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19485" yWindow="30" windowWidth="18135" windowHeight="10995" tabRatio="910" activeTab="5"/>
  </bookViews>
  <sheets>
    <sheet name="Title" sheetId="1" r:id="rId1"/>
    <sheet name="Formats" sheetId="2" r:id="rId2"/>
    <sheet name="Change Log" sheetId="248" r:id="rId3"/>
    <sheet name="Menu" sheetId="3" r:id="rId4"/>
    <sheet name="Check" sheetId="4" r:id="rId5"/>
    <sheet name="Inputs" sheetId="228" r:id="rId6"/>
    <sheet name="PAL Reset RIN 3.2" sheetId="247" r:id="rId7"/>
    <sheet name="PAL Reset RIN 4.2" sheetId="236" r:id="rId8"/>
    <sheet name="PAL Reset RIN 4.3" sheetId="239" r:id="rId9"/>
    <sheet name="PAL Restet 4.4" sheetId="240" r:id="rId10"/>
    <sheet name="ACS 12.1" sheetId="162" r:id="rId11"/>
    <sheet name="ACS 12.4" sheetId="235" r:id="rId12"/>
    <sheet name="ACS 12.5" sheetId="233" r:id="rId13"/>
    <sheet name="ACS 12.6" sheetId="243" r:id="rId14"/>
    <sheet name="ACS vol" sheetId="238" r:id="rId15"/>
    <sheet name="Volumes" sheetId="114" r:id="rId16"/>
    <sheet name="2011-20 Revenue" sheetId="115" r:id="rId17"/>
    <sheet name="2015-20 rate summary" sheetId="207" r:id="rId18"/>
    <sheet name="2011-15 rates summary" sheetId="208" r:id="rId19"/>
    <sheet name="2011-15 % split" sheetId="209" r:id="rId20"/>
    <sheet name="PAL Sp Read BH" sheetId="181" r:id="rId21"/>
    <sheet name="PAL Man Read BH " sheetId="216" r:id="rId22"/>
    <sheet name="PAL Access to Mtr Data" sheetId="232" r:id="rId23"/>
    <sheet name="PAL Reconn BH" sheetId="177" r:id="rId24"/>
    <sheet name="PAL Reconn AH" sheetId="178" r:id="rId25"/>
    <sheet name="PAL Reconn Sday BH" sheetId="179" r:id="rId26"/>
    <sheet name="PAL Disc DNP BH" sheetId="180" r:id="rId27"/>
    <sheet name="PAL Mtr Test 1ph BH" sheetId="167" r:id="rId28"/>
    <sheet name="PAL Mtr Test 1ph AH" sheetId="168" r:id="rId29"/>
    <sheet name="PAL MTest 1ph BH" sheetId="169" r:id="rId30"/>
    <sheet name="PAL Mtr Test 3ph BH" sheetId="170" r:id="rId31"/>
    <sheet name="PAL Mtr Test 3ph AH" sheetId="171" r:id="rId32"/>
    <sheet name="PAL Mtr Test ext mtr 3ph BH" sheetId="172" r:id="rId33"/>
    <sheet name="PAL Mtr Test CT ph BH" sheetId="173" r:id="rId34"/>
    <sheet name="PAL Mtr Test CT ph AH" sheetId="174" r:id="rId35"/>
    <sheet name="PAL Mtr Invest ph BH" sheetId="175" r:id="rId36"/>
    <sheet name="PAL Mtr Invest ph AH" sheetId="176" r:id="rId37"/>
    <sheet name="PAL Serv Tk BH" sheetId="182" r:id="rId38"/>
    <sheet name="PAL Tk half hr" sheetId="220" r:id="rId39"/>
    <sheet name="PAL Tk 1 hr" sheetId="221" r:id="rId40"/>
    <sheet name="PAL Tk 1 &amp; half hr" sheetId="222" r:id="rId41"/>
    <sheet name="PAL Tk 2 hr" sheetId="223" r:id="rId42"/>
    <sheet name="PAL Serv Tk AH" sheetId="183" r:id="rId43"/>
    <sheet name="PAL Wsd Tk BH" sheetId="184" r:id="rId44"/>
    <sheet name="PAL Wsd Tk AH" sheetId="185" r:id="rId45"/>
    <sheet name="PAL Res Feeder" sheetId="188" r:id="rId46"/>
    <sheet name="PAL NC 1Ph (R) BH" sheetId="191" r:id="rId47"/>
    <sheet name="PAL NC 1Ph (R) AH" sheetId="192" r:id="rId48"/>
    <sheet name="PAL NC Multi Ph DC (R) BH" sheetId="193" r:id="rId49"/>
    <sheet name="PAL NC 3Ph DC (R) AH" sheetId="194" r:id="rId50"/>
    <sheet name="PAL NC 3Ph CT (R) BH" sheetId="195" r:id="rId51"/>
    <sheet name="PAL NC 3Ph CT (R) AH" sheetId="196" r:id="rId52"/>
    <sheet name="PAL NC 1Ph (NR) BH" sheetId="197" r:id="rId53"/>
    <sheet name="PAL NC 1Ph (NR) AH" sheetId="198" r:id="rId54"/>
    <sheet name="PAL NC 3Ph DC (NR) BH" sheetId="199" r:id="rId55"/>
    <sheet name="PAL NC 3Ph DC (NR) AH" sheetId="200" r:id="rId56"/>
    <sheet name="PAL NC 3Ph CT (NR) BH" sheetId="230" r:id="rId57"/>
    <sheet name="PAL NC 3Ph CT (NR) AH" sheetId="231" r:id="rId58"/>
    <sheet name="PAL Rem Mtr Config" sheetId="217" r:id="rId59"/>
    <sheet name="PAL Rem De-en" sheetId="218" r:id="rId60"/>
    <sheet name="PAL Rem Re-en" sheetId="219" r:id="rId61"/>
  </sheets>
  <externalReferences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Q4.1" localSheetId="19" hidden="1">[1]PCOR00!#REF!</definedName>
    <definedName name="_BQ4.1" localSheetId="16" hidden="1">[1]PCOR00!#REF!</definedName>
    <definedName name="_BQ4.1" localSheetId="17" hidden="1">[1]PCOR00!#REF!</definedName>
    <definedName name="_BQ4.1" localSheetId="13" hidden="1">[1]PCOR00!#REF!</definedName>
    <definedName name="_BQ4.1" localSheetId="14" hidden="1">[1]PCOR00!#REF!</definedName>
    <definedName name="_BQ4.1" localSheetId="2" hidden="1">[2]PCOR00!#REF!</definedName>
    <definedName name="_BQ4.1" localSheetId="5" hidden="1">[1]PCOR00!#REF!</definedName>
    <definedName name="_BQ4.1" localSheetId="22" hidden="1">[1]PCOR00!#REF!</definedName>
    <definedName name="_BQ4.1" localSheetId="21" hidden="1">[1]PCOR00!#REF!</definedName>
    <definedName name="_BQ4.1" localSheetId="57" hidden="1">[1]PCOR00!#REF!</definedName>
    <definedName name="_BQ4.1" localSheetId="56" hidden="1">[1]PCOR00!#REF!</definedName>
    <definedName name="_BQ4.1" localSheetId="7" hidden="1">[2]PCOR00!#REF!</definedName>
    <definedName name="_BQ4.1" localSheetId="40" hidden="1">[1]PCOR00!#REF!</definedName>
    <definedName name="_BQ4.1" localSheetId="39" hidden="1">[1]PCOR00!#REF!</definedName>
    <definedName name="_BQ4.1" localSheetId="41" hidden="1">[1]PCOR00!#REF!</definedName>
    <definedName name="_BQ4.1" localSheetId="38" hidden="1">[1]PCOR00!#REF!</definedName>
    <definedName name="_BQ4.1" localSheetId="15" hidden="1">[1]PCOR00!#REF!</definedName>
    <definedName name="_BQ4.1" hidden="1">[1]PCOR00!#REF!</definedName>
    <definedName name="_BQ4.19" localSheetId="13" hidden="1">#REF!</definedName>
    <definedName name="_BQ4.19" localSheetId="14" hidden="1">#REF!</definedName>
    <definedName name="_BQ4.19" localSheetId="2" hidden="1">#REF!</definedName>
    <definedName name="_BQ4.19" localSheetId="7" hidden="1">#REF!</definedName>
    <definedName name="_BQ4.19" hidden="1">#REF!</definedName>
    <definedName name="_BQ4.5" localSheetId="19" hidden="1">#REF!</definedName>
    <definedName name="_BQ4.5" localSheetId="16" hidden="1">#REF!</definedName>
    <definedName name="_BQ4.5" localSheetId="17" hidden="1">#REF!</definedName>
    <definedName name="_BQ4.5" localSheetId="13" hidden="1">#REF!</definedName>
    <definedName name="_BQ4.5" localSheetId="14" hidden="1">#REF!</definedName>
    <definedName name="_BQ4.5" localSheetId="2" hidden="1">#REF!</definedName>
    <definedName name="_BQ4.5" localSheetId="5" hidden="1">#REF!</definedName>
    <definedName name="_BQ4.5" localSheetId="22" hidden="1">#REF!</definedName>
    <definedName name="_BQ4.5" localSheetId="21" hidden="1">#REF!</definedName>
    <definedName name="_BQ4.5" localSheetId="57" hidden="1">#REF!</definedName>
    <definedName name="_BQ4.5" localSheetId="56" hidden="1">#REF!</definedName>
    <definedName name="_BQ4.5" localSheetId="7" hidden="1">#REF!</definedName>
    <definedName name="_BQ4.5" localSheetId="40" hidden="1">#REF!</definedName>
    <definedName name="_BQ4.5" localSheetId="39" hidden="1">#REF!</definedName>
    <definedName name="_BQ4.5" localSheetId="41" hidden="1">#REF!</definedName>
    <definedName name="_BQ4.5" localSheetId="38" hidden="1">#REF!</definedName>
    <definedName name="_BQ4.5" localSheetId="15" hidden="1">#REF!</definedName>
    <definedName name="_BQ4.5" hidden="1">#REF!</definedName>
    <definedName name="_BQ4.6" localSheetId="19" hidden="1">#REF!</definedName>
    <definedName name="_BQ4.6" localSheetId="16" hidden="1">#REF!</definedName>
    <definedName name="_BQ4.6" localSheetId="17" hidden="1">#REF!</definedName>
    <definedName name="_BQ4.6" localSheetId="13" hidden="1">#REF!</definedName>
    <definedName name="_BQ4.6" localSheetId="14" hidden="1">#REF!</definedName>
    <definedName name="_BQ4.6" localSheetId="2" hidden="1">#REF!</definedName>
    <definedName name="_BQ4.6" localSheetId="5" hidden="1">#REF!</definedName>
    <definedName name="_BQ4.6" localSheetId="22" hidden="1">#REF!</definedName>
    <definedName name="_BQ4.6" localSheetId="21" hidden="1">#REF!</definedName>
    <definedName name="_BQ4.6" localSheetId="57" hidden="1">#REF!</definedName>
    <definedName name="_BQ4.6" localSheetId="56" hidden="1">#REF!</definedName>
    <definedName name="_BQ4.6" localSheetId="7" hidden="1">#REF!</definedName>
    <definedName name="_BQ4.6" localSheetId="40" hidden="1">#REF!</definedName>
    <definedName name="_BQ4.6" localSheetId="39" hidden="1">#REF!</definedName>
    <definedName name="_BQ4.6" localSheetId="41" hidden="1">#REF!</definedName>
    <definedName name="_BQ4.6" localSheetId="38" hidden="1">#REF!</definedName>
    <definedName name="_BQ4.6" localSheetId="15" hidden="1">#REF!</definedName>
    <definedName name="_BQ4.6" hidden="1">#REF!</definedName>
    <definedName name="_IT1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_IT2" localSheetId="2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_IT2" localSheetId="7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_IT2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_Key1" localSheetId="13" hidden="1">#REF!</definedName>
    <definedName name="_Key1" localSheetId="14" hidden="1">#REF!</definedName>
    <definedName name="_Key1" localSheetId="2" hidden="1">#REF!</definedName>
    <definedName name="_Key1" localSheetId="7" hidden="1">#REF!</definedName>
    <definedName name="_Key1" hidden="1">#REF!</definedName>
    <definedName name="_Key2" localSheetId="13" hidden="1">#REF!</definedName>
    <definedName name="_Key2" localSheetId="14" hidden="1">#REF!</definedName>
    <definedName name="_Key2" localSheetId="2" hidden="1">#REF!</definedName>
    <definedName name="_Key2" localSheetId="7" hidden="1">#REF!</definedName>
    <definedName name="_Key2" hidden="1">#REF!</definedName>
    <definedName name="_Order1" hidden="1">255</definedName>
    <definedName name="_Order2" hidden="1">255</definedName>
    <definedName name="_Sort" localSheetId="13" hidden="1">#REF!</definedName>
    <definedName name="_Sort" localSheetId="14" hidden="1">#REF!</definedName>
    <definedName name="_Sort" localSheetId="2" hidden="1">#REF!</definedName>
    <definedName name="_Sort" localSheetId="7" hidden="1">#REF!</definedName>
    <definedName name="_Sort" hidden="1">#REF!</definedName>
    <definedName name="a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A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A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A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imal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imal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imal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scount" hidden="1">1</definedName>
    <definedName name="as" localSheetId="2" hidden="1">{#N/A,#N/A,FALSE,"SUM QTR 3";#N/A,#N/A,FALSE,"Detail QTR 3 (w_o ly)"}</definedName>
    <definedName name="as" localSheetId="7" hidden="1">{#N/A,#N/A,FALSE,"SUM QTR 3";#N/A,#N/A,FALSE,"Detail QTR 3 (w_o ly)"}</definedName>
    <definedName name="as" hidden="1">{#N/A,#N/A,FALSE,"SUM QTR 3";#N/A,#N/A,FALSE,"Detail QTR 3 (w_o ly)"}</definedName>
    <definedName name="b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b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b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BEx0017DGUEDPCFJUPUZOOLJCS2B" localSheetId="2" hidden="1">#REF!</definedName>
    <definedName name="BEx0017DGUEDPCFJUPUZOOLJCS2B" localSheetId="7" hidden="1">#REF!</definedName>
    <definedName name="BEx0017DGUEDPCFJUPUZOOLJCS2B" hidden="1">'[3]Reco Sheet for Fcast'!$I$9:$J$9</definedName>
    <definedName name="BEx001CNWHJ5RULCSFM36ZCGJ1UH" localSheetId="2" hidden="1">#REF!</definedName>
    <definedName name="BEx001CNWHJ5RULCSFM36ZCGJ1UH" localSheetId="7" hidden="1">#REF!</definedName>
    <definedName name="BEx001CNWHJ5RULCSFM36ZCGJ1UH" hidden="1">'[3]Reco Sheet for Fcast'!$F$11:$G$11</definedName>
    <definedName name="BEx004791UAJIJSN57OT7YBLNP82" localSheetId="2" hidden="1">#REF!</definedName>
    <definedName name="BEx004791UAJIJSN57OT7YBLNP82" localSheetId="7" hidden="1">#REF!</definedName>
    <definedName name="BEx004791UAJIJSN57OT7YBLNP82" hidden="1">'[3]Reco Sheet for Fcast'!$H$2:$I$2</definedName>
    <definedName name="BEx008P2NVFDLBHL7IZ5WTMVOQ1F" localSheetId="19" hidden="1">'[4]AMI P &amp; L'!#REF!</definedName>
    <definedName name="BEx008P2NVFDLBHL7IZ5WTMVOQ1F" localSheetId="16" hidden="1">'[4]AMI P &amp; L'!#REF!</definedName>
    <definedName name="BEx008P2NVFDLBHL7IZ5WTMVOQ1F" localSheetId="17" hidden="1">'[4]AMI P &amp; L'!#REF!</definedName>
    <definedName name="BEx008P2NVFDLBHL7IZ5WTMVOQ1F" localSheetId="13" hidden="1">'[4]AMI P &amp; L'!#REF!</definedName>
    <definedName name="BEx008P2NVFDLBHL7IZ5WTMVOQ1F" localSheetId="14" hidden="1">'[4]AMI P &amp; L'!#REF!</definedName>
    <definedName name="BEx008P2NVFDLBHL7IZ5WTMVOQ1F" localSheetId="2" hidden="1">#REF!</definedName>
    <definedName name="BEx008P2NVFDLBHL7IZ5WTMVOQ1F" localSheetId="5" hidden="1">'[4]AMI P &amp; L'!#REF!</definedName>
    <definedName name="BEx008P2NVFDLBHL7IZ5WTMVOQ1F" localSheetId="22" hidden="1">'[4]AMI P &amp; L'!#REF!</definedName>
    <definedName name="BEx008P2NVFDLBHL7IZ5WTMVOQ1F" localSheetId="21" hidden="1">'[4]AMI P &amp; L'!#REF!</definedName>
    <definedName name="BEx008P2NVFDLBHL7IZ5WTMVOQ1F" localSheetId="57" hidden="1">'[4]AMI P &amp; L'!#REF!</definedName>
    <definedName name="BEx008P2NVFDLBHL7IZ5WTMVOQ1F" localSheetId="56" hidden="1">'[4]AMI P &amp; L'!#REF!</definedName>
    <definedName name="BEx008P2NVFDLBHL7IZ5WTMVOQ1F" localSheetId="7" hidden="1">#REF!</definedName>
    <definedName name="BEx008P2NVFDLBHL7IZ5WTMVOQ1F" localSheetId="40" hidden="1">'[4]AMI P &amp; L'!#REF!</definedName>
    <definedName name="BEx008P2NVFDLBHL7IZ5WTMVOQ1F" localSheetId="39" hidden="1">'[4]AMI P &amp; L'!#REF!</definedName>
    <definedName name="BEx008P2NVFDLBHL7IZ5WTMVOQ1F" localSheetId="41" hidden="1">'[4]AMI P &amp; L'!#REF!</definedName>
    <definedName name="BEx008P2NVFDLBHL7IZ5WTMVOQ1F" localSheetId="38" hidden="1">'[4]AMI P &amp; L'!#REF!</definedName>
    <definedName name="BEx008P2NVFDLBHL7IZ5WTMVOQ1F" localSheetId="15" hidden="1">'[4]AMI P &amp; L'!#REF!</definedName>
    <definedName name="BEx008P2NVFDLBHL7IZ5WTMVOQ1F" hidden="1">'[4]AMI P &amp; L'!#REF!</definedName>
    <definedName name="BEx009G00IN0JUIAQ4WE9NHTMQE2" localSheetId="2" hidden="1">#REF!</definedName>
    <definedName name="BEx009G00IN0JUIAQ4WE9NHTMQE2" localSheetId="7" hidden="1">#REF!</definedName>
    <definedName name="BEx009G00IN0JUIAQ4WE9NHTMQE2" hidden="1">'[3]Reco Sheet for Fcast'!$I$8:$J$8</definedName>
    <definedName name="BEx00DXTY2JDVGWQKV8H7FG4SV30" localSheetId="2" hidden="1">#REF!</definedName>
    <definedName name="BEx00DXTY2JDVGWQKV8H7FG4SV30" localSheetId="7" hidden="1">#REF!</definedName>
    <definedName name="BEx00DXTY2JDVGWQKV8H7FG4SV30" hidden="1">'[3]Reco Sheet for Fcast'!$F$11:$G$11</definedName>
    <definedName name="BEx00GHLTYRH5N2S6P78YW1CD30N" localSheetId="2" hidden="1">#REF!</definedName>
    <definedName name="BEx00GHLTYRH5N2S6P78YW1CD30N" localSheetId="7" hidden="1">#REF!</definedName>
    <definedName name="BEx00GHLTYRH5N2S6P78YW1CD30N" hidden="1">'[3]Reco Sheet for Fcast'!$F$11:$G$11</definedName>
    <definedName name="BEx00GMYF28R2S8B9QVCX2Q0MFKY" localSheetId="13" hidden="1">#REF!</definedName>
    <definedName name="BEx00GMYF28R2S8B9QVCX2Q0MFKY" localSheetId="14" hidden="1">#REF!</definedName>
    <definedName name="BEx00GMYF28R2S8B9QVCX2Q0MFKY" localSheetId="2" hidden="1">#REF!</definedName>
    <definedName name="BEx00GMYF28R2S8B9QVCX2Q0MFKY" hidden="1">#REF!</definedName>
    <definedName name="BEx00JC31DY11L45SEU4B10BIN6W" localSheetId="2" hidden="1">#REF!</definedName>
    <definedName name="BEx00JC31DY11L45SEU4B10BIN6W" localSheetId="7" hidden="1">#REF!</definedName>
    <definedName name="BEx00JC31DY11L45SEU4B10BIN6W" hidden="1">'[3]Reco Sheet for Fcast'!$K$2</definedName>
    <definedName name="BEx00KZHZBHP3TDV1YMX4B19B95O" localSheetId="19" hidden="1">'[4]AMI P &amp; L'!#REF!</definedName>
    <definedName name="BEx00KZHZBHP3TDV1YMX4B19B95O" localSheetId="16" hidden="1">'[4]AMI P &amp; L'!#REF!</definedName>
    <definedName name="BEx00KZHZBHP3TDV1YMX4B19B95O" localSheetId="17" hidden="1">'[4]AMI P &amp; L'!#REF!</definedName>
    <definedName name="BEx00KZHZBHP3TDV1YMX4B19B95O" localSheetId="13" hidden="1">'[4]AMI P &amp; L'!#REF!</definedName>
    <definedName name="BEx00KZHZBHP3TDV1YMX4B19B95O" localSheetId="14" hidden="1">'[4]AMI P &amp; L'!#REF!</definedName>
    <definedName name="BEx00KZHZBHP3TDV1YMX4B19B95O" localSheetId="2" hidden="1">#REF!</definedName>
    <definedName name="BEx00KZHZBHP3TDV1YMX4B19B95O" localSheetId="5" hidden="1">'[4]AMI P &amp; L'!#REF!</definedName>
    <definedName name="BEx00KZHZBHP3TDV1YMX4B19B95O" localSheetId="22" hidden="1">'[4]AMI P &amp; L'!#REF!</definedName>
    <definedName name="BEx00KZHZBHP3TDV1YMX4B19B95O" localSheetId="21" hidden="1">'[4]AMI P &amp; L'!#REF!</definedName>
    <definedName name="BEx00KZHZBHP3TDV1YMX4B19B95O" localSheetId="57" hidden="1">'[4]AMI P &amp; L'!#REF!</definedName>
    <definedName name="BEx00KZHZBHP3TDV1YMX4B19B95O" localSheetId="56" hidden="1">'[4]AMI P &amp; L'!#REF!</definedName>
    <definedName name="BEx00KZHZBHP3TDV1YMX4B19B95O" localSheetId="7" hidden="1">#REF!</definedName>
    <definedName name="BEx00KZHZBHP3TDV1YMX4B19B95O" localSheetId="40" hidden="1">'[4]AMI P &amp; L'!#REF!</definedName>
    <definedName name="BEx00KZHZBHP3TDV1YMX4B19B95O" localSheetId="39" hidden="1">'[4]AMI P &amp; L'!#REF!</definedName>
    <definedName name="BEx00KZHZBHP3TDV1YMX4B19B95O" localSheetId="41" hidden="1">'[4]AMI P &amp; L'!#REF!</definedName>
    <definedName name="BEx00KZHZBHP3TDV1YMX4B19B95O" localSheetId="38" hidden="1">'[4]AMI P &amp; L'!#REF!</definedName>
    <definedName name="BEx00KZHZBHP3TDV1YMX4B19B95O" localSheetId="15" hidden="1">'[4]AMI P &amp; L'!#REF!</definedName>
    <definedName name="BEx00KZHZBHP3TDV1YMX4B19B95O" hidden="1">'[4]AMI P &amp; L'!#REF!</definedName>
    <definedName name="BEx00SH8T8K9VNC04KJ9YSNO5IDF" localSheetId="13" hidden="1">#REF!</definedName>
    <definedName name="BEx00SH8T8K9VNC04KJ9YSNO5IDF" localSheetId="14" hidden="1">#REF!</definedName>
    <definedName name="BEx00SH8T8K9VNC04KJ9YSNO5IDF" localSheetId="2" hidden="1">#REF!</definedName>
    <definedName name="BEx00SH8T8K9VNC04KJ9YSNO5IDF" hidden="1">#REF!</definedName>
    <definedName name="BEx00T2T2FQT46NJL0L8MDKW11ZY" localSheetId="13" hidden="1">#REF!</definedName>
    <definedName name="BEx00T2T2FQT46NJL0L8MDKW11ZY" localSheetId="14" hidden="1">#REF!</definedName>
    <definedName name="BEx00T2T2FQT46NJL0L8MDKW11ZY" localSheetId="2" hidden="1">#REF!</definedName>
    <definedName name="BEx00T2T2FQT46NJL0L8MDKW11ZY" hidden="1">#REF!</definedName>
    <definedName name="BEx00WOACHDXJ6I70WQ2OGP79902" localSheetId="13" hidden="1">#REF!</definedName>
    <definedName name="BEx00WOACHDXJ6I70WQ2OGP79902" localSheetId="14" hidden="1">#REF!</definedName>
    <definedName name="BEx00WOACHDXJ6I70WQ2OGP79902" localSheetId="2" hidden="1">#REF!</definedName>
    <definedName name="BEx00WOACHDXJ6I70WQ2OGP79902" localSheetId="22" hidden="1">#REF!</definedName>
    <definedName name="BEx00WOACHDXJ6I70WQ2OGP79902" localSheetId="7" hidden="1">#REF!</definedName>
    <definedName name="BEx00WOACHDXJ6I70WQ2OGP79902" hidden="1">#REF!</definedName>
    <definedName name="BEx01DAZE5WX4UTU2TLKODE60MKZ" localSheetId="2" hidden="1">'[5]Reco Sheet for Fcast'!$F$6:$G$6</definedName>
    <definedName name="BEx01DAZE5WX4UTU2TLKODE60MKZ" localSheetId="7" hidden="1">'[5]Reco Sheet for Fcast'!$F$6:$G$6</definedName>
    <definedName name="BEx01DAZE5WX4UTU2TLKODE60MKZ" hidden="1">'[3]Reco Sheet for Fcast'!$F$6:$G$6</definedName>
    <definedName name="BEx01HY6E3GJ66ABU5ABN26V6Q13" localSheetId="2" hidden="1">#REF!</definedName>
    <definedName name="BEx01HY6E3GJ66ABU5ABN26V6Q13" localSheetId="7" hidden="1">#REF!</definedName>
    <definedName name="BEx01HY6E3GJ66ABU5ABN26V6Q13" hidden="1">'[3]Reco Sheet for Fcast'!$G$2</definedName>
    <definedName name="BEx01PW5YQKEGAR8JDDI5OARYXDF" localSheetId="2" hidden="1">#REF!</definedName>
    <definedName name="BEx01PW5YQKEGAR8JDDI5OARYXDF" localSheetId="7" hidden="1">#REF!</definedName>
    <definedName name="BEx01PW5YQKEGAR8JDDI5OARYXDF" hidden="1">'[3]Reco Sheet for Fcast'!$F$9:$G$9</definedName>
    <definedName name="BEx01XJ94SHJ1YQ7ORPW0RQGKI2H" localSheetId="2" hidden="1">#REF!</definedName>
    <definedName name="BEx01XJ94SHJ1YQ7ORPW0RQGKI2H" localSheetId="7" hidden="1">#REF!</definedName>
    <definedName name="BEx01XJ94SHJ1YQ7ORPW0RQGKI2H" hidden="1">'[3]Reco Sheet for Fcast'!$F$11:$G$11</definedName>
    <definedName name="BEx02Q08R9G839Q4RFGG9026C7PX" localSheetId="19" hidden="1">'[4]AMI P &amp; L'!#REF!</definedName>
    <definedName name="BEx02Q08R9G839Q4RFGG9026C7PX" localSheetId="16" hidden="1">'[4]AMI P &amp; L'!#REF!</definedName>
    <definedName name="BEx02Q08R9G839Q4RFGG9026C7PX" localSheetId="17" hidden="1">'[4]AMI P &amp; L'!#REF!</definedName>
    <definedName name="BEx02Q08R9G839Q4RFGG9026C7PX" localSheetId="13" hidden="1">'[4]AMI P &amp; L'!#REF!</definedName>
    <definedName name="BEx02Q08R9G839Q4RFGG9026C7PX" localSheetId="14" hidden="1">'[4]AMI P &amp; L'!#REF!</definedName>
    <definedName name="BEx02Q08R9G839Q4RFGG9026C7PX" localSheetId="2" hidden="1">#REF!</definedName>
    <definedName name="BEx02Q08R9G839Q4RFGG9026C7PX" localSheetId="5" hidden="1">'[4]AMI P &amp; L'!#REF!</definedName>
    <definedName name="BEx02Q08R9G839Q4RFGG9026C7PX" localSheetId="22" hidden="1">'[4]AMI P &amp; L'!#REF!</definedName>
    <definedName name="BEx02Q08R9G839Q4RFGG9026C7PX" localSheetId="21" hidden="1">'[4]AMI P &amp; L'!#REF!</definedName>
    <definedName name="BEx02Q08R9G839Q4RFGG9026C7PX" localSheetId="57" hidden="1">'[4]AMI P &amp; L'!#REF!</definedName>
    <definedName name="BEx02Q08R9G839Q4RFGG9026C7PX" localSheetId="56" hidden="1">'[4]AMI P &amp; L'!#REF!</definedName>
    <definedName name="BEx02Q08R9G839Q4RFGG9026C7PX" localSheetId="7" hidden="1">#REF!</definedName>
    <definedName name="BEx02Q08R9G839Q4RFGG9026C7PX" localSheetId="40" hidden="1">'[4]AMI P &amp; L'!#REF!</definedName>
    <definedName name="BEx02Q08R9G839Q4RFGG9026C7PX" localSheetId="39" hidden="1">'[4]AMI P &amp; L'!#REF!</definedName>
    <definedName name="BEx02Q08R9G839Q4RFGG9026C7PX" localSheetId="41" hidden="1">'[4]AMI P &amp; L'!#REF!</definedName>
    <definedName name="BEx02Q08R9G839Q4RFGG9026C7PX" localSheetId="38" hidden="1">'[4]AMI P &amp; L'!#REF!</definedName>
    <definedName name="BEx02Q08R9G839Q4RFGG9026C7PX" localSheetId="15" hidden="1">'[4]AMI P &amp; L'!#REF!</definedName>
    <definedName name="BEx02Q08R9G839Q4RFGG9026C7PX" hidden="1">'[4]AMI P &amp; L'!#REF!</definedName>
    <definedName name="BEx02SEL3Z1QWGAHXDPUA9WLTTPS" localSheetId="2" hidden="1">#REF!</definedName>
    <definedName name="BEx02SEL3Z1QWGAHXDPUA9WLTTPS" localSheetId="7" hidden="1">#REF!</definedName>
    <definedName name="BEx02SEL3Z1QWGAHXDPUA9WLTTPS" hidden="1">'[3]Reco Sheet for Fcast'!$F$11:$G$11</definedName>
    <definedName name="BEx02Y3KJZH5BGDM9QEZ1PVVI114" localSheetId="2" hidden="1">#REF!</definedName>
    <definedName name="BEx02Y3KJZH5BGDM9QEZ1PVVI114" localSheetId="7" hidden="1">#REF!</definedName>
    <definedName name="BEx02Y3KJZH5BGDM9QEZ1PVVI114" hidden="1">'[3]Reco Sheet for Fcast'!$F$8:$G$8</definedName>
    <definedName name="BEx0313GRLLASDTVPW5DHTXHE74M" localSheetId="2" hidden="1">#REF!</definedName>
    <definedName name="BEx0313GRLLASDTVPW5DHTXHE74M" localSheetId="7" hidden="1">#REF!</definedName>
    <definedName name="BEx0313GRLLASDTVPW5DHTXHE74M" hidden="1">'[3]Reco Sheet for Fcast'!$I$6:$J$6</definedName>
    <definedName name="BEx03PDFJKQW2OHQI7W7CW4LSF2M" localSheetId="13" hidden="1">#REF!</definedName>
    <definedName name="BEx03PDFJKQW2OHQI7W7CW4LSF2M" localSheetId="14" hidden="1">#REF!</definedName>
    <definedName name="BEx03PDFJKQW2OHQI7W7CW4LSF2M" localSheetId="2" hidden="1">#REF!</definedName>
    <definedName name="BEx03PDFJKQW2OHQI7W7CW4LSF2M" hidden="1">#REF!</definedName>
    <definedName name="BEx1F0SOZ3H5XUHXD7O01TCR8T6J" localSheetId="2" hidden="1">#REF!</definedName>
    <definedName name="BEx1F0SOZ3H5XUHXD7O01TCR8T6J" localSheetId="7" hidden="1">#REF!</definedName>
    <definedName name="BEx1F0SOZ3H5XUHXD7O01TCR8T6J" hidden="1">'[3]Reco Sheet for Fcast'!$F$10:$G$10</definedName>
    <definedName name="BEx1F9HL824UCNCVZ2U62J4KZCX8" localSheetId="2" hidden="1">#REF!</definedName>
    <definedName name="BEx1F9HL824UCNCVZ2U62J4KZCX8" localSheetId="7" hidden="1">#REF!</definedName>
    <definedName name="BEx1F9HL824UCNCVZ2U62J4KZCX8" hidden="1">'[3]Reco Sheet for Fcast'!$F$7:$G$7</definedName>
    <definedName name="BEx1FEVSJKTI1Q1Z874QZVFSJSVA" localSheetId="2" hidden="1">#REF!</definedName>
    <definedName name="BEx1FEVSJKTI1Q1Z874QZVFSJSVA" localSheetId="7" hidden="1">#REF!</definedName>
    <definedName name="BEx1FEVSJKTI1Q1Z874QZVFSJSVA" hidden="1">'[3]Reco Sheet for Fcast'!$I$6:$J$6</definedName>
    <definedName name="BEx1FGDRUHHLI1GBHELT4PK0LY4V" localSheetId="2" hidden="1">#REF!</definedName>
    <definedName name="BEx1FGDRUHHLI1GBHELT4PK0LY4V" localSheetId="7" hidden="1">#REF!</definedName>
    <definedName name="BEx1FGDRUHHLI1GBHELT4PK0LY4V" hidden="1">'[3]Reco Sheet for Fcast'!$I$9:$J$9</definedName>
    <definedName name="BEx1FGZC85YXCQD4K2C3BXTAVCSE" localSheetId="13" hidden="1">#REF!</definedName>
    <definedName name="BEx1FGZC85YXCQD4K2C3BXTAVCSE" localSheetId="14" hidden="1">#REF!</definedName>
    <definedName name="BEx1FGZC85YXCQD4K2C3BXTAVCSE" localSheetId="2" hidden="1">#REF!</definedName>
    <definedName name="BEx1FGZC85YXCQD4K2C3BXTAVCSE" hidden="1">#REF!</definedName>
    <definedName name="BEx1FJZ7GKO99IYTP6GGGF7EUL3Z" localSheetId="2" hidden="1">#REF!</definedName>
    <definedName name="BEx1FJZ7GKO99IYTP6GGGF7EUL3Z" localSheetId="7" hidden="1">#REF!</definedName>
    <definedName name="BEx1FJZ7GKO99IYTP6GGGF7EUL3Z" hidden="1">'[3]Reco Sheet for Fcast'!$I$7:$J$7</definedName>
    <definedName name="BEx1FSDBU7WQN41S8RKJEK69AVRU" localSheetId="2" hidden="1">'[5]Reco Sheet for Fcast'!$F$6:$G$6</definedName>
    <definedName name="BEx1FSDBU7WQN41S8RKJEK69AVRU" localSheetId="7" hidden="1">'[5]Reco Sheet for Fcast'!$F$6:$G$6</definedName>
    <definedName name="BEx1FSDBU7WQN41S8RKJEK69AVRU" hidden="1">'[3]Reco Sheet for Fcast'!$F$6:$G$6</definedName>
    <definedName name="BEx1FZV2CM77TBH1R6YYV9P06KA2" localSheetId="2" hidden="1">#REF!</definedName>
    <definedName name="BEx1FZV2CM77TBH1R6YYV9P06KA2" localSheetId="7" hidden="1">#REF!</definedName>
    <definedName name="BEx1FZV2CM77TBH1R6YYV9P06KA2" hidden="1">'[3]Reco Sheet for Fcast'!$F$9:$G$9</definedName>
    <definedName name="BEx1G59AY8195JTUM6P18VXUFJ3E" localSheetId="2" hidden="1">#REF!</definedName>
    <definedName name="BEx1G59AY8195JTUM6P18VXUFJ3E" localSheetId="7" hidden="1">#REF!</definedName>
    <definedName name="BEx1G59AY8195JTUM6P18VXUFJ3E" hidden="1">'[3]Reco Sheet for Fcast'!$F$9:$G$9</definedName>
    <definedName name="BEx1GDCLOR3BD5H46U1PH5ECMD66" localSheetId="13" hidden="1">#REF!</definedName>
    <definedName name="BEx1GDCLOR3BD5H46U1PH5ECMD66" localSheetId="14" hidden="1">#REF!</definedName>
    <definedName name="BEx1GDCLOR3BD5H46U1PH5ECMD66" localSheetId="2" hidden="1">#REF!</definedName>
    <definedName name="BEx1GDCLOR3BD5H46U1PH5ECMD66" localSheetId="7" hidden="1">#REF!</definedName>
    <definedName name="BEx1GDCLOR3BD5H46U1PH5ECMD66" hidden="1">#REF!</definedName>
    <definedName name="BEx1GVBYVO13O10BPURJQKD3L4DD" hidden="1">'[6]Bud Mth'!$I$8:$J$8</definedName>
    <definedName name="BEx1GVMRHFXUP6XYYY9NR12PV5TF" localSheetId="2" hidden="1">#REF!</definedName>
    <definedName name="BEx1GVMRHFXUP6XYYY9NR12PV5TF" localSheetId="7" hidden="1">#REF!</definedName>
    <definedName name="BEx1GVMRHFXUP6XYYY9NR12PV5TF" hidden="1">'[3]Reco Sheet for Fcast'!$F$8:$G$8</definedName>
    <definedName name="BEx1H6KIT7BHUH6MDDWC935V9N47" localSheetId="2" hidden="1">#REF!</definedName>
    <definedName name="BEx1H6KIT7BHUH6MDDWC935V9N47" localSheetId="7" hidden="1">#REF!</definedName>
    <definedName name="BEx1H6KIT7BHUH6MDDWC935V9N47" hidden="1">'[3]Reco Sheet for Fcast'!$I$8:$J$8</definedName>
    <definedName name="BEx1HDGOOJ3SKHYMWUZJ1P0RQZ9N" localSheetId="2" hidden="1">#REF!</definedName>
    <definedName name="BEx1HDGOOJ3SKHYMWUZJ1P0RQZ9N" localSheetId="7" hidden="1">#REF!</definedName>
    <definedName name="BEx1HDGOOJ3SKHYMWUZJ1P0RQZ9N" hidden="1">'[3]Reco Sheet for Fcast'!$H$2:$I$2</definedName>
    <definedName name="BEx1HDM5ZXSJG6JQEMSFV52PZ10V" localSheetId="2" hidden="1">#REF!</definedName>
    <definedName name="BEx1HDM5ZXSJG6JQEMSFV52PZ10V" localSheetId="7" hidden="1">#REF!</definedName>
    <definedName name="BEx1HDM5ZXSJG6JQEMSFV52PZ10V" hidden="1">'[3]Reco Sheet for Fcast'!$I$9:$J$9</definedName>
    <definedName name="BEx1HETBBZVN5F43LKOFMC4QB0CR" localSheetId="2" hidden="1">#REF!</definedName>
    <definedName name="BEx1HETBBZVN5F43LKOFMC4QB0CR" localSheetId="7" hidden="1">#REF!</definedName>
    <definedName name="BEx1HETBBZVN5F43LKOFMC4QB0CR" hidden="1">'[3]Reco Sheet for Fcast'!$F$9:$G$9</definedName>
    <definedName name="BEx1HGWNWPLNXICOTP90TKQVVE4E" localSheetId="2" hidden="1">#REF!</definedName>
    <definedName name="BEx1HGWNWPLNXICOTP90TKQVVE4E" localSheetId="7" hidden="1">#REF!</definedName>
    <definedName name="BEx1HGWNWPLNXICOTP90TKQVVE4E" hidden="1">'[3]Reco Sheet for Fcast'!$H$2:$I$2</definedName>
    <definedName name="BEx1HH266WCSRYYOY23LANSAM8Z1" localSheetId="13" hidden="1">#REF!</definedName>
    <definedName name="BEx1HH266WCSRYYOY23LANSAM8Z1" localSheetId="14" hidden="1">#REF!</definedName>
    <definedName name="BEx1HH266WCSRYYOY23LANSAM8Z1" localSheetId="2" hidden="1">#REF!</definedName>
    <definedName name="BEx1HH266WCSRYYOY23LANSAM8Z1" localSheetId="22" hidden="1">#REF!</definedName>
    <definedName name="BEx1HH266WCSRYYOY23LANSAM8Z1" localSheetId="7" hidden="1">#REF!</definedName>
    <definedName name="BEx1HH266WCSRYYOY23LANSAM8Z1" hidden="1">#REF!</definedName>
    <definedName name="BEx1HIPLJZABY0EMUOTZN0EQMDPU" localSheetId="2" hidden="1">#REF!</definedName>
    <definedName name="BEx1HIPLJZABY0EMUOTZN0EQMDPU" localSheetId="7" hidden="1">#REF!</definedName>
    <definedName name="BEx1HIPLJZABY0EMUOTZN0EQMDPU" hidden="1">'[3]Reco Sheet for Fcast'!$F$7:$G$7</definedName>
    <definedName name="BEx1HO94JIRX219MPWMB5E5XZ04X" localSheetId="2" hidden="1">#REF!</definedName>
    <definedName name="BEx1HO94JIRX219MPWMB5E5XZ04X" localSheetId="7" hidden="1">#REF!</definedName>
    <definedName name="BEx1HO94JIRX219MPWMB5E5XZ04X" hidden="1">'[3]Reco Sheet for Fcast'!$F$10:$G$10</definedName>
    <definedName name="BEx1HQNF6KHM21E3XLW0NMSSEI9S" localSheetId="2" hidden="1">#REF!</definedName>
    <definedName name="BEx1HQNF6KHM21E3XLW0NMSSEI9S" localSheetId="7" hidden="1">#REF!</definedName>
    <definedName name="BEx1HQNF6KHM21E3XLW0NMSSEI9S" hidden="1">'[3]Reco Sheet for Fcast'!$F$9:$G$9</definedName>
    <definedName name="BEx1HSLNWIW4S97ZBYY7I7M5YVH4" localSheetId="2" hidden="1">#REF!</definedName>
    <definedName name="BEx1HSLNWIW4S97ZBYY7I7M5YVH4" localSheetId="7" hidden="1">#REF!</definedName>
    <definedName name="BEx1HSLNWIW4S97ZBYY7I7M5YVH4" hidden="1">'[3]Reco Sheet for Fcast'!$I$8:$J$8</definedName>
    <definedName name="BEx1I4L21EMOYZ97EOEQ30N9KV83" localSheetId="13" hidden="1">#REF!</definedName>
    <definedName name="BEx1I4L21EMOYZ97EOEQ30N9KV83" localSheetId="14" hidden="1">#REF!</definedName>
    <definedName name="BEx1I4L21EMOYZ97EOEQ30N9KV83" localSheetId="2" hidden="1">#REF!</definedName>
    <definedName name="BEx1I4L21EMOYZ97EOEQ30N9KV83" localSheetId="22" hidden="1">#REF!</definedName>
    <definedName name="BEx1I4L21EMOYZ97EOEQ30N9KV83" localSheetId="7" hidden="1">#REF!</definedName>
    <definedName name="BEx1I4L21EMOYZ97EOEQ30N9KV83" hidden="1">#REF!</definedName>
    <definedName name="BEx1I4QKTILCKZUSOJCVZN7SNHL5" localSheetId="2" hidden="1">#REF!</definedName>
    <definedName name="BEx1I4QKTILCKZUSOJCVZN7SNHL5" localSheetId="7" hidden="1">#REF!</definedName>
    <definedName name="BEx1I4QKTILCKZUSOJCVZN7SNHL5" hidden="1">'[3]Reco Sheet for Fcast'!$F$6:$G$6</definedName>
    <definedName name="BEx1IE0ZP7RIFM9FI24S9I6AAJ14" localSheetId="2" hidden="1">#REF!</definedName>
    <definedName name="BEx1IE0ZP7RIFM9FI24S9I6AAJ14" localSheetId="7" hidden="1">#REF!</definedName>
    <definedName name="BEx1IE0ZP7RIFM9FI24S9I6AAJ14" hidden="1">'[3]Reco Sheet for Fcast'!$F$15</definedName>
    <definedName name="BEx1IGQ5B697MNDOE06MVSR0H58E" localSheetId="2" hidden="1">#REF!</definedName>
    <definedName name="BEx1IGQ5B697MNDOE06MVSR0H58E" localSheetId="7" hidden="1">#REF!</definedName>
    <definedName name="BEx1IGQ5B697MNDOE06MVSR0H58E" hidden="1">'[3]Reco Sheet for Fcast'!$F$11:$G$11</definedName>
    <definedName name="BEx1IKRPW8MLB9Y485M1TL2IT9SH" localSheetId="2" hidden="1">#REF!</definedName>
    <definedName name="BEx1IKRPW8MLB9Y485M1TL2IT9SH" localSheetId="7" hidden="1">#REF!</definedName>
    <definedName name="BEx1IKRPW8MLB9Y485M1TL2IT9SH" hidden="1">'[3]Reco Sheet for Fcast'!$F$15</definedName>
    <definedName name="BEx1J0CSSHDJGBJUHVOEMCF2P4DL" localSheetId="2" hidden="1">#REF!</definedName>
    <definedName name="BEx1J0CSSHDJGBJUHVOEMCF2P4DL" localSheetId="7" hidden="1">#REF!</definedName>
    <definedName name="BEx1J0CSSHDJGBJUHVOEMCF2P4DL" hidden="1">'[3]Reco Sheet for Fcast'!$I$9:$J$9</definedName>
    <definedName name="BEx1J6NC9DE7CANGLXQGIAHI2C92" localSheetId="2" hidden="1">'[5]Reco Sheet for Fcast'!$I$8:$J$8</definedName>
    <definedName name="BEx1J6NC9DE7CANGLXQGIAHI2C92" localSheetId="7" hidden="1">'[5]Reco Sheet for Fcast'!$I$8:$J$8</definedName>
    <definedName name="BEx1J6NC9DE7CANGLXQGIAHI2C92" hidden="1">'[3]Reco Sheet for Fcast'!$I$8:$J$8</definedName>
    <definedName name="BEx1J7E8VCGLPYU82QXVUG5N3ZAI" localSheetId="19" hidden="1">'[4]AMI P &amp; L'!#REF!</definedName>
    <definedName name="BEx1J7E8VCGLPYU82QXVUG5N3ZAI" localSheetId="16" hidden="1">'[4]AMI P &amp; L'!#REF!</definedName>
    <definedName name="BEx1J7E8VCGLPYU82QXVUG5N3ZAI" localSheetId="17" hidden="1">'[4]AMI P &amp; L'!#REF!</definedName>
    <definedName name="BEx1J7E8VCGLPYU82QXVUG5N3ZAI" localSheetId="13" hidden="1">'[4]AMI P &amp; L'!#REF!</definedName>
    <definedName name="BEx1J7E8VCGLPYU82QXVUG5N3ZAI" localSheetId="14" hidden="1">'[4]AMI P &amp; L'!#REF!</definedName>
    <definedName name="BEx1J7E8VCGLPYU82QXVUG5N3ZAI" localSheetId="2" hidden="1">#REF!</definedName>
    <definedName name="BEx1J7E8VCGLPYU82QXVUG5N3ZAI" localSheetId="5" hidden="1">'[4]AMI P &amp; L'!#REF!</definedName>
    <definedName name="BEx1J7E8VCGLPYU82QXVUG5N3ZAI" localSheetId="22" hidden="1">'[4]AMI P &amp; L'!#REF!</definedName>
    <definedName name="BEx1J7E8VCGLPYU82QXVUG5N3ZAI" localSheetId="21" hidden="1">'[4]AMI P &amp; L'!#REF!</definedName>
    <definedName name="BEx1J7E8VCGLPYU82QXVUG5N3ZAI" localSheetId="57" hidden="1">'[4]AMI P &amp; L'!#REF!</definedName>
    <definedName name="BEx1J7E8VCGLPYU82QXVUG5N3ZAI" localSheetId="56" hidden="1">'[4]AMI P &amp; L'!#REF!</definedName>
    <definedName name="BEx1J7E8VCGLPYU82QXVUG5N3ZAI" localSheetId="7" hidden="1">#REF!</definedName>
    <definedName name="BEx1J7E8VCGLPYU82QXVUG5N3ZAI" localSheetId="40" hidden="1">'[4]AMI P &amp; L'!#REF!</definedName>
    <definedName name="BEx1J7E8VCGLPYU82QXVUG5N3ZAI" localSheetId="39" hidden="1">'[4]AMI P &amp; L'!#REF!</definedName>
    <definedName name="BEx1J7E8VCGLPYU82QXVUG5N3ZAI" localSheetId="41" hidden="1">'[4]AMI P &amp; L'!#REF!</definedName>
    <definedName name="BEx1J7E8VCGLPYU82QXVUG5N3ZAI" localSheetId="38" hidden="1">'[4]AMI P &amp; L'!#REF!</definedName>
    <definedName name="BEx1J7E8VCGLPYU82QXVUG5N3ZAI" localSheetId="15" hidden="1">'[4]AMI P &amp; L'!#REF!</definedName>
    <definedName name="BEx1J7E8VCGLPYU82QXVUG5N3ZAI" hidden="1">'[4]AMI P &amp; L'!#REF!</definedName>
    <definedName name="BEx1JGE2YQWH8S25USOY08XVGO0D" localSheetId="2" hidden="1">#REF!</definedName>
    <definedName name="BEx1JGE2YQWH8S25USOY08XVGO0D" localSheetId="7" hidden="1">#REF!</definedName>
    <definedName name="BEx1JGE2YQWH8S25USOY08XVGO0D" hidden="1">'[3]Reco Sheet for Fcast'!$I$10:$J$10</definedName>
    <definedName name="BEx1JJJC9T1W7HY4V7HP1S1W4JO1" localSheetId="2" hidden="1">#REF!</definedName>
    <definedName name="BEx1JJJC9T1W7HY4V7HP1S1W4JO1" localSheetId="7" hidden="1">#REF!</definedName>
    <definedName name="BEx1JJJC9T1W7HY4V7HP1S1W4JO1" hidden="1">'[3]Reco Sheet for Fcast'!$F$10:$G$10</definedName>
    <definedName name="BEx1JKKZSJ7DI4PTFVI9VVFMB1X2" localSheetId="2" hidden="1">#REF!</definedName>
    <definedName name="BEx1JKKZSJ7DI4PTFVI9VVFMB1X2" localSheetId="7" hidden="1">#REF!</definedName>
    <definedName name="BEx1JKKZSJ7DI4PTFVI9VVFMB1X2" hidden="1">'[3]Reco Sheet for Fcast'!$F$6:$G$6</definedName>
    <definedName name="BEx1JPJ2JSOQN114PESLM5AHS817" localSheetId="13" hidden="1">#REF!</definedName>
    <definedName name="BEx1JPJ2JSOQN114PESLM5AHS817" localSheetId="14" hidden="1">#REF!</definedName>
    <definedName name="BEx1JPJ2JSOQN114PESLM5AHS817" localSheetId="2" hidden="1">#REF!</definedName>
    <definedName name="BEx1JPJ2JSOQN114PESLM5AHS817" localSheetId="22" hidden="1">#REF!</definedName>
    <definedName name="BEx1JPJ2JSOQN114PESLM5AHS817" localSheetId="7" hidden="1">#REF!</definedName>
    <definedName name="BEx1JPJ2JSOQN114PESLM5AHS817" hidden="1">#REF!</definedName>
    <definedName name="BEx1JUBQFRVMASSFK4B3V0AD7YP9" localSheetId="2" hidden="1">#REF!</definedName>
    <definedName name="BEx1JUBQFRVMASSFK4B3V0AD7YP9" localSheetId="7" hidden="1">#REF!</definedName>
    <definedName name="BEx1JUBQFRVMASSFK4B3V0AD7YP9" hidden="1">'[3]Reco Sheet for Fcast'!$I$7:$J$7</definedName>
    <definedName name="BEx1JXBM5W4YRWNQ0P95QQS6JWD6" localSheetId="2" hidden="1">#REF!</definedName>
    <definedName name="BEx1JXBM5W4YRWNQ0P95QQS6JWD6" localSheetId="7" hidden="1">#REF!</definedName>
    <definedName name="BEx1JXBM5W4YRWNQ0P95QQS6JWD6" hidden="1">'[3]Reco Sheet for Fcast'!$I$6:$J$6</definedName>
    <definedName name="BEx1KGY9QEHZ9QSARMQUTQKRK4UX" localSheetId="2" hidden="1">#REF!</definedName>
    <definedName name="BEx1KGY9QEHZ9QSARMQUTQKRK4UX" localSheetId="7" hidden="1">#REF!</definedName>
    <definedName name="BEx1KGY9QEHZ9QSARMQUTQKRK4UX" hidden="1">'[3]Reco Sheet for Fcast'!$I$8:$J$8</definedName>
    <definedName name="BEx1KKP1ELIF2UII2FWVGL7M1X7J" localSheetId="2" hidden="1">#REF!</definedName>
    <definedName name="BEx1KKP1ELIF2UII2FWVGL7M1X7J" localSheetId="7" hidden="1">#REF!</definedName>
    <definedName name="BEx1KKP1ELIF2UII2FWVGL7M1X7J" hidden="1">'[3]Reco Sheet for Fcast'!$F$10:$G$10</definedName>
    <definedName name="BEx1KUVWMB0QCWA3RBE4CADFVRIS" localSheetId="2" hidden="1">#REF!</definedName>
    <definedName name="BEx1KUVWMB0QCWA3RBE4CADFVRIS" localSheetId="7" hidden="1">#REF!</definedName>
    <definedName name="BEx1KUVWMB0QCWA3RBE4CADFVRIS" hidden="1">'[3]Reco Sheet for Fcast'!$F$15</definedName>
    <definedName name="BEx1L2OG1SDFK2TPXELJ77YP4NI2" localSheetId="2" hidden="1">#REF!</definedName>
    <definedName name="BEx1L2OG1SDFK2TPXELJ77YP4NI2" localSheetId="7" hidden="1">#REF!</definedName>
    <definedName name="BEx1L2OG1SDFK2TPXELJ77YP4NI2" hidden="1">'[3]Reco Sheet for Fcast'!$I$7:$J$7</definedName>
    <definedName name="BEx1L412Y7PLHU3B77RTCCOZ5FI0" localSheetId="13" hidden="1">#REF!</definedName>
    <definedName name="BEx1L412Y7PLHU3B77RTCCOZ5FI0" localSheetId="14" hidden="1">#REF!</definedName>
    <definedName name="BEx1L412Y7PLHU3B77RTCCOZ5FI0" localSheetId="2" hidden="1">#REF!</definedName>
    <definedName name="BEx1L412Y7PLHU3B77RTCCOZ5FI0" hidden="1">#REF!</definedName>
    <definedName name="BEx1L6Q60MWRDJB4L20LK0XPA0Z2" localSheetId="2" hidden="1">#REF!</definedName>
    <definedName name="BEx1L6Q60MWRDJB4L20LK0XPA0Z2" localSheetId="7" hidden="1">#REF!</definedName>
    <definedName name="BEx1L6Q60MWRDJB4L20LK0XPA0Z2" hidden="1">'[3]Reco Sheet for Fcast'!$I$9:$J$9</definedName>
    <definedName name="BEx1LD63FP2Z4BR9TKSHOZW9KKZ5" localSheetId="2" hidden="1">#REF!</definedName>
    <definedName name="BEx1LD63FP2Z4BR9TKSHOZW9KKZ5" localSheetId="7" hidden="1">#REF!</definedName>
    <definedName name="BEx1LD63FP2Z4BR9TKSHOZW9KKZ5" hidden="1">'[3]Reco Sheet for Fcast'!$G$2</definedName>
    <definedName name="BEx1LDMB9RW982DUILM2WPT5VWQ3" localSheetId="2" hidden="1">#REF!</definedName>
    <definedName name="BEx1LDMB9RW982DUILM2WPT5VWQ3" localSheetId="7" hidden="1">#REF!</definedName>
    <definedName name="BEx1LDMB9RW982DUILM2WPT5VWQ3" hidden="1">'[3]Reco Sheet for Fcast'!$H$2:$I$2</definedName>
    <definedName name="BEx1LRPGDQCOEMW8YT80J1XCDCIV" localSheetId="2" hidden="1">#REF!</definedName>
    <definedName name="BEx1LRPGDQCOEMW8YT80J1XCDCIV" localSheetId="7" hidden="1">#REF!</definedName>
    <definedName name="BEx1LRPGDQCOEMW8YT80J1XCDCIV" hidden="1">'[3]Reco Sheet for Fcast'!$F$6:$G$6</definedName>
    <definedName name="BEx1LRUSJW4JG54X07QWD9R27WV9" localSheetId="19" hidden="1">'[4]AMI P &amp; L'!#REF!</definedName>
    <definedName name="BEx1LRUSJW4JG54X07QWD9R27WV9" localSheetId="16" hidden="1">'[4]AMI P &amp; L'!#REF!</definedName>
    <definedName name="BEx1LRUSJW4JG54X07QWD9R27WV9" localSheetId="17" hidden="1">'[4]AMI P &amp; L'!#REF!</definedName>
    <definedName name="BEx1LRUSJW4JG54X07QWD9R27WV9" localSheetId="13" hidden="1">'[4]AMI P &amp; L'!#REF!</definedName>
    <definedName name="BEx1LRUSJW4JG54X07QWD9R27WV9" localSheetId="14" hidden="1">'[4]AMI P &amp; L'!#REF!</definedName>
    <definedName name="BEx1LRUSJW4JG54X07QWD9R27WV9" localSheetId="2" hidden="1">#REF!</definedName>
    <definedName name="BEx1LRUSJW4JG54X07QWD9R27WV9" localSheetId="5" hidden="1">'[4]AMI P &amp; L'!#REF!</definedName>
    <definedName name="BEx1LRUSJW4JG54X07QWD9R27WV9" localSheetId="22" hidden="1">'[4]AMI P &amp; L'!#REF!</definedName>
    <definedName name="BEx1LRUSJW4JG54X07QWD9R27WV9" localSheetId="21" hidden="1">'[4]AMI P &amp; L'!#REF!</definedName>
    <definedName name="BEx1LRUSJW4JG54X07QWD9R27WV9" localSheetId="57" hidden="1">'[4]AMI P &amp; L'!#REF!</definedName>
    <definedName name="BEx1LRUSJW4JG54X07QWD9R27WV9" localSheetId="56" hidden="1">'[4]AMI P &amp; L'!#REF!</definedName>
    <definedName name="BEx1LRUSJW4JG54X07QWD9R27WV9" localSheetId="7" hidden="1">#REF!</definedName>
    <definedName name="BEx1LRUSJW4JG54X07QWD9R27WV9" localSheetId="40" hidden="1">'[4]AMI P &amp; L'!#REF!</definedName>
    <definedName name="BEx1LRUSJW4JG54X07QWD9R27WV9" localSheetId="39" hidden="1">'[4]AMI P &amp; L'!#REF!</definedName>
    <definedName name="BEx1LRUSJW4JG54X07QWD9R27WV9" localSheetId="41" hidden="1">'[4]AMI P &amp; L'!#REF!</definedName>
    <definedName name="BEx1LRUSJW4JG54X07QWD9R27WV9" localSheetId="38" hidden="1">'[4]AMI P &amp; L'!#REF!</definedName>
    <definedName name="BEx1LRUSJW4JG54X07QWD9R27WV9" localSheetId="15" hidden="1">'[4]AMI P &amp; L'!#REF!</definedName>
    <definedName name="BEx1LRUSJW4JG54X07QWD9R27WV9" hidden="1">'[4]AMI P &amp; L'!#REF!</definedName>
    <definedName name="BEx1M1WBK5T0LP1AK2JYV6W87ID6" localSheetId="2" hidden="1">#REF!</definedName>
    <definedName name="BEx1M1WBK5T0LP1AK2JYV6W87ID6" localSheetId="7" hidden="1">#REF!</definedName>
    <definedName name="BEx1M1WBK5T0LP1AK2JYV6W87ID6" hidden="1">'[3]Reco Sheet for Fcast'!$F$10:$G$10</definedName>
    <definedName name="BEx1M2CEKIG7U2M98E8QT7PXKFJI" localSheetId="19" hidden="1">#REF!</definedName>
    <definedName name="BEx1M2CEKIG7U2M98E8QT7PXKFJI" localSheetId="16" hidden="1">#REF!</definedName>
    <definedName name="BEx1M2CEKIG7U2M98E8QT7PXKFJI" localSheetId="17" hidden="1">#REF!</definedName>
    <definedName name="BEx1M2CEKIG7U2M98E8QT7PXKFJI" localSheetId="13" hidden="1">#REF!</definedName>
    <definedName name="BEx1M2CEKIG7U2M98E8QT7PXKFJI" localSheetId="14" hidden="1">#REF!</definedName>
    <definedName name="BEx1M2CEKIG7U2M98E8QT7PXKFJI" localSheetId="2" hidden="1">#REF!</definedName>
    <definedName name="BEx1M2CEKIG7U2M98E8QT7PXKFJI" localSheetId="5" hidden="1">#REF!</definedName>
    <definedName name="BEx1M2CEKIG7U2M98E8QT7PXKFJI" localSheetId="22" hidden="1">#REF!</definedName>
    <definedName name="BEx1M2CEKIG7U2M98E8QT7PXKFJI" localSheetId="21" hidden="1">#REF!</definedName>
    <definedName name="BEx1M2CEKIG7U2M98E8QT7PXKFJI" localSheetId="57" hidden="1">#REF!</definedName>
    <definedName name="BEx1M2CEKIG7U2M98E8QT7PXKFJI" localSheetId="56" hidden="1">#REF!</definedName>
    <definedName name="BEx1M2CEKIG7U2M98E8QT7PXKFJI" localSheetId="7" hidden="1">#REF!</definedName>
    <definedName name="BEx1M2CEKIG7U2M98E8QT7PXKFJI" localSheetId="40" hidden="1">#REF!</definedName>
    <definedName name="BEx1M2CEKIG7U2M98E8QT7PXKFJI" localSheetId="39" hidden="1">#REF!</definedName>
    <definedName name="BEx1M2CEKIG7U2M98E8QT7PXKFJI" localSheetId="41" hidden="1">#REF!</definedName>
    <definedName name="BEx1M2CEKIG7U2M98E8QT7PXKFJI" localSheetId="38" hidden="1">#REF!</definedName>
    <definedName name="BEx1M2CEKIG7U2M98E8QT7PXKFJI" localSheetId="15" hidden="1">#REF!</definedName>
    <definedName name="BEx1M2CEKIG7U2M98E8QT7PXKFJI" hidden="1">#REF!</definedName>
    <definedName name="BEx1M51HHDYGIT8PON7U8ICL2S95" localSheetId="2" hidden="1">#REF!</definedName>
    <definedName name="BEx1M51HHDYGIT8PON7U8ICL2S95" localSheetId="7" hidden="1">#REF!</definedName>
    <definedName name="BEx1M51HHDYGIT8PON7U8ICL2S95" hidden="1">'[3]Reco Sheet for Fcast'!$F$10:$G$10</definedName>
    <definedName name="BEx1M9DVXW1QKW4BT3H733BJ74CE" localSheetId="13" hidden="1">#REF!</definedName>
    <definedName name="BEx1M9DVXW1QKW4BT3H733BJ74CE" localSheetId="14" hidden="1">#REF!</definedName>
    <definedName name="BEx1M9DVXW1QKW4BT3H733BJ74CE" localSheetId="2" hidden="1">#REF!</definedName>
    <definedName name="BEx1M9DVXW1QKW4BT3H733BJ74CE" localSheetId="22" hidden="1">#REF!</definedName>
    <definedName name="BEx1M9DVXW1QKW4BT3H733BJ74CE" localSheetId="7" hidden="1">#REF!</definedName>
    <definedName name="BEx1M9DVXW1QKW4BT3H733BJ74CE" hidden="1">#REF!</definedName>
    <definedName name="BEx1MJVIWNE5X8L7TRVWT9WWEUBJ" localSheetId="13" hidden="1">#REF!</definedName>
    <definedName name="BEx1MJVIWNE5X8L7TRVWT9WWEUBJ" localSheetId="14" hidden="1">#REF!</definedName>
    <definedName name="BEx1MJVIWNE5X8L7TRVWT9WWEUBJ" localSheetId="2" hidden="1">#REF!</definedName>
    <definedName name="BEx1MJVIWNE5X8L7TRVWT9WWEUBJ" localSheetId="22" hidden="1">#REF!</definedName>
    <definedName name="BEx1MJVIWNE5X8L7TRVWT9WWEUBJ" localSheetId="7" hidden="1">#REF!</definedName>
    <definedName name="BEx1MJVIWNE5X8L7TRVWT9WWEUBJ" hidden="1">#REF!</definedName>
    <definedName name="BEx1MMFAHNWB5B2QUWBELI39PCEY" hidden="1">'[6]Bud Mth'!$C$15:$D$29</definedName>
    <definedName name="BEx1MTRKKVCHOZ0YGID6HZ49LJTO" localSheetId="19" hidden="1">'[4]AMI P &amp; L'!#REF!</definedName>
    <definedName name="BEx1MTRKKVCHOZ0YGID6HZ49LJTO" localSheetId="16" hidden="1">'[4]AMI P &amp; L'!#REF!</definedName>
    <definedName name="BEx1MTRKKVCHOZ0YGID6HZ49LJTO" localSheetId="17" hidden="1">'[4]AMI P &amp; L'!#REF!</definedName>
    <definedName name="BEx1MTRKKVCHOZ0YGID6HZ49LJTO" localSheetId="13" hidden="1">'[4]AMI P &amp; L'!#REF!</definedName>
    <definedName name="BEx1MTRKKVCHOZ0YGID6HZ49LJTO" localSheetId="14" hidden="1">'[4]AMI P &amp; L'!#REF!</definedName>
    <definedName name="BEx1MTRKKVCHOZ0YGID6HZ49LJTO" localSheetId="2" hidden="1">#REF!</definedName>
    <definedName name="BEx1MTRKKVCHOZ0YGID6HZ49LJTO" localSheetId="5" hidden="1">'[4]AMI P &amp; L'!#REF!</definedName>
    <definedName name="BEx1MTRKKVCHOZ0YGID6HZ49LJTO" localSheetId="22" hidden="1">'[4]AMI P &amp; L'!#REF!</definedName>
    <definedName name="BEx1MTRKKVCHOZ0YGID6HZ49LJTO" localSheetId="21" hidden="1">'[4]AMI P &amp; L'!#REF!</definedName>
    <definedName name="BEx1MTRKKVCHOZ0YGID6HZ49LJTO" localSheetId="57" hidden="1">'[4]AMI P &amp; L'!#REF!</definedName>
    <definedName name="BEx1MTRKKVCHOZ0YGID6HZ49LJTO" localSheetId="56" hidden="1">'[4]AMI P &amp; L'!#REF!</definedName>
    <definedName name="BEx1MTRKKVCHOZ0YGID6HZ49LJTO" localSheetId="7" hidden="1">#REF!</definedName>
    <definedName name="BEx1MTRKKVCHOZ0YGID6HZ49LJTO" localSheetId="40" hidden="1">'[4]AMI P &amp; L'!#REF!</definedName>
    <definedName name="BEx1MTRKKVCHOZ0YGID6HZ49LJTO" localSheetId="39" hidden="1">'[4]AMI P &amp; L'!#REF!</definedName>
    <definedName name="BEx1MTRKKVCHOZ0YGID6HZ49LJTO" localSheetId="41" hidden="1">'[4]AMI P &amp; L'!#REF!</definedName>
    <definedName name="BEx1MTRKKVCHOZ0YGID6HZ49LJTO" localSheetId="38" hidden="1">'[4]AMI P &amp; L'!#REF!</definedName>
    <definedName name="BEx1MTRKKVCHOZ0YGID6HZ49LJTO" localSheetId="15" hidden="1">'[4]AMI P &amp; L'!#REF!</definedName>
    <definedName name="BEx1MTRKKVCHOZ0YGID6HZ49LJTO" hidden="1">'[4]AMI P &amp; L'!#REF!</definedName>
    <definedName name="BEx1N0CYK8OCCI654CPSXGPO2B4B" localSheetId="13" hidden="1">#REF!</definedName>
    <definedName name="BEx1N0CYK8OCCI654CPSXGPO2B4B" localSheetId="14" hidden="1">#REF!</definedName>
    <definedName name="BEx1N0CYK8OCCI654CPSXGPO2B4B" localSheetId="2" hidden="1">#REF!</definedName>
    <definedName name="BEx1N0CYK8OCCI654CPSXGPO2B4B" localSheetId="22" hidden="1">#REF!</definedName>
    <definedName name="BEx1N0CYK8OCCI654CPSXGPO2B4B" localSheetId="7" hidden="1">#REF!</definedName>
    <definedName name="BEx1N0CYK8OCCI654CPSXGPO2B4B" hidden="1">#REF!</definedName>
    <definedName name="BEx1N3CUJ3UX61X38ZAJVPEN4KMC" localSheetId="2" hidden="1">#REF!</definedName>
    <definedName name="BEx1N3CUJ3UX61X38ZAJVPEN4KMC" localSheetId="7" hidden="1">#REF!</definedName>
    <definedName name="BEx1N3CUJ3UX61X38ZAJVPEN4KMC" hidden="1">'[3]Reco Sheet for Fcast'!$K$2</definedName>
    <definedName name="BEx1NM34KQTO1LDNSAFD1L82UZFG" localSheetId="2" hidden="1">#REF!</definedName>
    <definedName name="BEx1NM34KQTO1LDNSAFD1L82UZFG" localSheetId="7" hidden="1">#REF!</definedName>
    <definedName name="BEx1NM34KQTO1LDNSAFD1L82UZFG" hidden="1">'[3]Reco Sheet for Fcast'!$F$15</definedName>
    <definedName name="BEx1NO6TXZVOGCUWCCRTXRXWW0XL" localSheetId="2" hidden="1">#REF!</definedName>
    <definedName name="BEx1NO6TXZVOGCUWCCRTXRXWW0XL" localSheetId="7" hidden="1">#REF!</definedName>
    <definedName name="BEx1NO6TXZVOGCUWCCRTXRXWW0XL" hidden="1">'[3]Reco Sheet for Fcast'!$I$10:$J$10</definedName>
    <definedName name="BEx1NPU28WUUK44W5CBNJU6C9T8G" localSheetId="13" hidden="1">#REF!</definedName>
    <definedName name="BEx1NPU28WUUK44W5CBNJU6C9T8G" localSheetId="14" hidden="1">#REF!</definedName>
    <definedName name="BEx1NPU28WUUK44W5CBNJU6C9T8G" localSheetId="2" hidden="1">#REF!</definedName>
    <definedName name="BEx1NPU28WUUK44W5CBNJU6C9T8G" hidden="1">#REF!</definedName>
    <definedName name="BEx1NS8EU5P9FQV3S0WRTXI5L361" localSheetId="2" hidden="1">#REF!</definedName>
    <definedName name="BEx1NS8EU5P9FQV3S0WRTXI5L361" localSheetId="7" hidden="1">#REF!</definedName>
    <definedName name="BEx1NS8EU5P9FQV3S0WRTXI5L361" hidden="1">'[3]Reco Sheet for Fcast'!$F$7:$G$7</definedName>
    <definedName name="BEx1NUBX5VUYZFKQH69FN6BTLWCR" localSheetId="2" hidden="1">#REF!</definedName>
    <definedName name="BEx1NUBX5VUYZFKQH69FN6BTLWCR" localSheetId="7" hidden="1">#REF!</definedName>
    <definedName name="BEx1NUBX5VUYZFKQH69FN6BTLWCR" hidden="1">'[3]Reco Sheet for Fcast'!$I$7:$J$7</definedName>
    <definedName name="BEx1NZ4K1L8UON80Y2A4RASKWGNP" localSheetId="2" hidden="1">#REF!</definedName>
    <definedName name="BEx1NZ4K1L8UON80Y2A4RASKWGNP" localSheetId="7" hidden="1">#REF!</definedName>
    <definedName name="BEx1NZ4K1L8UON80Y2A4RASKWGNP" hidden="1">'[3]Reco Sheet for Fcast'!$F$15:$G$16</definedName>
    <definedName name="BEx1OLAZ915OGYWP0QP1QQWDLCRX" localSheetId="2" hidden="1">#REF!</definedName>
    <definedName name="BEx1OLAZ915OGYWP0QP1QQWDLCRX" localSheetId="7" hidden="1">#REF!</definedName>
    <definedName name="BEx1OLAZ915OGYWP0QP1QQWDLCRX" hidden="1">'[3]Reco Sheet for Fcast'!$I$6:$J$6</definedName>
    <definedName name="BEx1OO5ER042IS6IC4TLDI75JNVH" localSheetId="2" hidden="1">#REF!</definedName>
    <definedName name="BEx1OO5ER042IS6IC4TLDI75JNVH" localSheetId="7" hidden="1">#REF!</definedName>
    <definedName name="BEx1OO5ER042IS6IC4TLDI75JNVH" hidden="1">'[3]Reco Sheet for Fcast'!$G$2</definedName>
    <definedName name="BEx1ORG2YMOKTWZPWUQYQFKT95AR" localSheetId="13" hidden="1">#REF!</definedName>
    <definedName name="BEx1ORG2YMOKTWZPWUQYQFKT95AR" localSheetId="14" hidden="1">#REF!</definedName>
    <definedName name="BEx1ORG2YMOKTWZPWUQYQFKT95AR" localSheetId="2" hidden="1">#REF!</definedName>
    <definedName name="BEx1ORG2YMOKTWZPWUQYQFKT95AR" hidden="1">#REF!</definedName>
    <definedName name="BEx1ORG3LGKCPSRMVQ2O9REG2US8" localSheetId="13" hidden="1">#REF!</definedName>
    <definedName name="BEx1ORG3LGKCPSRMVQ2O9REG2US8" localSheetId="14" hidden="1">#REF!</definedName>
    <definedName name="BEx1ORG3LGKCPSRMVQ2O9REG2US8" localSheetId="2" hidden="1">#REF!</definedName>
    <definedName name="BEx1ORG3LGKCPSRMVQ2O9REG2US8" localSheetId="22" hidden="1">#REF!</definedName>
    <definedName name="BEx1ORG3LGKCPSRMVQ2O9REG2US8" localSheetId="7" hidden="1">#REF!</definedName>
    <definedName name="BEx1ORG3LGKCPSRMVQ2O9REG2US8" hidden="1">#REF!</definedName>
    <definedName name="BEx1OTE54CBSUT8FWKRALEDCUWN4" localSheetId="2" hidden="1">#REF!</definedName>
    <definedName name="BEx1OTE54CBSUT8FWKRALEDCUWN4" localSheetId="7" hidden="1">#REF!</definedName>
    <definedName name="BEx1OTE54CBSUT8FWKRALEDCUWN4" hidden="1">'[3]Reco Sheet for Fcast'!$F$11:$G$11</definedName>
    <definedName name="BEx1OVSMPADTX95QUOX34KZQ8EDY" localSheetId="2" hidden="1">#REF!</definedName>
    <definedName name="BEx1OVSMPADTX95QUOX34KZQ8EDY" localSheetId="7" hidden="1">#REF!</definedName>
    <definedName name="BEx1OVSMPADTX95QUOX34KZQ8EDY" hidden="1">'[3]Reco Sheet for Fcast'!$I$11:$J$11</definedName>
    <definedName name="BEx1OX544IO9FQJI7YYQGZCEHB3O" localSheetId="2" hidden="1">#REF!</definedName>
    <definedName name="BEx1OX544IO9FQJI7YYQGZCEHB3O" localSheetId="7" hidden="1">#REF!</definedName>
    <definedName name="BEx1OX544IO9FQJI7YYQGZCEHB3O" hidden="1">'[3]Reco Sheet for Fcast'!$I$8:$J$8</definedName>
    <definedName name="BEx1OY6SVEUT2EQ26P7EKEND342G" localSheetId="2" hidden="1">#REF!</definedName>
    <definedName name="BEx1OY6SVEUT2EQ26P7EKEND342G" localSheetId="7" hidden="1">#REF!</definedName>
    <definedName name="BEx1OY6SVEUT2EQ26P7EKEND342G" hidden="1">'[3]Reco Sheet for Fcast'!$I$9:$J$9</definedName>
    <definedName name="BEx1OYN1LPIPI12O9G6F7QAOS9T4" localSheetId="2" hidden="1">#REF!</definedName>
    <definedName name="BEx1OYN1LPIPI12O9G6F7QAOS9T4" localSheetId="7" hidden="1">#REF!</definedName>
    <definedName name="BEx1OYN1LPIPI12O9G6F7QAOS9T4" hidden="1">'[3]Reco Sheet for Fcast'!$I$7:$J$7</definedName>
    <definedName name="BEx1P1HHKJA799O3YZXQAX6KFH58" localSheetId="2" hidden="1">#REF!</definedName>
    <definedName name="BEx1P1HHKJA799O3YZXQAX6KFH58" localSheetId="7" hidden="1">#REF!</definedName>
    <definedName name="BEx1P1HHKJA799O3YZXQAX6KFH58" hidden="1">'[3]Reco Sheet for Fcast'!$F$6:$G$6</definedName>
    <definedName name="BEx1P34W467WGPOXPK292QFJIPHJ" localSheetId="2" hidden="1">#REF!</definedName>
    <definedName name="BEx1P34W467WGPOXPK292QFJIPHJ" localSheetId="7" hidden="1">#REF!</definedName>
    <definedName name="BEx1P34W467WGPOXPK292QFJIPHJ" hidden="1">'[3]Reco Sheet for Fcast'!$H$2:$I$2</definedName>
    <definedName name="BEx1P7S1J4TKGVJ43C2Q2R3M9WRB" localSheetId="2" hidden="1">#REF!</definedName>
    <definedName name="BEx1P7S1J4TKGVJ43C2Q2R3M9WRB" localSheetId="7" hidden="1">#REF!</definedName>
    <definedName name="BEx1P7S1J4TKGVJ43C2Q2R3M9WRB" hidden="1">'[3]Reco Sheet for Fcast'!$I$6:$J$6</definedName>
    <definedName name="BEx1PA11BLPVZM8RC5BL46WX8YB5" localSheetId="2" hidden="1">#REF!</definedName>
    <definedName name="BEx1PA11BLPVZM8RC5BL46WX8YB5" localSheetId="7" hidden="1">#REF!</definedName>
    <definedName name="BEx1PA11BLPVZM8RC5BL46WX8YB5" hidden="1">'[3]Reco Sheet for Fcast'!$F$8:$G$8</definedName>
    <definedName name="BEx1PARXRTD8C90CTHDGZ2MZ48RR" localSheetId="13" hidden="1">#REF!</definedName>
    <definedName name="BEx1PARXRTD8C90CTHDGZ2MZ48RR" localSheetId="14" hidden="1">#REF!</definedName>
    <definedName name="BEx1PARXRTD8C90CTHDGZ2MZ48RR" localSheetId="2" hidden="1">#REF!</definedName>
    <definedName name="BEx1PARXRTD8C90CTHDGZ2MZ48RR" hidden="1">#REF!</definedName>
    <definedName name="BEx1PBZ4BEFIPGMQXT9T8S4PZ2IM" localSheetId="2" hidden="1">#REF!</definedName>
    <definedName name="BEx1PBZ4BEFIPGMQXT9T8S4PZ2IM" localSheetId="7" hidden="1">#REF!</definedName>
    <definedName name="BEx1PBZ4BEFIPGMQXT9T8S4PZ2IM" hidden="1">'[3]Reco Sheet for Fcast'!$F$10:$G$10</definedName>
    <definedName name="BEx1PLF2CFSXBZPVI6CJ534EIJDN" localSheetId="2" hidden="1">#REF!</definedName>
    <definedName name="BEx1PLF2CFSXBZPVI6CJ534EIJDN" localSheetId="7" hidden="1">#REF!</definedName>
    <definedName name="BEx1PLF2CFSXBZPVI6CJ534EIJDN" hidden="1">'[3]Reco Sheet for Fcast'!$I$8:$J$8</definedName>
    <definedName name="BEx1PMWZB2DO6EM9BKLUICZJ65HD" localSheetId="2" hidden="1">#REF!</definedName>
    <definedName name="BEx1PMWZB2DO6EM9BKLUICZJ65HD" localSheetId="7" hidden="1">#REF!</definedName>
    <definedName name="BEx1PMWZB2DO6EM9BKLUICZJ65HD" hidden="1">'[3]Reco Sheet for Fcast'!$I$10:$J$10</definedName>
    <definedName name="BEx1QA54J2A4I7IBQR19BTY28ZMR" localSheetId="2" hidden="1">#REF!</definedName>
    <definedName name="BEx1QA54J2A4I7IBQR19BTY28ZMR" localSheetId="7" hidden="1">#REF!</definedName>
    <definedName name="BEx1QA54J2A4I7IBQR19BTY28ZMR" hidden="1">'[3]Reco Sheet for Fcast'!$I$10:$J$10</definedName>
    <definedName name="BEx1QL2UM89QA546C0N5UAES7FWW" localSheetId="13" hidden="1">#REF!</definedName>
    <definedName name="BEx1QL2UM89QA546C0N5UAES7FWW" localSheetId="14" hidden="1">#REF!</definedName>
    <definedName name="BEx1QL2UM89QA546C0N5UAES7FWW" localSheetId="2" hidden="1">#REF!</definedName>
    <definedName name="BEx1QL2UM89QA546C0N5UAES7FWW" hidden="1">#REF!</definedName>
    <definedName name="BEx1QM4PKKBHXHR5BZ2NON028UYL" localSheetId="13" hidden="1">#REF!</definedName>
    <definedName name="BEx1QM4PKKBHXHR5BZ2NON028UYL" localSheetId="14" hidden="1">#REF!</definedName>
    <definedName name="BEx1QM4PKKBHXHR5BZ2NON028UYL" localSheetId="2" hidden="1">#REF!</definedName>
    <definedName name="BEx1QM4PKKBHXHR5BZ2NON028UYL" localSheetId="22" hidden="1">#REF!</definedName>
    <definedName name="BEx1QM4PKKBHXHR5BZ2NON028UYL" localSheetId="7" hidden="1">#REF!</definedName>
    <definedName name="BEx1QM4PKKBHXHR5BZ2NON028UYL" hidden="1">#REF!</definedName>
    <definedName name="BEx1QMQAHG3KQUK59DVM68SWKZIZ" localSheetId="2" hidden="1">#REF!</definedName>
    <definedName name="BEx1QMQAHG3KQUK59DVM68SWKZIZ" localSheetId="7" hidden="1">#REF!</definedName>
    <definedName name="BEx1QMQAHG3KQUK59DVM68SWKZIZ" hidden="1">'[3]Reco Sheet for Fcast'!$I$10:$J$10</definedName>
    <definedName name="BEx1R9YFKJCMSEST8OVCAO5E47FO" localSheetId="2" hidden="1">#REF!</definedName>
    <definedName name="BEx1R9YFKJCMSEST8OVCAO5E47FO" localSheetId="7" hidden="1">#REF!</definedName>
    <definedName name="BEx1R9YFKJCMSEST8OVCAO5E47FO" hidden="1">'[3]Reco Sheet for Fcast'!$F$9:$G$9</definedName>
    <definedName name="BEx1RBGC06B3T52OIC0EQ1KGVP1I" localSheetId="2" hidden="1">#REF!</definedName>
    <definedName name="BEx1RBGC06B3T52OIC0EQ1KGVP1I" localSheetId="7" hidden="1">#REF!</definedName>
    <definedName name="BEx1RBGC06B3T52OIC0EQ1KGVP1I" hidden="1">'[3]Reco Sheet for Fcast'!$F$10:$G$10</definedName>
    <definedName name="BEx1RRC7X4NI1CU4EO5XYE2GVARJ" localSheetId="2" hidden="1">#REF!</definedName>
    <definedName name="BEx1RRC7X4NI1CU4EO5XYE2GVARJ" localSheetId="7" hidden="1">#REF!</definedName>
    <definedName name="BEx1RRC7X4NI1CU4EO5XYE2GVARJ" hidden="1">'[3]Reco Sheet for Fcast'!$I$11:$J$11</definedName>
    <definedName name="BEx1RY8DJX7XGAJ5Y6PJ7I5IYK4W" localSheetId="13" hidden="1">#REF!</definedName>
    <definedName name="BEx1RY8DJX7XGAJ5Y6PJ7I5IYK4W" localSheetId="14" hidden="1">#REF!</definedName>
    <definedName name="BEx1RY8DJX7XGAJ5Y6PJ7I5IYK4W" localSheetId="2" hidden="1">#REF!</definedName>
    <definedName name="BEx1RY8DJX7XGAJ5Y6PJ7I5IYK4W" hidden="1">#REF!</definedName>
    <definedName name="BEx1RZA1NCGT832L7EMR7GMF588W" localSheetId="2" hidden="1">#REF!</definedName>
    <definedName name="BEx1RZA1NCGT832L7EMR7GMF588W" localSheetId="7" hidden="1">#REF!</definedName>
    <definedName name="BEx1RZA1NCGT832L7EMR7GMF588W" hidden="1">'[3]Reco Sheet for Fcast'!$I$10:$J$10</definedName>
    <definedName name="BEx1S0XGIPUSZQUCSGWSK10GKW7Y" localSheetId="2" hidden="1">#REF!</definedName>
    <definedName name="BEx1S0XGIPUSZQUCSGWSK10GKW7Y" localSheetId="7" hidden="1">#REF!</definedName>
    <definedName name="BEx1S0XGIPUSZQUCSGWSK10GKW7Y" hidden="1">'[3]Reco Sheet for Fcast'!$F$8:$G$8</definedName>
    <definedName name="BEx1S5VFNKIXHTTCWSV60UC50EZ8" localSheetId="2" hidden="1">#REF!</definedName>
    <definedName name="BEx1S5VFNKIXHTTCWSV60UC50EZ8" localSheetId="7" hidden="1">#REF!</definedName>
    <definedName name="BEx1S5VFNKIXHTTCWSV60UC50EZ8" hidden="1">'[3]Reco Sheet for Fcast'!$I$7:$J$7</definedName>
    <definedName name="BEx1SEKAWOQJB87D3XQKKK1S7Q7X" localSheetId="13" hidden="1">#REF!</definedName>
    <definedName name="BEx1SEKAWOQJB87D3XQKKK1S7Q7X" localSheetId="14" hidden="1">#REF!</definedName>
    <definedName name="BEx1SEKAWOQJB87D3XQKKK1S7Q7X" localSheetId="2" hidden="1">#REF!</definedName>
    <definedName name="BEx1SEKAWOQJB87D3XQKKK1S7Q7X" localSheetId="22" hidden="1">#REF!</definedName>
    <definedName name="BEx1SEKAWOQJB87D3XQKKK1S7Q7X" localSheetId="7" hidden="1">#REF!</definedName>
    <definedName name="BEx1SEKAWOQJB87D3XQKKK1S7Q7X" hidden="1">#REF!</definedName>
    <definedName name="BEx1SK3U02H0RGKEYXW7ZMCEOF3V" localSheetId="2" hidden="1">#REF!</definedName>
    <definedName name="BEx1SK3U02H0RGKEYXW7ZMCEOF3V" localSheetId="7" hidden="1">#REF!</definedName>
    <definedName name="BEx1SK3U02H0RGKEYXW7ZMCEOF3V" hidden="1">'[3]Reco Sheet for Fcast'!$E$2:$F$2</definedName>
    <definedName name="BEx1SL0D3RL9MNMJMKKSCKHRMB2U" localSheetId="13" hidden="1">#REF!</definedName>
    <definedName name="BEx1SL0D3RL9MNMJMKKSCKHRMB2U" localSheetId="14" hidden="1">#REF!</definedName>
    <definedName name="BEx1SL0D3RL9MNMJMKKSCKHRMB2U" localSheetId="2" hidden="1">#REF!</definedName>
    <definedName name="BEx1SL0D3RL9MNMJMKKSCKHRMB2U" hidden="1">#REF!</definedName>
    <definedName name="BEx1SSNEZINBJT29QVS62VS1THT4" localSheetId="2" hidden="1">#REF!</definedName>
    <definedName name="BEx1SSNEZINBJT29QVS62VS1THT4" localSheetId="7" hidden="1">#REF!</definedName>
    <definedName name="BEx1SSNEZINBJT29QVS62VS1THT4" hidden="1">'[3]Reco Sheet for Fcast'!$F$9:$G$9</definedName>
    <definedName name="BEx1ST3IFG1FCSM73CNIUQQ5QSMJ" localSheetId="13" hidden="1">#REF!</definedName>
    <definedName name="BEx1ST3IFG1FCSM73CNIUQQ5QSMJ" localSheetId="14" hidden="1">#REF!</definedName>
    <definedName name="BEx1ST3IFG1FCSM73CNIUQQ5QSMJ" localSheetId="2" hidden="1">#REF!</definedName>
    <definedName name="BEx1ST3IFG1FCSM73CNIUQQ5QSMJ" hidden="1">#REF!</definedName>
    <definedName name="BEx1SVNCHNANBJIDIQVB8AFK4HAN" localSheetId="19" hidden="1">'[4]AMI P &amp; L'!#REF!</definedName>
    <definedName name="BEx1SVNCHNANBJIDIQVB8AFK4HAN" localSheetId="16" hidden="1">'[4]AMI P &amp; L'!#REF!</definedName>
    <definedName name="BEx1SVNCHNANBJIDIQVB8AFK4HAN" localSheetId="17" hidden="1">'[4]AMI P &amp; L'!#REF!</definedName>
    <definedName name="BEx1SVNCHNANBJIDIQVB8AFK4HAN" localSheetId="13" hidden="1">'[4]AMI P &amp; L'!#REF!</definedName>
    <definedName name="BEx1SVNCHNANBJIDIQVB8AFK4HAN" localSheetId="14" hidden="1">'[4]AMI P &amp; L'!#REF!</definedName>
    <definedName name="BEx1SVNCHNANBJIDIQVB8AFK4HAN" localSheetId="2" hidden="1">#REF!</definedName>
    <definedName name="BEx1SVNCHNANBJIDIQVB8AFK4HAN" localSheetId="5" hidden="1">'[4]AMI P &amp; L'!#REF!</definedName>
    <definedName name="BEx1SVNCHNANBJIDIQVB8AFK4HAN" localSheetId="22" hidden="1">'[4]AMI P &amp; L'!#REF!</definedName>
    <definedName name="BEx1SVNCHNANBJIDIQVB8AFK4HAN" localSheetId="21" hidden="1">'[4]AMI P &amp; L'!#REF!</definedName>
    <definedName name="BEx1SVNCHNANBJIDIQVB8AFK4HAN" localSheetId="57" hidden="1">'[4]AMI P &amp; L'!#REF!</definedName>
    <definedName name="BEx1SVNCHNANBJIDIQVB8AFK4HAN" localSheetId="56" hidden="1">'[4]AMI P &amp; L'!#REF!</definedName>
    <definedName name="BEx1SVNCHNANBJIDIQVB8AFK4HAN" localSheetId="7" hidden="1">#REF!</definedName>
    <definedName name="BEx1SVNCHNANBJIDIQVB8AFK4HAN" localSheetId="40" hidden="1">'[4]AMI P &amp; L'!#REF!</definedName>
    <definedName name="BEx1SVNCHNANBJIDIQVB8AFK4HAN" localSheetId="39" hidden="1">'[4]AMI P &amp; L'!#REF!</definedName>
    <definedName name="BEx1SVNCHNANBJIDIQVB8AFK4HAN" localSheetId="41" hidden="1">'[4]AMI P &amp; L'!#REF!</definedName>
    <definedName name="BEx1SVNCHNANBJIDIQVB8AFK4HAN" localSheetId="38" hidden="1">'[4]AMI P &amp; L'!#REF!</definedName>
    <definedName name="BEx1SVNCHNANBJIDIQVB8AFK4HAN" localSheetId="15" hidden="1">'[4]AMI P &amp; L'!#REF!</definedName>
    <definedName name="BEx1SVNCHNANBJIDIQVB8AFK4HAN" hidden="1">'[4]AMI P &amp; L'!#REF!</definedName>
    <definedName name="BEx1TJ0WLS9O7KNSGIPWTYHDYI1D" localSheetId="19" hidden="1">'[4]AMI P &amp; L'!#REF!</definedName>
    <definedName name="BEx1TJ0WLS9O7KNSGIPWTYHDYI1D" localSheetId="16" hidden="1">'[4]AMI P &amp; L'!#REF!</definedName>
    <definedName name="BEx1TJ0WLS9O7KNSGIPWTYHDYI1D" localSheetId="17" hidden="1">'[4]AMI P &amp; L'!#REF!</definedName>
    <definedName name="BEx1TJ0WLS9O7KNSGIPWTYHDYI1D" localSheetId="13" hidden="1">'[4]AMI P &amp; L'!#REF!</definedName>
    <definedName name="BEx1TJ0WLS9O7KNSGIPWTYHDYI1D" localSheetId="14" hidden="1">'[4]AMI P &amp; L'!#REF!</definedName>
    <definedName name="BEx1TJ0WLS9O7KNSGIPWTYHDYI1D" localSheetId="2" hidden="1">#REF!</definedName>
    <definedName name="BEx1TJ0WLS9O7KNSGIPWTYHDYI1D" localSheetId="5" hidden="1">'[4]AMI P &amp; L'!#REF!</definedName>
    <definedName name="BEx1TJ0WLS9O7KNSGIPWTYHDYI1D" localSheetId="22" hidden="1">'[4]AMI P &amp; L'!#REF!</definedName>
    <definedName name="BEx1TJ0WLS9O7KNSGIPWTYHDYI1D" localSheetId="21" hidden="1">'[4]AMI P &amp; L'!#REF!</definedName>
    <definedName name="BEx1TJ0WLS9O7KNSGIPWTYHDYI1D" localSheetId="57" hidden="1">'[4]AMI P &amp; L'!#REF!</definedName>
    <definedName name="BEx1TJ0WLS9O7KNSGIPWTYHDYI1D" localSheetId="56" hidden="1">'[4]AMI P &amp; L'!#REF!</definedName>
    <definedName name="BEx1TJ0WLS9O7KNSGIPWTYHDYI1D" localSheetId="7" hidden="1">#REF!</definedName>
    <definedName name="BEx1TJ0WLS9O7KNSGIPWTYHDYI1D" localSheetId="40" hidden="1">'[4]AMI P &amp; L'!#REF!</definedName>
    <definedName name="BEx1TJ0WLS9O7KNSGIPWTYHDYI1D" localSheetId="39" hidden="1">'[4]AMI P &amp; L'!#REF!</definedName>
    <definedName name="BEx1TJ0WLS9O7KNSGIPWTYHDYI1D" localSheetId="41" hidden="1">'[4]AMI P &amp; L'!#REF!</definedName>
    <definedName name="BEx1TJ0WLS9O7KNSGIPWTYHDYI1D" localSheetId="38" hidden="1">'[4]AMI P &amp; L'!#REF!</definedName>
    <definedName name="BEx1TJ0WLS9O7KNSGIPWTYHDYI1D" localSheetId="15" hidden="1">'[4]AMI P &amp; L'!#REF!</definedName>
    <definedName name="BEx1TJ0WLS9O7KNSGIPWTYHDYI1D" hidden="1">'[4]AMI P &amp; L'!#REF!</definedName>
    <definedName name="BEx1TYR9YIVMD6E36LEX70E5H1UT" localSheetId="13" hidden="1">#REF!</definedName>
    <definedName name="BEx1TYR9YIVMD6E36LEX70E5H1UT" localSheetId="14" hidden="1">#REF!</definedName>
    <definedName name="BEx1TYR9YIVMD6E36LEX70E5H1UT" localSheetId="2" hidden="1">#REF!</definedName>
    <definedName name="BEx1TYR9YIVMD6E36LEX70E5H1UT" localSheetId="22" hidden="1">#REF!</definedName>
    <definedName name="BEx1TYR9YIVMD6E36LEX70E5H1UT" localSheetId="7" hidden="1">#REF!</definedName>
    <definedName name="BEx1TYR9YIVMD6E36LEX70E5H1UT" hidden="1">#REF!</definedName>
    <definedName name="BEx1U7AVJITLJSXQVVFD7SW3PG16" localSheetId="13" hidden="1">#REF!</definedName>
    <definedName name="BEx1U7AVJITLJSXQVVFD7SW3PG16" localSheetId="14" hidden="1">#REF!</definedName>
    <definedName name="BEx1U7AVJITLJSXQVVFD7SW3PG16" localSheetId="2" hidden="1">#REF!</definedName>
    <definedName name="BEx1U7AVJITLJSXQVVFD7SW3PG16" hidden="1">#REF!</definedName>
    <definedName name="BEx1U7WFO8OZKB1EBF4H386JW91L" localSheetId="2" hidden="1">#REF!</definedName>
    <definedName name="BEx1U7WFO8OZKB1EBF4H386JW91L" localSheetId="7" hidden="1">#REF!</definedName>
    <definedName name="BEx1U7WFO8OZKB1EBF4H386JW91L" hidden="1">'[3]Reco Sheet for Fcast'!$I$9:$J$9</definedName>
    <definedName name="BEx1U87938YR9N6HYI24KVBKLOS3" localSheetId="2" hidden="1">#REF!</definedName>
    <definedName name="BEx1U87938YR9N6HYI24KVBKLOS3" localSheetId="7" hidden="1">#REF!</definedName>
    <definedName name="BEx1U87938YR9N6HYI24KVBKLOS3" hidden="1">'[3]Reco Sheet for Fcast'!$G$2</definedName>
    <definedName name="BEx1UA5BKWQW06WM6TB4PO39DL1F" localSheetId="13" hidden="1">#REF!</definedName>
    <definedName name="BEx1UA5BKWQW06WM6TB4PO39DL1F" localSheetId="14" hidden="1">#REF!</definedName>
    <definedName name="BEx1UA5BKWQW06WM6TB4PO39DL1F" localSheetId="2" hidden="1">#REF!</definedName>
    <definedName name="BEx1UA5BKWQW06WM6TB4PO39DL1F" hidden="1">#REF!</definedName>
    <definedName name="BEx1UESH4KDWHYESQU2IE55RS3LI" localSheetId="2" hidden="1">#REF!</definedName>
    <definedName name="BEx1UESH4KDWHYESQU2IE55RS3LI" localSheetId="7" hidden="1">#REF!</definedName>
    <definedName name="BEx1UESH4KDWHYESQU2IE55RS3LI" hidden="1">'[3]Reco Sheet for Fcast'!$F$11:$G$11</definedName>
    <definedName name="BEx1UI8N9KTCPSOJ7RDW0T8UEBNP" localSheetId="2" hidden="1">#REF!</definedName>
    <definedName name="BEx1UI8N9KTCPSOJ7RDW0T8UEBNP" localSheetId="7" hidden="1">#REF!</definedName>
    <definedName name="BEx1UI8N9KTCPSOJ7RDW0T8UEBNP" hidden="1">'[3]Reco Sheet for Fcast'!$F$10:$G$10</definedName>
    <definedName name="BEx1UML0HHJFHA5TBOYQ24I3RV1W" localSheetId="2" hidden="1">#REF!</definedName>
    <definedName name="BEx1UML0HHJFHA5TBOYQ24I3RV1W" localSheetId="7" hidden="1">#REF!</definedName>
    <definedName name="BEx1UML0HHJFHA5TBOYQ24I3RV1W" hidden="1">'[3]Reco Sheet for Fcast'!$F$6:$G$6</definedName>
    <definedName name="BEx1UUDIQPZ23XQ79GUL0RAWRSCK" localSheetId="2" hidden="1">#REF!</definedName>
    <definedName name="BEx1UUDIQPZ23XQ79GUL0RAWRSCK" localSheetId="7" hidden="1">#REF!</definedName>
    <definedName name="BEx1UUDIQPZ23XQ79GUL0RAWRSCK" hidden="1">'[3]Reco Sheet for Fcast'!$I$7:$J$7</definedName>
    <definedName name="BEx1UVQ55NGV5J0R40BW1MX0TTYP" localSheetId="13" hidden="1">#REF!</definedName>
    <definedName name="BEx1UVQ55NGV5J0R40BW1MX0TTYP" localSheetId="14" hidden="1">#REF!</definedName>
    <definedName name="BEx1UVQ55NGV5J0R40BW1MX0TTYP" localSheetId="2" hidden="1">#REF!</definedName>
    <definedName name="BEx1UVQ55NGV5J0R40BW1MX0TTYP" hidden="1">#REF!</definedName>
    <definedName name="BEx1V50N55N07Q5LD91VS9QF1WB6" localSheetId="19" hidden="1">#REF!</definedName>
    <definedName name="BEx1V50N55N07Q5LD91VS9QF1WB6" localSheetId="16" hidden="1">#REF!</definedName>
    <definedName name="BEx1V50N55N07Q5LD91VS9QF1WB6" localSheetId="17" hidden="1">#REF!</definedName>
    <definedName name="BEx1V50N55N07Q5LD91VS9QF1WB6" localSheetId="13" hidden="1">#REF!</definedName>
    <definedName name="BEx1V50N55N07Q5LD91VS9QF1WB6" localSheetId="14" hidden="1">#REF!</definedName>
    <definedName name="BEx1V50N55N07Q5LD91VS9QF1WB6" localSheetId="2" hidden="1">#REF!</definedName>
    <definedName name="BEx1V50N55N07Q5LD91VS9QF1WB6" localSheetId="5" hidden="1">#REF!</definedName>
    <definedName name="BEx1V50N55N07Q5LD91VS9QF1WB6" localSheetId="22" hidden="1">#REF!</definedName>
    <definedName name="BEx1V50N55N07Q5LD91VS9QF1WB6" localSheetId="21" hidden="1">#REF!</definedName>
    <definedName name="BEx1V50N55N07Q5LD91VS9QF1WB6" localSheetId="57" hidden="1">#REF!</definedName>
    <definedName name="BEx1V50N55N07Q5LD91VS9QF1WB6" localSheetId="56" hidden="1">#REF!</definedName>
    <definedName name="BEx1V50N55N07Q5LD91VS9QF1WB6" localSheetId="7" hidden="1">#REF!</definedName>
    <definedName name="BEx1V50N55N07Q5LD91VS9QF1WB6" localSheetId="40" hidden="1">#REF!</definedName>
    <definedName name="BEx1V50N55N07Q5LD91VS9QF1WB6" localSheetId="39" hidden="1">#REF!</definedName>
    <definedName name="BEx1V50N55N07Q5LD91VS9QF1WB6" localSheetId="41" hidden="1">#REF!</definedName>
    <definedName name="BEx1V50N55N07Q5LD91VS9QF1WB6" localSheetId="38" hidden="1">#REF!</definedName>
    <definedName name="BEx1V50N55N07Q5LD91VS9QF1WB6" localSheetId="15" hidden="1">#REF!</definedName>
    <definedName name="BEx1V50N55N07Q5LD91VS9QF1WB6" hidden="1">#REF!</definedName>
    <definedName name="BEx1V67SEV778NVW68J8W5SND1J7" localSheetId="2" hidden="1">#REF!</definedName>
    <definedName name="BEx1V67SEV778NVW68J8W5SND1J7" localSheetId="7" hidden="1">#REF!</definedName>
    <definedName name="BEx1V67SEV778NVW68J8W5SND1J7" hidden="1">'[3]Reco Sheet for Fcast'!$I$9:$J$9</definedName>
    <definedName name="BEx1VIY9SQLRESD11CC4PHYT0XSG" localSheetId="2" hidden="1">#REF!</definedName>
    <definedName name="BEx1VIY9SQLRESD11CC4PHYT0XSG" localSheetId="7" hidden="1">#REF!</definedName>
    <definedName name="BEx1VIY9SQLRESD11CC4PHYT0XSG" hidden="1">'[3]Reco Sheet for Fcast'!$H$2:$I$2</definedName>
    <definedName name="BEx1VUCAPY3N4FHIWFAG0EY2IDQU" localSheetId="13" hidden="1">#REF!</definedName>
    <definedName name="BEx1VUCAPY3N4FHIWFAG0EY2IDQU" localSheetId="14" hidden="1">#REF!</definedName>
    <definedName name="BEx1VUCAPY3N4FHIWFAG0EY2IDQU" localSheetId="2" hidden="1">#REF!</definedName>
    <definedName name="BEx1VUCAPY3N4FHIWFAG0EY2IDQU" hidden="1">#REF!</definedName>
    <definedName name="BEx1WC67EH10SC38QWX3WEA5KH3A" localSheetId="2" hidden="1">#REF!</definedName>
    <definedName name="BEx1WC67EH10SC38QWX3WEA5KH3A" localSheetId="7" hidden="1">#REF!</definedName>
    <definedName name="BEx1WC67EH10SC38QWX3WEA5KH3A" hidden="1">'[3]Reco Sheet for Fcast'!$F$10:$G$10</definedName>
    <definedName name="BEx1WGYTKZZIPM1577W5FEYKFH3V" localSheetId="2" hidden="1">#REF!</definedName>
    <definedName name="BEx1WGYTKZZIPM1577W5FEYKFH3V" localSheetId="7" hidden="1">#REF!</definedName>
    <definedName name="BEx1WGYTKZZIPM1577W5FEYKFH3V" hidden="1">'[3]Reco Sheet for Fcast'!$F$15:$J$123</definedName>
    <definedName name="BEx1WHPURIV3D3PTJJ359H1OP7ZV" localSheetId="19" hidden="1">'[4]AMI P &amp; L'!#REF!</definedName>
    <definedName name="BEx1WHPURIV3D3PTJJ359H1OP7ZV" localSheetId="16" hidden="1">'[4]AMI P &amp; L'!#REF!</definedName>
    <definedName name="BEx1WHPURIV3D3PTJJ359H1OP7ZV" localSheetId="17" hidden="1">'[4]AMI P &amp; L'!#REF!</definedName>
    <definedName name="BEx1WHPURIV3D3PTJJ359H1OP7ZV" localSheetId="13" hidden="1">'[4]AMI P &amp; L'!#REF!</definedName>
    <definedName name="BEx1WHPURIV3D3PTJJ359H1OP7ZV" localSheetId="14" hidden="1">'[4]AMI P &amp; L'!#REF!</definedName>
    <definedName name="BEx1WHPURIV3D3PTJJ359H1OP7ZV" localSheetId="2" hidden="1">#REF!</definedName>
    <definedName name="BEx1WHPURIV3D3PTJJ359H1OP7ZV" localSheetId="5" hidden="1">'[4]AMI P &amp; L'!#REF!</definedName>
    <definedName name="BEx1WHPURIV3D3PTJJ359H1OP7ZV" localSheetId="22" hidden="1">'[4]AMI P &amp; L'!#REF!</definedName>
    <definedName name="BEx1WHPURIV3D3PTJJ359H1OP7ZV" localSheetId="21" hidden="1">'[4]AMI P &amp; L'!#REF!</definedName>
    <definedName name="BEx1WHPURIV3D3PTJJ359H1OP7ZV" localSheetId="57" hidden="1">'[4]AMI P &amp; L'!#REF!</definedName>
    <definedName name="BEx1WHPURIV3D3PTJJ359H1OP7ZV" localSheetId="56" hidden="1">'[4]AMI P &amp; L'!#REF!</definedName>
    <definedName name="BEx1WHPURIV3D3PTJJ359H1OP7ZV" localSheetId="7" hidden="1">#REF!</definedName>
    <definedName name="BEx1WHPURIV3D3PTJJ359H1OP7ZV" localSheetId="40" hidden="1">'[4]AMI P &amp; L'!#REF!</definedName>
    <definedName name="BEx1WHPURIV3D3PTJJ359H1OP7ZV" localSheetId="39" hidden="1">'[4]AMI P &amp; L'!#REF!</definedName>
    <definedName name="BEx1WHPURIV3D3PTJJ359H1OP7ZV" localSheetId="41" hidden="1">'[4]AMI P &amp; L'!#REF!</definedName>
    <definedName name="BEx1WHPURIV3D3PTJJ359H1OP7ZV" localSheetId="38" hidden="1">'[4]AMI P &amp; L'!#REF!</definedName>
    <definedName name="BEx1WHPURIV3D3PTJJ359H1OP7ZV" localSheetId="15" hidden="1">'[4]AMI P &amp; L'!#REF!</definedName>
    <definedName name="BEx1WHPURIV3D3PTJJ359H1OP7ZV" hidden="1">'[4]AMI P &amp; L'!#REF!</definedName>
    <definedName name="BEx1WLWY2CR1WRD694JJSWSDFAIR" localSheetId="2" hidden="1">#REF!</definedName>
    <definedName name="BEx1WLWY2CR1WRD694JJSWSDFAIR" localSheetId="7" hidden="1">#REF!</definedName>
    <definedName name="BEx1WLWY2CR1WRD694JJSWSDFAIR" hidden="1">'[3]Reco Sheet for Fcast'!$I$7:$J$7</definedName>
    <definedName name="BEx1WMD1LWPWRIK6GGAJRJAHJM8I" localSheetId="2" hidden="1">#REF!</definedName>
    <definedName name="BEx1WMD1LWPWRIK6GGAJRJAHJM8I" localSheetId="7" hidden="1">#REF!</definedName>
    <definedName name="BEx1WMD1LWPWRIK6GGAJRJAHJM8I" hidden="1">'[3]Reco Sheet for Fcast'!$I$10:$J$10</definedName>
    <definedName name="BEx1WR0D41MR174LBF3P9E3K0J51" localSheetId="2" hidden="1">#REF!</definedName>
    <definedName name="BEx1WR0D41MR174LBF3P9E3K0J51" localSheetId="7" hidden="1">#REF!</definedName>
    <definedName name="BEx1WR0D41MR174LBF3P9E3K0J51" hidden="1">'[3]Reco Sheet for Fcast'!$F$7:$G$7</definedName>
    <definedName name="BEx1WUB1FAS5PHU33TJ60SUHR618" localSheetId="2" hidden="1">#REF!</definedName>
    <definedName name="BEx1WUB1FAS5PHU33TJ60SUHR618" localSheetId="7" hidden="1">#REF!</definedName>
    <definedName name="BEx1WUB1FAS5PHU33TJ60SUHR618" hidden="1">'[3]Reco Sheet for Fcast'!$I$8:$J$8</definedName>
    <definedName name="BEx1WX04G0INSPPG9NTNR3DYR6PZ" localSheetId="2" hidden="1">#REF!</definedName>
    <definedName name="BEx1WX04G0INSPPG9NTNR3DYR6PZ" localSheetId="7" hidden="1">#REF!</definedName>
    <definedName name="BEx1WX04G0INSPPG9NTNR3DYR6PZ" hidden="1">'[3]Reco Sheet for Fcast'!$I$11:$J$11</definedName>
    <definedName name="BEx1X3LHU9DPG01VWX2IF65TRATF" localSheetId="2" hidden="1">#REF!</definedName>
    <definedName name="BEx1X3LHU9DPG01VWX2IF65TRATF" localSheetId="7" hidden="1">#REF!</definedName>
    <definedName name="BEx1X3LHU9DPG01VWX2IF65TRATF" hidden="1">'[3]Reco Sheet for Fcast'!$F$8:$G$8</definedName>
    <definedName name="BEx1XK8AAMO0AH0Z1OUKW30CA7EQ" localSheetId="2" hidden="1">#REF!</definedName>
    <definedName name="BEx1XK8AAMO0AH0Z1OUKW30CA7EQ" localSheetId="7" hidden="1">#REF!</definedName>
    <definedName name="BEx1XK8AAMO0AH0Z1OUKW30CA7EQ" hidden="1">'[3]Reco Sheet for Fcast'!$H$2:$I$2</definedName>
    <definedName name="BEx1XL4MZ7C80495GHQRWOBS16PQ" localSheetId="2" hidden="1">#REF!</definedName>
    <definedName name="BEx1XL4MZ7C80495GHQRWOBS16PQ" localSheetId="7" hidden="1">#REF!</definedName>
    <definedName name="BEx1XL4MZ7C80495GHQRWOBS16PQ" hidden="1">'[3]Reco Sheet for Fcast'!$F$6:$G$6</definedName>
    <definedName name="BEx1XWINNG82OQQSSVCENCJM7PWF" localSheetId="13" hidden="1">#REF!</definedName>
    <definedName name="BEx1XWINNG82OQQSSVCENCJM7PWF" localSheetId="14" hidden="1">#REF!</definedName>
    <definedName name="BEx1XWINNG82OQQSSVCENCJM7PWF" localSheetId="2" hidden="1">#REF!</definedName>
    <definedName name="BEx1XWINNG82OQQSSVCENCJM7PWF" hidden="1">#REF!</definedName>
    <definedName name="BEx1XYBEF60AUNIQ381B562NLYEL" localSheetId="13" hidden="1">#REF!</definedName>
    <definedName name="BEx1XYBEF60AUNIQ381B562NLYEL" localSheetId="14" hidden="1">#REF!</definedName>
    <definedName name="BEx1XYBEF60AUNIQ381B562NLYEL" localSheetId="2" hidden="1">#REF!</definedName>
    <definedName name="BEx1XYBEF60AUNIQ381B562NLYEL" localSheetId="22" hidden="1">#REF!</definedName>
    <definedName name="BEx1XYBEF60AUNIQ381B562NLYEL" localSheetId="7" hidden="1">#REF!</definedName>
    <definedName name="BEx1XYBEF60AUNIQ381B562NLYEL" hidden="1">#REF!</definedName>
    <definedName name="BEx1Y2IGS2K95E1M51PEF9KJZ0KB" localSheetId="2" hidden="1">#REF!</definedName>
    <definedName name="BEx1Y2IGS2K95E1M51PEF9KJZ0KB" localSheetId="7" hidden="1">#REF!</definedName>
    <definedName name="BEx1Y2IGS2K95E1M51PEF9KJZ0KB" hidden="1">'[3]Reco Sheet for Fcast'!$F$15</definedName>
    <definedName name="BEx1Y3PKK83X2FN9SAALFHOWKMRQ" localSheetId="2" hidden="1">#REF!</definedName>
    <definedName name="BEx1Y3PKK83X2FN9SAALFHOWKMRQ" localSheetId="7" hidden="1">#REF!</definedName>
    <definedName name="BEx1Y3PKK83X2FN9SAALFHOWKMRQ" hidden="1">'[3]Reco Sheet for Fcast'!$F$9:$G$9</definedName>
    <definedName name="BEx1YL3DJ7Y4AZ01ERCOGW0FJ26T" localSheetId="19" hidden="1">'[4]AMI P &amp; L'!#REF!</definedName>
    <definedName name="BEx1YL3DJ7Y4AZ01ERCOGW0FJ26T" localSheetId="16" hidden="1">'[4]AMI P &amp; L'!#REF!</definedName>
    <definedName name="BEx1YL3DJ7Y4AZ01ERCOGW0FJ26T" localSheetId="17" hidden="1">'[4]AMI P &amp; L'!#REF!</definedName>
    <definedName name="BEx1YL3DJ7Y4AZ01ERCOGW0FJ26T" localSheetId="13" hidden="1">'[4]AMI P &amp; L'!#REF!</definedName>
    <definedName name="BEx1YL3DJ7Y4AZ01ERCOGW0FJ26T" localSheetId="14" hidden="1">'[4]AMI P &amp; L'!#REF!</definedName>
    <definedName name="BEx1YL3DJ7Y4AZ01ERCOGW0FJ26T" localSheetId="2" hidden="1">#REF!</definedName>
    <definedName name="BEx1YL3DJ7Y4AZ01ERCOGW0FJ26T" localSheetId="5" hidden="1">'[4]AMI P &amp; L'!#REF!</definedName>
    <definedName name="BEx1YL3DJ7Y4AZ01ERCOGW0FJ26T" localSheetId="22" hidden="1">'[4]AMI P &amp; L'!#REF!</definedName>
    <definedName name="BEx1YL3DJ7Y4AZ01ERCOGW0FJ26T" localSheetId="21" hidden="1">'[4]AMI P &amp; L'!#REF!</definedName>
    <definedName name="BEx1YL3DJ7Y4AZ01ERCOGW0FJ26T" localSheetId="57" hidden="1">'[4]AMI P &amp; L'!#REF!</definedName>
    <definedName name="BEx1YL3DJ7Y4AZ01ERCOGW0FJ26T" localSheetId="56" hidden="1">'[4]AMI P &amp; L'!#REF!</definedName>
    <definedName name="BEx1YL3DJ7Y4AZ01ERCOGW0FJ26T" localSheetId="7" hidden="1">#REF!</definedName>
    <definedName name="BEx1YL3DJ7Y4AZ01ERCOGW0FJ26T" localSheetId="40" hidden="1">'[4]AMI P &amp; L'!#REF!</definedName>
    <definedName name="BEx1YL3DJ7Y4AZ01ERCOGW0FJ26T" localSheetId="39" hidden="1">'[4]AMI P &amp; L'!#REF!</definedName>
    <definedName name="BEx1YL3DJ7Y4AZ01ERCOGW0FJ26T" localSheetId="41" hidden="1">'[4]AMI P &amp; L'!#REF!</definedName>
    <definedName name="BEx1YL3DJ7Y4AZ01ERCOGW0FJ26T" localSheetId="38" hidden="1">'[4]AMI P &amp; L'!#REF!</definedName>
    <definedName name="BEx1YL3DJ7Y4AZ01ERCOGW0FJ26T" localSheetId="15" hidden="1">'[4]AMI P &amp; L'!#REF!</definedName>
    <definedName name="BEx1YL3DJ7Y4AZ01ERCOGW0FJ26T" hidden="1">'[4]AMI P &amp; L'!#REF!</definedName>
    <definedName name="BEx1Z2RYHSVD1H37817SN93VMURZ" localSheetId="2" hidden="1">#REF!</definedName>
    <definedName name="BEx1Z2RYHSVD1H37817SN93VMURZ" localSheetId="7" hidden="1">#REF!</definedName>
    <definedName name="BEx1Z2RYHSVD1H37817SN93VMURZ" hidden="1">'[3]Reco Sheet for Fcast'!$F$7:$G$7</definedName>
    <definedName name="BEx3AMAKWI6458B67VKZO56MCNJW" localSheetId="2" hidden="1">#REF!</definedName>
    <definedName name="BEx3AMAKWI6458B67VKZO56MCNJW" localSheetId="7" hidden="1">#REF!</definedName>
    <definedName name="BEx3AMAKWI6458B67VKZO56MCNJW" hidden="1">'[3]Reco Sheet for Fcast'!$H$2:$I$2</definedName>
    <definedName name="BEx3AOOVM42G82TNF53W0EKXLUSI" localSheetId="19" hidden="1">'[4]AMI P &amp; L'!#REF!</definedName>
    <definedName name="BEx3AOOVM42G82TNF53W0EKXLUSI" localSheetId="16" hidden="1">'[4]AMI P &amp; L'!#REF!</definedName>
    <definedName name="BEx3AOOVM42G82TNF53W0EKXLUSI" localSheetId="17" hidden="1">'[4]AMI P &amp; L'!#REF!</definedName>
    <definedName name="BEx3AOOVM42G82TNF53W0EKXLUSI" localSheetId="13" hidden="1">'[4]AMI P &amp; L'!#REF!</definedName>
    <definedName name="BEx3AOOVM42G82TNF53W0EKXLUSI" localSheetId="14" hidden="1">'[4]AMI P &amp; L'!#REF!</definedName>
    <definedName name="BEx3AOOVM42G82TNF53W0EKXLUSI" localSheetId="2" hidden="1">#REF!</definedName>
    <definedName name="BEx3AOOVM42G82TNF53W0EKXLUSI" localSheetId="5" hidden="1">'[4]AMI P &amp; L'!#REF!</definedName>
    <definedName name="BEx3AOOVM42G82TNF53W0EKXLUSI" localSheetId="22" hidden="1">'[4]AMI P &amp; L'!#REF!</definedName>
    <definedName name="BEx3AOOVM42G82TNF53W0EKXLUSI" localSheetId="21" hidden="1">'[4]AMI P &amp; L'!#REF!</definedName>
    <definedName name="BEx3AOOVM42G82TNF53W0EKXLUSI" localSheetId="57" hidden="1">'[4]AMI P &amp; L'!#REF!</definedName>
    <definedName name="BEx3AOOVM42G82TNF53W0EKXLUSI" localSheetId="56" hidden="1">'[4]AMI P &amp; L'!#REF!</definedName>
    <definedName name="BEx3AOOVM42G82TNF53W0EKXLUSI" localSheetId="7" hidden="1">#REF!</definedName>
    <definedName name="BEx3AOOVM42G82TNF53W0EKXLUSI" localSheetId="40" hidden="1">'[4]AMI P &amp; L'!#REF!</definedName>
    <definedName name="BEx3AOOVM42G82TNF53W0EKXLUSI" localSheetId="39" hidden="1">'[4]AMI P &amp; L'!#REF!</definedName>
    <definedName name="BEx3AOOVM42G82TNF53W0EKXLUSI" localSheetId="41" hidden="1">'[4]AMI P &amp; L'!#REF!</definedName>
    <definedName name="BEx3AOOVM42G82TNF53W0EKXLUSI" localSheetId="38" hidden="1">'[4]AMI P &amp; L'!#REF!</definedName>
    <definedName name="BEx3AOOVM42G82TNF53W0EKXLUSI" localSheetId="15" hidden="1">'[4]AMI P &amp; L'!#REF!</definedName>
    <definedName name="BEx3AOOVM42G82TNF53W0EKXLUSI" hidden="1">'[4]AMI P &amp; L'!#REF!</definedName>
    <definedName name="BEx3APL8D18BCFDD4AZK12WFXA67" localSheetId="2" hidden="1">'[5]Reco Sheet for Fcast'!$G$2:$H$2</definedName>
    <definedName name="BEx3APL8D18BCFDD4AZK12WFXA67" localSheetId="7" hidden="1">'[5]Reco Sheet for Fcast'!$G$2:$H$2</definedName>
    <definedName name="BEx3APL8D18BCFDD4AZK12WFXA67" hidden="1">'[3]Reco Sheet for Fcast'!$G$2:$H$2</definedName>
    <definedName name="BEx3AZH9W4SUFCAHNDOQ728R9V4L" localSheetId="2" hidden="1">#REF!</definedName>
    <definedName name="BEx3AZH9W4SUFCAHNDOQ728R9V4L" localSheetId="7" hidden="1">#REF!</definedName>
    <definedName name="BEx3AZH9W4SUFCAHNDOQ728R9V4L" hidden="1">'[3]Reco Sheet for Fcast'!$F$6:$G$6</definedName>
    <definedName name="BEx3BNR9ES4KY7Q1DK83KC5NDGL8" localSheetId="2" hidden="1">#REF!</definedName>
    <definedName name="BEx3BNR9ES4KY7Q1DK83KC5NDGL8" localSheetId="7" hidden="1">#REF!</definedName>
    <definedName name="BEx3BNR9ES4KY7Q1DK83KC5NDGL8" hidden="1">'[3]Reco Sheet for Fcast'!$E$2:$F$2</definedName>
    <definedName name="BEx3BQR5VZXNQ4H949ORM8ESU3B3" localSheetId="19" hidden="1">'[4]AMI P &amp; L'!#REF!</definedName>
    <definedName name="BEx3BQR5VZXNQ4H949ORM8ESU3B3" localSheetId="16" hidden="1">'[4]AMI P &amp; L'!#REF!</definedName>
    <definedName name="BEx3BQR5VZXNQ4H949ORM8ESU3B3" localSheetId="17" hidden="1">'[4]AMI P &amp; L'!#REF!</definedName>
    <definedName name="BEx3BQR5VZXNQ4H949ORM8ESU3B3" localSheetId="13" hidden="1">'[4]AMI P &amp; L'!#REF!</definedName>
    <definedName name="BEx3BQR5VZXNQ4H949ORM8ESU3B3" localSheetId="14" hidden="1">'[4]AMI P &amp; L'!#REF!</definedName>
    <definedName name="BEx3BQR5VZXNQ4H949ORM8ESU3B3" localSheetId="2" hidden="1">#REF!</definedName>
    <definedName name="BEx3BQR5VZXNQ4H949ORM8ESU3B3" localSheetId="5" hidden="1">'[4]AMI P &amp; L'!#REF!</definedName>
    <definedName name="BEx3BQR5VZXNQ4H949ORM8ESU3B3" localSheetId="22" hidden="1">'[4]AMI P &amp; L'!#REF!</definedName>
    <definedName name="BEx3BQR5VZXNQ4H949ORM8ESU3B3" localSheetId="21" hidden="1">'[4]AMI P &amp; L'!#REF!</definedName>
    <definedName name="BEx3BQR5VZXNQ4H949ORM8ESU3B3" localSheetId="57" hidden="1">'[4]AMI P &amp; L'!#REF!</definedName>
    <definedName name="BEx3BQR5VZXNQ4H949ORM8ESU3B3" localSheetId="56" hidden="1">'[4]AMI P &amp; L'!#REF!</definedName>
    <definedName name="BEx3BQR5VZXNQ4H949ORM8ESU3B3" localSheetId="7" hidden="1">#REF!</definedName>
    <definedName name="BEx3BQR5VZXNQ4H949ORM8ESU3B3" localSheetId="40" hidden="1">'[4]AMI P &amp; L'!#REF!</definedName>
    <definedName name="BEx3BQR5VZXNQ4H949ORM8ESU3B3" localSheetId="39" hidden="1">'[4]AMI P &amp; L'!#REF!</definedName>
    <definedName name="BEx3BQR5VZXNQ4H949ORM8ESU3B3" localSheetId="41" hidden="1">'[4]AMI P &amp; L'!#REF!</definedName>
    <definedName name="BEx3BQR5VZXNQ4H949ORM8ESU3B3" localSheetId="38" hidden="1">'[4]AMI P &amp; L'!#REF!</definedName>
    <definedName name="BEx3BQR5VZXNQ4H949ORM8ESU3B3" localSheetId="15" hidden="1">'[4]AMI P &amp; L'!#REF!</definedName>
    <definedName name="BEx3BQR5VZXNQ4H949ORM8ESU3B3" hidden="1">'[4]AMI P &amp; L'!#REF!</definedName>
    <definedName name="BEx3BTLL3ASJN134DLEQTQM70VZM" localSheetId="2" hidden="1">#REF!</definedName>
    <definedName name="BEx3BTLL3ASJN134DLEQTQM70VZM" localSheetId="7" hidden="1">#REF!</definedName>
    <definedName name="BEx3BTLL3ASJN134DLEQTQM70VZM" hidden="1">'[3]Reco Sheet for Fcast'!$F$6:$G$6</definedName>
    <definedName name="BEx3BW5CTV0DJU5AQS3ZQFK2VLF3" localSheetId="2" hidden="1">#REF!</definedName>
    <definedName name="BEx3BW5CTV0DJU5AQS3ZQFK2VLF3" localSheetId="7" hidden="1">#REF!</definedName>
    <definedName name="BEx3BW5CTV0DJU5AQS3ZQFK2VLF3" hidden="1">'[3]Reco Sheet for Fcast'!$I$8:$J$8</definedName>
    <definedName name="BEx3BYP0FG369M7G3JEFLMMXAKTS" localSheetId="2" hidden="1">#REF!</definedName>
    <definedName name="BEx3BYP0FG369M7G3JEFLMMXAKTS" localSheetId="7" hidden="1">#REF!</definedName>
    <definedName name="BEx3BYP0FG369M7G3JEFLMMXAKTS" hidden="1">'[3]Reco Sheet for Fcast'!$F$9:$G$9</definedName>
    <definedName name="BEx3C2QR0WUD19QSVO8EMIPNQJKH" localSheetId="2" hidden="1">#REF!</definedName>
    <definedName name="BEx3C2QR0WUD19QSVO8EMIPNQJKH" localSheetId="7" hidden="1">#REF!</definedName>
    <definedName name="BEx3C2QR0WUD19QSVO8EMIPNQJKH" hidden="1">'[3]Reco Sheet for Fcast'!$F$7:$G$7</definedName>
    <definedName name="BEx3CKFCCPZZ6ROLAT5C1DZNIC1U" localSheetId="2" hidden="1">#REF!</definedName>
    <definedName name="BEx3CKFCCPZZ6ROLAT5C1DZNIC1U" localSheetId="7" hidden="1">#REF!</definedName>
    <definedName name="BEx3CKFCCPZZ6ROLAT5C1DZNIC1U" hidden="1">'[3]Reco Sheet for Fcast'!$H$2:$I$2</definedName>
    <definedName name="BEx3CO0SVO4WLH0DO43DCHYDTH1P" localSheetId="2" hidden="1">#REF!</definedName>
    <definedName name="BEx3CO0SVO4WLH0DO43DCHYDTH1P" localSheetId="7" hidden="1">#REF!</definedName>
    <definedName name="BEx3CO0SVO4WLH0DO43DCHYDTH1P" hidden="1">'[3]Reco Sheet for Fcast'!$F$15</definedName>
    <definedName name="BEx3CP7ZOFGLSCYTIG9VMZOBZ5BQ" localSheetId="13" hidden="1">#REF!</definedName>
    <definedName name="BEx3CP7ZOFGLSCYTIG9VMZOBZ5BQ" localSheetId="14" hidden="1">#REF!</definedName>
    <definedName name="BEx3CP7ZOFGLSCYTIG9VMZOBZ5BQ" localSheetId="2" hidden="1">#REF!</definedName>
    <definedName name="BEx3CP7ZOFGLSCYTIG9VMZOBZ5BQ" localSheetId="22" hidden="1">#REF!</definedName>
    <definedName name="BEx3CP7ZOFGLSCYTIG9VMZOBZ5BQ" localSheetId="7" hidden="1">#REF!</definedName>
    <definedName name="BEx3CP7ZOFGLSCYTIG9VMZOBZ5BQ" hidden="1">#REF!</definedName>
    <definedName name="BEx3D9G6QTSPF9UYI4X0XY0VE896" localSheetId="2" hidden="1">#REF!</definedName>
    <definedName name="BEx3D9G6QTSPF9UYI4X0XY0VE896" localSheetId="7" hidden="1">#REF!</definedName>
    <definedName name="BEx3D9G6QTSPF9UYI4X0XY0VE896" hidden="1">'[3]Reco Sheet for Fcast'!$F$6:$G$6</definedName>
    <definedName name="BEx3DCQU9PBRXIMLO62KS5RLH447" localSheetId="2" hidden="1">#REF!</definedName>
    <definedName name="BEx3DCQU9PBRXIMLO62KS5RLH447" localSheetId="7" hidden="1">#REF!</definedName>
    <definedName name="BEx3DCQU9PBRXIMLO62KS5RLH447" hidden="1">'[3]Reco Sheet for Fcast'!$I$11:$J$11</definedName>
    <definedName name="BEx3DZDFGLYD8RLUYGMKDC4PRP04" localSheetId="2" hidden="1">'[5]Reco Sheet for Fcast'!$G$2:$H$2</definedName>
    <definedName name="BEx3DZDFGLYD8RLUYGMKDC4PRP04" localSheetId="7" hidden="1">'[5]Reco Sheet for Fcast'!$G$2:$H$2</definedName>
    <definedName name="BEx3DZDFGLYD8RLUYGMKDC4PRP04" hidden="1">'[3]Reco Sheet for Fcast'!$G$2:$H$2</definedName>
    <definedName name="BEx3EF99FD6QNNCNOKDEE67JHTUJ" localSheetId="2" hidden="1">#REF!</definedName>
    <definedName name="BEx3EF99FD6QNNCNOKDEE67JHTUJ" localSheetId="7" hidden="1">#REF!</definedName>
    <definedName name="BEx3EF99FD6QNNCNOKDEE67JHTUJ" hidden="1">'[3]Reco Sheet for Fcast'!$I$9:$J$9</definedName>
    <definedName name="BEx3EHCSERZ2O2OAG8Y95UPG2IY9" localSheetId="19" hidden="1">'[4]AMI P &amp; L'!#REF!</definedName>
    <definedName name="BEx3EHCSERZ2O2OAG8Y95UPG2IY9" localSheetId="16" hidden="1">'[4]AMI P &amp; L'!#REF!</definedName>
    <definedName name="BEx3EHCSERZ2O2OAG8Y95UPG2IY9" localSheetId="17" hidden="1">'[4]AMI P &amp; L'!#REF!</definedName>
    <definedName name="BEx3EHCSERZ2O2OAG8Y95UPG2IY9" localSheetId="13" hidden="1">'[4]AMI P &amp; L'!#REF!</definedName>
    <definedName name="BEx3EHCSERZ2O2OAG8Y95UPG2IY9" localSheetId="14" hidden="1">'[4]AMI P &amp; L'!#REF!</definedName>
    <definedName name="BEx3EHCSERZ2O2OAG8Y95UPG2IY9" localSheetId="2" hidden="1">#REF!</definedName>
    <definedName name="BEx3EHCSERZ2O2OAG8Y95UPG2IY9" localSheetId="5" hidden="1">'[4]AMI P &amp; L'!#REF!</definedName>
    <definedName name="BEx3EHCSERZ2O2OAG8Y95UPG2IY9" localSheetId="22" hidden="1">'[4]AMI P &amp; L'!#REF!</definedName>
    <definedName name="BEx3EHCSERZ2O2OAG8Y95UPG2IY9" localSheetId="21" hidden="1">'[4]AMI P &amp; L'!#REF!</definedName>
    <definedName name="BEx3EHCSERZ2O2OAG8Y95UPG2IY9" localSheetId="57" hidden="1">'[4]AMI P &amp; L'!#REF!</definedName>
    <definedName name="BEx3EHCSERZ2O2OAG8Y95UPG2IY9" localSheetId="56" hidden="1">'[4]AMI P &amp; L'!#REF!</definedName>
    <definedName name="BEx3EHCSERZ2O2OAG8Y95UPG2IY9" localSheetId="7" hidden="1">#REF!</definedName>
    <definedName name="BEx3EHCSERZ2O2OAG8Y95UPG2IY9" localSheetId="40" hidden="1">'[4]AMI P &amp; L'!#REF!</definedName>
    <definedName name="BEx3EHCSERZ2O2OAG8Y95UPG2IY9" localSheetId="39" hidden="1">'[4]AMI P &amp; L'!#REF!</definedName>
    <definedName name="BEx3EHCSERZ2O2OAG8Y95UPG2IY9" localSheetId="41" hidden="1">'[4]AMI P &amp; L'!#REF!</definedName>
    <definedName name="BEx3EHCSERZ2O2OAG8Y95UPG2IY9" localSheetId="38" hidden="1">'[4]AMI P &amp; L'!#REF!</definedName>
    <definedName name="BEx3EHCSERZ2O2OAG8Y95UPG2IY9" localSheetId="15" hidden="1">'[4]AMI P &amp; L'!#REF!</definedName>
    <definedName name="BEx3EHCSERZ2O2OAG8Y95UPG2IY9" hidden="1">'[4]AMI P &amp; L'!#REF!</definedName>
    <definedName name="BEx3EJR3TCJDYS7ZXNDS5N9KTGIK" localSheetId="2" hidden="1">#REF!</definedName>
    <definedName name="BEx3EJR3TCJDYS7ZXNDS5N9KTGIK" localSheetId="7" hidden="1">#REF!</definedName>
    <definedName name="BEx3EJR3TCJDYS7ZXNDS5N9KTGIK" hidden="1">'[3]Reco Sheet for Fcast'!$F$8:$G$8</definedName>
    <definedName name="BEx3ELJTTBS6P05CNISMGOJOA60V" localSheetId="2" hidden="1">#REF!</definedName>
    <definedName name="BEx3ELJTTBS6P05CNISMGOJOA60V" localSheetId="7" hidden="1">#REF!</definedName>
    <definedName name="BEx3ELJTTBS6P05CNISMGOJOA60V" hidden="1">'[3]Reco Sheet for Fcast'!$I$9:$J$9</definedName>
    <definedName name="BEx3EQSLJBDDJRHNX19PBFCKNY2I" localSheetId="2" hidden="1">#REF!</definedName>
    <definedName name="BEx3EQSLJBDDJRHNX19PBFCKNY2I" localSheetId="7" hidden="1">#REF!</definedName>
    <definedName name="BEx3EQSLJBDDJRHNX19PBFCKNY2I" hidden="1">'[3]Reco Sheet for Fcast'!$F$11:$G$11</definedName>
    <definedName name="BEx3EUUAX947Q5N6MY6W0KSNY78Y" localSheetId="2" hidden="1">#REF!</definedName>
    <definedName name="BEx3EUUAX947Q5N6MY6W0KSNY78Y" localSheetId="7" hidden="1">#REF!</definedName>
    <definedName name="BEx3EUUAX947Q5N6MY6W0KSNY78Y" hidden="1">'[3]Reco Sheet for Fcast'!$I$7:$J$7</definedName>
    <definedName name="BEx3FERRE7HC84YCYRFTW3IGBJS0" localSheetId="19" hidden="1">#REF!</definedName>
    <definedName name="BEx3FERRE7HC84YCYRFTW3IGBJS0" localSheetId="16" hidden="1">#REF!</definedName>
    <definedName name="BEx3FERRE7HC84YCYRFTW3IGBJS0" localSheetId="17" hidden="1">#REF!</definedName>
    <definedName name="BEx3FERRE7HC84YCYRFTW3IGBJS0" localSheetId="13" hidden="1">#REF!</definedName>
    <definedName name="BEx3FERRE7HC84YCYRFTW3IGBJS0" localSheetId="14" hidden="1">#REF!</definedName>
    <definedName name="BEx3FERRE7HC84YCYRFTW3IGBJS0" localSheetId="2" hidden="1">#REF!</definedName>
    <definedName name="BEx3FERRE7HC84YCYRFTW3IGBJS0" localSheetId="5" hidden="1">#REF!</definedName>
    <definedName name="BEx3FERRE7HC84YCYRFTW3IGBJS0" localSheetId="22" hidden="1">#REF!</definedName>
    <definedName name="BEx3FERRE7HC84YCYRFTW3IGBJS0" localSheetId="21" hidden="1">#REF!</definedName>
    <definedName name="BEx3FERRE7HC84YCYRFTW3IGBJS0" localSheetId="57" hidden="1">#REF!</definedName>
    <definedName name="BEx3FERRE7HC84YCYRFTW3IGBJS0" localSheetId="56" hidden="1">#REF!</definedName>
    <definedName name="BEx3FERRE7HC84YCYRFTW3IGBJS0" localSheetId="7" hidden="1">#REF!</definedName>
    <definedName name="BEx3FERRE7HC84YCYRFTW3IGBJS0" localSheetId="40" hidden="1">#REF!</definedName>
    <definedName name="BEx3FERRE7HC84YCYRFTW3IGBJS0" localSheetId="39" hidden="1">#REF!</definedName>
    <definedName name="BEx3FERRE7HC84YCYRFTW3IGBJS0" localSheetId="41" hidden="1">#REF!</definedName>
    <definedName name="BEx3FERRE7HC84YCYRFTW3IGBJS0" localSheetId="38" hidden="1">#REF!</definedName>
    <definedName name="BEx3FERRE7HC84YCYRFTW3IGBJS0" localSheetId="15" hidden="1">#REF!</definedName>
    <definedName name="BEx3FERRE7HC84YCYRFTW3IGBJS0" hidden="1">#REF!</definedName>
    <definedName name="BEx3FHMD1P5XBCH23ZKIFO6ZTCNB" localSheetId="2" hidden="1">#REF!</definedName>
    <definedName name="BEx3FHMD1P5XBCH23ZKIFO6ZTCNB" localSheetId="7" hidden="1">#REF!</definedName>
    <definedName name="BEx3FHMD1P5XBCH23ZKIFO6ZTCNB" hidden="1">'[3]Reco Sheet for Fcast'!$I$6:$J$6</definedName>
    <definedName name="BEx3FI2G3YYIACQHXNXEA15M8ZK5" localSheetId="2" hidden="1">#REF!</definedName>
    <definedName name="BEx3FI2G3YYIACQHXNXEA15M8ZK5" localSheetId="7" hidden="1">#REF!</definedName>
    <definedName name="BEx3FI2G3YYIACQHXNXEA15M8ZK5" hidden="1">'[3]Reco Sheet for Fcast'!$F$11:$G$11</definedName>
    <definedName name="BEx3FJ9MHSLDK8W91GO85FX1GX57" localSheetId="2" hidden="1">#REF!</definedName>
    <definedName name="BEx3FJ9MHSLDK8W91GO85FX1GX57" localSheetId="7" hidden="1">#REF!</definedName>
    <definedName name="BEx3FJ9MHSLDK8W91GO85FX1GX57" hidden="1">'[3]Reco Sheet for Fcast'!$F$8:$G$8</definedName>
    <definedName name="BEx3FR251HFU7A33PU01SJUENL2B" localSheetId="2" hidden="1">#REF!</definedName>
    <definedName name="BEx3FR251HFU7A33PU01SJUENL2B" localSheetId="7" hidden="1">#REF!</definedName>
    <definedName name="BEx3FR251HFU7A33PU01SJUENL2B" hidden="1">'[3]Reco Sheet for Fcast'!$K$2</definedName>
    <definedName name="BEx3FX7EJL47JSLSWP3EOC265WAE" localSheetId="19" hidden="1">'[4]AMI P &amp; L'!#REF!</definedName>
    <definedName name="BEx3FX7EJL47JSLSWP3EOC265WAE" localSheetId="16" hidden="1">'[4]AMI P &amp; L'!#REF!</definedName>
    <definedName name="BEx3FX7EJL47JSLSWP3EOC265WAE" localSheetId="17" hidden="1">'[4]AMI P &amp; L'!#REF!</definedName>
    <definedName name="BEx3FX7EJL47JSLSWP3EOC265WAE" localSheetId="13" hidden="1">'[4]AMI P &amp; L'!#REF!</definedName>
    <definedName name="BEx3FX7EJL47JSLSWP3EOC265WAE" localSheetId="14" hidden="1">'[4]AMI P &amp; L'!#REF!</definedName>
    <definedName name="BEx3FX7EJL47JSLSWP3EOC265WAE" localSheetId="2" hidden="1">#REF!</definedName>
    <definedName name="BEx3FX7EJL47JSLSWP3EOC265WAE" localSheetId="5" hidden="1">'[4]AMI P &amp; L'!#REF!</definedName>
    <definedName name="BEx3FX7EJL47JSLSWP3EOC265WAE" localSheetId="22" hidden="1">'[4]AMI P &amp; L'!#REF!</definedName>
    <definedName name="BEx3FX7EJL47JSLSWP3EOC265WAE" localSheetId="21" hidden="1">'[4]AMI P &amp; L'!#REF!</definedName>
    <definedName name="BEx3FX7EJL47JSLSWP3EOC265WAE" localSheetId="57" hidden="1">'[4]AMI P &amp; L'!#REF!</definedName>
    <definedName name="BEx3FX7EJL47JSLSWP3EOC265WAE" localSheetId="56" hidden="1">'[4]AMI P &amp; L'!#REF!</definedName>
    <definedName name="BEx3FX7EJL47JSLSWP3EOC265WAE" localSheetId="7" hidden="1">#REF!</definedName>
    <definedName name="BEx3FX7EJL47JSLSWP3EOC265WAE" localSheetId="40" hidden="1">'[4]AMI P &amp; L'!#REF!</definedName>
    <definedName name="BEx3FX7EJL47JSLSWP3EOC265WAE" localSheetId="39" hidden="1">'[4]AMI P &amp; L'!#REF!</definedName>
    <definedName name="BEx3FX7EJL47JSLSWP3EOC265WAE" localSheetId="41" hidden="1">'[4]AMI P &amp; L'!#REF!</definedName>
    <definedName name="BEx3FX7EJL47JSLSWP3EOC265WAE" localSheetId="38" hidden="1">'[4]AMI P &amp; L'!#REF!</definedName>
    <definedName name="BEx3FX7EJL47JSLSWP3EOC265WAE" localSheetId="15" hidden="1">'[4]AMI P &amp; L'!#REF!</definedName>
    <definedName name="BEx3FX7EJL47JSLSWP3EOC265WAE" hidden="1">'[4]AMI P &amp; L'!#REF!</definedName>
    <definedName name="BEx3FZG91H1CY5ASLHP4YHKREYG9" localSheetId="13" hidden="1">#REF!</definedName>
    <definedName name="BEx3FZG91H1CY5ASLHP4YHKREYG9" localSheetId="14" hidden="1">#REF!</definedName>
    <definedName name="BEx3FZG91H1CY5ASLHP4YHKREYG9" localSheetId="2" hidden="1">#REF!</definedName>
    <definedName name="BEx3FZG91H1CY5ASLHP4YHKREYG9" localSheetId="22" hidden="1">#REF!</definedName>
    <definedName name="BEx3FZG91H1CY5ASLHP4YHKREYG9" localSheetId="7" hidden="1">#REF!</definedName>
    <definedName name="BEx3FZG91H1CY5ASLHP4YHKREYG9" hidden="1">#REF!</definedName>
    <definedName name="BEx3G201R8NLJ6FIHO2QS0SW9QVV" localSheetId="2" hidden="1">#REF!</definedName>
    <definedName name="BEx3G201R8NLJ6FIHO2QS0SW9QVV" localSheetId="7" hidden="1">#REF!</definedName>
    <definedName name="BEx3G201R8NLJ6FIHO2QS0SW9QVV" hidden="1">'[3]Reco Sheet for Fcast'!$H$2:$I$2</definedName>
    <definedName name="BEx3G2LL2II66XY5YCDPG4JE13A3" localSheetId="2" hidden="1">#REF!</definedName>
    <definedName name="BEx3G2LL2II66XY5YCDPG4JE13A3" localSheetId="7" hidden="1">#REF!</definedName>
    <definedName name="BEx3G2LL2II66XY5YCDPG4JE13A3" hidden="1">'[3]Reco Sheet for Fcast'!$F$9:$G$9</definedName>
    <definedName name="BEx3G2WA0DTYY9D8AGHHOBTPE2B2" localSheetId="2" hidden="1">#REF!</definedName>
    <definedName name="BEx3G2WA0DTYY9D8AGHHOBTPE2B2" localSheetId="7" hidden="1">#REF!</definedName>
    <definedName name="BEx3G2WA0DTYY9D8AGHHOBTPE2B2" hidden="1">'[3]Reco Sheet for Fcast'!$F$7:$G$7</definedName>
    <definedName name="BEx3GCXR6IAS0B6WJ03GJVH7CO52" localSheetId="2" hidden="1">#REF!</definedName>
    <definedName name="BEx3GCXR6IAS0B6WJ03GJVH7CO52" localSheetId="7" hidden="1">#REF!</definedName>
    <definedName name="BEx3GCXR6IAS0B6WJ03GJVH7CO52" hidden="1">'[3]Reco Sheet for Fcast'!$F$15</definedName>
    <definedName name="BEx3GEVV18SEQDI1JGY7EN6D1GT1" localSheetId="19" hidden="1">'[4]AMI P &amp; L'!#REF!</definedName>
    <definedName name="BEx3GEVV18SEQDI1JGY7EN6D1GT1" localSheetId="16" hidden="1">'[4]AMI P &amp; L'!#REF!</definedName>
    <definedName name="BEx3GEVV18SEQDI1JGY7EN6D1GT1" localSheetId="17" hidden="1">'[4]AMI P &amp; L'!#REF!</definedName>
    <definedName name="BEx3GEVV18SEQDI1JGY7EN6D1GT1" localSheetId="13" hidden="1">'[4]AMI P &amp; L'!#REF!</definedName>
    <definedName name="BEx3GEVV18SEQDI1JGY7EN6D1GT1" localSheetId="14" hidden="1">'[4]AMI P &amp; L'!#REF!</definedName>
    <definedName name="BEx3GEVV18SEQDI1JGY7EN6D1GT1" localSheetId="2" hidden="1">#REF!</definedName>
    <definedName name="BEx3GEVV18SEQDI1JGY7EN6D1GT1" localSheetId="5" hidden="1">'[4]AMI P &amp; L'!#REF!</definedName>
    <definedName name="BEx3GEVV18SEQDI1JGY7EN6D1GT1" localSheetId="22" hidden="1">'[4]AMI P &amp; L'!#REF!</definedName>
    <definedName name="BEx3GEVV18SEQDI1JGY7EN6D1GT1" localSheetId="21" hidden="1">'[4]AMI P &amp; L'!#REF!</definedName>
    <definedName name="BEx3GEVV18SEQDI1JGY7EN6D1GT1" localSheetId="57" hidden="1">'[4]AMI P &amp; L'!#REF!</definedName>
    <definedName name="BEx3GEVV18SEQDI1JGY7EN6D1GT1" localSheetId="56" hidden="1">'[4]AMI P &amp; L'!#REF!</definedName>
    <definedName name="BEx3GEVV18SEQDI1JGY7EN6D1GT1" localSheetId="7" hidden="1">#REF!</definedName>
    <definedName name="BEx3GEVV18SEQDI1JGY7EN6D1GT1" localSheetId="40" hidden="1">'[4]AMI P &amp; L'!#REF!</definedName>
    <definedName name="BEx3GEVV18SEQDI1JGY7EN6D1GT1" localSheetId="39" hidden="1">'[4]AMI P &amp; L'!#REF!</definedName>
    <definedName name="BEx3GEVV18SEQDI1JGY7EN6D1GT1" localSheetId="41" hidden="1">'[4]AMI P &amp; L'!#REF!</definedName>
    <definedName name="BEx3GEVV18SEQDI1JGY7EN6D1GT1" localSheetId="38" hidden="1">'[4]AMI P &amp; L'!#REF!</definedName>
    <definedName name="BEx3GEVV18SEQDI1JGY7EN6D1GT1" localSheetId="15" hidden="1">'[4]AMI P &amp; L'!#REF!</definedName>
    <definedName name="BEx3GEVV18SEQDI1JGY7EN6D1GT1" hidden="1">'[4]AMI P &amp; L'!#REF!</definedName>
    <definedName name="BEx3GKFH64MKQX61S7DYTZ15JCPY" localSheetId="2" hidden="1">#REF!</definedName>
    <definedName name="BEx3GKFH64MKQX61S7DYTZ15JCPY" localSheetId="7" hidden="1">#REF!</definedName>
    <definedName name="BEx3GKFH64MKQX61S7DYTZ15JCPY" hidden="1">'[3]Reco Sheet for Fcast'!$G$2</definedName>
    <definedName name="BEx3GMJ1Y6UU02DLRL0QXCEKDA6C" localSheetId="19" hidden="1">'[4]AMI P &amp; L'!#REF!</definedName>
    <definedName name="BEx3GMJ1Y6UU02DLRL0QXCEKDA6C" localSheetId="16" hidden="1">'[4]AMI P &amp; L'!#REF!</definedName>
    <definedName name="BEx3GMJ1Y6UU02DLRL0QXCEKDA6C" localSheetId="17" hidden="1">'[4]AMI P &amp; L'!#REF!</definedName>
    <definedName name="BEx3GMJ1Y6UU02DLRL0QXCEKDA6C" localSheetId="13" hidden="1">'[4]AMI P &amp; L'!#REF!</definedName>
    <definedName name="BEx3GMJ1Y6UU02DLRL0QXCEKDA6C" localSheetId="14" hidden="1">'[4]AMI P &amp; L'!#REF!</definedName>
    <definedName name="BEx3GMJ1Y6UU02DLRL0QXCEKDA6C" localSheetId="2" hidden="1">#REF!</definedName>
    <definedName name="BEx3GMJ1Y6UU02DLRL0QXCEKDA6C" localSheetId="5" hidden="1">'[4]AMI P &amp; L'!#REF!</definedName>
    <definedName name="BEx3GMJ1Y6UU02DLRL0QXCEKDA6C" localSheetId="22" hidden="1">'[4]AMI P &amp; L'!#REF!</definedName>
    <definedName name="BEx3GMJ1Y6UU02DLRL0QXCEKDA6C" localSheetId="21" hidden="1">'[4]AMI P &amp; L'!#REF!</definedName>
    <definedName name="BEx3GMJ1Y6UU02DLRL0QXCEKDA6C" localSheetId="57" hidden="1">'[4]AMI P &amp; L'!#REF!</definedName>
    <definedName name="BEx3GMJ1Y6UU02DLRL0QXCEKDA6C" localSheetId="56" hidden="1">'[4]AMI P &amp; L'!#REF!</definedName>
    <definedName name="BEx3GMJ1Y6UU02DLRL0QXCEKDA6C" localSheetId="7" hidden="1">#REF!</definedName>
    <definedName name="BEx3GMJ1Y6UU02DLRL0QXCEKDA6C" localSheetId="40" hidden="1">'[4]AMI P &amp; L'!#REF!</definedName>
    <definedName name="BEx3GMJ1Y6UU02DLRL0QXCEKDA6C" localSheetId="39" hidden="1">'[4]AMI P &amp; L'!#REF!</definedName>
    <definedName name="BEx3GMJ1Y6UU02DLRL0QXCEKDA6C" localSheetId="41" hidden="1">'[4]AMI P &amp; L'!#REF!</definedName>
    <definedName name="BEx3GMJ1Y6UU02DLRL0QXCEKDA6C" localSheetId="38" hidden="1">'[4]AMI P &amp; L'!#REF!</definedName>
    <definedName name="BEx3GMJ1Y6UU02DLRL0QXCEKDA6C" localSheetId="15" hidden="1">'[4]AMI P &amp; L'!#REF!</definedName>
    <definedName name="BEx3GMJ1Y6UU02DLRL0QXCEKDA6C" hidden="1">'[4]AMI P &amp; L'!#REF!</definedName>
    <definedName name="BEx3GN4LY0135CBDIN1TU2UEODGF" localSheetId="2" hidden="1">#REF!</definedName>
    <definedName name="BEx3GN4LY0135CBDIN1TU2UEODGF" localSheetId="7" hidden="1">#REF!</definedName>
    <definedName name="BEx3GN4LY0135CBDIN1TU2UEODGF" hidden="1">'[3]Reco Sheet for Fcast'!$I$10:$J$10</definedName>
    <definedName name="BEx3GPDH2AH4QKT4OOSN563XUHBD" localSheetId="2" hidden="1">#REF!</definedName>
    <definedName name="BEx3GPDH2AH4QKT4OOSN563XUHBD" localSheetId="7" hidden="1">#REF!</definedName>
    <definedName name="BEx3GPDH2AH4QKT4OOSN563XUHBD" hidden="1">'[3]Reco Sheet for Fcast'!$I$9:$J$9</definedName>
    <definedName name="BEx3H0RFPKED2NN6LBYFK5P5HLK6" localSheetId="2" hidden="1">'[5]Reco Sheet for Fcast'!$I$6:$J$6</definedName>
    <definedName name="BEx3H0RFPKED2NN6LBYFK5P5HLK6" localSheetId="7" hidden="1">'[5]Reco Sheet for Fcast'!$I$6:$J$6</definedName>
    <definedName name="BEx3H0RFPKED2NN6LBYFK5P5HLK6" hidden="1">'[3]Reco Sheet for Fcast'!$I$6:$J$6</definedName>
    <definedName name="BEx3H5UX2GZFZZT657YR76RHW5I6" localSheetId="19" hidden="1">'[4]AMI P &amp; L'!#REF!</definedName>
    <definedName name="BEx3H5UX2GZFZZT657YR76RHW5I6" localSheetId="16" hidden="1">'[4]AMI P &amp; L'!#REF!</definedName>
    <definedName name="BEx3H5UX2GZFZZT657YR76RHW5I6" localSheetId="17" hidden="1">'[4]AMI P &amp; L'!#REF!</definedName>
    <definedName name="BEx3H5UX2GZFZZT657YR76RHW5I6" localSheetId="13" hidden="1">'[4]AMI P &amp; L'!#REF!</definedName>
    <definedName name="BEx3H5UX2GZFZZT657YR76RHW5I6" localSheetId="14" hidden="1">'[4]AMI P &amp; L'!#REF!</definedName>
    <definedName name="BEx3H5UX2GZFZZT657YR76RHW5I6" localSheetId="2" hidden="1">#REF!</definedName>
    <definedName name="BEx3H5UX2GZFZZT657YR76RHW5I6" localSheetId="5" hidden="1">'[4]AMI P &amp; L'!#REF!</definedName>
    <definedName name="BEx3H5UX2GZFZZT657YR76RHW5I6" localSheetId="22" hidden="1">'[4]AMI P &amp; L'!#REF!</definedName>
    <definedName name="BEx3H5UX2GZFZZT657YR76RHW5I6" localSheetId="21" hidden="1">'[4]AMI P &amp; L'!#REF!</definedName>
    <definedName name="BEx3H5UX2GZFZZT657YR76RHW5I6" localSheetId="57" hidden="1">'[4]AMI P &amp; L'!#REF!</definedName>
    <definedName name="BEx3H5UX2GZFZZT657YR76RHW5I6" localSheetId="56" hidden="1">'[4]AMI P &amp; L'!#REF!</definedName>
    <definedName name="BEx3H5UX2GZFZZT657YR76RHW5I6" localSheetId="7" hidden="1">#REF!</definedName>
    <definedName name="BEx3H5UX2GZFZZT657YR76RHW5I6" localSheetId="40" hidden="1">'[4]AMI P &amp; L'!#REF!</definedName>
    <definedName name="BEx3H5UX2GZFZZT657YR76RHW5I6" localSheetId="39" hidden="1">'[4]AMI P &amp; L'!#REF!</definedName>
    <definedName name="BEx3H5UX2GZFZZT657YR76RHW5I6" localSheetId="41" hidden="1">'[4]AMI P &amp; L'!#REF!</definedName>
    <definedName name="BEx3H5UX2GZFZZT657YR76RHW5I6" localSheetId="38" hidden="1">'[4]AMI P &amp; L'!#REF!</definedName>
    <definedName name="BEx3H5UX2GZFZZT657YR76RHW5I6" localSheetId="15" hidden="1">'[4]AMI P &amp; L'!#REF!</definedName>
    <definedName name="BEx3H5UX2GZFZZT657YR76RHW5I6" hidden="1">'[4]AMI P &amp; L'!#REF!</definedName>
    <definedName name="BEx3HA1YAMCT0GK89031ZWXQ3VK3" localSheetId="19" hidden="1">#REF!</definedName>
    <definedName name="BEx3HA1YAMCT0GK89031ZWXQ3VK3" localSheetId="16" hidden="1">#REF!</definedName>
    <definedName name="BEx3HA1YAMCT0GK89031ZWXQ3VK3" localSheetId="17" hidden="1">#REF!</definedName>
    <definedName name="BEx3HA1YAMCT0GK89031ZWXQ3VK3" localSheetId="13" hidden="1">#REF!</definedName>
    <definedName name="BEx3HA1YAMCT0GK89031ZWXQ3VK3" localSheetId="14" hidden="1">#REF!</definedName>
    <definedName name="BEx3HA1YAMCT0GK89031ZWXQ3VK3" localSheetId="2" hidden="1">#REF!</definedName>
    <definedName name="BEx3HA1YAMCT0GK89031ZWXQ3VK3" localSheetId="5" hidden="1">#REF!</definedName>
    <definedName name="BEx3HA1YAMCT0GK89031ZWXQ3VK3" localSheetId="22" hidden="1">#REF!</definedName>
    <definedName name="BEx3HA1YAMCT0GK89031ZWXQ3VK3" localSheetId="21" hidden="1">#REF!</definedName>
    <definedName name="BEx3HA1YAMCT0GK89031ZWXQ3VK3" localSheetId="57" hidden="1">#REF!</definedName>
    <definedName name="BEx3HA1YAMCT0GK89031ZWXQ3VK3" localSheetId="56" hidden="1">#REF!</definedName>
    <definedName name="BEx3HA1YAMCT0GK89031ZWXQ3VK3" localSheetId="7" hidden="1">#REF!</definedName>
    <definedName name="BEx3HA1YAMCT0GK89031ZWXQ3VK3" localSheetId="40" hidden="1">#REF!</definedName>
    <definedName name="BEx3HA1YAMCT0GK89031ZWXQ3VK3" localSheetId="39" hidden="1">#REF!</definedName>
    <definedName name="BEx3HA1YAMCT0GK89031ZWXQ3VK3" localSheetId="41" hidden="1">#REF!</definedName>
    <definedName name="BEx3HA1YAMCT0GK89031ZWXQ3VK3" localSheetId="38" hidden="1">#REF!</definedName>
    <definedName name="BEx3HA1YAMCT0GK89031ZWXQ3VK3" localSheetId="15" hidden="1">#REF!</definedName>
    <definedName name="BEx3HA1YAMCT0GK89031ZWXQ3VK3" hidden="1">#REF!</definedName>
    <definedName name="BEx3HMSEFOP6DBM4R97XA6B7NFG6" localSheetId="2" hidden="1">#REF!</definedName>
    <definedName name="BEx3HMSEFOP6DBM4R97XA6B7NFG6" localSheetId="7" hidden="1">#REF!</definedName>
    <definedName name="BEx3HMSEFOP6DBM4R97XA6B7NFG6" hidden="1">'[3]Reco Sheet for Fcast'!$F$8:$G$8</definedName>
    <definedName name="BEx3HWJ5SQSD2CVCQNR183X44FR8" localSheetId="2" hidden="1">#REF!</definedName>
    <definedName name="BEx3HWJ5SQSD2CVCQNR183X44FR8" localSheetId="7" hidden="1">#REF!</definedName>
    <definedName name="BEx3HWJ5SQSD2CVCQNR183X44FR8" hidden="1">'[3]Reco Sheet for Fcast'!$H$2:$I$2</definedName>
    <definedName name="BEx3I09YVXO0G4X7KGSA4WGORM35" localSheetId="2" hidden="1">#REF!</definedName>
    <definedName name="BEx3I09YVXO0G4X7KGSA4WGORM35" localSheetId="7" hidden="1">#REF!</definedName>
    <definedName name="BEx3I09YVXO0G4X7KGSA4WGORM35" hidden="1">'[3]Reco Sheet for Fcast'!$F$6:$G$6</definedName>
    <definedName name="BEx3ICF1GY8HQEBIU9S43PDJ90BX" localSheetId="2" hidden="1">#REF!</definedName>
    <definedName name="BEx3ICF1GY8HQEBIU9S43PDJ90BX" localSheetId="7" hidden="1">#REF!</definedName>
    <definedName name="BEx3ICF1GY8HQEBIU9S43PDJ90BX" hidden="1">'[3]Reco Sheet for Fcast'!$F$6:$G$6</definedName>
    <definedName name="BEx3IDWZ8T53H64CYTGG2AA2IK4V" localSheetId="13" hidden="1">#REF!</definedName>
    <definedName name="BEx3IDWZ8T53H64CYTGG2AA2IK4V" localSheetId="14" hidden="1">#REF!</definedName>
    <definedName name="BEx3IDWZ8T53H64CYTGG2AA2IK4V" localSheetId="2" hidden="1">#REF!</definedName>
    <definedName name="BEx3IDWZ8T53H64CYTGG2AA2IK4V" hidden="1">#REF!</definedName>
    <definedName name="BEx3IMR61GX9W41FLO58UWSRANKO" localSheetId="13" hidden="1">#REF!</definedName>
    <definedName name="BEx3IMR61GX9W41FLO58UWSRANKO" localSheetId="14" hidden="1">#REF!</definedName>
    <definedName name="BEx3IMR61GX9W41FLO58UWSRANKO" localSheetId="2" hidden="1">#REF!</definedName>
    <definedName name="BEx3IMR61GX9W41FLO58UWSRANKO" hidden="1">#REF!</definedName>
    <definedName name="BEx3IQCO1C0W3USXAADRS1Q10X5F" localSheetId="13" hidden="1">#REF!</definedName>
    <definedName name="BEx3IQCO1C0W3USXAADRS1Q10X5F" localSheetId="14" hidden="1">#REF!</definedName>
    <definedName name="BEx3IQCO1C0W3USXAADRS1Q10X5F" localSheetId="2" hidden="1">#REF!</definedName>
    <definedName name="BEx3IQCO1C0W3USXAADRS1Q10X5F" hidden="1">#REF!</definedName>
    <definedName name="BEx3IYAH2DEBFWO8F94H4MXE3RLY" localSheetId="19" hidden="1">'[4]AMI P &amp; L'!#REF!</definedName>
    <definedName name="BEx3IYAH2DEBFWO8F94H4MXE3RLY" localSheetId="16" hidden="1">'[4]AMI P &amp; L'!#REF!</definedName>
    <definedName name="BEx3IYAH2DEBFWO8F94H4MXE3RLY" localSheetId="17" hidden="1">'[4]AMI P &amp; L'!#REF!</definedName>
    <definedName name="BEx3IYAH2DEBFWO8F94H4MXE3RLY" localSheetId="13" hidden="1">'[4]AMI P &amp; L'!#REF!</definedName>
    <definedName name="BEx3IYAH2DEBFWO8F94H4MXE3RLY" localSheetId="14" hidden="1">'[4]AMI P &amp; L'!#REF!</definedName>
    <definedName name="BEx3IYAH2DEBFWO8F94H4MXE3RLY" localSheetId="2" hidden="1">#REF!</definedName>
    <definedName name="BEx3IYAH2DEBFWO8F94H4MXE3RLY" localSheetId="5" hidden="1">'[4]AMI P &amp; L'!#REF!</definedName>
    <definedName name="BEx3IYAH2DEBFWO8F94H4MXE3RLY" localSheetId="22" hidden="1">'[4]AMI P &amp; L'!#REF!</definedName>
    <definedName name="BEx3IYAH2DEBFWO8F94H4MXE3RLY" localSheetId="21" hidden="1">'[4]AMI P &amp; L'!#REF!</definedName>
    <definedName name="BEx3IYAH2DEBFWO8F94H4MXE3RLY" localSheetId="57" hidden="1">'[4]AMI P &amp; L'!#REF!</definedName>
    <definedName name="BEx3IYAH2DEBFWO8F94H4MXE3RLY" localSheetId="56" hidden="1">'[4]AMI P &amp; L'!#REF!</definedName>
    <definedName name="BEx3IYAH2DEBFWO8F94H4MXE3RLY" localSheetId="7" hidden="1">#REF!</definedName>
    <definedName name="BEx3IYAH2DEBFWO8F94H4MXE3RLY" localSheetId="40" hidden="1">'[4]AMI P &amp; L'!#REF!</definedName>
    <definedName name="BEx3IYAH2DEBFWO8F94H4MXE3RLY" localSheetId="39" hidden="1">'[4]AMI P &amp; L'!#REF!</definedName>
    <definedName name="BEx3IYAH2DEBFWO8F94H4MXE3RLY" localSheetId="41" hidden="1">'[4]AMI P &amp; L'!#REF!</definedName>
    <definedName name="BEx3IYAH2DEBFWO8F94H4MXE3RLY" localSheetId="38" hidden="1">'[4]AMI P &amp; L'!#REF!</definedName>
    <definedName name="BEx3IYAH2DEBFWO8F94H4MXE3RLY" localSheetId="15" hidden="1">'[4]AMI P &amp; L'!#REF!</definedName>
    <definedName name="BEx3IYAH2DEBFWO8F94H4MXE3RLY" hidden="1">'[4]AMI P &amp; L'!#REF!</definedName>
    <definedName name="BEx3IZXXSYEW50379N2EAFWO8DZV" localSheetId="19" hidden="1">'[4]AMI P &amp; L'!#REF!</definedName>
    <definedName name="BEx3IZXXSYEW50379N2EAFWO8DZV" localSheetId="16" hidden="1">'[4]AMI P &amp; L'!#REF!</definedName>
    <definedName name="BEx3IZXXSYEW50379N2EAFWO8DZV" localSheetId="17" hidden="1">'[4]AMI P &amp; L'!#REF!</definedName>
    <definedName name="BEx3IZXXSYEW50379N2EAFWO8DZV" localSheetId="13" hidden="1">'[4]AMI P &amp; L'!#REF!</definedName>
    <definedName name="BEx3IZXXSYEW50379N2EAFWO8DZV" localSheetId="14" hidden="1">'[4]AMI P &amp; L'!#REF!</definedName>
    <definedName name="BEx3IZXXSYEW50379N2EAFWO8DZV" localSheetId="2" hidden="1">#REF!</definedName>
    <definedName name="BEx3IZXXSYEW50379N2EAFWO8DZV" localSheetId="5" hidden="1">'[4]AMI P &amp; L'!#REF!</definedName>
    <definedName name="BEx3IZXXSYEW50379N2EAFWO8DZV" localSheetId="22" hidden="1">'[4]AMI P &amp; L'!#REF!</definedName>
    <definedName name="BEx3IZXXSYEW50379N2EAFWO8DZV" localSheetId="21" hidden="1">'[4]AMI P &amp; L'!#REF!</definedName>
    <definedName name="BEx3IZXXSYEW50379N2EAFWO8DZV" localSheetId="57" hidden="1">'[4]AMI P &amp; L'!#REF!</definedName>
    <definedName name="BEx3IZXXSYEW50379N2EAFWO8DZV" localSheetId="56" hidden="1">'[4]AMI P &amp; L'!#REF!</definedName>
    <definedName name="BEx3IZXXSYEW50379N2EAFWO8DZV" localSheetId="7" hidden="1">#REF!</definedName>
    <definedName name="BEx3IZXXSYEW50379N2EAFWO8DZV" localSheetId="40" hidden="1">'[4]AMI P &amp; L'!#REF!</definedName>
    <definedName name="BEx3IZXXSYEW50379N2EAFWO8DZV" localSheetId="39" hidden="1">'[4]AMI P &amp; L'!#REF!</definedName>
    <definedName name="BEx3IZXXSYEW50379N2EAFWO8DZV" localSheetId="41" hidden="1">'[4]AMI P &amp; L'!#REF!</definedName>
    <definedName name="BEx3IZXXSYEW50379N2EAFWO8DZV" localSheetId="38" hidden="1">'[4]AMI P &amp; L'!#REF!</definedName>
    <definedName name="BEx3IZXXSYEW50379N2EAFWO8DZV" localSheetId="15" hidden="1">'[4]AMI P &amp; L'!#REF!</definedName>
    <definedName name="BEx3IZXXSYEW50379N2EAFWO8DZV" hidden="1">'[4]AMI P &amp; L'!#REF!</definedName>
    <definedName name="BEx3J1VZVGTKT4ATPO9O5JCSFTTR" localSheetId="2" hidden="1">#REF!</definedName>
    <definedName name="BEx3J1VZVGTKT4ATPO9O5JCSFTTR" localSheetId="7" hidden="1">#REF!</definedName>
    <definedName name="BEx3J1VZVGTKT4ATPO9O5JCSFTTR" hidden="1">'[3]Reco Sheet for Fcast'!$I$9:$J$9</definedName>
    <definedName name="BEx3JC2TY7JNAAC3L7QHVPQXLGQ8" localSheetId="2" hidden="1">#REF!</definedName>
    <definedName name="BEx3JC2TY7JNAAC3L7QHVPQXLGQ8" localSheetId="7" hidden="1">#REF!</definedName>
    <definedName name="BEx3JC2TY7JNAAC3L7QHVPQXLGQ8" hidden="1">'[3]Reco Sheet for Fcast'!$I$11:$J$11</definedName>
    <definedName name="BEx3JIYZIVBGXQG29MDJG53D99D8" localSheetId="2" hidden="1">'[5]Reco Sheet for Fcast'!$L$6:$M$10</definedName>
    <definedName name="BEx3JIYZIVBGXQG29MDJG53D99D8" localSheetId="7" hidden="1">'[5]Reco Sheet for Fcast'!$L$6:$M$10</definedName>
    <definedName name="BEx3JIYZIVBGXQG29MDJG53D99D8" hidden="1">'[3]Reco Sheet for Fcast'!$L$6:$M$10</definedName>
    <definedName name="BEx3JX23SYDIGOGM4Y0CQFBW8ZBV" localSheetId="2" hidden="1">#REF!</definedName>
    <definedName name="BEx3JX23SYDIGOGM4Y0CQFBW8ZBV" localSheetId="7" hidden="1">#REF!</definedName>
    <definedName name="BEx3JX23SYDIGOGM4Y0CQFBW8ZBV" hidden="1">'[3]Reco Sheet for Fcast'!$F$8:$G$8</definedName>
    <definedName name="BEx3JXCXCVBZJGV5VEG9MJEI01AL" localSheetId="2" hidden="1">#REF!</definedName>
    <definedName name="BEx3JXCXCVBZJGV5VEG9MJEI01AL" localSheetId="7" hidden="1">#REF!</definedName>
    <definedName name="BEx3JXCXCVBZJGV5VEG9MJEI01AL" hidden="1">'[3]Reco Sheet for Fcast'!$I$7:$J$7</definedName>
    <definedName name="BEx3JYK2N7X59TPJSKYZ77ENY8SS" localSheetId="2" hidden="1">#REF!</definedName>
    <definedName name="BEx3JYK2N7X59TPJSKYZ77ENY8SS" localSheetId="7" hidden="1">#REF!</definedName>
    <definedName name="BEx3JYK2N7X59TPJSKYZ77ENY8SS" hidden="1">'[3]Reco Sheet for Fcast'!$I$6:$J$6</definedName>
    <definedName name="BEx3K4EII7GU1CG0BN7UL15M6J8Z" localSheetId="19" hidden="1">'[4]AMI P &amp; L'!#REF!</definedName>
    <definedName name="BEx3K4EII7GU1CG0BN7UL15M6J8Z" localSheetId="16" hidden="1">'[4]AMI P &amp; L'!#REF!</definedName>
    <definedName name="BEx3K4EII7GU1CG0BN7UL15M6J8Z" localSheetId="17" hidden="1">'[4]AMI P &amp; L'!#REF!</definedName>
    <definedName name="BEx3K4EII7GU1CG0BN7UL15M6J8Z" localSheetId="13" hidden="1">'[4]AMI P &amp; L'!#REF!</definedName>
    <definedName name="BEx3K4EII7GU1CG0BN7UL15M6J8Z" localSheetId="14" hidden="1">'[4]AMI P &amp; L'!#REF!</definedName>
    <definedName name="BEx3K4EII7GU1CG0BN7UL15M6J8Z" localSheetId="2" hidden="1">#REF!</definedName>
    <definedName name="BEx3K4EII7GU1CG0BN7UL15M6J8Z" localSheetId="5" hidden="1">'[4]AMI P &amp; L'!#REF!</definedName>
    <definedName name="BEx3K4EII7GU1CG0BN7UL15M6J8Z" localSheetId="22" hidden="1">'[4]AMI P &amp; L'!#REF!</definedName>
    <definedName name="BEx3K4EII7GU1CG0BN7UL15M6J8Z" localSheetId="21" hidden="1">'[4]AMI P &amp; L'!#REF!</definedName>
    <definedName name="BEx3K4EII7GU1CG0BN7UL15M6J8Z" localSheetId="57" hidden="1">'[4]AMI P &amp; L'!#REF!</definedName>
    <definedName name="BEx3K4EII7GU1CG0BN7UL15M6J8Z" localSheetId="56" hidden="1">'[4]AMI P &amp; L'!#REF!</definedName>
    <definedName name="BEx3K4EII7GU1CG0BN7UL15M6J8Z" localSheetId="7" hidden="1">#REF!</definedName>
    <definedName name="BEx3K4EII7GU1CG0BN7UL15M6J8Z" localSheetId="40" hidden="1">'[4]AMI P &amp; L'!#REF!</definedName>
    <definedName name="BEx3K4EII7GU1CG0BN7UL15M6J8Z" localSheetId="39" hidden="1">'[4]AMI P &amp; L'!#REF!</definedName>
    <definedName name="BEx3K4EII7GU1CG0BN7UL15M6J8Z" localSheetId="41" hidden="1">'[4]AMI P &amp; L'!#REF!</definedName>
    <definedName name="BEx3K4EII7GU1CG0BN7UL15M6J8Z" localSheetId="38" hidden="1">'[4]AMI P &amp; L'!#REF!</definedName>
    <definedName name="BEx3K4EII7GU1CG0BN7UL15M6J8Z" localSheetId="15" hidden="1">'[4]AMI P &amp; L'!#REF!</definedName>
    <definedName name="BEx3K4EII7GU1CG0BN7UL15M6J8Z" hidden="1">'[4]AMI P &amp; L'!#REF!</definedName>
    <definedName name="BEx3K4ZXQUQ2KYZF74B84SO48XMW" localSheetId="2" hidden="1">#REF!</definedName>
    <definedName name="BEx3K4ZXQUQ2KYZF74B84SO48XMW" localSheetId="7" hidden="1">#REF!</definedName>
    <definedName name="BEx3K4ZXQUQ2KYZF74B84SO48XMW" hidden="1">'[3]Reco Sheet for Fcast'!$I$9:$J$9</definedName>
    <definedName name="BEx3KEFXUCVNVPH7KSEGAZYX13B5" localSheetId="2" hidden="1">#REF!</definedName>
    <definedName name="BEx3KEFXUCVNVPH7KSEGAZYX13B5" localSheetId="7" hidden="1">#REF!</definedName>
    <definedName name="BEx3KEFXUCVNVPH7KSEGAZYX13B5" hidden="1">'[3]Reco Sheet for Fcast'!$F$6:$G$6</definedName>
    <definedName name="BEx3KFXUAF6YXAA47B7Q6X9B3VGB" localSheetId="2" hidden="1">#REF!</definedName>
    <definedName name="BEx3KFXUAF6YXAA47B7Q6X9B3VGB" localSheetId="7" hidden="1">#REF!</definedName>
    <definedName name="BEx3KFXUAF6YXAA47B7Q6X9B3VGB" hidden="1">'[3]Reco Sheet for Fcast'!$I$10:$J$10</definedName>
    <definedName name="BEx3KHFTUPUPZJH4ER0RQ5CMQ7ZC" localSheetId="13" hidden="1">#REF!</definedName>
    <definedName name="BEx3KHFTUPUPZJH4ER0RQ5CMQ7ZC" localSheetId="14" hidden="1">#REF!</definedName>
    <definedName name="BEx3KHFTUPUPZJH4ER0RQ5CMQ7ZC" localSheetId="2" hidden="1">#REF!</definedName>
    <definedName name="BEx3KHFTUPUPZJH4ER0RQ5CMQ7ZC" localSheetId="22" hidden="1">#REF!</definedName>
    <definedName name="BEx3KHFTUPUPZJH4ER0RQ5CMQ7ZC" localSheetId="7" hidden="1">#REF!</definedName>
    <definedName name="BEx3KHFTUPUPZJH4ER0RQ5CMQ7ZC" hidden="1">#REF!</definedName>
    <definedName name="BEx3KIXQYOGMPK4WJJAVBRX4NR28" localSheetId="19" hidden="1">'[4]AMI P &amp; L'!#REF!</definedName>
    <definedName name="BEx3KIXQYOGMPK4WJJAVBRX4NR28" localSheetId="16" hidden="1">'[4]AMI P &amp; L'!#REF!</definedName>
    <definedName name="BEx3KIXQYOGMPK4WJJAVBRX4NR28" localSheetId="17" hidden="1">'[4]AMI P &amp; L'!#REF!</definedName>
    <definedName name="BEx3KIXQYOGMPK4WJJAVBRX4NR28" localSheetId="13" hidden="1">'[4]AMI P &amp; L'!#REF!</definedName>
    <definedName name="BEx3KIXQYOGMPK4WJJAVBRX4NR28" localSheetId="14" hidden="1">'[4]AMI P &amp; L'!#REF!</definedName>
    <definedName name="BEx3KIXQYOGMPK4WJJAVBRX4NR28" localSheetId="2" hidden="1">#REF!</definedName>
    <definedName name="BEx3KIXQYOGMPK4WJJAVBRX4NR28" localSheetId="5" hidden="1">'[4]AMI P &amp; L'!#REF!</definedName>
    <definedName name="BEx3KIXQYOGMPK4WJJAVBRX4NR28" localSheetId="22" hidden="1">'[4]AMI P &amp; L'!#REF!</definedName>
    <definedName name="BEx3KIXQYOGMPK4WJJAVBRX4NR28" localSheetId="21" hidden="1">'[4]AMI P &amp; L'!#REF!</definedName>
    <definedName name="BEx3KIXQYOGMPK4WJJAVBRX4NR28" localSheetId="57" hidden="1">'[4]AMI P &amp; L'!#REF!</definedName>
    <definedName name="BEx3KIXQYOGMPK4WJJAVBRX4NR28" localSheetId="56" hidden="1">'[4]AMI P &amp; L'!#REF!</definedName>
    <definedName name="BEx3KIXQYOGMPK4WJJAVBRX4NR28" localSheetId="7" hidden="1">#REF!</definedName>
    <definedName name="BEx3KIXQYOGMPK4WJJAVBRX4NR28" localSheetId="40" hidden="1">'[4]AMI P &amp; L'!#REF!</definedName>
    <definedName name="BEx3KIXQYOGMPK4WJJAVBRX4NR28" localSheetId="39" hidden="1">'[4]AMI P &amp; L'!#REF!</definedName>
    <definedName name="BEx3KIXQYOGMPK4WJJAVBRX4NR28" localSheetId="41" hidden="1">'[4]AMI P &amp; L'!#REF!</definedName>
    <definedName name="BEx3KIXQYOGMPK4WJJAVBRX4NR28" localSheetId="38" hidden="1">'[4]AMI P &amp; L'!#REF!</definedName>
    <definedName name="BEx3KIXQYOGMPK4WJJAVBRX4NR28" localSheetId="15" hidden="1">'[4]AMI P &amp; L'!#REF!</definedName>
    <definedName name="BEx3KIXQYOGMPK4WJJAVBRX4NR28" hidden="1">'[4]AMI P &amp; L'!#REF!</definedName>
    <definedName name="BEx3KJOMVOSFZVJUL3GKCNP6DQDS" localSheetId="2" hidden="1">#REF!</definedName>
    <definedName name="BEx3KJOMVOSFZVJUL3GKCNP6DQDS" localSheetId="7" hidden="1">#REF!</definedName>
    <definedName name="BEx3KJOMVOSFZVJUL3GKCNP6DQDS" hidden="1">'[3]Reco Sheet for Fcast'!$F$6:$G$6</definedName>
    <definedName name="BEx3KP2VRBMORK0QEAZUYCXL3DHJ" localSheetId="2" hidden="1">#REF!</definedName>
    <definedName name="BEx3KP2VRBMORK0QEAZUYCXL3DHJ" localSheetId="7" hidden="1">#REF!</definedName>
    <definedName name="BEx3KP2VRBMORK0QEAZUYCXL3DHJ" hidden="1">'[3]Reco Sheet for Fcast'!$I$6:$J$6</definedName>
    <definedName name="BEx3L4IN3LI4C26SITKTGAH27CDU" localSheetId="2" hidden="1">#REF!</definedName>
    <definedName name="BEx3L4IN3LI4C26SITKTGAH27CDU" localSheetId="7" hidden="1">#REF!</definedName>
    <definedName name="BEx3L4IN3LI4C26SITKTGAH27CDU" hidden="1">'[3]Reco Sheet for Fcast'!$F$15</definedName>
    <definedName name="BEx3L4TEN6GRE0LY9ZXOGB3AS8JU" localSheetId="13" hidden="1">#REF!</definedName>
    <definedName name="BEx3L4TEN6GRE0LY9ZXOGB3AS8JU" localSheetId="14" hidden="1">#REF!</definedName>
    <definedName name="BEx3L4TEN6GRE0LY9ZXOGB3AS8JU" localSheetId="2" hidden="1">#REF!</definedName>
    <definedName name="BEx3L4TEN6GRE0LY9ZXOGB3AS8JU" hidden="1">#REF!</definedName>
    <definedName name="BEx3L4YQ0J7ZU0M5QM6YIPCEYC9K" localSheetId="19" hidden="1">'[4]AMI P &amp; L'!#REF!</definedName>
    <definedName name="BEx3L4YQ0J7ZU0M5QM6YIPCEYC9K" localSheetId="16" hidden="1">'[4]AMI P &amp; L'!#REF!</definedName>
    <definedName name="BEx3L4YQ0J7ZU0M5QM6YIPCEYC9K" localSheetId="17" hidden="1">'[4]AMI P &amp; L'!#REF!</definedName>
    <definedName name="BEx3L4YQ0J7ZU0M5QM6YIPCEYC9K" localSheetId="13" hidden="1">'[4]AMI P &amp; L'!#REF!</definedName>
    <definedName name="BEx3L4YQ0J7ZU0M5QM6YIPCEYC9K" localSheetId="14" hidden="1">'[4]AMI P &amp; L'!#REF!</definedName>
    <definedName name="BEx3L4YQ0J7ZU0M5QM6YIPCEYC9K" localSheetId="2" hidden="1">#REF!</definedName>
    <definedName name="BEx3L4YQ0J7ZU0M5QM6YIPCEYC9K" localSheetId="5" hidden="1">'[4]AMI P &amp; L'!#REF!</definedName>
    <definedName name="BEx3L4YQ0J7ZU0M5QM6YIPCEYC9K" localSheetId="22" hidden="1">'[4]AMI P &amp; L'!#REF!</definedName>
    <definedName name="BEx3L4YQ0J7ZU0M5QM6YIPCEYC9K" localSheetId="21" hidden="1">'[4]AMI P &amp; L'!#REF!</definedName>
    <definedName name="BEx3L4YQ0J7ZU0M5QM6YIPCEYC9K" localSheetId="57" hidden="1">'[4]AMI P &amp; L'!#REF!</definedName>
    <definedName name="BEx3L4YQ0J7ZU0M5QM6YIPCEYC9K" localSheetId="56" hidden="1">'[4]AMI P &amp; L'!#REF!</definedName>
    <definedName name="BEx3L4YQ0J7ZU0M5QM6YIPCEYC9K" localSheetId="7" hidden="1">#REF!</definedName>
    <definedName name="BEx3L4YQ0J7ZU0M5QM6YIPCEYC9K" localSheetId="40" hidden="1">'[4]AMI P &amp; L'!#REF!</definedName>
    <definedName name="BEx3L4YQ0J7ZU0M5QM6YIPCEYC9K" localSheetId="39" hidden="1">'[4]AMI P &amp; L'!#REF!</definedName>
    <definedName name="BEx3L4YQ0J7ZU0M5QM6YIPCEYC9K" localSheetId="41" hidden="1">'[4]AMI P &amp; L'!#REF!</definedName>
    <definedName name="BEx3L4YQ0J7ZU0M5QM6YIPCEYC9K" localSheetId="38" hidden="1">'[4]AMI P &amp; L'!#REF!</definedName>
    <definedName name="BEx3L4YQ0J7ZU0M5QM6YIPCEYC9K" localSheetId="15" hidden="1">'[4]AMI P &amp; L'!#REF!</definedName>
    <definedName name="BEx3L4YQ0J7ZU0M5QM6YIPCEYC9K" hidden="1">'[4]AMI P &amp; L'!#REF!</definedName>
    <definedName name="BEx3L60DJOR7NQN42G7YSAODP1EX" localSheetId="2" hidden="1">#REF!</definedName>
    <definedName name="BEx3L60DJOR7NQN42G7YSAODP1EX" localSheetId="7" hidden="1">#REF!</definedName>
    <definedName name="BEx3L60DJOR7NQN42G7YSAODP1EX" hidden="1">'[3]Reco Sheet for Fcast'!$I$7:$J$7</definedName>
    <definedName name="BEx3L7D0PI38HWZ7VADU16C9E33D" localSheetId="2" hidden="1">#REF!</definedName>
    <definedName name="BEx3L7D0PI38HWZ7VADU16C9E33D" localSheetId="7" hidden="1">#REF!</definedName>
    <definedName name="BEx3L7D0PI38HWZ7VADU16C9E33D" hidden="1">'[3]Reco Sheet for Fcast'!$I$7:$J$7</definedName>
    <definedName name="BEx3LLANOTINBHAJ3AOID9T7Y05X" localSheetId="13" hidden="1">#REF!</definedName>
    <definedName name="BEx3LLANOTINBHAJ3AOID9T7Y05X" localSheetId="14" hidden="1">#REF!</definedName>
    <definedName name="BEx3LLANOTINBHAJ3AOID9T7Y05X" localSheetId="2" hidden="1">#REF!</definedName>
    <definedName name="BEx3LLANOTINBHAJ3AOID9T7Y05X" localSheetId="22" hidden="1">#REF!</definedName>
    <definedName name="BEx3LLANOTINBHAJ3AOID9T7Y05X" localSheetId="7" hidden="1">#REF!</definedName>
    <definedName name="BEx3LLANOTINBHAJ3AOID9T7Y05X" hidden="1">#REF!</definedName>
    <definedName name="BEx3LM1PR4Y7KINKMTMKR984GX8Q" localSheetId="2" hidden="1">#REF!</definedName>
    <definedName name="BEx3LM1PR4Y7KINKMTMKR984GX8Q" localSheetId="7" hidden="1">#REF!</definedName>
    <definedName name="BEx3LM1PR4Y7KINKMTMKR984GX8Q" hidden="1">'[3]Reco Sheet for Fcast'!$I$8:$J$8</definedName>
    <definedName name="BEx3LPCEZ1C0XEKNCM3YT09JWCUO" localSheetId="2" hidden="1">#REF!</definedName>
    <definedName name="BEx3LPCEZ1C0XEKNCM3YT09JWCUO" localSheetId="7" hidden="1">#REF!</definedName>
    <definedName name="BEx3LPCEZ1C0XEKNCM3YT09JWCUO" hidden="1">'[3]Reco Sheet for Fcast'!$I$10:$J$10</definedName>
    <definedName name="BEx3M1BZ3GQC6D7YTGDIT0JUJ9EC" localSheetId="13" hidden="1">#REF!</definedName>
    <definedName name="BEx3M1BZ3GQC6D7YTGDIT0JUJ9EC" localSheetId="14" hidden="1">#REF!</definedName>
    <definedName name="BEx3M1BZ3GQC6D7YTGDIT0JUJ9EC" localSheetId="2" hidden="1">#REF!</definedName>
    <definedName name="BEx3M1BZ3GQC6D7YTGDIT0JUJ9EC" localSheetId="22" hidden="1">#REF!</definedName>
    <definedName name="BEx3M1BZ3GQC6D7YTGDIT0JUJ9EC" localSheetId="7" hidden="1">#REF!</definedName>
    <definedName name="BEx3M1BZ3GQC6D7YTGDIT0JUJ9EC" hidden="1">#REF!</definedName>
    <definedName name="BEx3M1MR1K1NQD03H74BFWOK4MWQ" localSheetId="2" hidden="1">#REF!</definedName>
    <definedName name="BEx3M1MR1K1NQD03H74BFWOK4MWQ" localSheetId="7" hidden="1">#REF!</definedName>
    <definedName name="BEx3M1MR1K1NQD03H74BFWOK4MWQ" hidden="1">'[3]Reco Sheet for Fcast'!$F$15</definedName>
    <definedName name="BEx3M4H77MYUKOOD31H9F80NMVK8" localSheetId="2" hidden="1">#REF!</definedName>
    <definedName name="BEx3M4H77MYUKOOD31H9F80NMVK8" localSheetId="7" hidden="1">#REF!</definedName>
    <definedName name="BEx3M4H77MYUKOOD31H9F80NMVK8" hidden="1">'[3]Reco Sheet for Fcast'!$H$2:$I$2</definedName>
    <definedName name="BEx3M6VO0UGM4OO58SB94R6U0UKE" localSheetId="13" hidden="1">#REF!</definedName>
    <definedName name="BEx3M6VO0UGM4OO58SB94R6U0UKE" localSheetId="14" hidden="1">#REF!</definedName>
    <definedName name="BEx3M6VO0UGM4OO58SB94R6U0UKE" localSheetId="2" hidden="1">#REF!</definedName>
    <definedName name="BEx3M6VO0UGM4OO58SB94R6U0UKE" hidden="1">#REF!</definedName>
    <definedName name="BEx3M9VFX329PZWYC4DMZ6P3W9R2" localSheetId="2" hidden="1">#REF!</definedName>
    <definedName name="BEx3M9VFX329PZWYC4DMZ6P3W9R2" localSheetId="7" hidden="1">#REF!</definedName>
    <definedName name="BEx3M9VFX329PZWYC4DMZ6P3W9R2" hidden="1">'[3]Reco Sheet for Fcast'!$F$8:$G$8</definedName>
    <definedName name="BEx3MCQ0VEBV0CZXDS505L38EQ8N" localSheetId="2" hidden="1">#REF!</definedName>
    <definedName name="BEx3MCQ0VEBV0CZXDS505L38EQ8N" localSheetId="7" hidden="1">#REF!</definedName>
    <definedName name="BEx3MCQ0VEBV0CZXDS505L38EQ8N" hidden="1">'[3]Reco Sheet for Fcast'!$I$11:$J$11</definedName>
    <definedName name="BEx3MEYV5LQY0BAL7V3CFAFVOM3T" localSheetId="2" hidden="1">#REF!</definedName>
    <definedName name="BEx3MEYV5LQY0BAL7V3CFAFVOM3T" localSheetId="7" hidden="1">#REF!</definedName>
    <definedName name="BEx3MEYV5LQY0BAL7V3CFAFVOM3T" hidden="1">'[3]Reco Sheet for Fcast'!$I$9:$J$9</definedName>
    <definedName name="BEx3MREOFWJQEYMCMBL7ZE06NBN6" localSheetId="2" hidden="1">#REF!</definedName>
    <definedName name="BEx3MREOFWJQEYMCMBL7ZE06NBN6" localSheetId="7" hidden="1">#REF!</definedName>
    <definedName name="BEx3MREOFWJQEYMCMBL7ZE06NBN6" hidden="1">'[3]Reco Sheet for Fcast'!$G$2</definedName>
    <definedName name="BEx3MSAX474ABZKYQ7WBYQI19FN1" localSheetId="13" hidden="1">#REF!</definedName>
    <definedName name="BEx3MSAX474ABZKYQ7WBYQI19FN1" localSheetId="14" hidden="1">#REF!</definedName>
    <definedName name="BEx3MSAX474ABZKYQ7WBYQI19FN1" localSheetId="2" hidden="1">#REF!</definedName>
    <definedName name="BEx3MSAX474ABZKYQ7WBYQI19FN1" localSheetId="22" hidden="1">#REF!</definedName>
    <definedName name="BEx3MSAX474ABZKYQ7WBYQI19FN1" localSheetId="7" hidden="1">#REF!</definedName>
    <definedName name="BEx3MSAX474ABZKYQ7WBYQI19FN1" hidden="1">#REF!</definedName>
    <definedName name="BEx3N9JDP50MA4MMRXI6DO38SIEQ" localSheetId="13" hidden="1">#REF!</definedName>
    <definedName name="BEx3N9JDP50MA4MMRXI6DO38SIEQ" localSheetId="14" hidden="1">#REF!</definedName>
    <definedName name="BEx3N9JDP50MA4MMRXI6DO38SIEQ" localSheetId="2" hidden="1">#REF!</definedName>
    <definedName name="BEx3N9JDP50MA4MMRXI6DO38SIEQ" localSheetId="22" hidden="1">#REF!</definedName>
    <definedName name="BEx3N9JDP50MA4MMRXI6DO38SIEQ" localSheetId="7" hidden="1">#REF!</definedName>
    <definedName name="BEx3N9JDP50MA4MMRXI6DO38SIEQ" hidden="1">#REF!</definedName>
    <definedName name="BEx3NDL42HVLOSCW6X9BEOB0XN9F" localSheetId="13" hidden="1">#REF!</definedName>
    <definedName name="BEx3NDL42HVLOSCW6X9BEOB0XN9F" localSheetId="14" hidden="1">#REF!</definedName>
    <definedName name="BEx3NDL42HVLOSCW6X9BEOB0XN9F" localSheetId="2" hidden="1">#REF!</definedName>
    <definedName name="BEx3NDL42HVLOSCW6X9BEOB0XN9F" hidden="1">#REF!</definedName>
    <definedName name="BEx3NLIZ7PHF2XE59ECZ3MD04ZG1" localSheetId="2" hidden="1">#REF!</definedName>
    <definedName name="BEx3NLIZ7PHF2XE59ECZ3MD04ZG1" localSheetId="7" hidden="1">#REF!</definedName>
    <definedName name="BEx3NLIZ7PHF2XE59ECZ3MD04ZG1" hidden="1">'[3]Reco Sheet for Fcast'!$F$6:$G$6</definedName>
    <definedName name="BEx3NMQ4BVC94728AUM7CCX7UHTU" localSheetId="2" hidden="1">#REF!</definedName>
    <definedName name="BEx3NMQ4BVC94728AUM7CCX7UHTU" localSheetId="7" hidden="1">#REF!</definedName>
    <definedName name="BEx3NMQ4BVC94728AUM7CCX7UHTU" hidden="1">'[3]Reco Sheet for Fcast'!$F$15</definedName>
    <definedName name="BEx3NR2I4OUFP3Z2QZEDU2PIFIDI" localSheetId="2" hidden="1">#REF!</definedName>
    <definedName name="BEx3NR2I4OUFP3Z2QZEDU2PIFIDI" localSheetId="7" hidden="1">#REF!</definedName>
    <definedName name="BEx3NR2I4OUFP3Z2QZEDU2PIFIDI" hidden="1">'[3]Reco Sheet for Fcast'!$F$10:$G$10</definedName>
    <definedName name="BEx3O19B8FTTAPVT5DZXQGQXWFR8" localSheetId="2" hidden="1">#REF!</definedName>
    <definedName name="BEx3O19B8FTTAPVT5DZXQGQXWFR8" localSheetId="7" hidden="1">#REF!</definedName>
    <definedName name="BEx3O19B8FTTAPVT5DZXQGQXWFR8" hidden="1">'[3]Reco Sheet for Fcast'!$F$15</definedName>
    <definedName name="BEx3O37KIVMTEXDNBMSQLK0KFCF6" localSheetId="13" hidden="1">#REF!</definedName>
    <definedName name="BEx3O37KIVMTEXDNBMSQLK0KFCF6" localSheetId="14" hidden="1">#REF!</definedName>
    <definedName name="BEx3O37KIVMTEXDNBMSQLK0KFCF6" localSheetId="2" hidden="1">#REF!</definedName>
    <definedName name="BEx3O37KIVMTEXDNBMSQLK0KFCF6" localSheetId="22" hidden="1">#REF!</definedName>
    <definedName name="BEx3O37KIVMTEXDNBMSQLK0KFCF6" localSheetId="7" hidden="1">#REF!</definedName>
    <definedName name="BEx3O37KIVMTEXDNBMSQLK0KFCF6" hidden="1">#REF!</definedName>
    <definedName name="BEx3O85IKWARA6NCJOLRBRJFMEWW" localSheetId="19" hidden="1">'[4]AMI P &amp; L'!#REF!</definedName>
    <definedName name="BEx3O85IKWARA6NCJOLRBRJFMEWW" localSheetId="16" hidden="1">'[4]AMI P &amp; L'!#REF!</definedName>
    <definedName name="BEx3O85IKWARA6NCJOLRBRJFMEWW" localSheetId="17" hidden="1">'[4]AMI P &amp; L'!#REF!</definedName>
    <definedName name="BEx3O85IKWARA6NCJOLRBRJFMEWW" localSheetId="13" hidden="1">'[4]AMI P &amp; L'!#REF!</definedName>
    <definedName name="BEx3O85IKWARA6NCJOLRBRJFMEWW" localSheetId="14" hidden="1">'[4]AMI P &amp; L'!#REF!</definedName>
    <definedName name="BEx3O85IKWARA6NCJOLRBRJFMEWW" localSheetId="2" hidden="1">#REF!</definedName>
    <definedName name="BEx3O85IKWARA6NCJOLRBRJFMEWW" localSheetId="5" hidden="1">'[4]AMI P &amp; L'!#REF!</definedName>
    <definedName name="BEx3O85IKWARA6NCJOLRBRJFMEWW" localSheetId="22" hidden="1">'[4]AMI P &amp; L'!#REF!</definedName>
    <definedName name="BEx3O85IKWARA6NCJOLRBRJFMEWW" localSheetId="21" hidden="1">'[4]AMI P &amp; L'!#REF!</definedName>
    <definedName name="BEx3O85IKWARA6NCJOLRBRJFMEWW" localSheetId="57" hidden="1">'[4]AMI P &amp; L'!#REF!</definedName>
    <definedName name="BEx3O85IKWARA6NCJOLRBRJFMEWW" localSheetId="56" hidden="1">'[4]AMI P &amp; L'!#REF!</definedName>
    <definedName name="BEx3O85IKWARA6NCJOLRBRJFMEWW" localSheetId="7" hidden="1">#REF!</definedName>
    <definedName name="BEx3O85IKWARA6NCJOLRBRJFMEWW" localSheetId="40" hidden="1">'[4]AMI P &amp; L'!#REF!</definedName>
    <definedName name="BEx3O85IKWARA6NCJOLRBRJFMEWW" localSheetId="39" hidden="1">'[4]AMI P &amp; L'!#REF!</definedName>
    <definedName name="BEx3O85IKWARA6NCJOLRBRJFMEWW" localSheetId="41" hidden="1">'[4]AMI P &amp; L'!#REF!</definedName>
    <definedName name="BEx3O85IKWARA6NCJOLRBRJFMEWW" localSheetId="38" hidden="1">'[4]AMI P &amp; L'!#REF!</definedName>
    <definedName name="BEx3O85IKWARA6NCJOLRBRJFMEWW" localSheetId="15" hidden="1">'[4]AMI P &amp; L'!#REF!</definedName>
    <definedName name="BEx3O85IKWARA6NCJOLRBRJFMEWW" hidden="1">'[4]AMI P &amp; L'!#REF!</definedName>
    <definedName name="BEx3OJZSCGFRW7SVGBFI0X9DNVMM" localSheetId="2" hidden="1">#REF!</definedName>
    <definedName name="BEx3OJZSCGFRW7SVGBFI0X9DNVMM" localSheetId="7" hidden="1">#REF!</definedName>
    <definedName name="BEx3OJZSCGFRW7SVGBFI0X9DNVMM" hidden="1">'[3]Reco Sheet for Fcast'!$H$2:$I$2</definedName>
    <definedName name="BEx3ORSBUXAF21MKEY90YJV9AY9A" localSheetId="2" hidden="1">#REF!</definedName>
    <definedName name="BEx3ORSBUXAF21MKEY90YJV9AY9A" localSheetId="7" hidden="1">#REF!</definedName>
    <definedName name="BEx3ORSBUXAF21MKEY90YJV9AY9A" hidden="1">'[3]Reco Sheet for Fcast'!$G$2:$H$2</definedName>
    <definedName name="BEx3OV8BH6PYNZT7C246LOAU9SVX" localSheetId="2" hidden="1">#REF!</definedName>
    <definedName name="BEx3OV8BH6PYNZT7C246LOAU9SVX" localSheetId="7" hidden="1">#REF!</definedName>
    <definedName name="BEx3OV8BH6PYNZT7C246LOAU9SVX" hidden="1">'[3]Reco Sheet for Fcast'!$F$9:$G$9</definedName>
    <definedName name="BEx3OVDR9BY1SBRX3I92LJ228GPZ" localSheetId="13" hidden="1">#REF!</definedName>
    <definedName name="BEx3OVDR9BY1SBRX3I92LJ228GPZ" localSheetId="14" hidden="1">#REF!</definedName>
    <definedName name="BEx3OVDR9BY1SBRX3I92LJ228GPZ" localSheetId="2" hidden="1">#REF!</definedName>
    <definedName name="BEx3OVDR9BY1SBRX3I92LJ228GPZ" localSheetId="22" hidden="1">#REF!</definedName>
    <definedName name="BEx3OVDR9BY1SBRX3I92LJ228GPZ" localSheetId="7" hidden="1">#REF!</definedName>
    <definedName name="BEx3OVDR9BY1SBRX3I92LJ228GPZ" hidden="1">#REF!</definedName>
    <definedName name="BEx3OXRYJZUEY6E72UJU0PHLMYAR" localSheetId="2" hidden="1">#REF!</definedName>
    <definedName name="BEx3OXRYJZUEY6E72UJU0PHLMYAR" localSheetId="7" hidden="1">#REF!</definedName>
    <definedName name="BEx3OXRYJZUEY6E72UJU0PHLMYAR" hidden="1">'[3]Reco Sheet for Fcast'!$F$7:$G$7</definedName>
    <definedName name="BEx3P2VD6BO82XYTC7B020P9I0KJ" localSheetId="13" hidden="1">#REF!</definedName>
    <definedName name="BEx3P2VD6BO82XYTC7B020P9I0KJ" localSheetId="14" hidden="1">#REF!</definedName>
    <definedName name="BEx3P2VD6BO82XYTC7B020P9I0KJ" localSheetId="2" hidden="1">#REF!</definedName>
    <definedName name="BEx3P2VD6BO82XYTC7B020P9I0KJ" hidden="1">#REF!</definedName>
    <definedName name="BEx3P59TTRSGQY888P5C1O7M2PQT" localSheetId="2" hidden="1">#REF!</definedName>
    <definedName name="BEx3P59TTRSGQY888P5C1O7M2PQT" localSheetId="7" hidden="1">#REF!</definedName>
    <definedName name="BEx3P59TTRSGQY888P5C1O7M2PQT" hidden="1">'[3]Reco Sheet for Fcast'!$F$7:$G$7</definedName>
    <definedName name="BEx3PDNRRNKD5GOUBUQFXAHIXLD9" localSheetId="2" hidden="1">#REF!</definedName>
    <definedName name="BEx3PDNRRNKD5GOUBUQFXAHIXLD9" localSheetId="7" hidden="1">#REF!</definedName>
    <definedName name="BEx3PDNRRNKD5GOUBUQFXAHIXLD9" hidden="1">'[3]Reco Sheet for Fcast'!$I$6:$J$6</definedName>
    <definedName name="BEx3PDT8GNPWLLN02IH1XPV90XYK" localSheetId="2" hidden="1">#REF!</definedName>
    <definedName name="BEx3PDT8GNPWLLN02IH1XPV90XYK" localSheetId="7" hidden="1">#REF!</definedName>
    <definedName name="BEx3PDT8GNPWLLN02IH1XPV90XYK" hidden="1">'[3]Reco Sheet for Fcast'!$F$7:$G$7</definedName>
    <definedName name="BEx3PKEMDW8KZEP11IL927C5O7I2" localSheetId="2" hidden="1">#REF!</definedName>
    <definedName name="BEx3PKEMDW8KZEP11IL927C5O7I2" localSheetId="7" hidden="1">#REF!</definedName>
    <definedName name="BEx3PKEMDW8KZEP11IL927C5O7I2" hidden="1">'[3]Reco Sheet for Fcast'!$F$15</definedName>
    <definedName name="BEx3PKJZ1Z7L9S6KV8KXVS6B2FX4" localSheetId="2" hidden="1">#REF!</definedName>
    <definedName name="BEx3PKJZ1Z7L9S6KV8KXVS6B2FX4" localSheetId="7" hidden="1">#REF!</definedName>
    <definedName name="BEx3PKJZ1Z7L9S6KV8KXVS6B2FX4" hidden="1">'[3]Reco Sheet for Fcast'!$I$10:$J$10</definedName>
    <definedName name="BEx3PMNG53Z5HY138H99QOMTX8W3" localSheetId="2" hidden="1">#REF!</definedName>
    <definedName name="BEx3PMNG53Z5HY138H99QOMTX8W3" localSheetId="7" hidden="1">#REF!</definedName>
    <definedName name="BEx3PMNG53Z5HY138H99QOMTX8W3" hidden="1">'[3]Reco Sheet for Fcast'!$I$6:$J$6</definedName>
    <definedName name="BEx3PP1RRSFZ8UC0JC9R91W6LNKW" localSheetId="2" hidden="1">#REF!</definedName>
    <definedName name="BEx3PP1RRSFZ8UC0JC9R91W6LNKW" localSheetId="7" hidden="1">#REF!</definedName>
    <definedName name="BEx3PP1RRSFZ8UC0JC9R91W6LNKW" hidden="1">'[3]Reco Sheet for Fcast'!$I$7:$J$7</definedName>
    <definedName name="BEx3PVXYZC8WB9ZJE7OCKUXZ46EA" localSheetId="2" hidden="1">#REF!</definedName>
    <definedName name="BEx3PVXYZC8WB9ZJE7OCKUXZ46EA" localSheetId="7" hidden="1">#REF!</definedName>
    <definedName name="BEx3PVXYZC8WB9ZJE7OCKUXZ46EA" hidden="1">'[3]Reco Sheet for Fcast'!$H$2:$I$2</definedName>
    <definedName name="BEx3Q0VWPU5EQECK7MQ47TYJ3SWW" localSheetId="2" hidden="1">#REF!</definedName>
    <definedName name="BEx3Q0VWPU5EQECK7MQ47TYJ3SWW" localSheetId="7" hidden="1">#REF!</definedName>
    <definedName name="BEx3Q0VWPU5EQECK7MQ47TYJ3SWW" hidden="1">'[3]Reco Sheet for Fcast'!$F$15</definedName>
    <definedName name="BEx3Q7BZ9PUXK2RLIOFSIS9AHU1B" localSheetId="2" hidden="1">#REF!</definedName>
    <definedName name="BEx3Q7BZ9PUXK2RLIOFSIS9AHU1B" localSheetId="7" hidden="1">#REF!</definedName>
    <definedName name="BEx3Q7BZ9PUXK2RLIOFSIS9AHU1B" hidden="1">'[3]Reco Sheet for Fcast'!$F$9:$G$9</definedName>
    <definedName name="BEx3Q8J42S9VU6EAN2Y28MR6DF88" localSheetId="2" hidden="1">#REF!</definedName>
    <definedName name="BEx3Q8J42S9VU6EAN2Y28MR6DF88" localSheetId="7" hidden="1">#REF!</definedName>
    <definedName name="BEx3Q8J42S9VU6EAN2Y28MR6DF88" hidden="1">'[3]Reco Sheet for Fcast'!$I$9:$J$9</definedName>
    <definedName name="BEx3Q8TWT96JPOACM5LZ9LDNHRK2" localSheetId="13" hidden="1">#REF!</definedName>
    <definedName name="BEx3Q8TWT96JPOACM5LZ9LDNHRK2" localSheetId="14" hidden="1">#REF!</definedName>
    <definedName name="BEx3Q8TWT96JPOACM5LZ9LDNHRK2" localSheetId="2" hidden="1">#REF!</definedName>
    <definedName name="BEx3Q8TWT96JPOACM5LZ9LDNHRK2" hidden="1">#REF!</definedName>
    <definedName name="BEx3QEDFOYFY5NBTININ5W4RLD4Q" localSheetId="2" hidden="1">#REF!</definedName>
    <definedName name="BEx3QEDFOYFY5NBTININ5W4RLD4Q" localSheetId="7" hidden="1">#REF!</definedName>
    <definedName name="BEx3QEDFOYFY5NBTININ5W4RLD4Q" hidden="1">'[3]Reco Sheet for Fcast'!$F$11:$G$11</definedName>
    <definedName name="BEx3QIKJ3U962US1Q564NZDLU8LD" localSheetId="2" hidden="1">#REF!</definedName>
    <definedName name="BEx3QIKJ3U962US1Q564NZDLU8LD" localSheetId="7" hidden="1">#REF!</definedName>
    <definedName name="BEx3QIKJ3U962US1Q564NZDLU8LD" hidden="1">'[3]Reco Sheet for Fcast'!$F$6:$G$6</definedName>
    <definedName name="BEx3QOEY7IL4PZNO1XW0Q5KZ3BPA" localSheetId="2" hidden="1">'[5]Reco Sheet for Fcast'!$O$6:$P$10</definedName>
    <definedName name="BEx3QOEY7IL4PZNO1XW0Q5KZ3BPA" localSheetId="7" hidden="1">'[5]Reco Sheet for Fcast'!$O$6:$P$10</definedName>
    <definedName name="BEx3QOEY7IL4PZNO1XW0Q5KZ3BPA" hidden="1">'[3]Reco Sheet for Fcast'!$O$6:$P$10</definedName>
    <definedName name="BEx3QPGNBFAPHNWN14HP5HGBZUHY" localSheetId="13" hidden="1">#REF!</definedName>
    <definedName name="BEx3QPGNBFAPHNWN14HP5HGBZUHY" localSheetId="14" hidden="1">#REF!</definedName>
    <definedName name="BEx3QPGNBFAPHNWN14HP5HGBZUHY" localSheetId="2" hidden="1">#REF!</definedName>
    <definedName name="BEx3QPGNBFAPHNWN14HP5HGBZUHY" localSheetId="22" hidden="1">#REF!</definedName>
    <definedName name="BEx3QPGNBFAPHNWN14HP5HGBZUHY" localSheetId="7" hidden="1">#REF!</definedName>
    <definedName name="BEx3QPGNBFAPHNWN14HP5HGBZUHY" hidden="1">#REF!</definedName>
    <definedName name="BEx3QR9D45DHW50VQ7Y3Q1AXPOB9" localSheetId="2" hidden="1">#REF!</definedName>
    <definedName name="BEx3QR9D45DHW50VQ7Y3Q1AXPOB9" localSheetId="7" hidden="1">#REF!</definedName>
    <definedName name="BEx3QR9D45DHW50VQ7Y3Q1AXPOB9" hidden="1">'[3]Reco Sheet for Fcast'!$F$10:$G$10</definedName>
    <definedName name="BEx3QS5SHLD7I8Y6BUT2B3IFFLDR" localSheetId="13" hidden="1">#REF!</definedName>
    <definedName name="BEx3QS5SHLD7I8Y6BUT2B3IFFLDR" localSheetId="14" hidden="1">#REF!</definedName>
    <definedName name="BEx3QS5SHLD7I8Y6BUT2B3IFFLDR" localSheetId="2" hidden="1">#REF!</definedName>
    <definedName name="BEx3QS5SHLD7I8Y6BUT2B3IFFLDR" localSheetId="7" hidden="1">#REF!</definedName>
    <definedName name="BEx3QS5SHLD7I8Y6BUT2B3IFFLDR" hidden="1">#REF!</definedName>
    <definedName name="BEx3QSWT2S5KWG6U2V9711IYDQBM" localSheetId="2" hidden="1">#REF!</definedName>
    <definedName name="BEx3QSWT2S5KWG6U2V9711IYDQBM" localSheetId="7" hidden="1">#REF!</definedName>
    <definedName name="BEx3QSWT2S5KWG6U2V9711IYDQBM" hidden="1">'[3]Reco Sheet for Fcast'!$K$2</definedName>
    <definedName name="BEx3QVGG7Q2X4HZHJAM35A8T3VR7" localSheetId="2" hidden="1">#REF!</definedName>
    <definedName name="BEx3QVGG7Q2X4HZHJAM35A8T3VR7" localSheetId="7" hidden="1">#REF!</definedName>
    <definedName name="BEx3QVGG7Q2X4HZHJAM35A8T3VR7" hidden="1">'[3]Reco Sheet for Fcast'!$I$9:$J$9</definedName>
    <definedName name="BEx3R0JUB9YN8PHPPQTAMIT1IHWK" localSheetId="2" hidden="1">#REF!</definedName>
    <definedName name="BEx3R0JUB9YN8PHPPQTAMIT1IHWK" localSheetId="7" hidden="1">#REF!</definedName>
    <definedName name="BEx3R0JUB9YN8PHPPQTAMIT1IHWK" hidden="1">'[3]Reco Sheet for Fcast'!$F$10:$G$10</definedName>
    <definedName name="BEx3R6JNDZ5SKLXPE4E8AGJCT6XV" hidden="1">'[6]Bud Mth'!$I$10:$J$10</definedName>
    <definedName name="BEx3R81NFRO7M81VHVKOBFT0QBIL" localSheetId="2" hidden="1">#REF!</definedName>
    <definedName name="BEx3R81NFRO7M81VHVKOBFT0QBIL" localSheetId="7" hidden="1">#REF!</definedName>
    <definedName name="BEx3R81NFRO7M81VHVKOBFT0QBIL" hidden="1">'[3]Reco Sheet for Fcast'!$I$11:$J$11</definedName>
    <definedName name="BEx3RHC2ZD5UFS6QD4OPFCNNMWH1" localSheetId="19" hidden="1">'[4]AMI P &amp; L'!#REF!</definedName>
    <definedName name="BEx3RHC2ZD5UFS6QD4OPFCNNMWH1" localSheetId="16" hidden="1">'[4]AMI P &amp; L'!#REF!</definedName>
    <definedName name="BEx3RHC2ZD5UFS6QD4OPFCNNMWH1" localSheetId="17" hidden="1">'[4]AMI P &amp; L'!#REF!</definedName>
    <definedName name="BEx3RHC2ZD5UFS6QD4OPFCNNMWH1" localSheetId="13" hidden="1">'[4]AMI P &amp; L'!#REF!</definedName>
    <definedName name="BEx3RHC2ZD5UFS6QD4OPFCNNMWH1" localSheetId="14" hidden="1">'[4]AMI P &amp; L'!#REF!</definedName>
    <definedName name="BEx3RHC2ZD5UFS6QD4OPFCNNMWH1" localSheetId="2" hidden="1">#REF!</definedName>
    <definedName name="BEx3RHC2ZD5UFS6QD4OPFCNNMWH1" localSheetId="5" hidden="1">'[4]AMI P &amp; L'!#REF!</definedName>
    <definedName name="BEx3RHC2ZD5UFS6QD4OPFCNNMWH1" localSheetId="22" hidden="1">'[4]AMI P &amp; L'!#REF!</definedName>
    <definedName name="BEx3RHC2ZD5UFS6QD4OPFCNNMWH1" localSheetId="21" hidden="1">'[4]AMI P &amp; L'!#REF!</definedName>
    <definedName name="BEx3RHC2ZD5UFS6QD4OPFCNNMWH1" localSheetId="57" hidden="1">'[4]AMI P &amp; L'!#REF!</definedName>
    <definedName name="BEx3RHC2ZD5UFS6QD4OPFCNNMWH1" localSheetId="56" hidden="1">'[4]AMI P &amp; L'!#REF!</definedName>
    <definedName name="BEx3RHC2ZD5UFS6QD4OPFCNNMWH1" localSheetId="7" hidden="1">#REF!</definedName>
    <definedName name="BEx3RHC2ZD5UFS6QD4OPFCNNMWH1" localSheetId="40" hidden="1">'[4]AMI P &amp; L'!#REF!</definedName>
    <definedName name="BEx3RHC2ZD5UFS6QD4OPFCNNMWH1" localSheetId="39" hidden="1">'[4]AMI P &amp; L'!#REF!</definedName>
    <definedName name="BEx3RHC2ZD5UFS6QD4OPFCNNMWH1" localSheetId="41" hidden="1">'[4]AMI P &amp; L'!#REF!</definedName>
    <definedName name="BEx3RHC2ZD5UFS6QD4OPFCNNMWH1" localSheetId="38" hidden="1">'[4]AMI P &amp; L'!#REF!</definedName>
    <definedName name="BEx3RHC2ZD5UFS6QD4OPFCNNMWH1" localSheetId="15" hidden="1">'[4]AMI P &amp; L'!#REF!</definedName>
    <definedName name="BEx3RHC2ZD5UFS6QD4OPFCNNMWH1" hidden="1">'[4]AMI P &amp; L'!#REF!</definedName>
    <definedName name="BEx3RQ10QIWBAPHALAA91BUUCM2X" localSheetId="2" hidden="1">#REF!</definedName>
    <definedName name="BEx3RQ10QIWBAPHALAA91BUUCM2X" localSheetId="7" hidden="1">#REF!</definedName>
    <definedName name="BEx3RQ10QIWBAPHALAA91BUUCM2X" hidden="1">'[3]Reco Sheet for Fcast'!$H$2:$I$2</definedName>
    <definedName name="BEx3RV4E1WT43SZBUN09RTB8EK1O" localSheetId="2" hidden="1">#REF!</definedName>
    <definedName name="BEx3RV4E1WT43SZBUN09RTB8EK1O" localSheetId="7" hidden="1">#REF!</definedName>
    <definedName name="BEx3RV4E1WT43SZBUN09RTB8EK1O" hidden="1">'[3]Reco Sheet for Fcast'!$F$6:$G$6</definedName>
    <definedName name="BEx3RXYU0QLFXSFTM5EB20GD03W5" localSheetId="2" hidden="1">#REF!</definedName>
    <definedName name="BEx3RXYU0QLFXSFTM5EB20GD03W5" localSheetId="7" hidden="1">#REF!</definedName>
    <definedName name="BEx3RXYU0QLFXSFTM5EB20GD03W5" hidden="1">'[3]Reco Sheet for Fcast'!$I$6:$J$6</definedName>
    <definedName name="BEx3RYKLC3QQO3XTUN7BEW2AQL98" localSheetId="2" hidden="1">#REF!</definedName>
    <definedName name="BEx3RYKLC3QQO3XTUN7BEW2AQL98" localSheetId="7" hidden="1">#REF!</definedName>
    <definedName name="BEx3RYKLC3QQO3XTUN7BEW2AQL98" hidden="1">'[3]Reco Sheet for Fcast'!$F$6:$G$6</definedName>
    <definedName name="BEx3SICJ45BYT6FHBER86PJT25FC" localSheetId="2" hidden="1">#REF!</definedName>
    <definedName name="BEx3SICJ45BYT6FHBER86PJT25FC" localSheetId="7" hidden="1">#REF!</definedName>
    <definedName name="BEx3SICJ45BYT6FHBER86PJT25FC" hidden="1">'[3]Reco Sheet for Fcast'!$I$11:$J$11</definedName>
    <definedName name="BEx3SMUCMJVGQ2H4EHQI5ZFHEF0P" localSheetId="2" hidden="1">#REF!</definedName>
    <definedName name="BEx3SMUCMJVGQ2H4EHQI5ZFHEF0P" localSheetId="7" hidden="1">#REF!</definedName>
    <definedName name="BEx3SMUCMJVGQ2H4EHQI5ZFHEF0P" hidden="1">'[3]Reco Sheet for Fcast'!$F$7:$G$7</definedName>
    <definedName name="BEx3SN56F03CPDRDA7LZ763V0N4I" localSheetId="2" hidden="1">#REF!</definedName>
    <definedName name="BEx3SN56F03CPDRDA7LZ763V0N4I" localSheetId="7" hidden="1">#REF!</definedName>
    <definedName name="BEx3SN56F03CPDRDA7LZ763V0N4I" hidden="1">'[3]Reco Sheet for Fcast'!$F$10:$G$10</definedName>
    <definedName name="BEx3SPE6N1ORXPRCDL3JPZD73Z9F" localSheetId="2" hidden="1">#REF!</definedName>
    <definedName name="BEx3SPE6N1ORXPRCDL3JPZD73Z9F" localSheetId="7" hidden="1">#REF!</definedName>
    <definedName name="BEx3SPE6N1ORXPRCDL3JPZD73Z9F" hidden="1">'[3]Reco Sheet for Fcast'!$F$10:$G$10</definedName>
    <definedName name="BEx3T29ZTULQE0OMSMWUMZDU9ZZ0" localSheetId="2" hidden="1">#REF!</definedName>
    <definedName name="BEx3T29ZTULQE0OMSMWUMZDU9ZZ0" localSheetId="7" hidden="1">#REF!</definedName>
    <definedName name="BEx3T29ZTULQE0OMSMWUMZDU9ZZ0" hidden="1">'[3]Reco Sheet for Fcast'!$F$9:$G$9</definedName>
    <definedName name="BEx3T2FG1ZY4WZBQSPCTC91YU2YJ" localSheetId="13" hidden="1">#REF!</definedName>
    <definedName name="BEx3T2FG1ZY4WZBQSPCTC91YU2YJ" localSheetId="14" hidden="1">#REF!</definedName>
    <definedName name="BEx3T2FG1ZY4WZBQSPCTC91YU2YJ" localSheetId="2" hidden="1">#REF!</definedName>
    <definedName name="BEx3T2FG1ZY4WZBQSPCTC91YU2YJ" localSheetId="22" hidden="1">#REF!</definedName>
    <definedName name="BEx3T2FG1ZY4WZBQSPCTC91YU2YJ" localSheetId="7" hidden="1">#REF!</definedName>
    <definedName name="BEx3T2FG1ZY4WZBQSPCTC91YU2YJ" hidden="1">#REF!</definedName>
    <definedName name="BEx3T4IZGK43ZE6V9H3KCE7P9PTV" localSheetId="13" hidden="1">#REF!</definedName>
    <definedName name="BEx3T4IZGK43ZE6V9H3KCE7P9PTV" localSheetId="14" hidden="1">#REF!</definedName>
    <definedName name="BEx3T4IZGK43ZE6V9H3KCE7P9PTV" localSheetId="2" hidden="1">#REF!</definedName>
    <definedName name="BEx3T4IZGK43ZE6V9H3KCE7P9PTV" hidden="1">#REF!</definedName>
    <definedName name="BEx3T6MJ1QDJ929WMUDVZ0O3UW0Y" localSheetId="2" hidden="1">#REF!</definedName>
    <definedName name="BEx3T6MJ1QDJ929WMUDVZ0O3UW0Y" localSheetId="7" hidden="1">#REF!</definedName>
    <definedName name="BEx3T6MJ1QDJ929WMUDVZ0O3UW0Y" hidden="1">'[3]Reco Sheet for Fcast'!$K$2</definedName>
    <definedName name="BEx3TPCSI16OAB2L9M9IULQMQ9J9" localSheetId="2" hidden="1">#REF!</definedName>
    <definedName name="BEx3TPCSI16OAB2L9M9IULQMQ9J9" localSheetId="7" hidden="1">#REF!</definedName>
    <definedName name="BEx3TPCSI16OAB2L9M9IULQMQ9J9" hidden="1">'[3]Reco Sheet for Fcast'!$F$7:$G$7</definedName>
    <definedName name="BEx3U64YUOZ419BAJS2W78UMATAW" localSheetId="2" hidden="1">#REF!</definedName>
    <definedName name="BEx3U64YUOZ419BAJS2W78UMATAW" localSheetId="7" hidden="1">#REF!</definedName>
    <definedName name="BEx3U64YUOZ419BAJS2W78UMATAW" hidden="1">'[3]Reco Sheet for Fcast'!$I$7:$J$7</definedName>
    <definedName name="BEx3U94WCEA5DKMWBEX1GU0LKYG2" localSheetId="2" hidden="1">#REF!</definedName>
    <definedName name="BEx3U94WCEA5DKMWBEX1GU0LKYG2" localSheetId="7" hidden="1">#REF!</definedName>
    <definedName name="BEx3U94WCEA5DKMWBEX1GU0LKYG2" hidden="1">'[3]Reco Sheet for Fcast'!$I$9:$J$9</definedName>
    <definedName name="BEx3U9VZ8SQVYS6ZA038J7AP7ZGW" localSheetId="2" hidden="1">#REF!</definedName>
    <definedName name="BEx3U9VZ8SQVYS6ZA038J7AP7ZGW" localSheetId="7" hidden="1">#REF!</definedName>
    <definedName name="BEx3U9VZ8SQVYS6ZA038J7AP7ZGW" hidden="1">'[3]Reco Sheet for Fcast'!$F$9:$G$9</definedName>
    <definedName name="BEx3UIQ5WRJBGNTFCCLOR4N7B1OQ" localSheetId="2" hidden="1">#REF!</definedName>
    <definedName name="BEx3UIQ5WRJBGNTFCCLOR4N7B1OQ" localSheetId="7" hidden="1">#REF!</definedName>
    <definedName name="BEx3UIQ5WRJBGNTFCCLOR4N7B1OQ" hidden="1">'[3]Reco Sheet for Fcast'!$H$2:$I$2</definedName>
    <definedName name="BEx3UJMIX2NUSSWGMSI25A5DM4CH" localSheetId="2" hidden="1">#REF!</definedName>
    <definedName name="BEx3UJMIX2NUSSWGMSI25A5DM4CH" localSheetId="7" hidden="1">#REF!</definedName>
    <definedName name="BEx3UJMIX2NUSSWGMSI25A5DM4CH" hidden="1">'[3]Reco Sheet for Fcast'!$I$7:$J$7</definedName>
    <definedName name="BEx3UKIWG5S3MUHEHHUE1B2LKH0R" localSheetId="13" hidden="1">#REF!</definedName>
    <definedName name="BEx3UKIWG5S3MUHEHHUE1B2LKH0R" localSheetId="14" hidden="1">#REF!</definedName>
    <definedName name="BEx3UKIWG5S3MUHEHHUE1B2LKH0R" localSheetId="2" hidden="1">#REF!</definedName>
    <definedName name="BEx3UKIWG5S3MUHEHHUE1B2LKH0R" hidden="1">#REF!</definedName>
    <definedName name="BEx3UKOCOQG7S1YQ436S997K1KWV" localSheetId="2" hidden="1">#REF!</definedName>
    <definedName name="BEx3UKOCOQG7S1YQ436S997K1KWV" localSheetId="7" hidden="1">#REF!</definedName>
    <definedName name="BEx3UKOCOQG7S1YQ436S997K1KWV" hidden="1">'[3]Reco Sheet for Fcast'!$I$6:$J$6</definedName>
    <definedName name="BEx3UO4CSA2W3UIZSAB83N5MOYUI" localSheetId="13" hidden="1">#REF!</definedName>
    <definedName name="BEx3UO4CSA2W3UIZSAB83N5MOYUI" localSheetId="14" hidden="1">#REF!</definedName>
    <definedName name="BEx3UO4CSA2W3UIZSAB83N5MOYUI" localSheetId="2" hidden="1">#REF!</definedName>
    <definedName name="BEx3UO4CSA2W3UIZSAB83N5MOYUI" localSheetId="22" hidden="1">#REF!</definedName>
    <definedName name="BEx3UO4CSA2W3UIZSAB83N5MOYUI" localSheetId="7" hidden="1">#REF!</definedName>
    <definedName name="BEx3UO4CSA2W3UIZSAB83N5MOYUI" hidden="1">#REF!</definedName>
    <definedName name="BEx3UYM19VIXLA0EU7LB9NHA77PB" localSheetId="2" hidden="1">#REF!</definedName>
    <definedName name="BEx3UYM19VIXLA0EU7LB9NHA77PB" localSheetId="7" hidden="1">#REF!</definedName>
    <definedName name="BEx3UYM19VIXLA0EU7LB9NHA77PB" hidden="1">'[3]Reco Sheet for Fcast'!$F$6:$G$6</definedName>
    <definedName name="BEx3VML7CG70HPISMVYIUEN3711Q" localSheetId="2" hidden="1">#REF!</definedName>
    <definedName name="BEx3VML7CG70HPISMVYIUEN3711Q" localSheetId="7" hidden="1">#REF!</definedName>
    <definedName name="BEx3VML7CG70HPISMVYIUEN3711Q" hidden="1">'[3]Reco Sheet for Fcast'!$H$2:$I$2</definedName>
    <definedName name="BEx56ZID5H04P9AIYLP1OASFGV56" localSheetId="2" hidden="1">#REF!</definedName>
    <definedName name="BEx56ZID5H04P9AIYLP1OASFGV56" localSheetId="7" hidden="1">#REF!</definedName>
    <definedName name="BEx56ZID5H04P9AIYLP1OASFGV56" hidden="1">'[3]Reco Sheet for Fcast'!$F$11:$G$11</definedName>
    <definedName name="BEx57VA3047K0O5EFD2ACSAEWD6C" localSheetId="13" hidden="1">#REF!</definedName>
    <definedName name="BEx57VA3047K0O5EFD2ACSAEWD6C" localSheetId="14" hidden="1">#REF!</definedName>
    <definedName name="BEx57VA3047K0O5EFD2ACSAEWD6C" localSheetId="2" hidden="1">#REF!</definedName>
    <definedName name="BEx57VA3047K0O5EFD2ACSAEWD6C" hidden="1">#REF!</definedName>
    <definedName name="BEx587EYSS57E3PI8DT973HLJM9E" localSheetId="2" hidden="1">#REF!</definedName>
    <definedName name="BEx587EYSS57E3PI8DT973HLJM9E" localSheetId="7" hidden="1">#REF!</definedName>
    <definedName name="BEx587EYSS57E3PI8DT973HLJM9E" hidden="1">'[3]Reco Sheet for Fcast'!$I$11:$J$11</definedName>
    <definedName name="BEx587KFQ3VKCOCY1SA5F24PQGUI" localSheetId="2" hidden="1">#REF!</definedName>
    <definedName name="BEx587KFQ3VKCOCY1SA5F24PQGUI" localSheetId="7" hidden="1">#REF!</definedName>
    <definedName name="BEx587KFQ3VKCOCY1SA5F24PQGUI" hidden="1">'[3]Reco Sheet for Fcast'!$F$11:$G$11</definedName>
    <definedName name="BEx589O00VWB2CRMRCLO3I5IX5HO" localSheetId="13" hidden="1">#REF!</definedName>
    <definedName name="BEx589O00VWB2CRMRCLO3I5IX5HO" localSheetId="14" hidden="1">#REF!</definedName>
    <definedName name="BEx589O00VWB2CRMRCLO3I5IX5HO" localSheetId="2" hidden="1">#REF!</definedName>
    <definedName name="BEx589O00VWB2CRMRCLO3I5IX5HO" localSheetId="22" hidden="1">#REF!</definedName>
    <definedName name="BEx589O00VWB2CRMRCLO3I5IX5HO" localSheetId="7" hidden="1">#REF!</definedName>
    <definedName name="BEx589O00VWB2CRMRCLO3I5IX5HO" hidden="1">#REF!</definedName>
    <definedName name="BEx58O780PQ05NF0Z1SKKRB3N099" localSheetId="2" hidden="1">#REF!</definedName>
    <definedName name="BEx58O780PQ05NF0Z1SKKRB3N099" localSheetId="7" hidden="1">#REF!</definedName>
    <definedName name="BEx58O780PQ05NF0Z1SKKRB3N099" hidden="1">'[3]Reco Sheet for Fcast'!$F$7:$G$7</definedName>
    <definedName name="BEx58XHO7ZULLF2EUD7YIS0MGQJ5" localSheetId="19" hidden="1">'[4]AMI P &amp; L'!#REF!</definedName>
    <definedName name="BEx58XHO7ZULLF2EUD7YIS0MGQJ5" localSheetId="16" hidden="1">'[4]AMI P &amp; L'!#REF!</definedName>
    <definedName name="BEx58XHO7ZULLF2EUD7YIS0MGQJ5" localSheetId="17" hidden="1">'[4]AMI P &amp; L'!#REF!</definedName>
    <definedName name="BEx58XHO7ZULLF2EUD7YIS0MGQJ5" localSheetId="13" hidden="1">'[4]AMI P &amp; L'!#REF!</definedName>
    <definedName name="BEx58XHO7ZULLF2EUD7YIS0MGQJ5" localSheetId="14" hidden="1">'[4]AMI P &amp; L'!#REF!</definedName>
    <definedName name="BEx58XHO7ZULLF2EUD7YIS0MGQJ5" localSheetId="2" hidden="1">#REF!</definedName>
    <definedName name="BEx58XHO7ZULLF2EUD7YIS0MGQJ5" localSheetId="5" hidden="1">'[4]AMI P &amp; L'!#REF!</definedName>
    <definedName name="BEx58XHO7ZULLF2EUD7YIS0MGQJ5" localSheetId="22" hidden="1">'[4]AMI P &amp; L'!#REF!</definedName>
    <definedName name="BEx58XHO7ZULLF2EUD7YIS0MGQJ5" localSheetId="21" hidden="1">'[4]AMI P &amp; L'!#REF!</definedName>
    <definedName name="BEx58XHO7ZULLF2EUD7YIS0MGQJ5" localSheetId="57" hidden="1">'[4]AMI P &amp; L'!#REF!</definedName>
    <definedName name="BEx58XHO7ZULLF2EUD7YIS0MGQJ5" localSheetId="56" hidden="1">'[4]AMI P &amp; L'!#REF!</definedName>
    <definedName name="BEx58XHO7ZULLF2EUD7YIS0MGQJ5" localSheetId="7" hidden="1">#REF!</definedName>
    <definedName name="BEx58XHO7ZULLF2EUD7YIS0MGQJ5" localSheetId="40" hidden="1">'[4]AMI P &amp; L'!#REF!</definedName>
    <definedName name="BEx58XHO7ZULLF2EUD7YIS0MGQJ5" localSheetId="39" hidden="1">'[4]AMI P &amp; L'!#REF!</definedName>
    <definedName name="BEx58XHO7ZULLF2EUD7YIS0MGQJ5" localSheetId="41" hidden="1">'[4]AMI P &amp; L'!#REF!</definedName>
    <definedName name="BEx58XHO7ZULLF2EUD7YIS0MGQJ5" localSheetId="38" hidden="1">'[4]AMI P &amp; L'!#REF!</definedName>
    <definedName name="BEx58XHO7ZULLF2EUD7YIS0MGQJ5" localSheetId="15" hidden="1">'[4]AMI P &amp; L'!#REF!</definedName>
    <definedName name="BEx58XHO7ZULLF2EUD7YIS0MGQJ5" hidden="1">'[4]AMI P &amp; L'!#REF!</definedName>
    <definedName name="BEx58ZW0HAIGIPEX9CVA1PQQTR6X" localSheetId="2" hidden="1">#REF!</definedName>
    <definedName name="BEx58ZW0HAIGIPEX9CVA1PQQTR6X" localSheetId="7" hidden="1">#REF!</definedName>
    <definedName name="BEx58ZW0HAIGIPEX9CVA1PQQTR6X" hidden="1">'[3]Reco Sheet for Fcast'!$I$7:$J$7</definedName>
    <definedName name="BEx59AZ7IMWYQU6DW5MVTLDMFU8X" localSheetId="13" hidden="1">#REF!</definedName>
    <definedName name="BEx59AZ7IMWYQU6DW5MVTLDMFU8X" localSheetId="14" hidden="1">#REF!</definedName>
    <definedName name="BEx59AZ7IMWYQU6DW5MVTLDMFU8X" localSheetId="2" hidden="1">#REF!</definedName>
    <definedName name="BEx59AZ7IMWYQU6DW5MVTLDMFU8X" localSheetId="22" hidden="1">#REF!</definedName>
    <definedName name="BEx59AZ7IMWYQU6DW5MVTLDMFU8X" localSheetId="7" hidden="1">#REF!</definedName>
    <definedName name="BEx59AZ7IMWYQU6DW5MVTLDMFU8X" hidden="1">#REF!</definedName>
    <definedName name="BEx59BA1KH3RG6K1LHL7YS2VB79N" localSheetId="2" hidden="1">#REF!</definedName>
    <definedName name="BEx59BA1KH3RG6K1LHL7YS2VB79N" localSheetId="7" hidden="1">#REF!</definedName>
    <definedName name="BEx59BA1KH3RG6K1LHL7YS2VB79N" hidden="1">'[3]Reco Sheet for Fcast'!$F$11:$G$11</definedName>
    <definedName name="BEx59E9WABJP2TN71QAIKK79HPK9" localSheetId="2" hidden="1">#REF!</definedName>
    <definedName name="BEx59E9WABJP2TN71QAIKK79HPK9" localSheetId="7" hidden="1">#REF!</definedName>
    <definedName name="BEx59E9WABJP2TN71QAIKK79HPK9" hidden="1">'[3]Reco Sheet for Fcast'!$I$8:$J$8</definedName>
    <definedName name="BEx59K9PRQRQS5W70KVXXEIH3Q9E" localSheetId="13" hidden="1">#REF!</definedName>
    <definedName name="BEx59K9PRQRQS5W70KVXXEIH3Q9E" localSheetId="14" hidden="1">#REF!</definedName>
    <definedName name="BEx59K9PRQRQS5W70KVXXEIH3Q9E" localSheetId="2" hidden="1">#REF!</definedName>
    <definedName name="BEx59K9PRQRQS5W70KVXXEIH3Q9E" hidden="1">#REF!</definedName>
    <definedName name="BEx59P7MAPNU129ZTC5H3EH892G1" localSheetId="2" hidden="1">#REF!</definedName>
    <definedName name="BEx59P7MAPNU129ZTC5H3EH892G1" localSheetId="7" hidden="1">#REF!</definedName>
    <definedName name="BEx59P7MAPNU129ZTC5H3EH892G1" hidden="1">'[3]Reco Sheet for Fcast'!$F$15</definedName>
    <definedName name="BEx5A11WZRQSIE089QE119AOX9ZG" localSheetId="2" hidden="1">#REF!</definedName>
    <definedName name="BEx5A11WZRQSIE089QE119AOX9ZG" localSheetId="7" hidden="1">#REF!</definedName>
    <definedName name="BEx5A11WZRQSIE089QE119AOX9ZG" hidden="1">'[3]Reco Sheet for Fcast'!$I$7:$J$7</definedName>
    <definedName name="BEx5A7CIGCOTHJKHGUBDZG91JGPZ" localSheetId="2" hidden="1">#REF!</definedName>
    <definedName name="BEx5A7CIGCOTHJKHGUBDZG91JGPZ" localSheetId="7" hidden="1">#REF!</definedName>
    <definedName name="BEx5A7CIGCOTHJKHGUBDZG91JGPZ" hidden="1">'[3]Reco Sheet for Fcast'!$F$11:$G$11</definedName>
    <definedName name="BEx5A8UFLT2SWVSG5COFA9B8P376" localSheetId="2" hidden="1">#REF!</definedName>
    <definedName name="BEx5A8UFLT2SWVSG5COFA9B8P376" localSheetId="7" hidden="1">#REF!</definedName>
    <definedName name="BEx5A8UFLT2SWVSG5COFA9B8P376" hidden="1">'[3]Reco Sheet for Fcast'!$F$10:$G$10</definedName>
    <definedName name="BEx5AFFTN3IXIBHDKM0FYC4OFL1S" localSheetId="2" hidden="1">#REF!</definedName>
    <definedName name="BEx5AFFTN3IXIBHDKM0FYC4OFL1S" localSheetId="7" hidden="1">#REF!</definedName>
    <definedName name="BEx5AFFTN3IXIBHDKM0FYC4OFL1S" hidden="1">'[3]Reco Sheet for Fcast'!$G$2</definedName>
    <definedName name="BEx5AOFIO8KVRHIZ1RII337AA8ML" localSheetId="2" hidden="1">#REF!</definedName>
    <definedName name="BEx5AOFIO8KVRHIZ1RII337AA8ML" localSheetId="7" hidden="1">#REF!</definedName>
    <definedName name="BEx5AOFIO8KVRHIZ1RII337AA8ML" hidden="1">'[3]Reco Sheet for Fcast'!$I$7:$J$7</definedName>
    <definedName name="BEx5APRZ66L5BWHFE8E4YYNEDTI4" localSheetId="2" hidden="1">#REF!</definedName>
    <definedName name="BEx5APRZ66L5BWHFE8E4YYNEDTI4" localSheetId="7" hidden="1">#REF!</definedName>
    <definedName name="BEx5APRZ66L5BWHFE8E4YYNEDTI4" hidden="1">'[3]Reco Sheet for Fcast'!$G$2</definedName>
    <definedName name="BEx5B4RHHX0J1BF2FZKEA0SPP29O" localSheetId="2" hidden="1">#REF!</definedName>
    <definedName name="BEx5B4RHHX0J1BF2FZKEA0SPP29O" localSheetId="7" hidden="1">#REF!</definedName>
    <definedName name="BEx5B4RHHX0J1BF2FZKEA0SPP29O" hidden="1">'[3]Reco Sheet for Fcast'!$I$8:$J$8</definedName>
    <definedName name="BEx5B5YMSWP0OVI5CIQRP5V18D0C" localSheetId="2" hidden="1">#REF!</definedName>
    <definedName name="BEx5B5YMSWP0OVI5CIQRP5V18D0C" localSheetId="7" hidden="1">#REF!</definedName>
    <definedName name="BEx5B5YMSWP0OVI5CIQRP5V18D0C" hidden="1">'[3]Reco Sheet for Fcast'!$I$8:$J$8</definedName>
    <definedName name="BEx5B825RW35M5H0UB2IZGGRS4ER" localSheetId="2" hidden="1">#REF!</definedName>
    <definedName name="BEx5B825RW35M5H0UB2IZGGRS4ER" localSheetId="7" hidden="1">#REF!</definedName>
    <definedName name="BEx5B825RW35M5H0UB2IZGGRS4ER" hidden="1">'[3]Reco Sheet for Fcast'!$F$15</definedName>
    <definedName name="BEx5BAWPMY0TL684WDXX6KKJLRCN" localSheetId="2" hidden="1">#REF!</definedName>
    <definedName name="BEx5BAWPMY0TL684WDXX6KKJLRCN" localSheetId="7" hidden="1">#REF!</definedName>
    <definedName name="BEx5BAWPMY0TL684WDXX6KKJLRCN" hidden="1">'[3]Reco Sheet for Fcast'!$F$10:$G$10</definedName>
    <definedName name="BEx5BBI61U4Y65GD0ARMTALPP7SJ" localSheetId="2" hidden="1">#REF!</definedName>
    <definedName name="BEx5BBI61U4Y65GD0ARMTALPP7SJ" localSheetId="7" hidden="1">#REF!</definedName>
    <definedName name="BEx5BBI61U4Y65GD0ARMTALPP7SJ" hidden="1">'[3]Reco Sheet for Fcast'!$F$9:$G$9</definedName>
    <definedName name="BEx5BDR56MEV4IHY6CIH2SVNG1UB" localSheetId="2" hidden="1">#REF!</definedName>
    <definedName name="BEx5BDR56MEV4IHY6CIH2SVNG1UB" localSheetId="7" hidden="1">#REF!</definedName>
    <definedName name="BEx5BDR56MEV4IHY6CIH2SVNG1UB" hidden="1">'[3]Reco Sheet for Fcast'!$F$8:$G$8</definedName>
    <definedName name="BEx5BESZC5H329SKHGJOHZFILYJJ" localSheetId="2" hidden="1">#REF!</definedName>
    <definedName name="BEx5BESZC5H329SKHGJOHZFILYJJ" localSheetId="7" hidden="1">#REF!</definedName>
    <definedName name="BEx5BESZC5H329SKHGJOHZFILYJJ" hidden="1">'[3]Reco Sheet for Fcast'!$I$6:$J$6</definedName>
    <definedName name="BEx5BHSQ42B50IU1TEQFUXFX9XQD" localSheetId="19" hidden="1">'[4]AMI P &amp; L'!#REF!</definedName>
    <definedName name="BEx5BHSQ42B50IU1TEQFUXFX9XQD" localSheetId="16" hidden="1">'[4]AMI P &amp; L'!#REF!</definedName>
    <definedName name="BEx5BHSQ42B50IU1TEQFUXFX9XQD" localSheetId="17" hidden="1">'[4]AMI P &amp; L'!#REF!</definedName>
    <definedName name="BEx5BHSQ42B50IU1TEQFUXFX9XQD" localSheetId="13" hidden="1">'[4]AMI P &amp; L'!#REF!</definedName>
    <definedName name="BEx5BHSQ42B50IU1TEQFUXFX9XQD" localSheetId="14" hidden="1">'[4]AMI P &amp; L'!#REF!</definedName>
    <definedName name="BEx5BHSQ42B50IU1TEQFUXFX9XQD" localSheetId="2" hidden="1">#REF!</definedName>
    <definedName name="BEx5BHSQ42B50IU1TEQFUXFX9XQD" localSheetId="5" hidden="1">'[4]AMI P &amp; L'!#REF!</definedName>
    <definedName name="BEx5BHSQ42B50IU1TEQFUXFX9XQD" localSheetId="22" hidden="1">'[4]AMI P &amp; L'!#REF!</definedName>
    <definedName name="BEx5BHSQ42B50IU1TEQFUXFX9XQD" localSheetId="21" hidden="1">'[4]AMI P &amp; L'!#REF!</definedName>
    <definedName name="BEx5BHSQ42B50IU1TEQFUXFX9XQD" localSheetId="57" hidden="1">'[4]AMI P &amp; L'!#REF!</definedName>
    <definedName name="BEx5BHSQ42B50IU1TEQFUXFX9XQD" localSheetId="56" hidden="1">'[4]AMI P &amp; L'!#REF!</definedName>
    <definedName name="BEx5BHSQ42B50IU1TEQFUXFX9XQD" localSheetId="7" hidden="1">#REF!</definedName>
    <definedName name="BEx5BHSQ42B50IU1TEQFUXFX9XQD" localSheetId="40" hidden="1">'[4]AMI P &amp; L'!#REF!</definedName>
    <definedName name="BEx5BHSQ42B50IU1TEQFUXFX9XQD" localSheetId="39" hidden="1">'[4]AMI P &amp; L'!#REF!</definedName>
    <definedName name="BEx5BHSQ42B50IU1TEQFUXFX9XQD" localSheetId="41" hidden="1">'[4]AMI P &amp; L'!#REF!</definedName>
    <definedName name="BEx5BHSQ42B50IU1TEQFUXFX9XQD" localSheetId="38" hidden="1">'[4]AMI P &amp; L'!#REF!</definedName>
    <definedName name="BEx5BHSQ42B50IU1TEQFUXFX9XQD" localSheetId="15" hidden="1">'[4]AMI P &amp; L'!#REF!</definedName>
    <definedName name="BEx5BHSQ42B50IU1TEQFUXFX9XQD" hidden="1">'[4]AMI P &amp; L'!#REF!</definedName>
    <definedName name="BEx5BKSM4UN4C1DM3EYKM79MRC5K" localSheetId="2" hidden="1">#REF!</definedName>
    <definedName name="BEx5BKSM4UN4C1DM3EYKM79MRC5K" localSheetId="7" hidden="1">#REF!</definedName>
    <definedName name="BEx5BKSM4UN4C1DM3EYKM79MRC5K" hidden="1">'[3]Reco Sheet for Fcast'!$F$6:$G$6</definedName>
    <definedName name="BEx5BNN8NPH9KVOBARB9CDD9WLB6" localSheetId="2" hidden="1">#REF!</definedName>
    <definedName name="BEx5BNN8NPH9KVOBARB9CDD9WLB6" localSheetId="7" hidden="1">#REF!</definedName>
    <definedName name="BEx5BNN8NPH9KVOBARB9CDD9WLB6" hidden="1">'[3]Reco Sheet for Fcast'!$F$9:$G$9</definedName>
    <definedName name="BEx5BRE14A35NO42BCK912IP8Y6G" localSheetId="13" hidden="1">#REF!</definedName>
    <definedName name="BEx5BRE14A35NO42BCK912IP8Y6G" localSheetId="14" hidden="1">#REF!</definedName>
    <definedName name="BEx5BRE14A35NO42BCK912IP8Y6G" localSheetId="2" hidden="1">#REF!</definedName>
    <definedName name="BEx5BRE14A35NO42BCK912IP8Y6G" hidden="1">#REF!</definedName>
    <definedName name="BEx5BYFMZ80TDDN2EZO8CF39AIAC" localSheetId="2" hidden="1">#REF!</definedName>
    <definedName name="BEx5BYFMZ80TDDN2EZO8CF39AIAC" localSheetId="7" hidden="1">#REF!</definedName>
    <definedName name="BEx5BYFMZ80TDDN2EZO8CF39AIAC" hidden="1">'[3]Reco Sheet for Fcast'!$F$15</definedName>
    <definedName name="BEx5C2BWFW6SHZBFDEISKGXHZCQW" localSheetId="2" hidden="1">#REF!</definedName>
    <definedName name="BEx5C2BWFW6SHZBFDEISKGXHZCQW" localSheetId="7" hidden="1">#REF!</definedName>
    <definedName name="BEx5C2BWFW6SHZBFDEISKGXHZCQW" hidden="1">'[3]Reco Sheet for Fcast'!$I$8:$J$8</definedName>
    <definedName name="BEx5C49ZFH8TO9ZU55729C3F7XG7" localSheetId="2" hidden="1">#REF!</definedName>
    <definedName name="BEx5C49ZFH8TO9ZU55729C3F7XG7" localSheetId="7" hidden="1">#REF!</definedName>
    <definedName name="BEx5C49ZFH8TO9ZU55729C3F7XG7" hidden="1">'[3]Reco Sheet for Fcast'!$F$9:$G$9</definedName>
    <definedName name="BEx5C8GZQK13G60ZM70P63I5OS0L" localSheetId="2" hidden="1">#REF!</definedName>
    <definedName name="BEx5C8GZQK13G60ZM70P63I5OS0L" localSheetId="7" hidden="1">#REF!</definedName>
    <definedName name="BEx5C8GZQK13G60ZM70P63I5OS0L" hidden="1">'[3]Reco Sheet for Fcast'!$F$10:$G$10</definedName>
    <definedName name="BEx5CAPTVN2NBT3UOMA1UFAL1C2R" localSheetId="2" hidden="1">#REF!</definedName>
    <definedName name="BEx5CAPTVN2NBT3UOMA1UFAL1C2R" localSheetId="7" hidden="1">#REF!</definedName>
    <definedName name="BEx5CAPTVN2NBT3UOMA1UFAL1C2R" hidden="1">'[3]Reco Sheet for Fcast'!$I$6:$J$6</definedName>
    <definedName name="BEx5CEM3SYF9XP0ZZVE0GEPCLV3F" localSheetId="2" hidden="1">#REF!</definedName>
    <definedName name="BEx5CEM3SYF9XP0ZZVE0GEPCLV3F" localSheetId="7" hidden="1">#REF!</definedName>
    <definedName name="BEx5CEM3SYF9XP0ZZVE0GEPCLV3F" hidden="1">'[3]Reco Sheet for Fcast'!$I$10:$J$10</definedName>
    <definedName name="BEx5CFYQ0F1Z6P8SCVJ0I3UPVFE4" localSheetId="19" hidden="1">'[4]AMI P &amp; L'!#REF!</definedName>
    <definedName name="BEx5CFYQ0F1Z6P8SCVJ0I3UPVFE4" localSheetId="16" hidden="1">'[4]AMI P &amp; L'!#REF!</definedName>
    <definedName name="BEx5CFYQ0F1Z6P8SCVJ0I3UPVFE4" localSheetId="17" hidden="1">'[4]AMI P &amp; L'!#REF!</definedName>
    <definedName name="BEx5CFYQ0F1Z6P8SCVJ0I3UPVFE4" localSheetId="13" hidden="1">'[4]AMI P &amp; L'!#REF!</definedName>
    <definedName name="BEx5CFYQ0F1Z6P8SCVJ0I3UPVFE4" localSheetId="14" hidden="1">'[4]AMI P &amp; L'!#REF!</definedName>
    <definedName name="BEx5CFYQ0F1Z6P8SCVJ0I3UPVFE4" localSheetId="2" hidden="1">#REF!</definedName>
    <definedName name="BEx5CFYQ0F1Z6P8SCVJ0I3UPVFE4" localSheetId="5" hidden="1">'[4]AMI P &amp; L'!#REF!</definedName>
    <definedName name="BEx5CFYQ0F1Z6P8SCVJ0I3UPVFE4" localSheetId="22" hidden="1">'[4]AMI P &amp; L'!#REF!</definedName>
    <definedName name="BEx5CFYQ0F1Z6P8SCVJ0I3UPVFE4" localSheetId="21" hidden="1">'[4]AMI P &amp; L'!#REF!</definedName>
    <definedName name="BEx5CFYQ0F1Z6P8SCVJ0I3UPVFE4" localSheetId="57" hidden="1">'[4]AMI P &amp; L'!#REF!</definedName>
    <definedName name="BEx5CFYQ0F1Z6P8SCVJ0I3UPVFE4" localSheetId="56" hidden="1">'[4]AMI P &amp; L'!#REF!</definedName>
    <definedName name="BEx5CFYQ0F1Z6P8SCVJ0I3UPVFE4" localSheetId="7" hidden="1">#REF!</definedName>
    <definedName name="BEx5CFYQ0F1Z6P8SCVJ0I3UPVFE4" localSheetId="40" hidden="1">'[4]AMI P &amp; L'!#REF!</definedName>
    <definedName name="BEx5CFYQ0F1Z6P8SCVJ0I3UPVFE4" localSheetId="39" hidden="1">'[4]AMI P &amp; L'!#REF!</definedName>
    <definedName name="BEx5CFYQ0F1Z6P8SCVJ0I3UPVFE4" localSheetId="41" hidden="1">'[4]AMI P &amp; L'!#REF!</definedName>
    <definedName name="BEx5CFYQ0F1Z6P8SCVJ0I3UPVFE4" localSheetId="38" hidden="1">'[4]AMI P &amp; L'!#REF!</definedName>
    <definedName name="BEx5CFYQ0F1Z6P8SCVJ0I3UPVFE4" localSheetId="15" hidden="1">'[4]AMI P &amp; L'!#REF!</definedName>
    <definedName name="BEx5CFYQ0F1Z6P8SCVJ0I3UPVFE4" hidden="1">'[4]AMI P &amp; L'!#REF!</definedName>
    <definedName name="BEx5CPEKNSJORIPFQC2E1LTRYY8L" localSheetId="2" hidden="1">#REF!</definedName>
    <definedName name="BEx5CPEKNSJORIPFQC2E1LTRYY8L" localSheetId="7" hidden="1">#REF!</definedName>
    <definedName name="BEx5CPEKNSJORIPFQC2E1LTRYY8L" hidden="1">'[3]Reco Sheet for Fcast'!$I$7:$J$7</definedName>
    <definedName name="BEx5CSUOL05D8PAM2TRDA9VRJT1O" localSheetId="2" hidden="1">#REF!</definedName>
    <definedName name="BEx5CSUOL05D8PAM2TRDA9VRJT1O" localSheetId="7" hidden="1">#REF!</definedName>
    <definedName name="BEx5CSUOL05D8PAM2TRDA9VRJT1O" hidden="1">'[3]Reco Sheet for Fcast'!$I$10:$J$10</definedName>
    <definedName name="BEx5CUNFOO4YDFJ22HCMI2QKIGKM" localSheetId="2" hidden="1">#REF!</definedName>
    <definedName name="BEx5CUNFOO4YDFJ22HCMI2QKIGKM" localSheetId="7" hidden="1">#REF!</definedName>
    <definedName name="BEx5CUNFOO4YDFJ22HCMI2QKIGKM" hidden="1">'[3]Reco Sheet for Fcast'!$F$10:$G$10</definedName>
    <definedName name="BEx5CWLOBFBDZZLDMZV6E0Z1VJA6" localSheetId="2" hidden="1">'[5]Reco Sheet for Fcast'!$F$10:$G$10</definedName>
    <definedName name="BEx5CWLOBFBDZZLDMZV6E0Z1VJA6" localSheetId="7" hidden="1">'[5]Reco Sheet for Fcast'!$F$10:$G$10</definedName>
    <definedName name="BEx5CWLOBFBDZZLDMZV6E0Z1VJA6" hidden="1">'[3]Reco Sheet for Fcast'!$F$10:$G$10</definedName>
    <definedName name="BEx5D7U7MZFE0E9SNH9NX01XLKLP" localSheetId="19" hidden="1">#REF!</definedName>
    <definedName name="BEx5D7U7MZFE0E9SNH9NX01XLKLP" localSheetId="16" hidden="1">#REF!</definedName>
    <definedName name="BEx5D7U7MZFE0E9SNH9NX01XLKLP" localSheetId="17" hidden="1">#REF!</definedName>
    <definedName name="BEx5D7U7MZFE0E9SNH9NX01XLKLP" localSheetId="13" hidden="1">#REF!</definedName>
    <definedName name="BEx5D7U7MZFE0E9SNH9NX01XLKLP" localSheetId="14" hidden="1">#REF!</definedName>
    <definedName name="BEx5D7U7MZFE0E9SNH9NX01XLKLP" localSheetId="2" hidden="1">#REF!</definedName>
    <definedName name="BEx5D7U7MZFE0E9SNH9NX01XLKLP" localSheetId="5" hidden="1">#REF!</definedName>
    <definedName name="BEx5D7U7MZFE0E9SNH9NX01XLKLP" localSheetId="22" hidden="1">#REF!</definedName>
    <definedName name="BEx5D7U7MZFE0E9SNH9NX01XLKLP" localSheetId="21" hidden="1">#REF!</definedName>
    <definedName name="BEx5D7U7MZFE0E9SNH9NX01XLKLP" localSheetId="57" hidden="1">#REF!</definedName>
    <definedName name="BEx5D7U7MZFE0E9SNH9NX01XLKLP" localSheetId="56" hidden="1">#REF!</definedName>
    <definedName name="BEx5D7U7MZFE0E9SNH9NX01XLKLP" localSheetId="7" hidden="1">#REF!</definedName>
    <definedName name="BEx5D7U7MZFE0E9SNH9NX01XLKLP" localSheetId="40" hidden="1">#REF!</definedName>
    <definedName name="BEx5D7U7MZFE0E9SNH9NX01XLKLP" localSheetId="39" hidden="1">#REF!</definedName>
    <definedName name="BEx5D7U7MZFE0E9SNH9NX01XLKLP" localSheetId="41" hidden="1">#REF!</definedName>
    <definedName name="BEx5D7U7MZFE0E9SNH9NX01XLKLP" localSheetId="38" hidden="1">#REF!</definedName>
    <definedName name="BEx5D7U7MZFE0E9SNH9NX01XLKLP" localSheetId="15" hidden="1">#REF!</definedName>
    <definedName name="BEx5D7U7MZFE0E9SNH9NX01XLKLP" hidden="1">#REF!</definedName>
    <definedName name="BEx5D8L47OF0WHBPFWXGZINZWUBZ" localSheetId="2" hidden="1">#REF!</definedName>
    <definedName name="BEx5D8L47OF0WHBPFWXGZINZWUBZ" localSheetId="7" hidden="1">#REF!</definedName>
    <definedName name="BEx5D8L47OF0WHBPFWXGZINZWUBZ" hidden="1">'[3]Reco Sheet for Fcast'!$I$10:$J$10</definedName>
    <definedName name="BEx5DAJAHQ2SKUPCKSCR3PYML67L" localSheetId="2" hidden="1">#REF!</definedName>
    <definedName name="BEx5DAJAHQ2SKUPCKSCR3PYML67L" localSheetId="7" hidden="1">#REF!</definedName>
    <definedName name="BEx5DAJAHQ2SKUPCKSCR3PYML67L" hidden="1">'[3]Reco Sheet for Fcast'!$I$8:$J$8</definedName>
    <definedName name="BEx5DAZEGUTH4C1FCHVO3EWOQDU3" localSheetId="19" hidden="1">#REF!</definedName>
    <definedName name="BEx5DAZEGUTH4C1FCHVO3EWOQDU3" localSheetId="16" hidden="1">#REF!</definedName>
    <definedName name="BEx5DAZEGUTH4C1FCHVO3EWOQDU3" localSheetId="17" hidden="1">#REF!</definedName>
    <definedName name="BEx5DAZEGUTH4C1FCHVO3EWOQDU3" localSheetId="13" hidden="1">#REF!</definedName>
    <definedName name="BEx5DAZEGUTH4C1FCHVO3EWOQDU3" localSheetId="14" hidden="1">#REF!</definedName>
    <definedName name="BEx5DAZEGUTH4C1FCHVO3EWOQDU3" localSheetId="2" hidden="1">#REF!</definedName>
    <definedName name="BEx5DAZEGUTH4C1FCHVO3EWOQDU3" localSheetId="5" hidden="1">#REF!</definedName>
    <definedName name="BEx5DAZEGUTH4C1FCHVO3EWOQDU3" localSheetId="22" hidden="1">#REF!</definedName>
    <definedName name="BEx5DAZEGUTH4C1FCHVO3EWOQDU3" localSheetId="21" hidden="1">#REF!</definedName>
    <definedName name="BEx5DAZEGUTH4C1FCHVO3EWOQDU3" localSheetId="57" hidden="1">#REF!</definedName>
    <definedName name="BEx5DAZEGUTH4C1FCHVO3EWOQDU3" localSheetId="56" hidden="1">#REF!</definedName>
    <definedName name="BEx5DAZEGUTH4C1FCHVO3EWOQDU3" localSheetId="7" hidden="1">#REF!</definedName>
    <definedName name="BEx5DAZEGUTH4C1FCHVO3EWOQDU3" localSheetId="40" hidden="1">#REF!</definedName>
    <definedName name="BEx5DAZEGUTH4C1FCHVO3EWOQDU3" localSheetId="39" hidden="1">#REF!</definedName>
    <definedName name="BEx5DAZEGUTH4C1FCHVO3EWOQDU3" localSheetId="41" hidden="1">#REF!</definedName>
    <definedName name="BEx5DAZEGUTH4C1FCHVO3EWOQDU3" localSheetId="38" hidden="1">#REF!</definedName>
    <definedName name="BEx5DAZEGUTH4C1FCHVO3EWOQDU3" localSheetId="15" hidden="1">#REF!</definedName>
    <definedName name="BEx5DAZEGUTH4C1FCHVO3EWOQDU3" hidden="1">#REF!</definedName>
    <definedName name="BEx5DC18JM1KJCV44PF18E0LNRKA" localSheetId="2" hidden="1">#REF!</definedName>
    <definedName name="BEx5DC18JM1KJCV44PF18E0LNRKA" localSheetId="7" hidden="1">#REF!</definedName>
    <definedName name="BEx5DC18JM1KJCV44PF18E0LNRKA" hidden="1">'[3]Reco Sheet for Fcast'!$F$8:$G$8</definedName>
    <definedName name="BEx5DJIZBTNS011R9IIG2OQ2L6ZX" localSheetId="2" hidden="1">#REF!</definedName>
    <definedName name="BEx5DJIZBTNS011R9IIG2OQ2L6ZX" localSheetId="7" hidden="1">#REF!</definedName>
    <definedName name="BEx5DJIZBTNS011R9IIG2OQ2L6ZX" hidden="1">'[3]Reco Sheet for Fcast'!$H$2:$I$2</definedName>
    <definedName name="BEx5E123OLO9WQUOIRIDJ967KAGK" localSheetId="2" hidden="1">#REF!</definedName>
    <definedName name="BEx5E123OLO9WQUOIRIDJ967KAGK" localSheetId="7" hidden="1">#REF!</definedName>
    <definedName name="BEx5E123OLO9WQUOIRIDJ967KAGK" hidden="1">'[3]Reco Sheet for Fcast'!$F$15</definedName>
    <definedName name="BEx5E2UU5NES6W779W2OZTZOB4O7" localSheetId="2" hidden="1">#REF!</definedName>
    <definedName name="BEx5E2UU5NES6W779W2OZTZOB4O7" localSheetId="7" hidden="1">#REF!</definedName>
    <definedName name="BEx5E2UU5NES6W779W2OZTZOB4O7" hidden="1">'[3]Reco Sheet for Fcast'!$I$10:$J$10</definedName>
    <definedName name="BEx5EEJLW729ROTXH1VWX5876WHE" localSheetId="13" hidden="1">#REF!</definedName>
    <definedName name="BEx5EEJLW729ROTXH1VWX5876WHE" localSheetId="14" hidden="1">#REF!</definedName>
    <definedName name="BEx5EEJLW729ROTXH1VWX5876WHE" localSheetId="2" hidden="1">#REF!</definedName>
    <definedName name="BEx5EEJLW729ROTXH1VWX5876WHE" hidden="1">#REF!</definedName>
    <definedName name="BEx5EGXYIQ0YTJG0LCF9S954QAQH" localSheetId="13" hidden="1">#REF!</definedName>
    <definedName name="BEx5EGXYIQ0YTJG0LCF9S954QAQH" localSheetId="14" hidden="1">#REF!</definedName>
    <definedName name="BEx5EGXYIQ0YTJG0LCF9S954QAQH" localSheetId="2" hidden="1">#REF!</definedName>
    <definedName name="BEx5EGXYIQ0YTJG0LCF9S954QAQH" hidden="1">#REF!</definedName>
    <definedName name="BEx5EIVZH4CP2BDE0BSMQHBY5MQ3" localSheetId="13" hidden="1">#REF!</definedName>
    <definedName name="BEx5EIVZH4CP2BDE0BSMQHBY5MQ3" localSheetId="14" hidden="1">#REF!</definedName>
    <definedName name="BEx5EIVZH4CP2BDE0BSMQHBY5MQ3" localSheetId="2" hidden="1">#REF!</definedName>
    <definedName name="BEx5EIVZH4CP2BDE0BSMQHBY5MQ3" hidden="1">#REF!</definedName>
    <definedName name="BEx5ELQL9B0VR6UT18KP11DHOTFX" localSheetId="2" hidden="1">#REF!</definedName>
    <definedName name="BEx5ELQL9B0VR6UT18KP11DHOTFX" localSheetId="7" hidden="1">#REF!</definedName>
    <definedName name="BEx5ELQL9B0VR6UT18KP11DHOTFX" hidden="1">'[3]Reco Sheet for Fcast'!$I$10:$J$10</definedName>
    <definedName name="BEx5ER4TJTFPN7IB1MNEB1ZFR5M6" localSheetId="2" hidden="1">#REF!</definedName>
    <definedName name="BEx5ER4TJTFPN7IB1MNEB1ZFR5M6" localSheetId="7" hidden="1">#REF!</definedName>
    <definedName name="BEx5ER4TJTFPN7IB1MNEB1ZFR5M6" hidden="1">'[3]Reco Sheet for Fcast'!$H$2:$I$2</definedName>
    <definedName name="BEx5F6V72QTCK7O39Y59R0EVM6CW" localSheetId="2" hidden="1">#REF!</definedName>
    <definedName name="BEx5F6V72QTCK7O39Y59R0EVM6CW" localSheetId="7" hidden="1">#REF!</definedName>
    <definedName name="BEx5F6V72QTCK7O39Y59R0EVM6CW" hidden="1">'[3]Reco Sheet for Fcast'!$I$8:$J$8</definedName>
    <definedName name="BEx5FB7KHHBZ59M0IUDR6KADHSS2" localSheetId="13" hidden="1">#REF!</definedName>
    <definedName name="BEx5FB7KHHBZ59M0IUDR6KADHSS2" localSheetId="14" hidden="1">#REF!</definedName>
    <definedName name="BEx5FB7KHHBZ59M0IUDR6KADHSS2" localSheetId="2" hidden="1">#REF!</definedName>
    <definedName name="BEx5FB7KHHBZ59M0IUDR6KADHSS2" hidden="1">#REF!</definedName>
    <definedName name="BEx5FGLQVACD5F5YZG4DGSCHCGO2" localSheetId="2" hidden="1">#REF!</definedName>
    <definedName name="BEx5FGLQVACD5F5YZG4DGSCHCGO2" localSheetId="7" hidden="1">#REF!</definedName>
    <definedName name="BEx5FGLQVACD5F5YZG4DGSCHCGO2" hidden="1">'[3]Reco Sheet for Fcast'!$H$2:$I$2</definedName>
    <definedName name="BEx5FLJWHLW3BTZILDPN5NMA449V" localSheetId="2" hidden="1">#REF!</definedName>
    <definedName name="BEx5FLJWHLW3BTZILDPN5NMA449V" localSheetId="7" hidden="1">#REF!</definedName>
    <definedName name="BEx5FLJWHLW3BTZILDPN5NMA449V" hidden="1">'[3]Reco Sheet for Fcast'!$I$6:$J$6</definedName>
    <definedName name="BEx5FNI2O10YN2SI1NO4X5GP3GTF" localSheetId="2" hidden="1">#REF!</definedName>
    <definedName name="BEx5FNI2O10YN2SI1NO4X5GP3GTF" localSheetId="7" hidden="1">#REF!</definedName>
    <definedName name="BEx5FNI2O10YN2SI1NO4X5GP3GTF" hidden="1">'[3]Reco Sheet for Fcast'!$F$10:$G$10</definedName>
    <definedName name="BEx5FO8YRFSZCG3L608EHIHIHFY4" localSheetId="19" hidden="1">'[4]AMI P &amp; L'!#REF!</definedName>
    <definedName name="BEx5FO8YRFSZCG3L608EHIHIHFY4" localSheetId="16" hidden="1">'[4]AMI P &amp; L'!#REF!</definedName>
    <definedName name="BEx5FO8YRFSZCG3L608EHIHIHFY4" localSheetId="17" hidden="1">'[4]AMI P &amp; L'!#REF!</definedName>
    <definedName name="BEx5FO8YRFSZCG3L608EHIHIHFY4" localSheetId="13" hidden="1">'[4]AMI P &amp; L'!#REF!</definedName>
    <definedName name="BEx5FO8YRFSZCG3L608EHIHIHFY4" localSheetId="14" hidden="1">'[4]AMI P &amp; L'!#REF!</definedName>
    <definedName name="BEx5FO8YRFSZCG3L608EHIHIHFY4" localSheetId="2" hidden="1">#REF!</definedName>
    <definedName name="BEx5FO8YRFSZCG3L608EHIHIHFY4" localSheetId="5" hidden="1">'[4]AMI P &amp; L'!#REF!</definedName>
    <definedName name="BEx5FO8YRFSZCG3L608EHIHIHFY4" localSheetId="22" hidden="1">'[4]AMI P &amp; L'!#REF!</definedName>
    <definedName name="BEx5FO8YRFSZCG3L608EHIHIHFY4" localSheetId="21" hidden="1">'[4]AMI P &amp; L'!#REF!</definedName>
    <definedName name="BEx5FO8YRFSZCG3L608EHIHIHFY4" localSheetId="57" hidden="1">'[4]AMI P &amp; L'!#REF!</definedName>
    <definedName name="BEx5FO8YRFSZCG3L608EHIHIHFY4" localSheetId="56" hidden="1">'[4]AMI P &amp; L'!#REF!</definedName>
    <definedName name="BEx5FO8YRFSZCG3L608EHIHIHFY4" localSheetId="7" hidden="1">#REF!</definedName>
    <definedName name="BEx5FO8YRFSZCG3L608EHIHIHFY4" localSheetId="40" hidden="1">'[4]AMI P &amp; L'!#REF!</definedName>
    <definedName name="BEx5FO8YRFSZCG3L608EHIHIHFY4" localSheetId="39" hidden="1">'[4]AMI P &amp; L'!#REF!</definedName>
    <definedName name="BEx5FO8YRFSZCG3L608EHIHIHFY4" localSheetId="41" hidden="1">'[4]AMI P &amp; L'!#REF!</definedName>
    <definedName name="BEx5FO8YRFSZCG3L608EHIHIHFY4" localSheetId="38" hidden="1">'[4]AMI P &amp; L'!#REF!</definedName>
    <definedName name="BEx5FO8YRFSZCG3L608EHIHIHFY4" localSheetId="15" hidden="1">'[4]AMI P &amp; L'!#REF!</definedName>
    <definedName name="BEx5FO8YRFSZCG3L608EHIHIHFY4" hidden="1">'[4]AMI P &amp; L'!#REF!</definedName>
    <definedName name="BEx5FQNA6V4CNYSH013K45RI4BCV" localSheetId="2" hidden="1">#REF!</definedName>
    <definedName name="BEx5FQNA6V4CNYSH013K45RI4BCV" localSheetId="7" hidden="1">#REF!</definedName>
    <definedName name="BEx5FQNA6V4CNYSH013K45RI4BCV" hidden="1">'[3]Reco Sheet for Fcast'!$F$8:$G$8</definedName>
    <definedName name="BEx5FVQPPEU32CPNV9RRQ9MNLLVE" localSheetId="2" hidden="1">#REF!</definedName>
    <definedName name="BEx5FVQPPEU32CPNV9RRQ9MNLLVE" localSheetId="7" hidden="1">#REF!</definedName>
    <definedName name="BEx5FVQPPEU32CPNV9RRQ9MNLLVE" hidden="1">'[3]Reco Sheet for Fcast'!$H$2:$I$2</definedName>
    <definedName name="BEx5G08KGMG5X2AQKDGPFYG5GH94" localSheetId="2" hidden="1">#REF!</definedName>
    <definedName name="BEx5G08KGMG5X2AQKDGPFYG5GH94" localSheetId="7" hidden="1">#REF!</definedName>
    <definedName name="BEx5G08KGMG5X2AQKDGPFYG5GH94" hidden="1">'[3]Reco Sheet for Fcast'!$I$6:$J$6</definedName>
    <definedName name="BEx5G1A8TFN4C4QII35U9DKYNIS8" localSheetId="19" hidden="1">'[4]AMI P &amp; L'!#REF!</definedName>
    <definedName name="BEx5G1A8TFN4C4QII35U9DKYNIS8" localSheetId="16" hidden="1">'[4]AMI P &amp; L'!#REF!</definedName>
    <definedName name="BEx5G1A8TFN4C4QII35U9DKYNIS8" localSheetId="17" hidden="1">'[4]AMI P &amp; L'!#REF!</definedName>
    <definedName name="BEx5G1A8TFN4C4QII35U9DKYNIS8" localSheetId="13" hidden="1">'[4]AMI P &amp; L'!#REF!</definedName>
    <definedName name="BEx5G1A8TFN4C4QII35U9DKYNIS8" localSheetId="14" hidden="1">'[4]AMI P &amp; L'!#REF!</definedName>
    <definedName name="BEx5G1A8TFN4C4QII35U9DKYNIS8" localSheetId="2" hidden="1">#REF!</definedName>
    <definedName name="BEx5G1A8TFN4C4QII35U9DKYNIS8" localSheetId="5" hidden="1">'[4]AMI P &amp; L'!#REF!</definedName>
    <definedName name="BEx5G1A8TFN4C4QII35U9DKYNIS8" localSheetId="22" hidden="1">'[4]AMI P &amp; L'!#REF!</definedName>
    <definedName name="BEx5G1A8TFN4C4QII35U9DKYNIS8" localSheetId="21" hidden="1">'[4]AMI P &amp; L'!#REF!</definedName>
    <definedName name="BEx5G1A8TFN4C4QII35U9DKYNIS8" localSheetId="57" hidden="1">'[4]AMI P &amp; L'!#REF!</definedName>
    <definedName name="BEx5G1A8TFN4C4QII35U9DKYNIS8" localSheetId="56" hidden="1">'[4]AMI P &amp; L'!#REF!</definedName>
    <definedName name="BEx5G1A8TFN4C4QII35U9DKYNIS8" localSheetId="7" hidden="1">#REF!</definedName>
    <definedName name="BEx5G1A8TFN4C4QII35U9DKYNIS8" localSheetId="40" hidden="1">'[4]AMI P &amp; L'!#REF!</definedName>
    <definedName name="BEx5G1A8TFN4C4QII35U9DKYNIS8" localSheetId="39" hidden="1">'[4]AMI P &amp; L'!#REF!</definedName>
    <definedName name="BEx5G1A8TFN4C4QII35U9DKYNIS8" localSheetId="41" hidden="1">'[4]AMI P &amp; L'!#REF!</definedName>
    <definedName name="BEx5G1A8TFN4C4QII35U9DKYNIS8" localSheetId="38" hidden="1">'[4]AMI P &amp; L'!#REF!</definedName>
    <definedName name="BEx5G1A8TFN4C4QII35U9DKYNIS8" localSheetId="15" hidden="1">'[4]AMI P &amp; L'!#REF!</definedName>
    <definedName name="BEx5G1A8TFN4C4QII35U9DKYNIS8" hidden="1">'[4]AMI P &amp; L'!#REF!</definedName>
    <definedName name="BEx5G1L0QO91KEPDMV1D8OT4BT73" localSheetId="2" hidden="1">#REF!</definedName>
    <definedName name="BEx5G1L0QO91KEPDMV1D8OT4BT73" localSheetId="7" hidden="1">#REF!</definedName>
    <definedName name="BEx5G1L0QO91KEPDMV1D8OT4BT73" hidden="1">'[3]Reco Sheet for Fcast'!$I$6:$J$6</definedName>
    <definedName name="BEx5G86DZL1VYUX6KWODAP3WFAWP" localSheetId="2" hidden="1">#REF!</definedName>
    <definedName name="BEx5G86DZL1VYUX6KWODAP3WFAWP" localSheetId="7" hidden="1">#REF!</definedName>
    <definedName name="BEx5G86DZL1VYUX6KWODAP3WFAWP" hidden="1">'[3]Reco Sheet for Fcast'!$E$2:$F$2</definedName>
    <definedName name="BEx5G8BV2GIOCM3C7IUFK8L04A6M" localSheetId="2" hidden="1">#REF!</definedName>
    <definedName name="BEx5G8BV2GIOCM3C7IUFK8L04A6M" localSheetId="7" hidden="1">#REF!</definedName>
    <definedName name="BEx5G8BV2GIOCM3C7IUFK8L04A6M" hidden="1">'[3]Reco Sheet for Fcast'!$I$11:$J$11</definedName>
    <definedName name="BEx5GID9MVBUPFFT9M8K8B5MO9NV" localSheetId="2" hidden="1">#REF!</definedName>
    <definedName name="BEx5GID9MVBUPFFT9M8K8B5MO9NV" localSheetId="7" hidden="1">#REF!</definedName>
    <definedName name="BEx5GID9MVBUPFFT9M8K8B5MO9NV" hidden="1">'[3]Reco Sheet for Fcast'!$F$15:$G$16</definedName>
    <definedName name="BEx5GLD6CMDEYT8QI3HVPGEES2A5" localSheetId="19" hidden="1">#REF!</definedName>
    <definedName name="BEx5GLD6CMDEYT8QI3HVPGEES2A5" localSheetId="16" hidden="1">#REF!</definedName>
    <definedName name="BEx5GLD6CMDEYT8QI3HVPGEES2A5" localSheetId="17" hidden="1">#REF!</definedName>
    <definedName name="BEx5GLD6CMDEYT8QI3HVPGEES2A5" localSheetId="13" hidden="1">#REF!</definedName>
    <definedName name="BEx5GLD6CMDEYT8QI3HVPGEES2A5" localSheetId="14" hidden="1">#REF!</definedName>
    <definedName name="BEx5GLD6CMDEYT8QI3HVPGEES2A5" localSheetId="2" hidden="1">#REF!</definedName>
    <definedName name="BEx5GLD6CMDEYT8QI3HVPGEES2A5" localSheetId="5" hidden="1">#REF!</definedName>
    <definedName name="BEx5GLD6CMDEYT8QI3HVPGEES2A5" localSheetId="22" hidden="1">#REF!</definedName>
    <definedName name="BEx5GLD6CMDEYT8QI3HVPGEES2A5" localSheetId="21" hidden="1">#REF!</definedName>
    <definedName name="BEx5GLD6CMDEYT8QI3HVPGEES2A5" localSheetId="57" hidden="1">#REF!</definedName>
    <definedName name="BEx5GLD6CMDEYT8QI3HVPGEES2A5" localSheetId="56" hidden="1">#REF!</definedName>
    <definedName name="BEx5GLD6CMDEYT8QI3HVPGEES2A5" localSheetId="7" hidden="1">#REF!</definedName>
    <definedName name="BEx5GLD6CMDEYT8QI3HVPGEES2A5" localSheetId="40" hidden="1">#REF!</definedName>
    <definedName name="BEx5GLD6CMDEYT8QI3HVPGEES2A5" localSheetId="39" hidden="1">#REF!</definedName>
    <definedName name="BEx5GLD6CMDEYT8QI3HVPGEES2A5" localSheetId="41" hidden="1">#REF!</definedName>
    <definedName name="BEx5GLD6CMDEYT8QI3HVPGEES2A5" localSheetId="38" hidden="1">#REF!</definedName>
    <definedName name="BEx5GLD6CMDEYT8QI3HVPGEES2A5" localSheetId="15" hidden="1">#REF!</definedName>
    <definedName name="BEx5GLD6CMDEYT8QI3HVPGEES2A5" hidden="1">#REF!</definedName>
    <definedName name="BEx5GN0EWA9SCQDPQ7NTUQH82QVK" localSheetId="2" hidden="1">#REF!</definedName>
    <definedName name="BEx5GN0EWA9SCQDPQ7NTUQH82QVK" localSheetId="7" hidden="1">#REF!</definedName>
    <definedName name="BEx5GN0EWA9SCQDPQ7NTUQH82QVK" hidden="1">'[3]Reco Sheet for Fcast'!$F$6:$G$6</definedName>
    <definedName name="BEx5GNBCU4WZ74I0UXFL9ZG2XSGJ" localSheetId="2" hidden="1">#REF!</definedName>
    <definedName name="BEx5GNBCU4WZ74I0UXFL9ZG2XSGJ" localSheetId="7" hidden="1">#REF!</definedName>
    <definedName name="BEx5GNBCU4WZ74I0UXFL9ZG2XSGJ" hidden="1">'[3]Reco Sheet for Fcast'!$F$6:$G$6</definedName>
    <definedName name="BEx5GUCTYC7QCWGWU5BTO7Y7HDZX" localSheetId="2" hidden="1">#REF!</definedName>
    <definedName name="BEx5GUCTYC7QCWGWU5BTO7Y7HDZX" localSheetId="7" hidden="1">#REF!</definedName>
    <definedName name="BEx5GUCTYC7QCWGWU5BTO7Y7HDZX" hidden="1">'[3]Reco Sheet for Fcast'!$I$6:$J$6</definedName>
    <definedName name="BEx5GYUPJULJQ624TEESYFG1NFOH" localSheetId="2" hidden="1">#REF!</definedName>
    <definedName name="BEx5GYUPJULJQ624TEESYFG1NFOH" localSheetId="7" hidden="1">#REF!</definedName>
    <definedName name="BEx5GYUPJULJQ624TEESYFG1NFOH" hidden="1">'[3]Reco Sheet for Fcast'!$I$9:$J$9</definedName>
    <definedName name="BEx5H0NEE0AIN5E2UHJ9J9ISU9N1" localSheetId="2" hidden="1">#REF!</definedName>
    <definedName name="BEx5H0NEE0AIN5E2UHJ9J9ISU9N1" localSheetId="7" hidden="1">#REF!</definedName>
    <definedName name="BEx5H0NEE0AIN5E2UHJ9J9ISU9N1" hidden="1">'[3]Reco Sheet for Fcast'!$F$8:$G$8</definedName>
    <definedName name="BEx5H1UJSEUQM2K8QHQXO5THVHSO" localSheetId="2" hidden="1">#REF!</definedName>
    <definedName name="BEx5H1UJSEUQM2K8QHQXO5THVHSO" localSheetId="7" hidden="1">#REF!</definedName>
    <definedName name="BEx5H1UJSEUQM2K8QHQXO5THVHSO" hidden="1">'[3]Reco Sheet for Fcast'!$F$9:$G$9</definedName>
    <definedName name="BEx5HAOT9XWUF7XIFRZZS8B9F5TZ" localSheetId="2" hidden="1">#REF!</definedName>
    <definedName name="BEx5HAOT9XWUF7XIFRZZS8B9F5TZ" localSheetId="7" hidden="1">#REF!</definedName>
    <definedName name="BEx5HAOT9XWUF7XIFRZZS8B9F5TZ" hidden="1">'[3]Reco Sheet for Fcast'!$K$2</definedName>
    <definedName name="BEx5HCN1GOZJAULZZLJ1GER53RVC" localSheetId="13" hidden="1">#REF!</definedName>
    <definedName name="BEx5HCN1GOZJAULZZLJ1GER53RVC" localSheetId="14" hidden="1">#REF!</definedName>
    <definedName name="BEx5HCN1GOZJAULZZLJ1GER53RVC" localSheetId="2" hidden="1">#REF!</definedName>
    <definedName name="BEx5HCN1GOZJAULZZLJ1GER53RVC" hidden="1">#REF!</definedName>
    <definedName name="BEx5HE4XRF9BUY04MENWY9CHHN5H" localSheetId="2" hidden="1">#REF!</definedName>
    <definedName name="BEx5HE4XRF9BUY04MENWY9CHHN5H" localSheetId="7" hidden="1">#REF!</definedName>
    <definedName name="BEx5HE4XRF9BUY04MENWY9CHHN5H" hidden="1">'[3]Reco Sheet for Fcast'!$I$11:$J$11</definedName>
    <definedName name="BEx5HFHMABAT0H9KKS754X4T304E" localSheetId="2" hidden="1">#REF!</definedName>
    <definedName name="BEx5HFHMABAT0H9KKS754X4T304E" localSheetId="7" hidden="1">#REF!</definedName>
    <definedName name="BEx5HFHMABAT0H9KKS754X4T304E" hidden="1">'[3]Reco Sheet for Fcast'!$I$11:$J$11</definedName>
    <definedName name="BEx5HGDZ7MX1S3KNXLRL9WU565V4" localSheetId="2" hidden="1">#REF!</definedName>
    <definedName name="BEx5HGDZ7MX1S3KNXLRL9WU565V4" localSheetId="7" hidden="1">#REF!</definedName>
    <definedName name="BEx5HGDZ7MX1S3KNXLRL9WU565V4" hidden="1">'[3]Reco Sheet for Fcast'!$F$11:$G$11</definedName>
    <definedName name="BEx5HJZ9FAVNZSSBTAYRPZDYM9NU" localSheetId="2" hidden="1">#REF!</definedName>
    <definedName name="BEx5HJZ9FAVNZSSBTAYRPZDYM9NU" localSheetId="7" hidden="1">#REF!</definedName>
    <definedName name="BEx5HJZ9FAVNZSSBTAYRPZDYM9NU" hidden="1">'[3]Reco Sheet for Fcast'!$F$8:$G$8</definedName>
    <definedName name="BEx5HZ9JMKHNLFWLVUB1WP5B39BL" localSheetId="2" hidden="1">#REF!</definedName>
    <definedName name="BEx5HZ9JMKHNLFWLVUB1WP5B39BL" localSheetId="7" hidden="1">#REF!</definedName>
    <definedName name="BEx5HZ9JMKHNLFWLVUB1WP5B39BL" hidden="1">'[3]Reco Sheet for Fcast'!$F$10:$G$10</definedName>
    <definedName name="BEx5I244LQHZTF3XI66J8705R9XX" localSheetId="19" hidden="1">'[4]AMI P &amp; L'!#REF!</definedName>
    <definedName name="BEx5I244LQHZTF3XI66J8705R9XX" localSheetId="16" hidden="1">'[4]AMI P &amp; L'!#REF!</definedName>
    <definedName name="BEx5I244LQHZTF3XI66J8705R9XX" localSheetId="17" hidden="1">'[4]AMI P &amp; L'!#REF!</definedName>
    <definedName name="BEx5I244LQHZTF3XI66J8705R9XX" localSheetId="13" hidden="1">'[4]AMI P &amp; L'!#REF!</definedName>
    <definedName name="BEx5I244LQHZTF3XI66J8705R9XX" localSheetId="14" hidden="1">'[4]AMI P &amp; L'!#REF!</definedName>
    <definedName name="BEx5I244LQHZTF3XI66J8705R9XX" localSheetId="2" hidden="1">#REF!</definedName>
    <definedName name="BEx5I244LQHZTF3XI66J8705R9XX" localSheetId="5" hidden="1">'[4]AMI P &amp; L'!#REF!</definedName>
    <definedName name="BEx5I244LQHZTF3XI66J8705R9XX" localSheetId="22" hidden="1">'[4]AMI P &amp; L'!#REF!</definedName>
    <definedName name="BEx5I244LQHZTF3XI66J8705R9XX" localSheetId="21" hidden="1">'[4]AMI P &amp; L'!#REF!</definedName>
    <definedName name="BEx5I244LQHZTF3XI66J8705R9XX" localSheetId="57" hidden="1">'[4]AMI P &amp; L'!#REF!</definedName>
    <definedName name="BEx5I244LQHZTF3XI66J8705R9XX" localSheetId="56" hidden="1">'[4]AMI P &amp; L'!#REF!</definedName>
    <definedName name="BEx5I244LQHZTF3XI66J8705R9XX" localSheetId="7" hidden="1">#REF!</definedName>
    <definedName name="BEx5I244LQHZTF3XI66J8705R9XX" localSheetId="40" hidden="1">'[4]AMI P &amp; L'!#REF!</definedName>
    <definedName name="BEx5I244LQHZTF3XI66J8705R9XX" localSheetId="39" hidden="1">'[4]AMI P &amp; L'!#REF!</definedName>
    <definedName name="BEx5I244LQHZTF3XI66J8705R9XX" localSheetId="41" hidden="1">'[4]AMI P &amp; L'!#REF!</definedName>
    <definedName name="BEx5I244LQHZTF3XI66J8705R9XX" localSheetId="38" hidden="1">'[4]AMI P &amp; L'!#REF!</definedName>
    <definedName name="BEx5I244LQHZTF3XI66J8705R9XX" localSheetId="15" hidden="1">'[4]AMI P &amp; L'!#REF!</definedName>
    <definedName name="BEx5I244LQHZTF3XI66J8705R9XX" hidden="1">'[4]AMI P &amp; L'!#REF!</definedName>
    <definedName name="BEx5I8PBP4LIXDGID5BP0THLO0AQ" localSheetId="19" hidden="1">'[4]AMI P &amp; L'!#REF!</definedName>
    <definedName name="BEx5I8PBP4LIXDGID5BP0THLO0AQ" localSheetId="16" hidden="1">'[4]AMI P &amp; L'!#REF!</definedName>
    <definedName name="BEx5I8PBP4LIXDGID5BP0THLO0AQ" localSheetId="17" hidden="1">'[4]AMI P &amp; L'!#REF!</definedName>
    <definedName name="BEx5I8PBP4LIXDGID5BP0THLO0AQ" localSheetId="13" hidden="1">'[4]AMI P &amp; L'!#REF!</definedName>
    <definedName name="BEx5I8PBP4LIXDGID5BP0THLO0AQ" localSheetId="14" hidden="1">'[4]AMI P &amp; L'!#REF!</definedName>
    <definedName name="BEx5I8PBP4LIXDGID5BP0THLO0AQ" localSheetId="2" hidden="1">#REF!</definedName>
    <definedName name="BEx5I8PBP4LIXDGID5BP0THLO0AQ" localSheetId="5" hidden="1">'[4]AMI P &amp; L'!#REF!</definedName>
    <definedName name="BEx5I8PBP4LIXDGID5BP0THLO0AQ" localSheetId="22" hidden="1">'[4]AMI P &amp; L'!#REF!</definedName>
    <definedName name="BEx5I8PBP4LIXDGID5BP0THLO0AQ" localSheetId="21" hidden="1">'[4]AMI P &amp; L'!#REF!</definedName>
    <definedName name="BEx5I8PBP4LIXDGID5BP0THLO0AQ" localSheetId="57" hidden="1">'[4]AMI P &amp; L'!#REF!</definedName>
    <definedName name="BEx5I8PBP4LIXDGID5BP0THLO0AQ" localSheetId="56" hidden="1">'[4]AMI P &amp; L'!#REF!</definedName>
    <definedName name="BEx5I8PBP4LIXDGID5BP0THLO0AQ" localSheetId="7" hidden="1">#REF!</definedName>
    <definedName name="BEx5I8PBP4LIXDGID5BP0THLO0AQ" localSheetId="40" hidden="1">'[4]AMI P &amp; L'!#REF!</definedName>
    <definedName name="BEx5I8PBP4LIXDGID5BP0THLO0AQ" localSheetId="39" hidden="1">'[4]AMI P &amp; L'!#REF!</definedName>
    <definedName name="BEx5I8PBP4LIXDGID5BP0THLO0AQ" localSheetId="41" hidden="1">'[4]AMI P &amp; L'!#REF!</definedName>
    <definedName name="BEx5I8PBP4LIXDGID5BP0THLO0AQ" localSheetId="38" hidden="1">'[4]AMI P &amp; L'!#REF!</definedName>
    <definedName name="BEx5I8PBP4LIXDGID5BP0THLO0AQ" localSheetId="15" hidden="1">'[4]AMI P &amp; L'!#REF!</definedName>
    <definedName name="BEx5I8PBP4LIXDGID5BP0THLO0AQ" hidden="1">'[4]AMI P &amp; L'!#REF!</definedName>
    <definedName name="BEx5I8USVUB3JP4S9OXGMZVMOQXR" localSheetId="2" hidden="1">#REF!</definedName>
    <definedName name="BEx5I8USVUB3JP4S9OXGMZVMOQXR" localSheetId="7" hidden="1">#REF!</definedName>
    <definedName name="BEx5I8USVUB3JP4S9OXGMZVMOQXR" hidden="1">'[3]Reco Sheet for Fcast'!$G$2</definedName>
    <definedName name="BEx5I9GDQSYIAL65UQNDMNFQCS9Y" localSheetId="2" hidden="1">#REF!</definedName>
    <definedName name="BEx5I9GDQSYIAL65UQNDMNFQCS9Y" localSheetId="7" hidden="1">#REF!</definedName>
    <definedName name="BEx5I9GDQSYIAL65UQNDMNFQCS9Y" hidden="1">'[3]Reco Sheet for Fcast'!$I$11:$J$11</definedName>
    <definedName name="BEx5IBUPG9AWNW5PK7JGRGEJ4OLM" localSheetId="2" hidden="1">#REF!</definedName>
    <definedName name="BEx5IBUPG9AWNW5PK7JGRGEJ4OLM" localSheetId="7" hidden="1">#REF!</definedName>
    <definedName name="BEx5IBUPG9AWNW5PK7JGRGEJ4OLM" hidden="1">'[3]Reco Sheet for Fcast'!$H$2:$I$2</definedName>
    <definedName name="BEx5IC06RVN8BSAEPREVKHKLCJ2L" localSheetId="2" hidden="1">#REF!</definedName>
    <definedName name="BEx5IC06RVN8BSAEPREVKHKLCJ2L" localSheetId="7" hidden="1">#REF!</definedName>
    <definedName name="BEx5IC06RVN8BSAEPREVKHKLCJ2L" hidden="1">'[3]Reco Sheet for Fcast'!$I$8:$J$8</definedName>
    <definedName name="BEx5IHZZTQ5BMWTHVDI03I7J7ZXS" localSheetId="13" hidden="1">#REF!</definedName>
    <definedName name="BEx5IHZZTQ5BMWTHVDI03I7J7ZXS" localSheetId="14" hidden="1">#REF!</definedName>
    <definedName name="BEx5IHZZTQ5BMWTHVDI03I7J7ZXS" localSheetId="2" hidden="1">#REF!</definedName>
    <definedName name="BEx5IHZZTQ5BMWTHVDI03I7J7ZXS" hidden="1">#REF!</definedName>
    <definedName name="BEx5IP6XL84PC8MGDH88R6D3GDNS" localSheetId="13" hidden="1">#REF!</definedName>
    <definedName name="BEx5IP6XL84PC8MGDH88R6D3GDNS" localSheetId="14" hidden="1">#REF!</definedName>
    <definedName name="BEx5IP6XL84PC8MGDH88R6D3GDNS" localSheetId="2" hidden="1">#REF!</definedName>
    <definedName name="BEx5IP6XL84PC8MGDH88R6D3GDNS" hidden="1">#REF!</definedName>
    <definedName name="BEx5J0FFP1KS4NGY20AEJI8VREEA" localSheetId="2" hidden="1">#REF!</definedName>
    <definedName name="BEx5J0FFP1KS4NGY20AEJI8VREEA" localSheetId="7" hidden="1">#REF!</definedName>
    <definedName name="BEx5J0FFP1KS4NGY20AEJI8VREEA" hidden="1">'[3]Reco Sheet for Fcast'!$I$9:$J$9</definedName>
    <definedName name="BEx5JF3ZXLDIS8VNKDCY7ZI7H1CI" localSheetId="2" hidden="1">#REF!</definedName>
    <definedName name="BEx5JF3ZXLDIS8VNKDCY7ZI7H1CI" localSheetId="7" hidden="1">#REF!</definedName>
    <definedName name="BEx5JF3ZXLDIS8VNKDCY7ZI7H1CI" hidden="1">'[3]Reco Sheet for Fcast'!$F$11:$G$11</definedName>
    <definedName name="BEx5JHCZJ8G6OOOW6EF3GABXKH6F" localSheetId="19" hidden="1">'[4]AMI P &amp; L'!#REF!</definedName>
    <definedName name="BEx5JHCZJ8G6OOOW6EF3GABXKH6F" localSheetId="16" hidden="1">'[4]AMI P &amp; L'!#REF!</definedName>
    <definedName name="BEx5JHCZJ8G6OOOW6EF3GABXKH6F" localSheetId="17" hidden="1">'[4]AMI P &amp; L'!#REF!</definedName>
    <definedName name="BEx5JHCZJ8G6OOOW6EF3GABXKH6F" localSheetId="13" hidden="1">'[4]AMI P &amp; L'!#REF!</definedName>
    <definedName name="BEx5JHCZJ8G6OOOW6EF3GABXKH6F" localSheetId="14" hidden="1">'[4]AMI P &amp; L'!#REF!</definedName>
    <definedName name="BEx5JHCZJ8G6OOOW6EF3GABXKH6F" localSheetId="2" hidden="1">#REF!</definedName>
    <definedName name="BEx5JHCZJ8G6OOOW6EF3GABXKH6F" localSheetId="5" hidden="1">'[4]AMI P &amp; L'!#REF!</definedName>
    <definedName name="BEx5JHCZJ8G6OOOW6EF3GABXKH6F" localSheetId="22" hidden="1">'[4]AMI P &amp; L'!#REF!</definedName>
    <definedName name="BEx5JHCZJ8G6OOOW6EF3GABXKH6F" localSheetId="21" hidden="1">'[4]AMI P &amp; L'!#REF!</definedName>
    <definedName name="BEx5JHCZJ8G6OOOW6EF3GABXKH6F" localSheetId="57" hidden="1">'[4]AMI P &amp; L'!#REF!</definedName>
    <definedName name="BEx5JHCZJ8G6OOOW6EF3GABXKH6F" localSheetId="56" hidden="1">'[4]AMI P &amp; L'!#REF!</definedName>
    <definedName name="BEx5JHCZJ8G6OOOW6EF3GABXKH6F" localSheetId="7" hidden="1">#REF!</definedName>
    <definedName name="BEx5JHCZJ8G6OOOW6EF3GABXKH6F" localSheetId="40" hidden="1">'[4]AMI P &amp; L'!#REF!</definedName>
    <definedName name="BEx5JHCZJ8G6OOOW6EF3GABXKH6F" localSheetId="39" hidden="1">'[4]AMI P &amp; L'!#REF!</definedName>
    <definedName name="BEx5JHCZJ8G6OOOW6EF3GABXKH6F" localSheetId="41" hidden="1">'[4]AMI P &amp; L'!#REF!</definedName>
    <definedName name="BEx5JHCZJ8G6OOOW6EF3GABXKH6F" localSheetId="38" hidden="1">'[4]AMI P &amp; L'!#REF!</definedName>
    <definedName name="BEx5JHCZJ8G6OOOW6EF3GABXKH6F" localSheetId="15" hidden="1">'[4]AMI P &amp; L'!#REF!</definedName>
    <definedName name="BEx5JHCZJ8G6OOOW6EF3GABXKH6F" hidden="1">'[4]AMI P &amp; L'!#REF!</definedName>
    <definedName name="BEx5JJB6W446THXQCRUKD3I7RKLP" localSheetId="2" hidden="1">#REF!</definedName>
    <definedName name="BEx5JJB6W446THXQCRUKD3I7RKLP" localSheetId="7" hidden="1">#REF!</definedName>
    <definedName name="BEx5JJB6W446THXQCRUKD3I7RKLP" hidden="1">'[3]Reco Sheet for Fcast'!$F$8:$G$8</definedName>
    <definedName name="BEx5JNCT8Z7XSSPD5EMNAJELCU2V" localSheetId="19" hidden="1">'[4]AMI P &amp; L'!#REF!</definedName>
    <definedName name="BEx5JNCT8Z7XSSPD5EMNAJELCU2V" localSheetId="16" hidden="1">'[4]AMI P &amp; L'!#REF!</definedName>
    <definedName name="BEx5JNCT8Z7XSSPD5EMNAJELCU2V" localSheetId="17" hidden="1">'[4]AMI P &amp; L'!#REF!</definedName>
    <definedName name="BEx5JNCT8Z7XSSPD5EMNAJELCU2V" localSheetId="13" hidden="1">'[4]AMI P &amp; L'!#REF!</definedName>
    <definedName name="BEx5JNCT8Z7XSSPD5EMNAJELCU2V" localSheetId="14" hidden="1">'[4]AMI P &amp; L'!#REF!</definedName>
    <definedName name="BEx5JNCT8Z7XSSPD5EMNAJELCU2V" localSheetId="2" hidden="1">#REF!</definedName>
    <definedName name="BEx5JNCT8Z7XSSPD5EMNAJELCU2V" localSheetId="5" hidden="1">'[4]AMI P &amp; L'!#REF!</definedName>
    <definedName name="BEx5JNCT8Z7XSSPD5EMNAJELCU2V" localSheetId="22" hidden="1">'[4]AMI P &amp; L'!#REF!</definedName>
    <definedName name="BEx5JNCT8Z7XSSPD5EMNAJELCU2V" localSheetId="21" hidden="1">'[4]AMI P &amp; L'!#REF!</definedName>
    <definedName name="BEx5JNCT8Z7XSSPD5EMNAJELCU2V" localSheetId="57" hidden="1">'[4]AMI P &amp; L'!#REF!</definedName>
    <definedName name="BEx5JNCT8Z7XSSPD5EMNAJELCU2V" localSheetId="56" hidden="1">'[4]AMI P &amp; L'!#REF!</definedName>
    <definedName name="BEx5JNCT8Z7XSSPD5EMNAJELCU2V" localSheetId="7" hidden="1">#REF!</definedName>
    <definedName name="BEx5JNCT8Z7XSSPD5EMNAJELCU2V" localSheetId="40" hidden="1">'[4]AMI P &amp; L'!#REF!</definedName>
    <definedName name="BEx5JNCT8Z7XSSPD5EMNAJELCU2V" localSheetId="39" hidden="1">'[4]AMI P &amp; L'!#REF!</definedName>
    <definedName name="BEx5JNCT8Z7XSSPD5EMNAJELCU2V" localSheetId="41" hidden="1">'[4]AMI P &amp; L'!#REF!</definedName>
    <definedName name="BEx5JNCT8Z7XSSPD5EMNAJELCU2V" localSheetId="38" hidden="1">'[4]AMI P &amp; L'!#REF!</definedName>
    <definedName name="BEx5JNCT8Z7XSSPD5EMNAJELCU2V" localSheetId="15" hidden="1">'[4]AMI P &amp; L'!#REF!</definedName>
    <definedName name="BEx5JNCT8Z7XSSPD5EMNAJELCU2V" hidden="1">'[4]AMI P &amp; L'!#REF!</definedName>
    <definedName name="BEx5JQCNT9Y4RM306CHC8IPY3HBZ" localSheetId="2" hidden="1">#REF!</definedName>
    <definedName name="BEx5JQCNT9Y4RM306CHC8IPY3HBZ" localSheetId="7" hidden="1">#REF!</definedName>
    <definedName name="BEx5JQCNT9Y4RM306CHC8IPY3HBZ" hidden="1">'[3]Reco Sheet for Fcast'!$F$15</definedName>
    <definedName name="BEx5K08PYKE6JOKBYIB006TX619P" localSheetId="2" hidden="1">#REF!</definedName>
    <definedName name="BEx5K08PYKE6JOKBYIB006TX619P" localSheetId="7" hidden="1">#REF!</definedName>
    <definedName name="BEx5K08PYKE6JOKBYIB006TX619P" hidden="1">'[3]Reco Sheet for Fcast'!$F$9:$G$9</definedName>
    <definedName name="BEx5K51DSERT1TR7B4A29R41W4NX" localSheetId="2" hidden="1">#REF!</definedName>
    <definedName name="BEx5K51DSERT1TR7B4A29R41W4NX" localSheetId="7" hidden="1">#REF!</definedName>
    <definedName name="BEx5K51DSERT1TR7B4A29R41W4NX" hidden="1">'[3]Reco Sheet for Fcast'!$I$7:$J$7</definedName>
    <definedName name="BEx5K7A7V5B87CW37IBINCOQ134P" localSheetId="19" hidden="1">#REF!</definedName>
    <definedName name="BEx5K7A7V5B87CW37IBINCOQ134P" localSheetId="16" hidden="1">#REF!</definedName>
    <definedName name="BEx5K7A7V5B87CW37IBINCOQ134P" localSheetId="17" hidden="1">#REF!</definedName>
    <definedName name="BEx5K7A7V5B87CW37IBINCOQ134P" localSheetId="13" hidden="1">#REF!</definedName>
    <definedName name="BEx5K7A7V5B87CW37IBINCOQ134P" localSheetId="14" hidden="1">#REF!</definedName>
    <definedName name="BEx5K7A7V5B87CW37IBINCOQ134P" localSheetId="2" hidden="1">#REF!</definedName>
    <definedName name="BEx5K7A7V5B87CW37IBINCOQ134P" localSheetId="5" hidden="1">#REF!</definedName>
    <definedName name="BEx5K7A7V5B87CW37IBINCOQ134P" localSheetId="22" hidden="1">#REF!</definedName>
    <definedName name="BEx5K7A7V5B87CW37IBINCOQ134P" localSheetId="21" hidden="1">#REF!</definedName>
    <definedName name="BEx5K7A7V5B87CW37IBINCOQ134P" localSheetId="57" hidden="1">#REF!</definedName>
    <definedName name="BEx5K7A7V5B87CW37IBINCOQ134P" localSheetId="56" hidden="1">#REF!</definedName>
    <definedName name="BEx5K7A7V5B87CW37IBINCOQ134P" localSheetId="7" hidden="1">#REF!</definedName>
    <definedName name="BEx5K7A7V5B87CW37IBINCOQ134P" localSheetId="40" hidden="1">#REF!</definedName>
    <definedName name="BEx5K7A7V5B87CW37IBINCOQ134P" localSheetId="39" hidden="1">#REF!</definedName>
    <definedName name="BEx5K7A7V5B87CW37IBINCOQ134P" localSheetId="41" hidden="1">#REF!</definedName>
    <definedName name="BEx5K7A7V5B87CW37IBINCOQ134P" localSheetId="38" hidden="1">#REF!</definedName>
    <definedName name="BEx5K7A7V5B87CW37IBINCOQ134P" localSheetId="15" hidden="1">#REF!</definedName>
    <definedName name="BEx5K7A7V5B87CW37IBINCOQ134P" hidden="1">#REF!</definedName>
    <definedName name="BEx5KPPUWH07Z2O11MRLNQCDXDNV" localSheetId="13" hidden="1">#REF!</definedName>
    <definedName name="BEx5KPPUWH07Z2O11MRLNQCDXDNV" localSheetId="14" hidden="1">#REF!</definedName>
    <definedName name="BEx5KPPUWH07Z2O11MRLNQCDXDNV" localSheetId="2" hidden="1">#REF!</definedName>
    <definedName name="BEx5KPPUWH07Z2O11MRLNQCDXDNV" hidden="1">#REF!</definedName>
    <definedName name="BEx5KYER580I4T7WTLMUN7NLNP5K" localSheetId="2" hidden="1">#REF!</definedName>
    <definedName name="BEx5KYER580I4T7WTLMUN7NLNP5K" localSheetId="7" hidden="1">#REF!</definedName>
    <definedName name="BEx5KYER580I4T7WTLMUN7NLNP5K" hidden="1">'[3]Reco Sheet for Fcast'!$F$10:$G$10</definedName>
    <definedName name="BEx5L4UOHIBIXCOOD5809ABRZ9A8" localSheetId="2" hidden="1">'[5]Reco Sheet for Fcast'!$I$11:$J$11</definedName>
    <definedName name="BEx5L4UOHIBIXCOOD5809ABRZ9A8" localSheetId="7" hidden="1">'[5]Reco Sheet for Fcast'!$I$11:$J$11</definedName>
    <definedName name="BEx5L4UOHIBIXCOOD5809ABRZ9A8" hidden="1">'[3]Reco Sheet for Fcast'!$I$11:$J$11</definedName>
    <definedName name="BEx5LHLB3M6K4ZKY2F42QBZT30ZH" localSheetId="2" hidden="1">#REF!</definedName>
    <definedName name="BEx5LHLB3M6K4ZKY2F42QBZT30ZH" localSheetId="7" hidden="1">#REF!</definedName>
    <definedName name="BEx5LHLB3M6K4ZKY2F42QBZT30ZH" hidden="1">'[3]Reco Sheet for Fcast'!$I$9:$J$9</definedName>
    <definedName name="BEx5LRMNU3HXIE1BUMDHRU31F7JJ" localSheetId="2" hidden="1">#REF!</definedName>
    <definedName name="BEx5LRMNU3HXIE1BUMDHRU31F7JJ" localSheetId="7" hidden="1">#REF!</definedName>
    <definedName name="BEx5LRMNU3HXIE1BUMDHRU31F7JJ" hidden="1">'[3]Reco Sheet for Fcast'!$F$6:$G$6</definedName>
    <definedName name="BEx5LSJ1LPUAX3ENSPECWPG4J7D1" localSheetId="19" hidden="1">'[4]AMI P &amp; L'!#REF!</definedName>
    <definedName name="BEx5LSJ1LPUAX3ENSPECWPG4J7D1" localSheetId="16" hidden="1">'[4]AMI P &amp; L'!#REF!</definedName>
    <definedName name="BEx5LSJ1LPUAX3ENSPECWPG4J7D1" localSheetId="17" hidden="1">'[4]AMI P &amp; L'!#REF!</definedName>
    <definedName name="BEx5LSJ1LPUAX3ENSPECWPG4J7D1" localSheetId="13" hidden="1">'[4]AMI P &amp; L'!#REF!</definedName>
    <definedName name="BEx5LSJ1LPUAX3ENSPECWPG4J7D1" localSheetId="14" hidden="1">'[4]AMI P &amp; L'!#REF!</definedName>
    <definedName name="BEx5LSJ1LPUAX3ENSPECWPG4J7D1" localSheetId="2" hidden="1">#REF!</definedName>
    <definedName name="BEx5LSJ1LPUAX3ENSPECWPG4J7D1" localSheetId="5" hidden="1">'[4]AMI P &amp; L'!#REF!</definedName>
    <definedName name="BEx5LSJ1LPUAX3ENSPECWPG4J7D1" localSheetId="22" hidden="1">'[4]AMI P &amp; L'!#REF!</definedName>
    <definedName name="BEx5LSJ1LPUAX3ENSPECWPG4J7D1" localSheetId="21" hidden="1">'[4]AMI P &amp; L'!#REF!</definedName>
    <definedName name="BEx5LSJ1LPUAX3ENSPECWPG4J7D1" localSheetId="57" hidden="1">'[4]AMI P &amp; L'!#REF!</definedName>
    <definedName name="BEx5LSJ1LPUAX3ENSPECWPG4J7D1" localSheetId="56" hidden="1">'[4]AMI P &amp; L'!#REF!</definedName>
    <definedName name="BEx5LSJ1LPUAX3ENSPECWPG4J7D1" localSheetId="7" hidden="1">#REF!</definedName>
    <definedName name="BEx5LSJ1LPUAX3ENSPECWPG4J7D1" localSheetId="40" hidden="1">'[4]AMI P &amp; L'!#REF!</definedName>
    <definedName name="BEx5LSJ1LPUAX3ENSPECWPG4J7D1" localSheetId="39" hidden="1">'[4]AMI P &amp; L'!#REF!</definedName>
    <definedName name="BEx5LSJ1LPUAX3ENSPECWPG4J7D1" localSheetId="41" hidden="1">'[4]AMI P &amp; L'!#REF!</definedName>
    <definedName name="BEx5LSJ1LPUAX3ENSPECWPG4J7D1" localSheetId="38" hidden="1">'[4]AMI P &amp; L'!#REF!</definedName>
    <definedName name="BEx5LSJ1LPUAX3ENSPECWPG4J7D1" localSheetId="15" hidden="1">'[4]AMI P &amp; L'!#REF!</definedName>
    <definedName name="BEx5LSJ1LPUAX3ENSPECWPG4J7D1" hidden="1">'[4]AMI P &amp; L'!#REF!</definedName>
    <definedName name="BEx5LTKQ8RQWJE4BC88OP928893U" localSheetId="19" hidden="1">'[4]AMI P &amp; L'!#REF!</definedName>
    <definedName name="BEx5LTKQ8RQWJE4BC88OP928893U" localSheetId="16" hidden="1">'[4]AMI P &amp; L'!#REF!</definedName>
    <definedName name="BEx5LTKQ8RQWJE4BC88OP928893U" localSheetId="17" hidden="1">'[4]AMI P &amp; L'!#REF!</definedName>
    <definedName name="BEx5LTKQ8RQWJE4BC88OP928893U" localSheetId="13" hidden="1">'[4]AMI P &amp; L'!#REF!</definedName>
    <definedName name="BEx5LTKQ8RQWJE4BC88OP928893U" localSheetId="14" hidden="1">'[4]AMI P &amp; L'!#REF!</definedName>
    <definedName name="BEx5LTKQ8RQWJE4BC88OP928893U" localSheetId="2" hidden="1">#REF!</definedName>
    <definedName name="BEx5LTKQ8RQWJE4BC88OP928893U" localSheetId="5" hidden="1">'[4]AMI P &amp; L'!#REF!</definedName>
    <definedName name="BEx5LTKQ8RQWJE4BC88OP928893U" localSheetId="22" hidden="1">'[4]AMI P &amp; L'!#REF!</definedName>
    <definedName name="BEx5LTKQ8RQWJE4BC88OP928893U" localSheetId="21" hidden="1">'[4]AMI P &amp; L'!#REF!</definedName>
    <definedName name="BEx5LTKQ8RQWJE4BC88OP928893U" localSheetId="57" hidden="1">'[4]AMI P &amp; L'!#REF!</definedName>
    <definedName name="BEx5LTKQ8RQWJE4BC88OP928893U" localSheetId="56" hidden="1">'[4]AMI P &amp; L'!#REF!</definedName>
    <definedName name="BEx5LTKQ8RQWJE4BC88OP928893U" localSheetId="7" hidden="1">#REF!</definedName>
    <definedName name="BEx5LTKQ8RQWJE4BC88OP928893U" localSheetId="40" hidden="1">'[4]AMI P &amp; L'!#REF!</definedName>
    <definedName name="BEx5LTKQ8RQWJE4BC88OP928893U" localSheetId="39" hidden="1">'[4]AMI P &amp; L'!#REF!</definedName>
    <definedName name="BEx5LTKQ8RQWJE4BC88OP928893U" localSheetId="41" hidden="1">'[4]AMI P &amp; L'!#REF!</definedName>
    <definedName name="BEx5LTKQ8RQWJE4BC88OP928893U" localSheetId="38" hidden="1">'[4]AMI P &amp; L'!#REF!</definedName>
    <definedName name="BEx5LTKQ8RQWJE4BC88OP928893U" localSheetId="15" hidden="1">'[4]AMI P &amp; L'!#REF!</definedName>
    <definedName name="BEx5LTKQ8RQWJE4BC88OP928893U" hidden="1">'[4]AMI P &amp; L'!#REF!</definedName>
    <definedName name="BEx5M546YZ7NO71MCE85UEOMLNNA" localSheetId="13" hidden="1">#REF!</definedName>
    <definedName name="BEx5M546YZ7NO71MCE85UEOMLNNA" localSheetId="14" hidden="1">#REF!</definedName>
    <definedName name="BEx5M546YZ7NO71MCE85UEOMLNNA" localSheetId="2" hidden="1">#REF!</definedName>
    <definedName name="BEx5M546YZ7NO71MCE85UEOMLNNA" hidden="1">#REF!</definedName>
    <definedName name="BEx5M8K77051VPFG26GB653QP5Z8" localSheetId="13" hidden="1">#REF!</definedName>
    <definedName name="BEx5M8K77051VPFG26GB653QP5Z8" localSheetId="14" hidden="1">#REF!</definedName>
    <definedName name="BEx5M8K77051VPFG26GB653QP5Z8" localSheetId="2" hidden="1">#REF!</definedName>
    <definedName name="BEx5M8K77051VPFG26GB653QP5Z8" hidden="1">#REF!</definedName>
    <definedName name="BEx5MB9BR71LZDG7XXQ2EO58JC5F" localSheetId="2" hidden="1">#REF!</definedName>
    <definedName name="BEx5MB9BR71LZDG7XXQ2EO58JC5F" localSheetId="7" hidden="1">#REF!</definedName>
    <definedName name="BEx5MB9BR71LZDG7XXQ2EO58JC5F" hidden="1">'[3]Reco Sheet for Fcast'!$H$2:$I$2</definedName>
    <definedName name="BEx5MLQZM68YQSKARVWTTPINFQ2C" localSheetId="19" hidden="1">'[4]AMI P &amp; L'!#REF!</definedName>
    <definedName name="BEx5MLQZM68YQSKARVWTTPINFQ2C" localSheetId="16" hidden="1">'[4]AMI P &amp; L'!#REF!</definedName>
    <definedName name="BEx5MLQZM68YQSKARVWTTPINFQ2C" localSheetId="17" hidden="1">'[4]AMI P &amp; L'!#REF!</definedName>
    <definedName name="BEx5MLQZM68YQSKARVWTTPINFQ2C" localSheetId="13" hidden="1">'[4]AMI P &amp; L'!#REF!</definedName>
    <definedName name="BEx5MLQZM68YQSKARVWTTPINFQ2C" localSheetId="14" hidden="1">'[4]AMI P &amp; L'!#REF!</definedName>
    <definedName name="BEx5MLQZM68YQSKARVWTTPINFQ2C" localSheetId="2" hidden="1">#REF!</definedName>
    <definedName name="BEx5MLQZM68YQSKARVWTTPINFQ2C" localSheetId="5" hidden="1">'[4]AMI P &amp; L'!#REF!</definedName>
    <definedName name="BEx5MLQZM68YQSKARVWTTPINFQ2C" localSheetId="22" hidden="1">'[4]AMI P &amp; L'!#REF!</definedName>
    <definedName name="BEx5MLQZM68YQSKARVWTTPINFQ2C" localSheetId="21" hidden="1">'[4]AMI P &amp; L'!#REF!</definedName>
    <definedName name="BEx5MLQZM68YQSKARVWTTPINFQ2C" localSheetId="57" hidden="1">'[4]AMI P &amp; L'!#REF!</definedName>
    <definedName name="BEx5MLQZM68YQSKARVWTTPINFQ2C" localSheetId="56" hidden="1">'[4]AMI P &amp; L'!#REF!</definedName>
    <definedName name="BEx5MLQZM68YQSKARVWTTPINFQ2C" localSheetId="7" hidden="1">#REF!</definedName>
    <definedName name="BEx5MLQZM68YQSKARVWTTPINFQ2C" localSheetId="40" hidden="1">'[4]AMI P &amp; L'!#REF!</definedName>
    <definedName name="BEx5MLQZM68YQSKARVWTTPINFQ2C" localSheetId="39" hidden="1">'[4]AMI P &amp; L'!#REF!</definedName>
    <definedName name="BEx5MLQZM68YQSKARVWTTPINFQ2C" localSheetId="41" hidden="1">'[4]AMI P &amp; L'!#REF!</definedName>
    <definedName name="BEx5MLQZM68YQSKARVWTTPINFQ2C" localSheetId="38" hidden="1">'[4]AMI P &amp; L'!#REF!</definedName>
    <definedName name="BEx5MLQZM68YQSKARVWTTPINFQ2C" localSheetId="15" hidden="1">'[4]AMI P &amp; L'!#REF!</definedName>
    <definedName name="BEx5MLQZM68YQSKARVWTTPINFQ2C" hidden="1">'[4]AMI P &amp; L'!#REF!</definedName>
    <definedName name="BEx5MNJOK67XCB4M5BSZPG7MG227" localSheetId="13" hidden="1">#REF!</definedName>
    <definedName name="BEx5MNJOK67XCB4M5BSZPG7MG227" localSheetId="14" hidden="1">#REF!</definedName>
    <definedName name="BEx5MNJOK67XCB4M5BSZPG7MG227" localSheetId="2" hidden="1">#REF!</definedName>
    <definedName name="BEx5MNJOK67XCB4M5BSZPG7MG227" hidden="1">#REF!</definedName>
    <definedName name="BEx5MRL96B0L82YH61D134C2XSGQ" localSheetId="13" hidden="1">#REF!</definedName>
    <definedName name="BEx5MRL96B0L82YH61D134C2XSGQ" localSheetId="14" hidden="1">#REF!</definedName>
    <definedName name="BEx5MRL96B0L82YH61D134C2XSGQ" localSheetId="2" hidden="1">#REF!</definedName>
    <definedName name="BEx5MRL96B0L82YH61D134C2XSGQ" hidden="1">#REF!</definedName>
    <definedName name="BEx5MVHOG4GCI4HKTOTP194VMNRA" localSheetId="19" hidden="1">#REF!</definedName>
    <definedName name="BEx5MVHOG4GCI4HKTOTP194VMNRA" localSheetId="16" hidden="1">#REF!</definedName>
    <definedName name="BEx5MVHOG4GCI4HKTOTP194VMNRA" localSheetId="17" hidden="1">#REF!</definedName>
    <definedName name="BEx5MVHOG4GCI4HKTOTP194VMNRA" localSheetId="13" hidden="1">#REF!</definedName>
    <definedName name="BEx5MVHOG4GCI4HKTOTP194VMNRA" localSheetId="14" hidden="1">#REF!</definedName>
    <definedName name="BEx5MVHOG4GCI4HKTOTP194VMNRA" localSheetId="2" hidden="1">#REF!</definedName>
    <definedName name="BEx5MVHOG4GCI4HKTOTP194VMNRA" localSheetId="5" hidden="1">#REF!</definedName>
    <definedName name="BEx5MVHOG4GCI4HKTOTP194VMNRA" localSheetId="22" hidden="1">#REF!</definedName>
    <definedName name="BEx5MVHOG4GCI4HKTOTP194VMNRA" localSheetId="21" hidden="1">#REF!</definedName>
    <definedName name="BEx5MVHOG4GCI4HKTOTP194VMNRA" localSheetId="57" hidden="1">#REF!</definedName>
    <definedName name="BEx5MVHOG4GCI4HKTOTP194VMNRA" localSheetId="56" hidden="1">#REF!</definedName>
    <definedName name="BEx5MVHOG4GCI4HKTOTP194VMNRA" localSheetId="7" hidden="1">#REF!</definedName>
    <definedName name="BEx5MVHOG4GCI4HKTOTP194VMNRA" localSheetId="40" hidden="1">#REF!</definedName>
    <definedName name="BEx5MVHOG4GCI4HKTOTP194VMNRA" localSheetId="39" hidden="1">#REF!</definedName>
    <definedName name="BEx5MVHOG4GCI4HKTOTP194VMNRA" localSheetId="41" hidden="1">#REF!</definedName>
    <definedName name="BEx5MVHOG4GCI4HKTOTP194VMNRA" localSheetId="38" hidden="1">#REF!</definedName>
    <definedName name="BEx5MVHOG4GCI4HKTOTP194VMNRA" localSheetId="15" hidden="1">#REF!</definedName>
    <definedName name="BEx5MVHOG4GCI4HKTOTP194VMNRA" hidden="1">#REF!</definedName>
    <definedName name="BEx5MVXTKNBXHNWTL43C670E4KXC" localSheetId="2" hidden="1">#REF!</definedName>
    <definedName name="BEx5MVXTKNBXHNWTL43C670E4KXC" localSheetId="7" hidden="1">#REF!</definedName>
    <definedName name="BEx5MVXTKNBXHNWTL43C670E4KXC" hidden="1">'[3]Reco Sheet for Fcast'!$F$15</definedName>
    <definedName name="BEx5N4XI4PWB1W9PMZ4O5R0HWTYD" localSheetId="2" hidden="1">#REF!</definedName>
    <definedName name="BEx5N4XI4PWB1W9PMZ4O5R0HWTYD" localSheetId="7" hidden="1">#REF!</definedName>
    <definedName name="BEx5N4XI4PWB1W9PMZ4O5R0HWTYD" hidden="1">'[3]Reco Sheet for Fcast'!$I$8:$J$8</definedName>
    <definedName name="BEx5N7XD7KVST36P3QB9SQKKS2L8" localSheetId="13" hidden="1">#REF!</definedName>
    <definedName name="BEx5N7XD7KVST36P3QB9SQKKS2L8" localSheetId="14" hidden="1">#REF!</definedName>
    <definedName name="BEx5N7XD7KVST36P3QB9SQKKS2L8" localSheetId="2" hidden="1">#REF!</definedName>
    <definedName name="BEx5N7XD7KVST36P3QB9SQKKS2L8" hidden="1">#REF!</definedName>
    <definedName name="BEx5NA68N6FJFX9UJXK4M14U487F" localSheetId="2" hidden="1">#REF!</definedName>
    <definedName name="BEx5NA68N6FJFX9UJXK4M14U487F" localSheetId="7" hidden="1">#REF!</definedName>
    <definedName name="BEx5NA68N6FJFX9UJXK4M14U487F" hidden="1">'[3]Reco Sheet for Fcast'!$F$6:$G$6</definedName>
    <definedName name="BEx5NIKBG2GDJOYGE3WCXKU7YY51" localSheetId="2" hidden="1">#REF!</definedName>
    <definedName name="BEx5NIKBG2GDJOYGE3WCXKU7YY51" localSheetId="7" hidden="1">#REF!</definedName>
    <definedName name="BEx5NIKBG2GDJOYGE3WCXKU7YY51" hidden="1">'[3]Reco Sheet for Fcast'!$I$6:$J$6</definedName>
    <definedName name="BEx5NSR5TOWVPB0IJTHU8NR2QP7V" localSheetId="13" hidden="1">#REF!</definedName>
    <definedName name="BEx5NSR5TOWVPB0IJTHU8NR2QP7V" localSheetId="14" hidden="1">#REF!</definedName>
    <definedName name="BEx5NSR5TOWVPB0IJTHU8NR2QP7V" localSheetId="2" hidden="1">#REF!</definedName>
    <definedName name="BEx5NSR5TOWVPB0IJTHU8NR2QP7V" hidden="1">#REF!</definedName>
    <definedName name="BEx5NV06L5J5IMKGOMGKGJ4PBZCD" localSheetId="19" hidden="1">'[4]AMI P &amp; L'!#REF!</definedName>
    <definedName name="BEx5NV06L5J5IMKGOMGKGJ4PBZCD" localSheetId="16" hidden="1">'[4]AMI P &amp; L'!#REF!</definedName>
    <definedName name="BEx5NV06L5J5IMKGOMGKGJ4PBZCD" localSheetId="17" hidden="1">'[4]AMI P &amp; L'!#REF!</definedName>
    <definedName name="BEx5NV06L5J5IMKGOMGKGJ4PBZCD" localSheetId="13" hidden="1">'[4]AMI P &amp; L'!#REF!</definedName>
    <definedName name="BEx5NV06L5J5IMKGOMGKGJ4PBZCD" localSheetId="14" hidden="1">'[4]AMI P &amp; L'!#REF!</definedName>
    <definedName name="BEx5NV06L5J5IMKGOMGKGJ4PBZCD" localSheetId="2" hidden="1">#REF!</definedName>
    <definedName name="BEx5NV06L5J5IMKGOMGKGJ4PBZCD" localSheetId="5" hidden="1">'[4]AMI P &amp; L'!#REF!</definedName>
    <definedName name="BEx5NV06L5J5IMKGOMGKGJ4PBZCD" localSheetId="22" hidden="1">'[4]AMI P &amp; L'!#REF!</definedName>
    <definedName name="BEx5NV06L5J5IMKGOMGKGJ4PBZCD" localSheetId="21" hidden="1">'[4]AMI P &amp; L'!#REF!</definedName>
    <definedName name="BEx5NV06L5J5IMKGOMGKGJ4PBZCD" localSheetId="57" hidden="1">'[4]AMI P &amp; L'!#REF!</definedName>
    <definedName name="BEx5NV06L5J5IMKGOMGKGJ4PBZCD" localSheetId="56" hidden="1">'[4]AMI P &amp; L'!#REF!</definedName>
    <definedName name="BEx5NV06L5J5IMKGOMGKGJ4PBZCD" localSheetId="7" hidden="1">#REF!</definedName>
    <definedName name="BEx5NV06L5J5IMKGOMGKGJ4PBZCD" localSheetId="40" hidden="1">'[4]AMI P &amp; L'!#REF!</definedName>
    <definedName name="BEx5NV06L5J5IMKGOMGKGJ4PBZCD" localSheetId="39" hidden="1">'[4]AMI P &amp; L'!#REF!</definedName>
    <definedName name="BEx5NV06L5J5IMKGOMGKGJ4PBZCD" localSheetId="41" hidden="1">'[4]AMI P &amp; L'!#REF!</definedName>
    <definedName name="BEx5NV06L5J5IMKGOMGKGJ4PBZCD" localSheetId="38" hidden="1">'[4]AMI P &amp; L'!#REF!</definedName>
    <definedName name="BEx5NV06L5J5IMKGOMGKGJ4PBZCD" localSheetId="15" hidden="1">'[4]AMI P &amp; L'!#REF!</definedName>
    <definedName name="BEx5NV06L5J5IMKGOMGKGJ4PBZCD" hidden="1">'[4]AMI P &amp; L'!#REF!</definedName>
    <definedName name="BEx5NYWGL11PONS3NLWC5KAXTZ5B" localSheetId="13" hidden="1">#REF!</definedName>
    <definedName name="BEx5NYWGL11PONS3NLWC5KAXTZ5B" localSheetId="14" hidden="1">#REF!</definedName>
    <definedName name="BEx5NYWGL11PONS3NLWC5KAXTZ5B" localSheetId="2" hidden="1">#REF!</definedName>
    <definedName name="BEx5NYWGL11PONS3NLWC5KAXTZ5B" hidden="1">#REF!</definedName>
    <definedName name="BEx5NZSSQ6PY99ZX2D7Q9IGOR34W" localSheetId="2" hidden="1">#REF!</definedName>
    <definedName name="BEx5NZSSQ6PY99ZX2D7Q9IGOR34W" localSheetId="7" hidden="1">#REF!</definedName>
    <definedName name="BEx5NZSSQ6PY99ZX2D7Q9IGOR34W" hidden="1">'[3]Reco Sheet for Fcast'!$F$10:$G$10</definedName>
    <definedName name="BEx5O3ZUQ2OARA1CDOZ3NC4UE5AA" localSheetId="2" hidden="1">#REF!</definedName>
    <definedName name="BEx5O3ZUQ2OARA1CDOZ3NC4UE5AA" localSheetId="7" hidden="1">#REF!</definedName>
    <definedName name="BEx5O3ZUQ2OARA1CDOZ3NC4UE5AA" hidden="1">'[3]Reco Sheet for Fcast'!$F$11:$G$11</definedName>
    <definedName name="BEx5O4W2CDZ97ARPFCXY9369L5LX" localSheetId="13" hidden="1">#REF!</definedName>
    <definedName name="BEx5O4W2CDZ97ARPFCXY9369L5LX" localSheetId="14" hidden="1">#REF!</definedName>
    <definedName name="BEx5O4W2CDZ97ARPFCXY9369L5LX" localSheetId="2" hidden="1">#REF!</definedName>
    <definedName name="BEx5O4W2CDZ97ARPFCXY9369L5LX" hidden="1">#REF!</definedName>
    <definedName name="BEx5O8N0SPY10WRHN2NNGU5BUWPZ" localSheetId="13" hidden="1">#REF!</definedName>
    <definedName name="BEx5O8N0SPY10WRHN2NNGU5BUWPZ" localSheetId="14" hidden="1">#REF!</definedName>
    <definedName name="BEx5O8N0SPY10WRHN2NNGU5BUWPZ" localSheetId="2" hidden="1">#REF!</definedName>
    <definedName name="BEx5O8N0SPY10WRHN2NNGU5BUWPZ" localSheetId="22" hidden="1">#REF!</definedName>
    <definedName name="BEx5O8N0SPY10WRHN2NNGU5BUWPZ" localSheetId="7" hidden="1">#REF!</definedName>
    <definedName name="BEx5O8N0SPY10WRHN2NNGU5BUWPZ" hidden="1">#REF!</definedName>
    <definedName name="BEx5OAFS0NJ2CB86A02E1JYHMLQ1" localSheetId="2" hidden="1">#REF!</definedName>
    <definedName name="BEx5OAFS0NJ2CB86A02E1JYHMLQ1" localSheetId="7" hidden="1">#REF!</definedName>
    <definedName name="BEx5OAFS0NJ2CB86A02E1JYHMLQ1" hidden="1">'[3]Reco Sheet for Fcast'!$I$6:$J$6</definedName>
    <definedName name="BEx5OG4RPU8W1ETWDWM234NYYYEN" localSheetId="2" hidden="1">#REF!</definedName>
    <definedName name="BEx5OG4RPU8W1ETWDWM234NYYYEN" localSheetId="7" hidden="1">#REF!</definedName>
    <definedName name="BEx5OG4RPU8W1ETWDWM234NYYYEN" hidden="1">'[3]Reco Sheet for Fcast'!$F$8:$G$8</definedName>
    <definedName name="BEx5OI8A918ASPES3DKIOFPMA4SS" localSheetId="13" hidden="1">#REF!</definedName>
    <definedName name="BEx5OI8A918ASPES3DKIOFPMA4SS" localSheetId="14" hidden="1">#REF!</definedName>
    <definedName name="BEx5OI8A918ASPES3DKIOFPMA4SS" localSheetId="2" hidden="1">#REF!</definedName>
    <definedName name="BEx5OI8A918ASPES3DKIOFPMA4SS" hidden="1">#REF!</definedName>
    <definedName name="BEx5OP9Y43F99O2IT69MKCCXGL61" localSheetId="2" hidden="1">#REF!</definedName>
    <definedName name="BEx5OP9Y43F99O2IT69MKCCXGL61" localSheetId="7" hidden="1">#REF!</definedName>
    <definedName name="BEx5OP9Y43F99O2IT69MKCCXGL61" hidden="1">'[3]Reco Sheet for Fcast'!$F$9:$G$9</definedName>
    <definedName name="BEx5P9Y9RDXNUAJ6CZ2LHMM8IM7T" localSheetId="2" hidden="1">#REF!</definedName>
    <definedName name="BEx5P9Y9RDXNUAJ6CZ2LHMM8IM7T" localSheetId="7" hidden="1">#REF!</definedName>
    <definedName name="BEx5P9Y9RDXNUAJ6CZ2LHMM8IM7T" hidden="1">'[3]Reco Sheet for Fcast'!$F$8:$G$8</definedName>
    <definedName name="BEx5PFHZ2UN3YUFWK441BHJLXFZ5" localSheetId="13" hidden="1">#REF!</definedName>
    <definedName name="BEx5PFHZ2UN3YUFWK441BHJLXFZ5" localSheetId="14" hidden="1">#REF!</definedName>
    <definedName name="BEx5PFHZ2UN3YUFWK441BHJLXFZ5" localSheetId="2" hidden="1">#REF!</definedName>
    <definedName name="BEx5PFHZ2UN3YUFWK441BHJLXFZ5" hidden="1">#REF!</definedName>
    <definedName name="BEx5PHWB2C0D5QLP3BZIP3UO7DIZ" localSheetId="2" hidden="1">#REF!</definedName>
    <definedName name="BEx5PHWB2C0D5QLP3BZIP3UO7DIZ" localSheetId="7" hidden="1">#REF!</definedName>
    <definedName name="BEx5PHWB2C0D5QLP3BZIP3UO7DIZ" hidden="1">'[3]Reco Sheet for Fcast'!$I$6:$J$6</definedName>
    <definedName name="BEx5PJP02W68K2E46L5C5YBSNU6T" localSheetId="2" hidden="1">#REF!</definedName>
    <definedName name="BEx5PJP02W68K2E46L5C5YBSNU6T" localSheetId="7" hidden="1">#REF!</definedName>
    <definedName name="BEx5PJP02W68K2E46L5C5YBSNU6T" hidden="1">'[3]Reco Sheet for Fcast'!$H$2:$I$2</definedName>
    <definedName name="BEx5PLCA8DOMAU315YCS5275L2HS" localSheetId="2" hidden="1">#REF!</definedName>
    <definedName name="BEx5PLCA8DOMAU315YCS5275L2HS" localSheetId="7" hidden="1">#REF!</definedName>
    <definedName name="BEx5PLCA8DOMAU315YCS5275L2HS" hidden="1">'[3]Reco Sheet for Fcast'!$I$11:$J$11</definedName>
    <definedName name="BEx5PRXMZ5M65Z732WNNGV564C2J" localSheetId="2" hidden="1">#REF!</definedName>
    <definedName name="BEx5PRXMZ5M65Z732WNNGV564C2J" localSheetId="7" hidden="1">#REF!</definedName>
    <definedName name="BEx5PRXMZ5M65Z732WNNGV564C2J" hidden="1">'[3]Reco Sheet for Fcast'!$I$9:$J$9</definedName>
    <definedName name="BEx5QPSW4IPLH50WSR87HRER05RF" localSheetId="2" hidden="1">#REF!</definedName>
    <definedName name="BEx5QPSW4IPLH50WSR87HRER05RF" localSheetId="7" hidden="1">#REF!</definedName>
    <definedName name="BEx5QPSW4IPLH50WSR87HRER05RF" hidden="1">'[3]Reco Sheet for Fcast'!$F$10:$G$10</definedName>
    <definedName name="BEx73V0EP8EMNRC3EZJJKKVKWQVB" localSheetId="2" hidden="1">#REF!</definedName>
    <definedName name="BEx73V0EP8EMNRC3EZJJKKVKWQVB" localSheetId="7" hidden="1">#REF!</definedName>
    <definedName name="BEx73V0EP8EMNRC3EZJJKKVKWQVB" hidden="1">'[3]Reco Sheet for Fcast'!$I$7:$J$7</definedName>
    <definedName name="BEx741WJHIJVXUX131SBXTVW8D71" localSheetId="2" hidden="1">#REF!</definedName>
    <definedName name="BEx741WJHIJVXUX131SBXTVW8D71" localSheetId="7" hidden="1">#REF!</definedName>
    <definedName name="BEx741WJHIJVXUX131SBXTVW8D71" hidden="1">'[3]Reco Sheet for Fcast'!$G$2</definedName>
    <definedName name="BEx74FOW04FOAHD3W8FOXUQCGEE0" hidden="1">'[6]Bud Mth'!$C$15:$D$29</definedName>
    <definedName name="BEx74Q6H3O7133AWQXWC21MI2UFT" localSheetId="2" hidden="1">#REF!</definedName>
    <definedName name="BEx74Q6H3O7133AWQXWC21MI2UFT" localSheetId="7" hidden="1">#REF!</definedName>
    <definedName name="BEx74Q6H3O7133AWQXWC21MI2UFT" hidden="1">'[3]Reco Sheet for Fcast'!$I$6:$J$6</definedName>
    <definedName name="BEx74SQ5R0VH9X24PI4DADFFLZ9N" localSheetId="13" hidden="1">#REF!</definedName>
    <definedName name="BEx74SQ5R0VH9X24PI4DADFFLZ9N" localSheetId="14" hidden="1">#REF!</definedName>
    <definedName name="BEx74SQ5R0VH9X24PI4DADFFLZ9N" localSheetId="2" hidden="1">#REF!</definedName>
    <definedName name="BEx74SQ5R0VH9X24PI4DADFFLZ9N" localSheetId="22" hidden="1">#REF!</definedName>
    <definedName name="BEx74SQ5R0VH9X24PI4DADFFLZ9N" localSheetId="7" hidden="1">#REF!</definedName>
    <definedName name="BEx74SQ5R0VH9X24PI4DADFFLZ9N" hidden="1">#REF!</definedName>
    <definedName name="BEx74W6BJ8ENO3J25WNM5H5APKA3" localSheetId="19" hidden="1">'[4]AMI P &amp; L'!#REF!</definedName>
    <definedName name="BEx74W6BJ8ENO3J25WNM5H5APKA3" localSheetId="16" hidden="1">'[4]AMI P &amp; L'!#REF!</definedName>
    <definedName name="BEx74W6BJ8ENO3J25WNM5H5APKA3" localSheetId="17" hidden="1">'[4]AMI P &amp; L'!#REF!</definedName>
    <definedName name="BEx74W6BJ8ENO3J25WNM5H5APKA3" localSheetId="13" hidden="1">'[4]AMI P &amp; L'!#REF!</definedName>
    <definedName name="BEx74W6BJ8ENO3J25WNM5H5APKA3" localSheetId="14" hidden="1">'[4]AMI P &amp; L'!#REF!</definedName>
    <definedName name="BEx74W6BJ8ENO3J25WNM5H5APKA3" localSheetId="2" hidden="1">#REF!</definedName>
    <definedName name="BEx74W6BJ8ENO3J25WNM5H5APKA3" localSheetId="5" hidden="1">'[4]AMI P &amp; L'!#REF!</definedName>
    <definedName name="BEx74W6BJ8ENO3J25WNM5H5APKA3" localSheetId="22" hidden="1">'[4]AMI P &amp; L'!#REF!</definedName>
    <definedName name="BEx74W6BJ8ENO3J25WNM5H5APKA3" localSheetId="21" hidden="1">'[4]AMI P &amp; L'!#REF!</definedName>
    <definedName name="BEx74W6BJ8ENO3J25WNM5H5APKA3" localSheetId="57" hidden="1">'[4]AMI P &amp; L'!#REF!</definedName>
    <definedName name="BEx74W6BJ8ENO3J25WNM5H5APKA3" localSheetId="56" hidden="1">'[4]AMI P &amp; L'!#REF!</definedName>
    <definedName name="BEx74W6BJ8ENO3J25WNM5H5APKA3" localSheetId="7" hidden="1">#REF!</definedName>
    <definedName name="BEx74W6BJ8ENO3J25WNM5H5APKA3" localSheetId="40" hidden="1">'[4]AMI P &amp; L'!#REF!</definedName>
    <definedName name="BEx74W6BJ8ENO3J25WNM5H5APKA3" localSheetId="39" hidden="1">'[4]AMI P &amp; L'!#REF!</definedName>
    <definedName name="BEx74W6BJ8ENO3J25WNM5H5APKA3" localSheetId="41" hidden="1">'[4]AMI P &amp; L'!#REF!</definedName>
    <definedName name="BEx74W6BJ8ENO3J25WNM5H5APKA3" localSheetId="38" hidden="1">'[4]AMI P &amp; L'!#REF!</definedName>
    <definedName name="BEx74W6BJ8ENO3J25WNM5H5APKA3" localSheetId="15" hidden="1">'[4]AMI P &amp; L'!#REF!</definedName>
    <definedName name="BEx74W6BJ8ENO3J25WNM5H5APKA3" hidden="1">'[4]AMI P &amp; L'!#REF!</definedName>
    <definedName name="BEx755GRRD9BL27YHLH5QWIYLWB7" localSheetId="2" hidden="1">#REF!</definedName>
    <definedName name="BEx755GRRD9BL27YHLH5QWIYLWB7" localSheetId="7" hidden="1">#REF!</definedName>
    <definedName name="BEx755GRRD9BL27YHLH5QWIYLWB7" hidden="1">'[3]Reco Sheet for Fcast'!$F$7:$G$7</definedName>
    <definedName name="BEx759D1D5SXS5ELLZVBI0SXYUNF" localSheetId="2" hidden="1">#REF!</definedName>
    <definedName name="BEx759D1D5SXS5ELLZVBI0SXYUNF" localSheetId="7" hidden="1">#REF!</definedName>
    <definedName name="BEx759D1D5SXS5ELLZVBI0SXYUNF" hidden="1">'[3]Reco Sheet for Fcast'!$I$10:$J$10</definedName>
    <definedName name="BEx75GJZSZHUDN6OOAGQYFUDA2LP" localSheetId="2" hidden="1">#REF!</definedName>
    <definedName name="BEx75GJZSZHUDN6OOAGQYFUDA2LP" localSheetId="7" hidden="1">#REF!</definedName>
    <definedName name="BEx75GJZSZHUDN6OOAGQYFUDA2LP" hidden="1">'[3]Reco Sheet for Fcast'!$F$11:$G$11</definedName>
    <definedName name="BEx75HGCCV5K4UCJWYV8EV9AG5YT" localSheetId="2" hidden="1">#REF!</definedName>
    <definedName name="BEx75HGCCV5K4UCJWYV8EV9AG5YT" localSheetId="7" hidden="1">#REF!</definedName>
    <definedName name="BEx75HGCCV5K4UCJWYV8EV9AG5YT" hidden="1">'[3]Reco Sheet for Fcast'!$F$8:$G$8</definedName>
    <definedName name="BEx75M8YU9VISUVICOSCP5YAMZPI" localSheetId="13" hidden="1">#REF!</definedName>
    <definedName name="BEx75M8YU9VISUVICOSCP5YAMZPI" localSheetId="14" hidden="1">#REF!</definedName>
    <definedName name="BEx75M8YU9VISUVICOSCP5YAMZPI" localSheetId="2" hidden="1">#REF!</definedName>
    <definedName name="BEx75M8YU9VISUVICOSCP5YAMZPI" localSheetId="22" hidden="1">#REF!</definedName>
    <definedName name="BEx75M8YU9VISUVICOSCP5YAMZPI" localSheetId="7" hidden="1">#REF!</definedName>
    <definedName name="BEx75M8YU9VISUVICOSCP5YAMZPI" hidden="1">#REF!</definedName>
    <definedName name="BEx75PZT8TY5P13U978NVBUXKHT4" localSheetId="2" hidden="1">#REF!</definedName>
    <definedName name="BEx75PZT8TY5P13U978NVBUXKHT4" localSheetId="7" hidden="1">#REF!</definedName>
    <definedName name="BEx75PZT8TY5P13U978NVBUXKHT4" hidden="1">'[3]Reco Sheet for Fcast'!$F$8:$G$8</definedName>
    <definedName name="BEx75T55F7GML8V1DMWL26WRT006" localSheetId="2" hidden="1">#REF!</definedName>
    <definedName name="BEx75T55F7GML8V1DMWL26WRT006" localSheetId="7" hidden="1">#REF!</definedName>
    <definedName name="BEx75T55F7GML8V1DMWL26WRT006" hidden="1">'[3]Reco Sheet for Fcast'!$F$10:$G$10</definedName>
    <definedName name="BEx75VJGR07JY6UUWURQ4PJ29UKC" localSheetId="2" hidden="1">#REF!</definedName>
    <definedName name="BEx75VJGR07JY6UUWURQ4PJ29UKC" localSheetId="7" hidden="1">#REF!</definedName>
    <definedName name="BEx75VJGR07JY6UUWURQ4PJ29UKC" hidden="1">'[3]Reco Sheet for Fcast'!$F$6:$G$6</definedName>
    <definedName name="BEx76GO2UWCTJSXXMR90EGNAU61Q" localSheetId="13" hidden="1">#REF!</definedName>
    <definedName name="BEx76GO2UWCTJSXXMR90EGNAU61Q" localSheetId="14" hidden="1">#REF!</definedName>
    <definedName name="BEx76GO2UWCTJSXXMR90EGNAU61Q" localSheetId="2" hidden="1">#REF!</definedName>
    <definedName name="BEx76GO2UWCTJSXXMR90EGNAU61Q" hidden="1">#REF!</definedName>
    <definedName name="BEx76SNOC6R18OVRQYBQ0JGPW2Z7" localSheetId="19" hidden="1">#REF!</definedName>
    <definedName name="BEx76SNOC6R18OVRQYBQ0JGPW2Z7" localSheetId="16" hidden="1">#REF!</definedName>
    <definedName name="BEx76SNOC6R18OVRQYBQ0JGPW2Z7" localSheetId="17" hidden="1">#REF!</definedName>
    <definedName name="BEx76SNOC6R18OVRQYBQ0JGPW2Z7" localSheetId="13" hidden="1">#REF!</definedName>
    <definedName name="BEx76SNOC6R18OVRQYBQ0JGPW2Z7" localSheetId="14" hidden="1">#REF!</definedName>
    <definedName name="BEx76SNOC6R18OVRQYBQ0JGPW2Z7" localSheetId="2" hidden="1">#REF!</definedName>
    <definedName name="BEx76SNOC6R18OVRQYBQ0JGPW2Z7" localSheetId="5" hidden="1">#REF!</definedName>
    <definedName name="BEx76SNOC6R18OVRQYBQ0JGPW2Z7" localSheetId="22" hidden="1">#REF!</definedName>
    <definedName name="BEx76SNOC6R18OVRQYBQ0JGPW2Z7" localSheetId="21" hidden="1">#REF!</definedName>
    <definedName name="BEx76SNOC6R18OVRQYBQ0JGPW2Z7" localSheetId="57" hidden="1">#REF!</definedName>
    <definedName name="BEx76SNOC6R18OVRQYBQ0JGPW2Z7" localSheetId="56" hidden="1">#REF!</definedName>
    <definedName name="BEx76SNOC6R18OVRQYBQ0JGPW2Z7" localSheetId="7" hidden="1">#REF!</definedName>
    <definedName name="BEx76SNOC6R18OVRQYBQ0JGPW2Z7" localSheetId="40" hidden="1">#REF!</definedName>
    <definedName name="BEx76SNOC6R18OVRQYBQ0JGPW2Z7" localSheetId="39" hidden="1">#REF!</definedName>
    <definedName name="BEx76SNOC6R18OVRQYBQ0JGPW2Z7" localSheetId="41" hidden="1">#REF!</definedName>
    <definedName name="BEx76SNOC6R18OVRQYBQ0JGPW2Z7" localSheetId="38" hidden="1">#REF!</definedName>
    <definedName name="BEx76SNOC6R18OVRQYBQ0JGPW2Z7" localSheetId="15" hidden="1">#REF!</definedName>
    <definedName name="BEx76SNOC6R18OVRQYBQ0JGPW2Z7" hidden="1">#REF!</definedName>
    <definedName name="BEx7741OUGLA0WJQLQRUJSL4DE00" localSheetId="2" hidden="1">#REF!</definedName>
    <definedName name="BEx7741OUGLA0WJQLQRUJSL4DE00" localSheetId="7" hidden="1">#REF!</definedName>
    <definedName name="BEx7741OUGLA0WJQLQRUJSL4DE00" hidden="1">'[3]Reco Sheet for Fcast'!$F$6:$G$6</definedName>
    <definedName name="BEx774N83DXLJZ54Q42PWIJZ2DN1" localSheetId="2" hidden="1">#REF!</definedName>
    <definedName name="BEx774N83DXLJZ54Q42PWIJZ2DN1" localSheetId="7" hidden="1">#REF!</definedName>
    <definedName name="BEx774N83DXLJZ54Q42PWIJZ2DN1" hidden="1">'[3]Reco Sheet for Fcast'!$F$15</definedName>
    <definedName name="BEx779QNIY3061ZV9BR462WKEGRW" localSheetId="2" hidden="1">#REF!</definedName>
    <definedName name="BEx779QNIY3061ZV9BR462WKEGRW" localSheetId="7" hidden="1">#REF!</definedName>
    <definedName name="BEx779QNIY3061ZV9BR462WKEGRW" hidden="1">'[3]Reco Sheet for Fcast'!$H$2:$I$2</definedName>
    <definedName name="BEx77G19QU9A95CNHE6QMVSQR2T3" localSheetId="2" hidden="1">#REF!</definedName>
    <definedName name="BEx77G19QU9A95CNHE6QMVSQR2T3" localSheetId="7" hidden="1">#REF!</definedName>
    <definedName name="BEx77G19QU9A95CNHE6QMVSQR2T3" hidden="1">'[3]Reco Sheet for Fcast'!$F$9:$G$9</definedName>
    <definedName name="BEx77KOE3LX3JOLFV1E0VZZVCULJ" localSheetId="13" hidden="1">#REF!</definedName>
    <definedName name="BEx77KOE3LX3JOLFV1E0VZZVCULJ" localSheetId="14" hidden="1">#REF!</definedName>
    <definedName name="BEx77KOE3LX3JOLFV1E0VZZVCULJ" localSheetId="2" hidden="1">#REF!</definedName>
    <definedName name="BEx77KOE3LX3JOLFV1E0VZZVCULJ" localSheetId="22" hidden="1">#REF!</definedName>
    <definedName name="BEx77KOE3LX3JOLFV1E0VZZVCULJ" localSheetId="7" hidden="1">#REF!</definedName>
    <definedName name="BEx77KOE3LX3JOLFV1E0VZZVCULJ" hidden="1">#REF!</definedName>
    <definedName name="BEx77P0S3GVMS7BJUL9OWUGJ1B02" localSheetId="2" hidden="1">#REF!</definedName>
    <definedName name="BEx77P0S3GVMS7BJUL9OWUGJ1B02" localSheetId="7" hidden="1">#REF!</definedName>
    <definedName name="BEx77P0S3GVMS7BJUL9OWUGJ1B02" hidden="1">'[3]Reco Sheet for Fcast'!$I$6:$J$6</definedName>
    <definedName name="BEx77QDESURI6WW5582YXSK3A972" localSheetId="2" hidden="1">#REF!</definedName>
    <definedName name="BEx77QDESURI6WW5582YXSK3A972" localSheetId="7" hidden="1">#REF!</definedName>
    <definedName name="BEx77QDESURI6WW5582YXSK3A972" hidden="1">'[3]Reco Sheet for Fcast'!$I$11:$J$11</definedName>
    <definedName name="BEx77T2IH1H0FZ9UCV02Y6BAW0KF" localSheetId="13" hidden="1">#REF!</definedName>
    <definedName name="BEx77T2IH1H0FZ9UCV02Y6BAW0KF" localSheetId="14" hidden="1">#REF!</definedName>
    <definedName name="BEx77T2IH1H0FZ9UCV02Y6BAW0KF" localSheetId="2" hidden="1">#REF!</definedName>
    <definedName name="BEx77T2IH1H0FZ9UCV02Y6BAW0KF" hidden="1">#REF!</definedName>
    <definedName name="BEx77VBI9XOPFHKEWU5EHQ9J675Y" localSheetId="2" hidden="1">#REF!</definedName>
    <definedName name="BEx77VBI9XOPFHKEWU5EHQ9J675Y" localSheetId="7" hidden="1">#REF!</definedName>
    <definedName name="BEx77VBI9XOPFHKEWU5EHQ9J675Y" hidden="1">'[3]Reco Sheet for Fcast'!$I$11:$J$11</definedName>
    <definedName name="BEx7809GQOCLHSNH95VOYIX7P1TV" localSheetId="2" hidden="1">#REF!</definedName>
    <definedName name="BEx7809GQOCLHSNH95VOYIX7P1TV" localSheetId="7" hidden="1">#REF!</definedName>
    <definedName name="BEx7809GQOCLHSNH95VOYIX7P1TV" hidden="1">'[3]Reco Sheet for Fcast'!$I$11:$J$11</definedName>
    <definedName name="BEx780K8XAXUHGVZGZWQ74DK4CI3" localSheetId="2" hidden="1">#REF!</definedName>
    <definedName name="BEx780K8XAXUHGVZGZWQ74DK4CI3" localSheetId="7" hidden="1">#REF!</definedName>
    <definedName name="BEx780K8XAXUHGVZGZWQ74DK4CI3" hidden="1">'[3]Reco Sheet for Fcast'!$I$11:$J$11</definedName>
    <definedName name="BEx78226TN58UE0CTY98YEDU0LSL" localSheetId="2" hidden="1">#REF!</definedName>
    <definedName name="BEx78226TN58UE0CTY98YEDU0LSL" localSheetId="7" hidden="1">#REF!</definedName>
    <definedName name="BEx78226TN58UE0CTY98YEDU0LSL" hidden="1">'[3]Reco Sheet for Fcast'!$F$15</definedName>
    <definedName name="BEx7881ZZBWHRAX6W2GY19J8MGEQ" localSheetId="2" hidden="1">#REF!</definedName>
    <definedName name="BEx7881ZZBWHRAX6W2GY19J8MGEQ" localSheetId="7" hidden="1">#REF!</definedName>
    <definedName name="BEx7881ZZBWHRAX6W2GY19J8MGEQ" hidden="1">'[3]Reco Sheet for Fcast'!$I$9:$J$9</definedName>
    <definedName name="BEx78HHRIWDLHQX2LG0HWFRYEL1T" localSheetId="2" hidden="1">#REF!</definedName>
    <definedName name="BEx78HHRIWDLHQX2LG0HWFRYEL1T" localSheetId="7" hidden="1">#REF!</definedName>
    <definedName name="BEx78HHRIWDLHQX2LG0HWFRYEL1T" hidden="1">'[3]Reco Sheet for Fcast'!$H$2:$I$2</definedName>
    <definedName name="BEx78QMXZ2P1ZB3HJ9O50DWHCMXR" localSheetId="2" hidden="1">#REF!</definedName>
    <definedName name="BEx78QMXZ2P1ZB3HJ9O50DWHCMXR" localSheetId="7" hidden="1">#REF!</definedName>
    <definedName name="BEx78QMXZ2P1ZB3HJ9O50DWHCMXR" hidden="1">'[3]Reco Sheet for Fcast'!$F$7:$G$7</definedName>
    <definedName name="BEx78SFO5VR28677DWZEMDN7G86X" localSheetId="2" hidden="1">#REF!</definedName>
    <definedName name="BEx78SFO5VR28677DWZEMDN7G86X" localSheetId="7" hidden="1">#REF!</definedName>
    <definedName name="BEx78SFO5VR28677DWZEMDN7G86X" hidden="1">'[3]Reco Sheet for Fcast'!$K$2</definedName>
    <definedName name="BEx78SFOYH1Z0ZDTO47W2M60TW6K" localSheetId="2" hidden="1">#REF!</definedName>
    <definedName name="BEx78SFOYH1Z0ZDTO47W2M60TW6K" localSheetId="7" hidden="1">#REF!</definedName>
    <definedName name="BEx78SFOYH1Z0ZDTO47W2M60TW6K" hidden="1">'[3]Reco Sheet for Fcast'!$I$10:$J$10</definedName>
    <definedName name="BEx792RUJ1UJ4CWX66KHKUW2D5UU" localSheetId="13" hidden="1">#REF!</definedName>
    <definedName name="BEx792RUJ1UJ4CWX66KHKUW2D5UU" localSheetId="14" hidden="1">#REF!</definedName>
    <definedName name="BEx792RUJ1UJ4CWX66KHKUW2D5UU" localSheetId="2" hidden="1">#REF!</definedName>
    <definedName name="BEx792RUJ1UJ4CWX66KHKUW2D5UU" hidden="1">#REF!</definedName>
    <definedName name="BEx7979PNPDS84LLOBF4WFUS8RGC" localSheetId="13" hidden="1">#REF!</definedName>
    <definedName name="BEx7979PNPDS84LLOBF4WFUS8RGC" localSheetId="14" hidden="1">#REF!</definedName>
    <definedName name="BEx7979PNPDS84LLOBF4WFUS8RGC" localSheetId="2" hidden="1">#REF!</definedName>
    <definedName name="BEx7979PNPDS84LLOBF4WFUS8RGC" hidden="1">#REF!</definedName>
    <definedName name="BEx79JK3E6JO8MX4O35A5G8NZCC8" localSheetId="2" hidden="1">#REF!</definedName>
    <definedName name="BEx79JK3E6JO8MX4O35A5G8NZCC8" localSheetId="7" hidden="1">#REF!</definedName>
    <definedName name="BEx79JK3E6JO8MX4O35A5G8NZCC8" hidden="1">'[3]Reco Sheet for Fcast'!$I$8:$J$8</definedName>
    <definedName name="BEx79LCTDQFKD1KV7R8NW15KLAFT" localSheetId="13" hidden="1">#REF!</definedName>
    <definedName name="BEx79LCTDQFKD1KV7R8NW15KLAFT" localSheetId="14" hidden="1">#REF!</definedName>
    <definedName name="BEx79LCTDQFKD1KV7R8NW15KLAFT" localSheetId="2" hidden="1">#REF!</definedName>
    <definedName name="BEx79LCTDQFKD1KV7R8NW15KLAFT" localSheetId="22" hidden="1">#REF!</definedName>
    <definedName name="BEx79LCTDQFKD1KV7R8NW15KLAFT" localSheetId="7" hidden="1">#REF!</definedName>
    <definedName name="BEx79LCTDQFKD1KV7R8NW15KLAFT" hidden="1">#REF!</definedName>
    <definedName name="BEx79OCP4HQ6XP8EWNGEUDLOZBBS" localSheetId="2" hidden="1">#REF!</definedName>
    <definedName name="BEx79OCP4HQ6XP8EWNGEUDLOZBBS" localSheetId="7" hidden="1">#REF!</definedName>
    <definedName name="BEx79OCP4HQ6XP8EWNGEUDLOZBBS" hidden="1">'[3]Reco Sheet for Fcast'!$F$15</definedName>
    <definedName name="BEx79SEAYKUZB0H4LYBCD6WWJBG2" localSheetId="2" hidden="1">#REF!</definedName>
    <definedName name="BEx79SEAYKUZB0H4LYBCD6WWJBG2" localSheetId="7" hidden="1">#REF!</definedName>
    <definedName name="BEx79SEAYKUZB0H4LYBCD6WWJBG2" hidden="1">'[3]Reco Sheet for Fcast'!$I$11:$J$11</definedName>
    <definedName name="BEx79SJRHTLS9PYM69O9BWW1FMJK" localSheetId="2" hidden="1">#REF!</definedName>
    <definedName name="BEx79SJRHTLS9PYM69O9BWW1FMJK" localSheetId="7" hidden="1">#REF!</definedName>
    <definedName name="BEx79SJRHTLS9PYM69O9BWW1FMJK" hidden="1">'[3]Reco Sheet for Fcast'!$F$7:$G$7</definedName>
    <definedName name="BEx79YJJLBELICW9F9FRYSCQ101L" localSheetId="19" hidden="1">'[4]AMI P &amp; L'!#REF!</definedName>
    <definedName name="BEx79YJJLBELICW9F9FRYSCQ101L" localSheetId="16" hidden="1">'[4]AMI P &amp; L'!#REF!</definedName>
    <definedName name="BEx79YJJLBELICW9F9FRYSCQ101L" localSheetId="17" hidden="1">'[4]AMI P &amp; L'!#REF!</definedName>
    <definedName name="BEx79YJJLBELICW9F9FRYSCQ101L" localSheetId="13" hidden="1">'[4]AMI P &amp; L'!#REF!</definedName>
    <definedName name="BEx79YJJLBELICW9F9FRYSCQ101L" localSheetId="14" hidden="1">'[4]AMI P &amp; L'!#REF!</definedName>
    <definedName name="BEx79YJJLBELICW9F9FRYSCQ101L" localSheetId="2" hidden="1">#REF!</definedName>
    <definedName name="BEx79YJJLBELICW9F9FRYSCQ101L" localSheetId="5" hidden="1">'[4]AMI P &amp; L'!#REF!</definedName>
    <definedName name="BEx79YJJLBELICW9F9FRYSCQ101L" localSheetId="22" hidden="1">'[4]AMI P &amp; L'!#REF!</definedName>
    <definedName name="BEx79YJJLBELICW9F9FRYSCQ101L" localSheetId="21" hidden="1">'[4]AMI P &amp; L'!#REF!</definedName>
    <definedName name="BEx79YJJLBELICW9F9FRYSCQ101L" localSheetId="57" hidden="1">'[4]AMI P &amp; L'!#REF!</definedName>
    <definedName name="BEx79YJJLBELICW9F9FRYSCQ101L" localSheetId="56" hidden="1">'[4]AMI P &amp; L'!#REF!</definedName>
    <definedName name="BEx79YJJLBELICW9F9FRYSCQ101L" localSheetId="7" hidden="1">#REF!</definedName>
    <definedName name="BEx79YJJLBELICW9F9FRYSCQ101L" localSheetId="40" hidden="1">'[4]AMI P &amp; L'!#REF!</definedName>
    <definedName name="BEx79YJJLBELICW9F9FRYSCQ101L" localSheetId="39" hidden="1">'[4]AMI P &amp; L'!#REF!</definedName>
    <definedName name="BEx79YJJLBELICW9F9FRYSCQ101L" localSheetId="41" hidden="1">'[4]AMI P &amp; L'!#REF!</definedName>
    <definedName name="BEx79YJJLBELICW9F9FRYSCQ101L" localSheetId="38" hidden="1">'[4]AMI P &amp; L'!#REF!</definedName>
    <definedName name="BEx79YJJLBELICW9F9FRYSCQ101L" localSheetId="15" hidden="1">'[4]AMI P &amp; L'!#REF!</definedName>
    <definedName name="BEx79YJJLBELICW9F9FRYSCQ101L" hidden="1">'[4]AMI P &amp; L'!#REF!</definedName>
    <definedName name="BEx79YUC7B0V77FSBGIRCY1BR4VK" localSheetId="2" hidden="1">#REF!</definedName>
    <definedName name="BEx79YUC7B0V77FSBGIRCY1BR4VK" localSheetId="7" hidden="1">#REF!</definedName>
    <definedName name="BEx79YUC7B0V77FSBGIRCY1BR4VK" hidden="1">'[3]Reco Sheet for Fcast'!$F$6:$G$6</definedName>
    <definedName name="BEx7A06T3RC2891FUX05G3QPRAUE" localSheetId="19" hidden="1">'[4]AMI P &amp; L'!#REF!</definedName>
    <definedName name="BEx7A06T3RC2891FUX05G3QPRAUE" localSheetId="16" hidden="1">'[4]AMI P &amp; L'!#REF!</definedName>
    <definedName name="BEx7A06T3RC2891FUX05G3QPRAUE" localSheetId="17" hidden="1">'[4]AMI P &amp; L'!#REF!</definedName>
    <definedName name="BEx7A06T3RC2891FUX05G3QPRAUE" localSheetId="13" hidden="1">'[4]AMI P &amp; L'!#REF!</definedName>
    <definedName name="BEx7A06T3RC2891FUX05G3QPRAUE" localSheetId="14" hidden="1">'[4]AMI P &amp; L'!#REF!</definedName>
    <definedName name="BEx7A06T3RC2891FUX05G3QPRAUE" localSheetId="2" hidden="1">#REF!</definedName>
    <definedName name="BEx7A06T3RC2891FUX05G3QPRAUE" localSheetId="5" hidden="1">'[4]AMI P &amp; L'!#REF!</definedName>
    <definedName name="BEx7A06T3RC2891FUX05G3QPRAUE" localSheetId="22" hidden="1">'[4]AMI P &amp; L'!#REF!</definedName>
    <definedName name="BEx7A06T3RC2891FUX05G3QPRAUE" localSheetId="21" hidden="1">'[4]AMI P &amp; L'!#REF!</definedName>
    <definedName name="BEx7A06T3RC2891FUX05G3QPRAUE" localSheetId="57" hidden="1">'[4]AMI P &amp; L'!#REF!</definedName>
    <definedName name="BEx7A06T3RC2891FUX05G3QPRAUE" localSheetId="56" hidden="1">'[4]AMI P &amp; L'!#REF!</definedName>
    <definedName name="BEx7A06T3RC2891FUX05G3QPRAUE" localSheetId="7" hidden="1">#REF!</definedName>
    <definedName name="BEx7A06T3RC2891FUX05G3QPRAUE" localSheetId="40" hidden="1">'[4]AMI P &amp; L'!#REF!</definedName>
    <definedName name="BEx7A06T3RC2891FUX05G3QPRAUE" localSheetId="39" hidden="1">'[4]AMI P &amp; L'!#REF!</definedName>
    <definedName name="BEx7A06T3RC2891FUX05G3QPRAUE" localSheetId="41" hidden="1">'[4]AMI P &amp; L'!#REF!</definedName>
    <definedName name="BEx7A06T3RC2891FUX05G3QPRAUE" localSheetId="38" hidden="1">'[4]AMI P &amp; L'!#REF!</definedName>
    <definedName name="BEx7A06T3RC2891FUX05G3QPRAUE" localSheetId="15" hidden="1">'[4]AMI P &amp; L'!#REF!</definedName>
    <definedName name="BEx7A06T3RC2891FUX05G3QPRAUE" hidden="1">'[4]AMI P &amp; L'!#REF!</definedName>
    <definedName name="BEx7A4DUUH15ZB41VSQLFT4KSIE3" localSheetId="13" hidden="1">#REF!</definedName>
    <definedName name="BEx7A4DUUH15ZB41VSQLFT4KSIE3" localSheetId="14" hidden="1">#REF!</definedName>
    <definedName name="BEx7A4DUUH15ZB41VSQLFT4KSIE3" localSheetId="2" hidden="1">#REF!</definedName>
    <definedName name="BEx7A4DUUH15ZB41VSQLFT4KSIE3" hidden="1">#REF!</definedName>
    <definedName name="BEx7A4ZGTC3XLZR6M7XK0UX2T49X" localSheetId="13" hidden="1">#REF!</definedName>
    <definedName name="BEx7A4ZGTC3XLZR6M7XK0UX2T49X" localSheetId="14" hidden="1">#REF!</definedName>
    <definedName name="BEx7A4ZGTC3XLZR6M7XK0UX2T49X" localSheetId="2" hidden="1">#REF!</definedName>
    <definedName name="BEx7A4ZGTC3XLZR6M7XK0UX2T49X" localSheetId="22" hidden="1">#REF!</definedName>
    <definedName name="BEx7A4ZGTC3XLZR6M7XK0UX2T49X" localSheetId="7" hidden="1">#REF!</definedName>
    <definedName name="BEx7A4ZGTC3XLZR6M7XK0UX2T49X" hidden="1">#REF!</definedName>
    <definedName name="BEx7A9S3JA1X7FH4CFSQLTZC4691" localSheetId="2" hidden="1">#REF!</definedName>
    <definedName name="BEx7A9S3JA1X7FH4CFSQLTZC4691" localSheetId="7" hidden="1">#REF!</definedName>
    <definedName name="BEx7A9S3JA1X7FH4CFSQLTZC4691" hidden="1">'[3]Reco Sheet for Fcast'!$H$2:$I$2</definedName>
    <definedName name="BEx7ABA2C9IWH5VSLVLLLCY62161" localSheetId="2" hidden="1">#REF!</definedName>
    <definedName name="BEx7ABA2C9IWH5VSLVLLLCY62161" localSheetId="7" hidden="1">#REF!</definedName>
    <definedName name="BEx7ABA2C9IWH5VSLVLLLCY62161" hidden="1">'[3]Reco Sheet for Fcast'!$F$15</definedName>
    <definedName name="BEx7ABKU462F6424CGX2QB38TAZN" hidden="1">'[6]Bud Mth'!$J$2:$K$2</definedName>
    <definedName name="BEx7AE4LPLX8N85BYB0WCO5S7ZPV" localSheetId="2" hidden="1">#REF!</definedName>
    <definedName name="BEx7AE4LPLX8N85BYB0WCO5S7ZPV" localSheetId="7" hidden="1">#REF!</definedName>
    <definedName name="BEx7AE4LPLX8N85BYB0WCO5S7ZPV" hidden="1">'[3]Reco Sheet for Fcast'!$F$7:$G$7</definedName>
    <definedName name="BEx7AL0QU1VVBK7KIHAY41UTU69C" localSheetId="13" hidden="1">#REF!</definedName>
    <definedName name="BEx7AL0QU1VVBK7KIHAY41UTU69C" localSheetId="14" hidden="1">#REF!</definedName>
    <definedName name="BEx7AL0QU1VVBK7KIHAY41UTU69C" localSheetId="2" hidden="1">#REF!</definedName>
    <definedName name="BEx7AL0QU1VVBK7KIHAY41UTU69C" localSheetId="7" hidden="1">#REF!</definedName>
    <definedName name="BEx7AL0QU1VVBK7KIHAY41UTU69C" hidden="1">#REF!</definedName>
    <definedName name="BEx7ASD1I654MEDCO6GGWA95PXSC" localSheetId="19" hidden="1">'[4]AMI P &amp; L'!#REF!</definedName>
    <definedName name="BEx7ASD1I654MEDCO6GGWA95PXSC" localSheetId="16" hidden="1">'[4]AMI P &amp; L'!#REF!</definedName>
    <definedName name="BEx7ASD1I654MEDCO6GGWA95PXSC" localSheetId="17" hidden="1">'[4]AMI P &amp; L'!#REF!</definedName>
    <definedName name="BEx7ASD1I654MEDCO6GGWA95PXSC" localSheetId="13" hidden="1">'[4]AMI P &amp; L'!#REF!</definedName>
    <definedName name="BEx7ASD1I654MEDCO6GGWA95PXSC" localSheetId="14" hidden="1">'[4]AMI P &amp; L'!#REF!</definedName>
    <definedName name="BEx7ASD1I654MEDCO6GGWA95PXSC" localSheetId="2" hidden="1">#REF!</definedName>
    <definedName name="BEx7ASD1I654MEDCO6GGWA95PXSC" localSheetId="5" hidden="1">'[4]AMI P &amp; L'!#REF!</definedName>
    <definedName name="BEx7ASD1I654MEDCO6GGWA95PXSC" localSheetId="22" hidden="1">'[4]AMI P &amp; L'!#REF!</definedName>
    <definedName name="BEx7ASD1I654MEDCO6GGWA95PXSC" localSheetId="21" hidden="1">'[4]AMI P &amp; L'!#REF!</definedName>
    <definedName name="BEx7ASD1I654MEDCO6GGWA95PXSC" localSheetId="57" hidden="1">'[4]AMI P &amp; L'!#REF!</definedName>
    <definedName name="BEx7ASD1I654MEDCO6GGWA95PXSC" localSheetId="56" hidden="1">'[4]AMI P &amp; L'!#REF!</definedName>
    <definedName name="BEx7ASD1I654MEDCO6GGWA95PXSC" localSheetId="7" hidden="1">#REF!</definedName>
    <definedName name="BEx7ASD1I654MEDCO6GGWA95PXSC" localSheetId="40" hidden="1">'[4]AMI P &amp; L'!#REF!</definedName>
    <definedName name="BEx7ASD1I654MEDCO6GGWA95PXSC" localSheetId="39" hidden="1">'[4]AMI P &amp; L'!#REF!</definedName>
    <definedName name="BEx7ASD1I654MEDCO6GGWA95PXSC" localSheetId="41" hidden="1">'[4]AMI P &amp; L'!#REF!</definedName>
    <definedName name="BEx7ASD1I654MEDCO6GGWA95PXSC" localSheetId="38" hidden="1">'[4]AMI P &amp; L'!#REF!</definedName>
    <definedName name="BEx7ASD1I654MEDCO6GGWA95PXSC" localSheetId="15" hidden="1">'[4]AMI P &amp; L'!#REF!</definedName>
    <definedName name="BEx7ASD1I654MEDCO6GGWA95PXSC" hidden="1">'[4]AMI P &amp; L'!#REF!</definedName>
    <definedName name="BEx7AVCX9S5RJP3NSZ4QM4E6ERDT" localSheetId="19" hidden="1">'[4]AMI P &amp; L'!#REF!</definedName>
    <definedName name="BEx7AVCX9S5RJP3NSZ4QM4E6ERDT" localSheetId="16" hidden="1">'[4]AMI P &amp; L'!#REF!</definedName>
    <definedName name="BEx7AVCX9S5RJP3NSZ4QM4E6ERDT" localSheetId="17" hidden="1">'[4]AMI P &amp; L'!#REF!</definedName>
    <definedName name="BEx7AVCX9S5RJP3NSZ4QM4E6ERDT" localSheetId="13" hidden="1">'[4]AMI P &amp; L'!#REF!</definedName>
    <definedName name="BEx7AVCX9S5RJP3NSZ4QM4E6ERDT" localSheetId="14" hidden="1">'[4]AMI P &amp; L'!#REF!</definedName>
    <definedName name="BEx7AVCX9S5RJP3NSZ4QM4E6ERDT" localSheetId="2" hidden="1">#REF!</definedName>
    <definedName name="BEx7AVCX9S5RJP3NSZ4QM4E6ERDT" localSheetId="5" hidden="1">'[4]AMI P &amp; L'!#REF!</definedName>
    <definedName name="BEx7AVCX9S5RJP3NSZ4QM4E6ERDT" localSheetId="22" hidden="1">'[4]AMI P &amp; L'!#REF!</definedName>
    <definedName name="BEx7AVCX9S5RJP3NSZ4QM4E6ERDT" localSheetId="21" hidden="1">'[4]AMI P &amp; L'!#REF!</definedName>
    <definedName name="BEx7AVCX9S5RJP3NSZ4QM4E6ERDT" localSheetId="57" hidden="1">'[4]AMI P &amp; L'!#REF!</definedName>
    <definedName name="BEx7AVCX9S5RJP3NSZ4QM4E6ERDT" localSheetId="56" hidden="1">'[4]AMI P &amp; L'!#REF!</definedName>
    <definedName name="BEx7AVCX9S5RJP3NSZ4QM4E6ERDT" localSheetId="7" hidden="1">#REF!</definedName>
    <definedName name="BEx7AVCX9S5RJP3NSZ4QM4E6ERDT" localSheetId="40" hidden="1">'[4]AMI P &amp; L'!#REF!</definedName>
    <definedName name="BEx7AVCX9S5RJP3NSZ4QM4E6ERDT" localSheetId="39" hidden="1">'[4]AMI P &amp; L'!#REF!</definedName>
    <definedName name="BEx7AVCX9S5RJP3NSZ4QM4E6ERDT" localSheetId="41" hidden="1">'[4]AMI P &amp; L'!#REF!</definedName>
    <definedName name="BEx7AVCX9S5RJP3NSZ4QM4E6ERDT" localSheetId="38" hidden="1">'[4]AMI P &amp; L'!#REF!</definedName>
    <definedName name="BEx7AVCX9S5RJP3NSZ4QM4E6ERDT" localSheetId="15" hidden="1">'[4]AMI P &amp; L'!#REF!</definedName>
    <definedName name="BEx7AVCX9S5RJP3NSZ4QM4E6ERDT" hidden="1">'[4]AMI P &amp; L'!#REF!</definedName>
    <definedName name="BEx7AVYIGP0930MV5JEBWRYCJN68" localSheetId="2" hidden="1">#REF!</definedName>
    <definedName name="BEx7AVYIGP0930MV5JEBWRYCJN68" localSheetId="7" hidden="1">#REF!</definedName>
    <definedName name="BEx7AVYIGP0930MV5JEBWRYCJN68" hidden="1">'[3]Reco Sheet for Fcast'!$I$7:$J$7</definedName>
    <definedName name="BEx7B6LH6917TXOSAAQ6U7HVF018" localSheetId="2" hidden="1">#REF!</definedName>
    <definedName name="BEx7B6LH6917TXOSAAQ6U7HVF018" localSheetId="7" hidden="1">#REF!</definedName>
    <definedName name="BEx7B6LH6917TXOSAAQ6U7HVF018" hidden="1">'[3]Reco Sheet for Fcast'!$F$15</definedName>
    <definedName name="BEx7BPXFZXJ79FQ0E8AQE21PGVHA" localSheetId="2" hidden="1">#REF!</definedName>
    <definedName name="BEx7BPXFZXJ79FQ0E8AQE21PGVHA" localSheetId="7" hidden="1">#REF!</definedName>
    <definedName name="BEx7BPXFZXJ79FQ0E8AQE21PGVHA" hidden="1">'[3]Reco Sheet for Fcast'!$I$11:$J$11</definedName>
    <definedName name="BEx7BQZ583WKIR8TU4KIQ96W6Z9J" localSheetId="13" hidden="1">#REF!</definedName>
    <definedName name="BEx7BQZ583WKIR8TU4KIQ96W6Z9J" localSheetId="14" hidden="1">#REF!</definedName>
    <definedName name="BEx7BQZ583WKIR8TU4KIQ96W6Z9J" localSheetId="2" hidden="1">#REF!</definedName>
    <definedName name="BEx7BQZ583WKIR8TU4KIQ96W6Z9J" hidden="1">#REF!</definedName>
    <definedName name="BEx7C04AM39DQMC1TIX7CFZ2ADHX" localSheetId="2" hidden="1">#REF!</definedName>
    <definedName name="BEx7C04AM39DQMC1TIX7CFZ2ADHX" localSheetId="7" hidden="1">#REF!</definedName>
    <definedName name="BEx7C04AM39DQMC1TIX7CFZ2ADHX" hidden="1">'[3]Reco Sheet for Fcast'!$F$9:$G$9</definedName>
    <definedName name="BEx7C40F0PQURHPI6YQ39NFIR86Z" localSheetId="2" hidden="1">#REF!</definedName>
    <definedName name="BEx7C40F0PQURHPI6YQ39NFIR86Z" localSheetId="7" hidden="1">#REF!</definedName>
    <definedName name="BEx7C40F0PQURHPI6YQ39NFIR86Z" hidden="1">'[3]Reco Sheet for Fcast'!$I$10:$J$10</definedName>
    <definedName name="BEx7C6V0SH1FMSURKPYJFMHOJIKF" localSheetId="13" hidden="1">#REF!</definedName>
    <definedName name="BEx7C6V0SH1FMSURKPYJFMHOJIKF" localSheetId="14" hidden="1">#REF!</definedName>
    <definedName name="BEx7C6V0SH1FMSURKPYJFMHOJIKF" localSheetId="2" hidden="1">#REF!</definedName>
    <definedName name="BEx7C6V0SH1FMSURKPYJFMHOJIKF" hidden="1">#REF!</definedName>
    <definedName name="BEx7C93VR7SYRIJS1JO8YZKSFAW9" localSheetId="2" hidden="1">#REF!</definedName>
    <definedName name="BEx7C93VR7SYRIJS1JO8YZKSFAW9" localSheetId="7" hidden="1">#REF!</definedName>
    <definedName name="BEx7C93VR7SYRIJS1JO8YZKSFAW9" hidden="1">'[3]Reco Sheet for Fcast'!$I$9:$J$9</definedName>
    <definedName name="BEx7CCPC6R1KQQZ2JQU6EFI1G0RM" localSheetId="2" hidden="1">#REF!</definedName>
    <definedName name="BEx7CCPC6R1KQQZ2JQU6EFI1G0RM" localSheetId="7" hidden="1">#REF!</definedName>
    <definedName name="BEx7CCPC6R1KQQZ2JQU6EFI1G0RM" hidden="1">'[3]Reco Sheet for Fcast'!$I$7:$J$7</definedName>
    <definedName name="BEx7CIJST9GLS2QD383UK7VUDTGL" localSheetId="2" hidden="1">#REF!</definedName>
    <definedName name="BEx7CIJST9GLS2QD383UK7VUDTGL" localSheetId="7" hidden="1">#REF!</definedName>
    <definedName name="BEx7CIJST9GLS2QD383UK7VUDTGL" hidden="1">'[3]Reco Sheet for Fcast'!$G$2</definedName>
    <definedName name="BEx7CO8T2XKC7GHDSYNAWTZ9L7YR" localSheetId="19" hidden="1">'[4]AMI P &amp; L'!#REF!</definedName>
    <definedName name="BEx7CO8T2XKC7GHDSYNAWTZ9L7YR" localSheetId="16" hidden="1">'[4]AMI P &amp; L'!#REF!</definedName>
    <definedName name="BEx7CO8T2XKC7GHDSYNAWTZ9L7YR" localSheetId="17" hidden="1">'[4]AMI P &amp; L'!#REF!</definedName>
    <definedName name="BEx7CO8T2XKC7GHDSYNAWTZ9L7YR" localSheetId="13" hidden="1">'[4]AMI P &amp; L'!#REF!</definedName>
    <definedName name="BEx7CO8T2XKC7GHDSYNAWTZ9L7YR" localSheetId="14" hidden="1">'[4]AMI P &amp; L'!#REF!</definedName>
    <definedName name="BEx7CO8T2XKC7GHDSYNAWTZ9L7YR" localSheetId="2" hidden="1">#REF!</definedName>
    <definedName name="BEx7CO8T2XKC7GHDSYNAWTZ9L7YR" localSheetId="5" hidden="1">'[4]AMI P &amp; L'!#REF!</definedName>
    <definedName name="BEx7CO8T2XKC7GHDSYNAWTZ9L7YR" localSheetId="22" hidden="1">'[4]AMI P &amp; L'!#REF!</definedName>
    <definedName name="BEx7CO8T2XKC7GHDSYNAWTZ9L7YR" localSheetId="21" hidden="1">'[4]AMI P &amp; L'!#REF!</definedName>
    <definedName name="BEx7CO8T2XKC7GHDSYNAWTZ9L7YR" localSheetId="57" hidden="1">'[4]AMI P &amp; L'!#REF!</definedName>
    <definedName name="BEx7CO8T2XKC7GHDSYNAWTZ9L7YR" localSheetId="56" hidden="1">'[4]AMI P &amp; L'!#REF!</definedName>
    <definedName name="BEx7CO8T2XKC7GHDSYNAWTZ9L7YR" localSheetId="7" hidden="1">#REF!</definedName>
    <definedName name="BEx7CO8T2XKC7GHDSYNAWTZ9L7YR" localSheetId="40" hidden="1">'[4]AMI P &amp; L'!#REF!</definedName>
    <definedName name="BEx7CO8T2XKC7GHDSYNAWTZ9L7YR" localSheetId="39" hidden="1">'[4]AMI P &amp; L'!#REF!</definedName>
    <definedName name="BEx7CO8T2XKC7GHDSYNAWTZ9L7YR" localSheetId="41" hidden="1">'[4]AMI P &amp; L'!#REF!</definedName>
    <definedName name="BEx7CO8T2XKC7GHDSYNAWTZ9L7YR" localSheetId="38" hidden="1">'[4]AMI P &amp; L'!#REF!</definedName>
    <definedName name="BEx7CO8T2XKC7GHDSYNAWTZ9L7YR" localSheetId="15" hidden="1">'[4]AMI P &amp; L'!#REF!</definedName>
    <definedName name="BEx7CO8T2XKC7GHDSYNAWTZ9L7YR" hidden="1">'[4]AMI P &amp; L'!#REF!</definedName>
    <definedName name="BEx7CW1CF00DO8A36UNC2X7K65C2" localSheetId="2" hidden="1">#REF!</definedName>
    <definedName name="BEx7CW1CF00DO8A36UNC2X7K65C2" localSheetId="7" hidden="1">#REF!</definedName>
    <definedName name="BEx7CW1CF00DO8A36UNC2X7K65C2" hidden="1">'[3]Reco Sheet for Fcast'!$G$2</definedName>
    <definedName name="BEx7CW6NFRL2P4XWP0MWHIYA97KF" localSheetId="2" hidden="1">#REF!</definedName>
    <definedName name="BEx7CW6NFRL2P4XWP0MWHIYA97KF" localSheetId="7" hidden="1">#REF!</definedName>
    <definedName name="BEx7CW6NFRL2P4XWP0MWHIYA97KF" hidden="1">'[3]Reco Sheet for Fcast'!$I$11:$J$11</definedName>
    <definedName name="BEx7D1VNJ8XHVTKH78XARJASWDJQ" localSheetId="13" hidden="1">#REF!</definedName>
    <definedName name="BEx7D1VNJ8XHVTKH78XARJASWDJQ" localSheetId="14" hidden="1">#REF!</definedName>
    <definedName name="BEx7D1VNJ8XHVTKH78XARJASWDJQ" localSheetId="2" hidden="1">#REF!</definedName>
    <definedName name="BEx7D1VNJ8XHVTKH78XARJASWDJQ" hidden="1">#REF!</definedName>
    <definedName name="BEx7D5RWKRS4W71J4NZ6ZSFHPKFT" localSheetId="2" hidden="1">#REF!</definedName>
    <definedName name="BEx7D5RWKRS4W71J4NZ6ZSFHPKFT" localSheetId="7" hidden="1">#REF!</definedName>
    <definedName name="BEx7D5RWKRS4W71J4NZ6ZSFHPKFT" hidden="1">'[3]Reco Sheet for Fcast'!$F$15</definedName>
    <definedName name="BEx7D8H1TPOX1UN17QZYEV7Q58GA" localSheetId="2" hidden="1">#REF!</definedName>
    <definedName name="BEx7D8H1TPOX1UN17QZYEV7Q58GA" localSheetId="7" hidden="1">#REF!</definedName>
    <definedName name="BEx7D8H1TPOX1UN17QZYEV7Q58GA" hidden="1">'[3]Reco Sheet for Fcast'!$I$6:$J$6</definedName>
    <definedName name="BEx7DGF13H2074LRWFZQ45PZ6JPX" localSheetId="2" hidden="1">#REF!</definedName>
    <definedName name="BEx7DGF13H2074LRWFZQ45PZ6JPX" localSheetId="7" hidden="1">#REF!</definedName>
    <definedName name="BEx7DGF13H2074LRWFZQ45PZ6JPX" hidden="1">'[3]Reco Sheet for Fcast'!$I$9:$J$9</definedName>
    <definedName name="BEx7DKWUXEDIISSX4GDD4YYT887F" localSheetId="2" hidden="1">#REF!</definedName>
    <definedName name="BEx7DKWUXEDIISSX4GDD4YYT887F" localSheetId="7" hidden="1">#REF!</definedName>
    <definedName name="BEx7DKWUXEDIISSX4GDD4YYT887F" hidden="1">'[3]Reco Sheet for Fcast'!$I$8:$J$8</definedName>
    <definedName name="BEx7DMUYR2HC26WW7AOB1TULERMB" localSheetId="2" hidden="1">#REF!</definedName>
    <definedName name="BEx7DMUYR2HC26WW7AOB1TULERMB" localSheetId="7" hidden="1">#REF!</definedName>
    <definedName name="BEx7DMUYR2HC26WW7AOB1TULERMB" hidden="1">'[3]Reco Sheet for Fcast'!$I$12:$J$13</definedName>
    <definedName name="BEx7DVJTRV44IMJIBFXELE67SZ7S" localSheetId="2" hidden="1">#REF!</definedName>
    <definedName name="BEx7DVJTRV44IMJIBFXELE67SZ7S" localSheetId="7" hidden="1">#REF!</definedName>
    <definedName name="BEx7DVJTRV44IMJIBFXELE67SZ7S" hidden="1">'[3]Reco Sheet for Fcast'!$F$15</definedName>
    <definedName name="BEx7DVUMFCI5INHMVFIJ44RTTSTT" localSheetId="2" hidden="1">#REF!</definedName>
    <definedName name="BEx7DVUMFCI5INHMVFIJ44RTTSTT" localSheetId="7" hidden="1">#REF!</definedName>
    <definedName name="BEx7DVUMFCI5INHMVFIJ44RTTSTT" hidden="1">'[3]Reco Sheet for Fcast'!$F$7:$G$7</definedName>
    <definedName name="BEx7E2QT2U8THYOKBPXONB1B47WH" localSheetId="19" hidden="1">'[4]AMI P &amp; L'!#REF!</definedName>
    <definedName name="BEx7E2QT2U8THYOKBPXONB1B47WH" localSheetId="16" hidden="1">'[4]AMI P &amp; L'!#REF!</definedName>
    <definedName name="BEx7E2QT2U8THYOKBPXONB1B47WH" localSheetId="17" hidden="1">'[4]AMI P &amp; L'!#REF!</definedName>
    <definedName name="BEx7E2QT2U8THYOKBPXONB1B47WH" localSheetId="13" hidden="1">'[4]AMI P &amp; L'!#REF!</definedName>
    <definedName name="BEx7E2QT2U8THYOKBPXONB1B47WH" localSheetId="14" hidden="1">'[4]AMI P &amp; L'!#REF!</definedName>
    <definedName name="BEx7E2QT2U8THYOKBPXONB1B47WH" localSheetId="2" hidden="1">#REF!</definedName>
    <definedName name="BEx7E2QT2U8THYOKBPXONB1B47WH" localSheetId="5" hidden="1">'[4]AMI P &amp; L'!#REF!</definedName>
    <definedName name="BEx7E2QT2U8THYOKBPXONB1B47WH" localSheetId="22" hidden="1">'[4]AMI P &amp; L'!#REF!</definedName>
    <definedName name="BEx7E2QT2U8THYOKBPXONB1B47WH" localSheetId="21" hidden="1">'[4]AMI P &amp; L'!#REF!</definedName>
    <definedName name="BEx7E2QT2U8THYOKBPXONB1B47WH" localSheetId="57" hidden="1">'[4]AMI P &amp; L'!#REF!</definedName>
    <definedName name="BEx7E2QT2U8THYOKBPXONB1B47WH" localSheetId="56" hidden="1">'[4]AMI P &amp; L'!#REF!</definedName>
    <definedName name="BEx7E2QT2U8THYOKBPXONB1B47WH" localSheetId="7" hidden="1">#REF!</definedName>
    <definedName name="BEx7E2QT2U8THYOKBPXONB1B47WH" localSheetId="40" hidden="1">'[4]AMI P &amp; L'!#REF!</definedName>
    <definedName name="BEx7E2QT2U8THYOKBPXONB1B47WH" localSheetId="39" hidden="1">'[4]AMI P &amp; L'!#REF!</definedName>
    <definedName name="BEx7E2QT2U8THYOKBPXONB1B47WH" localSheetId="41" hidden="1">'[4]AMI P &amp; L'!#REF!</definedName>
    <definedName name="BEx7E2QT2U8THYOKBPXONB1B47WH" localSheetId="38" hidden="1">'[4]AMI P &amp; L'!#REF!</definedName>
    <definedName name="BEx7E2QT2U8THYOKBPXONB1B47WH" localSheetId="15" hidden="1">'[4]AMI P &amp; L'!#REF!</definedName>
    <definedName name="BEx7E2QT2U8THYOKBPXONB1B47WH" hidden="1">'[4]AMI P &amp; L'!#REF!</definedName>
    <definedName name="BEx7E5QP7W6UKO74F5Y0VJ741HS5" localSheetId="2" hidden="1">#REF!</definedName>
    <definedName name="BEx7E5QP7W6UKO74F5Y0VJ741HS5" localSheetId="7" hidden="1">#REF!</definedName>
    <definedName name="BEx7E5QP7W6UKO74F5Y0VJ741HS5" hidden="1">'[3]Reco Sheet for Fcast'!$I$11:$J$11</definedName>
    <definedName name="BEx7E66XF797M3VAMVIZK8WXZGRE" localSheetId="19" hidden="1">#REF!</definedName>
    <definedName name="BEx7E66XF797M3VAMVIZK8WXZGRE" localSheetId="16" hidden="1">#REF!</definedName>
    <definedName name="BEx7E66XF797M3VAMVIZK8WXZGRE" localSheetId="17" hidden="1">#REF!</definedName>
    <definedName name="BEx7E66XF797M3VAMVIZK8WXZGRE" localSheetId="13" hidden="1">#REF!</definedName>
    <definedName name="BEx7E66XF797M3VAMVIZK8WXZGRE" localSheetId="14" hidden="1">#REF!</definedName>
    <definedName name="BEx7E66XF797M3VAMVIZK8WXZGRE" localSheetId="2" hidden="1">#REF!</definedName>
    <definedName name="BEx7E66XF797M3VAMVIZK8WXZGRE" localSheetId="5" hidden="1">#REF!</definedName>
    <definedName name="BEx7E66XF797M3VAMVIZK8WXZGRE" localSheetId="22" hidden="1">#REF!</definedName>
    <definedName name="BEx7E66XF797M3VAMVIZK8WXZGRE" localSheetId="21" hidden="1">#REF!</definedName>
    <definedName name="BEx7E66XF797M3VAMVIZK8WXZGRE" localSheetId="57" hidden="1">#REF!</definedName>
    <definedName name="BEx7E66XF797M3VAMVIZK8WXZGRE" localSheetId="56" hidden="1">#REF!</definedName>
    <definedName name="BEx7E66XF797M3VAMVIZK8WXZGRE" localSheetId="7" hidden="1">#REF!</definedName>
    <definedName name="BEx7E66XF797M3VAMVIZK8WXZGRE" localSheetId="40" hidden="1">#REF!</definedName>
    <definedName name="BEx7E66XF797M3VAMVIZK8WXZGRE" localSheetId="39" hidden="1">#REF!</definedName>
    <definedName name="BEx7E66XF797M3VAMVIZK8WXZGRE" localSheetId="41" hidden="1">#REF!</definedName>
    <definedName name="BEx7E66XF797M3VAMVIZK8WXZGRE" localSheetId="38" hidden="1">#REF!</definedName>
    <definedName name="BEx7E66XF797M3VAMVIZK8WXZGRE" localSheetId="15" hidden="1">#REF!</definedName>
    <definedName name="BEx7E66XF797M3VAMVIZK8WXZGRE" hidden="1">#REF!</definedName>
    <definedName name="BEx7E6N29HGH3I47AFB2DCS6MVS6" localSheetId="2" hidden="1">#REF!</definedName>
    <definedName name="BEx7E6N29HGH3I47AFB2DCS6MVS6" localSheetId="7" hidden="1">#REF!</definedName>
    <definedName name="BEx7E6N29HGH3I47AFB2DCS6MVS6" hidden="1">'[3]Reco Sheet for Fcast'!$G$2</definedName>
    <definedName name="BEx7EBA8IYHQKT7IQAOAML660SYA" localSheetId="2" hidden="1">#REF!</definedName>
    <definedName name="BEx7EBA8IYHQKT7IQAOAML660SYA" localSheetId="7" hidden="1">#REF!</definedName>
    <definedName name="BEx7EBA8IYHQKT7IQAOAML660SYA" hidden="1">'[3]Reco Sheet for Fcast'!$I$9:$J$9</definedName>
    <definedName name="BEx7EI6C8MCRZFEQYUBE5FSUTIHK" localSheetId="2" hidden="1">#REF!</definedName>
    <definedName name="BEx7EI6C8MCRZFEQYUBE5FSUTIHK" localSheetId="7" hidden="1">#REF!</definedName>
    <definedName name="BEx7EI6C8MCRZFEQYUBE5FSUTIHK" hidden="1">'[3]Reco Sheet for Fcast'!$F$8:$G$8</definedName>
    <definedName name="BEx7EI6DL1Z6UWLFBXAKVGZTKHWJ" localSheetId="19" hidden="1">'[4]AMI P &amp; L'!#REF!</definedName>
    <definedName name="BEx7EI6DL1Z6UWLFBXAKVGZTKHWJ" localSheetId="16" hidden="1">'[4]AMI P &amp; L'!#REF!</definedName>
    <definedName name="BEx7EI6DL1Z6UWLFBXAKVGZTKHWJ" localSheetId="17" hidden="1">'[4]AMI P &amp; L'!#REF!</definedName>
    <definedName name="BEx7EI6DL1Z6UWLFBXAKVGZTKHWJ" localSheetId="13" hidden="1">'[4]AMI P &amp; L'!#REF!</definedName>
    <definedName name="BEx7EI6DL1Z6UWLFBXAKVGZTKHWJ" localSheetId="14" hidden="1">'[4]AMI P &amp; L'!#REF!</definedName>
    <definedName name="BEx7EI6DL1Z6UWLFBXAKVGZTKHWJ" localSheetId="2" hidden="1">#REF!</definedName>
    <definedName name="BEx7EI6DL1Z6UWLFBXAKVGZTKHWJ" localSheetId="5" hidden="1">'[4]AMI P &amp; L'!#REF!</definedName>
    <definedName name="BEx7EI6DL1Z6UWLFBXAKVGZTKHWJ" localSheetId="22" hidden="1">'[4]AMI P &amp; L'!#REF!</definedName>
    <definedName name="BEx7EI6DL1Z6UWLFBXAKVGZTKHWJ" localSheetId="21" hidden="1">'[4]AMI P &amp; L'!#REF!</definedName>
    <definedName name="BEx7EI6DL1Z6UWLFBXAKVGZTKHWJ" localSheetId="57" hidden="1">'[4]AMI P &amp; L'!#REF!</definedName>
    <definedName name="BEx7EI6DL1Z6UWLFBXAKVGZTKHWJ" localSheetId="56" hidden="1">'[4]AMI P &amp; L'!#REF!</definedName>
    <definedName name="BEx7EI6DL1Z6UWLFBXAKVGZTKHWJ" localSheetId="7" hidden="1">#REF!</definedName>
    <definedName name="BEx7EI6DL1Z6UWLFBXAKVGZTKHWJ" localSheetId="40" hidden="1">'[4]AMI P &amp; L'!#REF!</definedName>
    <definedName name="BEx7EI6DL1Z6UWLFBXAKVGZTKHWJ" localSheetId="39" hidden="1">'[4]AMI P &amp; L'!#REF!</definedName>
    <definedName name="BEx7EI6DL1Z6UWLFBXAKVGZTKHWJ" localSheetId="41" hidden="1">'[4]AMI P &amp; L'!#REF!</definedName>
    <definedName name="BEx7EI6DL1Z6UWLFBXAKVGZTKHWJ" localSheetId="38" hidden="1">'[4]AMI P &amp; L'!#REF!</definedName>
    <definedName name="BEx7EI6DL1Z6UWLFBXAKVGZTKHWJ" localSheetId="15" hidden="1">'[4]AMI P &amp; L'!#REF!</definedName>
    <definedName name="BEx7EI6DL1Z6UWLFBXAKVGZTKHWJ" hidden="1">'[4]AMI P &amp; L'!#REF!</definedName>
    <definedName name="BEx7EJZ3R80ES0ROU6ECA8B9SIBT" localSheetId="13" hidden="1">#REF!</definedName>
    <definedName name="BEx7EJZ3R80ES0ROU6ECA8B9SIBT" localSheetId="14" hidden="1">#REF!</definedName>
    <definedName name="BEx7EJZ3R80ES0ROU6ECA8B9SIBT" localSheetId="2" hidden="1">#REF!</definedName>
    <definedName name="BEx7EJZ3R80ES0ROU6ECA8B9SIBT" hidden="1">#REF!</definedName>
    <definedName name="BEx7EQKHX7GZYOLXRDU534TT4H64" localSheetId="2" hidden="1">#REF!</definedName>
    <definedName name="BEx7EQKHX7GZYOLXRDU534TT4H64" localSheetId="7" hidden="1">#REF!</definedName>
    <definedName name="BEx7EQKHX7GZYOLXRDU534TT4H64" hidden="1">'[3]Reco Sheet for Fcast'!$F$9:$G$9</definedName>
    <definedName name="BEx7ERM6499BJKCAJ9DPN8MU140B" hidden="1">'[6]Bud Mth'!$F$10:$G$10</definedName>
    <definedName name="BEx7ETV6L1TM7JSXJIGK3FC6RVZW" localSheetId="2" hidden="1">#REF!</definedName>
    <definedName name="BEx7ETV6L1TM7JSXJIGK3FC6RVZW" localSheetId="7" hidden="1">#REF!</definedName>
    <definedName name="BEx7ETV6L1TM7JSXJIGK3FC6RVZW" hidden="1">'[3]Reco Sheet for Fcast'!$F$11:$G$11</definedName>
    <definedName name="BEx7EYYLHMBYQTH6I377FCQS7CSX" localSheetId="2" hidden="1">#REF!</definedName>
    <definedName name="BEx7EYYLHMBYQTH6I377FCQS7CSX" localSheetId="7" hidden="1">#REF!</definedName>
    <definedName name="BEx7EYYLHMBYQTH6I377FCQS7CSX" hidden="1">'[3]Reco Sheet for Fcast'!$I$6:$J$6</definedName>
    <definedName name="BEx7FCLG1RYI2SNOU1Y2GQZNZSWA" localSheetId="2" hidden="1">#REF!</definedName>
    <definedName name="BEx7FCLG1RYI2SNOU1Y2GQZNZSWA" localSheetId="7" hidden="1">#REF!</definedName>
    <definedName name="BEx7FCLG1RYI2SNOU1Y2GQZNZSWA" hidden="1">'[3]Reco Sheet for Fcast'!$I$8:$J$8</definedName>
    <definedName name="BEx7FD1P2YDISQM4TTRYZB37K00O" hidden="1">'[6]Bud Mth'!$I$7:$J$7</definedName>
    <definedName name="BEx7FN32ZGWOAA4TTH79KINTDWR9" localSheetId="2" hidden="1">#REF!</definedName>
    <definedName name="BEx7FN32ZGWOAA4TTH79KINTDWR9" localSheetId="7" hidden="1">#REF!</definedName>
    <definedName name="BEx7FN32ZGWOAA4TTH79KINTDWR9" hidden="1">'[3]Reco Sheet for Fcast'!$F$9:$G$9</definedName>
    <definedName name="BEx7FNZGQ0VCWWF19YFCJLIX3Q9Z" localSheetId="13" hidden="1">#REF!</definedName>
    <definedName name="BEx7FNZGQ0VCWWF19YFCJLIX3Q9Z" localSheetId="14" hidden="1">#REF!</definedName>
    <definedName name="BEx7FNZGQ0VCWWF19YFCJLIX3Q9Z" localSheetId="2" hidden="1">#REF!</definedName>
    <definedName name="BEx7FNZGQ0VCWWF19YFCJLIX3Q9Z" localSheetId="7" hidden="1">#REF!</definedName>
    <definedName name="BEx7FNZGQ0VCWWF19YFCJLIX3Q9Z" hidden="1">#REF!</definedName>
    <definedName name="BEx7FOFQ7MR21UZFTP7X4HI7UWRR" localSheetId="13" hidden="1">#REF!</definedName>
    <definedName name="BEx7FOFQ7MR21UZFTP7X4HI7UWRR" localSheetId="14" hidden="1">#REF!</definedName>
    <definedName name="BEx7FOFQ7MR21UZFTP7X4HI7UWRR" localSheetId="2" hidden="1">#REF!</definedName>
    <definedName name="BEx7FOFQ7MR21UZFTP7X4HI7UWRR" localSheetId="22" hidden="1">#REF!</definedName>
    <definedName name="BEx7FOFQ7MR21UZFTP7X4HI7UWRR" localSheetId="7" hidden="1">#REF!</definedName>
    <definedName name="BEx7FOFQ7MR21UZFTP7X4HI7UWRR" hidden="1">#REF!</definedName>
    <definedName name="BEx7FR4URE9JGYPRM3MLD382WK8J" localSheetId="13" hidden="1">#REF!</definedName>
    <definedName name="BEx7FR4URE9JGYPRM3MLD382WK8J" localSheetId="14" hidden="1">#REF!</definedName>
    <definedName name="BEx7FR4URE9JGYPRM3MLD382WK8J" localSheetId="2" hidden="1">#REF!</definedName>
    <definedName name="BEx7FR4URE9JGYPRM3MLD382WK8J" hidden="1">#REF!</definedName>
    <definedName name="BEx7G82CKM3NIY1PHNFK28M09PCH" localSheetId="2" hidden="1">#REF!</definedName>
    <definedName name="BEx7G82CKM3NIY1PHNFK28M09PCH" localSheetId="7" hidden="1">#REF!</definedName>
    <definedName name="BEx7G82CKM3NIY1PHNFK28M09PCH" hidden="1">'[3]Reco Sheet for Fcast'!$I$7:$J$7</definedName>
    <definedName name="BEx7GR3ENYWRXXS5IT0UMEGOLGUH" localSheetId="2" hidden="1">#REF!</definedName>
    <definedName name="BEx7GR3ENYWRXXS5IT0UMEGOLGUH" localSheetId="7" hidden="1">#REF!</definedName>
    <definedName name="BEx7GR3ENYWRXXS5IT0UMEGOLGUH" hidden="1">'[3]Reco Sheet for Fcast'!$F$15</definedName>
    <definedName name="BEx7GSAL6P7TASL8MB63RFST1LJL" localSheetId="2" hidden="1">#REF!</definedName>
    <definedName name="BEx7GSAL6P7TASL8MB63RFST1LJL" localSheetId="7" hidden="1">#REF!</definedName>
    <definedName name="BEx7GSAL6P7TASL8MB63RFST1LJL" hidden="1">'[3]Reco Sheet for Fcast'!$I$10:$J$10</definedName>
    <definedName name="BEx7GTN79OJWGSCA62UELE41F0A6" localSheetId="2" hidden="1">'[5]Reco Sheet for Fcast'!$E$1</definedName>
    <definedName name="BEx7GTN79OJWGSCA62UELE41F0A6" localSheetId="7" hidden="1">'[5]Reco Sheet for Fcast'!$E$1</definedName>
    <definedName name="BEx7GTN79OJWGSCA62UELE41F0A6" hidden="1">'[3]Reco Sheet for Fcast'!$E$1</definedName>
    <definedName name="BEx7GVL9Q9Y42HM9J5HS29C2THLZ" localSheetId="13" hidden="1">#REF!</definedName>
    <definedName name="BEx7GVL9Q9Y42HM9J5HS29C2THLZ" localSheetId="14" hidden="1">#REF!</definedName>
    <definedName name="BEx7GVL9Q9Y42HM9J5HS29C2THLZ" localSheetId="2" hidden="1">#REF!</definedName>
    <definedName name="BEx7GVL9Q9Y42HM9J5HS29C2THLZ" localSheetId="7" hidden="1">#REF!</definedName>
    <definedName name="BEx7GVL9Q9Y42HM9J5HS29C2THLZ" hidden="1">#REF!</definedName>
    <definedName name="BEx7H0JD6I5I8WQLLWOYWY5YWPQE" localSheetId="2" hidden="1">#REF!</definedName>
    <definedName name="BEx7H0JD6I5I8WQLLWOYWY5YWPQE" localSheetId="7" hidden="1">#REF!</definedName>
    <definedName name="BEx7H0JD6I5I8WQLLWOYWY5YWPQE" hidden="1">'[3]Reco Sheet for Fcast'!$I$11:$J$11</definedName>
    <definedName name="BEx7H14XCXH7WEXEY1HVO53A6AGH" localSheetId="2" hidden="1">#REF!</definedName>
    <definedName name="BEx7H14XCXH7WEXEY1HVO53A6AGH" localSheetId="7" hidden="1">#REF!</definedName>
    <definedName name="BEx7H14XCXH7WEXEY1HVO53A6AGH" hidden="1">'[3]Reco Sheet for Fcast'!$F$15</definedName>
    <definedName name="BEx7HGVBEF4LEIF6RC14N3PSU461" localSheetId="2" hidden="1">#REF!</definedName>
    <definedName name="BEx7HGVBEF4LEIF6RC14N3PSU461" localSheetId="7" hidden="1">#REF!</definedName>
    <definedName name="BEx7HGVBEF4LEIF6RC14N3PSU461" hidden="1">'[3]Reco Sheet for Fcast'!$I$10:$J$10</definedName>
    <definedName name="BEx7HL7W9TZ7FC8JOMGNE06BJAQG" localSheetId="13" hidden="1">#REF!</definedName>
    <definedName name="BEx7HL7W9TZ7FC8JOMGNE06BJAQG" localSheetId="14" hidden="1">#REF!</definedName>
    <definedName name="BEx7HL7W9TZ7FC8JOMGNE06BJAQG" localSheetId="2" hidden="1">#REF!</definedName>
    <definedName name="BEx7HL7W9TZ7FC8JOMGNE06BJAQG" localSheetId="22" hidden="1">#REF!</definedName>
    <definedName name="BEx7HL7W9TZ7FC8JOMGNE06BJAQG" localSheetId="7" hidden="1">#REF!</definedName>
    <definedName name="BEx7HL7W9TZ7FC8JOMGNE06BJAQG" hidden="1">#REF!</definedName>
    <definedName name="BEx7HQ5T9FZ42QWS09UO4DT42Y0R" localSheetId="2" hidden="1">#REF!</definedName>
    <definedName name="BEx7HQ5T9FZ42QWS09UO4DT42Y0R" localSheetId="7" hidden="1">#REF!</definedName>
    <definedName name="BEx7HQ5T9FZ42QWS09UO4DT42Y0R" hidden="1">'[3]Reco Sheet for Fcast'!$I$11:$J$11</definedName>
    <definedName name="BEx7HRCZE3CVGON1HV07MT5MNDZ3" localSheetId="2" hidden="1">#REF!</definedName>
    <definedName name="BEx7HRCZE3CVGON1HV07MT5MNDZ3" localSheetId="7" hidden="1">#REF!</definedName>
    <definedName name="BEx7HRCZE3CVGON1HV07MT5MNDZ3" hidden="1">'[3]Reco Sheet for Fcast'!$F$9:$G$9</definedName>
    <definedName name="BEx7HWGE2CANG5M17X4C8YNC3N8F" localSheetId="2" hidden="1">#REF!</definedName>
    <definedName name="BEx7HWGE2CANG5M17X4C8YNC3N8F" localSheetId="7" hidden="1">#REF!</definedName>
    <definedName name="BEx7HWGE2CANG5M17X4C8YNC3N8F" hidden="1">'[3]Reco Sheet for Fcast'!$I$6:$J$6</definedName>
    <definedName name="BEx7I6CGOHKENN6FQSZ71W7YMB9C" localSheetId="13" hidden="1">#REF!</definedName>
    <definedName name="BEx7I6CGOHKENN6FQSZ71W7YMB9C" localSheetId="14" hidden="1">#REF!</definedName>
    <definedName name="BEx7I6CGOHKENN6FQSZ71W7YMB9C" localSheetId="2" hidden="1">#REF!</definedName>
    <definedName name="BEx7I6CGOHKENN6FQSZ71W7YMB9C" hidden="1">#REF!</definedName>
    <definedName name="BEx7IBVYN47SFZIA0K4MDKQZNN9V" localSheetId="2" hidden="1">#REF!</definedName>
    <definedName name="BEx7IBVYN47SFZIA0K4MDKQZNN9V" localSheetId="7" hidden="1">#REF!</definedName>
    <definedName name="BEx7IBVYN47SFZIA0K4MDKQZNN9V" hidden="1">'[3]Reco Sheet for Fcast'!$I$8:$J$8</definedName>
    <definedName name="BEx7IV2IJ5WT7UC0UG7WP0WF2JZI" localSheetId="2" hidden="1">#REF!</definedName>
    <definedName name="BEx7IV2IJ5WT7UC0UG7WP0WF2JZI" localSheetId="7" hidden="1">#REF!</definedName>
    <definedName name="BEx7IV2IJ5WT7UC0UG7WP0WF2JZI" hidden="1">'[3]Reco Sheet for Fcast'!$F$10:$G$10</definedName>
    <definedName name="BEx7IXGU74GE5E4S6W4Z13AR092Y" localSheetId="2" hidden="1">#REF!</definedName>
    <definedName name="BEx7IXGU74GE5E4S6W4Z13AR092Y" localSheetId="7" hidden="1">#REF!</definedName>
    <definedName name="BEx7IXGU74GE5E4S6W4Z13AR092Y" hidden="1">'[3]Reco Sheet for Fcast'!$G$2</definedName>
    <definedName name="BEx7J4YL8Q3BI1MLH16YYQ18IJRD" localSheetId="2" hidden="1">#REF!</definedName>
    <definedName name="BEx7J4YL8Q3BI1MLH16YYQ18IJRD" localSheetId="7" hidden="1">#REF!</definedName>
    <definedName name="BEx7J4YL8Q3BI1MLH16YYQ18IJRD" hidden="1">'[3]Reco Sheet for Fcast'!$H$2:$I$2</definedName>
    <definedName name="BEx7JH3HGBPI07OHZ5LFYK0UFZQR" localSheetId="2" hidden="1">#REF!</definedName>
    <definedName name="BEx7JH3HGBPI07OHZ5LFYK0UFZQR" localSheetId="7" hidden="1">#REF!</definedName>
    <definedName name="BEx7JH3HGBPI07OHZ5LFYK0UFZQR" hidden="1">'[3]Reco Sheet for Fcast'!$I$8:$J$8</definedName>
    <definedName name="BEx7JV194190CNM6WWGQ3UBJ3CHH" localSheetId="2" hidden="1">#REF!</definedName>
    <definedName name="BEx7JV194190CNM6WWGQ3UBJ3CHH" localSheetId="7" hidden="1">#REF!</definedName>
    <definedName name="BEx7JV194190CNM6WWGQ3UBJ3CHH" hidden="1">'[3]Reco Sheet for Fcast'!$I$9:$J$9</definedName>
    <definedName name="BEx7JW2YB57L6MPYI5CXCAC5VO24" localSheetId="13" hidden="1">#REF!</definedName>
    <definedName name="BEx7JW2YB57L6MPYI5CXCAC5VO24" localSheetId="14" hidden="1">#REF!</definedName>
    <definedName name="BEx7JW2YB57L6MPYI5CXCAC5VO24" localSheetId="2" hidden="1">#REF!</definedName>
    <definedName name="BEx7JW2YB57L6MPYI5CXCAC5VO24" localSheetId="22" hidden="1">#REF!</definedName>
    <definedName name="BEx7JW2YB57L6MPYI5CXCAC5VO24" localSheetId="7" hidden="1">#REF!</definedName>
    <definedName name="BEx7JW2YB57L6MPYI5CXCAC5VO24" hidden="1">#REF!</definedName>
    <definedName name="BEx7K7GZ607XQOGB81A1HINBTGOZ" localSheetId="2" hidden="1">#REF!</definedName>
    <definedName name="BEx7K7GZ607XQOGB81A1HINBTGOZ" localSheetId="7" hidden="1">#REF!</definedName>
    <definedName name="BEx7K7GZ607XQOGB81A1HINBTGOZ" hidden="1">'[3]Reco Sheet for Fcast'!$I$8:$J$8</definedName>
    <definedName name="BEx7KEYPBDXSNROH8M6CDCBN6B50" localSheetId="2" hidden="1">#REF!</definedName>
    <definedName name="BEx7KEYPBDXSNROH8M6CDCBN6B50" localSheetId="7" hidden="1">#REF!</definedName>
    <definedName name="BEx7KEYPBDXSNROH8M6CDCBN6B50" hidden="1">'[3]Reco Sheet for Fcast'!$I$2</definedName>
    <definedName name="BEx7KSAS8BZT6H8OQCZ5DNSTMO07" localSheetId="2" hidden="1">#REF!</definedName>
    <definedName name="BEx7KSAS8BZT6H8OQCZ5DNSTMO07" localSheetId="7" hidden="1">#REF!</definedName>
    <definedName name="BEx7KSAS8BZT6H8OQCZ5DNSTMO07" hidden="1">'[3]Reco Sheet for Fcast'!$K$2</definedName>
    <definedName name="BEx7KWHTBD21COXVI4HNEQH0Z3L8" localSheetId="2" hidden="1">#REF!</definedName>
    <definedName name="BEx7KWHTBD21COXVI4HNEQH0Z3L8" localSheetId="7" hidden="1">#REF!</definedName>
    <definedName name="BEx7KWHTBD21COXVI4HNEQH0Z3L8" hidden="1">'[3]Reco Sheet for Fcast'!$I$8:$J$8</definedName>
    <definedName name="BEx7KXUGRMRSUXCM97Z7VRZQ9JH2" localSheetId="2" hidden="1">#REF!</definedName>
    <definedName name="BEx7KXUGRMRSUXCM97Z7VRZQ9JH2" localSheetId="7" hidden="1">#REF!</definedName>
    <definedName name="BEx7KXUGRMRSUXCM97Z7VRZQ9JH2" hidden="1">'[3]Reco Sheet for Fcast'!$F$9:$G$9</definedName>
    <definedName name="BEx7L5C6U8MP6IZ67BD649WQYJEK" localSheetId="2" hidden="1">#REF!</definedName>
    <definedName name="BEx7L5C6U8MP6IZ67BD649WQYJEK" localSheetId="7" hidden="1">#REF!</definedName>
    <definedName name="BEx7L5C6U8MP6IZ67BD649WQYJEK" hidden="1">'[3]Reco Sheet for Fcast'!$F$6:$G$6</definedName>
    <definedName name="BEx7L8HEYEVTATR0OG5JJO647KNI" localSheetId="2" hidden="1">#REF!</definedName>
    <definedName name="BEx7L8HEYEVTATR0OG5JJO647KNI" localSheetId="7" hidden="1">#REF!</definedName>
    <definedName name="BEx7L8HEYEVTATR0OG5JJO647KNI" hidden="1">'[3]Reco Sheet for Fcast'!$F$10:$G$10</definedName>
    <definedName name="BEx7L8XOV64OMS15ZFURFEUXLMWF" localSheetId="2" hidden="1">#REF!</definedName>
    <definedName name="BEx7L8XOV64OMS15ZFURFEUXLMWF" localSheetId="7" hidden="1">#REF!</definedName>
    <definedName name="BEx7L8XOV64OMS15ZFURFEUXLMWF" hidden="1">'[3]Reco Sheet for Fcast'!$F$15</definedName>
    <definedName name="BEx7LRNWHYRP8KY04FDJ7BHTLOMC" localSheetId="13" hidden="1">#REF!</definedName>
    <definedName name="BEx7LRNWHYRP8KY04FDJ7BHTLOMC" localSheetId="14" hidden="1">#REF!</definedName>
    <definedName name="BEx7LRNWHYRP8KY04FDJ7BHTLOMC" localSheetId="2" hidden="1">#REF!</definedName>
    <definedName name="BEx7LRNWHYRP8KY04FDJ7BHTLOMC" localSheetId="22" hidden="1">#REF!</definedName>
    <definedName name="BEx7LRNWHYRP8KY04FDJ7BHTLOMC" localSheetId="7" hidden="1">#REF!</definedName>
    <definedName name="BEx7LRNWHYRP8KY04FDJ7BHTLOMC" hidden="1">#REF!</definedName>
    <definedName name="BEx7M31Y2N8JAG2EB1IU8NFLF3KM" localSheetId="13" hidden="1">#REF!</definedName>
    <definedName name="BEx7M31Y2N8JAG2EB1IU8NFLF3KM" localSheetId="14" hidden="1">#REF!</definedName>
    <definedName name="BEx7M31Y2N8JAG2EB1IU8NFLF3KM" localSheetId="2" hidden="1">#REF!</definedName>
    <definedName name="BEx7M31Y2N8JAG2EB1IU8NFLF3KM" hidden="1">#REF!</definedName>
    <definedName name="BEx7MAUI1JJFDIJGDW4RWY5384LY" localSheetId="2" hidden="1">#REF!</definedName>
    <definedName name="BEx7MAUI1JJFDIJGDW4RWY5384LY" localSheetId="7" hidden="1">#REF!</definedName>
    <definedName name="BEx7MAUI1JJFDIJGDW4RWY5384LY" hidden="1">'[3]Reco Sheet for Fcast'!$G$2</definedName>
    <definedName name="BEx7MJZO3UKAMJ53UWOJ5ZD4GGMQ" localSheetId="2" hidden="1">#REF!</definedName>
    <definedName name="BEx7MJZO3UKAMJ53UWOJ5ZD4GGMQ" localSheetId="7" hidden="1">#REF!</definedName>
    <definedName name="BEx7MJZO3UKAMJ53UWOJ5ZD4GGMQ" hidden="1">'[3]Reco Sheet for Fcast'!$I$11:$J$11</definedName>
    <definedName name="BEx7MT4MFNXIVQGAT6D971GZW7CA" localSheetId="2" hidden="1">#REF!</definedName>
    <definedName name="BEx7MT4MFNXIVQGAT6D971GZW7CA" localSheetId="7" hidden="1">#REF!</definedName>
    <definedName name="BEx7MT4MFNXIVQGAT6D971GZW7CA" hidden="1">'[3]Reco Sheet for Fcast'!$I$8:$J$8</definedName>
    <definedName name="BEx7NFB22WBK00BOG2H7GYRN05R1" hidden="1">'[6]Bud Mth'!$F$9:$G$9</definedName>
    <definedName name="BEx7NI062THZAM6I8AJWTFJL91CS" localSheetId="2" hidden="1">#REF!</definedName>
    <definedName name="BEx7NI062THZAM6I8AJWTFJL91CS" localSheetId="7" hidden="1">#REF!</definedName>
    <definedName name="BEx7NI062THZAM6I8AJWTFJL91CS" hidden="1">'[3]Reco Sheet for Fcast'!$F$8:$G$8</definedName>
    <definedName name="BEx900ACZ0V1VYSC0W43QEUHOVZS" localSheetId="2" hidden="1">'[5]Reco Sheet for Fcast'!$F$10:$G$10</definedName>
    <definedName name="BEx900ACZ0V1VYSC0W43QEUHOVZS" localSheetId="7" hidden="1">'[5]Reco Sheet for Fcast'!$F$10:$G$10</definedName>
    <definedName name="BEx900ACZ0V1VYSC0W43QEUHOVZS" hidden="1">'[3]Reco Sheet for Fcast'!$F$10:$G$10</definedName>
    <definedName name="BEx904S75BPRYMHF0083JF7ES4NG" localSheetId="2" hidden="1">#REF!</definedName>
    <definedName name="BEx904S75BPRYMHF0083JF7ES4NG" localSheetId="7" hidden="1">#REF!</definedName>
    <definedName name="BEx904S75BPRYMHF0083JF7ES4NG" hidden="1">'[3]Reco Sheet for Fcast'!$I$11:$J$11</definedName>
    <definedName name="BEx90HDD4RWF7JZGA8GCGG7D63MG" localSheetId="2" hidden="1">#REF!</definedName>
    <definedName name="BEx90HDD4RWF7JZGA8GCGG7D63MG" localSheetId="7" hidden="1">#REF!</definedName>
    <definedName name="BEx90HDD4RWF7JZGA8GCGG7D63MG" hidden="1">'[3]Reco Sheet for Fcast'!$I$7:$J$7</definedName>
    <definedName name="BEx90LPR7EPY9B2HQPUT8UY7S0EO" localSheetId="2" hidden="1">'[5]Reco Sheet for Fcast'!$F$11:$G$11</definedName>
    <definedName name="BEx90LPR7EPY9B2HQPUT8UY7S0EO" localSheetId="7" hidden="1">'[5]Reco Sheet for Fcast'!$F$11:$G$11</definedName>
    <definedName name="BEx90LPR7EPY9B2HQPUT8UY7S0EO" hidden="1">'[3]Reco Sheet for Fcast'!$F$11:$G$11</definedName>
    <definedName name="BEx90MRLWS6FB594ILJK19K8D4LQ" localSheetId="13" hidden="1">#REF!</definedName>
    <definedName name="BEx90MRLWS6FB594ILJK19K8D4LQ" localSheetId="14" hidden="1">#REF!</definedName>
    <definedName name="BEx90MRLWS6FB594ILJK19K8D4LQ" localSheetId="2" hidden="1">#REF!</definedName>
    <definedName name="BEx90MRLWS6FB594ILJK19K8D4LQ" localSheetId="7" hidden="1">#REF!</definedName>
    <definedName name="BEx90MRLWS6FB594ILJK19K8D4LQ" hidden="1">#REF!</definedName>
    <definedName name="BEx90VGH5H09ON2QXYC9WIIEU98T" localSheetId="2" hidden="1">#REF!</definedName>
    <definedName name="BEx90VGH5H09ON2QXYC9WIIEU98T" localSheetId="7" hidden="1">#REF!</definedName>
    <definedName name="BEx90VGH5H09ON2QXYC9WIIEU98T" hidden="1">'[3]Reco Sheet for Fcast'!$H$2:$I$2</definedName>
    <definedName name="BEx9175B70QXYAU5A8DJPGZQ46L9" localSheetId="2" hidden="1">#REF!</definedName>
    <definedName name="BEx9175B70QXYAU5A8DJPGZQ46L9" localSheetId="7" hidden="1">#REF!</definedName>
    <definedName name="BEx9175B70QXYAU5A8DJPGZQ46L9" hidden="1">'[3]Reco Sheet for Fcast'!$F$10:$G$10</definedName>
    <definedName name="BEx91AQQRTV87AO27VWHSFZAD4ZR" localSheetId="2" hidden="1">#REF!</definedName>
    <definedName name="BEx91AQQRTV87AO27VWHSFZAD4ZR" localSheetId="7" hidden="1">#REF!</definedName>
    <definedName name="BEx91AQQRTV87AO27VWHSFZAD4ZR" hidden="1">'[3]Reco Sheet for Fcast'!$F$10:$G$10</definedName>
    <definedName name="BEx91L8FLL5CWLA2CDHKCOMGVDZN" localSheetId="2" hidden="1">#REF!</definedName>
    <definedName name="BEx91L8FLL5CWLA2CDHKCOMGVDZN" localSheetId="7" hidden="1">#REF!</definedName>
    <definedName name="BEx91L8FLL5CWLA2CDHKCOMGVDZN" hidden="1">'[3]Reco Sheet for Fcast'!$H$2:$I$2</definedName>
    <definedName name="BEx91OTVH9ZDBC3QTORU8RZX4EOC" localSheetId="2" hidden="1">#REF!</definedName>
    <definedName name="BEx91OTVH9ZDBC3QTORU8RZX4EOC" localSheetId="7" hidden="1">#REF!</definedName>
    <definedName name="BEx91OTVH9ZDBC3QTORU8RZX4EOC" hidden="1">'[3]Reco Sheet for Fcast'!$I$7:$J$7</definedName>
    <definedName name="BEx91QH5JRZKQP1GPN2SQMR3CKAG" localSheetId="19" hidden="1">'[4]AMI P &amp; L'!#REF!</definedName>
    <definedName name="BEx91QH5JRZKQP1GPN2SQMR3CKAG" localSheetId="16" hidden="1">'[4]AMI P &amp; L'!#REF!</definedName>
    <definedName name="BEx91QH5JRZKQP1GPN2SQMR3CKAG" localSheetId="17" hidden="1">'[4]AMI P &amp; L'!#REF!</definedName>
    <definedName name="BEx91QH5JRZKQP1GPN2SQMR3CKAG" localSheetId="13" hidden="1">'[4]AMI P &amp; L'!#REF!</definedName>
    <definedName name="BEx91QH5JRZKQP1GPN2SQMR3CKAG" localSheetId="14" hidden="1">'[4]AMI P &amp; L'!#REF!</definedName>
    <definedName name="BEx91QH5JRZKQP1GPN2SQMR3CKAG" localSheetId="2" hidden="1">#REF!</definedName>
    <definedName name="BEx91QH5JRZKQP1GPN2SQMR3CKAG" localSheetId="5" hidden="1">'[4]AMI P &amp; L'!#REF!</definedName>
    <definedName name="BEx91QH5JRZKQP1GPN2SQMR3CKAG" localSheetId="22" hidden="1">'[4]AMI P &amp; L'!#REF!</definedName>
    <definedName name="BEx91QH5JRZKQP1GPN2SQMR3CKAG" localSheetId="21" hidden="1">'[4]AMI P &amp; L'!#REF!</definedName>
    <definedName name="BEx91QH5JRZKQP1GPN2SQMR3CKAG" localSheetId="57" hidden="1">'[4]AMI P &amp; L'!#REF!</definedName>
    <definedName name="BEx91QH5JRZKQP1GPN2SQMR3CKAG" localSheetId="56" hidden="1">'[4]AMI P &amp; L'!#REF!</definedName>
    <definedName name="BEx91QH5JRZKQP1GPN2SQMR3CKAG" localSheetId="7" hidden="1">#REF!</definedName>
    <definedName name="BEx91QH5JRZKQP1GPN2SQMR3CKAG" localSheetId="40" hidden="1">'[4]AMI P &amp; L'!#REF!</definedName>
    <definedName name="BEx91QH5JRZKQP1GPN2SQMR3CKAG" localSheetId="39" hidden="1">'[4]AMI P &amp; L'!#REF!</definedName>
    <definedName name="BEx91QH5JRZKQP1GPN2SQMR3CKAG" localSheetId="41" hidden="1">'[4]AMI P &amp; L'!#REF!</definedName>
    <definedName name="BEx91QH5JRZKQP1GPN2SQMR3CKAG" localSheetId="38" hidden="1">'[4]AMI P &amp; L'!#REF!</definedName>
    <definedName name="BEx91QH5JRZKQP1GPN2SQMR3CKAG" localSheetId="15" hidden="1">'[4]AMI P &amp; L'!#REF!</definedName>
    <definedName name="BEx91QH5JRZKQP1GPN2SQMR3CKAG" hidden="1">'[4]AMI P &amp; L'!#REF!</definedName>
    <definedName name="BEx91ROALDNHO7FI4X8L61RH4UJE" localSheetId="19" hidden="1">'[4]AMI P &amp; L'!#REF!</definedName>
    <definedName name="BEx91ROALDNHO7FI4X8L61RH4UJE" localSheetId="16" hidden="1">'[4]AMI P &amp; L'!#REF!</definedName>
    <definedName name="BEx91ROALDNHO7FI4X8L61RH4UJE" localSheetId="17" hidden="1">'[4]AMI P &amp; L'!#REF!</definedName>
    <definedName name="BEx91ROALDNHO7FI4X8L61RH4UJE" localSheetId="13" hidden="1">'[4]AMI P &amp; L'!#REF!</definedName>
    <definedName name="BEx91ROALDNHO7FI4X8L61RH4UJE" localSheetId="14" hidden="1">'[4]AMI P &amp; L'!#REF!</definedName>
    <definedName name="BEx91ROALDNHO7FI4X8L61RH4UJE" localSheetId="2" hidden="1">#REF!</definedName>
    <definedName name="BEx91ROALDNHO7FI4X8L61RH4UJE" localSheetId="5" hidden="1">'[4]AMI P &amp; L'!#REF!</definedName>
    <definedName name="BEx91ROALDNHO7FI4X8L61RH4UJE" localSheetId="22" hidden="1">'[4]AMI P &amp; L'!#REF!</definedName>
    <definedName name="BEx91ROALDNHO7FI4X8L61RH4UJE" localSheetId="21" hidden="1">'[4]AMI P &amp; L'!#REF!</definedName>
    <definedName name="BEx91ROALDNHO7FI4X8L61RH4UJE" localSheetId="57" hidden="1">'[4]AMI P &amp; L'!#REF!</definedName>
    <definedName name="BEx91ROALDNHO7FI4X8L61RH4UJE" localSheetId="56" hidden="1">'[4]AMI P &amp; L'!#REF!</definedName>
    <definedName name="BEx91ROALDNHO7FI4X8L61RH4UJE" localSheetId="7" hidden="1">#REF!</definedName>
    <definedName name="BEx91ROALDNHO7FI4X8L61RH4UJE" localSheetId="40" hidden="1">'[4]AMI P &amp; L'!#REF!</definedName>
    <definedName name="BEx91ROALDNHO7FI4X8L61RH4UJE" localSheetId="39" hidden="1">'[4]AMI P &amp; L'!#REF!</definedName>
    <definedName name="BEx91ROALDNHO7FI4X8L61RH4UJE" localSheetId="41" hidden="1">'[4]AMI P &amp; L'!#REF!</definedName>
    <definedName name="BEx91ROALDNHO7FI4X8L61RH4UJE" localSheetId="38" hidden="1">'[4]AMI P &amp; L'!#REF!</definedName>
    <definedName name="BEx91ROALDNHO7FI4X8L61RH4UJE" localSheetId="15" hidden="1">'[4]AMI P &amp; L'!#REF!</definedName>
    <definedName name="BEx91ROALDNHO7FI4X8L61RH4UJE" hidden="1">'[4]AMI P &amp; L'!#REF!</definedName>
    <definedName name="BEx91TMID71GVYH0U16QM1RV3PX0" localSheetId="2" hidden="1">#REF!</definedName>
    <definedName name="BEx91TMID71GVYH0U16QM1RV3PX0" localSheetId="7" hidden="1">#REF!</definedName>
    <definedName name="BEx91TMID71GVYH0U16QM1RV3PX0" hidden="1">'[3]Reco Sheet for Fcast'!$I$9:$J$9</definedName>
    <definedName name="BEx91VF2D78PAF337E3L2L81K9W2" localSheetId="2" hidden="1">#REF!</definedName>
    <definedName name="BEx91VF2D78PAF337E3L2L81K9W2" localSheetId="7" hidden="1">#REF!</definedName>
    <definedName name="BEx91VF2D78PAF337E3L2L81K9W2" hidden="1">'[3]Reco Sheet for Fcast'!$H$2:$I$2</definedName>
    <definedName name="BEx921PNZ46VORG2VRMWREWIC0SE" localSheetId="2" hidden="1">#REF!</definedName>
    <definedName name="BEx921PNZ46VORG2VRMWREWIC0SE" localSheetId="7" hidden="1">#REF!</definedName>
    <definedName name="BEx921PNZ46VORG2VRMWREWIC0SE" hidden="1">'[3]Reco Sheet for Fcast'!$I$8:$J$8</definedName>
    <definedName name="BEx926YKM8TTG7PUO1UYIDCBXTWU" localSheetId="13" hidden="1">#REF!</definedName>
    <definedName name="BEx926YKM8TTG7PUO1UYIDCBXTWU" localSheetId="14" hidden="1">#REF!</definedName>
    <definedName name="BEx926YKM8TTG7PUO1UYIDCBXTWU" localSheetId="2" hidden="1">#REF!</definedName>
    <definedName name="BEx926YKM8TTG7PUO1UYIDCBXTWU" localSheetId="22" hidden="1">#REF!</definedName>
    <definedName name="BEx926YKM8TTG7PUO1UYIDCBXTWU" localSheetId="7" hidden="1">#REF!</definedName>
    <definedName name="BEx926YKM8TTG7PUO1UYIDCBXTWU" hidden="1">#REF!</definedName>
    <definedName name="BEx92DPEKL5WM5A3CN8674JI0PR3" localSheetId="2" hidden="1">#REF!</definedName>
    <definedName name="BEx92DPEKL5WM5A3CN8674JI0PR3" localSheetId="7" hidden="1">#REF!</definedName>
    <definedName name="BEx92DPEKL5WM5A3CN8674JI0PR3" hidden="1">'[3]Reco Sheet for Fcast'!$F$8:$G$8</definedName>
    <definedName name="BEx92ER2RMY93TZK0D9L9T3H0GI5" localSheetId="2" hidden="1">#REF!</definedName>
    <definedName name="BEx92ER2RMY93TZK0D9L9T3H0GI5" localSheetId="7" hidden="1">#REF!</definedName>
    <definedName name="BEx92ER2RMY93TZK0D9L9T3H0GI5" hidden="1">'[3]Reco Sheet for Fcast'!$K$2</definedName>
    <definedName name="BEx92FI04PJT4LI23KKIHRXWJDTT" localSheetId="2" hidden="1">#REF!</definedName>
    <definedName name="BEx92FI04PJT4LI23KKIHRXWJDTT" localSheetId="7" hidden="1">#REF!</definedName>
    <definedName name="BEx92FI04PJT4LI23KKIHRXWJDTT" hidden="1">'[3]Reco Sheet for Fcast'!$F$9:$G$9</definedName>
    <definedName name="BEx92HR14HQ9D5JXCSPA4SS4RT62" localSheetId="2" hidden="1">#REF!</definedName>
    <definedName name="BEx92HR14HQ9D5JXCSPA4SS4RT62" localSheetId="7" hidden="1">#REF!</definedName>
    <definedName name="BEx92HR14HQ9D5JXCSPA4SS4RT62" hidden="1">'[3]Reco Sheet for Fcast'!$F$11:$G$11</definedName>
    <definedName name="BEx92HWA2D6A5EX9MFG68G0NOMSN" localSheetId="2" hidden="1">#REF!</definedName>
    <definedName name="BEx92HWA2D6A5EX9MFG68G0NOMSN" localSheetId="7" hidden="1">#REF!</definedName>
    <definedName name="BEx92HWA2D6A5EX9MFG68G0NOMSN" hidden="1">'[3]Reco Sheet for Fcast'!$I$10:$J$10</definedName>
    <definedName name="BEx92JZTWI2NV5R3DXEP4NS1NVLT" localSheetId="2" hidden="1">'[5]Reco Sheet for Fcast'!$I$11:$J$11</definedName>
    <definedName name="BEx92JZTWI2NV5R3DXEP4NS1NVLT" localSheetId="7" hidden="1">'[5]Reco Sheet for Fcast'!$I$11:$J$11</definedName>
    <definedName name="BEx92JZTWI2NV5R3DXEP4NS1NVLT" hidden="1">'[3]Reco Sheet for Fcast'!$I$11:$J$11</definedName>
    <definedName name="BEx92PUBDIXAU1FW5ZAXECMAU0LN" localSheetId="2" hidden="1">#REF!</definedName>
    <definedName name="BEx92PUBDIXAU1FW5ZAXECMAU0LN" localSheetId="7" hidden="1">#REF!</definedName>
    <definedName name="BEx92PUBDIXAU1FW5ZAXECMAU0LN" hidden="1">'[3]Reco Sheet for Fcast'!$K$2</definedName>
    <definedName name="BEx92S8MHFFIVRQ2YSHZNQGOFUHD" localSheetId="2" hidden="1">#REF!</definedName>
    <definedName name="BEx92S8MHFFIVRQ2YSHZNQGOFUHD" localSheetId="7" hidden="1">#REF!</definedName>
    <definedName name="BEx92S8MHFFIVRQ2YSHZNQGOFUHD" hidden="1">'[3]Reco Sheet for Fcast'!$F$15</definedName>
    <definedName name="BEx92VOMR5U4BPW19GODTNNQPLQS" localSheetId="13" hidden="1">#REF!</definedName>
    <definedName name="BEx92VOMR5U4BPW19GODTNNQPLQS" localSheetId="14" hidden="1">#REF!</definedName>
    <definedName name="BEx92VOMR5U4BPW19GODTNNQPLQS" localSheetId="2" hidden="1">#REF!</definedName>
    <definedName name="BEx92VOMR5U4BPW19GODTNNQPLQS" localSheetId="22" hidden="1">#REF!</definedName>
    <definedName name="BEx92VOMR5U4BPW19GODTNNQPLQS" localSheetId="7" hidden="1">#REF!</definedName>
    <definedName name="BEx92VOMR5U4BPW19GODTNNQPLQS" hidden="1">#REF!</definedName>
    <definedName name="BEx9390V3T8184ECXMBU7UT4R35V" localSheetId="13" hidden="1">#REF!</definedName>
    <definedName name="BEx9390V3T8184ECXMBU7UT4R35V" localSheetId="14" hidden="1">#REF!</definedName>
    <definedName name="BEx9390V3T8184ECXMBU7UT4R35V" localSheetId="2" hidden="1">#REF!</definedName>
    <definedName name="BEx9390V3T8184ECXMBU7UT4R35V" hidden="1">#REF!</definedName>
    <definedName name="BEx93B9OULL2YGC896XXYAAJSTRK" localSheetId="2" hidden="1">#REF!</definedName>
    <definedName name="BEx93B9OULL2YGC896XXYAAJSTRK" localSheetId="7" hidden="1">#REF!</definedName>
    <definedName name="BEx93B9OULL2YGC896XXYAAJSTRK" hidden="1">'[3]Reco Sheet for Fcast'!$H$2:$I$2</definedName>
    <definedName name="BEx93FRKF99NRT3LH99UTIH7AAYF" localSheetId="2" hidden="1">#REF!</definedName>
    <definedName name="BEx93FRKF99NRT3LH99UTIH7AAYF" localSheetId="7" hidden="1">#REF!</definedName>
    <definedName name="BEx93FRKF99NRT3LH99UTIH7AAYF" hidden="1">'[3]Reco Sheet for Fcast'!$F$6:$G$6</definedName>
    <definedName name="BEx93M7FSHP50OG34A4W8W8DF12U" localSheetId="2" hidden="1">#REF!</definedName>
    <definedName name="BEx93M7FSHP50OG34A4W8W8DF12U" localSheetId="7" hidden="1">#REF!</definedName>
    <definedName name="BEx93M7FSHP50OG34A4W8W8DF12U" hidden="1">'[3]Reco Sheet for Fcast'!$I$10:$J$10</definedName>
    <definedName name="BEx93OLWY2O3PRA74U41VG5RXT4Q" localSheetId="2" hidden="1">#REF!</definedName>
    <definedName name="BEx93OLWY2O3PRA74U41VG5RXT4Q" localSheetId="7" hidden="1">#REF!</definedName>
    <definedName name="BEx93OLWY2O3PRA74U41VG5RXT4Q" hidden="1">'[3]Reco Sheet for Fcast'!$I$7:$J$7</definedName>
    <definedName name="BEx93RWFAF6YJGYUTITVM445C02U" localSheetId="2" hidden="1">#REF!</definedName>
    <definedName name="BEx93RWFAF6YJGYUTITVM445C02U" localSheetId="7" hidden="1">#REF!</definedName>
    <definedName name="BEx93RWFAF6YJGYUTITVM445C02U" hidden="1">'[3]Reco Sheet for Fcast'!$H$2:$I$2</definedName>
    <definedName name="BEx93SY9RWG3HUV4YXQKXJH9FH14" localSheetId="2" hidden="1">#REF!</definedName>
    <definedName name="BEx93SY9RWG3HUV4YXQKXJH9FH14" localSheetId="7" hidden="1">#REF!</definedName>
    <definedName name="BEx93SY9RWG3HUV4YXQKXJH9FH14" hidden="1">'[3]Reco Sheet for Fcast'!$F$15</definedName>
    <definedName name="BEx93TJUX3U0FJDBG6DDSNQ91R5J" localSheetId="2" hidden="1">#REF!</definedName>
    <definedName name="BEx93TJUX3U0FJDBG6DDSNQ91R5J" localSheetId="7" hidden="1">#REF!</definedName>
    <definedName name="BEx93TJUX3U0FJDBG6DDSNQ91R5J" hidden="1">'[3]Reco Sheet for Fcast'!$I$9:$J$9</definedName>
    <definedName name="BEx93YNAESS6QDDCIDR2UMYO35X1" localSheetId="13" hidden="1">#REF!</definedName>
    <definedName name="BEx93YNAESS6QDDCIDR2UMYO35X1" localSheetId="14" hidden="1">#REF!</definedName>
    <definedName name="BEx93YNAESS6QDDCIDR2UMYO35X1" localSheetId="2" hidden="1">#REF!</definedName>
    <definedName name="BEx93YNAESS6QDDCIDR2UMYO35X1" hidden="1">#REF!</definedName>
    <definedName name="BEx93YY393Z5DLMHRK8KZL5903S3" localSheetId="13" hidden="1">#REF!</definedName>
    <definedName name="BEx93YY393Z5DLMHRK8KZL5903S3" localSheetId="14" hidden="1">#REF!</definedName>
    <definedName name="BEx93YY393Z5DLMHRK8KZL5903S3" localSheetId="2" hidden="1">#REF!</definedName>
    <definedName name="BEx93YY393Z5DLMHRK8KZL5903S3" localSheetId="22" hidden="1">#REF!</definedName>
    <definedName name="BEx93YY393Z5DLMHRK8KZL5903S3" localSheetId="7" hidden="1">#REF!</definedName>
    <definedName name="BEx93YY393Z5DLMHRK8KZL5903S3" hidden="1">#REF!</definedName>
    <definedName name="BEx942UCRHMI4B0US31HO95GSC2X" localSheetId="2" hidden="1">#REF!</definedName>
    <definedName name="BEx942UCRHMI4B0US31HO95GSC2X" localSheetId="7" hidden="1">#REF!</definedName>
    <definedName name="BEx942UCRHMI4B0US31HO95GSC2X" hidden="1">'[3]Reco Sheet for Fcast'!$I$7:$J$7</definedName>
    <definedName name="BEx948ZFFQWVIDNG4AZAUGGGEB5U" localSheetId="2" hidden="1">#REF!</definedName>
    <definedName name="BEx948ZFFQWVIDNG4AZAUGGGEB5U" localSheetId="7" hidden="1">#REF!</definedName>
    <definedName name="BEx948ZFFQWVIDNG4AZAUGGGEB5U" hidden="1">'[3]Reco Sheet for Fcast'!$F$6:$G$6</definedName>
    <definedName name="BEx94CKXG92OMURH41SNU6IOHK4J" localSheetId="19" hidden="1">'[4]AMI P &amp; L'!#REF!</definedName>
    <definedName name="BEx94CKXG92OMURH41SNU6IOHK4J" localSheetId="16" hidden="1">'[4]AMI P &amp; L'!#REF!</definedName>
    <definedName name="BEx94CKXG92OMURH41SNU6IOHK4J" localSheetId="17" hidden="1">'[4]AMI P &amp; L'!#REF!</definedName>
    <definedName name="BEx94CKXG92OMURH41SNU6IOHK4J" localSheetId="13" hidden="1">'[4]AMI P &amp; L'!#REF!</definedName>
    <definedName name="BEx94CKXG92OMURH41SNU6IOHK4J" localSheetId="14" hidden="1">'[4]AMI P &amp; L'!#REF!</definedName>
    <definedName name="BEx94CKXG92OMURH41SNU6IOHK4J" localSheetId="2" hidden="1">#REF!</definedName>
    <definedName name="BEx94CKXG92OMURH41SNU6IOHK4J" localSheetId="5" hidden="1">'[4]AMI P &amp; L'!#REF!</definedName>
    <definedName name="BEx94CKXG92OMURH41SNU6IOHK4J" localSheetId="22" hidden="1">'[4]AMI P &amp; L'!#REF!</definedName>
    <definedName name="BEx94CKXG92OMURH41SNU6IOHK4J" localSheetId="21" hidden="1">'[4]AMI P &amp; L'!#REF!</definedName>
    <definedName name="BEx94CKXG92OMURH41SNU6IOHK4J" localSheetId="57" hidden="1">'[4]AMI P &amp; L'!#REF!</definedName>
    <definedName name="BEx94CKXG92OMURH41SNU6IOHK4J" localSheetId="56" hidden="1">'[4]AMI P &amp; L'!#REF!</definedName>
    <definedName name="BEx94CKXG92OMURH41SNU6IOHK4J" localSheetId="7" hidden="1">#REF!</definedName>
    <definedName name="BEx94CKXG92OMURH41SNU6IOHK4J" localSheetId="40" hidden="1">'[4]AMI P &amp; L'!#REF!</definedName>
    <definedName name="BEx94CKXG92OMURH41SNU6IOHK4J" localSheetId="39" hidden="1">'[4]AMI P &amp; L'!#REF!</definedName>
    <definedName name="BEx94CKXG92OMURH41SNU6IOHK4J" localSheetId="41" hidden="1">'[4]AMI P &amp; L'!#REF!</definedName>
    <definedName name="BEx94CKXG92OMURH41SNU6IOHK4J" localSheetId="38" hidden="1">'[4]AMI P &amp; L'!#REF!</definedName>
    <definedName name="BEx94CKXG92OMURH41SNU6IOHK4J" localSheetId="15" hidden="1">'[4]AMI P &amp; L'!#REF!</definedName>
    <definedName name="BEx94CKXG92OMURH41SNU6IOHK4J" hidden="1">'[4]AMI P &amp; L'!#REF!</definedName>
    <definedName name="BEx94GXG30CIVB6ZQN3X3IK6BZXQ" localSheetId="19" hidden="1">'[4]AMI P &amp; L'!#REF!</definedName>
    <definedName name="BEx94GXG30CIVB6ZQN3X3IK6BZXQ" localSheetId="16" hidden="1">'[4]AMI P &amp; L'!#REF!</definedName>
    <definedName name="BEx94GXG30CIVB6ZQN3X3IK6BZXQ" localSheetId="17" hidden="1">'[4]AMI P &amp; L'!#REF!</definedName>
    <definedName name="BEx94GXG30CIVB6ZQN3X3IK6BZXQ" localSheetId="13" hidden="1">'[4]AMI P &amp; L'!#REF!</definedName>
    <definedName name="BEx94GXG30CIVB6ZQN3X3IK6BZXQ" localSheetId="14" hidden="1">'[4]AMI P &amp; L'!#REF!</definedName>
    <definedName name="BEx94GXG30CIVB6ZQN3X3IK6BZXQ" localSheetId="2" hidden="1">#REF!</definedName>
    <definedName name="BEx94GXG30CIVB6ZQN3X3IK6BZXQ" localSheetId="5" hidden="1">'[4]AMI P &amp; L'!#REF!</definedName>
    <definedName name="BEx94GXG30CIVB6ZQN3X3IK6BZXQ" localSheetId="22" hidden="1">'[4]AMI P &amp; L'!#REF!</definedName>
    <definedName name="BEx94GXG30CIVB6ZQN3X3IK6BZXQ" localSheetId="21" hidden="1">'[4]AMI P &amp; L'!#REF!</definedName>
    <definedName name="BEx94GXG30CIVB6ZQN3X3IK6BZXQ" localSheetId="57" hidden="1">'[4]AMI P &amp; L'!#REF!</definedName>
    <definedName name="BEx94GXG30CIVB6ZQN3X3IK6BZXQ" localSheetId="56" hidden="1">'[4]AMI P &amp; L'!#REF!</definedName>
    <definedName name="BEx94GXG30CIVB6ZQN3X3IK6BZXQ" localSheetId="7" hidden="1">#REF!</definedName>
    <definedName name="BEx94GXG30CIVB6ZQN3X3IK6BZXQ" localSheetId="40" hidden="1">'[4]AMI P &amp; L'!#REF!</definedName>
    <definedName name="BEx94GXG30CIVB6ZQN3X3IK6BZXQ" localSheetId="39" hidden="1">'[4]AMI P &amp; L'!#REF!</definedName>
    <definedName name="BEx94GXG30CIVB6ZQN3X3IK6BZXQ" localSheetId="41" hidden="1">'[4]AMI P &amp; L'!#REF!</definedName>
    <definedName name="BEx94GXG30CIVB6ZQN3X3IK6BZXQ" localSheetId="38" hidden="1">'[4]AMI P &amp; L'!#REF!</definedName>
    <definedName name="BEx94GXG30CIVB6ZQN3X3IK6BZXQ" localSheetId="15" hidden="1">'[4]AMI P &amp; L'!#REF!</definedName>
    <definedName name="BEx94GXG30CIVB6ZQN3X3IK6BZXQ" hidden="1">'[4]AMI P &amp; L'!#REF!</definedName>
    <definedName name="BEx94HZ5LURYM9ST744ALV6ZCKYP" localSheetId="19" hidden="1">'[4]AMI P &amp; L'!#REF!</definedName>
    <definedName name="BEx94HZ5LURYM9ST744ALV6ZCKYP" localSheetId="16" hidden="1">'[4]AMI P &amp; L'!#REF!</definedName>
    <definedName name="BEx94HZ5LURYM9ST744ALV6ZCKYP" localSheetId="17" hidden="1">'[4]AMI P &amp; L'!#REF!</definedName>
    <definedName name="BEx94HZ5LURYM9ST744ALV6ZCKYP" localSheetId="13" hidden="1">'[4]AMI P &amp; L'!#REF!</definedName>
    <definedName name="BEx94HZ5LURYM9ST744ALV6ZCKYP" localSheetId="14" hidden="1">'[4]AMI P &amp; L'!#REF!</definedName>
    <definedName name="BEx94HZ5LURYM9ST744ALV6ZCKYP" localSheetId="2" hidden="1">#REF!</definedName>
    <definedName name="BEx94HZ5LURYM9ST744ALV6ZCKYP" localSheetId="5" hidden="1">'[4]AMI P &amp; L'!#REF!</definedName>
    <definedName name="BEx94HZ5LURYM9ST744ALV6ZCKYP" localSheetId="22" hidden="1">'[4]AMI P &amp; L'!#REF!</definedName>
    <definedName name="BEx94HZ5LURYM9ST744ALV6ZCKYP" localSheetId="21" hidden="1">'[4]AMI P &amp; L'!#REF!</definedName>
    <definedName name="BEx94HZ5LURYM9ST744ALV6ZCKYP" localSheetId="57" hidden="1">'[4]AMI P &amp; L'!#REF!</definedName>
    <definedName name="BEx94HZ5LURYM9ST744ALV6ZCKYP" localSheetId="56" hidden="1">'[4]AMI P &amp; L'!#REF!</definedName>
    <definedName name="BEx94HZ5LURYM9ST744ALV6ZCKYP" localSheetId="7" hidden="1">#REF!</definedName>
    <definedName name="BEx94HZ5LURYM9ST744ALV6ZCKYP" localSheetId="40" hidden="1">'[4]AMI P &amp; L'!#REF!</definedName>
    <definedName name="BEx94HZ5LURYM9ST744ALV6ZCKYP" localSheetId="39" hidden="1">'[4]AMI P &amp; L'!#REF!</definedName>
    <definedName name="BEx94HZ5LURYM9ST744ALV6ZCKYP" localSheetId="41" hidden="1">'[4]AMI P &amp; L'!#REF!</definedName>
    <definedName name="BEx94HZ5LURYM9ST744ALV6ZCKYP" localSheetId="38" hidden="1">'[4]AMI P &amp; L'!#REF!</definedName>
    <definedName name="BEx94HZ5LURYM9ST744ALV6ZCKYP" localSheetId="15" hidden="1">'[4]AMI P &amp; L'!#REF!</definedName>
    <definedName name="BEx94HZ5LURYM9ST744ALV6ZCKYP" hidden="1">'[4]AMI P &amp; L'!#REF!</definedName>
    <definedName name="BEx94IQ75E90YUMWJ9N591LR7DQQ" localSheetId="19" hidden="1">'[4]AMI P &amp; L'!#REF!</definedName>
    <definedName name="BEx94IQ75E90YUMWJ9N591LR7DQQ" localSheetId="16" hidden="1">'[4]AMI P &amp; L'!#REF!</definedName>
    <definedName name="BEx94IQ75E90YUMWJ9N591LR7DQQ" localSheetId="17" hidden="1">'[4]AMI P &amp; L'!#REF!</definedName>
    <definedName name="BEx94IQ75E90YUMWJ9N591LR7DQQ" localSheetId="13" hidden="1">'[4]AMI P &amp; L'!#REF!</definedName>
    <definedName name="BEx94IQ75E90YUMWJ9N591LR7DQQ" localSheetId="14" hidden="1">'[4]AMI P &amp; L'!#REF!</definedName>
    <definedName name="BEx94IQ75E90YUMWJ9N591LR7DQQ" localSheetId="2" hidden="1">#REF!</definedName>
    <definedName name="BEx94IQ75E90YUMWJ9N591LR7DQQ" localSheetId="5" hidden="1">'[4]AMI P &amp; L'!#REF!</definedName>
    <definedName name="BEx94IQ75E90YUMWJ9N591LR7DQQ" localSheetId="22" hidden="1">'[4]AMI P &amp; L'!#REF!</definedName>
    <definedName name="BEx94IQ75E90YUMWJ9N591LR7DQQ" localSheetId="21" hidden="1">'[4]AMI P &amp; L'!#REF!</definedName>
    <definedName name="BEx94IQ75E90YUMWJ9N591LR7DQQ" localSheetId="57" hidden="1">'[4]AMI P &amp; L'!#REF!</definedName>
    <definedName name="BEx94IQ75E90YUMWJ9N591LR7DQQ" localSheetId="56" hidden="1">'[4]AMI P &amp; L'!#REF!</definedName>
    <definedName name="BEx94IQ75E90YUMWJ9N591LR7DQQ" localSheetId="7" hidden="1">#REF!</definedName>
    <definedName name="BEx94IQ75E90YUMWJ9N591LR7DQQ" localSheetId="40" hidden="1">'[4]AMI P &amp; L'!#REF!</definedName>
    <definedName name="BEx94IQ75E90YUMWJ9N591LR7DQQ" localSheetId="39" hidden="1">'[4]AMI P &amp; L'!#REF!</definedName>
    <definedName name="BEx94IQ75E90YUMWJ9N591LR7DQQ" localSheetId="41" hidden="1">'[4]AMI P &amp; L'!#REF!</definedName>
    <definedName name="BEx94IQ75E90YUMWJ9N591LR7DQQ" localSheetId="38" hidden="1">'[4]AMI P &amp; L'!#REF!</definedName>
    <definedName name="BEx94IQ75E90YUMWJ9N591LR7DQQ" localSheetId="15" hidden="1">'[4]AMI P &amp; L'!#REF!</definedName>
    <definedName name="BEx94IQ75E90YUMWJ9N591LR7DQQ" hidden="1">'[4]AMI P &amp; L'!#REF!</definedName>
    <definedName name="BEx94N7W5T3U7UOE97D6OVIBUCXS" localSheetId="2" hidden="1">#REF!</definedName>
    <definedName name="BEx94N7W5T3U7UOE97D6OVIBUCXS" localSheetId="7" hidden="1">#REF!</definedName>
    <definedName name="BEx94N7W5T3U7UOE97D6OVIBUCXS" hidden="1">'[3]Reco Sheet for Fcast'!$I$6:$J$6</definedName>
    <definedName name="BEx94VB706FLMNYFICTPASYEA2G8" localSheetId="13" hidden="1">#REF!</definedName>
    <definedName name="BEx94VB706FLMNYFICTPASYEA2G8" localSheetId="14" hidden="1">#REF!</definedName>
    <definedName name="BEx94VB706FLMNYFICTPASYEA2G8" localSheetId="2" hidden="1">#REF!</definedName>
    <definedName name="BEx94VB706FLMNYFICTPASYEA2G8" hidden="1">#REF!</definedName>
    <definedName name="BEx94XK7HTOCAI9XPVFSIIW2YKUT" localSheetId="13" hidden="1">#REF!</definedName>
    <definedName name="BEx94XK7HTOCAI9XPVFSIIW2YKUT" localSheetId="14" hidden="1">#REF!</definedName>
    <definedName name="BEx94XK7HTOCAI9XPVFSIIW2YKUT" localSheetId="2" hidden="1">#REF!</definedName>
    <definedName name="BEx94XK7HTOCAI9XPVFSIIW2YKUT" localSheetId="22" hidden="1">#REF!</definedName>
    <definedName name="BEx94XK7HTOCAI9XPVFSIIW2YKUT" localSheetId="7" hidden="1">#REF!</definedName>
    <definedName name="BEx94XK7HTOCAI9XPVFSIIW2YKUT" hidden="1">#REF!</definedName>
    <definedName name="BEx955NIAWX5OLAHMTV6QFUZPR30" localSheetId="19" hidden="1">'[4]AMI P &amp; L'!#REF!</definedName>
    <definedName name="BEx955NIAWX5OLAHMTV6QFUZPR30" localSheetId="16" hidden="1">'[4]AMI P &amp; L'!#REF!</definedName>
    <definedName name="BEx955NIAWX5OLAHMTV6QFUZPR30" localSheetId="17" hidden="1">'[4]AMI P &amp; L'!#REF!</definedName>
    <definedName name="BEx955NIAWX5OLAHMTV6QFUZPR30" localSheetId="13" hidden="1">'[4]AMI P &amp; L'!#REF!</definedName>
    <definedName name="BEx955NIAWX5OLAHMTV6QFUZPR30" localSheetId="14" hidden="1">'[4]AMI P &amp; L'!#REF!</definedName>
    <definedName name="BEx955NIAWX5OLAHMTV6QFUZPR30" localSheetId="2" hidden="1">#REF!</definedName>
    <definedName name="BEx955NIAWX5OLAHMTV6QFUZPR30" localSheetId="5" hidden="1">'[4]AMI P &amp; L'!#REF!</definedName>
    <definedName name="BEx955NIAWX5OLAHMTV6QFUZPR30" localSheetId="22" hidden="1">'[4]AMI P &amp; L'!#REF!</definedName>
    <definedName name="BEx955NIAWX5OLAHMTV6QFUZPR30" localSheetId="21" hidden="1">'[4]AMI P &amp; L'!#REF!</definedName>
    <definedName name="BEx955NIAWX5OLAHMTV6QFUZPR30" localSheetId="57" hidden="1">'[4]AMI P &amp; L'!#REF!</definedName>
    <definedName name="BEx955NIAWX5OLAHMTV6QFUZPR30" localSheetId="56" hidden="1">'[4]AMI P &amp; L'!#REF!</definedName>
    <definedName name="BEx955NIAWX5OLAHMTV6QFUZPR30" localSheetId="7" hidden="1">#REF!</definedName>
    <definedName name="BEx955NIAWX5OLAHMTV6QFUZPR30" localSheetId="40" hidden="1">'[4]AMI P &amp; L'!#REF!</definedName>
    <definedName name="BEx955NIAWX5OLAHMTV6QFUZPR30" localSheetId="39" hidden="1">'[4]AMI P &amp; L'!#REF!</definedName>
    <definedName name="BEx955NIAWX5OLAHMTV6QFUZPR30" localSheetId="41" hidden="1">'[4]AMI P &amp; L'!#REF!</definedName>
    <definedName name="BEx955NIAWX5OLAHMTV6QFUZPR30" localSheetId="38" hidden="1">'[4]AMI P &amp; L'!#REF!</definedName>
    <definedName name="BEx955NIAWX5OLAHMTV6QFUZPR30" localSheetId="15" hidden="1">'[4]AMI P &amp; L'!#REF!</definedName>
    <definedName name="BEx955NIAWX5OLAHMTV6QFUZPR30" hidden="1">'[4]AMI P &amp; L'!#REF!</definedName>
    <definedName name="BEx9581TYVI2M5TT4ISDAJV4W7Z6" localSheetId="2" hidden="1">#REF!</definedName>
    <definedName name="BEx9581TYVI2M5TT4ISDAJV4W7Z6" localSheetId="7" hidden="1">#REF!</definedName>
    <definedName name="BEx9581TYVI2M5TT4ISDAJV4W7Z6" hidden="1">'[3]Reco Sheet for Fcast'!$I$10:$J$10</definedName>
    <definedName name="BEx95NHF4RVUE0YDOAFZEIVBYJXD" localSheetId="2" hidden="1">#REF!</definedName>
    <definedName name="BEx95NHF4RVUE0YDOAFZEIVBYJXD" localSheetId="7" hidden="1">#REF!</definedName>
    <definedName name="BEx95NHF4RVUE0YDOAFZEIVBYJXD" hidden="1">'[3]Reco Sheet for Fcast'!$I$6:$J$6</definedName>
    <definedName name="BEx95QBZMG0E2KQ9BERJ861QLYN3" localSheetId="2" hidden="1">#REF!</definedName>
    <definedName name="BEx95QBZMG0E2KQ9BERJ861QLYN3" localSheetId="7" hidden="1">#REF!</definedName>
    <definedName name="BEx95QBZMG0E2KQ9BERJ861QLYN3" hidden="1">'[3]Reco Sheet for Fcast'!$F$6:$G$6</definedName>
    <definedName name="BEx95QHBVDN795UNQJLRXG3RDU49" localSheetId="2" hidden="1">#REF!</definedName>
    <definedName name="BEx95QHBVDN795UNQJLRXG3RDU49" localSheetId="7" hidden="1">#REF!</definedName>
    <definedName name="BEx95QHBVDN795UNQJLRXG3RDU49" hidden="1">'[3]Reco Sheet for Fcast'!$I$6:$J$6</definedName>
    <definedName name="BEx95TBVUWV7L7OMFMZDQEXGVHU6" localSheetId="2" hidden="1">#REF!</definedName>
    <definedName name="BEx95TBVUWV7L7OMFMZDQEXGVHU6" localSheetId="7" hidden="1">#REF!</definedName>
    <definedName name="BEx95TBVUWV7L7OMFMZDQEXGVHU6" hidden="1">'[3]Reco Sheet for Fcast'!$F$9:$G$9</definedName>
    <definedName name="BEx95U89DZZSVO39TGS62CX8G9N4" localSheetId="2" hidden="1">#REF!</definedName>
    <definedName name="BEx95U89DZZSVO39TGS62CX8G9N4" localSheetId="7" hidden="1">#REF!</definedName>
    <definedName name="BEx95U89DZZSVO39TGS62CX8G9N4" hidden="1">'[3]Reco Sheet for Fcast'!$F$11:$G$11</definedName>
    <definedName name="BEx95V9YBPXYAZH582VPQOVRO3WE" localSheetId="13" hidden="1">#REF!</definedName>
    <definedName name="BEx95V9YBPXYAZH582VPQOVRO3WE" localSheetId="14" hidden="1">#REF!</definedName>
    <definedName name="BEx95V9YBPXYAZH582VPQOVRO3WE" localSheetId="2" hidden="1">#REF!</definedName>
    <definedName name="BEx95V9YBPXYAZH582VPQOVRO3WE" hidden="1">#REF!</definedName>
    <definedName name="BEx9602K2GHNBUEUVT9ONRQU1GMD" localSheetId="2" hidden="1">#REF!</definedName>
    <definedName name="BEx9602K2GHNBUEUVT9ONRQU1GMD" localSheetId="7" hidden="1">#REF!</definedName>
    <definedName name="BEx9602K2GHNBUEUVT9ONRQU1GMD" hidden="1">'[3]Reco Sheet for Fcast'!$F$9:$G$9</definedName>
    <definedName name="BEx962BL3Y4LA53EBYI64ZYMZE8U" localSheetId="2" hidden="1">#REF!</definedName>
    <definedName name="BEx962BL3Y4LA53EBYI64ZYMZE8U" localSheetId="7" hidden="1">#REF!</definedName>
    <definedName name="BEx962BL3Y4LA53EBYI64ZYMZE8U" hidden="1">'[3]Reco Sheet for Fcast'!$F$7:$G$7</definedName>
    <definedName name="BEx965RLSEJ64VOARJALER1RIJ3D" localSheetId="13" hidden="1">#REF!</definedName>
    <definedName name="BEx965RLSEJ64VOARJALER1RIJ3D" localSheetId="14" hidden="1">#REF!</definedName>
    <definedName name="BEx965RLSEJ64VOARJALER1RIJ3D" localSheetId="2" hidden="1">#REF!</definedName>
    <definedName name="BEx965RLSEJ64VOARJALER1RIJ3D" hidden="1">#REF!</definedName>
    <definedName name="BEx96JP7X7K0JLFXG5H49RXRME5R" localSheetId="19" hidden="1">#REF!</definedName>
    <definedName name="BEx96JP7X7K0JLFXG5H49RXRME5R" localSheetId="16" hidden="1">#REF!</definedName>
    <definedName name="BEx96JP7X7K0JLFXG5H49RXRME5R" localSheetId="17" hidden="1">#REF!</definedName>
    <definedName name="BEx96JP7X7K0JLFXG5H49RXRME5R" localSheetId="13" hidden="1">#REF!</definedName>
    <definedName name="BEx96JP7X7K0JLFXG5H49RXRME5R" localSheetId="14" hidden="1">#REF!</definedName>
    <definedName name="BEx96JP7X7K0JLFXG5H49RXRME5R" localSheetId="2" hidden="1">#REF!</definedName>
    <definedName name="BEx96JP7X7K0JLFXG5H49RXRME5R" localSheetId="5" hidden="1">#REF!</definedName>
    <definedName name="BEx96JP7X7K0JLFXG5H49RXRME5R" localSheetId="22" hidden="1">#REF!</definedName>
    <definedName name="BEx96JP7X7K0JLFXG5H49RXRME5R" localSheetId="21" hidden="1">#REF!</definedName>
    <definedName name="BEx96JP7X7K0JLFXG5H49RXRME5R" localSheetId="57" hidden="1">#REF!</definedName>
    <definedName name="BEx96JP7X7K0JLFXG5H49RXRME5R" localSheetId="56" hidden="1">#REF!</definedName>
    <definedName name="BEx96JP7X7K0JLFXG5H49RXRME5R" localSheetId="7" hidden="1">#REF!</definedName>
    <definedName name="BEx96JP7X7K0JLFXG5H49RXRME5R" localSheetId="40" hidden="1">#REF!</definedName>
    <definedName name="BEx96JP7X7K0JLFXG5H49RXRME5R" localSheetId="39" hidden="1">#REF!</definedName>
    <definedName name="BEx96JP7X7K0JLFXG5H49RXRME5R" localSheetId="41" hidden="1">#REF!</definedName>
    <definedName name="BEx96JP7X7K0JLFXG5H49RXRME5R" localSheetId="38" hidden="1">#REF!</definedName>
    <definedName name="BEx96JP7X7K0JLFXG5H49RXRME5R" localSheetId="15" hidden="1">#REF!</definedName>
    <definedName name="BEx96JP7X7K0JLFXG5H49RXRME5R" hidden="1">#REF!</definedName>
    <definedName name="BEx96KR21O7H9R29TN0S45Y3QPUK" localSheetId="2" hidden="1">#REF!</definedName>
    <definedName name="BEx96KR21O7H9R29TN0S45Y3QPUK" localSheetId="7" hidden="1">#REF!</definedName>
    <definedName name="BEx96KR21O7H9R29TN0S45Y3QPUK" hidden="1">'[3]Reco Sheet for Fcast'!$I$9:$J$9</definedName>
    <definedName name="BEx96S3H2VGFJ6BSWLVA3V23FNN4" localSheetId="13" hidden="1">#REF!</definedName>
    <definedName name="BEx96S3H2VGFJ6BSWLVA3V23FNN4" localSheetId="14" hidden="1">#REF!</definedName>
    <definedName name="BEx96S3H2VGFJ6BSWLVA3V23FNN4" localSheetId="2" hidden="1">#REF!</definedName>
    <definedName name="BEx96S3H2VGFJ6BSWLVA3V23FNN4" hidden="1">#REF!</definedName>
    <definedName name="BEx96SUFKHHFE8XQ6UUO6ILDOXHO" localSheetId="2" hidden="1">#REF!</definedName>
    <definedName name="BEx96SUFKHHFE8XQ6UUO6ILDOXHO" localSheetId="7" hidden="1">#REF!</definedName>
    <definedName name="BEx96SUFKHHFE8XQ6UUO6ILDOXHO" hidden="1">'[3]Reco Sheet for Fcast'!$I$11:$J$11</definedName>
    <definedName name="BEx96UN4YWXBDEZ1U1ZUIPP41Z7I" localSheetId="2" hidden="1">#REF!</definedName>
    <definedName name="BEx96UN4YWXBDEZ1U1ZUIPP41Z7I" localSheetId="7" hidden="1">#REF!</definedName>
    <definedName name="BEx96UN4YWXBDEZ1U1ZUIPP41Z7I" hidden="1">'[3]Reco Sheet for Fcast'!$H$2:$I$2</definedName>
    <definedName name="BEx978KSD61YJH3S9DGO050R2EHA" localSheetId="2" hidden="1">#REF!</definedName>
    <definedName name="BEx978KSD61YJH3S9DGO050R2EHA" localSheetId="7" hidden="1">#REF!</definedName>
    <definedName name="BEx978KSD61YJH3S9DGO050R2EHA" hidden="1">'[3]Reco Sheet for Fcast'!$F$7:$G$7</definedName>
    <definedName name="BEx97H9O1NAKAPK4MX4PKO34ICL5" localSheetId="2" hidden="1">#REF!</definedName>
    <definedName name="BEx97H9O1NAKAPK4MX4PKO34ICL5" localSheetId="7" hidden="1">#REF!</definedName>
    <definedName name="BEx97H9O1NAKAPK4MX4PKO34ICL5" hidden="1">'[3]Reco Sheet for Fcast'!$F$11:$G$11</definedName>
    <definedName name="BEx97MNUZQ1Z0AO2FL7XQYVNCPR7" localSheetId="2" hidden="1">#REF!</definedName>
    <definedName name="BEx97MNUZQ1Z0AO2FL7XQYVNCPR7" localSheetId="7" hidden="1">#REF!</definedName>
    <definedName name="BEx97MNUZQ1Z0AO2FL7XQYVNCPR7" hidden="1">'[3]Reco Sheet for Fcast'!$I$8:$J$8</definedName>
    <definedName name="BEx97NPQBACJVD9K1YXI08RTW9E2" localSheetId="19" hidden="1">'[4]AMI P &amp; L'!#REF!</definedName>
    <definedName name="BEx97NPQBACJVD9K1YXI08RTW9E2" localSheetId="16" hidden="1">'[4]AMI P &amp; L'!#REF!</definedName>
    <definedName name="BEx97NPQBACJVD9K1YXI08RTW9E2" localSheetId="17" hidden="1">'[4]AMI P &amp; L'!#REF!</definedName>
    <definedName name="BEx97NPQBACJVD9K1YXI08RTW9E2" localSheetId="13" hidden="1">'[4]AMI P &amp; L'!#REF!</definedName>
    <definedName name="BEx97NPQBACJVD9K1YXI08RTW9E2" localSheetId="14" hidden="1">'[4]AMI P &amp; L'!#REF!</definedName>
    <definedName name="BEx97NPQBACJVD9K1YXI08RTW9E2" localSheetId="2" hidden="1">#REF!</definedName>
    <definedName name="BEx97NPQBACJVD9K1YXI08RTW9E2" localSheetId="5" hidden="1">'[4]AMI P &amp; L'!#REF!</definedName>
    <definedName name="BEx97NPQBACJVD9K1YXI08RTW9E2" localSheetId="22" hidden="1">'[4]AMI P &amp; L'!#REF!</definedName>
    <definedName name="BEx97NPQBACJVD9K1YXI08RTW9E2" localSheetId="21" hidden="1">'[4]AMI P &amp; L'!#REF!</definedName>
    <definedName name="BEx97NPQBACJVD9K1YXI08RTW9E2" localSheetId="57" hidden="1">'[4]AMI P &amp; L'!#REF!</definedName>
    <definedName name="BEx97NPQBACJVD9K1YXI08RTW9E2" localSheetId="56" hidden="1">'[4]AMI P &amp; L'!#REF!</definedName>
    <definedName name="BEx97NPQBACJVD9K1YXI08RTW9E2" localSheetId="7" hidden="1">#REF!</definedName>
    <definedName name="BEx97NPQBACJVD9K1YXI08RTW9E2" localSheetId="40" hidden="1">'[4]AMI P &amp; L'!#REF!</definedName>
    <definedName name="BEx97NPQBACJVD9K1YXI08RTW9E2" localSheetId="39" hidden="1">'[4]AMI P &amp; L'!#REF!</definedName>
    <definedName name="BEx97NPQBACJVD9K1YXI08RTW9E2" localSheetId="41" hidden="1">'[4]AMI P &amp; L'!#REF!</definedName>
    <definedName name="BEx97NPQBACJVD9K1YXI08RTW9E2" localSheetId="38" hidden="1">'[4]AMI P &amp; L'!#REF!</definedName>
    <definedName name="BEx97NPQBACJVD9K1YXI08RTW9E2" localSheetId="15" hidden="1">'[4]AMI P &amp; L'!#REF!</definedName>
    <definedName name="BEx97NPQBACJVD9K1YXI08RTW9E2" hidden="1">'[4]AMI P &amp; L'!#REF!</definedName>
    <definedName name="BEx97NV2BWEB1AAJA10SQNXGI2BM" localSheetId="13" hidden="1">#REF!</definedName>
    <definedName name="BEx97NV2BWEB1AAJA10SQNXGI2BM" localSheetId="14" hidden="1">#REF!</definedName>
    <definedName name="BEx97NV2BWEB1AAJA10SQNXGI2BM" localSheetId="2" hidden="1">#REF!</definedName>
    <definedName name="BEx97NV2BWEB1AAJA10SQNXGI2BM" hidden="1">#REF!</definedName>
    <definedName name="BEx97O0DV0K9YPP91QBJAT6MS3RD" localSheetId="13" hidden="1">#REF!</definedName>
    <definedName name="BEx97O0DV0K9YPP91QBJAT6MS3RD" localSheetId="14" hidden="1">#REF!</definedName>
    <definedName name="BEx97O0DV0K9YPP91QBJAT6MS3RD" localSheetId="2" hidden="1">#REF!</definedName>
    <definedName name="BEx97O0DV0K9YPP91QBJAT6MS3RD" localSheetId="22" hidden="1">#REF!</definedName>
    <definedName name="BEx97O0DV0K9YPP91QBJAT6MS3RD" localSheetId="7" hidden="1">#REF!</definedName>
    <definedName name="BEx97O0DV0K9YPP91QBJAT6MS3RD" hidden="1">#REF!</definedName>
    <definedName name="BEx97RWQLXS0OORDCN69IGA58CWU" localSheetId="2" hidden="1">#REF!</definedName>
    <definedName name="BEx97RWQLXS0OORDCN69IGA58CWU" localSheetId="7" hidden="1">#REF!</definedName>
    <definedName name="BEx97RWQLXS0OORDCN69IGA58CWU" hidden="1">'[3]Reco Sheet for Fcast'!$F$6:$G$6</definedName>
    <definedName name="BEx97YNGGDFIXHTMGFL2IHAQX9MI" localSheetId="2" hidden="1">#REF!</definedName>
    <definedName name="BEx97YNGGDFIXHTMGFL2IHAQX9MI" localSheetId="7" hidden="1">#REF!</definedName>
    <definedName name="BEx97YNGGDFIXHTMGFL2IHAQX9MI" hidden="1">'[3]Reco Sheet for Fcast'!$F$8:$G$8</definedName>
    <definedName name="BEx980G6OO93SXIQ4H0NMENRJJHQ" localSheetId="2" hidden="1">'[5]Reco Sheet for Fcast'!$I$9:$J$9</definedName>
    <definedName name="BEx980G6OO93SXIQ4H0NMENRJJHQ" localSheetId="7" hidden="1">'[5]Reco Sheet for Fcast'!$I$9:$J$9</definedName>
    <definedName name="BEx980G6OO93SXIQ4H0NMENRJJHQ" hidden="1">'[3]Reco Sheet for Fcast'!$I$9:$J$9</definedName>
    <definedName name="BEx981HW73BUZWT14TBTZHC0ZTJ4" localSheetId="2" hidden="1">#REF!</definedName>
    <definedName name="BEx981HW73BUZWT14TBTZHC0ZTJ4" localSheetId="7" hidden="1">#REF!</definedName>
    <definedName name="BEx981HW73BUZWT14TBTZHC0ZTJ4" hidden="1">'[3]Reco Sheet for Fcast'!$F$7:$G$7</definedName>
    <definedName name="BEx9871KU0N99P0900EAK69VFYT2" localSheetId="2" hidden="1">#REF!</definedName>
    <definedName name="BEx9871KU0N99P0900EAK69VFYT2" localSheetId="7" hidden="1">#REF!</definedName>
    <definedName name="BEx9871KU0N99P0900EAK69VFYT2" hidden="1">'[3]Reco Sheet for Fcast'!$F$15</definedName>
    <definedName name="BEx98D1CLKBMYLWXX1CRLTPMZ8KS" localSheetId="13" hidden="1">#REF!</definedName>
    <definedName name="BEx98D1CLKBMYLWXX1CRLTPMZ8KS" localSheetId="14" hidden="1">#REF!</definedName>
    <definedName name="BEx98D1CLKBMYLWXX1CRLTPMZ8KS" localSheetId="2" hidden="1">#REF!</definedName>
    <definedName name="BEx98D1CLKBMYLWXX1CRLTPMZ8KS" localSheetId="7" hidden="1">#REF!</definedName>
    <definedName name="BEx98D1CLKBMYLWXX1CRLTPMZ8KS" hidden="1">#REF!</definedName>
    <definedName name="BEx98IFKNJFGZFLID1YTRFEG1SXY" localSheetId="2" hidden="1">#REF!</definedName>
    <definedName name="BEx98IFKNJFGZFLID1YTRFEG1SXY" localSheetId="7" hidden="1">#REF!</definedName>
    <definedName name="BEx98IFKNJFGZFLID1YTRFEG1SXY" hidden="1">'[3]Reco Sheet for Fcast'!$F$9:$G$9</definedName>
    <definedName name="BEx98KZ7LNKCVOT9D2LOYY4QBVY3" localSheetId="13" hidden="1">#REF!</definedName>
    <definedName name="BEx98KZ7LNKCVOT9D2LOYY4QBVY3" localSheetId="14" hidden="1">#REF!</definedName>
    <definedName name="BEx98KZ7LNKCVOT9D2LOYY4QBVY3" localSheetId="2" hidden="1">#REF!</definedName>
    <definedName name="BEx98KZ7LNKCVOT9D2LOYY4QBVY3" localSheetId="22" hidden="1">#REF!</definedName>
    <definedName name="BEx98KZ7LNKCVOT9D2LOYY4QBVY3" localSheetId="7" hidden="1">#REF!</definedName>
    <definedName name="BEx98KZ7LNKCVOT9D2LOYY4QBVY3" hidden="1">#REF!</definedName>
    <definedName name="BEx9915UVD4G7RA3IMLFZ0LG3UA2" localSheetId="2" hidden="1">#REF!</definedName>
    <definedName name="BEx9915UVD4G7RA3IMLFZ0LG3UA2" localSheetId="7" hidden="1">#REF!</definedName>
    <definedName name="BEx9915UVD4G7RA3IMLFZ0LG3UA2" hidden="1">'[3]Reco Sheet for Fcast'!$F$7:$G$7</definedName>
    <definedName name="BEx992CZON8AO7U7V88VN1JBO0MG" localSheetId="2" hidden="1">#REF!</definedName>
    <definedName name="BEx992CZON8AO7U7V88VN1JBO0MG" localSheetId="7" hidden="1">#REF!</definedName>
    <definedName name="BEx992CZON8AO7U7V88VN1JBO0MG" hidden="1">'[3]Reco Sheet for Fcast'!$I$8:$J$8</definedName>
    <definedName name="BEx9952469XMFGSPXL7CMXHPJF90" localSheetId="2" hidden="1">#REF!</definedName>
    <definedName name="BEx9952469XMFGSPXL7CMXHPJF90" localSheetId="7" hidden="1">#REF!</definedName>
    <definedName name="BEx9952469XMFGSPXL7CMXHPJF90" hidden="1">'[3]Reco Sheet for Fcast'!$I$9:$J$9</definedName>
    <definedName name="BEx99B77I7TUSHRR4HIZ9FU2EIUT" localSheetId="2" hidden="1">#REF!</definedName>
    <definedName name="BEx99B77I7TUSHRR4HIZ9FU2EIUT" localSheetId="7" hidden="1">#REF!</definedName>
    <definedName name="BEx99B77I7TUSHRR4HIZ9FU2EIUT" hidden="1">'[3]Reco Sheet for Fcast'!$F$11:$G$11</definedName>
    <definedName name="BEx99CP6QCOAW061B6UVCKU0G78O" localSheetId="13" hidden="1">#REF!</definedName>
    <definedName name="BEx99CP6QCOAW061B6UVCKU0G78O" localSheetId="14" hidden="1">#REF!</definedName>
    <definedName name="BEx99CP6QCOAW061B6UVCKU0G78O" localSheetId="2" hidden="1">#REF!</definedName>
    <definedName name="BEx99CP6QCOAW061B6UVCKU0G78O" hidden="1">#REF!</definedName>
    <definedName name="BEx99Q6PH5F3OQKCCAAO75PYDEFN" localSheetId="2" hidden="1">#REF!</definedName>
    <definedName name="BEx99Q6PH5F3OQKCCAAO75PYDEFN" localSheetId="7" hidden="1">#REF!</definedName>
    <definedName name="BEx99Q6PH5F3OQKCCAAO75PYDEFN" hidden="1">'[3]Reco Sheet for Fcast'!$G$2</definedName>
    <definedName name="BEx99UDROAK28GWTG7FXE0N78XYN" localSheetId="2" hidden="1">'[5]Reco Sheet for Fcast'!$I$11:$J$11</definedName>
    <definedName name="BEx99UDROAK28GWTG7FXE0N78XYN" localSheetId="7" hidden="1">'[5]Reco Sheet for Fcast'!$I$11:$J$11</definedName>
    <definedName name="BEx99UDROAK28GWTG7FXE0N78XYN" hidden="1">'[3]Reco Sheet for Fcast'!$I$11:$J$11</definedName>
    <definedName name="BEx99WBYT2D6UUC1PT7A40ENYID4" localSheetId="2" hidden="1">#REF!</definedName>
    <definedName name="BEx99WBYT2D6UUC1PT7A40ENYID4" localSheetId="7" hidden="1">#REF!</definedName>
    <definedName name="BEx99WBYT2D6UUC1PT7A40ENYID4" hidden="1">'[3]Reco Sheet for Fcast'!$I$11:$J$11</definedName>
    <definedName name="BEx99ZRZ4I7FHDPGRAT5VW7NVBPU" localSheetId="2" hidden="1">#REF!</definedName>
    <definedName name="BEx99ZRZ4I7FHDPGRAT5VW7NVBPU" localSheetId="7" hidden="1">#REF!</definedName>
    <definedName name="BEx99ZRZ4I7FHDPGRAT5VW7NVBPU" hidden="1">'[3]Reco Sheet for Fcast'!$I$7:$J$7</definedName>
    <definedName name="BEx9AT5E3ZSHKSOL35O38L8HF9TH" localSheetId="2" hidden="1">#REF!</definedName>
    <definedName name="BEx9AT5E3ZSHKSOL35O38L8HF9TH" localSheetId="7" hidden="1">#REF!</definedName>
    <definedName name="BEx9AT5E3ZSHKSOL35O38L8HF9TH" hidden="1">'[3]Reco Sheet for Fcast'!$I$9:$J$9</definedName>
    <definedName name="BEx9AV8W1FAWF5BHATYEN47X12JN" localSheetId="2" hidden="1">#REF!</definedName>
    <definedName name="BEx9AV8W1FAWF5BHATYEN47X12JN" localSheetId="7" hidden="1">#REF!</definedName>
    <definedName name="BEx9AV8W1FAWF5BHATYEN47X12JN" hidden="1">'[3]Reco Sheet for Fcast'!$F$15</definedName>
    <definedName name="BEx9B8A5186FNTQQNLIO5LK02ABI" localSheetId="19" hidden="1">'[4]AMI P &amp; L'!#REF!</definedName>
    <definedName name="BEx9B8A5186FNTQQNLIO5LK02ABI" localSheetId="16" hidden="1">'[4]AMI P &amp; L'!#REF!</definedName>
    <definedName name="BEx9B8A5186FNTQQNLIO5LK02ABI" localSheetId="17" hidden="1">'[4]AMI P &amp; L'!#REF!</definedName>
    <definedName name="BEx9B8A5186FNTQQNLIO5LK02ABI" localSheetId="13" hidden="1">'[4]AMI P &amp; L'!#REF!</definedName>
    <definedName name="BEx9B8A5186FNTQQNLIO5LK02ABI" localSheetId="14" hidden="1">'[4]AMI P &amp; L'!#REF!</definedName>
    <definedName name="BEx9B8A5186FNTQQNLIO5LK02ABI" localSheetId="2" hidden="1">#REF!</definedName>
    <definedName name="BEx9B8A5186FNTQQNLIO5LK02ABI" localSheetId="5" hidden="1">'[4]AMI P &amp; L'!#REF!</definedName>
    <definedName name="BEx9B8A5186FNTQQNLIO5LK02ABI" localSheetId="22" hidden="1">'[4]AMI P &amp; L'!#REF!</definedName>
    <definedName name="BEx9B8A5186FNTQQNLIO5LK02ABI" localSheetId="21" hidden="1">'[4]AMI P &amp; L'!#REF!</definedName>
    <definedName name="BEx9B8A5186FNTQQNLIO5LK02ABI" localSheetId="57" hidden="1">'[4]AMI P &amp; L'!#REF!</definedName>
    <definedName name="BEx9B8A5186FNTQQNLIO5LK02ABI" localSheetId="56" hidden="1">'[4]AMI P &amp; L'!#REF!</definedName>
    <definedName name="BEx9B8A5186FNTQQNLIO5LK02ABI" localSheetId="7" hidden="1">#REF!</definedName>
    <definedName name="BEx9B8A5186FNTQQNLIO5LK02ABI" localSheetId="40" hidden="1">'[4]AMI P &amp; L'!#REF!</definedName>
    <definedName name="BEx9B8A5186FNTQQNLIO5LK02ABI" localSheetId="39" hidden="1">'[4]AMI P &amp; L'!#REF!</definedName>
    <definedName name="BEx9B8A5186FNTQQNLIO5LK02ABI" localSheetId="41" hidden="1">'[4]AMI P &amp; L'!#REF!</definedName>
    <definedName name="BEx9B8A5186FNTQQNLIO5LK02ABI" localSheetId="38" hidden="1">'[4]AMI P &amp; L'!#REF!</definedName>
    <definedName name="BEx9B8A5186FNTQQNLIO5LK02ABI" localSheetId="15" hidden="1">'[4]AMI P &amp; L'!#REF!</definedName>
    <definedName name="BEx9B8A5186FNTQQNLIO5LK02ABI" hidden="1">'[4]AMI P &amp; L'!#REF!</definedName>
    <definedName name="BEx9B8VR20E2CILU4CDQUQQ9ONXK" localSheetId="2" hidden="1">#REF!</definedName>
    <definedName name="BEx9B8VR20E2CILU4CDQUQQ9ONXK" localSheetId="7" hidden="1">#REF!</definedName>
    <definedName name="BEx9B8VR20E2CILU4CDQUQQ9ONXK" hidden="1">'[3]Reco Sheet for Fcast'!$G$2</definedName>
    <definedName name="BEx9B917EUP13X6FQ3NPQL76XM5V" localSheetId="2" hidden="1">#REF!</definedName>
    <definedName name="BEx9B917EUP13X6FQ3NPQL76XM5V" localSheetId="7" hidden="1">#REF!</definedName>
    <definedName name="BEx9B917EUP13X6FQ3NPQL76XM5V" hidden="1">'[3]Reco Sheet for Fcast'!$F$11:$G$11</definedName>
    <definedName name="BEx9BAJ5WYEQ623HUT9NNCMP3RUG" localSheetId="2" hidden="1">#REF!</definedName>
    <definedName name="BEx9BAJ5WYEQ623HUT9NNCMP3RUG" localSheetId="7" hidden="1">#REF!</definedName>
    <definedName name="BEx9BAJ5WYEQ623HUT9NNCMP3RUG" hidden="1">'[3]Reco Sheet for Fcast'!$I$11:$J$11</definedName>
    <definedName name="BEx9BSIIZE25CKBHWNWR0POFDJ3E" localSheetId="13" hidden="1">#REF!</definedName>
    <definedName name="BEx9BSIIZE25CKBHWNWR0POFDJ3E" localSheetId="14" hidden="1">#REF!</definedName>
    <definedName name="BEx9BSIIZE25CKBHWNWR0POFDJ3E" localSheetId="2" hidden="1">#REF!</definedName>
    <definedName name="BEx9BSIIZE25CKBHWNWR0POFDJ3E" hidden="1">#REF!</definedName>
    <definedName name="BEx9BYSYW7QCPXS2NAVLFAU5Y2Z2" localSheetId="2" hidden="1">#REF!</definedName>
    <definedName name="BEx9BYSYW7QCPXS2NAVLFAU5Y2Z2" localSheetId="7" hidden="1">#REF!</definedName>
    <definedName name="BEx9BYSYW7QCPXS2NAVLFAU5Y2Z2" hidden="1">'[3]Reco Sheet for Fcast'!$I$6:$J$6</definedName>
    <definedName name="BEx9C41UWXS8TM29C0XCL9CC1C9P" localSheetId="13" hidden="1">#REF!</definedName>
    <definedName name="BEx9C41UWXS8TM29C0XCL9CC1C9P" localSheetId="14" hidden="1">#REF!</definedName>
    <definedName name="BEx9C41UWXS8TM29C0XCL9CC1C9P" localSheetId="2" hidden="1">#REF!</definedName>
    <definedName name="BEx9C41UWXS8TM29C0XCL9CC1C9P" hidden="1">#REF!</definedName>
    <definedName name="BEx9C590HJ2O31IWJB73C1HR74AI" localSheetId="2" hidden="1">#REF!</definedName>
    <definedName name="BEx9C590HJ2O31IWJB73C1HR74AI" localSheetId="7" hidden="1">#REF!</definedName>
    <definedName name="BEx9C590HJ2O31IWJB73C1HR74AI" hidden="1">'[3]Reco Sheet for Fcast'!$I$11:$J$11</definedName>
    <definedName name="BEx9CCQRMYYOGIOYTOM73VKDIPS1" localSheetId="2" hidden="1">#REF!</definedName>
    <definedName name="BEx9CCQRMYYOGIOYTOM73VKDIPS1" localSheetId="7" hidden="1">#REF!</definedName>
    <definedName name="BEx9CCQRMYYOGIOYTOM73VKDIPS1" hidden="1">'[3]Reco Sheet for Fcast'!$I$6:$J$6</definedName>
    <definedName name="BEx9D1BC9FT19KY0INAABNDBAMR1" localSheetId="2" hidden="1">#REF!</definedName>
    <definedName name="BEx9D1BC9FT19KY0INAABNDBAMR1" localSheetId="7" hidden="1">#REF!</definedName>
    <definedName name="BEx9D1BC9FT19KY0INAABNDBAMR1" hidden="1">'[3]Reco Sheet for Fcast'!$I$10:$J$10</definedName>
    <definedName name="BEx9D8IBATAXNHS7EHMS4TLO3PO0" localSheetId="13" hidden="1">#REF!</definedName>
    <definedName name="BEx9D8IBATAXNHS7EHMS4TLO3PO0" localSheetId="14" hidden="1">#REF!</definedName>
    <definedName name="BEx9D8IBATAXNHS7EHMS4TLO3PO0" localSheetId="2" hidden="1">#REF!</definedName>
    <definedName name="BEx9D8IBATAXNHS7EHMS4TLO3PO0" hidden="1">#REF!</definedName>
    <definedName name="BEx9DN6ZMF18Q39MPMXSDJTZQNJ3" localSheetId="2" hidden="1">#REF!</definedName>
    <definedName name="BEx9DN6ZMF18Q39MPMXSDJTZQNJ3" localSheetId="7" hidden="1">#REF!</definedName>
    <definedName name="BEx9DN6ZMF18Q39MPMXSDJTZQNJ3" hidden="1">'[3]Reco Sheet for Fcast'!$F$10:$G$10</definedName>
    <definedName name="BEx9E14TDNSEMI784W0OTIEQMWN6" localSheetId="2" hidden="1">#REF!</definedName>
    <definedName name="BEx9E14TDNSEMI784W0OTIEQMWN6" localSheetId="7" hidden="1">#REF!</definedName>
    <definedName name="BEx9E14TDNSEMI784W0OTIEQMWN6" hidden="1">'[3]Reco Sheet for Fcast'!$K$2</definedName>
    <definedName name="BEx9E2BZ2B1R41FMGJCJ7JLGLUAJ" localSheetId="2" hidden="1">#REF!</definedName>
    <definedName name="BEx9E2BZ2B1R41FMGJCJ7JLGLUAJ" localSheetId="7" hidden="1">#REF!</definedName>
    <definedName name="BEx9E2BZ2B1R41FMGJCJ7JLGLUAJ" hidden="1">'[3]Reco Sheet for Fcast'!$F$15:$G$16</definedName>
    <definedName name="BEx9E4KTD5G2ZRDZ870KVFDDW1KA" localSheetId="13" hidden="1">#REF!</definedName>
    <definedName name="BEx9E4KTD5G2ZRDZ870KVFDDW1KA" localSheetId="14" hidden="1">#REF!</definedName>
    <definedName name="BEx9E4KTD5G2ZRDZ870KVFDDW1KA" localSheetId="2" hidden="1">#REF!</definedName>
    <definedName name="BEx9E4KTD5G2ZRDZ870KVFDDW1KA" hidden="1">#REF!</definedName>
    <definedName name="BEx9EG9KBJ77M8LEOR9ITOKN5KXY" localSheetId="2" hidden="1">#REF!</definedName>
    <definedName name="BEx9EG9KBJ77M8LEOR9ITOKN5KXY" localSheetId="7" hidden="1">#REF!</definedName>
    <definedName name="BEx9EG9KBJ77M8LEOR9ITOKN5KXY" hidden="1">'[3]Reco Sheet for Fcast'!$I$7:$J$7</definedName>
    <definedName name="BEx9ELT9J5NDVVY4N2UDXPELXQC3" hidden="1">'[6]Bud Mth'!$F$9:$G$9</definedName>
    <definedName name="BEx9EMK6HAJJMVYZTN5AUIV7O1E6" localSheetId="2" hidden="1">#REF!</definedName>
    <definedName name="BEx9EMK6HAJJMVYZTN5AUIV7O1E6" localSheetId="7" hidden="1">#REF!</definedName>
    <definedName name="BEx9EMK6HAJJMVYZTN5AUIV7O1E6" hidden="1">'[3]Reco Sheet for Fcast'!$I$11:$J$11</definedName>
    <definedName name="BEx9EQLVZHYQ1TPX7WH3SOWXCZLE" localSheetId="2" hidden="1">#REF!</definedName>
    <definedName name="BEx9EQLVZHYQ1TPX7WH3SOWXCZLE" localSheetId="7" hidden="1">#REF!</definedName>
    <definedName name="BEx9EQLVZHYQ1TPX7WH3SOWXCZLE" hidden="1">'[3]Reco Sheet for Fcast'!$I$6:$J$6</definedName>
    <definedName name="BEx9ETLU0EK5LGEM1QCNYN2S8O5F" localSheetId="2" hidden="1">#REF!</definedName>
    <definedName name="BEx9ETLU0EK5LGEM1QCNYN2S8O5F" localSheetId="7" hidden="1">#REF!</definedName>
    <definedName name="BEx9ETLU0EK5LGEM1QCNYN2S8O5F" hidden="1">'[3]Reco Sheet for Fcast'!$F$7:$G$7</definedName>
    <definedName name="BEx9F0Y2ESUNE3U7TQDLMPE9BO67" localSheetId="2" hidden="1">#REF!</definedName>
    <definedName name="BEx9F0Y2ESUNE3U7TQDLMPE9BO67" localSheetId="7" hidden="1">#REF!</definedName>
    <definedName name="BEx9F0Y2ESUNE3U7TQDLMPE9BO67" hidden="1">'[3]Reco Sheet for Fcast'!$I$10:$J$10</definedName>
    <definedName name="BEx9F5W18ZGFOKGRE8PR6T1MO6GT" localSheetId="2" hidden="1">#REF!</definedName>
    <definedName name="BEx9F5W18ZGFOKGRE8PR6T1MO6GT" localSheetId="7" hidden="1">#REF!</definedName>
    <definedName name="BEx9F5W18ZGFOKGRE8PR6T1MO6GT" hidden="1">'[3]Reco Sheet for Fcast'!$I$11:$J$11</definedName>
    <definedName name="BEx9F78N4HY0XFGBQ4UJRD52L1EI" localSheetId="2" hidden="1">#REF!</definedName>
    <definedName name="BEx9F78N4HY0XFGBQ4UJRD52L1EI" localSheetId="7" hidden="1">#REF!</definedName>
    <definedName name="BEx9F78N4HY0XFGBQ4UJRD52L1EI" hidden="1">'[3]Reco Sheet for Fcast'!$K$2</definedName>
    <definedName name="BEx9FF16LOQP5QIR4UHW5EIFGQB8" localSheetId="2" hidden="1">#REF!</definedName>
    <definedName name="BEx9FF16LOQP5QIR4UHW5EIFGQB8" localSheetId="7" hidden="1">#REF!</definedName>
    <definedName name="BEx9FF16LOQP5QIR4UHW5EIFGQB8" hidden="1">'[3]Reco Sheet for Fcast'!$G$2</definedName>
    <definedName name="BEx9FJTSRCZ3ZXT3QVBJT5NF8T7V" localSheetId="2" hidden="1">#REF!</definedName>
    <definedName name="BEx9FJTSRCZ3ZXT3QVBJT5NF8T7V" localSheetId="7" hidden="1">#REF!</definedName>
    <definedName name="BEx9FJTSRCZ3ZXT3QVBJT5NF8T7V" hidden="1">'[3]Reco Sheet for Fcast'!$K$2</definedName>
    <definedName name="BEx9FRBEEYPS5HLS3XT34AKZN94G" localSheetId="2" hidden="1">#REF!</definedName>
    <definedName name="BEx9FRBEEYPS5HLS3XT34AKZN94G" localSheetId="7" hidden="1">#REF!</definedName>
    <definedName name="BEx9FRBEEYPS5HLS3XT34AKZN94G" hidden="1">'[3]Reco Sheet for Fcast'!$F$7:$G$7</definedName>
    <definedName name="BEx9GDY4D8ZPQJCYFIMYM0V0C51Y" localSheetId="2" hidden="1">#REF!</definedName>
    <definedName name="BEx9GDY4D8ZPQJCYFIMYM0V0C51Y" localSheetId="7" hidden="1">#REF!</definedName>
    <definedName name="BEx9GDY4D8ZPQJCYFIMYM0V0C51Y" hidden="1">'[3]Reco Sheet for Fcast'!$F$8:$G$8</definedName>
    <definedName name="BEx9GGY04V0ZWI6O9KZH4KSBB389" localSheetId="2" hidden="1">#REF!</definedName>
    <definedName name="BEx9GGY04V0ZWI6O9KZH4KSBB389" localSheetId="7" hidden="1">#REF!</definedName>
    <definedName name="BEx9GGY04V0ZWI6O9KZH4KSBB389" hidden="1">'[3]Reco Sheet for Fcast'!$I$11:$J$11</definedName>
    <definedName name="BEx9GNOPB6OZ2RH3FCDNJR38RJOS" localSheetId="2" hidden="1">#REF!</definedName>
    <definedName name="BEx9GNOPB6OZ2RH3FCDNJR38RJOS" localSheetId="7" hidden="1">#REF!</definedName>
    <definedName name="BEx9GNOPB6OZ2RH3FCDNJR38RJOS" hidden="1">'[3]Reco Sheet for Fcast'!$F$9:$G$9</definedName>
    <definedName name="BEx9GOA9AZX8DJGLEVWAJIIXRVFO" localSheetId="2" hidden="1">'[5]Reco Sheet for Fcast'!$F$9:$G$9</definedName>
    <definedName name="BEx9GOA9AZX8DJGLEVWAJIIXRVFO" localSheetId="7" hidden="1">'[5]Reco Sheet for Fcast'!$F$9:$G$9</definedName>
    <definedName name="BEx9GOA9AZX8DJGLEVWAJIIXRVFO" hidden="1">'[3]Reco Sheet for Fcast'!$F$9:$G$9</definedName>
    <definedName name="BEx9GTJ6YTNR09A1J3DJOTVV6SGI" localSheetId="2" hidden="1">'[5]Reco Sheet for Fcast'!$G$2:$H$2</definedName>
    <definedName name="BEx9GTJ6YTNR09A1J3DJOTVV6SGI" localSheetId="7" hidden="1">'[5]Reco Sheet for Fcast'!$G$2:$H$2</definedName>
    <definedName name="BEx9GTJ6YTNR09A1J3DJOTVV6SGI" hidden="1">'[3]Reco Sheet for Fcast'!$G$2:$H$2</definedName>
    <definedName name="BEx9GUQALUWCD30UKUQGSWW8KBQ7" localSheetId="2" hidden="1">#REF!</definedName>
    <definedName name="BEx9GUQALUWCD30UKUQGSWW8KBQ7" localSheetId="7" hidden="1">#REF!</definedName>
    <definedName name="BEx9GUQALUWCD30UKUQGSWW8KBQ7" hidden="1">'[3]Reco Sheet for Fcast'!$I$6:$J$6</definedName>
    <definedName name="BEx9GY6BVFQGCLMOWVT6PIC9WP5X" localSheetId="2" hidden="1">#REF!</definedName>
    <definedName name="BEx9GY6BVFQGCLMOWVT6PIC9WP5X" localSheetId="7" hidden="1">#REF!</definedName>
    <definedName name="BEx9GY6BVFQGCLMOWVT6PIC9WP5X" hidden="1">'[3]Reco Sheet for Fcast'!$F$15</definedName>
    <definedName name="BEx9GZ2P3FDHKXEBXX2VS0BG2NP2" localSheetId="2" hidden="1">#REF!</definedName>
    <definedName name="BEx9GZ2P3FDHKXEBXX2VS0BG2NP2" localSheetId="7" hidden="1">#REF!</definedName>
    <definedName name="BEx9GZ2P3FDHKXEBXX2VS0BG2NP2" hidden="1">'[3]Reco Sheet for Fcast'!$F$6:$G$6</definedName>
    <definedName name="BEx9H04IB14E1437FF2OIRRWBSD7" localSheetId="2" hidden="1">#REF!</definedName>
    <definedName name="BEx9H04IB14E1437FF2OIRRWBSD7" localSheetId="7" hidden="1">#REF!</definedName>
    <definedName name="BEx9H04IB14E1437FF2OIRRWBSD7" hidden="1">'[3]Reco Sheet for Fcast'!$F$15</definedName>
    <definedName name="BEx9H5O1KDZJCW91Q29VRPY5YS6P" localSheetId="2" hidden="1">#REF!</definedName>
    <definedName name="BEx9H5O1KDZJCW91Q29VRPY5YS6P" localSheetId="7" hidden="1">#REF!</definedName>
    <definedName name="BEx9H5O1KDZJCW91Q29VRPY5YS6P" hidden="1">'[3]Reco Sheet for Fcast'!$I$9:$J$9</definedName>
    <definedName name="BEx9H8YR0E906F1JXZMBX3LNT004" localSheetId="2" hidden="1">#REF!</definedName>
    <definedName name="BEx9H8YR0E906F1JXZMBX3LNT004" localSheetId="7" hidden="1">#REF!</definedName>
    <definedName name="BEx9H8YR0E906F1JXZMBX3LNT004" hidden="1">'[3]Reco Sheet for Fcast'!$F$9:$G$9</definedName>
    <definedName name="BEx9HV57CT0XR7KTSE1SJU1W7VRS" localSheetId="13" hidden="1">#REF!</definedName>
    <definedName name="BEx9HV57CT0XR7KTSE1SJU1W7VRS" localSheetId="14" hidden="1">#REF!</definedName>
    <definedName name="BEx9HV57CT0XR7KTSE1SJU1W7VRS" localSheetId="2" hidden="1">#REF!</definedName>
    <definedName name="BEx9HV57CT0XR7KTSE1SJU1W7VRS" hidden="1">#REF!</definedName>
    <definedName name="BEx9HZ1G1J0CB5PC45ZW4S9Q4EFY" localSheetId="13" hidden="1">#REF!</definedName>
    <definedName name="BEx9HZ1G1J0CB5PC45ZW4S9Q4EFY" localSheetId="14" hidden="1">#REF!</definedName>
    <definedName name="BEx9HZ1G1J0CB5PC45ZW4S9Q4EFY" localSheetId="2" hidden="1">#REF!</definedName>
    <definedName name="BEx9HZ1G1J0CB5PC45ZW4S9Q4EFY" localSheetId="22" hidden="1">#REF!</definedName>
    <definedName name="BEx9HZ1G1J0CB5PC45ZW4S9Q4EFY" localSheetId="7" hidden="1">#REF!</definedName>
    <definedName name="BEx9HZ1G1J0CB5PC45ZW4S9Q4EFY" hidden="1">#REF!</definedName>
    <definedName name="BEx9I8XIG7E5NB48QQHXP23FIN60" localSheetId="2" hidden="1">#REF!</definedName>
    <definedName name="BEx9I8XIG7E5NB48QQHXP23FIN60" localSheetId="7" hidden="1">#REF!</definedName>
    <definedName name="BEx9I8XIG7E5NB48QQHXP23FIN60" hidden="1">'[3]Reco Sheet for Fcast'!$I$10:$J$10</definedName>
    <definedName name="BEx9IMKCBEBXIA88V7M64JLL4FI4" localSheetId="13" hidden="1">#REF!</definedName>
    <definedName name="BEx9IMKCBEBXIA88V7M64JLL4FI4" localSheetId="14" hidden="1">#REF!</definedName>
    <definedName name="BEx9IMKCBEBXIA88V7M64JLL4FI4" localSheetId="2" hidden="1">#REF!</definedName>
    <definedName name="BEx9IMKCBEBXIA88V7M64JLL4FI4" hidden="1">#REF!</definedName>
    <definedName name="BEx9IQRF01ATLVK0YE60ARKQJ68L" localSheetId="2" hidden="1">#REF!</definedName>
    <definedName name="BEx9IQRF01ATLVK0YE60ARKQJ68L" localSheetId="7" hidden="1">#REF!</definedName>
    <definedName name="BEx9IQRF01ATLVK0YE60ARKQJ68L" hidden="1">'[3]Reco Sheet for Fcast'!$I$8:$J$8</definedName>
    <definedName name="BEx9IT5QNZWKM6YQ5WER0DC2PMMU" localSheetId="2" hidden="1">#REF!</definedName>
    <definedName name="BEx9IT5QNZWKM6YQ5WER0DC2PMMU" localSheetId="7" hidden="1">#REF!</definedName>
    <definedName name="BEx9IT5QNZWKM6YQ5WER0DC2PMMU" hidden="1">'[3]Reco Sheet for Fcast'!$I$9:$J$9</definedName>
    <definedName name="BEx9IUNP46GLAWX4BYA9AY38PVL0" localSheetId="13" hidden="1">#REF!</definedName>
    <definedName name="BEx9IUNP46GLAWX4BYA9AY38PVL0" localSheetId="14" hidden="1">#REF!</definedName>
    <definedName name="BEx9IUNP46GLAWX4BYA9AY38PVL0" localSheetId="2" hidden="1">#REF!</definedName>
    <definedName name="BEx9IUNP46GLAWX4BYA9AY38PVL0" hidden="1">#REF!</definedName>
    <definedName name="BEx9IW5MFLXTVCJHVUZTUH93AXOS" localSheetId="19" hidden="1">'[4]AMI P &amp; L'!#REF!</definedName>
    <definedName name="BEx9IW5MFLXTVCJHVUZTUH93AXOS" localSheetId="16" hidden="1">'[4]AMI P &amp; L'!#REF!</definedName>
    <definedName name="BEx9IW5MFLXTVCJHVUZTUH93AXOS" localSheetId="17" hidden="1">'[4]AMI P &amp; L'!#REF!</definedName>
    <definedName name="BEx9IW5MFLXTVCJHVUZTUH93AXOS" localSheetId="13" hidden="1">'[4]AMI P &amp; L'!#REF!</definedName>
    <definedName name="BEx9IW5MFLXTVCJHVUZTUH93AXOS" localSheetId="14" hidden="1">'[4]AMI P &amp; L'!#REF!</definedName>
    <definedName name="BEx9IW5MFLXTVCJHVUZTUH93AXOS" localSheetId="2" hidden="1">#REF!</definedName>
    <definedName name="BEx9IW5MFLXTVCJHVUZTUH93AXOS" localSheetId="5" hidden="1">'[4]AMI P &amp; L'!#REF!</definedName>
    <definedName name="BEx9IW5MFLXTVCJHVUZTUH93AXOS" localSheetId="22" hidden="1">'[4]AMI P &amp; L'!#REF!</definedName>
    <definedName name="BEx9IW5MFLXTVCJHVUZTUH93AXOS" localSheetId="21" hidden="1">'[4]AMI P &amp; L'!#REF!</definedName>
    <definedName name="BEx9IW5MFLXTVCJHVUZTUH93AXOS" localSheetId="57" hidden="1">'[4]AMI P &amp; L'!#REF!</definedName>
    <definedName name="BEx9IW5MFLXTVCJHVUZTUH93AXOS" localSheetId="56" hidden="1">'[4]AMI P &amp; L'!#REF!</definedName>
    <definedName name="BEx9IW5MFLXTVCJHVUZTUH93AXOS" localSheetId="7" hidden="1">#REF!</definedName>
    <definedName name="BEx9IW5MFLXTVCJHVUZTUH93AXOS" localSheetId="40" hidden="1">'[4]AMI P &amp; L'!#REF!</definedName>
    <definedName name="BEx9IW5MFLXTVCJHVUZTUH93AXOS" localSheetId="39" hidden="1">'[4]AMI P &amp; L'!#REF!</definedName>
    <definedName name="BEx9IW5MFLXTVCJHVUZTUH93AXOS" localSheetId="41" hidden="1">'[4]AMI P &amp; L'!#REF!</definedName>
    <definedName name="BEx9IW5MFLXTVCJHVUZTUH93AXOS" localSheetId="38" hidden="1">'[4]AMI P &amp; L'!#REF!</definedName>
    <definedName name="BEx9IW5MFLXTVCJHVUZTUH93AXOS" localSheetId="15" hidden="1">'[4]AMI P &amp; L'!#REF!</definedName>
    <definedName name="BEx9IW5MFLXTVCJHVUZTUH93AXOS" hidden="1">'[4]AMI P &amp; L'!#REF!</definedName>
    <definedName name="BEx9IXCSPSZC80YZUPRCYTG326KV" localSheetId="2" hidden="1">#REF!</definedName>
    <definedName name="BEx9IXCSPSZC80YZUPRCYTG326KV" localSheetId="7" hidden="1">#REF!</definedName>
    <definedName name="BEx9IXCSPSZC80YZUPRCYTG326KV" hidden="1">'[3]Reco Sheet for Fcast'!$I$10:$J$10</definedName>
    <definedName name="BEx9IZR39NHDGOM97H4E6F81RTQW" localSheetId="2" hidden="1">#REF!</definedName>
    <definedName name="BEx9IZR39NHDGOM97H4E6F81RTQW" localSheetId="7" hidden="1">#REF!</definedName>
    <definedName name="BEx9IZR39NHDGOM97H4E6F81RTQW" hidden="1">'[3]Reco Sheet for Fcast'!$F$6:$G$6</definedName>
    <definedName name="BEx9J6CH5E7YZPER7HXEIOIKGPCA" localSheetId="19" hidden="1">'[4]AMI P &amp; L'!#REF!</definedName>
    <definedName name="BEx9J6CH5E7YZPER7HXEIOIKGPCA" localSheetId="16" hidden="1">'[4]AMI P &amp; L'!#REF!</definedName>
    <definedName name="BEx9J6CH5E7YZPER7HXEIOIKGPCA" localSheetId="17" hidden="1">'[4]AMI P &amp; L'!#REF!</definedName>
    <definedName name="BEx9J6CH5E7YZPER7HXEIOIKGPCA" localSheetId="13" hidden="1">'[4]AMI P &amp; L'!#REF!</definedName>
    <definedName name="BEx9J6CH5E7YZPER7HXEIOIKGPCA" localSheetId="14" hidden="1">'[4]AMI P &amp; L'!#REF!</definedName>
    <definedName name="BEx9J6CH5E7YZPER7HXEIOIKGPCA" localSheetId="2" hidden="1">#REF!</definedName>
    <definedName name="BEx9J6CH5E7YZPER7HXEIOIKGPCA" localSheetId="5" hidden="1">'[4]AMI P &amp; L'!#REF!</definedName>
    <definedName name="BEx9J6CH5E7YZPER7HXEIOIKGPCA" localSheetId="22" hidden="1">'[4]AMI P &amp; L'!#REF!</definedName>
    <definedName name="BEx9J6CH5E7YZPER7HXEIOIKGPCA" localSheetId="21" hidden="1">'[4]AMI P &amp; L'!#REF!</definedName>
    <definedName name="BEx9J6CH5E7YZPER7HXEIOIKGPCA" localSheetId="57" hidden="1">'[4]AMI P &amp; L'!#REF!</definedName>
    <definedName name="BEx9J6CH5E7YZPER7HXEIOIKGPCA" localSheetId="56" hidden="1">'[4]AMI P &amp; L'!#REF!</definedName>
    <definedName name="BEx9J6CH5E7YZPER7HXEIOIKGPCA" localSheetId="7" hidden="1">#REF!</definedName>
    <definedName name="BEx9J6CH5E7YZPER7HXEIOIKGPCA" localSheetId="40" hidden="1">'[4]AMI P &amp; L'!#REF!</definedName>
    <definedName name="BEx9J6CH5E7YZPER7HXEIOIKGPCA" localSheetId="39" hidden="1">'[4]AMI P &amp; L'!#REF!</definedName>
    <definedName name="BEx9J6CH5E7YZPER7HXEIOIKGPCA" localSheetId="41" hidden="1">'[4]AMI P &amp; L'!#REF!</definedName>
    <definedName name="BEx9J6CH5E7YZPER7HXEIOIKGPCA" localSheetId="38" hidden="1">'[4]AMI P &amp; L'!#REF!</definedName>
    <definedName name="BEx9J6CH5E7YZPER7HXEIOIKGPCA" localSheetId="15" hidden="1">'[4]AMI P &amp; L'!#REF!</definedName>
    <definedName name="BEx9J6CH5E7YZPER7HXEIOIKGPCA" hidden="1">'[4]AMI P &amp; L'!#REF!</definedName>
    <definedName name="BEx9J7JMQEVLC9IQ0C5BDMVJ0SNE" localSheetId="13" hidden="1">#REF!</definedName>
    <definedName name="BEx9J7JMQEVLC9IQ0C5BDMVJ0SNE" localSheetId="14" hidden="1">#REF!</definedName>
    <definedName name="BEx9J7JMQEVLC9IQ0C5BDMVJ0SNE" localSheetId="2" hidden="1">#REF!</definedName>
    <definedName name="BEx9J7JMQEVLC9IQ0C5BDMVJ0SNE" hidden="1">#REF!</definedName>
    <definedName name="BEx9JJTZKVUJAVPTRE0RAVTEH41G" localSheetId="2" hidden="1">#REF!</definedName>
    <definedName name="BEx9JJTZKVUJAVPTRE0RAVTEH41G" localSheetId="7" hidden="1">#REF!</definedName>
    <definedName name="BEx9JJTZKVUJAVPTRE0RAVTEH41G" hidden="1">'[3]Reco Sheet for Fcast'!$I$11:$J$11</definedName>
    <definedName name="BEx9JLBYK239B3F841C7YG1GT7ST" localSheetId="19" hidden="1">'[4]AMI P &amp; L'!#REF!</definedName>
    <definedName name="BEx9JLBYK239B3F841C7YG1GT7ST" localSheetId="16" hidden="1">'[4]AMI P &amp; L'!#REF!</definedName>
    <definedName name="BEx9JLBYK239B3F841C7YG1GT7ST" localSheetId="17" hidden="1">'[4]AMI P &amp; L'!#REF!</definedName>
    <definedName name="BEx9JLBYK239B3F841C7YG1GT7ST" localSheetId="13" hidden="1">'[4]AMI P &amp; L'!#REF!</definedName>
    <definedName name="BEx9JLBYK239B3F841C7YG1GT7ST" localSheetId="14" hidden="1">'[4]AMI P &amp; L'!#REF!</definedName>
    <definedName name="BEx9JLBYK239B3F841C7YG1GT7ST" localSheetId="2" hidden="1">#REF!</definedName>
    <definedName name="BEx9JLBYK239B3F841C7YG1GT7ST" localSheetId="5" hidden="1">'[4]AMI P &amp; L'!#REF!</definedName>
    <definedName name="BEx9JLBYK239B3F841C7YG1GT7ST" localSheetId="22" hidden="1">'[4]AMI P &amp; L'!#REF!</definedName>
    <definedName name="BEx9JLBYK239B3F841C7YG1GT7ST" localSheetId="21" hidden="1">'[4]AMI P &amp; L'!#REF!</definedName>
    <definedName name="BEx9JLBYK239B3F841C7YG1GT7ST" localSheetId="57" hidden="1">'[4]AMI P &amp; L'!#REF!</definedName>
    <definedName name="BEx9JLBYK239B3F841C7YG1GT7ST" localSheetId="56" hidden="1">'[4]AMI P &amp; L'!#REF!</definedName>
    <definedName name="BEx9JLBYK239B3F841C7YG1GT7ST" localSheetId="7" hidden="1">#REF!</definedName>
    <definedName name="BEx9JLBYK239B3F841C7YG1GT7ST" localSheetId="40" hidden="1">'[4]AMI P &amp; L'!#REF!</definedName>
    <definedName name="BEx9JLBYK239B3F841C7YG1GT7ST" localSheetId="39" hidden="1">'[4]AMI P &amp; L'!#REF!</definedName>
    <definedName name="BEx9JLBYK239B3F841C7YG1GT7ST" localSheetId="41" hidden="1">'[4]AMI P &amp; L'!#REF!</definedName>
    <definedName name="BEx9JLBYK239B3F841C7YG1GT7ST" localSheetId="38" hidden="1">'[4]AMI P &amp; L'!#REF!</definedName>
    <definedName name="BEx9JLBYK239B3F841C7YG1GT7ST" localSheetId="15" hidden="1">'[4]AMI P &amp; L'!#REF!</definedName>
    <definedName name="BEx9JLBYK239B3F841C7YG1GT7ST" hidden="1">'[4]AMI P &amp; L'!#REF!</definedName>
    <definedName name="BEx9KLW9GH3AS7L6X2QVYRX4MP47" localSheetId="13" hidden="1">#REF!</definedName>
    <definedName name="BEx9KLW9GH3AS7L6X2QVYRX4MP47" localSheetId="14" hidden="1">#REF!</definedName>
    <definedName name="BEx9KLW9GH3AS7L6X2QVYRX4MP47" localSheetId="2" hidden="1">#REF!</definedName>
    <definedName name="BEx9KLW9GH3AS7L6X2QVYRX4MP47" localSheetId="22" hidden="1">#REF!</definedName>
    <definedName name="BEx9KLW9GH3AS7L6X2QVYRX4MP47" localSheetId="7" hidden="1">#REF!</definedName>
    <definedName name="BEx9KLW9GH3AS7L6X2QVYRX4MP47" hidden="1">#REF!</definedName>
    <definedName name="BExAW4IIW5D0MDY6TJ3G4FOLPYIR" localSheetId="2" hidden="1">#REF!</definedName>
    <definedName name="BExAW4IIW5D0MDY6TJ3G4FOLPYIR" localSheetId="7" hidden="1">#REF!</definedName>
    <definedName name="BExAW4IIW5D0MDY6TJ3G4FOLPYIR" hidden="1">'[3]Reco Sheet for Fcast'!$H$2:$I$2</definedName>
    <definedName name="BExAWEPCKLF5GHCVH6O4GKOE0SW1" localSheetId="2" hidden="1">'[5]Reco Sheet for Fcast'!$F$10:$G$10</definedName>
    <definedName name="BExAWEPCKLF5GHCVH6O4GKOE0SW1" localSheetId="7" hidden="1">'[5]Reco Sheet for Fcast'!$F$10:$G$10</definedName>
    <definedName name="BExAWEPCKLF5GHCVH6O4GKOE0SW1" hidden="1">'[3]Reco Sheet for Fcast'!$F$10:$G$10</definedName>
    <definedName name="BExAWMN8563X9T1UZOH7OWA0DH6W" localSheetId="13" hidden="1">#REF!</definedName>
    <definedName name="BExAWMN8563X9T1UZOH7OWA0DH6W" localSheetId="14" hidden="1">#REF!</definedName>
    <definedName name="BExAWMN8563X9T1UZOH7OWA0DH6W" localSheetId="2" hidden="1">#REF!</definedName>
    <definedName name="BExAWMN8563X9T1UZOH7OWA0DH6W" localSheetId="7" hidden="1">#REF!</definedName>
    <definedName name="BExAWMN8563X9T1UZOH7OWA0DH6W" hidden="1">#REF!</definedName>
    <definedName name="BExAX28937OH2SJJ980WOFXSWR07" localSheetId="2" hidden="1">'[5]Reco Sheet for Fcast'!$F$7:$G$7</definedName>
    <definedName name="BExAX28937OH2SJJ980WOFXSWR07" localSheetId="7" hidden="1">'[5]Reco Sheet for Fcast'!$F$7:$G$7</definedName>
    <definedName name="BExAX28937OH2SJJ980WOFXSWR07" hidden="1">'[3]Reco Sheet for Fcast'!$F$7:$G$7</definedName>
    <definedName name="BExAX410NB4F2XOB84OR2197H8M5" localSheetId="19" hidden="1">'[4]AMI P &amp; L'!#REF!</definedName>
    <definedName name="BExAX410NB4F2XOB84OR2197H8M5" localSheetId="16" hidden="1">'[4]AMI P &amp; L'!#REF!</definedName>
    <definedName name="BExAX410NB4F2XOB84OR2197H8M5" localSheetId="17" hidden="1">'[4]AMI P &amp; L'!#REF!</definedName>
    <definedName name="BExAX410NB4F2XOB84OR2197H8M5" localSheetId="13" hidden="1">'[4]AMI P &amp; L'!#REF!</definedName>
    <definedName name="BExAX410NB4F2XOB84OR2197H8M5" localSheetId="14" hidden="1">'[4]AMI P &amp; L'!#REF!</definedName>
    <definedName name="BExAX410NB4F2XOB84OR2197H8M5" localSheetId="2" hidden="1">#REF!</definedName>
    <definedName name="BExAX410NB4F2XOB84OR2197H8M5" localSheetId="5" hidden="1">'[4]AMI P &amp; L'!#REF!</definedName>
    <definedName name="BExAX410NB4F2XOB84OR2197H8M5" localSheetId="22" hidden="1">'[4]AMI P &amp; L'!#REF!</definedName>
    <definedName name="BExAX410NB4F2XOB84OR2197H8M5" localSheetId="21" hidden="1">'[4]AMI P &amp; L'!#REF!</definedName>
    <definedName name="BExAX410NB4F2XOB84OR2197H8M5" localSheetId="57" hidden="1">'[4]AMI P &amp; L'!#REF!</definedName>
    <definedName name="BExAX410NB4F2XOB84OR2197H8M5" localSheetId="56" hidden="1">'[4]AMI P &amp; L'!#REF!</definedName>
    <definedName name="BExAX410NB4F2XOB84OR2197H8M5" localSheetId="7" hidden="1">#REF!</definedName>
    <definedName name="BExAX410NB4F2XOB84OR2197H8M5" localSheetId="40" hidden="1">'[4]AMI P &amp; L'!#REF!</definedName>
    <definedName name="BExAX410NB4F2XOB84OR2197H8M5" localSheetId="39" hidden="1">'[4]AMI P &amp; L'!#REF!</definedName>
    <definedName name="BExAX410NB4F2XOB84OR2197H8M5" localSheetId="41" hidden="1">'[4]AMI P &amp; L'!#REF!</definedName>
    <definedName name="BExAX410NB4F2XOB84OR2197H8M5" localSheetId="38" hidden="1">'[4]AMI P &amp; L'!#REF!</definedName>
    <definedName name="BExAX410NB4F2XOB84OR2197H8M5" localSheetId="15" hidden="1">'[4]AMI P &amp; L'!#REF!</definedName>
    <definedName name="BExAX410NB4F2XOB84OR2197H8M5" hidden="1">'[4]AMI P &amp; L'!#REF!</definedName>
    <definedName name="BExAX6FBAZV45KQY4H0U21PCNPDA" localSheetId="13" hidden="1">#REF!</definedName>
    <definedName name="BExAX6FBAZV45KQY4H0U21PCNPDA" localSheetId="14" hidden="1">#REF!</definedName>
    <definedName name="BExAX6FBAZV45KQY4H0U21PCNPDA" localSheetId="2" hidden="1">#REF!</definedName>
    <definedName name="BExAX6FBAZV45KQY4H0U21PCNPDA" localSheetId="7" hidden="1">#REF!</definedName>
    <definedName name="BExAX6FBAZV45KQY4H0U21PCNPDA" hidden="1">#REF!</definedName>
    <definedName name="BExAX8TNG8LQ5Q4904SAYQIPGBSV" localSheetId="2" hidden="1">#REF!</definedName>
    <definedName name="BExAX8TNG8LQ5Q4904SAYQIPGBSV" localSheetId="7" hidden="1">#REF!</definedName>
    <definedName name="BExAX8TNG8LQ5Q4904SAYQIPGBSV" hidden="1">'[3]Reco Sheet for Fcast'!$I$7:$J$7</definedName>
    <definedName name="BExAXH2FJ8S1SX2XRI17ZABSFERB" localSheetId="13" hidden="1">#REF!</definedName>
    <definedName name="BExAXH2FJ8S1SX2XRI17ZABSFERB" localSheetId="14" hidden="1">#REF!</definedName>
    <definedName name="BExAXH2FJ8S1SX2XRI17ZABSFERB" localSheetId="2" hidden="1">#REF!</definedName>
    <definedName name="BExAXH2FJ8S1SX2XRI17ZABSFERB" localSheetId="22" hidden="1">#REF!</definedName>
    <definedName name="BExAXH2FJ8S1SX2XRI17ZABSFERB" localSheetId="7" hidden="1">#REF!</definedName>
    <definedName name="BExAXH2FJ8S1SX2XRI17ZABSFERB" hidden="1">#REF!</definedName>
    <definedName name="BExAY0EAT2LXR5MFGM0DLIB45PLO" localSheetId="2" hidden="1">#REF!</definedName>
    <definedName name="BExAY0EAT2LXR5MFGM0DLIB45PLO" localSheetId="7" hidden="1">#REF!</definedName>
    <definedName name="BExAY0EAT2LXR5MFGM0DLIB45PLO" hidden="1">'[3]Reco Sheet for Fcast'!$F$6:$G$6</definedName>
    <definedName name="BExAYE6LNIEBR9DSNI5JGNITGKIT" localSheetId="2" hidden="1">#REF!</definedName>
    <definedName name="BExAYE6LNIEBR9DSNI5JGNITGKIT" localSheetId="7" hidden="1">#REF!</definedName>
    <definedName name="BExAYE6LNIEBR9DSNI5JGNITGKIT" hidden="1">'[3]Reco Sheet for Fcast'!$I$7:$J$7</definedName>
    <definedName name="BExAYHMLXGGO25P8HYB2S75DEB4F" localSheetId="2" hidden="1">#REF!</definedName>
    <definedName name="BExAYHMLXGGO25P8HYB2S75DEB4F" localSheetId="7" hidden="1">#REF!</definedName>
    <definedName name="BExAYHMLXGGO25P8HYB2S75DEB4F" hidden="1">'[3]Reco Sheet for Fcast'!$F$10:$G$10</definedName>
    <definedName name="BExAYHXJ3CVLPZX5R6UR0U1MNDXJ" localSheetId="2" hidden="1">'[5]Reco Sheet for Fcast'!$C$15:$D$23</definedName>
    <definedName name="BExAYHXJ3CVLPZX5R6UR0U1MNDXJ" localSheetId="7" hidden="1">'[5]Reco Sheet for Fcast'!$C$15:$D$23</definedName>
    <definedName name="BExAYHXJ3CVLPZX5R6UR0U1MNDXJ" hidden="1">'[3]Reco Sheet for Fcast'!$C$15:$D$23</definedName>
    <definedName name="BExAYKXAUWGDOPG952TEJ2UKZKWN" localSheetId="2" hidden="1">#REF!</definedName>
    <definedName name="BExAYKXAUWGDOPG952TEJ2UKZKWN" localSheetId="7" hidden="1">#REF!</definedName>
    <definedName name="BExAYKXAUWGDOPG952TEJ2UKZKWN" hidden="1">'[3]Reco Sheet for Fcast'!$F$8:$G$8</definedName>
    <definedName name="BExAYP9TDTI2MBP6EYE0H39CPMXN" localSheetId="2" hidden="1">#REF!</definedName>
    <definedName name="BExAYP9TDTI2MBP6EYE0H39CPMXN" localSheetId="7" hidden="1">#REF!</definedName>
    <definedName name="BExAYP9TDTI2MBP6EYE0H39CPMXN" hidden="1">'[3]Reco Sheet for Fcast'!$F$9:$G$9</definedName>
    <definedName name="BExAYPPWJPWDKU59O051WMGB7O0J" localSheetId="2" hidden="1">#REF!</definedName>
    <definedName name="BExAYPPWJPWDKU59O051WMGB7O0J" localSheetId="7" hidden="1">#REF!</definedName>
    <definedName name="BExAYPPWJPWDKU59O051WMGB7O0J" hidden="1">'[3]Reco Sheet for Fcast'!$F$11:$G$11</definedName>
    <definedName name="BExAYR2JZCJBUH6F1LZC2A7JIVRJ" localSheetId="2" hidden="1">#REF!</definedName>
    <definedName name="BExAYR2JZCJBUH6F1LZC2A7JIVRJ" localSheetId="7" hidden="1">#REF!</definedName>
    <definedName name="BExAYR2JZCJBUH6F1LZC2A7JIVRJ" hidden="1">'[3]Reco Sheet for Fcast'!$F$7:$G$7</definedName>
    <definedName name="BExAYTGVRD3DLKO75RFPMBKCIWB8" localSheetId="2" hidden="1">#REF!</definedName>
    <definedName name="BExAYTGVRD3DLKO75RFPMBKCIWB8" localSheetId="7" hidden="1">#REF!</definedName>
    <definedName name="BExAYTGVRD3DLKO75RFPMBKCIWB8" hidden="1">'[3]Reco Sheet for Fcast'!$F$8:$G$8</definedName>
    <definedName name="BExAYY9H9COOT46HJLPVDLTO12UL" localSheetId="2" hidden="1">#REF!</definedName>
    <definedName name="BExAYY9H9COOT46HJLPVDLTO12UL" localSheetId="7" hidden="1">#REF!</definedName>
    <definedName name="BExAYY9H9COOT46HJLPVDLTO12UL" hidden="1">'[3]Reco Sheet for Fcast'!$I$11:$J$11</definedName>
    <definedName name="BExAZ5WJK9535H42VH6Y0VSS3JA9" localSheetId="13" hidden="1">#REF!</definedName>
    <definedName name="BExAZ5WJK9535H42VH6Y0VSS3JA9" localSheetId="14" hidden="1">#REF!</definedName>
    <definedName name="BExAZ5WJK9535H42VH6Y0VSS3JA9" localSheetId="2" hidden="1">#REF!</definedName>
    <definedName name="BExAZ5WJK9535H42VH6Y0VSS3JA9" hidden="1">#REF!</definedName>
    <definedName name="BExAZCNEGB4JYHC8CZ51KTN890US" localSheetId="2" hidden="1">#REF!</definedName>
    <definedName name="BExAZCNEGB4JYHC8CZ51KTN890US" localSheetId="7" hidden="1">#REF!</definedName>
    <definedName name="BExAZCNEGB4JYHC8CZ51KTN890US" hidden="1">'[3]Reco Sheet for Fcast'!$F$9:$G$9</definedName>
    <definedName name="BExAZFCI302YFYRDJYQDWQQL0Q0O" localSheetId="2" hidden="1">#REF!</definedName>
    <definedName name="BExAZFCI302YFYRDJYQDWQQL0Q0O" localSheetId="7" hidden="1">#REF!</definedName>
    <definedName name="BExAZFCI302YFYRDJYQDWQQL0Q0O" hidden="1">'[3]Reco Sheet for Fcast'!$I$7:$J$7</definedName>
    <definedName name="BExAZLHLST9OP89R1HJMC1POQG8H" localSheetId="2" hidden="1">#REF!</definedName>
    <definedName name="BExAZLHLST9OP89R1HJMC1POQG8H" localSheetId="7" hidden="1">#REF!</definedName>
    <definedName name="BExAZLHLST9OP89R1HJMC1POQG8H" hidden="1">'[3]Reco Sheet for Fcast'!$F$10:$G$10</definedName>
    <definedName name="BExAZMDYMIAA7RX1BMCKU1VLBRGY" localSheetId="2" hidden="1">#REF!</definedName>
    <definedName name="BExAZMDYMIAA7RX1BMCKU1VLBRGY" localSheetId="7" hidden="1">#REF!</definedName>
    <definedName name="BExAZMDYMIAA7RX1BMCKU1VLBRGY" hidden="1">'[3]Reco Sheet for Fcast'!$F$6:$G$6</definedName>
    <definedName name="BExAZNL6BHI8DCQWXOX4I2P839UX" localSheetId="2" hidden="1">#REF!</definedName>
    <definedName name="BExAZNL6BHI8DCQWXOX4I2P839UX" localSheetId="7" hidden="1">#REF!</definedName>
    <definedName name="BExAZNL6BHI8DCQWXOX4I2P839UX" hidden="1">'[3]Reco Sheet for Fcast'!$I$2:$J$2</definedName>
    <definedName name="BExAZRMWSONMCG9KDUM4KAQ7BONM" localSheetId="2" hidden="1">#REF!</definedName>
    <definedName name="BExAZRMWSONMCG9KDUM4KAQ7BONM" localSheetId="7" hidden="1">#REF!</definedName>
    <definedName name="BExAZRMWSONMCG9KDUM4KAQ7BONM" hidden="1">'[3]Reco Sheet for Fcast'!$H$2:$I$2</definedName>
    <definedName name="BExAZTFG4SJRG4TW6JXRF7N08JFI" localSheetId="2" hidden="1">#REF!</definedName>
    <definedName name="BExAZTFG4SJRG4TW6JXRF7N08JFI" localSheetId="7" hidden="1">#REF!</definedName>
    <definedName name="BExAZTFG4SJRG4TW6JXRF7N08JFI" hidden="1">'[3]Reco Sheet for Fcast'!$I$10:$J$10</definedName>
    <definedName name="BExAZUS4A8OHDZK0MWAOCCCKTH73" localSheetId="2" hidden="1">#REF!</definedName>
    <definedName name="BExAZUS4A8OHDZK0MWAOCCCKTH73" localSheetId="7" hidden="1">#REF!</definedName>
    <definedName name="BExAZUS4A8OHDZK0MWAOCCCKTH73" hidden="1">'[3]Reco Sheet for Fcast'!$F$8:$G$8</definedName>
    <definedName name="BExAZX6FECVK3E07KXM2XPYKGM6U" localSheetId="2" hidden="1">#REF!</definedName>
    <definedName name="BExAZX6FECVK3E07KXM2XPYKGM6U" localSheetId="7" hidden="1">#REF!</definedName>
    <definedName name="BExAZX6FECVK3E07KXM2XPYKGM6U" hidden="1">'[3]Reco Sheet for Fcast'!$G$2</definedName>
    <definedName name="BExAZZQ0QV1ZYLCVLE578WEPBOBQ" localSheetId="13" hidden="1">#REF!</definedName>
    <definedName name="BExAZZQ0QV1ZYLCVLE578WEPBOBQ" localSheetId="14" hidden="1">#REF!</definedName>
    <definedName name="BExAZZQ0QV1ZYLCVLE578WEPBOBQ" localSheetId="2" hidden="1">#REF!</definedName>
    <definedName name="BExAZZQ0QV1ZYLCVLE578WEPBOBQ" hidden="1">#REF!</definedName>
    <definedName name="BExB012NJ8GASTNNPBRRFTLHIOC9" localSheetId="2" hidden="1">#REF!</definedName>
    <definedName name="BExB012NJ8GASTNNPBRRFTLHIOC9" localSheetId="7" hidden="1">#REF!</definedName>
    <definedName name="BExB012NJ8GASTNNPBRRFTLHIOC9" hidden="1">'[3]Reco Sheet for Fcast'!$F$9:$G$9</definedName>
    <definedName name="BExB072HHXVMUC0VYNGG48GRSH5Q" localSheetId="19" hidden="1">'[4]AMI P &amp; L'!#REF!</definedName>
    <definedName name="BExB072HHXVMUC0VYNGG48GRSH5Q" localSheetId="16" hidden="1">'[4]AMI P &amp; L'!#REF!</definedName>
    <definedName name="BExB072HHXVMUC0VYNGG48GRSH5Q" localSheetId="17" hidden="1">'[4]AMI P &amp; L'!#REF!</definedName>
    <definedName name="BExB072HHXVMUC0VYNGG48GRSH5Q" localSheetId="13" hidden="1">'[4]AMI P &amp; L'!#REF!</definedName>
    <definedName name="BExB072HHXVMUC0VYNGG48GRSH5Q" localSheetId="14" hidden="1">'[4]AMI P &amp; L'!#REF!</definedName>
    <definedName name="BExB072HHXVMUC0VYNGG48GRSH5Q" localSheetId="2" hidden="1">#REF!</definedName>
    <definedName name="BExB072HHXVMUC0VYNGG48GRSH5Q" localSheetId="5" hidden="1">'[4]AMI P &amp; L'!#REF!</definedName>
    <definedName name="BExB072HHXVMUC0VYNGG48GRSH5Q" localSheetId="22" hidden="1">'[4]AMI P &amp; L'!#REF!</definedName>
    <definedName name="BExB072HHXVMUC0VYNGG48GRSH5Q" localSheetId="21" hidden="1">'[4]AMI P &amp; L'!#REF!</definedName>
    <definedName name="BExB072HHXVMUC0VYNGG48GRSH5Q" localSheetId="57" hidden="1">'[4]AMI P &amp; L'!#REF!</definedName>
    <definedName name="BExB072HHXVMUC0VYNGG48GRSH5Q" localSheetId="56" hidden="1">'[4]AMI P &amp; L'!#REF!</definedName>
    <definedName name="BExB072HHXVMUC0VYNGG48GRSH5Q" localSheetId="7" hidden="1">#REF!</definedName>
    <definedName name="BExB072HHXVMUC0VYNGG48GRSH5Q" localSheetId="40" hidden="1">'[4]AMI P &amp; L'!#REF!</definedName>
    <definedName name="BExB072HHXVMUC0VYNGG48GRSH5Q" localSheetId="39" hidden="1">'[4]AMI P &amp; L'!#REF!</definedName>
    <definedName name="BExB072HHXVMUC0VYNGG48GRSH5Q" localSheetId="41" hidden="1">'[4]AMI P &amp; L'!#REF!</definedName>
    <definedName name="BExB072HHXVMUC0VYNGG48GRSH5Q" localSheetId="38" hidden="1">'[4]AMI P &amp; L'!#REF!</definedName>
    <definedName name="BExB072HHXVMUC0VYNGG48GRSH5Q" localSheetId="15" hidden="1">'[4]AMI P &amp; L'!#REF!</definedName>
    <definedName name="BExB072HHXVMUC0VYNGG48GRSH5Q" hidden="1">'[4]AMI P &amp; L'!#REF!</definedName>
    <definedName name="BExB0FRDEYDEUEAB1W8KD6D965XA" localSheetId="2" hidden="1">#REF!</definedName>
    <definedName name="BExB0FRDEYDEUEAB1W8KD6D965XA" localSheetId="7" hidden="1">#REF!</definedName>
    <definedName name="BExB0FRDEYDEUEAB1W8KD6D965XA" hidden="1">'[3]Reco Sheet for Fcast'!$K$2</definedName>
    <definedName name="BExB0KPCN7YJORQAYUCF4YKIKPMC" localSheetId="2" hidden="1">#REF!</definedName>
    <definedName name="BExB0KPCN7YJORQAYUCF4YKIKPMC" localSheetId="7" hidden="1">#REF!</definedName>
    <definedName name="BExB0KPCN7YJORQAYUCF4YKIKPMC" hidden="1">'[3]Reco Sheet for Fcast'!$I$11:$J$11</definedName>
    <definedName name="BExB0WE4PI3NOBXXVO9CTEN4DIU2" localSheetId="2" hidden="1">#REF!</definedName>
    <definedName name="BExB0WE4PI3NOBXXVO9CTEN4DIU2" localSheetId="7" hidden="1">#REF!</definedName>
    <definedName name="BExB0WE4PI3NOBXXVO9CTEN4DIU2" hidden="1">'[3]Reco Sheet for Fcast'!$G$2</definedName>
    <definedName name="BExB10QNIVITUYS55OAEKK3VLJFE" localSheetId="2" hidden="1">#REF!</definedName>
    <definedName name="BExB10QNIVITUYS55OAEKK3VLJFE" localSheetId="7" hidden="1">#REF!</definedName>
    <definedName name="BExB10QNIVITUYS55OAEKK3VLJFE" hidden="1">'[3]Reco Sheet for Fcast'!$G$2</definedName>
    <definedName name="BExB15ZDRY4CIJ911DONP0KCY9KU" localSheetId="2" hidden="1">#REF!</definedName>
    <definedName name="BExB15ZDRY4CIJ911DONP0KCY9KU" localSheetId="7" hidden="1">#REF!</definedName>
    <definedName name="BExB15ZDRY4CIJ911DONP0KCY9KU" hidden="1">'[3]Reco Sheet for Fcast'!$F$6:$G$6</definedName>
    <definedName name="BExB16VQY0O0RLZYJFU3OFEONVTE" localSheetId="2" hidden="1">#REF!</definedName>
    <definedName name="BExB16VQY0O0RLZYJFU3OFEONVTE" localSheetId="7" hidden="1">#REF!</definedName>
    <definedName name="BExB16VQY0O0RLZYJFU3OFEONVTE" hidden="1">'[3]Reco Sheet for Fcast'!$I$6:$J$6</definedName>
    <definedName name="BExB1713OG4CGOEQ7O0FXSI2FQWZ" localSheetId="13" hidden="1">#REF!</definedName>
    <definedName name="BExB1713OG4CGOEQ7O0FXSI2FQWZ" localSheetId="14" hidden="1">#REF!</definedName>
    <definedName name="BExB1713OG4CGOEQ7O0FXSI2FQWZ" localSheetId="2" hidden="1">#REF!</definedName>
    <definedName name="BExB1713OG4CGOEQ7O0FXSI2FQWZ" localSheetId="22" hidden="1">#REF!</definedName>
    <definedName name="BExB1713OG4CGOEQ7O0FXSI2FQWZ" localSheetId="7" hidden="1">#REF!</definedName>
    <definedName name="BExB1713OG4CGOEQ7O0FXSI2FQWZ" hidden="1">#REF!</definedName>
    <definedName name="BExB1FKNY2UO4W5FUGFHJOA2WFGG" localSheetId="19" hidden="1">'[4]AMI P &amp; L'!#REF!</definedName>
    <definedName name="BExB1FKNY2UO4W5FUGFHJOA2WFGG" localSheetId="16" hidden="1">'[4]AMI P &amp; L'!#REF!</definedName>
    <definedName name="BExB1FKNY2UO4W5FUGFHJOA2WFGG" localSheetId="17" hidden="1">'[4]AMI P &amp; L'!#REF!</definedName>
    <definedName name="BExB1FKNY2UO4W5FUGFHJOA2WFGG" localSheetId="13" hidden="1">'[4]AMI P &amp; L'!#REF!</definedName>
    <definedName name="BExB1FKNY2UO4W5FUGFHJOA2WFGG" localSheetId="14" hidden="1">'[4]AMI P &amp; L'!#REF!</definedName>
    <definedName name="BExB1FKNY2UO4W5FUGFHJOA2WFGG" localSheetId="2" hidden="1">#REF!</definedName>
    <definedName name="BExB1FKNY2UO4W5FUGFHJOA2WFGG" localSheetId="5" hidden="1">'[4]AMI P &amp; L'!#REF!</definedName>
    <definedName name="BExB1FKNY2UO4W5FUGFHJOA2WFGG" localSheetId="22" hidden="1">'[4]AMI P &amp; L'!#REF!</definedName>
    <definedName name="BExB1FKNY2UO4W5FUGFHJOA2WFGG" localSheetId="21" hidden="1">'[4]AMI P &amp; L'!#REF!</definedName>
    <definedName name="BExB1FKNY2UO4W5FUGFHJOA2WFGG" localSheetId="57" hidden="1">'[4]AMI P &amp; L'!#REF!</definedName>
    <definedName name="BExB1FKNY2UO4W5FUGFHJOA2WFGG" localSheetId="56" hidden="1">'[4]AMI P &amp; L'!#REF!</definedName>
    <definedName name="BExB1FKNY2UO4W5FUGFHJOA2WFGG" localSheetId="7" hidden="1">#REF!</definedName>
    <definedName name="BExB1FKNY2UO4W5FUGFHJOA2WFGG" localSheetId="40" hidden="1">'[4]AMI P &amp; L'!#REF!</definedName>
    <definedName name="BExB1FKNY2UO4W5FUGFHJOA2WFGG" localSheetId="39" hidden="1">'[4]AMI P &amp; L'!#REF!</definedName>
    <definedName name="BExB1FKNY2UO4W5FUGFHJOA2WFGG" localSheetId="41" hidden="1">'[4]AMI P &amp; L'!#REF!</definedName>
    <definedName name="BExB1FKNY2UO4W5FUGFHJOA2WFGG" localSheetId="38" hidden="1">'[4]AMI P &amp; L'!#REF!</definedName>
    <definedName name="BExB1FKNY2UO4W5FUGFHJOA2WFGG" localSheetId="15" hidden="1">'[4]AMI P &amp; L'!#REF!</definedName>
    <definedName name="BExB1FKNY2UO4W5FUGFHJOA2WFGG" hidden="1">'[4]AMI P &amp; L'!#REF!</definedName>
    <definedName name="BExB1GMD0PIDGTFBGQOPRWQSP9I4" localSheetId="19" hidden="1">'[4]AMI P &amp; L'!#REF!</definedName>
    <definedName name="BExB1GMD0PIDGTFBGQOPRWQSP9I4" localSheetId="16" hidden="1">'[4]AMI P &amp; L'!#REF!</definedName>
    <definedName name="BExB1GMD0PIDGTFBGQOPRWQSP9I4" localSheetId="17" hidden="1">'[4]AMI P &amp; L'!#REF!</definedName>
    <definedName name="BExB1GMD0PIDGTFBGQOPRWQSP9I4" localSheetId="13" hidden="1">'[4]AMI P &amp; L'!#REF!</definedName>
    <definedName name="BExB1GMD0PIDGTFBGQOPRWQSP9I4" localSheetId="14" hidden="1">'[4]AMI P &amp; L'!#REF!</definedName>
    <definedName name="BExB1GMD0PIDGTFBGQOPRWQSP9I4" localSheetId="2" hidden="1">#REF!</definedName>
    <definedName name="BExB1GMD0PIDGTFBGQOPRWQSP9I4" localSheetId="5" hidden="1">'[4]AMI P &amp; L'!#REF!</definedName>
    <definedName name="BExB1GMD0PIDGTFBGQOPRWQSP9I4" localSheetId="22" hidden="1">'[4]AMI P &amp; L'!#REF!</definedName>
    <definedName name="BExB1GMD0PIDGTFBGQOPRWQSP9I4" localSheetId="21" hidden="1">'[4]AMI P &amp; L'!#REF!</definedName>
    <definedName name="BExB1GMD0PIDGTFBGQOPRWQSP9I4" localSheetId="57" hidden="1">'[4]AMI P &amp; L'!#REF!</definedName>
    <definedName name="BExB1GMD0PIDGTFBGQOPRWQSP9I4" localSheetId="56" hidden="1">'[4]AMI P &amp; L'!#REF!</definedName>
    <definedName name="BExB1GMD0PIDGTFBGQOPRWQSP9I4" localSheetId="7" hidden="1">#REF!</definedName>
    <definedName name="BExB1GMD0PIDGTFBGQOPRWQSP9I4" localSheetId="40" hidden="1">'[4]AMI P &amp; L'!#REF!</definedName>
    <definedName name="BExB1GMD0PIDGTFBGQOPRWQSP9I4" localSheetId="39" hidden="1">'[4]AMI P &amp; L'!#REF!</definedName>
    <definedName name="BExB1GMD0PIDGTFBGQOPRWQSP9I4" localSheetId="41" hidden="1">'[4]AMI P &amp; L'!#REF!</definedName>
    <definedName name="BExB1GMD0PIDGTFBGQOPRWQSP9I4" localSheetId="38" hidden="1">'[4]AMI P &amp; L'!#REF!</definedName>
    <definedName name="BExB1GMD0PIDGTFBGQOPRWQSP9I4" localSheetId="15" hidden="1">'[4]AMI P &amp; L'!#REF!</definedName>
    <definedName name="BExB1GMD0PIDGTFBGQOPRWQSP9I4" hidden="1">'[4]AMI P &amp; L'!#REF!</definedName>
    <definedName name="BExB1O49WB23GYRGP1OKE2V4B8KB" localSheetId="13" hidden="1">#REF!</definedName>
    <definedName name="BExB1O49WB23GYRGP1OKE2V4B8KB" localSheetId="14" hidden="1">#REF!</definedName>
    <definedName name="BExB1O49WB23GYRGP1OKE2V4B8KB" localSheetId="2" hidden="1">#REF!</definedName>
    <definedName name="BExB1O49WB23GYRGP1OKE2V4B8KB" hidden="1">#REF!</definedName>
    <definedName name="BExB1PWZDAO1V9N18MU22F75P6Y5" localSheetId="2" hidden="1">'[5]Reco Sheet for Fcast'!$I$6:$J$6</definedName>
    <definedName name="BExB1PWZDAO1V9N18MU22F75P6Y5" localSheetId="7" hidden="1">'[5]Reco Sheet for Fcast'!$I$6:$J$6</definedName>
    <definedName name="BExB1PWZDAO1V9N18MU22F75P6Y5" hidden="1">'[3]Reco Sheet for Fcast'!$I$6:$J$6</definedName>
    <definedName name="BExB1Q29OO6LNFNT1EQLA3KYE7MX" localSheetId="2" hidden="1">#REF!</definedName>
    <definedName name="BExB1Q29OO6LNFNT1EQLA3KYE7MX" localSheetId="7" hidden="1">#REF!</definedName>
    <definedName name="BExB1Q29OO6LNFNT1EQLA3KYE7MX" hidden="1">'[3]Reco Sheet for Fcast'!$F$7:$G$7</definedName>
    <definedName name="BExB1TNRV5EBWZEHYLHI76T0FVA7" localSheetId="2" hidden="1">#REF!</definedName>
    <definedName name="BExB1TNRV5EBWZEHYLHI76T0FVA7" localSheetId="7" hidden="1">#REF!</definedName>
    <definedName name="BExB1TNRV5EBWZEHYLHI76T0FVA7" hidden="1">'[3]Reco Sheet for Fcast'!$I$9:$J$9</definedName>
    <definedName name="BExB1WI6M8I0EEP1ANUQZCFY24EV" localSheetId="19" hidden="1">'[4]AMI P &amp; L'!#REF!</definedName>
    <definedName name="BExB1WI6M8I0EEP1ANUQZCFY24EV" localSheetId="16" hidden="1">'[4]AMI P &amp; L'!#REF!</definedName>
    <definedName name="BExB1WI6M8I0EEP1ANUQZCFY24EV" localSheetId="17" hidden="1">'[4]AMI P &amp; L'!#REF!</definedName>
    <definedName name="BExB1WI6M8I0EEP1ANUQZCFY24EV" localSheetId="13" hidden="1">'[4]AMI P &amp; L'!#REF!</definedName>
    <definedName name="BExB1WI6M8I0EEP1ANUQZCFY24EV" localSheetId="14" hidden="1">'[4]AMI P &amp; L'!#REF!</definedName>
    <definedName name="BExB1WI6M8I0EEP1ANUQZCFY24EV" localSheetId="2" hidden="1">#REF!</definedName>
    <definedName name="BExB1WI6M8I0EEP1ANUQZCFY24EV" localSheetId="5" hidden="1">'[4]AMI P &amp; L'!#REF!</definedName>
    <definedName name="BExB1WI6M8I0EEP1ANUQZCFY24EV" localSheetId="22" hidden="1">'[4]AMI P &amp; L'!#REF!</definedName>
    <definedName name="BExB1WI6M8I0EEP1ANUQZCFY24EV" localSheetId="21" hidden="1">'[4]AMI P &amp; L'!#REF!</definedName>
    <definedName name="BExB1WI6M8I0EEP1ANUQZCFY24EV" localSheetId="57" hidden="1">'[4]AMI P &amp; L'!#REF!</definedName>
    <definedName name="BExB1WI6M8I0EEP1ANUQZCFY24EV" localSheetId="56" hidden="1">'[4]AMI P &amp; L'!#REF!</definedName>
    <definedName name="BExB1WI6M8I0EEP1ANUQZCFY24EV" localSheetId="7" hidden="1">#REF!</definedName>
    <definedName name="BExB1WI6M8I0EEP1ANUQZCFY24EV" localSheetId="40" hidden="1">'[4]AMI P &amp; L'!#REF!</definedName>
    <definedName name="BExB1WI6M8I0EEP1ANUQZCFY24EV" localSheetId="39" hidden="1">'[4]AMI P &amp; L'!#REF!</definedName>
    <definedName name="BExB1WI6M8I0EEP1ANUQZCFY24EV" localSheetId="41" hidden="1">'[4]AMI P &amp; L'!#REF!</definedName>
    <definedName name="BExB1WI6M8I0EEP1ANUQZCFY24EV" localSheetId="38" hidden="1">'[4]AMI P &amp; L'!#REF!</definedName>
    <definedName name="BExB1WI6M8I0EEP1ANUQZCFY24EV" localSheetId="15" hidden="1">'[4]AMI P &amp; L'!#REF!</definedName>
    <definedName name="BExB1WI6M8I0EEP1ANUQZCFY24EV" hidden="1">'[4]AMI P &amp; L'!#REF!</definedName>
    <definedName name="BExB1Z7GTT7CR0FJMG7GTKH7A4KN" localSheetId="2" hidden="1">'[5]Reco Sheet for Fcast'!$O$6:$P$10</definedName>
    <definedName name="BExB1Z7GTT7CR0FJMG7GTKH7A4KN" localSheetId="7" hidden="1">'[5]Reco Sheet for Fcast'!$O$6:$P$10</definedName>
    <definedName name="BExB1Z7GTT7CR0FJMG7GTKH7A4KN" hidden="1">'[3]Reco Sheet for Fcast'!$O$6:$P$10</definedName>
    <definedName name="BExB203OWC9QZA3BYOKQ18L4FUJE" localSheetId="2" hidden="1">#REF!</definedName>
    <definedName name="BExB203OWC9QZA3BYOKQ18L4FUJE" localSheetId="7" hidden="1">#REF!</definedName>
    <definedName name="BExB203OWC9QZA3BYOKQ18L4FUJE" hidden="1">'[3]Reco Sheet for Fcast'!$F$9:$G$9</definedName>
    <definedName name="BExB2CJHTU7C591BR4WRL5L2F2K6" localSheetId="2" hidden="1">#REF!</definedName>
    <definedName name="BExB2CJHTU7C591BR4WRL5L2F2K6" localSheetId="7" hidden="1">#REF!</definedName>
    <definedName name="BExB2CJHTU7C591BR4WRL5L2F2K6" hidden="1">'[3]Reco Sheet for Fcast'!$I$9:$J$9</definedName>
    <definedName name="BExB2K1AV4PGNS1O6C7D7AO411AX" localSheetId="2" hidden="1">#REF!</definedName>
    <definedName name="BExB2K1AV4PGNS1O6C7D7AO411AX" localSheetId="7" hidden="1">#REF!</definedName>
    <definedName name="BExB2K1AV4PGNS1O6C7D7AO411AX" hidden="1">'[3]Reco Sheet for Fcast'!$F$11:$G$11</definedName>
    <definedName name="BExB2O2UYHKI324YE324E1N7FVIB" localSheetId="2" hidden="1">#REF!</definedName>
    <definedName name="BExB2O2UYHKI324YE324E1N7FVIB" localSheetId="7" hidden="1">#REF!</definedName>
    <definedName name="BExB2O2UYHKI324YE324E1N7FVIB" hidden="1">'[3]Reco Sheet for Fcast'!$I$10:$J$10</definedName>
    <definedName name="BExB2Q0VJ0MU2URO3JOVUAVHEI3V" localSheetId="19" hidden="1">'[4]AMI P &amp; L'!#REF!</definedName>
    <definedName name="BExB2Q0VJ0MU2URO3JOVUAVHEI3V" localSheetId="16" hidden="1">'[4]AMI P &amp; L'!#REF!</definedName>
    <definedName name="BExB2Q0VJ0MU2URO3JOVUAVHEI3V" localSheetId="17" hidden="1">'[4]AMI P &amp; L'!#REF!</definedName>
    <definedName name="BExB2Q0VJ0MU2URO3JOVUAVHEI3V" localSheetId="13" hidden="1">'[4]AMI P &amp; L'!#REF!</definedName>
    <definedName name="BExB2Q0VJ0MU2URO3JOVUAVHEI3V" localSheetId="14" hidden="1">'[4]AMI P &amp; L'!#REF!</definedName>
    <definedName name="BExB2Q0VJ0MU2URO3JOVUAVHEI3V" localSheetId="2" hidden="1">#REF!</definedName>
    <definedName name="BExB2Q0VJ0MU2URO3JOVUAVHEI3V" localSheetId="5" hidden="1">'[4]AMI P &amp; L'!#REF!</definedName>
    <definedName name="BExB2Q0VJ0MU2URO3JOVUAVHEI3V" localSheetId="22" hidden="1">'[4]AMI P &amp; L'!#REF!</definedName>
    <definedName name="BExB2Q0VJ0MU2URO3JOVUAVHEI3V" localSheetId="21" hidden="1">'[4]AMI P &amp; L'!#REF!</definedName>
    <definedName name="BExB2Q0VJ0MU2URO3JOVUAVHEI3V" localSheetId="57" hidden="1">'[4]AMI P &amp; L'!#REF!</definedName>
    <definedName name="BExB2Q0VJ0MU2URO3JOVUAVHEI3V" localSheetId="56" hidden="1">'[4]AMI P &amp; L'!#REF!</definedName>
    <definedName name="BExB2Q0VJ0MU2URO3JOVUAVHEI3V" localSheetId="7" hidden="1">#REF!</definedName>
    <definedName name="BExB2Q0VJ0MU2URO3JOVUAVHEI3V" localSheetId="40" hidden="1">'[4]AMI P &amp; L'!#REF!</definedName>
    <definedName name="BExB2Q0VJ0MU2URO3JOVUAVHEI3V" localSheetId="39" hidden="1">'[4]AMI P &amp; L'!#REF!</definedName>
    <definedName name="BExB2Q0VJ0MU2URO3JOVUAVHEI3V" localSheetId="41" hidden="1">'[4]AMI P &amp; L'!#REF!</definedName>
    <definedName name="BExB2Q0VJ0MU2URO3JOVUAVHEI3V" localSheetId="38" hidden="1">'[4]AMI P &amp; L'!#REF!</definedName>
    <definedName name="BExB2Q0VJ0MU2URO3JOVUAVHEI3V" localSheetId="15" hidden="1">'[4]AMI P &amp; L'!#REF!</definedName>
    <definedName name="BExB2Q0VJ0MU2URO3JOVUAVHEI3V" hidden="1">'[4]AMI P &amp; L'!#REF!</definedName>
    <definedName name="BExB2TBPD6APUT2TO3BGE6IU9G7C" hidden="1">'[6]Bud Mth'!$I$11:$J$11</definedName>
    <definedName name="BExB30IP1DNKNQ6PZ5ERUGR5MK4Z" localSheetId="2" hidden="1">#REF!</definedName>
    <definedName name="BExB30IP1DNKNQ6PZ5ERUGR5MK4Z" localSheetId="7" hidden="1">#REF!</definedName>
    <definedName name="BExB30IP1DNKNQ6PZ5ERUGR5MK4Z" hidden="1">'[3]Reco Sheet for Fcast'!$I$11:$J$11</definedName>
    <definedName name="BExB3TL3FFDSU6ZSR25KZABHXJXM" localSheetId="13" hidden="1">#REF!</definedName>
    <definedName name="BExB3TL3FFDSU6ZSR25KZABHXJXM" localSheetId="14" hidden="1">#REF!</definedName>
    <definedName name="BExB3TL3FFDSU6ZSR25KZABHXJXM" localSheetId="2" hidden="1">#REF!</definedName>
    <definedName name="BExB3TL3FFDSU6ZSR25KZABHXJXM" localSheetId="7" hidden="1">#REF!</definedName>
    <definedName name="BExB3TL3FFDSU6ZSR25KZABHXJXM" hidden="1">#REF!</definedName>
    <definedName name="BExB42VLHX3FLYCON9QDRE70MBLO" localSheetId="13" hidden="1">#REF!</definedName>
    <definedName name="BExB42VLHX3FLYCON9QDRE70MBLO" localSheetId="14" hidden="1">#REF!</definedName>
    <definedName name="BExB42VLHX3FLYCON9QDRE70MBLO" localSheetId="2" hidden="1">#REF!</definedName>
    <definedName name="BExB42VLHX3FLYCON9QDRE70MBLO" localSheetId="22" hidden="1">#REF!</definedName>
    <definedName name="BExB42VLHX3FLYCON9QDRE70MBLO" localSheetId="7" hidden="1">#REF!</definedName>
    <definedName name="BExB42VLHX3FLYCON9QDRE70MBLO" hidden="1">#REF!</definedName>
    <definedName name="BExB442RX0T3L6HUL6X5T21CENW6" localSheetId="19" hidden="1">'[4]AMI P &amp; L'!#REF!</definedName>
    <definedName name="BExB442RX0T3L6HUL6X5T21CENW6" localSheetId="16" hidden="1">'[4]AMI P &amp; L'!#REF!</definedName>
    <definedName name="BExB442RX0T3L6HUL6X5T21CENW6" localSheetId="17" hidden="1">'[4]AMI P &amp; L'!#REF!</definedName>
    <definedName name="BExB442RX0T3L6HUL6X5T21CENW6" localSheetId="13" hidden="1">'[4]AMI P &amp; L'!#REF!</definedName>
    <definedName name="BExB442RX0T3L6HUL6X5T21CENW6" localSheetId="14" hidden="1">'[4]AMI P &amp; L'!#REF!</definedName>
    <definedName name="BExB442RX0T3L6HUL6X5T21CENW6" localSheetId="2" hidden="1">#REF!</definedName>
    <definedName name="BExB442RX0T3L6HUL6X5T21CENW6" localSheetId="5" hidden="1">'[4]AMI P &amp; L'!#REF!</definedName>
    <definedName name="BExB442RX0T3L6HUL6X5T21CENW6" localSheetId="22" hidden="1">'[4]AMI P &amp; L'!#REF!</definedName>
    <definedName name="BExB442RX0T3L6HUL6X5T21CENW6" localSheetId="21" hidden="1">'[4]AMI P &amp; L'!#REF!</definedName>
    <definedName name="BExB442RX0T3L6HUL6X5T21CENW6" localSheetId="57" hidden="1">'[4]AMI P &amp; L'!#REF!</definedName>
    <definedName name="BExB442RX0T3L6HUL6X5T21CENW6" localSheetId="56" hidden="1">'[4]AMI P &amp; L'!#REF!</definedName>
    <definedName name="BExB442RX0T3L6HUL6X5T21CENW6" localSheetId="7" hidden="1">#REF!</definedName>
    <definedName name="BExB442RX0T3L6HUL6X5T21CENW6" localSheetId="40" hidden="1">'[4]AMI P &amp; L'!#REF!</definedName>
    <definedName name="BExB442RX0T3L6HUL6X5T21CENW6" localSheetId="39" hidden="1">'[4]AMI P &amp; L'!#REF!</definedName>
    <definedName name="BExB442RX0T3L6HUL6X5T21CENW6" localSheetId="41" hidden="1">'[4]AMI P &amp; L'!#REF!</definedName>
    <definedName name="BExB442RX0T3L6HUL6X5T21CENW6" localSheetId="38" hidden="1">'[4]AMI P &amp; L'!#REF!</definedName>
    <definedName name="BExB442RX0T3L6HUL6X5T21CENW6" localSheetId="15" hidden="1">'[4]AMI P &amp; L'!#REF!</definedName>
    <definedName name="BExB442RX0T3L6HUL6X5T21CENW6" hidden="1">'[4]AMI P &amp; L'!#REF!</definedName>
    <definedName name="BExB4ADD0L7417CII901XTFKXD1J" localSheetId="2" hidden="1">#REF!</definedName>
    <definedName name="BExB4ADD0L7417CII901XTFKXD1J" localSheetId="7" hidden="1">#REF!</definedName>
    <definedName name="BExB4ADD0L7417CII901XTFKXD1J" hidden="1">'[3]Reco Sheet for Fcast'!$I$7:$J$7</definedName>
    <definedName name="BExB4DYU06HCGRIPBSWRCXK804UM" localSheetId="2" hidden="1">#REF!</definedName>
    <definedName name="BExB4DYU06HCGRIPBSWRCXK804UM" localSheetId="7" hidden="1">#REF!</definedName>
    <definedName name="BExB4DYU06HCGRIPBSWRCXK804UM" hidden="1">'[3]Reco Sheet for Fcast'!$F$11:$G$11</definedName>
    <definedName name="BExB4GNWJ6OF995Q61W2G9VZAMPS" localSheetId="13" hidden="1">#REF!</definedName>
    <definedName name="BExB4GNWJ6OF995Q61W2G9VZAMPS" localSheetId="14" hidden="1">#REF!</definedName>
    <definedName name="BExB4GNWJ6OF995Q61W2G9VZAMPS" localSheetId="2" hidden="1">#REF!</definedName>
    <definedName name="BExB4GNWJ6OF995Q61W2G9VZAMPS" hidden="1">#REF!</definedName>
    <definedName name="BExB4KEQ72L2ONQ7IFMYZAK0153C" localSheetId="2" hidden="1">'[5]Reco Sheet for Fcast'!$F$11:$G$11</definedName>
    <definedName name="BExB4KEQ72L2ONQ7IFMYZAK0153C" localSheetId="7" hidden="1">'[5]Reco Sheet for Fcast'!$F$11:$G$11</definedName>
    <definedName name="BExB4KEQ72L2ONQ7IFMYZAK0153C" hidden="1">'[3]Reco Sheet for Fcast'!$F$11:$G$11</definedName>
    <definedName name="BExB4M24SMODJ32BDKDH2DWLGTXO" localSheetId="13" hidden="1">#REF!</definedName>
    <definedName name="BExB4M24SMODJ32BDKDH2DWLGTXO" localSheetId="14" hidden="1">#REF!</definedName>
    <definedName name="BExB4M24SMODJ32BDKDH2DWLGTXO" localSheetId="2" hidden="1">#REF!</definedName>
    <definedName name="BExB4M24SMODJ32BDKDH2DWLGTXO" localSheetId="22" hidden="1">#REF!</definedName>
    <definedName name="BExB4M24SMODJ32BDKDH2DWLGTXO" localSheetId="7" hidden="1">#REF!</definedName>
    <definedName name="BExB4M24SMODJ32BDKDH2DWLGTXO" hidden="1">#REF!</definedName>
    <definedName name="BExB4Z3EZBGYYI33U0KQ8NEIH8PY" localSheetId="2" hidden="1">#REF!</definedName>
    <definedName name="BExB4Z3EZBGYYI33U0KQ8NEIH8PY" localSheetId="7" hidden="1">#REF!</definedName>
    <definedName name="BExB4Z3EZBGYYI33U0KQ8NEIH8PY" hidden="1">'[3]Reco Sheet for Fcast'!$I$8:$J$8</definedName>
    <definedName name="BExB55368XW7UX657ZSPC6BFE92S" localSheetId="2" hidden="1">#REF!</definedName>
    <definedName name="BExB55368XW7UX657ZSPC6BFE92S" localSheetId="7" hidden="1">#REF!</definedName>
    <definedName name="BExB55368XW7UX657ZSPC6BFE92S" hidden="1">'[3]Reco Sheet for Fcast'!$I$8:$J$8</definedName>
    <definedName name="BExB57MZEPL2SA2ONPK66YFLZWJU" localSheetId="2" hidden="1">#REF!</definedName>
    <definedName name="BExB57MZEPL2SA2ONPK66YFLZWJU" localSheetId="7" hidden="1">#REF!</definedName>
    <definedName name="BExB57MZEPL2SA2ONPK66YFLZWJU" hidden="1">'[3]Reco Sheet for Fcast'!$I$8:$J$8</definedName>
    <definedName name="BExB5833OAOJ22VK1YK47FHUSVK2" localSheetId="19" hidden="1">'[4]AMI P &amp; L'!#REF!</definedName>
    <definedName name="BExB5833OAOJ22VK1YK47FHUSVK2" localSheetId="16" hidden="1">'[4]AMI P &amp; L'!#REF!</definedName>
    <definedName name="BExB5833OAOJ22VK1YK47FHUSVK2" localSheetId="17" hidden="1">'[4]AMI P &amp; L'!#REF!</definedName>
    <definedName name="BExB5833OAOJ22VK1YK47FHUSVK2" localSheetId="13" hidden="1">'[4]AMI P &amp; L'!#REF!</definedName>
    <definedName name="BExB5833OAOJ22VK1YK47FHUSVK2" localSheetId="14" hidden="1">'[4]AMI P &amp; L'!#REF!</definedName>
    <definedName name="BExB5833OAOJ22VK1YK47FHUSVK2" localSheetId="2" hidden="1">#REF!</definedName>
    <definedName name="BExB5833OAOJ22VK1YK47FHUSVK2" localSheetId="5" hidden="1">'[4]AMI P &amp; L'!#REF!</definedName>
    <definedName name="BExB5833OAOJ22VK1YK47FHUSVK2" localSheetId="22" hidden="1">'[4]AMI P &amp; L'!#REF!</definedName>
    <definedName name="BExB5833OAOJ22VK1YK47FHUSVK2" localSheetId="21" hidden="1">'[4]AMI P &amp; L'!#REF!</definedName>
    <definedName name="BExB5833OAOJ22VK1YK47FHUSVK2" localSheetId="57" hidden="1">'[4]AMI P &amp; L'!#REF!</definedName>
    <definedName name="BExB5833OAOJ22VK1YK47FHUSVK2" localSheetId="56" hidden="1">'[4]AMI P &amp; L'!#REF!</definedName>
    <definedName name="BExB5833OAOJ22VK1YK47FHUSVK2" localSheetId="7" hidden="1">#REF!</definedName>
    <definedName name="BExB5833OAOJ22VK1YK47FHUSVK2" localSheetId="40" hidden="1">'[4]AMI P &amp; L'!#REF!</definedName>
    <definedName name="BExB5833OAOJ22VK1YK47FHUSVK2" localSheetId="39" hidden="1">'[4]AMI P &amp; L'!#REF!</definedName>
    <definedName name="BExB5833OAOJ22VK1YK47FHUSVK2" localSheetId="41" hidden="1">'[4]AMI P &amp; L'!#REF!</definedName>
    <definedName name="BExB5833OAOJ22VK1YK47FHUSVK2" localSheetId="38" hidden="1">'[4]AMI P &amp; L'!#REF!</definedName>
    <definedName name="BExB5833OAOJ22VK1YK47FHUSVK2" localSheetId="15" hidden="1">'[4]AMI P &amp; L'!#REF!</definedName>
    <definedName name="BExB5833OAOJ22VK1YK47FHUSVK2" hidden="1">'[4]AMI P &amp; L'!#REF!</definedName>
    <definedName name="BExB58JDIHS42JZT9DJJMKA8QFCO" localSheetId="2" hidden="1">#REF!</definedName>
    <definedName name="BExB58JDIHS42JZT9DJJMKA8QFCO" localSheetId="7" hidden="1">#REF!</definedName>
    <definedName name="BExB58JDIHS42JZT9DJJMKA8QFCO" hidden="1">'[3]Reco Sheet for Fcast'!$I$11:$J$11</definedName>
    <definedName name="BExB58U5FQC5JWV9CGC83HLLZUZI" localSheetId="2" hidden="1">#REF!</definedName>
    <definedName name="BExB58U5FQC5JWV9CGC83HLLZUZI" localSheetId="7" hidden="1">#REF!</definedName>
    <definedName name="BExB58U5FQC5JWV9CGC83HLLZUZI" hidden="1">'[3]Reco Sheet for Fcast'!$F$7:$G$7</definedName>
    <definedName name="BExB5EDO9XUKHF74X3HAU2WPPHZH" localSheetId="2" hidden="1">#REF!</definedName>
    <definedName name="BExB5EDO9XUKHF74X3HAU2WPPHZH" localSheetId="7" hidden="1">#REF!</definedName>
    <definedName name="BExB5EDO9XUKHF74X3HAU2WPPHZH" hidden="1">'[3]Reco Sheet for Fcast'!$I$6:$J$6</definedName>
    <definedName name="BExB5G6EH68AYEP1UT0GHUEL3SLN" localSheetId="2" hidden="1">#REF!</definedName>
    <definedName name="BExB5G6EH68AYEP1UT0GHUEL3SLN" localSheetId="7" hidden="1">#REF!</definedName>
    <definedName name="BExB5G6EH68AYEP1UT0GHUEL3SLN" hidden="1">'[3]Reco Sheet for Fcast'!$F$11:$G$11</definedName>
    <definedName name="BExB5LQ3CUIG99R26KF7ZDT7KB5Y" localSheetId="13" hidden="1">#REF!</definedName>
    <definedName name="BExB5LQ3CUIG99R26KF7ZDT7KB5Y" localSheetId="14" hidden="1">#REF!</definedName>
    <definedName name="BExB5LQ3CUIG99R26KF7ZDT7KB5Y" localSheetId="2" hidden="1">#REF!</definedName>
    <definedName name="BExB5LQ3CUIG99R26KF7ZDT7KB5Y" hidden="1">#REF!</definedName>
    <definedName name="BExB5QYVEZWFE5DQVHAM760EV05X" localSheetId="2" hidden="1">#REF!</definedName>
    <definedName name="BExB5QYVEZWFE5DQVHAM760EV05X" localSheetId="7" hidden="1">#REF!</definedName>
    <definedName name="BExB5QYVEZWFE5DQVHAM760EV05X" hidden="1">'[3]Reco Sheet for Fcast'!$I$7:$J$7</definedName>
    <definedName name="BExB5U9IRH14EMOE0YGIE3WIVLFS" localSheetId="2" hidden="1">#REF!</definedName>
    <definedName name="BExB5U9IRH14EMOE0YGIE3WIVLFS" localSheetId="7" hidden="1">#REF!</definedName>
    <definedName name="BExB5U9IRH14EMOE0YGIE3WIVLFS" hidden="1">'[3]Reco Sheet for Fcast'!$I$6:$J$6</definedName>
    <definedName name="BExB5VWYMOV6BAIH7XUBBVPU7MMD" localSheetId="2" hidden="1">#REF!</definedName>
    <definedName name="BExB5VWYMOV6BAIH7XUBBVPU7MMD" localSheetId="7" hidden="1">#REF!</definedName>
    <definedName name="BExB5VWYMOV6BAIH7XUBBVPU7MMD" hidden="1">'[3]Reco Sheet for Fcast'!$F$9:$G$9</definedName>
    <definedName name="BExB610DZWIJP1B72U9QM42COH2B" localSheetId="2" hidden="1">#REF!</definedName>
    <definedName name="BExB610DZWIJP1B72U9QM42COH2B" localSheetId="7" hidden="1">#REF!</definedName>
    <definedName name="BExB610DZWIJP1B72U9QM42COH2B" hidden="1">'[3]Reco Sheet for Fcast'!$F$9:$G$9</definedName>
    <definedName name="BExB6C3FUAKK9ML5T767NMWGA9YB" localSheetId="2" hidden="1">#REF!</definedName>
    <definedName name="BExB6C3FUAKK9ML5T767NMWGA9YB" localSheetId="7" hidden="1">#REF!</definedName>
    <definedName name="BExB6C3FUAKK9ML5T767NMWGA9YB" hidden="1">'[3]Reco Sheet for Fcast'!$F$7:$G$7</definedName>
    <definedName name="BExB6C8X6JYRLKZKK17VE3QUNL3D" localSheetId="2" hidden="1">#REF!</definedName>
    <definedName name="BExB6C8X6JYRLKZKK17VE3QUNL3D" localSheetId="7" hidden="1">#REF!</definedName>
    <definedName name="BExB6C8X6JYRLKZKK17VE3QUNL3D" hidden="1">'[3]Reco Sheet for Fcast'!$G$2</definedName>
    <definedName name="BExB6HN3QRFPXM71MDUK21BKM7PF" localSheetId="2" hidden="1">#REF!</definedName>
    <definedName name="BExB6HN3QRFPXM71MDUK21BKM7PF" localSheetId="7" hidden="1">#REF!</definedName>
    <definedName name="BExB6HN3QRFPXM71MDUK21BKM7PF" hidden="1">'[3]Reco Sheet for Fcast'!$F$11:$G$11</definedName>
    <definedName name="BExB6IZMHCZ3LB7N73KD90YB1HBZ" localSheetId="2" hidden="1">#REF!</definedName>
    <definedName name="BExB6IZMHCZ3LB7N73KD90YB1HBZ" localSheetId="7" hidden="1">#REF!</definedName>
    <definedName name="BExB6IZMHCZ3LB7N73KD90YB1HBZ" hidden="1">'[3]Reco Sheet for Fcast'!$F$9:$G$9</definedName>
    <definedName name="BExB719SGNX4Y8NE6JEXC555K596" localSheetId="2" hidden="1">#REF!</definedName>
    <definedName name="BExB719SGNX4Y8NE6JEXC555K596" localSheetId="7" hidden="1">#REF!</definedName>
    <definedName name="BExB719SGNX4Y8NE6JEXC555K596" hidden="1">'[3]Reco Sheet for Fcast'!$F$10:$G$10</definedName>
    <definedName name="BExB7265DCHKS7V2OWRBXCZTEIW9" localSheetId="2" hidden="1">#REF!</definedName>
    <definedName name="BExB7265DCHKS7V2OWRBXCZTEIW9" localSheetId="7" hidden="1">#REF!</definedName>
    <definedName name="BExB7265DCHKS7V2OWRBXCZTEIW9" hidden="1">'[3]Reco Sheet for Fcast'!$F$6:$G$6</definedName>
    <definedName name="BExB74PS5P9G0P09Y6DZSCX0FLTJ" localSheetId="2" hidden="1">#REF!</definedName>
    <definedName name="BExB74PS5P9G0P09Y6DZSCX0FLTJ" localSheetId="7" hidden="1">#REF!</definedName>
    <definedName name="BExB74PS5P9G0P09Y6DZSCX0FLTJ" hidden="1">'[3]Reco Sheet for Fcast'!$I$6:$J$6</definedName>
    <definedName name="BExB78RH79J0MIF7H8CAZ0CFE88Q" localSheetId="19" hidden="1">'[4]AMI P &amp; L'!#REF!</definedName>
    <definedName name="BExB78RH79J0MIF7H8CAZ0CFE88Q" localSheetId="16" hidden="1">'[4]AMI P &amp; L'!#REF!</definedName>
    <definedName name="BExB78RH79J0MIF7H8CAZ0CFE88Q" localSheetId="17" hidden="1">'[4]AMI P &amp; L'!#REF!</definedName>
    <definedName name="BExB78RH79J0MIF7H8CAZ0CFE88Q" localSheetId="13" hidden="1">'[4]AMI P &amp; L'!#REF!</definedName>
    <definedName name="BExB78RH79J0MIF7H8CAZ0CFE88Q" localSheetId="14" hidden="1">'[4]AMI P &amp; L'!#REF!</definedName>
    <definedName name="BExB78RH79J0MIF7H8CAZ0CFE88Q" localSheetId="2" hidden="1">#REF!</definedName>
    <definedName name="BExB78RH79J0MIF7H8CAZ0CFE88Q" localSheetId="5" hidden="1">'[4]AMI P &amp; L'!#REF!</definedName>
    <definedName name="BExB78RH79J0MIF7H8CAZ0CFE88Q" localSheetId="22" hidden="1">'[4]AMI P &amp; L'!#REF!</definedName>
    <definedName name="BExB78RH79J0MIF7H8CAZ0CFE88Q" localSheetId="21" hidden="1">'[4]AMI P &amp; L'!#REF!</definedName>
    <definedName name="BExB78RH79J0MIF7H8CAZ0CFE88Q" localSheetId="57" hidden="1">'[4]AMI P &amp; L'!#REF!</definedName>
    <definedName name="BExB78RH79J0MIF7H8CAZ0CFE88Q" localSheetId="56" hidden="1">'[4]AMI P &amp; L'!#REF!</definedName>
    <definedName name="BExB78RH79J0MIF7H8CAZ0CFE88Q" localSheetId="7" hidden="1">#REF!</definedName>
    <definedName name="BExB78RH79J0MIF7H8CAZ0CFE88Q" localSheetId="40" hidden="1">'[4]AMI P &amp; L'!#REF!</definedName>
    <definedName name="BExB78RH79J0MIF7H8CAZ0CFE88Q" localSheetId="39" hidden="1">'[4]AMI P &amp; L'!#REF!</definedName>
    <definedName name="BExB78RH79J0MIF7H8CAZ0CFE88Q" localSheetId="41" hidden="1">'[4]AMI P &amp; L'!#REF!</definedName>
    <definedName name="BExB78RH79J0MIF7H8CAZ0CFE88Q" localSheetId="38" hidden="1">'[4]AMI P &amp; L'!#REF!</definedName>
    <definedName name="BExB78RH79J0MIF7H8CAZ0CFE88Q" localSheetId="15" hidden="1">'[4]AMI P &amp; L'!#REF!</definedName>
    <definedName name="BExB78RH79J0MIF7H8CAZ0CFE88Q" hidden="1">'[4]AMI P &amp; L'!#REF!</definedName>
    <definedName name="BExB7ELT09HGDVO5BJC1ZY9D09GZ" localSheetId="2" hidden="1">#REF!</definedName>
    <definedName name="BExB7ELT09HGDVO5BJC1ZY9D09GZ" localSheetId="7" hidden="1">#REF!</definedName>
    <definedName name="BExB7ELT09HGDVO5BJC1ZY9D09GZ" hidden="1">'[3]Reco Sheet for Fcast'!$H$2:$I$2</definedName>
    <definedName name="BExB7XXV45EK0IDHSBDE8V0UXZNU" localSheetId="13" hidden="1">#REF!</definedName>
    <definedName name="BExB7XXV45EK0IDHSBDE8V0UXZNU" localSheetId="14" hidden="1">#REF!</definedName>
    <definedName name="BExB7XXV45EK0IDHSBDE8V0UXZNU" localSheetId="2" hidden="1">#REF!</definedName>
    <definedName name="BExB7XXV45EK0IDHSBDE8V0UXZNU" hidden="1">#REF!</definedName>
    <definedName name="BExB806PAXX70XUTA3ZI7OORD78R" localSheetId="2" hidden="1">#REF!</definedName>
    <definedName name="BExB806PAXX70XUTA3ZI7OORD78R" localSheetId="7" hidden="1">#REF!</definedName>
    <definedName name="BExB806PAXX70XUTA3ZI7OORD78R" hidden="1">'[3]Reco Sheet for Fcast'!$F$15</definedName>
    <definedName name="BExB8HF4UBVZKQCSRFRUQL2EE6VL" localSheetId="2" hidden="1">#REF!</definedName>
    <definedName name="BExB8HF4UBVZKQCSRFRUQL2EE6VL" localSheetId="7" hidden="1">#REF!</definedName>
    <definedName name="BExB8HF4UBVZKQCSRFRUQL2EE6VL" hidden="1">'[3]Reco Sheet for Fcast'!$F$8:$G$8</definedName>
    <definedName name="BExB8HKHKZ1ORJZUYGG2M4VSCC39" localSheetId="2" hidden="1">#REF!</definedName>
    <definedName name="BExB8HKHKZ1ORJZUYGG2M4VSCC39" localSheetId="7" hidden="1">#REF!</definedName>
    <definedName name="BExB8HKHKZ1ORJZUYGG2M4VSCC39" hidden="1">'[3]Reco Sheet for Fcast'!$F$9:$G$9</definedName>
    <definedName name="BExB8K9L3ECVVHYODX1ITUTEHJTR" localSheetId="2" hidden="1">'[5]Reco Sheet for Fcast'!$L$6:$M$10</definedName>
    <definedName name="BExB8K9L3ECVVHYODX1ITUTEHJTR" localSheetId="7" hidden="1">'[5]Reco Sheet for Fcast'!$L$6:$M$10</definedName>
    <definedName name="BExB8K9L3ECVVHYODX1ITUTEHJTR" hidden="1">'[3]Reco Sheet for Fcast'!$L$6:$M$10</definedName>
    <definedName name="BExB8QPH8DC5BESEVPSMBCWVN6PO" localSheetId="2" hidden="1">#REF!</definedName>
    <definedName name="BExB8QPH8DC5BESEVPSMBCWVN6PO" localSheetId="7" hidden="1">#REF!</definedName>
    <definedName name="BExB8QPH8DC5BESEVPSMBCWVN6PO" hidden="1">'[3]Reco Sheet for Fcast'!$F$6:$G$6</definedName>
    <definedName name="BExB8U5N0D85YR8APKN3PPKG0FWP" localSheetId="19" hidden="1">'[4]AMI P &amp; L'!#REF!</definedName>
    <definedName name="BExB8U5N0D85YR8APKN3PPKG0FWP" localSheetId="16" hidden="1">'[4]AMI P &amp; L'!#REF!</definedName>
    <definedName name="BExB8U5N0D85YR8APKN3PPKG0FWP" localSheetId="17" hidden="1">'[4]AMI P &amp; L'!#REF!</definedName>
    <definedName name="BExB8U5N0D85YR8APKN3PPKG0FWP" localSheetId="13" hidden="1">'[4]AMI P &amp; L'!#REF!</definedName>
    <definedName name="BExB8U5N0D85YR8APKN3PPKG0FWP" localSheetId="14" hidden="1">'[4]AMI P &amp; L'!#REF!</definedName>
    <definedName name="BExB8U5N0D85YR8APKN3PPKG0FWP" localSheetId="2" hidden="1">#REF!</definedName>
    <definedName name="BExB8U5N0D85YR8APKN3PPKG0FWP" localSheetId="5" hidden="1">'[4]AMI P &amp; L'!#REF!</definedName>
    <definedName name="BExB8U5N0D85YR8APKN3PPKG0FWP" localSheetId="22" hidden="1">'[4]AMI P &amp; L'!#REF!</definedName>
    <definedName name="BExB8U5N0D85YR8APKN3PPKG0FWP" localSheetId="21" hidden="1">'[4]AMI P &amp; L'!#REF!</definedName>
    <definedName name="BExB8U5N0D85YR8APKN3PPKG0FWP" localSheetId="57" hidden="1">'[4]AMI P &amp; L'!#REF!</definedName>
    <definedName name="BExB8U5N0D85YR8APKN3PPKG0FWP" localSheetId="56" hidden="1">'[4]AMI P &amp; L'!#REF!</definedName>
    <definedName name="BExB8U5N0D85YR8APKN3PPKG0FWP" localSheetId="7" hidden="1">#REF!</definedName>
    <definedName name="BExB8U5N0D85YR8APKN3PPKG0FWP" localSheetId="40" hidden="1">'[4]AMI P &amp; L'!#REF!</definedName>
    <definedName name="BExB8U5N0D85YR8APKN3PPKG0FWP" localSheetId="39" hidden="1">'[4]AMI P &amp; L'!#REF!</definedName>
    <definedName name="BExB8U5N0D85YR8APKN3PPKG0FWP" localSheetId="41" hidden="1">'[4]AMI P &amp; L'!#REF!</definedName>
    <definedName name="BExB8U5N0D85YR8APKN3PPKG0FWP" localSheetId="38" hidden="1">'[4]AMI P &amp; L'!#REF!</definedName>
    <definedName name="BExB8U5N0D85YR8APKN3PPKG0FWP" localSheetId="15" hidden="1">'[4]AMI P &amp; L'!#REF!</definedName>
    <definedName name="BExB8U5N0D85YR8APKN3PPKG0FWP" hidden="1">'[4]AMI P &amp; L'!#REF!</definedName>
    <definedName name="BExB8WJYEQ55LDAYQH0NXEDCQOVD" localSheetId="13" hidden="1">#REF!</definedName>
    <definedName name="BExB8WJYEQ55LDAYQH0NXEDCQOVD" localSheetId="14" hidden="1">#REF!</definedName>
    <definedName name="BExB8WJYEQ55LDAYQH0NXEDCQOVD" localSheetId="2" hidden="1">#REF!</definedName>
    <definedName name="BExB8WJYEQ55LDAYQH0NXEDCQOVD" localSheetId="22" hidden="1">#REF!</definedName>
    <definedName name="BExB8WJYEQ55LDAYQH0NXEDCQOVD" localSheetId="7" hidden="1">#REF!</definedName>
    <definedName name="BExB8WJYEQ55LDAYQH0NXEDCQOVD" hidden="1">#REF!</definedName>
    <definedName name="BExB9AXUUDDTRDLVSC7REODDIYJ2" localSheetId="19" hidden="1">#REF!</definedName>
    <definedName name="BExB9AXUUDDTRDLVSC7REODDIYJ2" localSheetId="16" hidden="1">#REF!</definedName>
    <definedName name="BExB9AXUUDDTRDLVSC7REODDIYJ2" localSheetId="17" hidden="1">#REF!</definedName>
    <definedName name="BExB9AXUUDDTRDLVSC7REODDIYJ2" localSheetId="13" hidden="1">#REF!</definedName>
    <definedName name="BExB9AXUUDDTRDLVSC7REODDIYJ2" localSheetId="14" hidden="1">#REF!</definedName>
    <definedName name="BExB9AXUUDDTRDLVSC7REODDIYJ2" localSheetId="2" hidden="1">#REF!</definedName>
    <definedName name="BExB9AXUUDDTRDLVSC7REODDIYJ2" localSheetId="5" hidden="1">#REF!</definedName>
    <definedName name="BExB9AXUUDDTRDLVSC7REODDIYJ2" localSheetId="22" hidden="1">#REF!</definedName>
    <definedName name="BExB9AXUUDDTRDLVSC7REODDIYJ2" localSheetId="21" hidden="1">#REF!</definedName>
    <definedName name="BExB9AXUUDDTRDLVSC7REODDIYJ2" localSheetId="57" hidden="1">#REF!</definedName>
    <definedName name="BExB9AXUUDDTRDLVSC7REODDIYJ2" localSheetId="56" hidden="1">#REF!</definedName>
    <definedName name="BExB9AXUUDDTRDLVSC7REODDIYJ2" localSheetId="7" hidden="1">#REF!</definedName>
    <definedName name="BExB9AXUUDDTRDLVSC7REODDIYJ2" localSheetId="40" hidden="1">#REF!</definedName>
    <definedName name="BExB9AXUUDDTRDLVSC7REODDIYJ2" localSheetId="39" hidden="1">#REF!</definedName>
    <definedName name="BExB9AXUUDDTRDLVSC7REODDIYJ2" localSheetId="41" hidden="1">#REF!</definedName>
    <definedName name="BExB9AXUUDDTRDLVSC7REODDIYJ2" localSheetId="38" hidden="1">#REF!</definedName>
    <definedName name="BExB9AXUUDDTRDLVSC7REODDIYJ2" localSheetId="15" hidden="1">#REF!</definedName>
    <definedName name="BExB9AXUUDDTRDLVSC7REODDIYJ2" hidden="1">#REF!</definedName>
    <definedName name="BExB9DHI5I2TJ2LXYPM98EE81L27" localSheetId="2" hidden="1">#REF!</definedName>
    <definedName name="BExB9DHI5I2TJ2LXYPM98EE81L27" localSheetId="7" hidden="1">#REF!</definedName>
    <definedName name="BExB9DHI5I2TJ2LXYPM98EE81L27" hidden="1">'[3]Reco Sheet for Fcast'!$I$9:$J$9</definedName>
    <definedName name="BExB9Q2MZZHBGW8QQKVEYIMJBPIE" localSheetId="19" hidden="1">'[4]AMI P &amp; L'!#REF!</definedName>
    <definedName name="BExB9Q2MZZHBGW8QQKVEYIMJBPIE" localSheetId="16" hidden="1">'[4]AMI P &amp; L'!#REF!</definedName>
    <definedName name="BExB9Q2MZZHBGW8QQKVEYIMJBPIE" localSheetId="17" hidden="1">'[4]AMI P &amp; L'!#REF!</definedName>
    <definedName name="BExB9Q2MZZHBGW8QQKVEYIMJBPIE" localSheetId="13" hidden="1">'[4]AMI P &amp; L'!#REF!</definedName>
    <definedName name="BExB9Q2MZZHBGW8QQKVEYIMJBPIE" localSheetId="14" hidden="1">'[4]AMI P &amp; L'!#REF!</definedName>
    <definedName name="BExB9Q2MZZHBGW8QQKVEYIMJBPIE" localSheetId="2" hidden="1">#REF!</definedName>
    <definedName name="BExB9Q2MZZHBGW8QQKVEYIMJBPIE" localSheetId="5" hidden="1">'[4]AMI P &amp; L'!#REF!</definedName>
    <definedName name="BExB9Q2MZZHBGW8QQKVEYIMJBPIE" localSheetId="22" hidden="1">'[4]AMI P &amp; L'!#REF!</definedName>
    <definedName name="BExB9Q2MZZHBGW8QQKVEYIMJBPIE" localSheetId="21" hidden="1">'[4]AMI P &amp; L'!#REF!</definedName>
    <definedName name="BExB9Q2MZZHBGW8QQKVEYIMJBPIE" localSheetId="57" hidden="1">'[4]AMI P &amp; L'!#REF!</definedName>
    <definedName name="BExB9Q2MZZHBGW8QQKVEYIMJBPIE" localSheetId="56" hidden="1">'[4]AMI P &amp; L'!#REF!</definedName>
    <definedName name="BExB9Q2MZZHBGW8QQKVEYIMJBPIE" localSheetId="7" hidden="1">#REF!</definedName>
    <definedName name="BExB9Q2MZZHBGW8QQKVEYIMJBPIE" localSheetId="40" hidden="1">'[4]AMI P &amp; L'!#REF!</definedName>
    <definedName name="BExB9Q2MZZHBGW8QQKVEYIMJBPIE" localSheetId="39" hidden="1">'[4]AMI P &amp; L'!#REF!</definedName>
    <definedName name="BExB9Q2MZZHBGW8QQKVEYIMJBPIE" localSheetId="41" hidden="1">'[4]AMI P &amp; L'!#REF!</definedName>
    <definedName name="BExB9Q2MZZHBGW8QQKVEYIMJBPIE" localSheetId="38" hidden="1">'[4]AMI P &amp; L'!#REF!</definedName>
    <definedName name="BExB9Q2MZZHBGW8QQKVEYIMJBPIE" localSheetId="15" hidden="1">'[4]AMI P &amp; L'!#REF!</definedName>
    <definedName name="BExB9Q2MZZHBGW8QQKVEYIMJBPIE" hidden="1">'[4]AMI P &amp; L'!#REF!</definedName>
    <definedName name="BExBA1GON0EZRJ20UYPILAPLNQWM" localSheetId="2" hidden="1">#REF!</definedName>
    <definedName name="BExBA1GON0EZRJ20UYPILAPLNQWM" localSheetId="7" hidden="1">#REF!</definedName>
    <definedName name="BExBA1GON0EZRJ20UYPILAPLNQWM" hidden="1">'[3]Reco Sheet for Fcast'!$I$7:$J$7</definedName>
    <definedName name="BExBA69ASGYRZW1G1DYIS9QRRTBN" localSheetId="2" hidden="1">#REF!</definedName>
    <definedName name="BExBA69ASGYRZW1G1DYIS9QRRTBN" localSheetId="7" hidden="1">#REF!</definedName>
    <definedName name="BExBA69ASGYRZW1G1DYIS9QRRTBN" hidden="1">'[3]Reco Sheet for Fcast'!$F$9:$G$9</definedName>
    <definedName name="BExBA6K42582A14WFFWQ3Q8QQWB6" localSheetId="2" hidden="1">#REF!</definedName>
    <definedName name="BExBA6K42582A14WFFWQ3Q8QQWB6" localSheetId="7" hidden="1">#REF!</definedName>
    <definedName name="BExBA6K42582A14WFFWQ3Q8QQWB6" hidden="1">'[3]Reco Sheet for Fcast'!$I$7:$J$7</definedName>
    <definedName name="BExBA8I5D4R8R2PYQ1K16TWGTOEP" localSheetId="2" hidden="1">#REF!</definedName>
    <definedName name="BExBA8I5D4R8R2PYQ1K16TWGTOEP" localSheetId="7" hidden="1">#REF!</definedName>
    <definedName name="BExBA8I5D4R8R2PYQ1K16TWGTOEP" hidden="1">'[3]Reco Sheet for Fcast'!$I$7:$J$7</definedName>
    <definedName name="BExBA93PE0DGUUTA7LLSIGBIXWE5" localSheetId="2" hidden="1">#REF!</definedName>
    <definedName name="BExBA93PE0DGUUTA7LLSIGBIXWE5" localSheetId="7" hidden="1">#REF!</definedName>
    <definedName name="BExBA93PE0DGUUTA7LLSIGBIXWE5" hidden="1">'[3]Reco Sheet for Fcast'!$I$7:$J$7</definedName>
    <definedName name="BExBAAGDKQLBSZJAFZFOCDTVS99P" localSheetId="19" hidden="1">'[4]AMI P &amp; L'!#REF!</definedName>
    <definedName name="BExBAAGDKQLBSZJAFZFOCDTVS99P" localSheetId="16" hidden="1">'[4]AMI P &amp; L'!#REF!</definedName>
    <definedName name="BExBAAGDKQLBSZJAFZFOCDTVS99P" localSheetId="17" hidden="1">'[4]AMI P &amp; L'!#REF!</definedName>
    <definedName name="BExBAAGDKQLBSZJAFZFOCDTVS99P" localSheetId="13" hidden="1">'[4]AMI P &amp; L'!#REF!</definedName>
    <definedName name="BExBAAGDKQLBSZJAFZFOCDTVS99P" localSheetId="14" hidden="1">'[4]AMI P &amp; L'!#REF!</definedName>
    <definedName name="BExBAAGDKQLBSZJAFZFOCDTVS99P" localSheetId="2" hidden="1">'[7]AMI P &amp; L'!#REF!</definedName>
    <definedName name="BExBAAGDKQLBSZJAFZFOCDTVS99P" localSheetId="5" hidden="1">'[4]AMI P &amp; L'!#REF!</definedName>
    <definedName name="BExBAAGDKQLBSZJAFZFOCDTVS99P" localSheetId="22" hidden="1">'[4]AMI P &amp; L'!#REF!</definedName>
    <definedName name="BExBAAGDKQLBSZJAFZFOCDTVS99P" localSheetId="21" hidden="1">'[4]AMI P &amp; L'!#REF!</definedName>
    <definedName name="BExBAAGDKQLBSZJAFZFOCDTVS99P" localSheetId="57" hidden="1">'[4]AMI P &amp; L'!#REF!</definedName>
    <definedName name="BExBAAGDKQLBSZJAFZFOCDTVS99P" localSheetId="56" hidden="1">'[4]AMI P &amp; L'!#REF!</definedName>
    <definedName name="BExBAAGDKQLBSZJAFZFOCDTVS99P" localSheetId="7" hidden="1">'[7]AMI P &amp; L'!#REF!</definedName>
    <definedName name="BExBAAGDKQLBSZJAFZFOCDTVS99P" localSheetId="40" hidden="1">'[4]AMI P &amp; L'!#REF!</definedName>
    <definedName name="BExBAAGDKQLBSZJAFZFOCDTVS99P" localSheetId="39" hidden="1">'[4]AMI P &amp; L'!#REF!</definedName>
    <definedName name="BExBAAGDKQLBSZJAFZFOCDTVS99P" localSheetId="41" hidden="1">'[4]AMI P &amp; L'!#REF!</definedName>
    <definedName name="BExBAAGDKQLBSZJAFZFOCDTVS99P" localSheetId="38" hidden="1">'[4]AMI P &amp; L'!#REF!</definedName>
    <definedName name="BExBAAGDKQLBSZJAFZFOCDTVS99P" localSheetId="15" hidden="1">'[4]AMI P &amp; L'!#REF!</definedName>
    <definedName name="BExBAAGDKQLBSZJAFZFOCDTVS99P" hidden="1">'[4]AMI P &amp; L'!#REF!</definedName>
    <definedName name="BExBAI8X0FKDQJ6YZJQDTTG4ZCWY" localSheetId="2" hidden="1">#REF!</definedName>
    <definedName name="BExBAI8X0FKDQJ6YZJQDTTG4ZCWY" localSheetId="7" hidden="1">#REF!</definedName>
    <definedName name="BExBAI8X0FKDQJ6YZJQDTTG4ZCWY" hidden="1">'[3]Reco Sheet for Fcast'!$I$7:$J$7</definedName>
    <definedName name="BExBAKN7XIBAXCF9PCNVS038PCQO" localSheetId="2" hidden="1">#REF!</definedName>
    <definedName name="BExBAKN7XIBAXCF9PCNVS038PCQO" localSheetId="7" hidden="1">#REF!</definedName>
    <definedName name="BExBAKN7XIBAXCF9PCNVS038PCQO" hidden="1">'[3]Reco Sheet for Fcast'!$F$11:$G$11</definedName>
    <definedName name="BExBAKXZ7PBW3DDKKA5MWC1ZUC7O" localSheetId="2" hidden="1">#REF!</definedName>
    <definedName name="BExBAKXZ7PBW3DDKKA5MWC1ZUC7O" localSheetId="7" hidden="1">#REF!</definedName>
    <definedName name="BExBAKXZ7PBW3DDKKA5MWC1ZUC7O" hidden="1">'[3]Reco Sheet for Fcast'!$I$8:$J$8</definedName>
    <definedName name="BExBAO8NLXZXHO6KCIECSFCH3RR0" localSheetId="2" hidden="1">#REF!</definedName>
    <definedName name="BExBAO8NLXZXHO6KCIECSFCH3RR0" localSheetId="7" hidden="1">#REF!</definedName>
    <definedName name="BExBAO8NLXZXHO6KCIECSFCH3RR0" hidden="1">'[3]Reco Sheet for Fcast'!$I$9:$J$9</definedName>
    <definedName name="BExBAOOT1KBSIEISN1ADL4RMY879" localSheetId="2" hidden="1">#REF!</definedName>
    <definedName name="BExBAOOT1KBSIEISN1ADL4RMY879" localSheetId="7" hidden="1">#REF!</definedName>
    <definedName name="BExBAOOT1KBSIEISN1ADL4RMY879" hidden="1">'[3]Reco Sheet for Fcast'!$G$2</definedName>
    <definedName name="BExBAVKX8Q09370X1GCZWJ4E91YJ" localSheetId="2" hidden="1">#REF!</definedName>
    <definedName name="BExBAVKX8Q09370X1GCZWJ4E91YJ" localSheetId="7" hidden="1">#REF!</definedName>
    <definedName name="BExBAVKX8Q09370X1GCZWJ4E91YJ" hidden="1">'[3]Reco Sheet for Fcast'!$I$8:$J$8</definedName>
    <definedName name="BExBAX2X2ENJYO4QTR5VAIQ86L7B" localSheetId="2" hidden="1">#REF!</definedName>
    <definedName name="BExBAX2X2ENJYO4QTR5VAIQ86L7B" localSheetId="7" hidden="1">#REF!</definedName>
    <definedName name="BExBAX2X2ENJYO4QTR5VAIQ86L7B" hidden="1">'[3]Reco Sheet for Fcast'!$F$8:$G$8</definedName>
    <definedName name="BExBAZ13D3F1DVJQ6YJ8JGUYEYJE" localSheetId="2" hidden="1">#REF!</definedName>
    <definedName name="BExBAZ13D3F1DVJQ6YJ8JGUYEYJE" localSheetId="7" hidden="1">#REF!</definedName>
    <definedName name="BExBAZ13D3F1DVJQ6YJ8JGUYEYJE" hidden="1">'[3]Reco Sheet for Fcast'!$I$11:$J$11</definedName>
    <definedName name="BExBBUCJQRR74Q7GPWDEZXYK2KJL" localSheetId="2" hidden="1">#REF!</definedName>
    <definedName name="BExBBUCJQRR74Q7GPWDEZXYK2KJL" localSheetId="7" hidden="1">#REF!</definedName>
    <definedName name="BExBBUCJQRR74Q7GPWDEZXYK2KJL" hidden="1">'[3]Reco Sheet for Fcast'!$I$11:$J$11</definedName>
    <definedName name="BExBBV8XVMD9CKZY711T0BN7H3PM" localSheetId="2" hidden="1">#REF!</definedName>
    <definedName name="BExBBV8XVMD9CKZY711T0BN7H3PM" localSheetId="7" hidden="1">#REF!</definedName>
    <definedName name="BExBBV8XVMD9CKZY711T0BN7H3PM" hidden="1">'[3]Reco Sheet for Fcast'!$F$15</definedName>
    <definedName name="BExBC78HXWXHO3XAB6E8NVTBGLJS" localSheetId="2" hidden="1">#REF!</definedName>
    <definedName name="BExBC78HXWXHO3XAB6E8NVTBGLJS" localSheetId="7" hidden="1">#REF!</definedName>
    <definedName name="BExBC78HXWXHO3XAB6E8NVTBGLJS" hidden="1">'[3]Reco Sheet for Fcast'!$F$10:$G$10</definedName>
    <definedName name="BExBCFH4L7S4TYW0N2SXKVDCA3MT" localSheetId="13" hidden="1">#REF!</definedName>
    <definedName name="BExBCFH4L7S4TYW0N2SXKVDCA3MT" localSheetId="14" hidden="1">#REF!</definedName>
    <definedName name="BExBCFH4L7S4TYW0N2SXKVDCA3MT" localSheetId="2" hidden="1">#REF!</definedName>
    <definedName name="BExBCFH4L7S4TYW0N2SXKVDCA3MT" hidden="1">#REF!</definedName>
    <definedName name="BExBCKKJTIRKC1RZJRTK65HHLX4W" localSheetId="2" hidden="1">#REF!</definedName>
    <definedName name="BExBCKKJTIRKC1RZJRTK65HHLX4W" localSheetId="7" hidden="1">#REF!</definedName>
    <definedName name="BExBCKKJTIRKC1RZJRTK65HHLX4W" hidden="1">'[3]Reco Sheet for Fcast'!$I$9:$J$9</definedName>
    <definedName name="BExBCLMEPAN3XXX174TU8SS0627Q" localSheetId="19" hidden="1">'[4]AMI P &amp; L'!#REF!</definedName>
    <definedName name="BExBCLMEPAN3XXX174TU8SS0627Q" localSheetId="16" hidden="1">'[4]AMI P &amp; L'!#REF!</definedName>
    <definedName name="BExBCLMEPAN3XXX174TU8SS0627Q" localSheetId="17" hidden="1">'[4]AMI P &amp; L'!#REF!</definedName>
    <definedName name="BExBCLMEPAN3XXX174TU8SS0627Q" localSheetId="13" hidden="1">'[4]AMI P &amp; L'!#REF!</definedName>
    <definedName name="BExBCLMEPAN3XXX174TU8SS0627Q" localSheetId="14" hidden="1">'[4]AMI P &amp; L'!#REF!</definedName>
    <definedName name="BExBCLMEPAN3XXX174TU8SS0627Q" localSheetId="2" hidden="1">#REF!</definedName>
    <definedName name="BExBCLMEPAN3XXX174TU8SS0627Q" localSheetId="5" hidden="1">'[4]AMI P &amp; L'!#REF!</definedName>
    <definedName name="BExBCLMEPAN3XXX174TU8SS0627Q" localSheetId="22" hidden="1">'[4]AMI P &amp; L'!#REF!</definedName>
    <definedName name="BExBCLMEPAN3XXX174TU8SS0627Q" localSheetId="21" hidden="1">'[4]AMI P &amp; L'!#REF!</definedName>
    <definedName name="BExBCLMEPAN3XXX174TU8SS0627Q" localSheetId="57" hidden="1">'[4]AMI P &amp; L'!#REF!</definedName>
    <definedName name="BExBCLMEPAN3XXX174TU8SS0627Q" localSheetId="56" hidden="1">'[4]AMI P &amp; L'!#REF!</definedName>
    <definedName name="BExBCLMEPAN3XXX174TU8SS0627Q" localSheetId="7" hidden="1">#REF!</definedName>
    <definedName name="BExBCLMEPAN3XXX174TU8SS0627Q" localSheetId="40" hidden="1">'[4]AMI P &amp; L'!#REF!</definedName>
    <definedName name="BExBCLMEPAN3XXX174TU8SS0627Q" localSheetId="39" hidden="1">'[4]AMI P &amp; L'!#REF!</definedName>
    <definedName name="BExBCLMEPAN3XXX174TU8SS0627Q" localSheetId="41" hidden="1">'[4]AMI P &amp; L'!#REF!</definedName>
    <definedName name="BExBCLMEPAN3XXX174TU8SS0627Q" localSheetId="38" hidden="1">'[4]AMI P &amp; L'!#REF!</definedName>
    <definedName name="BExBCLMEPAN3XXX174TU8SS0627Q" localSheetId="15" hidden="1">'[4]AMI P &amp; L'!#REF!</definedName>
    <definedName name="BExBCLMEPAN3XXX174TU8SS0627Q" hidden="1">'[4]AMI P &amp; L'!#REF!</definedName>
    <definedName name="BExBCRBEYR2KZ8FAQFZ2NHY13WIY" localSheetId="2" hidden="1">#REF!</definedName>
    <definedName name="BExBCRBEYR2KZ8FAQFZ2NHY13WIY" localSheetId="7" hidden="1">#REF!</definedName>
    <definedName name="BExBCRBEYR2KZ8FAQFZ2NHY13WIY" hidden="1">'[3]Reco Sheet for Fcast'!$F$15</definedName>
    <definedName name="BExBD303042MO1GR0POO3IQ33MOB" localSheetId="13" hidden="1">#REF!</definedName>
    <definedName name="BExBD303042MO1GR0POO3IQ33MOB" localSheetId="14" hidden="1">#REF!</definedName>
    <definedName name="BExBD303042MO1GR0POO3IQ33MOB" localSheetId="2" hidden="1">#REF!</definedName>
    <definedName name="BExBD303042MO1GR0POO3IQ33MOB" hidden="1">#REF!</definedName>
    <definedName name="BExBD4I559NXSV6J07Q343TKYMVJ" localSheetId="2" hidden="1">#REF!</definedName>
    <definedName name="BExBD4I559NXSV6J07Q343TKYMVJ" localSheetId="7" hidden="1">#REF!</definedName>
    <definedName name="BExBD4I559NXSV6J07Q343TKYMVJ" hidden="1">'[3]Reco Sheet for Fcast'!$G$2</definedName>
    <definedName name="BExBDBZQLTX3OGFYGULQFK5WEZU5" localSheetId="2" hidden="1">#REF!</definedName>
    <definedName name="BExBDBZQLTX3OGFYGULQFK5WEZU5" localSheetId="7" hidden="1">#REF!</definedName>
    <definedName name="BExBDBZQLTX3OGFYGULQFK5WEZU5" hidden="1">'[3]Reco Sheet for Fcast'!$F$7:$G$7</definedName>
    <definedName name="BExBDJS9TUEU8Z84IV59E5V4T8K6" localSheetId="19" hidden="1">'[4]AMI P &amp; L'!#REF!</definedName>
    <definedName name="BExBDJS9TUEU8Z84IV59E5V4T8K6" localSheetId="16" hidden="1">'[4]AMI P &amp; L'!#REF!</definedName>
    <definedName name="BExBDJS9TUEU8Z84IV59E5V4T8K6" localSheetId="17" hidden="1">'[4]AMI P &amp; L'!#REF!</definedName>
    <definedName name="BExBDJS9TUEU8Z84IV59E5V4T8K6" localSheetId="13" hidden="1">'[4]AMI P &amp; L'!#REF!</definedName>
    <definedName name="BExBDJS9TUEU8Z84IV59E5V4T8K6" localSheetId="14" hidden="1">'[4]AMI P &amp; L'!#REF!</definedName>
    <definedName name="BExBDJS9TUEU8Z84IV59E5V4T8K6" localSheetId="2" hidden="1">#REF!</definedName>
    <definedName name="BExBDJS9TUEU8Z84IV59E5V4T8K6" localSheetId="5" hidden="1">'[4]AMI P &amp; L'!#REF!</definedName>
    <definedName name="BExBDJS9TUEU8Z84IV59E5V4T8K6" localSheetId="22" hidden="1">'[4]AMI P &amp; L'!#REF!</definedName>
    <definedName name="BExBDJS9TUEU8Z84IV59E5V4T8K6" localSheetId="21" hidden="1">'[4]AMI P &amp; L'!#REF!</definedName>
    <definedName name="BExBDJS9TUEU8Z84IV59E5V4T8K6" localSheetId="57" hidden="1">'[4]AMI P &amp; L'!#REF!</definedName>
    <definedName name="BExBDJS9TUEU8Z84IV59E5V4T8K6" localSheetId="56" hidden="1">'[4]AMI P &amp; L'!#REF!</definedName>
    <definedName name="BExBDJS9TUEU8Z84IV59E5V4T8K6" localSheetId="7" hidden="1">#REF!</definedName>
    <definedName name="BExBDJS9TUEU8Z84IV59E5V4T8K6" localSheetId="40" hidden="1">'[4]AMI P &amp; L'!#REF!</definedName>
    <definedName name="BExBDJS9TUEU8Z84IV59E5V4T8K6" localSheetId="39" hidden="1">'[4]AMI P &amp; L'!#REF!</definedName>
    <definedName name="BExBDJS9TUEU8Z84IV59E5V4T8K6" localSheetId="41" hidden="1">'[4]AMI P &amp; L'!#REF!</definedName>
    <definedName name="BExBDJS9TUEU8Z84IV59E5V4T8K6" localSheetId="38" hidden="1">'[4]AMI P &amp; L'!#REF!</definedName>
    <definedName name="BExBDJS9TUEU8Z84IV59E5V4T8K6" localSheetId="15" hidden="1">'[4]AMI P &amp; L'!#REF!</definedName>
    <definedName name="BExBDJS9TUEU8Z84IV59E5V4T8K6" hidden="1">'[4]AMI P &amp; L'!#REF!</definedName>
    <definedName name="BExBDKOMSVH4XMH52CFJ3F028I9R" localSheetId="2" hidden="1">#REF!</definedName>
    <definedName name="BExBDKOMSVH4XMH52CFJ3F028I9R" localSheetId="7" hidden="1">#REF!</definedName>
    <definedName name="BExBDKOMSVH4XMH52CFJ3F028I9R" hidden="1">'[3]Reco Sheet for Fcast'!$G$2</definedName>
    <definedName name="BExBDSRXVZQ0W5WXQMP5XD00GRRL" localSheetId="2" hidden="1">#REF!</definedName>
    <definedName name="BExBDSRXVZQ0W5WXQMP5XD00GRRL" localSheetId="7" hidden="1">#REF!</definedName>
    <definedName name="BExBDSRXVZQ0W5WXQMP5XD00GRRL" hidden="1">'[3]Reco Sheet for Fcast'!$I$8:$J$8</definedName>
    <definedName name="BExBDT2QTPSTYED3RWGES5QGI7VV" localSheetId="13" hidden="1">#REF!</definedName>
    <definedName name="BExBDT2QTPSTYED3RWGES5QGI7VV" localSheetId="14" hidden="1">#REF!</definedName>
    <definedName name="BExBDT2QTPSTYED3RWGES5QGI7VV" localSheetId="2" hidden="1">#REF!</definedName>
    <definedName name="BExBDT2QTPSTYED3RWGES5QGI7VV" localSheetId="22" hidden="1">#REF!</definedName>
    <definedName name="BExBDT2QTPSTYED3RWGES5QGI7VV" localSheetId="7" hidden="1">#REF!</definedName>
    <definedName name="BExBDT2QTPSTYED3RWGES5QGI7VV" hidden="1">#REF!</definedName>
    <definedName name="BExBDUVGK3E1J4JY9ZYTS7V14BLY" localSheetId="2" hidden="1">#REF!</definedName>
    <definedName name="BExBDUVGK3E1J4JY9ZYTS7V14BLY" localSheetId="7" hidden="1">#REF!</definedName>
    <definedName name="BExBDUVGK3E1J4JY9ZYTS7V14BLY" hidden="1">'[3]Reco Sheet for Fcast'!$G$2</definedName>
    <definedName name="BExBDXVD2DLLN6TA9MP26MNPUFW7" localSheetId="13" hidden="1">#REF!</definedName>
    <definedName name="BExBDXVD2DLLN6TA9MP26MNPUFW7" localSheetId="14" hidden="1">#REF!</definedName>
    <definedName name="BExBDXVD2DLLN6TA9MP26MNPUFW7" localSheetId="2" hidden="1">#REF!</definedName>
    <definedName name="BExBDXVD2DLLN6TA9MP26MNPUFW7" hidden="1">#REF!</definedName>
    <definedName name="BExBE162OSBKD30I7T1DKKPT3I9I" localSheetId="2" hidden="1">#REF!</definedName>
    <definedName name="BExBE162OSBKD30I7T1DKKPT3I9I" localSheetId="7" hidden="1">#REF!</definedName>
    <definedName name="BExBE162OSBKD30I7T1DKKPT3I9I" hidden="1">'[3]Reco Sheet for Fcast'!$I$10:$J$10</definedName>
    <definedName name="BExBE5NWKF3JY3D79JVGRSGJR400" localSheetId="13" hidden="1">#REF!</definedName>
    <definedName name="BExBE5NWKF3JY3D79JVGRSGJR400" localSheetId="14" hidden="1">#REF!</definedName>
    <definedName name="BExBE5NWKF3JY3D79JVGRSGJR400" localSheetId="2" hidden="1">#REF!</definedName>
    <definedName name="BExBE5NWKF3JY3D79JVGRSGJR400" hidden="1">#REF!</definedName>
    <definedName name="BExBE5YOPZ8MJAYGZW8WZ85UDLJF" localSheetId="13" hidden="1">#REF!</definedName>
    <definedName name="BExBE5YOPZ8MJAYGZW8WZ85UDLJF" localSheetId="14" hidden="1">#REF!</definedName>
    <definedName name="BExBE5YOPZ8MJAYGZW8WZ85UDLJF" localSheetId="2" hidden="1">#REF!</definedName>
    <definedName name="BExBE5YOPZ8MJAYGZW8WZ85UDLJF" hidden="1">#REF!</definedName>
    <definedName name="BExBEC9ATLQZF86W1M3APSM4HEOH" localSheetId="2" hidden="1">#REF!</definedName>
    <definedName name="BExBEC9ATLQZF86W1M3APSM4HEOH" localSheetId="7" hidden="1">#REF!</definedName>
    <definedName name="BExBEC9ATLQZF86W1M3APSM4HEOH" hidden="1">'[3]Reco Sheet for Fcast'!$I$6:$J$6</definedName>
    <definedName name="BExBEF3VXW3Y3SZ6RC9PX7QEB12Y" localSheetId="2" hidden="1">'[5]Reco Sheet for Fcast'!$F$15</definedName>
    <definedName name="BExBEF3VXW3Y3SZ6RC9PX7QEB12Y" localSheetId="7" hidden="1">'[5]Reco Sheet for Fcast'!$F$15</definedName>
    <definedName name="BExBEF3VXW3Y3SZ6RC9PX7QEB12Y" hidden="1">'[3]Reco Sheet for Fcast'!$F$15</definedName>
    <definedName name="BExBEYFQJE9YK12A6JBMRFKEC7RN" localSheetId="2" hidden="1">#REF!</definedName>
    <definedName name="BExBEYFQJE9YK12A6JBMRFKEC7RN" localSheetId="7" hidden="1">#REF!</definedName>
    <definedName name="BExBEYFQJE9YK12A6JBMRFKEC7RN" hidden="1">'[3]Reco Sheet for Fcast'!$I$6:$J$6</definedName>
    <definedName name="BExBG1ED81J2O4A2S5F5Y3BPHMCR" localSheetId="2" hidden="1">#REF!</definedName>
    <definedName name="BExBG1ED81J2O4A2S5F5Y3BPHMCR" localSheetId="7" hidden="1">#REF!</definedName>
    <definedName name="BExBG1ED81J2O4A2S5F5Y3BPHMCR" hidden="1">'[3]Reco Sheet for Fcast'!$I$8:$J$8</definedName>
    <definedName name="BExCRLIHS7466WFJ3RPIUGGXYESZ" localSheetId="2" hidden="1">#REF!</definedName>
    <definedName name="BExCRLIHS7466WFJ3RPIUGGXYESZ" localSheetId="7" hidden="1">#REF!</definedName>
    <definedName name="BExCRLIHS7466WFJ3RPIUGGXYESZ" hidden="1">'[3]Reco Sheet for Fcast'!$I$9:$J$9</definedName>
    <definedName name="BExCRQWQFIEUV7HE228YUBUUJA9K" localSheetId="2" hidden="1">'[5]Reco Sheet for Fcast'!$F$15:$AI$18</definedName>
    <definedName name="BExCRQWQFIEUV7HE228YUBUUJA9K" localSheetId="7" hidden="1">'[5]Reco Sheet for Fcast'!$F$15:$AI$18</definedName>
    <definedName name="BExCRQWQFIEUV7HE228YUBUUJA9K" hidden="1">'[3]Reco Sheet for Fcast'!$F$15:$AI$18</definedName>
    <definedName name="BExCS1EDDUEAEWHVYXHIP9I1WCJH" localSheetId="2" hidden="1">#REF!</definedName>
    <definedName name="BExCS1EDDUEAEWHVYXHIP9I1WCJH" localSheetId="7" hidden="1">#REF!</definedName>
    <definedName name="BExCS1EDDUEAEWHVYXHIP9I1WCJH" hidden="1">'[3]Reco Sheet for Fcast'!$I$10:$J$10</definedName>
    <definedName name="BExCS4E9E7CKF2RTM6INK6MAILOV" localSheetId="13" hidden="1">#REF!</definedName>
    <definedName name="BExCS4E9E7CKF2RTM6INK6MAILOV" localSheetId="14" hidden="1">#REF!</definedName>
    <definedName name="BExCS4E9E7CKF2RTM6INK6MAILOV" localSheetId="2" hidden="1">#REF!</definedName>
    <definedName name="BExCS4E9E7CKF2RTM6INK6MAILOV" localSheetId="22" hidden="1">#REF!</definedName>
    <definedName name="BExCS4E9E7CKF2RTM6INK6MAILOV" localSheetId="7" hidden="1">#REF!</definedName>
    <definedName name="BExCS4E9E7CKF2RTM6INK6MAILOV" hidden="1">#REF!</definedName>
    <definedName name="BExCS7ZPMHFJ4UJDAL8CQOLSZ13B" localSheetId="19" hidden="1">'[4]AMI P &amp; L'!#REF!</definedName>
    <definedName name="BExCS7ZPMHFJ4UJDAL8CQOLSZ13B" localSheetId="16" hidden="1">'[4]AMI P &amp; L'!#REF!</definedName>
    <definedName name="BExCS7ZPMHFJ4UJDAL8CQOLSZ13B" localSheetId="17" hidden="1">'[4]AMI P &amp; L'!#REF!</definedName>
    <definedName name="BExCS7ZPMHFJ4UJDAL8CQOLSZ13B" localSheetId="13" hidden="1">'[4]AMI P &amp; L'!#REF!</definedName>
    <definedName name="BExCS7ZPMHFJ4UJDAL8CQOLSZ13B" localSheetId="14" hidden="1">'[4]AMI P &amp; L'!#REF!</definedName>
    <definedName name="BExCS7ZPMHFJ4UJDAL8CQOLSZ13B" localSheetId="2" hidden="1">#REF!</definedName>
    <definedName name="BExCS7ZPMHFJ4UJDAL8CQOLSZ13B" localSheetId="5" hidden="1">'[4]AMI P &amp; L'!#REF!</definedName>
    <definedName name="BExCS7ZPMHFJ4UJDAL8CQOLSZ13B" localSheetId="22" hidden="1">'[4]AMI P &amp; L'!#REF!</definedName>
    <definedName name="BExCS7ZPMHFJ4UJDAL8CQOLSZ13B" localSheetId="21" hidden="1">'[4]AMI P &amp; L'!#REF!</definedName>
    <definedName name="BExCS7ZPMHFJ4UJDAL8CQOLSZ13B" localSheetId="57" hidden="1">'[4]AMI P &amp; L'!#REF!</definedName>
    <definedName name="BExCS7ZPMHFJ4UJDAL8CQOLSZ13B" localSheetId="56" hidden="1">'[4]AMI P &amp; L'!#REF!</definedName>
    <definedName name="BExCS7ZPMHFJ4UJDAL8CQOLSZ13B" localSheetId="7" hidden="1">#REF!</definedName>
    <definedName name="BExCS7ZPMHFJ4UJDAL8CQOLSZ13B" localSheetId="40" hidden="1">'[4]AMI P &amp; L'!#REF!</definedName>
    <definedName name="BExCS7ZPMHFJ4UJDAL8CQOLSZ13B" localSheetId="39" hidden="1">'[4]AMI P &amp; L'!#REF!</definedName>
    <definedName name="BExCS7ZPMHFJ4UJDAL8CQOLSZ13B" localSheetId="41" hidden="1">'[4]AMI P &amp; L'!#REF!</definedName>
    <definedName name="BExCS7ZPMHFJ4UJDAL8CQOLSZ13B" localSheetId="38" hidden="1">'[4]AMI P &amp; L'!#REF!</definedName>
    <definedName name="BExCS7ZPMHFJ4UJDAL8CQOLSZ13B" localSheetId="15" hidden="1">'[4]AMI P &amp; L'!#REF!</definedName>
    <definedName name="BExCS7ZPMHFJ4UJDAL8CQOLSZ13B" hidden="1">'[4]AMI P &amp; L'!#REF!</definedName>
    <definedName name="BExCS8W4NJUZH9S1CYB6XSDLEPBW" localSheetId="2" hidden="1">#REF!</definedName>
    <definedName name="BExCS8W4NJUZH9S1CYB6XSDLEPBW" localSheetId="7" hidden="1">#REF!</definedName>
    <definedName name="BExCS8W4NJUZH9S1CYB6XSDLEPBW" hidden="1">'[3]Reco Sheet for Fcast'!$I$2:$J$2</definedName>
    <definedName name="BExCSAE1M6G20R41J0Y24YNN0YC1" localSheetId="2" hidden="1">#REF!</definedName>
    <definedName name="BExCSAE1M6G20R41J0Y24YNN0YC1" localSheetId="7" hidden="1">#REF!</definedName>
    <definedName name="BExCSAE1M6G20R41J0Y24YNN0YC1" hidden="1">'[3]Reco Sheet for Fcast'!$I$6:$J$6</definedName>
    <definedName name="BExCSAOUZOYKHN7HV511TO8VDJ02" localSheetId="2" hidden="1">#REF!</definedName>
    <definedName name="BExCSAOUZOYKHN7HV511TO8VDJ02" localSheetId="7" hidden="1">#REF!</definedName>
    <definedName name="BExCSAOUZOYKHN7HV511TO8VDJ02" hidden="1">'[3]Reco Sheet for Fcast'!$I$8:$J$8</definedName>
    <definedName name="BExCSMOFTXSUEC1T46LR1UPYRCX5" localSheetId="2" hidden="1">#REF!</definedName>
    <definedName name="BExCSMOFTXSUEC1T46LR1UPYRCX5" localSheetId="7" hidden="1">#REF!</definedName>
    <definedName name="BExCSMOFTXSUEC1T46LR1UPYRCX5" hidden="1">'[3]Reco Sheet for Fcast'!$G$2</definedName>
    <definedName name="BExCSSDG3TM6TPKS19E9QYJEELZ6" localSheetId="19" hidden="1">'[4]AMI P &amp; L'!#REF!</definedName>
    <definedName name="BExCSSDG3TM6TPKS19E9QYJEELZ6" localSheetId="16" hidden="1">'[4]AMI P &amp; L'!#REF!</definedName>
    <definedName name="BExCSSDG3TM6TPKS19E9QYJEELZ6" localSheetId="17" hidden="1">'[4]AMI P &amp; L'!#REF!</definedName>
    <definedName name="BExCSSDG3TM6TPKS19E9QYJEELZ6" localSheetId="13" hidden="1">'[4]AMI P &amp; L'!#REF!</definedName>
    <definedName name="BExCSSDG3TM6TPKS19E9QYJEELZ6" localSheetId="14" hidden="1">'[4]AMI P &amp; L'!#REF!</definedName>
    <definedName name="BExCSSDG3TM6TPKS19E9QYJEELZ6" localSheetId="2" hidden="1">#REF!</definedName>
    <definedName name="BExCSSDG3TM6TPKS19E9QYJEELZ6" localSheetId="5" hidden="1">'[4]AMI P &amp; L'!#REF!</definedName>
    <definedName name="BExCSSDG3TM6TPKS19E9QYJEELZ6" localSheetId="22" hidden="1">'[4]AMI P &amp; L'!#REF!</definedName>
    <definedName name="BExCSSDG3TM6TPKS19E9QYJEELZ6" localSheetId="21" hidden="1">'[4]AMI P &amp; L'!#REF!</definedName>
    <definedName name="BExCSSDG3TM6TPKS19E9QYJEELZ6" localSheetId="57" hidden="1">'[4]AMI P &amp; L'!#REF!</definedName>
    <definedName name="BExCSSDG3TM6TPKS19E9QYJEELZ6" localSheetId="56" hidden="1">'[4]AMI P &amp; L'!#REF!</definedName>
    <definedName name="BExCSSDG3TM6TPKS19E9QYJEELZ6" localSheetId="7" hidden="1">#REF!</definedName>
    <definedName name="BExCSSDG3TM6TPKS19E9QYJEELZ6" localSheetId="40" hidden="1">'[4]AMI P &amp; L'!#REF!</definedName>
    <definedName name="BExCSSDG3TM6TPKS19E9QYJEELZ6" localSheetId="39" hidden="1">'[4]AMI P &amp; L'!#REF!</definedName>
    <definedName name="BExCSSDG3TM6TPKS19E9QYJEELZ6" localSheetId="41" hidden="1">'[4]AMI P &amp; L'!#REF!</definedName>
    <definedName name="BExCSSDG3TM6TPKS19E9QYJEELZ6" localSheetId="38" hidden="1">'[4]AMI P &amp; L'!#REF!</definedName>
    <definedName name="BExCSSDG3TM6TPKS19E9QYJEELZ6" localSheetId="15" hidden="1">'[4]AMI P &amp; L'!#REF!</definedName>
    <definedName name="BExCSSDG3TM6TPKS19E9QYJEELZ6" hidden="1">'[4]AMI P &amp; L'!#REF!</definedName>
    <definedName name="BExCSUGZTH68S9G7WRZU0HVIGIKV" localSheetId="13" hidden="1">#REF!</definedName>
    <definedName name="BExCSUGZTH68S9G7WRZU0HVIGIKV" localSheetId="14" hidden="1">#REF!</definedName>
    <definedName name="BExCSUGZTH68S9G7WRZU0HVIGIKV" localSheetId="2" hidden="1">#REF!</definedName>
    <definedName name="BExCSUGZTH68S9G7WRZU0HVIGIKV" hidden="1">#REF!</definedName>
    <definedName name="BExCSZV7U67UWXL2HKJNM5W1E4OO" localSheetId="2" hidden="1">#REF!</definedName>
    <definedName name="BExCSZV7U67UWXL2HKJNM5W1E4OO" localSheetId="7" hidden="1">#REF!</definedName>
    <definedName name="BExCSZV7U67UWXL2HKJNM5W1E4OO" hidden="1">'[3]Reco Sheet for Fcast'!$I$7:$J$7</definedName>
    <definedName name="BExCT4NSDT61OCH04Y2QIFIOP75H" localSheetId="19" hidden="1">'[4]AMI P &amp; L'!#REF!</definedName>
    <definedName name="BExCT4NSDT61OCH04Y2QIFIOP75H" localSheetId="16" hidden="1">'[4]AMI P &amp; L'!#REF!</definedName>
    <definedName name="BExCT4NSDT61OCH04Y2QIFIOP75H" localSheetId="17" hidden="1">'[4]AMI P &amp; L'!#REF!</definedName>
    <definedName name="BExCT4NSDT61OCH04Y2QIFIOP75H" localSheetId="13" hidden="1">'[4]AMI P &amp; L'!#REF!</definedName>
    <definedName name="BExCT4NSDT61OCH04Y2QIFIOP75H" localSheetId="14" hidden="1">'[4]AMI P &amp; L'!#REF!</definedName>
    <definedName name="BExCT4NSDT61OCH04Y2QIFIOP75H" localSheetId="2" hidden="1">#REF!</definedName>
    <definedName name="BExCT4NSDT61OCH04Y2QIFIOP75H" localSheetId="5" hidden="1">'[4]AMI P &amp; L'!#REF!</definedName>
    <definedName name="BExCT4NSDT61OCH04Y2QIFIOP75H" localSheetId="22" hidden="1">'[4]AMI P &amp; L'!#REF!</definedName>
    <definedName name="BExCT4NSDT61OCH04Y2QIFIOP75H" localSheetId="21" hidden="1">'[4]AMI P &amp; L'!#REF!</definedName>
    <definedName name="BExCT4NSDT61OCH04Y2QIFIOP75H" localSheetId="57" hidden="1">'[4]AMI P &amp; L'!#REF!</definedName>
    <definedName name="BExCT4NSDT61OCH04Y2QIFIOP75H" localSheetId="56" hidden="1">'[4]AMI P &amp; L'!#REF!</definedName>
    <definedName name="BExCT4NSDT61OCH04Y2QIFIOP75H" localSheetId="7" hidden="1">#REF!</definedName>
    <definedName name="BExCT4NSDT61OCH04Y2QIFIOP75H" localSheetId="40" hidden="1">'[4]AMI P &amp; L'!#REF!</definedName>
    <definedName name="BExCT4NSDT61OCH04Y2QIFIOP75H" localSheetId="39" hidden="1">'[4]AMI P &amp; L'!#REF!</definedName>
    <definedName name="BExCT4NSDT61OCH04Y2QIFIOP75H" localSheetId="41" hidden="1">'[4]AMI P &amp; L'!#REF!</definedName>
    <definedName name="BExCT4NSDT61OCH04Y2QIFIOP75H" localSheetId="38" hidden="1">'[4]AMI P &amp; L'!#REF!</definedName>
    <definedName name="BExCT4NSDT61OCH04Y2QIFIOP75H" localSheetId="15" hidden="1">'[4]AMI P &amp; L'!#REF!</definedName>
    <definedName name="BExCT4NSDT61OCH04Y2QIFIOP75H" hidden="1">'[4]AMI P &amp; L'!#REF!</definedName>
    <definedName name="BExCTW8G3VCZ55S09HTUGXKB1P2M" localSheetId="2" hidden="1">#REF!</definedName>
    <definedName name="BExCTW8G3VCZ55S09HTUGXKB1P2M" localSheetId="7" hidden="1">#REF!</definedName>
    <definedName name="BExCTW8G3VCZ55S09HTUGXKB1P2M" hidden="1">'[3]Reco Sheet for Fcast'!$F$11:$G$11</definedName>
    <definedName name="BExCTYS2KX0QANOLT8LGZ9WV3S3T" localSheetId="2" hidden="1">#REF!</definedName>
    <definedName name="BExCTYS2KX0QANOLT8LGZ9WV3S3T" localSheetId="7" hidden="1">#REF!</definedName>
    <definedName name="BExCTYS2KX0QANOLT8LGZ9WV3S3T" hidden="1">'[3]Reco Sheet for Fcast'!$F$15</definedName>
    <definedName name="BExCTZZ9JNES4EDHW97NP0EGQALX" localSheetId="2" hidden="1">#REF!</definedName>
    <definedName name="BExCTZZ9JNES4EDHW97NP0EGQALX" localSheetId="7" hidden="1">#REF!</definedName>
    <definedName name="BExCTZZ9JNES4EDHW97NP0EGQALX" hidden="1">'[3]Reco Sheet for Fcast'!$G$2</definedName>
    <definedName name="BExCU0A1V6NMZQ9ASYJ8QIVQ5UR2" localSheetId="19" hidden="1">'[4]AMI P &amp; L'!#REF!</definedName>
    <definedName name="BExCU0A1V6NMZQ9ASYJ8QIVQ5UR2" localSheetId="16" hidden="1">'[4]AMI P &amp; L'!#REF!</definedName>
    <definedName name="BExCU0A1V6NMZQ9ASYJ8QIVQ5UR2" localSheetId="17" hidden="1">'[4]AMI P &amp; L'!#REF!</definedName>
    <definedName name="BExCU0A1V6NMZQ9ASYJ8QIVQ5UR2" localSheetId="13" hidden="1">'[4]AMI P &amp; L'!#REF!</definedName>
    <definedName name="BExCU0A1V6NMZQ9ASYJ8QIVQ5UR2" localSheetId="14" hidden="1">'[4]AMI P &amp; L'!#REF!</definedName>
    <definedName name="BExCU0A1V6NMZQ9ASYJ8QIVQ5UR2" localSheetId="2" hidden="1">#REF!</definedName>
    <definedName name="BExCU0A1V6NMZQ9ASYJ8QIVQ5UR2" localSheetId="5" hidden="1">'[4]AMI P &amp; L'!#REF!</definedName>
    <definedName name="BExCU0A1V6NMZQ9ASYJ8QIVQ5UR2" localSheetId="22" hidden="1">'[4]AMI P &amp; L'!#REF!</definedName>
    <definedName name="BExCU0A1V6NMZQ9ASYJ8QIVQ5UR2" localSheetId="21" hidden="1">'[4]AMI P &amp; L'!#REF!</definedName>
    <definedName name="BExCU0A1V6NMZQ9ASYJ8QIVQ5UR2" localSheetId="57" hidden="1">'[4]AMI P &amp; L'!#REF!</definedName>
    <definedName name="BExCU0A1V6NMZQ9ASYJ8QIVQ5UR2" localSheetId="56" hidden="1">'[4]AMI P &amp; L'!#REF!</definedName>
    <definedName name="BExCU0A1V6NMZQ9ASYJ8QIVQ5UR2" localSheetId="7" hidden="1">#REF!</definedName>
    <definedName name="BExCU0A1V6NMZQ9ASYJ8QIVQ5UR2" localSheetId="40" hidden="1">'[4]AMI P &amp; L'!#REF!</definedName>
    <definedName name="BExCU0A1V6NMZQ9ASYJ8QIVQ5UR2" localSheetId="39" hidden="1">'[4]AMI P &amp; L'!#REF!</definedName>
    <definedName name="BExCU0A1V6NMZQ9ASYJ8QIVQ5UR2" localSheetId="41" hidden="1">'[4]AMI P &amp; L'!#REF!</definedName>
    <definedName name="BExCU0A1V6NMZQ9ASYJ8QIVQ5UR2" localSheetId="38" hidden="1">'[4]AMI P &amp; L'!#REF!</definedName>
    <definedName name="BExCU0A1V6NMZQ9ASYJ8QIVQ5UR2" localSheetId="15" hidden="1">'[4]AMI P &amp; L'!#REF!</definedName>
    <definedName name="BExCU0A1V6NMZQ9ASYJ8QIVQ5UR2" hidden="1">'[4]AMI P &amp; L'!#REF!</definedName>
    <definedName name="BExCU2834920JBHSPCRC4UF80OLL" localSheetId="2" hidden="1">#REF!</definedName>
    <definedName name="BExCU2834920JBHSPCRC4UF80OLL" localSheetId="7" hidden="1">#REF!</definedName>
    <definedName name="BExCU2834920JBHSPCRC4UF80OLL" hidden="1">'[3]Reco Sheet for Fcast'!$F$11:$G$11</definedName>
    <definedName name="BExCU8O54I3P3WRYWY1CRP3S78QY" localSheetId="2" hidden="1">#REF!</definedName>
    <definedName name="BExCU8O54I3P3WRYWY1CRP3S78QY" localSheetId="7" hidden="1">#REF!</definedName>
    <definedName name="BExCU8O54I3P3WRYWY1CRP3S78QY" hidden="1">'[3]Reco Sheet for Fcast'!$G$2</definedName>
    <definedName name="BExCUDRJO23YOKT8GPWOVQ4XEHF5" localSheetId="2" hidden="1">#REF!</definedName>
    <definedName name="BExCUDRJO23YOKT8GPWOVQ4XEHF5" localSheetId="7" hidden="1">#REF!</definedName>
    <definedName name="BExCUDRJO23YOKT8GPWOVQ4XEHF5" hidden="1">'[3]Reco Sheet for Fcast'!$F$6:$G$6</definedName>
    <definedName name="BExCUGRGLX1AYN8HK7GN3RQ6XWIM" localSheetId="13" hidden="1">#REF!</definedName>
    <definedName name="BExCUGRGLX1AYN8HK7GN3RQ6XWIM" localSheetId="14" hidden="1">#REF!</definedName>
    <definedName name="BExCUGRGLX1AYN8HK7GN3RQ6XWIM" localSheetId="2" hidden="1">#REF!</definedName>
    <definedName name="BExCUGRGLX1AYN8HK7GN3RQ6XWIM" hidden="1">#REF!</definedName>
    <definedName name="BExCUPAXFR16YMWL30ME3F3BSRDZ" localSheetId="2" hidden="1">#REF!</definedName>
    <definedName name="BExCUPAXFR16YMWL30ME3F3BSRDZ" localSheetId="7" hidden="1">#REF!</definedName>
    <definedName name="BExCUPAXFR16YMWL30ME3F3BSRDZ" hidden="1">'[3]Reco Sheet for Fcast'!$F$8:$G$8</definedName>
    <definedName name="BExCUR94DHCE47PUUWEMT5QZOYR2" localSheetId="2" hidden="1">#REF!</definedName>
    <definedName name="BExCUR94DHCE47PUUWEMT5QZOYR2" localSheetId="7" hidden="1">#REF!</definedName>
    <definedName name="BExCUR94DHCE47PUUWEMT5QZOYR2" hidden="1">'[3]Reco Sheet for Fcast'!$H$2:$I$2</definedName>
    <definedName name="BExCV634L7SVHGB0UDDTRRQ2Q72H" localSheetId="2" hidden="1">#REF!</definedName>
    <definedName name="BExCV634L7SVHGB0UDDTRRQ2Q72H" localSheetId="7" hidden="1">#REF!</definedName>
    <definedName name="BExCV634L7SVHGB0UDDTRRQ2Q72H" hidden="1">'[3]Reco Sheet for Fcast'!$I$7:$J$7</definedName>
    <definedName name="BExCVBXGSXT9FWJRG62PX9S1RK83" localSheetId="2" hidden="1">#REF!</definedName>
    <definedName name="BExCVBXGSXT9FWJRG62PX9S1RK83" localSheetId="7" hidden="1">#REF!</definedName>
    <definedName name="BExCVBXGSXT9FWJRG62PX9S1RK83" hidden="1">'[3]Reco Sheet for Fcast'!$I$8:$J$8</definedName>
    <definedName name="BExCVHBNLOHNFS0JAV3I1XGPNH9W" localSheetId="2" hidden="1">#REF!</definedName>
    <definedName name="BExCVHBNLOHNFS0JAV3I1XGPNH9W" localSheetId="7" hidden="1">#REF!</definedName>
    <definedName name="BExCVHBNLOHNFS0JAV3I1XGPNH9W" hidden="1">'[3]Reco Sheet for Fcast'!$F$15</definedName>
    <definedName name="BExCVI86R31A2IOZIEBY1FJLVILD" localSheetId="2" hidden="1">#REF!</definedName>
    <definedName name="BExCVI86R31A2IOZIEBY1FJLVILD" localSheetId="7" hidden="1">#REF!</definedName>
    <definedName name="BExCVI86R31A2IOZIEBY1FJLVILD" hidden="1">'[3]Reco Sheet for Fcast'!$I$10:$J$10</definedName>
    <definedName name="BExCVKGZXE0I9EIXKBZVSGSEY2RR" localSheetId="2" hidden="1">#REF!</definedName>
    <definedName name="BExCVKGZXE0I9EIXKBZVSGSEY2RR" localSheetId="7" hidden="1">#REF!</definedName>
    <definedName name="BExCVKGZXE0I9EIXKBZVSGSEY2RR" hidden="1">'[3]Reco Sheet for Fcast'!$F$9:$G$9</definedName>
    <definedName name="BExCVV44WY5807WGMTGKPW0GT256" localSheetId="2" hidden="1">#REF!</definedName>
    <definedName name="BExCVV44WY5807WGMTGKPW0GT256" localSheetId="7" hidden="1">#REF!</definedName>
    <definedName name="BExCVV44WY5807WGMTGKPW0GT256" hidden="1">'[3]Reco Sheet for Fcast'!$I$7:$J$7</definedName>
    <definedName name="BExCVVK8GI44DNT5MTM7AOS4U9N8" localSheetId="2" hidden="1">'[5]Reco Sheet for Fcast'!$I$7:$J$7</definedName>
    <definedName name="BExCVVK8GI44DNT5MTM7AOS4U9N8" localSheetId="7" hidden="1">'[5]Reco Sheet for Fcast'!$I$7:$J$7</definedName>
    <definedName name="BExCVVK8GI44DNT5MTM7AOS4U9N8" hidden="1">'[3]Reco Sheet for Fcast'!$I$7:$J$7</definedName>
    <definedName name="BExCVZ5PN4V6MRBZ04PZJW3GEF8S" localSheetId="19" hidden="1">'[4]AMI P &amp; L'!#REF!</definedName>
    <definedName name="BExCVZ5PN4V6MRBZ04PZJW3GEF8S" localSheetId="16" hidden="1">'[4]AMI P &amp; L'!#REF!</definedName>
    <definedName name="BExCVZ5PN4V6MRBZ04PZJW3GEF8S" localSheetId="17" hidden="1">'[4]AMI P &amp; L'!#REF!</definedName>
    <definedName name="BExCVZ5PN4V6MRBZ04PZJW3GEF8S" localSheetId="13" hidden="1">'[4]AMI P &amp; L'!#REF!</definedName>
    <definedName name="BExCVZ5PN4V6MRBZ04PZJW3GEF8S" localSheetId="14" hidden="1">'[4]AMI P &amp; L'!#REF!</definedName>
    <definedName name="BExCVZ5PN4V6MRBZ04PZJW3GEF8S" localSheetId="2" hidden="1">#REF!</definedName>
    <definedName name="BExCVZ5PN4V6MRBZ04PZJW3GEF8S" localSheetId="5" hidden="1">'[4]AMI P &amp; L'!#REF!</definedName>
    <definedName name="BExCVZ5PN4V6MRBZ04PZJW3GEF8S" localSheetId="22" hidden="1">'[4]AMI P &amp; L'!#REF!</definedName>
    <definedName name="BExCVZ5PN4V6MRBZ04PZJW3GEF8S" localSheetId="21" hidden="1">'[4]AMI P &amp; L'!#REF!</definedName>
    <definedName name="BExCVZ5PN4V6MRBZ04PZJW3GEF8S" localSheetId="57" hidden="1">'[4]AMI P &amp; L'!#REF!</definedName>
    <definedName name="BExCVZ5PN4V6MRBZ04PZJW3GEF8S" localSheetId="56" hidden="1">'[4]AMI P &amp; L'!#REF!</definedName>
    <definedName name="BExCVZ5PN4V6MRBZ04PZJW3GEF8S" localSheetId="7" hidden="1">#REF!</definedName>
    <definedName name="BExCVZ5PN4V6MRBZ04PZJW3GEF8S" localSheetId="40" hidden="1">'[4]AMI P &amp; L'!#REF!</definedName>
    <definedName name="BExCVZ5PN4V6MRBZ04PZJW3GEF8S" localSheetId="39" hidden="1">'[4]AMI P &amp; L'!#REF!</definedName>
    <definedName name="BExCVZ5PN4V6MRBZ04PZJW3GEF8S" localSheetId="41" hidden="1">'[4]AMI P &amp; L'!#REF!</definedName>
    <definedName name="BExCVZ5PN4V6MRBZ04PZJW3GEF8S" localSheetId="38" hidden="1">'[4]AMI P &amp; L'!#REF!</definedName>
    <definedName name="BExCVZ5PN4V6MRBZ04PZJW3GEF8S" localSheetId="15" hidden="1">'[4]AMI P &amp; L'!#REF!</definedName>
    <definedName name="BExCVZ5PN4V6MRBZ04PZJW3GEF8S" hidden="1">'[4]AMI P &amp; L'!#REF!</definedName>
    <definedName name="BExCW13R0GWJYGXZBNCPAHQN4NR2" localSheetId="2" hidden="1">#REF!</definedName>
    <definedName name="BExCW13R0GWJYGXZBNCPAHQN4NR2" localSheetId="7" hidden="1">#REF!</definedName>
    <definedName name="BExCW13R0GWJYGXZBNCPAHQN4NR2" hidden="1">'[3]Reco Sheet for Fcast'!$I$10:$J$10</definedName>
    <definedName name="BExCW9Y5HWU4RJTNX74O6L24VGCK" localSheetId="2" hidden="1">#REF!</definedName>
    <definedName name="BExCW9Y5HWU4RJTNX74O6L24VGCK" localSheetId="7" hidden="1">#REF!</definedName>
    <definedName name="BExCW9Y5HWU4RJTNX74O6L24VGCK" hidden="1">'[3]Reco Sheet for Fcast'!$H$2:$I$2</definedName>
    <definedName name="BExCWMJAP755C7AV2QKTWYDPDSSV" localSheetId="2" hidden="1">'[5]Reco Sheet for Fcast'!$F$8:$G$8</definedName>
    <definedName name="BExCWMJAP755C7AV2QKTWYDPDSSV" localSheetId="7" hidden="1">'[5]Reco Sheet for Fcast'!$F$8:$G$8</definedName>
    <definedName name="BExCWMJAP755C7AV2QKTWYDPDSSV" hidden="1">'[3]Reco Sheet for Fcast'!$F$8:$G$8</definedName>
    <definedName name="BExCWPDPESGZS07QGBLSBWDNVJLZ" localSheetId="2" hidden="1">#REF!</definedName>
    <definedName name="BExCWPDPESGZS07QGBLSBWDNVJLZ" localSheetId="7" hidden="1">#REF!</definedName>
    <definedName name="BExCWPDPESGZS07QGBLSBWDNVJLZ" hidden="1">'[3]Reco Sheet for Fcast'!$F$7:$G$7</definedName>
    <definedName name="BExCWSDLJ7DJX3139FQJM3LND72J" localSheetId="2" hidden="1">'[5]Reco Sheet for Fcast'!$O$6:$P$10</definedName>
    <definedName name="BExCWSDLJ7DJX3139FQJM3LND72J" localSheetId="7" hidden="1">'[5]Reco Sheet for Fcast'!$O$6:$P$10</definedName>
    <definedName name="BExCWSDLJ7DJX3139FQJM3LND72J" hidden="1">'[3]Reco Sheet for Fcast'!$O$6:$P$10</definedName>
    <definedName name="BExCWTVKHIVCRHF8GC39KI58YM5K" localSheetId="2" hidden="1">#REF!</definedName>
    <definedName name="BExCWTVKHIVCRHF8GC39KI58YM5K" localSheetId="7" hidden="1">#REF!</definedName>
    <definedName name="BExCWTVKHIVCRHF8GC39KI58YM5K" hidden="1">'[3]Reco Sheet for Fcast'!$G$2</definedName>
    <definedName name="BExCX2KGRZBRVLZNM8SUSIE6A0RL" localSheetId="19" hidden="1">'[4]AMI P &amp; L'!#REF!</definedName>
    <definedName name="BExCX2KGRZBRVLZNM8SUSIE6A0RL" localSheetId="16" hidden="1">'[4]AMI P &amp; L'!#REF!</definedName>
    <definedName name="BExCX2KGRZBRVLZNM8SUSIE6A0RL" localSheetId="17" hidden="1">'[4]AMI P &amp; L'!#REF!</definedName>
    <definedName name="BExCX2KGRZBRVLZNM8SUSIE6A0RL" localSheetId="13" hidden="1">'[4]AMI P &amp; L'!#REF!</definedName>
    <definedName name="BExCX2KGRZBRVLZNM8SUSIE6A0RL" localSheetId="14" hidden="1">'[4]AMI P &amp; L'!#REF!</definedName>
    <definedName name="BExCX2KGRZBRVLZNM8SUSIE6A0RL" localSheetId="2" hidden="1">#REF!</definedName>
    <definedName name="BExCX2KGRZBRVLZNM8SUSIE6A0RL" localSheetId="5" hidden="1">'[4]AMI P &amp; L'!#REF!</definedName>
    <definedName name="BExCX2KGRZBRVLZNM8SUSIE6A0RL" localSheetId="22" hidden="1">'[4]AMI P &amp; L'!#REF!</definedName>
    <definedName name="BExCX2KGRZBRVLZNM8SUSIE6A0RL" localSheetId="21" hidden="1">'[4]AMI P &amp; L'!#REF!</definedName>
    <definedName name="BExCX2KGRZBRVLZNM8SUSIE6A0RL" localSheetId="57" hidden="1">'[4]AMI P &amp; L'!#REF!</definedName>
    <definedName name="BExCX2KGRZBRVLZNM8SUSIE6A0RL" localSheetId="56" hidden="1">'[4]AMI P &amp; L'!#REF!</definedName>
    <definedName name="BExCX2KGRZBRVLZNM8SUSIE6A0RL" localSheetId="7" hidden="1">#REF!</definedName>
    <definedName name="BExCX2KGRZBRVLZNM8SUSIE6A0RL" localSheetId="40" hidden="1">'[4]AMI P &amp; L'!#REF!</definedName>
    <definedName name="BExCX2KGRZBRVLZNM8SUSIE6A0RL" localSheetId="39" hidden="1">'[4]AMI P &amp; L'!#REF!</definedName>
    <definedName name="BExCX2KGRZBRVLZNM8SUSIE6A0RL" localSheetId="41" hidden="1">'[4]AMI P &amp; L'!#REF!</definedName>
    <definedName name="BExCX2KGRZBRVLZNM8SUSIE6A0RL" localSheetId="38" hidden="1">'[4]AMI P &amp; L'!#REF!</definedName>
    <definedName name="BExCX2KGRZBRVLZNM8SUSIE6A0RL" localSheetId="15" hidden="1">'[4]AMI P &amp; L'!#REF!</definedName>
    <definedName name="BExCX2KGRZBRVLZNM8SUSIE6A0RL" hidden="1">'[4]AMI P &amp; L'!#REF!</definedName>
    <definedName name="BExCX3X451T70LZ1VF95L7W4Y4TM" localSheetId="2" hidden="1">#REF!</definedName>
    <definedName name="BExCX3X451T70LZ1VF95L7W4Y4TM" localSheetId="7" hidden="1">#REF!</definedName>
    <definedName name="BExCX3X451T70LZ1VF95L7W4Y4TM" hidden="1">'[3]Reco Sheet for Fcast'!$F$10:$G$10</definedName>
    <definedName name="BExCX4NZ2N1OUGXM7EV0U7VULJMM" localSheetId="2" hidden="1">#REF!</definedName>
    <definedName name="BExCX4NZ2N1OUGXM7EV0U7VULJMM" localSheetId="7" hidden="1">#REF!</definedName>
    <definedName name="BExCX4NZ2N1OUGXM7EV0U7VULJMM" hidden="1">'[3]Reco Sheet for Fcast'!$F$7:$G$7</definedName>
    <definedName name="BExCXILMURGYMAH6N5LF5DV6K3GM" localSheetId="2" hidden="1">#REF!</definedName>
    <definedName name="BExCXILMURGYMAH6N5LF5DV6K3GM" localSheetId="7" hidden="1">#REF!</definedName>
    <definedName name="BExCXILMURGYMAH6N5LF5DV6K3GM" hidden="1">'[3]Reco Sheet for Fcast'!$I$9:$J$9</definedName>
    <definedName name="BExCXK3M8NPWOZZALA6L6RUCBB2J" localSheetId="13" hidden="1">#REF!</definedName>
    <definedName name="BExCXK3M8NPWOZZALA6L6RUCBB2J" localSheetId="14" hidden="1">#REF!</definedName>
    <definedName name="BExCXK3M8NPWOZZALA6L6RUCBB2J" localSheetId="2" hidden="1">#REF!</definedName>
    <definedName name="BExCXK3M8NPWOZZALA6L6RUCBB2J" localSheetId="22" hidden="1">#REF!</definedName>
    <definedName name="BExCXK3M8NPWOZZALA6L6RUCBB2J" localSheetId="7" hidden="1">#REF!</definedName>
    <definedName name="BExCXK3M8NPWOZZALA6L6RUCBB2J" hidden="1">#REF!</definedName>
    <definedName name="BExCXKZZ6U10NBCECNUV9U56FB6V" localSheetId="19" hidden="1">#REF!</definedName>
    <definedName name="BExCXKZZ6U10NBCECNUV9U56FB6V" localSheetId="16" hidden="1">#REF!</definedName>
    <definedName name="BExCXKZZ6U10NBCECNUV9U56FB6V" localSheetId="17" hidden="1">#REF!</definedName>
    <definedName name="BExCXKZZ6U10NBCECNUV9U56FB6V" localSheetId="13" hidden="1">#REF!</definedName>
    <definedName name="BExCXKZZ6U10NBCECNUV9U56FB6V" localSheetId="14" hidden="1">#REF!</definedName>
    <definedName name="BExCXKZZ6U10NBCECNUV9U56FB6V" localSheetId="2" hidden="1">#REF!</definedName>
    <definedName name="BExCXKZZ6U10NBCECNUV9U56FB6V" localSheetId="5" hidden="1">#REF!</definedName>
    <definedName name="BExCXKZZ6U10NBCECNUV9U56FB6V" localSheetId="22" hidden="1">#REF!</definedName>
    <definedName name="BExCXKZZ6U10NBCECNUV9U56FB6V" localSheetId="21" hidden="1">#REF!</definedName>
    <definedName name="BExCXKZZ6U10NBCECNUV9U56FB6V" localSheetId="57" hidden="1">#REF!</definedName>
    <definedName name="BExCXKZZ6U10NBCECNUV9U56FB6V" localSheetId="56" hidden="1">#REF!</definedName>
    <definedName name="BExCXKZZ6U10NBCECNUV9U56FB6V" localSheetId="7" hidden="1">#REF!</definedName>
    <definedName name="BExCXKZZ6U10NBCECNUV9U56FB6V" localSheetId="40" hidden="1">#REF!</definedName>
    <definedName name="BExCXKZZ6U10NBCECNUV9U56FB6V" localSheetId="39" hidden="1">#REF!</definedName>
    <definedName name="BExCXKZZ6U10NBCECNUV9U56FB6V" localSheetId="41" hidden="1">#REF!</definedName>
    <definedName name="BExCXKZZ6U10NBCECNUV9U56FB6V" localSheetId="38" hidden="1">#REF!</definedName>
    <definedName name="BExCXKZZ6U10NBCECNUV9U56FB6V" localSheetId="15" hidden="1">#REF!</definedName>
    <definedName name="BExCXKZZ6U10NBCECNUV9U56FB6V" hidden="1">#REF!</definedName>
    <definedName name="BExCXQUFBMXQ1650735H48B1AZT3" localSheetId="2" hidden="1">#REF!</definedName>
    <definedName name="BExCXQUFBMXQ1650735H48B1AZT3" localSheetId="7" hidden="1">#REF!</definedName>
    <definedName name="BExCXQUFBMXQ1650735H48B1AZT3" hidden="1">'[3]Reco Sheet for Fcast'!$F$15</definedName>
    <definedName name="BExCY2DQO9VLA77Q7EG3T0XNXX4F" localSheetId="2" hidden="1">#REF!</definedName>
    <definedName name="BExCY2DQO9VLA77Q7EG3T0XNXX4F" localSheetId="7" hidden="1">#REF!</definedName>
    <definedName name="BExCY2DQO9VLA77Q7EG3T0XNXX4F" hidden="1">'[3]Reco Sheet for Fcast'!$F$11:$G$11</definedName>
    <definedName name="BExCY6VMJ68MX3C981R5Q0BX5791" localSheetId="2" hidden="1">#REF!</definedName>
    <definedName name="BExCY6VMJ68MX3C981R5Q0BX5791" localSheetId="7" hidden="1">#REF!</definedName>
    <definedName name="BExCY6VMJ68MX3C981R5Q0BX5791" hidden="1">'[3]Reco Sheet for Fcast'!$I$9:$J$9</definedName>
    <definedName name="BExCYAH2SAZCPW6XCB7V7PMMCAWO" localSheetId="2" hidden="1">#REF!</definedName>
    <definedName name="BExCYAH2SAZCPW6XCB7V7PMMCAWO" localSheetId="7" hidden="1">#REF!</definedName>
    <definedName name="BExCYAH2SAZCPW6XCB7V7PMMCAWO" hidden="1">'[3]Reco Sheet for Fcast'!$I$6:$J$6</definedName>
    <definedName name="BExCYFV9Z4OENTUNF9IWT6ELMRCL" localSheetId="2" hidden="1">'[5]Reco Sheet for Fcast'!$I$7:$J$7</definedName>
    <definedName name="BExCYFV9Z4OENTUNF9IWT6ELMRCL" localSheetId="7" hidden="1">'[5]Reco Sheet for Fcast'!$I$7:$J$7</definedName>
    <definedName name="BExCYFV9Z4OENTUNF9IWT6ELMRCL" hidden="1">'[3]Reco Sheet for Fcast'!$I$7:$J$7</definedName>
    <definedName name="BExCYPRC5HJE6N2XQTHCT6NXGP8N" localSheetId="2" hidden="1">#REF!</definedName>
    <definedName name="BExCYPRC5HJE6N2XQTHCT6NXGP8N" localSheetId="7" hidden="1">#REF!</definedName>
    <definedName name="BExCYPRC5HJE6N2XQTHCT6NXGP8N" hidden="1">'[3]Reco Sheet for Fcast'!$I$11:$J$11</definedName>
    <definedName name="BExCYUK0I3UEXZNFDW71G6Z6D8XR" localSheetId="19" hidden="1">'[4]AMI P &amp; L'!#REF!</definedName>
    <definedName name="BExCYUK0I3UEXZNFDW71G6Z6D8XR" localSheetId="16" hidden="1">'[4]AMI P &amp; L'!#REF!</definedName>
    <definedName name="BExCYUK0I3UEXZNFDW71G6Z6D8XR" localSheetId="17" hidden="1">'[4]AMI P &amp; L'!#REF!</definedName>
    <definedName name="BExCYUK0I3UEXZNFDW71G6Z6D8XR" localSheetId="13" hidden="1">'[4]AMI P &amp; L'!#REF!</definedName>
    <definedName name="BExCYUK0I3UEXZNFDW71G6Z6D8XR" localSheetId="14" hidden="1">'[4]AMI P &amp; L'!#REF!</definedName>
    <definedName name="BExCYUK0I3UEXZNFDW71G6Z6D8XR" localSheetId="2" hidden="1">#REF!</definedName>
    <definedName name="BExCYUK0I3UEXZNFDW71G6Z6D8XR" localSheetId="5" hidden="1">'[4]AMI P &amp; L'!#REF!</definedName>
    <definedName name="BExCYUK0I3UEXZNFDW71G6Z6D8XR" localSheetId="22" hidden="1">'[4]AMI P &amp; L'!#REF!</definedName>
    <definedName name="BExCYUK0I3UEXZNFDW71G6Z6D8XR" localSheetId="21" hidden="1">'[4]AMI P &amp; L'!#REF!</definedName>
    <definedName name="BExCYUK0I3UEXZNFDW71G6Z6D8XR" localSheetId="57" hidden="1">'[4]AMI P &amp; L'!#REF!</definedName>
    <definedName name="BExCYUK0I3UEXZNFDW71G6Z6D8XR" localSheetId="56" hidden="1">'[4]AMI P &amp; L'!#REF!</definedName>
    <definedName name="BExCYUK0I3UEXZNFDW71G6Z6D8XR" localSheetId="7" hidden="1">#REF!</definedName>
    <definedName name="BExCYUK0I3UEXZNFDW71G6Z6D8XR" localSheetId="40" hidden="1">'[4]AMI P &amp; L'!#REF!</definedName>
    <definedName name="BExCYUK0I3UEXZNFDW71G6Z6D8XR" localSheetId="39" hidden="1">'[4]AMI P &amp; L'!#REF!</definedName>
    <definedName name="BExCYUK0I3UEXZNFDW71G6Z6D8XR" localSheetId="41" hidden="1">'[4]AMI P &amp; L'!#REF!</definedName>
    <definedName name="BExCYUK0I3UEXZNFDW71G6Z6D8XR" localSheetId="38" hidden="1">'[4]AMI P &amp; L'!#REF!</definedName>
    <definedName name="BExCYUK0I3UEXZNFDW71G6Z6D8XR" localSheetId="15" hidden="1">'[4]AMI P &amp; L'!#REF!</definedName>
    <definedName name="BExCYUK0I3UEXZNFDW71G6Z6D8XR" hidden="1">'[4]AMI P &amp; L'!#REF!</definedName>
    <definedName name="BExCZFZCXMLY5DWESYJ9NGTJYQ8M" localSheetId="2" hidden="1">#REF!</definedName>
    <definedName name="BExCZFZCXMLY5DWESYJ9NGTJYQ8M" localSheetId="7" hidden="1">#REF!</definedName>
    <definedName name="BExCZFZCXMLY5DWESYJ9NGTJYQ8M" hidden="1">'[3]Reco Sheet for Fcast'!$I$11:$J$11</definedName>
    <definedName name="BExCZJ4P8WS0BDT31WDXI0ROE7D6" localSheetId="2" hidden="1">#REF!</definedName>
    <definedName name="BExCZJ4P8WS0BDT31WDXI0ROE7D6" localSheetId="7" hidden="1">#REF!</definedName>
    <definedName name="BExCZJ4P8WS0BDT31WDXI0ROE7D6" hidden="1">'[3]Reco Sheet for Fcast'!$F$6:$G$6</definedName>
    <definedName name="BExCZKH6NI0EE02L995IFVBD1J59" localSheetId="2" hidden="1">#REF!</definedName>
    <definedName name="BExCZKH6NI0EE02L995IFVBD1J59" localSheetId="7" hidden="1">#REF!</definedName>
    <definedName name="BExCZKH6NI0EE02L995IFVBD1J59" hidden="1">'[3]Reco Sheet for Fcast'!$I$8:$J$8</definedName>
    <definedName name="BExCZU7T2KCK97JI9FE1XITCRE8U" localSheetId="13" hidden="1">#REF!</definedName>
    <definedName name="BExCZU7T2KCK97JI9FE1XITCRE8U" localSheetId="14" hidden="1">#REF!</definedName>
    <definedName name="BExCZU7T2KCK97JI9FE1XITCRE8U" localSheetId="2" hidden="1">#REF!</definedName>
    <definedName name="BExCZU7T2KCK97JI9FE1XITCRE8U" localSheetId="22" hidden="1">#REF!</definedName>
    <definedName name="BExCZU7T2KCK97JI9FE1XITCRE8U" localSheetId="7" hidden="1">#REF!</definedName>
    <definedName name="BExCZU7T2KCK97JI9FE1XITCRE8U" hidden="1">#REF!</definedName>
    <definedName name="BExCZUD9FEOJBKDJ51Z3JON9LKJ8" localSheetId="2" hidden="1">#REF!</definedName>
    <definedName name="BExCZUD9FEOJBKDJ51Z3JON9LKJ8" localSheetId="7" hidden="1">#REF!</definedName>
    <definedName name="BExCZUD9FEOJBKDJ51Z3JON9LKJ8" hidden="1">'[3]Reco Sheet for Fcast'!$G$2</definedName>
    <definedName name="BExD0CCO4AZHRMZ3PSLCEN7T63L2" hidden="1">'[6]Bud Mth'!$I$6:$J$6</definedName>
    <definedName name="BExD0HALIN0JR4JTPGDEVAEE5EX5" localSheetId="2" hidden="1">#REF!</definedName>
    <definedName name="BExD0HALIN0JR4JTPGDEVAEE5EX5" localSheetId="7" hidden="1">#REF!</definedName>
    <definedName name="BExD0HALIN0JR4JTPGDEVAEE5EX5" hidden="1">'[3]Reco Sheet for Fcast'!$I$8:$J$8</definedName>
    <definedName name="BExD0LCCDPG16YLY5WQSZF1XI5DA" localSheetId="2" hidden="1">#REF!</definedName>
    <definedName name="BExD0LCCDPG16YLY5WQSZF1XI5DA" localSheetId="7" hidden="1">#REF!</definedName>
    <definedName name="BExD0LCCDPG16YLY5WQSZF1XI5DA" hidden="1">'[3]Reco Sheet for Fcast'!$I$9:$J$9</definedName>
    <definedName name="BExD0RMWSB4TRECEHTH6NN4K9DFZ" localSheetId="2" hidden="1">#REF!</definedName>
    <definedName name="BExD0RMWSB4TRECEHTH6NN4K9DFZ" localSheetId="7" hidden="1">#REF!</definedName>
    <definedName name="BExD0RMWSB4TRECEHTH6NN4K9DFZ" hidden="1">'[3]Reco Sheet for Fcast'!$I$11:$J$11</definedName>
    <definedName name="BExD0U6KG10QGVDI1XSHK0J10A2V" localSheetId="2" hidden="1">#REF!</definedName>
    <definedName name="BExD0U6KG10QGVDI1XSHK0J10A2V" localSheetId="7" hidden="1">#REF!</definedName>
    <definedName name="BExD0U6KG10QGVDI1XSHK0J10A2V" hidden="1">'[3]Reco Sheet for Fcast'!$I$7:$J$7</definedName>
    <definedName name="BExD13RUIBGRXDL4QDZ305UKUR12" localSheetId="2" hidden="1">#REF!</definedName>
    <definedName name="BExD13RUIBGRXDL4QDZ305UKUR12" localSheetId="7" hidden="1">#REF!</definedName>
    <definedName name="BExD13RUIBGRXDL4QDZ305UKUR12" hidden="1">'[3]Reco Sheet for Fcast'!$I$9:$J$9</definedName>
    <definedName name="BExD14DETV5R4OOTMAXD5NAKWRO3" localSheetId="2" hidden="1">#REF!</definedName>
    <definedName name="BExD14DETV5R4OOTMAXD5NAKWRO3" localSheetId="7" hidden="1">#REF!</definedName>
    <definedName name="BExD14DETV5R4OOTMAXD5NAKWRO3" hidden="1">'[3]Reco Sheet for Fcast'!$H$2:$I$2</definedName>
    <definedName name="BExD15PVEDBQYR2EAO7B3FB96GXL" localSheetId="13" hidden="1">#REF!</definedName>
    <definedName name="BExD15PVEDBQYR2EAO7B3FB96GXL" localSheetId="14" hidden="1">#REF!</definedName>
    <definedName name="BExD15PVEDBQYR2EAO7B3FB96GXL" localSheetId="2" hidden="1">#REF!</definedName>
    <definedName name="BExD15PVEDBQYR2EAO7B3FB96GXL" hidden="1">#REF!</definedName>
    <definedName name="BExD1OAU9OXQAZA4D70HP72CU6GB" localSheetId="2" hidden="1">#REF!</definedName>
    <definedName name="BExD1OAU9OXQAZA4D70HP72CU6GB" localSheetId="7" hidden="1">#REF!</definedName>
    <definedName name="BExD1OAU9OXQAZA4D70HP72CU6GB" hidden="1">'[3]Reco Sheet for Fcast'!$I$7:$J$7</definedName>
    <definedName name="BExD1Y1JV61416YA1XRQHKWPZIE7" localSheetId="2" hidden="1">#REF!</definedName>
    <definedName name="BExD1Y1JV61416YA1XRQHKWPZIE7" localSheetId="7" hidden="1">#REF!</definedName>
    <definedName name="BExD1Y1JV61416YA1XRQHKWPZIE7" hidden="1">'[3]Reco Sheet for Fcast'!$F$6:$G$6</definedName>
    <definedName name="BExD21HKYZH6AN0830NG17ZRUS1T" localSheetId="2" hidden="1">'[5]Reco Sheet for Fcast'!$G$2:$H$2</definedName>
    <definedName name="BExD21HKYZH6AN0830NG17ZRUS1T" localSheetId="7" hidden="1">'[5]Reco Sheet for Fcast'!$G$2:$H$2</definedName>
    <definedName name="BExD21HKYZH6AN0830NG17ZRUS1T" hidden="1">'[3]Reco Sheet for Fcast'!$G$2:$H$2</definedName>
    <definedName name="BExD2AHAKLXLHE5UREIETBE22KWM" localSheetId="13" hidden="1">#REF!</definedName>
    <definedName name="BExD2AHAKLXLHE5UREIETBE22KWM" localSheetId="14" hidden="1">#REF!</definedName>
    <definedName name="BExD2AHAKLXLHE5UREIETBE22KWM" localSheetId="2" hidden="1">#REF!</definedName>
    <definedName name="BExD2AHAKLXLHE5UREIETBE22KWM" localSheetId="7" hidden="1">#REF!</definedName>
    <definedName name="BExD2AHAKLXLHE5UREIETBE22KWM" hidden="1">#REF!</definedName>
    <definedName name="BExD2CFHIRMBKN5KXE5QP4XXEWFS" localSheetId="19" hidden="1">'[4]AMI P &amp; L'!#REF!</definedName>
    <definedName name="BExD2CFHIRMBKN5KXE5QP4XXEWFS" localSheetId="16" hidden="1">'[4]AMI P &amp; L'!#REF!</definedName>
    <definedName name="BExD2CFHIRMBKN5KXE5QP4XXEWFS" localSheetId="17" hidden="1">'[4]AMI P &amp; L'!#REF!</definedName>
    <definedName name="BExD2CFHIRMBKN5KXE5QP4XXEWFS" localSheetId="13" hidden="1">'[4]AMI P &amp; L'!#REF!</definedName>
    <definedName name="BExD2CFHIRMBKN5KXE5QP4XXEWFS" localSheetId="14" hidden="1">'[4]AMI P &amp; L'!#REF!</definedName>
    <definedName name="BExD2CFHIRMBKN5KXE5QP4XXEWFS" localSheetId="2" hidden="1">#REF!</definedName>
    <definedName name="BExD2CFHIRMBKN5KXE5QP4XXEWFS" localSheetId="5" hidden="1">'[4]AMI P &amp; L'!#REF!</definedName>
    <definedName name="BExD2CFHIRMBKN5KXE5QP4XXEWFS" localSheetId="22" hidden="1">'[4]AMI P &amp; L'!#REF!</definedName>
    <definedName name="BExD2CFHIRMBKN5KXE5QP4XXEWFS" localSheetId="21" hidden="1">'[4]AMI P &amp; L'!#REF!</definedName>
    <definedName name="BExD2CFHIRMBKN5KXE5QP4XXEWFS" localSheetId="57" hidden="1">'[4]AMI P &amp; L'!#REF!</definedName>
    <definedName name="BExD2CFHIRMBKN5KXE5QP4XXEWFS" localSheetId="56" hidden="1">'[4]AMI P &amp; L'!#REF!</definedName>
    <definedName name="BExD2CFHIRMBKN5KXE5QP4XXEWFS" localSheetId="7" hidden="1">#REF!</definedName>
    <definedName name="BExD2CFHIRMBKN5KXE5QP4XXEWFS" localSheetId="40" hidden="1">'[4]AMI P &amp; L'!#REF!</definedName>
    <definedName name="BExD2CFHIRMBKN5KXE5QP4XXEWFS" localSheetId="39" hidden="1">'[4]AMI P &amp; L'!#REF!</definedName>
    <definedName name="BExD2CFHIRMBKN5KXE5QP4XXEWFS" localSheetId="41" hidden="1">'[4]AMI P &amp; L'!#REF!</definedName>
    <definedName name="BExD2CFHIRMBKN5KXE5QP4XXEWFS" localSheetId="38" hidden="1">'[4]AMI P &amp; L'!#REF!</definedName>
    <definedName name="BExD2CFHIRMBKN5KXE5QP4XXEWFS" localSheetId="15" hidden="1">'[4]AMI P &amp; L'!#REF!</definedName>
    <definedName name="BExD2CFHIRMBKN5KXE5QP4XXEWFS" hidden="1">'[4]AMI P &amp; L'!#REF!</definedName>
    <definedName name="BExD2DMHH1HWXQ9W0YYMDP8AAX8Q" localSheetId="2" hidden="1">#REF!</definedName>
    <definedName name="BExD2DMHH1HWXQ9W0YYMDP8AAX8Q" localSheetId="7" hidden="1">#REF!</definedName>
    <definedName name="BExD2DMHH1HWXQ9W0YYMDP8AAX8Q" hidden="1">'[3]Reco Sheet for Fcast'!$F$6:$G$6</definedName>
    <definedName name="BExD2HTPC7IWBAU6OSQ67MQA8BYZ" localSheetId="2" hidden="1">#REF!</definedName>
    <definedName name="BExD2HTPC7IWBAU6OSQ67MQA8BYZ" localSheetId="7" hidden="1">#REF!</definedName>
    <definedName name="BExD2HTPC7IWBAU6OSQ67MQA8BYZ" hidden="1">'[3]Reco Sheet for Fcast'!$F$10:$G$10</definedName>
    <definedName name="BExD363H2VGFIQUCE6LS4AC5J0ZT" localSheetId="2" hidden="1">#REF!</definedName>
    <definedName name="BExD363H2VGFIQUCE6LS4AC5J0ZT" localSheetId="7" hidden="1">#REF!</definedName>
    <definedName name="BExD363H2VGFIQUCE6LS4AC5J0ZT" hidden="1">'[3]Reco Sheet for Fcast'!$F$7:$G$7</definedName>
    <definedName name="BExD37QXHXNRAT3KZWRFA3MXHIF8" hidden="1">'[6]Bud Mth'!$F$6:$G$6</definedName>
    <definedName name="BExD3A588E939V61P1XEW0FI5Q0S" localSheetId="2" hidden="1">#REF!</definedName>
    <definedName name="BExD3A588E939V61P1XEW0FI5Q0S" localSheetId="7" hidden="1">#REF!</definedName>
    <definedName name="BExD3A588E939V61P1XEW0FI5Q0S" hidden="1">'[3]Reco Sheet for Fcast'!$I$10:$J$10</definedName>
    <definedName name="BExD3CJJDKVR9M18XI3WDZH80WL6" localSheetId="2" hidden="1">#REF!</definedName>
    <definedName name="BExD3CJJDKVR9M18XI3WDZH80WL6" localSheetId="7" hidden="1">#REF!</definedName>
    <definedName name="BExD3CJJDKVR9M18XI3WDZH80WL6" hidden="1">'[3]Reco Sheet for Fcast'!$I$11:$J$11</definedName>
    <definedName name="BExD3ESD9WYJIB3TRDPJ1CKXRAVL" localSheetId="2" hidden="1">#REF!</definedName>
    <definedName name="BExD3ESD9WYJIB3TRDPJ1CKXRAVL" localSheetId="7" hidden="1">#REF!</definedName>
    <definedName name="BExD3ESD9WYJIB3TRDPJ1CKXRAVL" hidden="1">'[3]Reco Sheet for Fcast'!$I$11:$J$11</definedName>
    <definedName name="BExD3F368X5S25MWSUNIV57RDB57" localSheetId="19" hidden="1">'[4]AMI P &amp; L'!#REF!</definedName>
    <definedName name="BExD3F368X5S25MWSUNIV57RDB57" localSheetId="16" hidden="1">'[4]AMI P &amp; L'!#REF!</definedName>
    <definedName name="BExD3F368X5S25MWSUNIV57RDB57" localSheetId="17" hidden="1">'[4]AMI P &amp; L'!#REF!</definedName>
    <definedName name="BExD3F368X5S25MWSUNIV57RDB57" localSheetId="13" hidden="1">'[4]AMI P &amp; L'!#REF!</definedName>
    <definedName name="BExD3F368X5S25MWSUNIV57RDB57" localSheetId="14" hidden="1">'[4]AMI P &amp; L'!#REF!</definedName>
    <definedName name="BExD3F368X5S25MWSUNIV57RDB57" localSheetId="2" hidden="1">#REF!</definedName>
    <definedName name="BExD3F368X5S25MWSUNIV57RDB57" localSheetId="5" hidden="1">'[4]AMI P &amp; L'!#REF!</definedName>
    <definedName name="BExD3F368X5S25MWSUNIV57RDB57" localSheetId="22" hidden="1">'[4]AMI P &amp; L'!#REF!</definedName>
    <definedName name="BExD3F368X5S25MWSUNIV57RDB57" localSheetId="21" hidden="1">'[4]AMI P &amp; L'!#REF!</definedName>
    <definedName name="BExD3F368X5S25MWSUNIV57RDB57" localSheetId="57" hidden="1">'[4]AMI P &amp; L'!#REF!</definedName>
    <definedName name="BExD3F368X5S25MWSUNIV57RDB57" localSheetId="56" hidden="1">'[4]AMI P &amp; L'!#REF!</definedName>
    <definedName name="BExD3F368X5S25MWSUNIV57RDB57" localSheetId="7" hidden="1">#REF!</definedName>
    <definedName name="BExD3F368X5S25MWSUNIV57RDB57" localSheetId="40" hidden="1">'[4]AMI P &amp; L'!#REF!</definedName>
    <definedName name="BExD3F368X5S25MWSUNIV57RDB57" localSheetId="39" hidden="1">'[4]AMI P &amp; L'!#REF!</definedName>
    <definedName name="BExD3F368X5S25MWSUNIV57RDB57" localSheetId="41" hidden="1">'[4]AMI P &amp; L'!#REF!</definedName>
    <definedName name="BExD3F368X5S25MWSUNIV57RDB57" localSheetId="38" hidden="1">'[4]AMI P &amp; L'!#REF!</definedName>
    <definedName name="BExD3F368X5S25MWSUNIV57RDB57" localSheetId="15" hidden="1">'[4]AMI P &amp; L'!#REF!</definedName>
    <definedName name="BExD3F368X5S25MWSUNIV57RDB57" hidden="1">'[4]AMI P &amp; L'!#REF!</definedName>
    <definedName name="BExD3H6Q0X859YKIX6M8ZEYXI1G6" hidden="1">'[6]Bud Mth'!$F$15:$S$21</definedName>
    <definedName name="BExD3IJ5IT335SOSNV9L85WKAOSI" localSheetId="2" hidden="1">#REF!</definedName>
    <definedName name="BExD3IJ5IT335SOSNV9L85WKAOSI" localSheetId="7" hidden="1">#REF!</definedName>
    <definedName name="BExD3IJ5IT335SOSNV9L85WKAOSI" hidden="1">'[3]Reco Sheet for Fcast'!$F$11:$G$11</definedName>
    <definedName name="BExD3KBVUY57GMMQTOFEU6S6G1AY" localSheetId="2" hidden="1">#REF!</definedName>
    <definedName name="BExD3KBVUY57GMMQTOFEU6S6G1AY" localSheetId="7" hidden="1">#REF!</definedName>
    <definedName name="BExD3KBVUY57GMMQTOFEU6S6G1AY" hidden="1">'[3]Reco Sheet for Fcast'!$F$9:$G$9</definedName>
    <definedName name="BExD3NMR7AW2Z6V8SC79VQR37NA6" localSheetId="2" hidden="1">#REF!</definedName>
    <definedName name="BExD3NMR7AW2Z6V8SC79VQR37NA6" localSheetId="7" hidden="1">#REF!</definedName>
    <definedName name="BExD3NMR7AW2Z6V8SC79VQR37NA6" hidden="1">'[3]Reco Sheet for Fcast'!$F$8:$G$8</definedName>
    <definedName name="BExD3QXA2UQ2W4N7NYLUEOG40BZB" localSheetId="2" hidden="1">#REF!</definedName>
    <definedName name="BExD3QXA2UQ2W4N7NYLUEOG40BZB" localSheetId="7" hidden="1">#REF!</definedName>
    <definedName name="BExD3QXA2UQ2W4N7NYLUEOG40BZB" hidden="1">'[3]Reco Sheet for Fcast'!$F$10:$G$10</definedName>
    <definedName name="BExD3U2N041TEJ7GCN005UTPHNXY" localSheetId="2" hidden="1">#REF!</definedName>
    <definedName name="BExD3U2N041TEJ7GCN005UTPHNXY" localSheetId="7" hidden="1">#REF!</definedName>
    <definedName name="BExD3U2N041TEJ7GCN005UTPHNXY" hidden="1">'[3]Reco Sheet for Fcast'!$F$6:$G$6</definedName>
    <definedName name="BExD40O0CFTNJFOFMMM1KH0P7BUI" localSheetId="19" hidden="1">'[4]AMI P &amp; L'!#REF!</definedName>
    <definedName name="BExD40O0CFTNJFOFMMM1KH0P7BUI" localSheetId="16" hidden="1">'[4]AMI P &amp; L'!#REF!</definedName>
    <definedName name="BExD40O0CFTNJFOFMMM1KH0P7BUI" localSheetId="17" hidden="1">'[4]AMI P &amp; L'!#REF!</definedName>
    <definedName name="BExD40O0CFTNJFOFMMM1KH0P7BUI" localSheetId="13" hidden="1">'[4]AMI P &amp; L'!#REF!</definedName>
    <definedName name="BExD40O0CFTNJFOFMMM1KH0P7BUI" localSheetId="14" hidden="1">'[4]AMI P &amp; L'!#REF!</definedName>
    <definedName name="BExD40O0CFTNJFOFMMM1KH0P7BUI" localSheetId="2" hidden="1">#REF!</definedName>
    <definedName name="BExD40O0CFTNJFOFMMM1KH0P7BUI" localSheetId="5" hidden="1">'[4]AMI P &amp; L'!#REF!</definedName>
    <definedName name="BExD40O0CFTNJFOFMMM1KH0P7BUI" localSheetId="22" hidden="1">'[4]AMI P &amp; L'!#REF!</definedName>
    <definedName name="BExD40O0CFTNJFOFMMM1KH0P7BUI" localSheetId="21" hidden="1">'[4]AMI P &amp; L'!#REF!</definedName>
    <definedName name="BExD40O0CFTNJFOFMMM1KH0P7BUI" localSheetId="57" hidden="1">'[4]AMI P &amp; L'!#REF!</definedName>
    <definedName name="BExD40O0CFTNJFOFMMM1KH0P7BUI" localSheetId="56" hidden="1">'[4]AMI P &amp; L'!#REF!</definedName>
    <definedName name="BExD40O0CFTNJFOFMMM1KH0P7BUI" localSheetId="7" hidden="1">#REF!</definedName>
    <definedName name="BExD40O0CFTNJFOFMMM1KH0P7BUI" localSheetId="40" hidden="1">'[4]AMI P &amp; L'!#REF!</definedName>
    <definedName name="BExD40O0CFTNJFOFMMM1KH0P7BUI" localSheetId="39" hidden="1">'[4]AMI P &amp; L'!#REF!</definedName>
    <definedName name="BExD40O0CFTNJFOFMMM1KH0P7BUI" localSheetId="41" hidden="1">'[4]AMI P &amp; L'!#REF!</definedName>
    <definedName name="BExD40O0CFTNJFOFMMM1KH0P7BUI" localSheetId="38" hidden="1">'[4]AMI P &amp; L'!#REF!</definedName>
    <definedName name="BExD40O0CFTNJFOFMMM1KH0P7BUI" localSheetId="15" hidden="1">'[4]AMI P &amp; L'!#REF!</definedName>
    <definedName name="BExD40O0CFTNJFOFMMM1KH0P7BUI" hidden="1">'[4]AMI P &amp; L'!#REF!</definedName>
    <definedName name="BExD4BR9HJ3MWWZ5KLVZWX9FJAUS" localSheetId="2" hidden="1">#REF!</definedName>
    <definedName name="BExD4BR9HJ3MWWZ5KLVZWX9FJAUS" localSheetId="7" hidden="1">#REF!</definedName>
    <definedName name="BExD4BR9HJ3MWWZ5KLVZWX9FJAUS" hidden="1">'[3]Reco Sheet for Fcast'!$F$11:$G$11</definedName>
    <definedName name="BExD4F1WTKT3H0N9MF4H1LX7MBSY" localSheetId="2" hidden="1">#REF!</definedName>
    <definedName name="BExD4F1WTKT3H0N9MF4H1LX7MBSY" localSheetId="7" hidden="1">#REF!</definedName>
    <definedName name="BExD4F1WTKT3H0N9MF4H1LX7MBSY" hidden="1">'[3]Reco Sheet for Fcast'!$I$8:$J$8</definedName>
    <definedName name="BExD4H5GQWXBS6LUL3TSP36DVO38" localSheetId="19" hidden="1">'[4]AMI P &amp; L'!#REF!</definedName>
    <definedName name="BExD4H5GQWXBS6LUL3TSP36DVO38" localSheetId="16" hidden="1">'[4]AMI P &amp; L'!#REF!</definedName>
    <definedName name="BExD4H5GQWXBS6LUL3TSP36DVO38" localSheetId="17" hidden="1">'[4]AMI P &amp; L'!#REF!</definedName>
    <definedName name="BExD4H5GQWXBS6LUL3TSP36DVO38" localSheetId="13" hidden="1">'[4]AMI P &amp; L'!#REF!</definedName>
    <definedName name="BExD4H5GQWXBS6LUL3TSP36DVO38" localSheetId="14" hidden="1">'[4]AMI P &amp; L'!#REF!</definedName>
    <definedName name="BExD4H5GQWXBS6LUL3TSP36DVO38" localSheetId="2" hidden="1">#REF!</definedName>
    <definedName name="BExD4H5GQWXBS6LUL3TSP36DVO38" localSheetId="5" hidden="1">'[4]AMI P &amp; L'!#REF!</definedName>
    <definedName name="BExD4H5GQWXBS6LUL3TSP36DVO38" localSheetId="22" hidden="1">'[4]AMI P &amp; L'!#REF!</definedName>
    <definedName name="BExD4H5GQWXBS6LUL3TSP36DVO38" localSheetId="21" hidden="1">'[4]AMI P &amp; L'!#REF!</definedName>
    <definedName name="BExD4H5GQWXBS6LUL3TSP36DVO38" localSheetId="57" hidden="1">'[4]AMI P &amp; L'!#REF!</definedName>
    <definedName name="BExD4H5GQWXBS6LUL3TSP36DVO38" localSheetId="56" hidden="1">'[4]AMI P &amp; L'!#REF!</definedName>
    <definedName name="BExD4H5GQWXBS6LUL3TSP36DVO38" localSheetId="7" hidden="1">#REF!</definedName>
    <definedName name="BExD4H5GQWXBS6LUL3TSP36DVO38" localSheetId="40" hidden="1">'[4]AMI P &amp; L'!#REF!</definedName>
    <definedName name="BExD4H5GQWXBS6LUL3TSP36DVO38" localSheetId="39" hidden="1">'[4]AMI P &amp; L'!#REF!</definedName>
    <definedName name="BExD4H5GQWXBS6LUL3TSP36DVO38" localSheetId="41" hidden="1">'[4]AMI P &amp; L'!#REF!</definedName>
    <definedName name="BExD4H5GQWXBS6LUL3TSP36DVO38" localSheetId="38" hidden="1">'[4]AMI P &amp; L'!#REF!</definedName>
    <definedName name="BExD4H5GQWXBS6LUL3TSP36DVO38" localSheetId="15" hidden="1">'[4]AMI P &amp; L'!#REF!</definedName>
    <definedName name="BExD4H5GQWXBS6LUL3TSP36DVO38" hidden="1">'[4]AMI P &amp; L'!#REF!</definedName>
    <definedName name="BExD4IHX75GVFK6I80F7IR7955K1" hidden="1">'[6]Bud Mth'!$F$15</definedName>
    <definedName name="BExD4JJSS3QDBLABCJCHD45SRNPI" localSheetId="19" hidden="1">'[4]AMI P &amp; L'!#REF!</definedName>
    <definedName name="BExD4JJSS3QDBLABCJCHD45SRNPI" localSheetId="16" hidden="1">'[4]AMI P &amp; L'!#REF!</definedName>
    <definedName name="BExD4JJSS3QDBLABCJCHD45SRNPI" localSheetId="17" hidden="1">'[4]AMI P &amp; L'!#REF!</definedName>
    <definedName name="BExD4JJSS3QDBLABCJCHD45SRNPI" localSheetId="13" hidden="1">'[4]AMI P &amp; L'!#REF!</definedName>
    <definedName name="BExD4JJSS3QDBLABCJCHD45SRNPI" localSheetId="14" hidden="1">'[4]AMI P &amp; L'!#REF!</definedName>
    <definedName name="BExD4JJSS3QDBLABCJCHD45SRNPI" localSheetId="2" hidden="1">#REF!</definedName>
    <definedName name="BExD4JJSS3QDBLABCJCHD45SRNPI" localSheetId="5" hidden="1">'[4]AMI P &amp; L'!#REF!</definedName>
    <definedName name="BExD4JJSS3QDBLABCJCHD45SRNPI" localSheetId="22" hidden="1">'[4]AMI P &amp; L'!#REF!</definedName>
    <definedName name="BExD4JJSS3QDBLABCJCHD45SRNPI" localSheetId="21" hidden="1">'[4]AMI P &amp; L'!#REF!</definedName>
    <definedName name="BExD4JJSS3QDBLABCJCHD45SRNPI" localSheetId="57" hidden="1">'[4]AMI P &amp; L'!#REF!</definedName>
    <definedName name="BExD4JJSS3QDBLABCJCHD45SRNPI" localSheetId="56" hidden="1">'[4]AMI P &amp; L'!#REF!</definedName>
    <definedName name="BExD4JJSS3QDBLABCJCHD45SRNPI" localSheetId="7" hidden="1">#REF!</definedName>
    <definedName name="BExD4JJSS3QDBLABCJCHD45SRNPI" localSheetId="40" hidden="1">'[4]AMI P &amp; L'!#REF!</definedName>
    <definedName name="BExD4JJSS3QDBLABCJCHD45SRNPI" localSheetId="39" hidden="1">'[4]AMI P &amp; L'!#REF!</definedName>
    <definedName name="BExD4JJSS3QDBLABCJCHD45SRNPI" localSheetId="41" hidden="1">'[4]AMI P &amp; L'!#REF!</definedName>
    <definedName name="BExD4JJSS3QDBLABCJCHD45SRNPI" localSheetId="38" hidden="1">'[4]AMI P &amp; L'!#REF!</definedName>
    <definedName name="BExD4JJSS3QDBLABCJCHD45SRNPI" localSheetId="15" hidden="1">'[4]AMI P &amp; L'!#REF!</definedName>
    <definedName name="BExD4JJSS3QDBLABCJCHD45SRNPI" hidden="1">'[4]AMI P &amp; L'!#REF!</definedName>
    <definedName name="BExD4R1I0MKF033I5LPUYIMTZ6E8" localSheetId="19" hidden="1">'[4]AMI P &amp; L'!#REF!</definedName>
    <definedName name="BExD4R1I0MKF033I5LPUYIMTZ6E8" localSheetId="16" hidden="1">'[4]AMI P &amp; L'!#REF!</definedName>
    <definedName name="BExD4R1I0MKF033I5LPUYIMTZ6E8" localSheetId="17" hidden="1">'[4]AMI P &amp; L'!#REF!</definedName>
    <definedName name="BExD4R1I0MKF033I5LPUYIMTZ6E8" localSheetId="13" hidden="1">'[4]AMI P &amp; L'!#REF!</definedName>
    <definedName name="BExD4R1I0MKF033I5LPUYIMTZ6E8" localSheetId="14" hidden="1">'[4]AMI P &amp; L'!#REF!</definedName>
    <definedName name="BExD4R1I0MKF033I5LPUYIMTZ6E8" localSheetId="2" hidden="1">#REF!</definedName>
    <definedName name="BExD4R1I0MKF033I5LPUYIMTZ6E8" localSheetId="5" hidden="1">'[4]AMI P &amp; L'!#REF!</definedName>
    <definedName name="BExD4R1I0MKF033I5LPUYIMTZ6E8" localSheetId="22" hidden="1">'[4]AMI P &amp; L'!#REF!</definedName>
    <definedName name="BExD4R1I0MKF033I5LPUYIMTZ6E8" localSheetId="21" hidden="1">'[4]AMI P &amp; L'!#REF!</definedName>
    <definedName name="BExD4R1I0MKF033I5LPUYIMTZ6E8" localSheetId="57" hidden="1">'[4]AMI P &amp; L'!#REF!</definedName>
    <definedName name="BExD4R1I0MKF033I5LPUYIMTZ6E8" localSheetId="56" hidden="1">'[4]AMI P &amp; L'!#REF!</definedName>
    <definedName name="BExD4R1I0MKF033I5LPUYIMTZ6E8" localSheetId="7" hidden="1">#REF!</definedName>
    <definedName name="BExD4R1I0MKF033I5LPUYIMTZ6E8" localSheetId="40" hidden="1">'[4]AMI P &amp; L'!#REF!</definedName>
    <definedName name="BExD4R1I0MKF033I5LPUYIMTZ6E8" localSheetId="39" hidden="1">'[4]AMI P &amp; L'!#REF!</definedName>
    <definedName name="BExD4R1I0MKF033I5LPUYIMTZ6E8" localSheetId="41" hidden="1">'[4]AMI P &amp; L'!#REF!</definedName>
    <definedName name="BExD4R1I0MKF033I5LPUYIMTZ6E8" localSheetId="38" hidden="1">'[4]AMI P &amp; L'!#REF!</definedName>
    <definedName name="BExD4R1I0MKF033I5LPUYIMTZ6E8" localSheetId="15" hidden="1">'[4]AMI P &amp; L'!#REF!</definedName>
    <definedName name="BExD4R1I0MKF033I5LPUYIMTZ6E8" hidden="1">'[4]AMI P &amp; L'!#REF!</definedName>
    <definedName name="BExD50MT3M6XZLNUP9JL93EG6D9R" localSheetId="2" hidden="1">#REF!</definedName>
    <definedName name="BExD50MT3M6XZLNUP9JL93EG6D9R" localSheetId="7" hidden="1">#REF!</definedName>
    <definedName name="BExD50MT3M6XZLNUP9JL93EG6D9R" hidden="1">'[3]Reco Sheet for Fcast'!$I$11:$J$11</definedName>
    <definedName name="BExD5EV7KDSVF1CJT38M4IBPFLPY" localSheetId="2" hidden="1">#REF!</definedName>
    <definedName name="BExD5EV7KDSVF1CJT38M4IBPFLPY" localSheetId="7" hidden="1">#REF!</definedName>
    <definedName name="BExD5EV7KDSVF1CJT38M4IBPFLPY" hidden="1">'[3]Reco Sheet for Fcast'!$F$11:$G$11</definedName>
    <definedName name="BExD5FRK547OESJRYAW574DZEZ7J" localSheetId="2" hidden="1">#REF!</definedName>
    <definedName name="BExD5FRK547OESJRYAW574DZEZ7J" localSheetId="7" hidden="1">#REF!</definedName>
    <definedName name="BExD5FRK547OESJRYAW574DZEZ7J" hidden="1">'[3]Reco Sheet for Fcast'!$I$9:$J$9</definedName>
    <definedName name="BExD5I5X2YA2YNCTCDSMEL4CWF4N" localSheetId="2" hidden="1">#REF!</definedName>
    <definedName name="BExD5I5X2YA2YNCTCDSMEL4CWF4N" localSheetId="7" hidden="1">#REF!</definedName>
    <definedName name="BExD5I5X2YA2YNCTCDSMEL4CWF4N" hidden="1">'[3]Reco Sheet for Fcast'!$F$7:$G$7</definedName>
    <definedName name="BExD5QUSRFJWRQ1ZM50WYLCF74DF" localSheetId="2" hidden="1">#REF!</definedName>
    <definedName name="BExD5QUSRFJWRQ1ZM50WYLCF74DF" localSheetId="7" hidden="1">#REF!</definedName>
    <definedName name="BExD5QUSRFJWRQ1ZM50WYLCF74DF" hidden="1">'[3]Reco Sheet for Fcast'!$I$9:$J$9</definedName>
    <definedName name="BExD5SSUIF6AJQHBHK8PNMFBPRYB" localSheetId="2" hidden="1">#REF!</definedName>
    <definedName name="BExD5SSUIF6AJQHBHK8PNMFBPRYB" localSheetId="7" hidden="1">#REF!</definedName>
    <definedName name="BExD5SSUIF6AJQHBHK8PNMFBPRYB" hidden="1">'[3]Reco Sheet for Fcast'!$F$8:$G$8</definedName>
    <definedName name="BExD623C9LRX18BE0W2V6SZLQUXX" localSheetId="19" hidden="1">'[4]AMI P &amp; L'!#REF!</definedName>
    <definedName name="BExD623C9LRX18BE0W2V6SZLQUXX" localSheetId="16" hidden="1">'[4]AMI P &amp; L'!#REF!</definedName>
    <definedName name="BExD623C9LRX18BE0W2V6SZLQUXX" localSheetId="17" hidden="1">'[4]AMI P &amp; L'!#REF!</definedName>
    <definedName name="BExD623C9LRX18BE0W2V6SZLQUXX" localSheetId="13" hidden="1">'[4]AMI P &amp; L'!#REF!</definedName>
    <definedName name="BExD623C9LRX18BE0W2V6SZLQUXX" localSheetId="14" hidden="1">'[4]AMI P &amp; L'!#REF!</definedName>
    <definedName name="BExD623C9LRX18BE0W2V6SZLQUXX" localSheetId="2" hidden="1">#REF!</definedName>
    <definedName name="BExD623C9LRX18BE0W2V6SZLQUXX" localSheetId="5" hidden="1">'[4]AMI P &amp; L'!#REF!</definedName>
    <definedName name="BExD623C9LRX18BE0W2V6SZLQUXX" localSheetId="22" hidden="1">'[4]AMI P &amp; L'!#REF!</definedName>
    <definedName name="BExD623C9LRX18BE0W2V6SZLQUXX" localSheetId="21" hidden="1">'[4]AMI P &amp; L'!#REF!</definedName>
    <definedName name="BExD623C9LRX18BE0W2V6SZLQUXX" localSheetId="57" hidden="1">'[4]AMI P &amp; L'!#REF!</definedName>
    <definedName name="BExD623C9LRX18BE0W2V6SZLQUXX" localSheetId="56" hidden="1">'[4]AMI P &amp; L'!#REF!</definedName>
    <definedName name="BExD623C9LRX18BE0W2V6SZLQUXX" localSheetId="7" hidden="1">#REF!</definedName>
    <definedName name="BExD623C9LRX18BE0W2V6SZLQUXX" localSheetId="40" hidden="1">'[4]AMI P &amp; L'!#REF!</definedName>
    <definedName name="BExD623C9LRX18BE0W2V6SZLQUXX" localSheetId="39" hidden="1">'[4]AMI P &amp; L'!#REF!</definedName>
    <definedName name="BExD623C9LRX18BE0W2V6SZLQUXX" localSheetId="41" hidden="1">'[4]AMI P &amp; L'!#REF!</definedName>
    <definedName name="BExD623C9LRX18BE0W2V6SZLQUXX" localSheetId="38" hidden="1">'[4]AMI P &amp; L'!#REF!</definedName>
    <definedName name="BExD623C9LRX18BE0W2V6SZLQUXX" localSheetId="15" hidden="1">'[4]AMI P &amp; L'!#REF!</definedName>
    <definedName name="BExD623C9LRX18BE0W2V6SZLQUXX" hidden="1">'[4]AMI P &amp; L'!#REF!</definedName>
    <definedName name="BExD6AC4VDV2QBVC73C49W2OU12I" localSheetId="13" hidden="1">#REF!</definedName>
    <definedName name="BExD6AC4VDV2QBVC73C49W2OU12I" localSheetId="14" hidden="1">#REF!</definedName>
    <definedName name="BExD6AC4VDV2QBVC73C49W2OU12I" localSheetId="2" hidden="1">#REF!</definedName>
    <definedName name="BExD6AC4VDV2QBVC73C49W2OU12I" hidden="1">#REF!</definedName>
    <definedName name="BExD6CQA7UMJBXV7AIFAIHUF2ICX" localSheetId="2" hidden="1">#REF!</definedName>
    <definedName name="BExD6CQA7UMJBXV7AIFAIHUF2ICX" localSheetId="7" hidden="1">#REF!</definedName>
    <definedName name="BExD6CQA7UMJBXV7AIFAIHUF2ICX" hidden="1">'[3]Reco Sheet for Fcast'!$F$9:$G$9</definedName>
    <definedName name="BExD6DS52K2CC3509UN77XBR0868" localSheetId="19" hidden="1">'[4]AMI P &amp; L'!#REF!</definedName>
    <definedName name="BExD6DS52K2CC3509UN77XBR0868" localSheetId="16" hidden="1">'[4]AMI P &amp; L'!#REF!</definedName>
    <definedName name="BExD6DS52K2CC3509UN77XBR0868" localSheetId="17" hidden="1">'[4]AMI P &amp; L'!#REF!</definedName>
    <definedName name="BExD6DS52K2CC3509UN77XBR0868" localSheetId="13" hidden="1">'[4]AMI P &amp; L'!#REF!</definedName>
    <definedName name="BExD6DS52K2CC3509UN77XBR0868" localSheetId="14" hidden="1">'[4]AMI P &amp; L'!#REF!</definedName>
    <definedName name="BExD6DS52K2CC3509UN77XBR0868" localSheetId="2" hidden="1">'[7]AMI P &amp; L'!#REF!</definedName>
    <definedName name="BExD6DS52K2CC3509UN77XBR0868" localSheetId="5" hidden="1">'[4]AMI P &amp; L'!#REF!</definedName>
    <definedName name="BExD6DS52K2CC3509UN77XBR0868" localSheetId="22" hidden="1">'[4]AMI P &amp; L'!#REF!</definedName>
    <definedName name="BExD6DS52K2CC3509UN77XBR0868" localSheetId="21" hidden="1">'[4]AMI P &amp; L'!#REF!</definedName>
    <definedName name="BExD6DS52K2CC3509UN77XBR0868" localSheetId="57" hidden="1">'[4]AMI P &amp; L'!#REF!</definedName>
    <definedName name="BExD6DS52K2CC3509UN77XBR0868" localSheetId="56" hidden="1">'[4]AMI P &amp; L'!#REF!</definedName>
    <definedName name="BExD6DS52K2CC3509UN77XBR0868" localSheetId="7" hidden="1">'[7]AMI P &amp; L'!#REF!</definedName>
    <definedName name="BExD6DS52K2CC3509UN77XBR0868" localSheetId="40" hidden="1">'[4]AMI P &amp; L'!#REF!</definedName>
    <definedName name="BExD6DS52K2CC3509UN77XBR0868" localSheetId="39" hidden="1">'[4]AMI P &amp; L'!#REF!</definedName>
    <definedName name="BExD6DS52K2CC3509UN77XBR0868" localSheetId="41" hidden="1">'[4]AMI P &amp; L'!#REF!</definedName>
    <definedName name="BExD6DS52K2CC3509UN77XBR0868" localSheetId="38" hidden="1">'[4]AMI P &amp; L'!#REF!</definedName>
    <definedName name="BExD6DS52K2CC3509UN77XBR0868" localSheetId="15" hidden="1">'[4]AMI P &amp; L'!#REF!</definedName>
    <definedName name="BExD6DS52K2CC3509UN77XBR0868" hidden="1">'[4]AMI P &amp; L'!#REF!</definedName>
    <definedName name="BExD6FKVK8WJWNYPVENR7Q8Q30PK" localSheetId="2" hidden="1">#REF!</definedName>
    <definedName name="BExD6FKVK8WJWNYPVENR7Q8Q30PK" localSheetId="7" hidden="1">#REF!</definedName>
    <definedName name="BExD6FKVK8WJWNYPVENR7Q8Q30PK" hidden="1">'[3]Reco Sheet for Fcast'!$F$9:$G$9</definedName>
    <definedName name="BExD6GMP0LK8WKVWMIT1NNH8CHLF" localSheetId="19" hidden="1">'[4]AMI P &amp; L'!#REF!</definedName>
    <definedName name="BExD6GMP0LK8WKVWMIT1NNH8CHLF" localSheetId="16" hidden="1">'[4]AMI P &amp; L'!#REF!</definedName>
    <definedName name="BExD6GMP0LK8WKVWMIT1NNH8CHLF" localSheetId="17" hidden="1">'[4]AMI P &amp; L'!#REF!</definedName>
    <definedName name="BExD6GMP0LK8WKVWMIT1NNH8CHLF" localSheetId="13" hidden="1">'[4]AMI P &amp; L'!#REF!</definedName>
    <definedName name="BExD6GMP0LK8WKVWMIT1NNH8CHLF" localSheetId="14" hidden="1">'[4]AMI P &amp; L'!#REF!</definedName>
    <definedName name="BExD6GMP0LK8WKVWMIT1NNH8CHLF" localSheetId="2" hidden="1">#REF!</definedName>
    <definedName name="BExD6GMP0LK8WKVWMIT1NNH8CHLF" localSheetId="5" hidden="1">'[4]AMI P &amp; L'!#REF!</definedName>
    <definedName name="BExD6GMP0LK8WKVWMIT1NNH8CHLF" localSheetId="22" hidden="1">'[4]AMI P &amp; L'!#REF!</definedName>
    <definedName name="BExD6GMP0LK8WKVWMIT1NNH8CHLF" localSheetId="21" hidden="1">'[4]AMI P &amp; L'!#REF!</definedName>
    <definedName name="BExD6GMP0LK8WKVWMIT1NNH8CHLF" localSheetId="57" hidden="1">'[4]AMI P &amp; L'!#REF!</definedName>
    <definedName name="BExD6GMP0LK8WKVWMIT1NNH8CHLF" localSheetId="56" hidden="1">'[4]AMI P &amp; L'!#REF!</definedName>
    <definedName name="BExD6GMP0LK8WKVWMIT1NNH8CHLF" localSheetId="7" hidden="1">#REF!</definedName>
    <definedName name="BExD6GMP0LK8WKVWMIT1NNH8CHLF" localSheetId="40" hidden="1">'[4]AMI P &amp; L'!#REF!</definedName>
    <definedName name="BExD6GMP0LK8WKVWMIT1NNH8CHLF" localSheetId="39" hidden="1">'[4]AMI P &amp; L'!#REF!</definedName>
    <definedName name="BExD6GMP0LK8WKVWMIT1NNH8CHLF" localSheetId="41" hidden="1">'[4]AMI P &amp; L'!#REF!</definedName>
    <definedName name="BExD6GMP0LK8WKVWMIT1NNH8CHLF" localSheetId="38" hidden="1">'[4]AMI P &amp; L'!#REF!</definedName>
    <definedName name="BExD6GMP0LK8WKVWMIT1NNH8CHLF" localSheetId="15" hidden="1">'[4]AMI P &amp; L'!#REF!</definedName>
    <definedName name="BExD6GMP0LK8WKVWMIT1NNH8CHLF" hidden="1">'[4]AMI P &amp; L'!#REF!</definedName>
    <definedName name="BExD6H2TE0WWAUIWVSSCLPZ6B88N" localSheetId="2" hidden="1">#REF!</definedName>
    <definedName name="BExD6H2TE0WWAUIWVSSCLPZ6B88N" localSheetId="7" hidden="1">#REF!</definedName>
    <definedName name="BExD6H2TE0WWAUIWVSSCLPZ6B88N" hidden="1">'[3]Reco Sheet for Fcast'!$I$11:$J$11</definedName>
    <definedName name="BExD6HTUMONFBQHM7Y5UW4DPHU7X" hidden="1">'[6]Bud Mth'!$F$7:$G$7</definedName>
    <definedName name="BExD71LTOE015TV5RSAHM8NT8GVW" localSheetId="2" hidden="1">#REF!</definedName>
    <definedName name="BExD71LTOE015TV5RSAHM8NT8GVW" localSheetId="7" hidden="1">#REF!</definedName>
    <definedName name="BExD71LTOE015TV5RSAHM8NT8GVW" hidden="1">'[3]Reco Sheet for Fcast'!$J$2:$K$2</definedName>
    <definedName name="BExD73USXVADC7EHGHVTQNCT06ZA" localSheetId="2" hidden="1">#REF!</definedName>
    <definedName name="BExD73USXVADC7EHGHVTQNCT06ZA" localSheetId="7" hidden="1">#REF!</definedName>
    <definedName name="BExD73USXVADC7EHGHVTQNCT06ZA" hidden="1">'[3]Reco Sheet for Fcast'!$I$7:$J$7</definedName>
    <definedName name="BExD7GAIGULTB3YHM1OS9RBQOTEC" localSheetId="19" hidden="1">'[4]AMI P &amp; L'!#REF!</definedName>
    <definedName name="BExD7GAIGULTB3YHM1OS9RBQOTEC" localSheetId="16" hidden="1">'[4]AMI P &amp; L'!#REF!</definedName>
    <definedName name="BExD7GAIGULTB3YHM1OS9RBQOTEC" localSheetId="17" hidden="1">'[4]AMI P &amp; L'!#REF!</definedName>
    <definedName name="BExD7GAIGULTB3YHM1OS9RBQOTEC" localSheetId="13" hidden="1">'[4]AMI P &amp; L'!#REF!</definedName>
    <definedName name="BExD7GAIGULTB3YHM1OS9RBQOTEC" localSheetId="14" hidden="1">'[4]AMI P &amp; L'!#REF!</definedName>
    <definedName name="BExD7GAIGULTB3YHM1OS9RBQOTEC" localSheetId="2" hidden="1">#REF!</definedName>
    <definedName name="BExD7GAIGULTB3YHM1OS9RBQOTEC" localSheetId="5" hidden="1">'[4]AMI P &amp; L'!#REF!</definedName>
    <definedName name="BExD7GAIGULTB3YHM1OS9RBQOTEC" localSheetId="22" hidden="1">'[4]AMI P &amp; L'!#REF!</definedName>
    <definedName name="BExD7GAIGULTB3YHM1OS9RBQOTEC" localSheetId="21" hidden="1">'[4]AMI P &amp; L'!#REF!</definedName>
    <definedName name="BExD7GAIGULTB3YHM1OS9RBQOTEC" localSheetId="57" hidden="1">'[4]AMI P &amp; L'!#REF!</definedName>
    <definedName name="BExD7GAIGULTB3YHM1OS9RBQOTEC" localSheetId="56" hidden="1">'[4]AMI P &amp; L'!#REF!</definedName>
    <definedName name="BExD7GAIGULTB3YHM1OS9RBQOTEC" localSheetId="7" hidden="1">#REF!</definedName>
    <definedName name="BExD7GAIGULTB3YHM1OS9RBQOTEC" localSheetId="40" hidden="1">'[4]AMI P &amp; L'!#REF!</definedName>
    <definedName name="BExD7GAIGULTB3YHM1OS9RBQOTEC" localSheetId="39" hidden="1">'[4]AMI P &amp; L'!#REF!</definedName>
    <definedName name="BExD7GAIGULTB3YHM1OS9RBQOTEC" localSheetId="41" hidden="1">'[4]AMI P &amp; L'!#REF!</definedName>
    <definedName name="BExD7GAIGULTB3YHM1OS9RBQOTEC" localSheetId="38" hidden="1">'[4]AMI P &amp; L'!#REF!</definedName>
    <definedName name="BExD7GAIGULTB3YHM1OS9RBQOTEC" localSheetId="15" hidden="1">'[4]AMI P &amp; L'!#REF!</definedName>
    <definedName name="BExD7GAIGULTB3YHM1OS9RBQOTEC" hidden="1">'[4]AMI P &amp; L'!#REF!</definedName>
    <definedName name="BExD7IE1DHIS52UFDCTSKPJQNRD5" localSheetId="2" hidden="1">#REF!</definedName>
    <definedName name="BExD7IE1DHIS52UFDCTSKPJQNRD5" localSheetId="7" hidden="1">#REF!</definedName>
    <definedName name="BExD7IE1DHIS52UFDCTSKPJQNRD5" hidden="1">'[3]Reco Sheet for Fcast'!$I$9:$J$9</definedName>
    <definedName name="BExD7IUBGUWHYC9UNZ1IY5XFYKQN" localSheetId="2" hidden="1">#REF!</definedName>
    <definedName name="BExD7IUBGUWHYC9UNZ1IY5XFYKQN" localSheetId="7" hidden="1">#REF!</definedName>
    <definedName name="BExD7IUBGUWHYC9UNZ1IY5XFYKQN" hidden="1">'[3]Reco Sheet for Fcast'!$F$6:$G$6</definedName>
    <definedName name="BExD7JL7NW9EKGU5ITCE4VJZ2N5W" hidden="1">'[6]Bud Mth'!$F$9:$G$9</definedName>
    <definedName name="BExD7JQOJ35HGL8U2OCEI2P2JT7I" localSheetId="19" hidden="1">'[4]AMI P &amp; L'!#REF!</definedName>
    <definedName name="BExD7JQOJ35HGL8U2OCEI2P2JT7I" localSheetId="16" hidden="1">'[4]AMI P &amp; L'!#REF!</definedName>
    <definedName name="BExD7JQOJ35HGL8U2OCEI2P2JT7I" localSheetId="17" hidden="1">'[4]AMI P &amp; L'!#REF!</definedName>
    <definedName name="BExD7JQOJ35HGL8U2OCEI2P2JT7I" localSheetId="13" hidden="1">'[4]AMI P &amp; L'!#REF!</definedName>
    <definedName name="BExD7JQOJ35HGL8U2OCEI2P2JT7I" localSheetId="14" hidden="1">'[4]AMI P &amp; L'!#REF!</definedName>
    <definedName name="BExD7JQOJ35HGL8U2OCEI2P2JT7I" localSheetId="2" hidden="1">#REF!</definedName>
    <definedName name="BExD7JQOJ35HGL8U2OCEI2P2JT7I" localSheetId="5" hidden="1">'[4]AMI P &amp; L'!#REF!</definedName>
    <definedName name="BExD7JQOJ35HGL8U2OCEI2P2JT7I" localSheetId="22" hidden="1">'[4]AMI P &amp; L'!#REF!</definedName>
    <definedName name="BExD7JQOJ35HGL8U2OCEI2P2JT7I" localSheetId="21" hidden="1">'[4]AMI P &amp; L'!#REF!</definedName>
    <definedName name="BExD7JQOJ35HGL8U2OCEI2P2JT7I" localSheetId="57" hidden="1">'[4]AMI P &amp; L'!#REF!</definedName>
    <definedName name="BExD7JQOJ35HGL8U2OCEI2P2JT7I" localSheetId="56" hidden="1">'[4]AMI P &amp; L'!#REF!</definedName>
    <definedName name="BExD7JQOJ35HGL8U2OCEI2P2JT7I" localSheetId="7" hidden="1">#REF!</definedName>
    <definedName name="BExD7JQOJ35HGL8U2OCEI2P2JT7I" localSheetId="40" hidden="1">'[4]AMI P &amp; L'!#REF!</definedName>
    <definedName name="BExD7JQOJ35HGL8U2OCEI2P2JT7I" localSheetId="39" hidden="1">'[4]AMI P &amp; L'!#REF!</definedName>
    <definedName name="BExD7JQOJ35HGL8U2OCEI2P2JT7I" localSheetId="41" hidden="1">'[4]AMI P &amp; L'!#REF!</definedName>
    <definedName name="BExD7JQOJ35HGL8U2OCEI2P2JT7I" localSheetId="38" hidden="1">'[4]AMI P &amp; L'!#REF!</definedName>
    <definedName name="BExD7JQOJ35HGL8U2OCEI2P2JT7I" localSheetId="15" hidden="1">'[4]AMI P &amp; L'!#REF!</definedName>
    <definedName name="BExD7JQOJ35HGL8U2OCEI2P2JT7I" hidden="1">'[4]AMI P &amp; L'!#REF!</definedName>
    <definedName name="BExD7KSDKNDNH95NDT3S7GM3MUU2" localSheetId="2" hidden="1">#REF!</definedName>
    <definedName name="BExD7KSDKNDNH95NDT3S7GM3MUU2" localSheetId="7" hidden="1">#REF!</definedName>
    <definedName name="BExD7KSDKNDNH95NDT3S7GM3MUU2" hidden="1">'[3]Reco Sheet for Fcast'!$I$11:$J$11</definedName>
    <definedName name="BExD8H5O087KQVWIVPUUID5VMGMS" localSheetId="2" hidden="1">#REF!</definedName>
    <definedName name="BExD8H5O087KQVWIVPUUID5VMGMS" localSheetId="7" hidden="1">#REF!</definedName>
    <definedName name="BExD8H5O087KQVWIVPUUID5VMGMS" hidden="1">'[3]Reco Sheet for Fcast'!$G$2</definedName>
    <definedName name="BExD8OCLZMFN5K3VZYI4Q4ITVKUA" localSheetId="19" hidden="1">'[4]AMI P &amp; L'!#REF!</definedName>
    <definedName name="BExD8OCLZMFN5K3VZYI4Q4ITVKUA" localSheetId="16" hidden="1">'[4]AMI P &amp; L'!#REF!</definedName>
    <definedName name="BExD8OCLZMFN5K3VZYI4Q4ITVKUA" localSheetId="17" hidden="1">'[4]AMI P &amp; L'!#REF!</definedName>
    <definedName name="BExD8OCLZMFN5K3VZYI4Q4ITVKUA" localSheetId="13" hidden="1">'[4]AMI P &amp; L'!#REF!</definedName>
    <definedName name="BExD8OCLZMFN5K3VZYI4Q4ITVKUA" localSheetId="14" hidden="1">'[4]AMI P &amp; L'!#REF!</definedName>
    <definedName name="BExD8OCLZMFN5K3VZYI4Q4ITVKUA" localSheetId="2" hidden="1">#REF!</definedName>
    <definedName name="BExD8OCLZMFN5K3VZYI4Q4ITVKUA" localSheetId="5" hidden="1">'[4]AMI P &amp; L'!#REF!</definedName>
    <definedName name="BExD8OCLZMFN5K3VZYI4Q4ITVKUA" localSheetId="22" hidden="1">'[4]AMI P &amp; L'!#REF!</definedName>
    <definedName name="BExD8OCLZMFN5K3VZYI4Q4ITVKUA" localSheetId="21" hidden="1">'[4]AMI P &amp; L'!#REF!</definedName>
    <definedName name="BExD8OCLZMFN5K3VZYI4Q4ITVKUA" localSheetId="57" hidden="1">'[4]AMI P &amp; L'!#REF!</definedName>
    <definedName name="BExD8OCLZMFN5K3VZYI4Q4ITVKUA" localSheetId="56" hidden="1">'[4]AMI P &amp; L'!#REF!</definedName>
    <definedName name="BExD8OCLZMFN5K3VZYI4Q4ITVKUA" localSheetId="7" hidden="1">#REF!</definedName>
    <definedName name="BExD8OCLZMFN5K3VZYI4Q4ITVKUA" localSheetId="40" hidden="1">'[4]AMI P &amp; L'!#REF!</definedName>
    <definedName name="BExD8OCLZMFN5K3VZYI4Q4ITVKUA" localSheetId="39" hidden="1">'[4]AMI P &amp; L'!#REF!</definedName>
    <definedName name="BExD8OCLZMFN5K3VZYI4Q4ITVKUA" localSheetId="41" hidden="1">'[4]AMI P &amp; L'!#REF!</definedName>
    <definedName name="BExD8OCLZMFN5K3VZYI4Q4ITVKUA" localSheetId="38" hidden="1">'[4]AMI P &amp; L'!#REF!</definedName>
    <definedName name="BExD8OCLZMFN5K3VZYI4Q4ITVKUA" localSheetId="15" hidden="1">'[4]AMI P &amp; L'!#REF!</definedName>
    <definedName name="BExD8OCLZMFN5K3VZYI4Q4ITVKUA" hidden="1">'[4]AMI P &amp; L'!#REF!</definedName>
    <definedName name="BExD93C1R6LC0631ECHVFYH0R0PD" localSheetId="2" hidden="1">#REF!</definedName>
    <definedName name="BExD93C1R6LC0631ECHVFYH0R0PD" localSheetId="7" hidden="1">#REF!</definedName>
    <definedName name="BExD93C1R6LC0631ECHVFYH0R0PD" hidden="1">'[3]Reco Sheet for Fcast'!$I$11:$J$11</definedName>
    <definedName name="BExD97TXIO0COVNN4OH3DEJ33YLM" localSheetId="2" hidden="1">#REF!</definedName>
    <definedName name="BExD97TXIO0COVNN4OH3DEJ33YLM" localSheetId="7" hidden="1">#REF!</definedName>
    <definedName name="BExD97TXIO0COVNN4OH3DEJ33YLM" hidden="1">'[3]Reco Sheet for Fcast'!$F$9:$G$9</definedName>
    <definedName name="BExD99RZ1RFIMK6O1ZHSPJ68X9Y5" localSheetId="2" hidden="1">#REF!</definedName>
    <definedName name="BExD99RZ1RFIMK6O1ZHSPJ68X9Y5" localSheetId="7" hidden="1">#REF!</definedName>
    <definedName name="BExD99RZ1RFIMK6O1ZHSPJ68X9Y5" hidden="1">'[3]Reco Sheet for Fcast'!$G$2</definedName>
    <definedName name="BExD9G2K962VNWXDAYQ4EXMJHEX1" localSheetId="13" hidden="1">#REF!</definedName>
    <definedName name="BExD9G2K962VNWXDAYQ4EXMJHEX1" localSheetId="14" hidden="1">#REF!</definedName>
    <definedName name="BExD9G2K962VNWXDAYQ4EXMJHEX1" localSheetId="2" hidden="1">#REF!</definedName>
    <definedName name="BExD9G2K962VNWXDAYQ4EXMJHEX1" hidden="1">#REF!</definedName>
    <definedName name="BExD9GO5JA4ADLQH22ZFJKY2FEAV" localSheetId="13" hidden="1">#REF!</definedName>
    <definedName name="BExD9GO5JA4ADLQH22ZFJKY2FEAV" localSheetId="14" hidden="1">#REF!</definedName>
    <definedName name="BExD9GO5JA4ADLQH22ZFJKY2FEAV" localSheetId="2" hidden="1">#REF!</definedName>
    <definedName name="BExD9GO5JA4ADLQH22ZFJKY2FEAV" localSheetId="22" hidden="1">#REF!</definedName>
    <definedName name="BExD9GO5JA4ADLQH22ZFJKY2FEAV" localSheetId="7" hidden="1">#REF!</definedName>
    <definedName name="BExD9GO5JA4ADLQH22ZFJKY2FEAV" hidden="1">#REF!</definedName>
    <definedName name="BExD9L0ID3VSOU609GKWYTA5BFMA" localSheetId="2" hidden="1">#REF!</definedName>
    <definedName name="BExD9L0ID3VSOU609GKWYTA5BFMA" localSheetId="7" hidden="1">#REF!</definedName>
    <definedName name="BExD9L0ID3VSOU609GKWYTA5BFMA" hidden="1">'[3]Reco Sheet for Fcast'!$I$10:$J$10</definedName>
    <definedName name="BExD9M7SEMG0JK2FUTTZXWIEBTKB" localSheetId="2" hidden="1">#REF!</definedName>
    <definedName name="BExD9M7SEMG0JK2FUTTZXWIEBTKB" localSheetId="7" hidden="1">#REF!</definedName>
    <definedName name="BExD9M7SEMG0JK2FUTTZXWIEBTKB" hidden="1">'[3]Reco Sheet for Fcast'!$I$10:$J$10</definedName>
    <definedName name="BExD9MNYBYB1AICQL5165G472IE2" localSheetId="2" hidden="1">#REF!</definedName>
    <definedName name="BExD9MNYBYB1AICQL5165G472IE2" localSheetId="7" hidden="1">#REF!</definedName>
    <definedName name="BExD9MNYBYB1AICQL5165G472IE2" hidden="1">'[3]Reco Sheet for Fcast'!$K$2</definedName>
    <definedName name="BExD9PNSYT7GASEGUVL48MUQ02WO" localSheetId="2" hidden="1">#REF!</definedName>
    <definedName name="BExD9PNSYT7GASEGUVL48MUQ02WO" localSheetId="7" hidden="1">#REF!</definedName>
    <definedName name="BExD9PNSYT7GASEGUVL48MUQ02WO" hidden="1">'[3]Reco Sheet for Fcast'!$I$10:$J$10</definedName>
    <definedName name="BExD9TK2MIWFH5SKUYU9ZKF4NPHQ" localSheetId="2" hidden="1">#REF!</definedName>
    <definedName name="BExD9TK2MIWFH5SKUYU9ZKF4NPHQ" localSheetId="7" hidden="1">#REF!</definedName>
    <definedName name="BExD9TK2MIWFH5SKUYU9ZKF4NPHQ" hidden="1">'[3]Reco Sheet for Fcast'!$I$9:$J$9</definedName>
    <definedName name="BExD9W3W06TDDVRN5CJ260FOF5ZL" localSheetId="13" hidden="1">#REF!</definedName>
    <definedName name="BExD9W3W06TDDVRN5CJ260FOF5ZL" localSheetId="14" hidden="1">#REF!</definedName>
    <definedName name="BExD9W3W06TDDVRN5CJ260FOF5ZL" localSheetId="2" hidden="1">#REF!</definedName>
    <definedName name="BExD9W3W06TDDVRN5CJ260FOF5ZL" hidden="1">#REF!</definedName>
    <definedName name="BExDA6LD9061UULVKUUI4QP8SK13" localSheetId="2" hidden="1">#REF!</definedName>
    <definedName name="BExDA6LD9061UULVKUUI4QP8SK13" localSheetId="7" hidden="1">#REF!</definedName>
    <definedName name="BExDA6LD9061UULVKUUI4QP8SK13" hidden="1">'[3]Reco Sheet for Fcast'!$I$11:$J$11</definedName>
    <definedName name="BExDAGMVMNLQ6QXASB9R6D8DIT12" localSheetId="2" hidden="1">#REF!</definedName>
    <definedName name="BExDAGMVMNLQ6QXASB9R6D8DIT12" localSheetId="7" hidden="1">#REF!</definedName>
    <definedName name="BExDAGMVMNLQ6QXASB9R6D8DIT12" hidden="1">'[3]Reco Sheet for Fcast'!$F$6:$G$6</definedName>
    <definedName name="BExDAL4R440JG0CQM6QZM9CCATO7" hidden="1">'[6]Bud Mth'!$G$2:$H$2</definedName>
    <definedName name="BExDAYBHU9ADLXI8VRC7F608RVGM" localSheetId="2" hidden="1">#REF!</definedName>
    <definedName name="BExDAYBHU9ADLXI8VRC7F608RVGM" localSheetId="7" hidden="1">#REF!</definedName>
    <definedName name="BExDAYBHU9ADLXI8VRC7F608RVGM" hidden="1">'[3]Reco Sheet for Fcast'!$F$11:$G$11</definedName>
    <definedName name="BExDBDR1XR0FV0CYUCB2OJ7CJCZU" localSheetId="2" hidden="1">#REF!</definedName>
    <definedName name="BExDBDR1XR0FV0CYUCB2OJ7CJCZU" localSheetId="7" hidden="1">#REF!</definedName>
    <definedName name="BExDBDR1XR0FV0CYUCB2OJ7CJCZU" hidden="1">'[3]Reco Sheet for Fcast'!$F$6:$G$6</definedName>
    <definedName name="BExDBLJMQIQA9ELW70CORRS2ACLM" localSheetId="13" hidden="1">#REF!</definedName>
    <definedName name="BExDBLJMQIQA9ELW70CORRS2ACLM" localSheetId="14" hidden="1">#REF!</definedName>
    <definedName name="BExDBLJMQIQA9ELW70CORRS2ACLM" localSheetId="2" hidden="1">#REF!</definedName>
    <definedName name="BExDBLJMQIQA9ELW70CORRS2ACLM" localSheetId="7" hidden="1">#REF!</definedName>
    <definedName name="BExDBLJMQIQA9ELW70CORRS2ACLM" hidden="1">#REF!</definedName>
    <definedName name="BExDBQXTJ9F9DE7FNTJCL0LMOJ21" localSheetId="19" hidden="1">'[4]AMI P &amp; L'!#REF!</definedName>
    <definedName name="BExDBQXTJ9F9DE7FNTJCL0LMOJ21" localSheetId="16" hidden="1">'[4]AMI P &amp; L'!#REF!</definedName>
    <definedName name="BExDBQXTJ9F9DE7FNTJCL0LMOJ21" localSheetId="17" hidden="1">'[4]AMI P &amp; L'!#REF!</definedName>
    <definedName name="BExDBQXTJ9F9DE7FNTJCL0LMOJ21" localSheetId="13" hidden="1">'[4]AMI P &amp; L'!#REF!</definedName>
    <definedName name="BExDBQXTJ9F9DE7FNTJCL0LMOJ21" localSheetId="14" hidden="1">'[4]AMI P &amp; L'!#REF!</definedName>
    <definedName name="BExDBQXTJ9F9DE7FNTJCL0LMOJ21" localSheetId="2" hidden="1">'[7]AMI P &amp; L'!#REF!</definedName>
    <definedName name="BExDBQXTJ9F9DE7FNTJCL0LMOJ21" localSheetId="5" hidden="1">'[4]AMI P &amp; L'!#REF!</definedName>
    <definedName name="BExDBQXTJ9F9DE7FNTJCL0LMOJ21" localSheetId="22" hidden="1">'[4]AMI P &amp; L'!#REF!</definedName>
    <definedName name="BExDBQXTJ9F9DE7FNTJCL0LMOJ21" localSheetId="21" hidden="1">'[4]AMI P &amp; L'!#REF!</definedName>
    <definedName name="BExDBQXTJ9F9DE7FNTJCL0LMOJ21" localSheetId="57" hidden="1">'[4]AMI P &amp; L'!#REF!</definedName>
    <definedName name="BExDBQXTJ9F9DE7FNTJCL0LMOJ21" localSheetId="56" hidden="1">'[4]AMI P &amp; L'!#REF!</definedName>
    <definedName name="BExDBQXTJ9F9DE7FNTJCL0LMOJ21" localSheetId="7" hidden="1">'[7]AMI P &amp; L'!#REF!</definedName>
    <definedName name="BExDBQXTJ9F9DE7FNTJCL0LMOJ21" localSheetId="40" hidden="1">'[4]AMI P &amp; L'!#REF!</definedName>
    <definedName name="BExDBQXTJ9F9DE7FNTJCL0LMOJ21" localSheetId="39" hidden="1">'[4]AMI P &amp; L'!#REF!</definedName>
    <definedName name="BExDBQXTJ9F9DE7FNTJCL0LMOJ21" localSheetId="41" hidden="1">'[4]AMI P &amp; L'!#REF!</definedName>
    <definedName name="BExDBQXTJ9F9DE7FNTJCL0LMOJ21" localSheetId="38" hidden="1">'[4]AMI P &amp; L'!#REF!</definedName>
    <definedName name="BExDBQXTJ9F9DE7FNTJCL0LMOJ21" localSheetId="15" hidden="1">'[4]AMI P &amp; L'!#REF!</definedName>
    <definedName name="BExDBQXTJ9F9DE7FNTJCL0LMOJ21" hidden="1">'[4]AMI P &amp; L'!#REF!</definedName>
    <definedName name="BExDC7F818VN0S18ID7XRCRVYPJ4" localSheetId="2" hidden="1">#REF!</definedName>
    <definedName name="BExDC7F818VN0S18ID7XRCRVYPJ4" localSheetId="7" hidden="1">#REF!</definedName>
    <definedName name="BExDC7F818VN0S18ID7XRCRVYPJ4" hidden="1">'[3]Reco Sheet for Fcast'!$F$7:$G$7</definedName>
    <definedName name="BExDCL7K96PC9VZYB70ZW3QPVIJE" localSheetId="2" hidden="1">#REF!</definedName>
    <definedName name="BExDCL7K96PC9VZYB70ZW3QPVIJE" localSheetId="7" hidden="1">#REF!</definedName>
    <definedName name="BExDCL7K96PC9VZYB70ZW3QPVIJE" hidden="1">'[3]Reco Sheet for Fcast'!$I$6:$J$6</definedName>
    <definedName name="BExDCP3UZ3C2O4C1F7KMU0Z9U32N" localSheetId="2" hidden="1">#REF!</definedName>
    <definedName name="BExDCP3UZ3C2O4C1F7KMU0Z9U32N" localSheetId="7" hidden="1">#REF!</definedName>
    <definedName name="BExDCP3UZ3C2O4C1F7KMU0Z9U32N" hidden="1">'[3]Reco Sheet for Fcast'!$F$10:$G$10</definedName>
    <definedName name="BExEO387TMFDZIZYFA14K98OH5YE" localSheetId="13" hidden="1">#REF!</definedName>
    <definedName name="BExEO387TMFDZIZYFA14K98OH5YE" localSheetId="14" hidden="1">#REF!</definedName>
    <definedName name="BExEO387TMFDZIZYFA14K98OH5YE" localSheetId="2" hidden="1">#REF!</definedName>
    <definedName name="BExEO387TMFDZIZYFA14K98OH5YE" hidden="1">#REF!</definedName>
    <definedName name="BExEOBX3WECDMYCV9RLN49APTXMM" localSheetId="2" hidden="1">#REF!</definedName>
    <definedName name="BExEOBX3WECDMYCV9RLN49APTXMM" localSheetId="7" hidden="1">#REF!</definedName>
    <definedName name="BExEOBX3WECDMYCV9RLN49APTXMM" hidden="1">'[3]Reco Sheet for Fcast'!$I$7:$J$7</definedName>
    <definedName name="BExEPN9VIYI0FVL0HLZQXJFO6TT0" localSheetId="2" hidden="1">#REF!</definedName>
    <definedName name="BExEPN9VIYI0FVL0HLZQXJFO6TT0" localSheetId="7" hidden="1">#REF!</definedName>
    <definedName name="BExEPN9VIYI0FVL0HLZQXJFO6TT0" hidden="1">'[3]Reco Sheet for Fcast'!$H$2:$I$2</definedName>
    <definedName name="BExEPORSQ4BZ1T2NCGKIGLY1D19M" localSheetId="13" hidden="1">#REF!</definedName>
    <definedName name="BExEPORSQ4BZ1T2NCGKIGLY1D19M" localSheetId="14" hidden="1">#REF!</definedName>
    <definedName name="BExEPORSQ4BZ1T2NCGKIGLY1D19M" localSheetId="2" hidden="1">#REF!</definedName>
    <definedName name="BExEPORSQ4BZ1T2NCGKIGLY1D19M" hidden="1">#REF!</definedName>
    <definedName name="BExEPYT6VDSMR8MU2341Q5GM2Y9V" localSheetId="2" hidden="1">#REF!</definedName>
    <definedName name="BExEPYT6VDSMR8MU2341Q5GM2Y9V" localSheetId="7" hidden="1">#REF!</definedName>
    <definedName name="BExEPYT6VDSMR8MU2341Q5GM2Y9V" hidden="1">'[3]Reco Sheet for Fcast'!$K$2</definedName>
    <definedName name="BExEQ1YK2GGF3PCQ5YXT4E5L9FQG" localSheetId="19" hidden="1">#REF!</definedName>
    <definedName name="BExEQ1YK2GGF3PCQ5YXT4E5L9FQG" localSheetId="16" hidden="1">#REF!</definedName>
    <definedName name="BExEQ1YK2GGF3PCQ5YXT4E5L9FQG" localSheetId="17" hidden="1">#REF!</definedName>
    <definedName name="BExEQ1YK2GGF3PCQ5YXT4E5L9FQG" localSheetId="13" hidden="1">#REF!</definedName>
    <definedName name="BExEQ1YK2GGF3PCQ5YXT4E5L9FQG" localSheetId="14" hidden="1">#REF!</definedName>
    <definedName name="BExEQ1YK2GGF3PCQ5YXT4E5L9FQG" localSheetId="2" hidden="1">#REF!</definedName>
    <definedName name="BExEQ1YK2GGF3PCQ5YXT4E5L9FQG" localSheetId="5" hidden="1">#REF!</definedName>
    <definedName name="BExEQ1YK2GGF3PCQ5YXT4E5L9FQG" localSheetId="22" hidden="1">#REF!</definedName>
    <definedName name="BExEQ1YK2GGF3PCQ5YXT4E5L9FQG" localSheetId="21" hidden="1">#REF!</definedName>
    <definedName name="BExEQ1YK2GGF3PCQ5YXT4E5L9FQG" localSheetId="57" hidden="1">#REF!</definedName>
    <definedName name="BExEQ1YK2GGF3PCQ5YXT4E5L9FQG" localSheetId="56" hidden="1">#REF!</definedName>
    <definedName name="BExEQ1YK2GGF3PCQ5YXT4E5L9FQG" localSheetId="7" hidden="1">#REF!</definedName>
    <definedName name="BExEQ1YK2GGF3PCQ5YXT4E5L9FQG" localSheetId="40" hidden="1">#REF!</definedName>
    <definedName name="BExEQ1YK2GGF3PCQ5YXT4E5L9FQG" localSheetId="39" hidden="1">#REF!</definedName>
    <definedName name="BExEQ1YK2GGF3PCQ5YXT4E5L9FQG" localSheetId="41" hidden="1">#REF!</definedName>
    <definedName name="BExEQ1YK2GGF3PCQ5YXT4E5L9FQG" localSheetId="38" hidden="1">#REF!</definedName>
    <definedName name="BExEQ1YK2GGF3PCQ5YXT4E5L9FQG" localSheetId="15" hidden="1">#REF!</definedName>
    <definedName name="BExEQ1YK2GGF3PCQ5YXT4E5L9FQG" hidden="1">#REF!</definedName>
    <definedName name="BExEQ2ENYLMY8K1796XBB31CJHNN" localSheetId="2" hidden="1">#REF!</definedName>
    <definedName name="BExEQ2ENYLMY8K1796XBB31CJHNN" localSheetId="7" hidden="1">#REF!</definedName>
    <definedName name="BExEQ2ENYLMY8K1796XBB31CJHNN" hidden="1">'[3]Reco Sheet for Fcast'!$F$11:$G$11</definedName>
    <definedName name="BExEQ2PFE4N40LEPGDPS90WDL6BN" localSheetId="2" hidden="1">#REF!</definedName>
    <definedName name="BExEQ2PFE4N40LEPGDPS90WDL6BN" localSheetId="7" hidden="1">#REF!</definedName>
    <definedName name="BExEQ2PFE4N40LEPGDPS90WDL6BN" hidden="1">'[3]Reco Sheet for Fcast'!$I$7:$J$7</definedName>
    <definedName name="BExEQ2PFURT24NQYGYVE8NKX1EGA" localSheetId="2" hidden="1">#REF!</definedName>
    <definedName name="BExEQ2PFURT24NQYGYVE8NKX1EGA" localSheetId="7" hidden="1">#REF!</definedName>
    <definedName name="BExEQ2PFURT24NQYGYVE8NKX1EGA" hidden="1">'[3]Reco Sheet for Fcast'!$H$2:$I$2</definedName>
    <definedName name="BExEQB8ZWXO6IIGOEPWTLOJGE2NR" localSheetId="19" hidden="1">'[4]AMI P &amp; L'!#REF!</definedName>
    <definedName name="BExEQB8ZWXO6IIGOEPWTLOJGE2NR" localSheetId="16" hidden="1">'[4]AMI P &amp; L'!#REF!</definedName>
    <definedName name="BExEQB8ZWXO6IIGOEPWTLOJGE2NR" localSheetId="17" hidden="1">'[4]AMI P &amp; L'!#REF!</definedName>
    <definedName name="BExEQB8ZWXO6IIGOEPWTLOJGE2NR" localSheetId="13" hidden="1">'[4]AMI P &amp; L'!#REF!</definedName>
    <definedName name="BExEQB8ZWXO6IIGOEPWTLOJGE2NR" localSheetId="14" hidden="1">'[4]AMI P &amp; L'!#REF!</definedName>
    <definedName name="BExEQB8ZWXO6IIGOEPWTLOJGE2NR" localSheetId="2" hidden="1">#REF!</definedName>
    <definedName name="BExEQB8ZWXO6IIGOEPWTLOJGE2NR" localSheetId="5" hidden="1">'[4]AMI P &amp; L'!#REF!</definedName>
    <definedName name="BExEQB8ZWXO6IIGOEPWTLOJGE2NR" localSheetId="22" hidden="1">'[4]AMI P &amp; L'!#REF!</definedName>
    <definedName name="BExEQB8ZWXO6IIGOEPWTLOJGE2NR" localSheetId="21" hidden="1">'[4]AMI P &amp; L'!#REF!</definedName>
    <definedName name="BExEQB8ZWXO6IIGOEPWTLOJGE2NR" localSheetId="57" hidden="1">'[4]AMI P &amp; L'!#REF!</definedName>
    <definedName name="BExEQB8ZWXO6IIGOEPWTLOJGE2NR" localSheetId="56" hidden="1">'[4]AMI P &amp; L'!#REF!</definedName>
    <definedName name="BExEQB8ZWXO6IIGOEPWTLOJGE2NR" localSheetId="7" hidden="1">#REF!</definedName>
    <definedName name="BExEQB8ZWXO6IIGOEPWTLOJGE2NR" localSheetId="40" hidden="1">'[4]AMI P &amp; L'!#REF!</definedName>
    <definedName name="BExEQB8ZWXO6IIGOEPWTLOJGE2NR" localSheetId="39" hidden="1">'[4]AMI P &amp; L'!#REF!</definedName>
    <definedName name="BExEQB8ZWXO6IIGOEPWTLOJGE2NR" localSheetId="41" hidden="1">'[4]AMI P &amp; L'!#REF!</definedName>
    <definedName name="BExEQB8ZWXO6IIGOEPWTLOJGE2NR" localSheetId="38" hidden="1">'[4]AMI P &amp; L'!#REF!</definedName>
    <definedName name="BExEQB8ZWXO6IIGOEPWTLOJGE2NR" localSheetId="15" hidden="1">'[4]AMI P &amp; L'!#REF!</definedName>
    <definedName name="BExEQB8ZWXO6IIGOEPWTLOJGE2NR" hidden="1">'[4]AMI P &amp; L'!#REF!</definedName>
    <definedName name="BExEQBZX0EL6LIKPY01197ACK65H" localSheetId="2" hidden="1">#REF!</definedName>
    <definedName name="BExEQBZX0EL6LIKPY01197ACK65H" localSheetId="7" hidden="1">#REF!</definedName>
    <definedName name="BExEQBZX0EL6LIKPY01197ACK65H" hidden="1">'[3]Reco Sheet for Fcast'!$F$6:$G$6</definedName>
    <definedName name="BExEQDXZALJLD4OBF74IKZBR13SR" localSheetId="2" hidden="1">#REF!</definedName>
    <definedName name="BExEQDXZALJLD4OBF74IKZBR13SR" localSheetId="7" hidden="1">#REF!</definedName>
    <definedName name="BExEQDXZALJLD4OBF74IKZBR13SR" hidden="1">'[3]Reco Sheet for Fcast'!$F$10:$G$10</definedName>
    <definedName name="BExEQFLE2RPWGMWQAI4JMKUEFRPT" localSheetId="2" hidden="1">#REF!</definedName>
    <definedName name="BExEQFLE2RPWGMWQAI4JMKUEFRPT" localSheetId="7" hidden="1">#REF!</definedName>
    <definedName name="BExEQFLE2RPWGMWQAI4JMKUEFRPT" hidden="1">'[3]Reco Sheet for Fcast'!$I$9:$J$9</definedName>
    <definedName name="BExEQIFTE4JRQ7F1T7L9IE3W0TEB" localSheetId="13" hidden="1">#REF!</definedName>
    <definedName name="BExEQIFTE4JRQ7F1T7L9IE3W0TEB" localSheetId="14" hidden="1">#REF!</definedName>
    <definedName name="BExEQIFTE4JRQ7F1T7L9IE3W0TEB" localSheetId="2" hidden="1">#REF!</definedName>
    <definedName name="BExEQIFTE4JRQ7F1T7L9IE3W0TEB" hidden="1">#REF!</definedName>
    <definedName name="BExEQTZAP8R69U31W4LKGTKKGKQE" localSheetId="2" hidden="1">#REF!</definedName>
    <definedName name="BExEQTZAP8R69U31W4LKGTKKGKQE" localSheetId="7" hidden="1">#REF!</definedName>
    <definedName name="BExEQTZAP8R69U31W4LKGTKKGKQE" hidden="1">'[3]Reco Sheet for Fcast'!$F$10:$G$10</definedName>
    <definedName name="BExEQZ820Q06ED8NT4DB6UM7MNMW" localSheetId="13" hidden="1">#REF!</definedName>
    <definedName name="BExEQZ820Q06ED8NT4DB6UM7MNMW" localSheetId="14" hidden="1">#REF!</definedName>
    <definedName name="BExEQZ820Q06ED8NT4DB6UM7MNMW" localSheetId="2" hidden="1">#REF!</definedName>
    <definedName name="BExEQZ820Q06ED8NT4DB6UM7MNMW" hidden="1">#REF!</definedName>
    <definedName name="BExER2O72H1F9WV6S1J04C15PXX7" localSheetId="2" hidden="1">#REF!</definedName>
    <definedName name="BExER2O72H1F9WV6S1J04C15PXX7" localSheetId="7" hidden="1">#REF!</definedName>
    <definedName name="BExER2O72H1F9WV6S1J04C15PXX7" hidden="1">'[3]Reco Sheet for Fcast'!$F$11:$G$11</definedName>
    <definedName name="BExERRUIKIOATPZ9U4HQ0V52RJAU" localSheetId="2" hidden="1">#REF!</definedName>
    <definedName name="BExERRUIKIOATPZ9U4HQ0V52RJAU" localSheetId="7" hidden="1">#REF!</definedName>
    <definedName name="BExERRUIKIOATPZ9U4HQ0V52RJAU" hidden="1">'[3]Reco Sheet for Fcast'!$F$10:$G$10</definedName>
    <definedName name="BExERSANFNM1O7T65PC5MJ301YET" localSheetId="19" hidden="1">'[4]AMI P &amp; L'!#REF!</definedName>
    <definedName name="BExERSANFNM1O7T65PC5MJ301YET" localSheetId="16" hidden="1">'[4]AMI P &amp; L'!#REF!</definedName>
    <definedName name="BExERSANFNM1O7T65PC5MJ301YET" localSheetId="17" hidden="1">'[4]AMI P &amp; L'!#REF!</definedName>
    <definedName name="BExERSANFNM1O7T65PC5MJ301YET" localSheetId="13" hidden="1">'[4]AMI P &amp; L'!#REF!</definedName>
    <definedName name="BExERSANFNM1O7T65PC5MJ301YET" localSheetId="14" hidden="1">'[4]AMI P &amp; L'!#REF!</definedName>
    <definedName name="BExERSANFNM1O7T65PC5MJ301YET" localSheetId="2" hidden="1">#REF!</definedName>
    <definedName name="BExERSANFNM1O7T65PC5MJ301YET" localSheetId="5" hidden="1">'[4]AMI P &amp; L'!#REF!</definedName>
    <definedName name="BExERSANFNM1O7T65PC5MJ301YET" localSheetId="22" hidden="1">'[4]AMI P &amp; L'!#REF!</definedName>
    <definedName name="BExERSANFNM1O7T65PC5MJ301YET" localSheetId="21" hidden="1">'[4]AMI P &amp; L'!#REF!</definedName>
    <definedName name="BExERSANFNM1O7T65PC5MJ301YET" localSheetId="57" hidden="1">'[4]AMI P &amp; L'!#REF!</definedName>
    <definedName name="BExERSANFNM1O7T65PC5MJ301YET" localSheetId="56" hidden="1">'[4]AMI P &amp; L'!#REF!</definedName>
    <definedName name="BExERSANFNM1O7T65PC5MJ301YET" localSheetId="7" hidden="1">#REF!</definedName>
    <definedName name="BExERSANFNM1O7T65PC5MJ301YET" localSheetId="40" hidden="1">'[4]AMI P &amp; L'!#REF!</definedName>
    <definedName name="BExERSANFNM1O7T65PC5MJ301YET" localSheetId="39" hidden="1">'[4]AMI P &amp; L'!#REF!</definedName>
    <definedName name="BExERSANFNM1O7T65PC5MJ301YET" localSheetId="41" hidden="1">'[4]AMI P &amp; L'!#REF!</definedName>
    <definedName name="BExERSANFNM1O7T65PC5MJ301YET" localSheetId="38" hidden="1">'[4]AMI P &amp; L'!#REF!</definedName>
    <definedName name="BExERSANFNM1O7T65PC5MJ301YET" localSheetId="15" hidden="1">'[4]AMI P &amp; L'!#REF!</definedName>
    <definedName name="BExERSANFNM1O7T65PC5MJ301YET" hidden="1">'[4]AMI P &amp; L'!#REF!</definedName>
    <definedName name="BExERWCEBKQRYWRQLYJ4UCMMKTHG" localSheetId="19" hidden="1">'[4]AMI P &amp; L'!#REF!</definedName>
    <definedName name="BExERWCEBKQRYWRQLYJ4UCMMKTHG" localSheetId="16" hidden="1">'[4]AMI P &amp; L'!#REF!</definedName>
    <definedName name="BExERWCEBKQRYWRQLYJ4UCMMKTHG" localSheetId="17" hidden="1">'[4]AMI P &amp; L'!#REF!</definedName>
    <definedName name="BExERWCEBKQRYWRQLYJ4UCMMKTHG" localSheetId="13" hidden="1">'[4]AMI P &amp; L'!#REF!</definedName>
    <definedName name="BExERWCEBKQRYWRQLYJ4UCMMKTHG" localSheetId="14" hidden="1">'[4]AMI P &amp; L'!#REF!</definedName>
    <definedName name="BExERWCEBKQRYWRQLYJ4UCMMKTHG" localSheetId="2" hidden="1">#REF!</definedName>
    <definedName name="BExERWCEBKQRYWRQLYJ4UCMMKTHG" localSheetId="5" hidden="1">'[4]AMI P &amp; L'!#REF!</definedName>
    <definedName name="BExERWCEBKQRYWRQLYJ4UCMMKTHG" localSheetId="22" hidden="1">'[4]AMI P &amp; L'!#REF!</definedName>
    <definedName name="BExERWCEBKQRYWRQLYJ4UCMMKTHG" localSheetId="21" hidden="1">'[4]AMI P &amp; L'!#REF!</definedName>
    <definedName name="BExERWCEBKQRYWRQLYJ4UCMMKTHG" localSheetId="57" hidden="1">'[4]AMI P &amp; L'!#REF!</definedName>
    <definedName name="BExERWCEBKQRYWRQLYJ4UCMMKTHG" localSheetId="56" hidden="1">'[4]AMI P &amp; L'!#REF!</definedName>
    <definedName name="BExERWCEBKQRYWRQLYJ4UCMMKTHG" localSheetId="7" hidden="1">#REF!</definedName>
    <definedName name="BExERWCEBKQRYWRQLYJ4UCMMKTHG" localSheetId="40" hidden="1">'[4]AMI P &amp; L'!#REF!</definedName>
    <definedName name="BExERWCEBKQRYWRQLYJ4UCMMKTHG" localSheetId="39" hidden="1">'[4]AMI P &amp; L'!#REF!</definedName>
    <definedName name="BExERWCEBKQRYWRQLYJ4UCMMKTHG" localSheetId="41" hidden="1">'[4]AMI P &amp; L'!#REF!</definedName>
    <definedName name="BExERWCEBKQRYWRQLYJ4UCMMKTHG" localSheetId="38" hidden="1">'[4]AMI P &amp; L'!#REF!</definedName>
    <definedName name="BExERWCEBKQRYWRQLYJ4UCMMKTHG" localSheetId="15" hidden="1">'[4]AMI P &amp; L'!#REF!</definedName>
    <definedName name="BExERWCEBKQRYWRQLYJ4UCMMKTHG" hidden="1">'[4]AMI P &amp; L'!#REF!</definedName>
    <definedName name="BExERX39X2B577E8G980B6146MR4" hidden="1">'[6]Bud Mth'!$F$10:$G$10</definedName>
    <definedName name="BExES44RHHDL3V7FLV6M20834WF1" localSheetId="2" hidden="1">#REF!</definedName>
    <definedName name="BExES44RHHDL3V7FLV6M20834WF1" localSheetId="7" hidden="1">#REF!</definedName>
    <definedName name="BExES44RHHDL3V7FLV6M20834WF1" hidden="1">'[3]Reco Sheet for Fcast'!$I$8:$J$8</definedName>
    <definedName name="BExES4A7VE2X3RYYTVRLKZD4I7WU" localSheetId="2" hidden="1">#REF!</definedName>
    <definedName name="BExES4A7VE2X3RYYTVRLKZD4I7WU" localSheetId="7" hidden="1">#REF!</definedName>
    <definedName name="BExES4A7VE2X3RYYTVRLKZD4I7WU" hidden="1">'[3]Reco Sheet for Fcast'!$G$2</definedName>
    <definedName name="BExES6TU0P9MT54G7H03VE8ZTU0I" localSheetId="13" hidden="1">#REF!</definedName>
    <definedName name="BExES6TU0P9MT54G7H03VE8ZTU0I" localSheetId="14" hidden="1">#REF!</definedName>
    <definedName name="BExES6TU0P9MT54G7H03VE8ZTU0I" localSheetId="2" hidden="1">#REF!</definedName>
    <definedName name="BExES6TU0P9MT54G7H03VE8ZTU0I" localSheetId="7" hidden="1">#REF!</definedName>
    <definedName name="BExES6TU0P9MT54G7H03VE8ZTU0I" hidden="1">#REF!</definedName>
    <definedName name="BExESMKD95A649M0WRSG6CXXP326" localSheetId="2" hidden="1">#REF!</definedName>
    <definedName name="BExESMKD95A649M0WRSG6CXXP326" localSheetId="7" hidden="1">#REF!</definedName>
    <definedName name="BExESMKD95A649M0WRSG6CXXP326" hidden="1">'[3]Reco Sheet for Fcast'!$F$7:$G$7</definedName>
    <definedName name="BExESNWVY914X62GFBPJRODSAZ7B" localSheetId="19" hidden="1">'[4]AMI P &amp; L'!#REF!</definedName>
    <definedName name="BExESNWVY914X62GFBPJRODSAZ7B" localSheetId="16" hidden="1">'[4]AMI P &amp; L'!#REF!</definedName>
    <definedName name="BExESNWVY914X62GFBPJRODSAZ7B" localSheetId="17" hidden="1">'[4]AMI P &amp; L'!#REF!</definedName>
    <definedName name="BExESNWVY914X62GFBPJRODSAZ7B" localSheetId="13" hidden="1">'[4]AMI P &amp; L'!#REF!</definedName>
    <definedName name="BExESNWVY914X62GFBPJRODSAZ7B" localSheetId="14" hidden="1">'[4]AMI P &amp; L'!#REF!</definedName>
    <definedName name="BExESNWVY914X62GFBPJRODSAZ7B" localSheetId="2" hidden="1">'[7]AMI P &amp; L'!#REF!</definedName>
    <definedName name="BExESNWVY914X62GFBPJRODSAZ7B" localSheetId="5" hidden="1">'[4]AMI P &amp; L'!#REF!</definedName>
    <definedName name="BExESNWVY914X62GFBPJRODSAZ7B" localSheetId="22" hidden="1">'[4]AMI P &amp; L'!#REF!</definedName>
    <definedName name="BExESNWVY914X62GFBPJRODSAZ7B" localSheetId="21" hidden="1">'[4]AMI P &amp; L'!#REF!</definedName>
    <definedName name="BExESNWVY914X62GFBPJRODSAZ7B" localSheetId="57" hidden="1">'[4]AMI P &amp; L'!#REF!</definedName>
    <definedName name="BExESNWVY914X62GFBPJRODSAZ7B" localSheetId="56" hidden="1">'[4]AMI P &amp; L'!#REF!</definedName>
    <definedName name="BExESNWVY914X62GFBPJRODSAZ7B" localSheetId="7" hidden="1">'[7]AMI P &amp; L'!#REF!</definedName>
    <definedName name="BExESNWVY914X62GFBPJRODSAZ7B" localSheetId="40" hidden="1">'[4]AMI P &amp; L'!#REF!</definedName>
    <definedName name="BExESNWVY914X62GFBPJRODSAZ7B" localSheetId="39" hidden="1">'[4]AMI P &amp; L'!#REF!</definedName>
    <definedName name="BExESNWVY914X62GFBPJRODSAZ7B" localSheetId="41" hidden="1">'[4]AMI P &amp; L'!#REF!</definedName>
    <definedName name="BExESNWVY914X62GFBPJRODSAZ7B" localSheetId="38" hidden="1">'[4]AMI P &amp; L'!#REF!</definedName>
    <definedName name="BExESNWVY914X62GFBPJRODSAZ7B" localSheetId="15" hidden="1">'[4]AMI P &amp; L'!#REF!</definedName>
    <definedName name="BExESNWVY914X62GFBPJRODSAZ7B" hidden="1">'[4]AMI P &amp; L'!#REF!</definedName>
    <definedName name="BExESR27ZXJG5VMY4PR9D940VS7T" localSheetId="2" hidden="1">#REF!</definedName>
    <definedName name="BExESR27ZXJG5VMY4PR9D940VS7T" localSheetId="7" hidden="1">#REF!</definedName>
    <definedName name="BExESR27ZXJG5VMY4PR9D940VS7T" hidden="1">'[3]Reco Sheet for Fcast'!$I$9:$J$9</definedName>
    <definedName name="BExESU25LOS36OLUCBS6GANOVO9P" hidden="1">'[6]Bud Mth'!$I$8:$J$8</definedName>
    <definedName name="BExESZ03KXL8DQ2591HLR56ZML94" localSheetId="2" hidden="1">#REF!</definedName>
    <definedName name="BExESZ03KXL8DQ2591HLR56ZML94" localSheetId="7" hidden="1">#REF!</definedName>
    <definedName name="BExESZ03KXL8DQ2591HLR56ZML94" hidden="1">'[3]Reco Sheet for Fcast'!$I$9:$J$9</definedName>
    <definedName name="BExESZAW5N443NRTKIP59OEI1CR6" localSheetId="2" hidden="1">#REF!</definedName>
    <definedName name="BExESZAW5N443NRTKIP59OEI1CR6" localSheetId="7" hidden="1">#REF!</definedName>
    <definedName name="BExESZAW5N443NRTKIP59OEI1CR6" hidden="1">'[3]Reco Sheet for Fcast'!$I$6:$J$6</definedName>
    <definedName name="BExET3HXQ60A4O2OLKX8QNXRI6LQ" localSheetId="2" hidden="1">#REF!</definedName>
    <definedName name="BExET3HXQ60A4O2OLKX8QNXRI6LQ" localSheetId="7" hidden="1">#REF!</definedName>
    <definedName name="BExET3HXQ60A4O2OLKX8QNXRI6LQ" hidden="1">'[3]Reco Sheet for Fcast'!$F$9:$G$9</definedName>
    <definedName name="BExETA3B1FCIOA80H94K90FWXQKE" localSheetId="2" hidden="1">#REF!</definedName>
    <definedName name="BExETA3B1FCIOA80H94K90FWXQKE" localSheetId="7" hidden="1">#REF!</definedName>
    <definedName name="BExETA3B1FCIOA80H94K90FWXQKE" hidden="1">'[3]Reco Sheet for Fcast'!$I$8:$J$8</definedName>
    <definedName name="BExETAZOYT4CJIT8RRKC9F2HJG1D" localSheetId="2" hidden="1">#REF!</definedName>
    <definedName name="BExETAZOYT4CJIT8RRKC9F2HJG1D" localSheetId="7" hidden="1">#REF!</definedName>
    <definedName name="BExETAZOYT4CJIT8RRKC9F2HJG1D" hidden="1">'[3]Reco Sheet for Fcast'!$I$11:$J$11</definedName>
    <definedName name="BExETF6QD5A9GEINE1KZRRC2LXWM" localSheetId="2" hidden="1">#REF!</definedName>
    <definedName name="BExETF6QD5A9GEINE1KZRRC2LXWM" localSheetId="7" hidden="1">#REF!</definedName>
    <definedName name="BExETF6QD5A9GEINE1KZRRC2LXWM" hidden="1">'[3]Reco Sheet for Fcast'!$F$10:$G$10</definedName>
    <definedName name="BExETQ9XRXLUACN82805SPSPNKHI" localSheetId="2" hidden="1">#REF!</definedName>
    <definedName name="BExETQ9XRXLUACN82805SPSPNKHI" localSheetId="7" hidden="1">#REF!</definedName>
    <definedName name="BExETQ9XRXLUACN82805SPSPNKHI" hidden="1">'[3]Reco Sheet for Fcast'!$F$2</definedName>
    <definedName name="BExETR0YRMOR63E6DHLEHV9QVVON" localSheetId="2" hidden="1">#REF!</definedName>
    <definedName name="BExETR0YRMOR63E6DHLEHV9QVVON" localSheetId="7" hidden="1">#REF!</definedName>
    <definedName name="BExETR0YRMOR63E6DHLEHV9QVVON" hidden="1">'[3]Reco Sheet for Fcast'!$F$10:$G$10</definedName>
    <definedName name="BExETVTGY38YXYYF7N73OYN6FYY3" localSheetId="2" hidden="1">#REF!</definedName>
    <definedName name="BExETVTGY38YXYYF7N73OYN6FYY3" localSheetId="7" hidden="1">#REF!</definedName>
    <definedName name="BExETVTGY38YXYYF7N73OYN6FYY3" hidden="1">'[3]Reco Sheet for Fcast'!$I$7:$J$7</definedName>
    <definedName name="BExETYO0S2RGTHJQ60TB37B647GU" localSheetId="19" hidden="1">#REF!</definedName>
    <definedName name="BExETYO0S2RGTHJQ60TB37B647GU" localSheetId="16" hidden="1">#REF!</definedName>
    <definedName name="BExETYO0S2RGTHJQ60TB37B647GU" localSheetId="17" hidden="1">#REF!</definedName>
    <definedName name="BExETYO0S2RGTHJQ60TB37B647GU" localSheetId="13" hidden="1">#REF!</definedName>
    <definedName name="BExETYO0S2RGTHJQ60TB37B647GU" localSheetId="14" hidden="1">#REF!</definedName>
    <definedName name="BExETYO0S2RGTHJQ60TB37B647GU" localSheetId="2" hidden="1">#REF!</definedName>
    <definedName name="BExETYO0S2RGTHJQ60TB37B647GU" localSheetId="5" hidden="1">#REF!</definedName>
    <definedName name="BExETYO0S2RGTHJQ60TB37B647GU" localSheetId="22" hidden="1">#REF!</definedName>
    <definedName name="BExETYO0S2RGTHJQ60TB37B647GU" localSheetId="21" hidden="1">#REF!</definedName>
    <definedName name="BExETYO0S2RGTHJQ60TB37B647GU" localSheetId="57" hidden="1">#REF!</definedName>
    <definedName name="BExETYO0S2RGTHJQ60TB37B647GU" localSheetId="56" hidden="1">#REF!</definedName>
    <definedName name="BExETYO0S2RGTHJQ60TB37B647GU" localSheetId="7" hidden="1">#REF!</definedName>
    <definedName name="BExETYO0S2RGTHJQ60TB37B647GU" localSheetId="40" hidden="1">#REF!</definedName>
    <definedName name="BExETYO0S2RGTHJQ60TB37B647GU" localSheetId="39" hidden="1">#REF!</definedName>
    <definedName name="BExETYO0S2RGTHJQ60TB37B647GU" localSheetId="41" hidden="1">#REF!</definedName>
    <definedName name="BExETYO0S2RGTHJQ60TB37B647GU" localSheetId="38" hidden="1">#REF!</definedName>
    <definedName name="BExETYO0S2RGTHJQ60TB37B647GU" localSheetId="15" hidden="1">#REF!</definedName>
    <definedName name="BExETYO0S2RGTHJQ60TB37B647GU" hidden="1">#REF!</definedName>
    <definedName name="BExEUNE4T242Y59C6MS28MXEUGCP" localSheetId="2" hidden="1">#REF!</definedName>
    <definedName name="BExEUNE4T242Y59C6MS28MXEUGCP" localSheetId="7" hidden="1">#REF!</definedName>
    <definedName name="BExEUNE4T242Y59C6MS28MXEUGCP" hidden="1">'[3]Reco Sheet for Fcast'!$F$6:$G$6</definedName>
    <definedName name="BExEV2TP7NA3ZR6RJGH5ER370OUM" localSheetId="2" hidden="1">#REF!</definedName>
    <definedName name="BExEV2TP7NA3ZR6RJGH5ER370OUM" localSheetId="7" hidden="1">#REF!</definedName>
    <definedName name="BExEV2TP7NA3ZR6RJGH5ER370OUM" hidden="1">'[3]Reco Sheet for Fcast'!$F$7:$G$7</definedName>
    <definedName name="BExEV69USLNYO2QRJRC0J92XUF00" localSheetId="2" hidden="1">#REF!</definedName>
    <definedName name="BExEV69USLNYO2QRJRC0J92XUF00" localSheetId="7" hidden="1">#REF!</definedName>
    <definedName name="BExEV69USLNYO2QRJRC0J92XUF00" hidden="1">'[3]Reco Sheet for Fcast'!$I$8:$J$8</definedName>
    <definedName name="BExEV6KNTQOCFD7GV726XQEVQ7R6" localSheetId="2" hidden="1">#REF!</definedName>
    <definedName name="BExEV6KNTQOCFD7GV726XQEVQ7R6" localSheetId="7" hidden="1">#REF!</definedName>
    <definedName name="BExEV6KNTQOCFD7GV726XQEVQ7R6" hidden="1">'[3]Reco Sheet for Fcast'!$F$7:$G$7</definedName>
    <definedName name="BExEV6VGM4POO9QT9KH3QA3VYCWM" localSheetId="2" hidden="1">#REF!</definedName>
    <definedName name="BExEV6VGM4POO9QT9KH3QA3VYCWM" localSheetId="7" hidden="1">#REF!</definedName>
    <definedName name="BExEV6VGM4POO9QT9KH3QA3VYCWM" hidden="1">'[3]Reco Sheet for Fcast'!$F$8:$G$8</definedName>
    <definedName name="BExEVET98G3FU6QBF9LHYWSAMV0O" localSheetId="2" hidden="1">#REF!</definedName>
    <definedName name="BExEVET98G3FU6QBF9LHYWSAMV0O" localSheetId="7" hidden="1">#REF!</definedName>
    <definedName name="BExEVET98G3FU6QBF9LHYWSAMV0O" hidden="1">'[3]Reco Sheet for Fcast'!$F$10:$G$10</definedName>
    <definedName name="BExEVNCUT0PDUYNJH7G6BSEWZOT2" localSheetId="2" hidden="1">#REF!</definedName>
    <definedName name="BExEVNCUT0PDUYNJH7G6BSEWZOT2" localSheetId="7" hidden="1">#REF!</definedName>
    <definedName name="BExEVNCUT0PDUYNJH7G6BSEWZOT2" hidden="1">'[3]Reco Sheet for Fcast'!$F$10:$G$10</definedName>
    <definedName name="BExEVPGF4V5J0WQRZKUM8F9TTKZJ" localSheetId="2" hidden="1">#REF!</definedName>
    <definedName name="BExEVPGF4V5J0WQRZKUM8F9TTKZJ" localSheetId="7" hidden="1">#REF!</definedName>
    <definedName name="BExEVPGF4V5J0WQRZKUM8F9TTKZJ" hidden="1">'[3]Reco Sheet for Fcast'!$F$8:$G$8</definedName>
    <definedName name="BExEVVLIEVWYRF2UUC1H0H5QU1CP" localSheetId="2" hidden="1">#REF!</definedName>
    <definedName name="BExEVVLIEVWYRF2UUC1H0H5QU1CP" localSheetId="7" hidden="1">#REF!</definedName>
    <definedName name="BExEVVLIEVWYRF2UUC1H0H5QU1CP" hidden="1">'[3]Reco Sheet for Fcast'!$F$10:$G$10</definedName>
    <definedName name="BExEVWCKO8T84GW9Z3X47915XKSH" localSheetId="2" hidden="1">#REF!</definedName>
    <definedName name="BExEVWCKO8T84GW9Z3X47915XKSH" localSheetId="7" hidden="1">#REF!</definedName>
    <definedName name="BExEVWCKO8T84GW9Z3X47915XKSH" hidden="1">'[3]Reco Sheet for Fcast'!$H$2:$I$2</definedName>
    <definedName name="BExEVZSJWMZ5L2ZE7AZC57CXKW6T" localSheetId="2" hidden="1">#REF!</definedName>
    <definedName name="BExEVZSJWMZ5L2ZE7AZC57CXKW6T" localSheetId="7" hidden="1">#REF!</definedName>
    <definedName name="BExEVZSJWMZ5L2ZE7AZC57CXKW6T" hidden="1">'[3]Reco Sheet for Fcast'!$F$8:$G$8</definedName>
    <definedName name="BExEW0JL1GFFCXMDGW54CI7Y8FZN" localSheetId="2" hidden="1">#REF!</definedName>
    <definedName name="BExEW0JL1GFFCXMDGW54CI7Y8FZN" localSheetId="7" hidden="1">#REF!</definedName>
    <definedName name="BExEW0JL1GFFCXMDGW54CI7Y8FZN" hidden="1">'[3]Reco Sheet for Fcast'!$I$8:$J$8</definedName>
    <definedName name="BExEW68M9WL8214QH9C7VCK7BN08" localSheetId="2" hidden="1">#REF!</definedName>
    <definedName name="BExEW68M9WL8214QH9C7VCK7BN08" localSheetId="7" hidden="1">#REF!</definedName>
    <definedName name="BExEW68M9WL8214QH9C7VCK7BN08" hidden="1">'[3]Reco Sheet for Fcast'!$I$6:$J$6</definedName>
    <definedName name="BExEW8HFKH6F47KIHYBDRUEFZ2ZZ" localSheetId="2" hidden="1">#REF!</definedName>
    <definedName name="BExEW8HFKH6F47KIHYBDRUEFZ2ZZ" localSheetId="7" hidden="1">#REF!</definedName>
    <definedName name="BExEW8HFKH6F47KIHYBDRUEFZ2ZZ" hidden="1">'[3]Reco Sheet for Fcast'!$F$7:$G$7</definedName>
    <definedName name="BExEWCDQPJ7PZH6IIJ26ODKAMLH0" localSheetId="13" hidden="1">#REF!</definedName>
    <definedName name="BExEWCDQPJ7PZH6IIJ26ODKAMLH0" localSheetId="14" hidden="1">#REF!</definedName>
    <definedName name="BExEWCDQPJ7PZH6IIJ26ODKAMLH0" localSheetId="2" hidden="1">#REF!</definedName>
    <definedName name="BExEWCDQPJ7PZH6IIJ26ODKAMLH0" hidden="1">#REF!</definedName>
    <definedName name="BExEWNBGQS1U2LW3W84T4LSJ9K00" localSheetId="2" hidden="1">#REF!</definedName>
    <definedName name="BExEWNBGQS1U2LW3W84T4LSJ9K00" localSheetId="7" hidden="1">#REF!</definedName>
    <definedName name="BExEWNBGQS1U2LW3W84T4LSJ9K00" hidden="1">'[3]Reco Sheet for Fcast'!$F$15</definedName>
    <definedName name="BExEWO7STL7HNZSTY8VQBPTX1WK6" localSheetId="2" hidden="1">#REF!</definedName>
    <definedName name="BExEWO7STL7HNZSTY8VQBPTX1WK6" localSheetId="7" hidden="1">#REF!</definedName>
    <definedName name="BExEWO7STL7HNZSTY8VQBPTX1WK6" hidden="1">'[3]Reco Sheet for Fcast'!$I$11:$J$11</definedName>
    <definedName name="BExEWQ0M1N3KMKTDJ73H10QSG4W1" localSheetId="2" hidden="1">#REF!</definedName>
    <definedName name="BExEWQ0M1N3KMKTDJ73H10QSG4W1" localSheetId="7" hidden="1">#REF!</definedName>
    <definedName name="BExEWQ0M1N3KMKTDJ73H10QSG4W1" hidden="1">'[3]Reco Sheet for Fcast'!$H$2:$I$2</definedName>
    <definedName name="BExEX85F3OSW8NSCYGYPS9372Z1Q" localSheetId="2" hidden="1">#REF!</definedName>
    <definedName name="BExEX85F3OSW8NSCYGYPS9372Z1Q" localSheetId="7" hidden="1">#REF!</definedName>
    <definedName name="BExEX85F3OSW8NSCYGYPS9372Z1Q" hidden="1">'[3]Reco Sheet for Fcast'!$H$2:$I$2</definedName>
    <definedName name="BExEX9HWY2G6928ZVVVQF77QCM2C" localSheetId="19" hidden="1">'[4]AMI P &amp; L'!#REF!</definedName>
    <definedName name="BExEX9HWY2G6928ZVVVQF77QCM2C" localSheetId="16" hidden="1">'[4]AMI P &amp; L'!#REF!</definedName>
    <definedName name="BExEX9HWY2G6928ZVVVQF77QCM2C" localSheetId="17" hidden="1">'[4]AMI P &amp; L'!#REF!</definedName>
    <definedName name="BExEX9HWY2G6928ZVVVQF77QCM2C" localSheetId="13" hidden="1">'[4]AMI P &amp; L'!#REF!</definedName>
    <definedName name="BExEX9HWY2G6928ZVVVQF77QCM2C" localSheetId="14" hidden="1">'[4]AMI P &amp; L'!#REF!</definedName>
    <definedName name="BExEX9HWY2G6928ZVVVQF77QCM2C" localSheetId="2" hidden="1">#REF!</definedName>
    <definedName name="BExEX9HWY2G6928ZVVVQF77QCM2C" localSheetId="5" hidden="1">'[4]AMI P &amp; L'!#REF!</definedName>
    <definedName name="BExEX9HWY2G6928ZVVVQF77QCM2C" localSheetId="22" hidden="1">'[4]AMI P &amp; L'!#REF!</definedName>
    <definedName name="BExEX9HWY2G6928ZVVVQF77QCM2C" localSheetId="21" hidden="1">'[4]AMI P &amp; L'!#REF!</definedName>
    <definedName name="BExEX9HWY2G6928ZVVVQF77QCM2C" localSheetId="57" hidden="1">'[4]AMI P &amp; L'!#REF!</definedName>
    <definedName name="BExEX9HWY2G6928ZVVVQF77QCM2C" localSheetId="56" hidden="1">'[4]AMI P &amp; L'!#REF!</definedName>
    <definedName name="BExEX9HWY2G6928ZVVVQF77QCM2C" localSheetId="7" hidden="1">#REF!</definedName>
    <definedName name="BExEX9HWY2G6928ZVVVQF77QCM2C" localSheetId="40" hidden="1">'[4]AMI P &amp; L'!#REF!</definedName>
    <definedName name="BExEX9HWY2G6928ZVVVQF77QCM2C" localSheetId="39" hidden="1">'[4]AMI P &amp; L'!#REF!</definedName>
    <definedName name="BExEX9HWY2G6928ZVVVQF77QCM2C" localSheetId="41" hidden="1">'[4]AMI P &amp; L'!#REF!</definedName>
    <definedName name="BExEX9HWY2G6928ZVVVQF77QCM2C" localSheetId="38" hidden="1">'[4]AMI P &amp; L'!#REF!</definedName>
    <definedName name="BExEX9HWY2G6928ZVVVQF77QCM2C" localSheetId="15" hidden="1">'[4]AMI P &amp; L'!#REF!</definedName>
    <definedName name="BExEX9HWY2G6928ZVVVQF77QCM2C" hidden="1">'[4]AMI P &amp; L'!#REF!</definedName>
    <definedName name="BExEXBQWAYKMVBRJRHB8PFCSYFVN" localSheetId="2" hidden="1">#REF!</definedName>
    <definedName name="BExEXBQWAYKMVBRJRHB8PFCSYFVN" localSheetId="7" hidden="1">#REF!</definedName>
    <definedName name="BExEXBQWAYKMVBRJRHB8PFCSYFVN" hidden="1">'[3]Reco Sheet for Fcast'!$I$10:$J$10</definedName>
    <definedName name="BExEXRBZ0DI9E2UFLLKYWGN66B61" localSheetId="19" hidden="1">'[4]AMI P &amp; L'!#REF!</definedName>
    <definedName name="BExEXRBZ0DI9E2UFLLKYWGN66B61" localSheetId="16" hidden="1">'[4]AMI P &amp; L'!#REF!</definedName>
    <definedName name="BExEXRBZ0DI9E2UFLLKYWGN66B61" localSheetId="17" hidden="1">'[4]AMI P &amp; L'!#REF!</definedName>
    <definedName name="BExEXRBZ0DI9E2UFLLKYWGN66B61" localSheetId="13" hidden="1">'[4]AMI P &amp; L'!#REF!</definedName>
    <definedName name="BExEXRBZ0DI9E2UFLLKYWGN66B61" localSheetId="14" hidden="1">'[4]AMI P &amp; L'!#REF!</definedName>
    <definedName name="BExEXRBZ0DI9E2UFLLKYWGN66B61" localSheetId="2" hidden="1">#REF!</definedName>
    <definedName name="BExEXRBZ0DI9E2UFLLKYWGN66B61" localSheetId="5" hidden="1">'[4]AMI P &amp; L'!#REF!</definedName>
    <definedName name="BExEXRBZ0DI9E2UFLLKYWGN66B61" localSheetId="22" hidden="1">'[4]AMI P &amp; L'!#REF!</definedName>
    <definedName name="BExEXRBZ0DI9E2UFLLKYWGN66B61" localSheetId="21" hidden="1">'[4]AMI P &amp; L'!#REF!</definedName>
    <definedName name="BExEXRBZ0DI9E2UFLLKYWGN66B61" localSheetId="57" hidden="1">'[4]AMI P &amp; L'!#REF!</definedName>
    <definedName name="BExEXRBZ0DI9E2UFLLKYWGN66B61" localSheetId="56" hidden="1">'[4]AMI P &amp; L'!#REF!</definedName>
    <definedName name="BExEXRBZ0DI9E2UFLLKYWGN66B61" localSheetId="7" hidden="1">#REF!</definedName>
    <definedName name="BExEXRBZ0DI9E2UFLLKYWGN66B61" localSheetId="40" hidden="1">'[4]AMI P &amp; L'!#REF!</definedName>
    <definedName name="BExEXRBZ0DI9E2UFLLKYWGN66B61" localSheetId="39" hidden="1">'[4]AMI P &amp; L'!#REF!</definedName>
    <definedName name="BExEXRBZ0DI9E2UFLLKYWGN66B61" localSheetId="41" hidden="1">'[4]AMI P &amp; L'!#REF!</definedName>
    <definedName name="BExEXRBZ0DI9E2UFLLKYWGN66B61" localSheetId="38" hidden="1">'[4]AMI P &amp; L'!#REF!</definedName>
    <definedName name="BExEXRBZ0DI9E2UFLLKYWGN66B61" localSheetId="15" hidden="1">'[4]AMI P &amp; L'!#REF!</definedName>
    <definedName name="BExEXRBZ0DI9E2UFLLKYWGN66B61" hidden="1">'[4]AMI P &amp; L'!#REF!</definedName>
    <definedName name="BExEYLG9FL9V1JPPNZ3FUDNSEJ4V" localSheetId="2" hidden="1">#REF!</definedName>
    <definedName name="BExEYLG9FL9V1JPPNZ3FUDNSEJ4V" localSheetId="7" hidden="1">#REF!</definedName>
    <definedName name="BExEYLG9FL9V1JPPNZ3FUDNSEJ4V" hidden="1">'[3]Reco Sheet for Fcast'!$I$10:$J$10</definedName>
    <definedName name="BExEYMSPJ8NAM530KGLCIZKRIZQ2" localSheetId="19" hidden="1">#REF!</definedName>
    <definedName name="BExEYMSPJ8NAM530KGLCIZKRIZQ2" localSheetId="16" hidden="1">#REF!</definedName>
    <definedName name="BExEYMSPJ8NAM530KGLCIZKRIZQ2" localSheetId="17" hidden="1">#REF!</definedName>
    <definedName name="BExEYMSPJ8NAM530KGLCIZKRIZQ2" localSheetId="13" hidden="1">#REF!</definedName>
    <definedName name="BExEYMSPJ8NAM530KGLCIZKRIZQ2" localSheetId="14" hidden="1">#REF!</definedName>
    <definedName name="BExEYMSPJ8NAM530KGLCIZKRIZQ2" localSheetId="2" hidden="1">#REF!</definedName>
    <definedName name="BExEYMSPJ8NAM530KGLCIZKRIZQ2" localSheetId="5" hidden="1">#REF!</definedName>
    <definedName name="BExEYMSPJ8NAM530KGLCIZKRIZQ2" localSheetId="22" hidden="1">#REF!</definedName>
    <definedName name="BExEYMSPJ8NAM530KGLCIZKRIZQ2" localSheetId="21" hidden="1">#REF!</definedName>
    <definedName name="BExEYMSPJ8NAM530KGLCIZKRIZQ2" localSheetId="57" hidden="1">#REF!</definedName>
    <definedName name="BExEYMSPJ8NAM530KGLCIZKRIZQ2" localSheetId="56" hidden="1">#REF!</definedName>
    <definedName name="BExEYMSPJ8NAM530KGLCIZKRIZQ2" localSheetId="7" hidden="1">#REF!</definedName>
    <definedName name="BExEYMSPJ8NAM530KGLCIZKRIZQ2" localSheetId="40" hidden="1">#REF!</definedName>
    <definedName name="BExEYMSPJ8NAM530KGLCIZKRIZQ2" localSheetId="39" hidden="1">#REF!</definedName>
    <definedName name="BExEYMSPJ8NAM530KGLCIZKRIZQ2" localSheetId="41" hidden="1">#REF!</definedName>
    <definedName name="BExEYMSPJ8NAM530KGLCIZKRIZQ2" localSheetId="38" hidden="1">#REF!</definedName>
    <definedName name="BExEYMSPJ8NAM530KGLCIZKRIZQ2" localSheetId="15" hidden="1">#REF!</definedName>
    <definedName name="BExEYMSPJ8NAM530KGLCIZKRIZQ2" hidden="1">#REF!</definedName>
    <definedName name="BExEYOW8C1B3OUUCIGEC7L8OOW1Z" localSheetId="2" hidden="1">#REF!</definedName>
    <definedName name="BExEYOW8C1B3OUUCIGEC7L8OOW1Z" localSheetId="7" hidden="1">#REF!</definedName>
    <definedName name="BExEYOW8C1B3OUUCIGEC7L8OOW1Z" hidden="1">'[3]Reco Sheet for Fcast'!$G$2:$H$2</definedName>
    <definedName name="BExEYUQJXZT6N5HJH8ACJF6SRWEE" localSheetId="2" hidden="1">#REF!</definedName>
    <definedName name="BExEYUQJXZT6N5HJH8ACJF6SRWEE" localSheetId="7" hidden="1">#REF!</definedName>
    <definedName name="BExEYUQJXZT6N5HJH8ACJF6SRWEE" hidden="1">'[3]Reco Sheet for Fcast'!$I$6:$J$6</definedName>
    <definedName name="BExEZ1S6VZCG01ZPLBSS9Z1SBOJ2" localSheetId="2" hidden="1">#REF!</definedName>
    <definedName name="BExEZ1S6VZCG01ZPLBSS9Z1SBOJ2" localSheetId="7" hidden="1">#REF!</definedName>
    <definedName name="BExEZ1S6VZCG01ZPLBSS9Z1SBOJ2" hidden="1">'[3]Reco Sheet for Fcast'!$I$10:$J$10</definedName>
    <definedName name="BExEZ1S7T9NR9JGWF19512ER0YC0" localSheetId="13" hidden="1">#REF!</definedName>
    <definedName name="BExEZ1S7T9NR9JGWF19512ER0YC0" localSheetId="14" hidden="1">#REF!</definedName>
    <definedName name="BExEZ1S7T9NR9JGWF19512ER0YC0" localSheetId="2" hidden="1">#REF!</definedName>
    <definedName name="BExEZ1S7T9NR9JGWF19512ER0YC0" hidden="1">#REF!</definedName>
    <definedName name="BExEZGBFNJR8DLPN0V11AU22L6WY" localSheetId="2" hidden="1">#REF!</definedName>
    <definedName name="BExEZGBFNJR8DLPN0V11AU22L6WY" localSheetId="7" hidden="1">#REF!</definedName>
    <definedName name="BExEZGBFNJR8DLPN0V11AU22L6WY" hidden="1">'[3]Reco Sheet for Fcast'!$I$9:$J$9</definedName>
    <definedName name="BExEZM0KKJJF7WB3ZTYQ6Y00HDUP" localSheetId="13" hidden="1">#REF!</definedName>
    <definedName name="BExEZM0KKJJF7WB3ZTYQ6Y00HDUP" localSheetId="14" hidden="1">#REF!</definedName>
    <definedName name="BExEZM0KKJJF7WB3ZTYQ6Y00HDUP" localSheetId="2" hidden="1">#REF!</definedName>
    <definedName name="BExEZM0KKJJF7WB3ZTYQ6Y00HDUP" hidden="1">#REF!</definedName>
    <definedName name="BExEZWNIZ06IIMDYQSV4BSTCR7UN" localSheetId="2" hidden="1">'[5]Reco Sheet for Fcast'!$F$11:$G$11</definedName>
    <definedName name="BExEZWNIZ06IIMDYQSV4BSTCR7UN" localSheetId="7" hidden="1">'[5]Reco Sheet for Fcast'!$F$11:$G$11</definedName>
    <definedName name="BExEZWNIZ06IIMDYQSV4BSTCR7UN" hidden="1">'[3]Reco Sheet for Fcast'!$F$11:$G$11</definedName>
    <definedName name="BExEZXEG4TM0ZW3671Q0LLO7NEJS" localSheetId="13" hidden="1">#REF!</definedName>
    <definedName name="BExEZXEG4TM0ZW3671Q0LLO7NEJS" localSheetId="14" hidden="1">#REF!</definedName>
    <definedName name="BExEZXEG4TM0ZW3671Q0LLO7NEJS" localSheetId="2" hidden="1">#REF!</definedName>
    <definedName name="BExEZXEG4TM0ZW3671Q0LLO7NEJS" localSheetId="7" hidden="1">#REF!</definedName>
    <definedName name="BExEZXEG4TM0ZW3671Q0LLO7NEJS" hidden="1">#REF!</definedName>
    <definedName name="BExF02Y3V3QEPO2XLDSK47APK9XJ" localSheetId="2" hidden="1">#REF!</definedName>
    <definedName name="BExF02Y3V3QEPO2XLDSK47APK9XJ" localSheetId="7" hidden="1">#REF!</definedName>
    <definedName name="BExF02Y3V3QEPO2XLDSK47APK9XJ" hidden="1">'[3]Reco Sheet for Fcast'!$G$2</definedName>
    <definedName name="BExF09OS91RT7N7IW8JLMZ121ZP3" localSheetId="2" hidden="1">#REF!</definedName>
    <definedName name="BExF09OS91RT7N7IW8JLMZ121ZP3" localSheetId="7" hidden="1">#REF!</definedName>
    <definedName name="BExF09OS91RT7N7IW8JLMZ121ZP3" hidden="1">'[3]Reco Sheet for Fcast'!$I$7:$J$7</definedName>
    <definedName name="BExF0C8L8MPMMA1XQ6J8H8CEDPJ9" localSheetId="2" hidden="1">'[5]Reco Sheet for Fcast'!$F$6:$G$6</definedName>
    <definedName name="BExF0C8L8MPMMA1XQ6J8H8CEDPJ9" localSheetId="7" hidden="1">'[5]Reco Sheet for Fcast'!$F$6:$G$6</definedName>
    <definedName name="BExF0C8L8MPMMA1XQ6J8H8CEDPJ9" hidden="1">'[3]Reco Sheet for Fcast'!$F$6:$G$6</definedName>
    <definedName name="BExF0LOEHV42P2DV7QL8O7HOQ3N9" localSheetId="2" hidden="1">#REF!</definedName>
    <definedName name="BExF0LOEHV42P2DV7QL8O7HOQ3N9" localSheetId="7" hidden="1">#REF!</definedName>
    <definedName name="BExF0LOEHV42P2DV7QL8O7HOQ3N9" hidden="1">'[3]Reco Sheet for Fcast'!$F$11:$G$11</definedName>
    <definedName name="BExF0WRM9VO25RLSO03ZOCE8H7K5" localSheetId="2" hidden="1">#REF!</definedName>
    <definedName name="BExF0WRM9VO25RLSO03ZOCE8H7K5" localSheetId="7" hidden="1">#REF!</definedName>
    <definedName name="BExF0WRM9VO25RLSO03ZOCE8H7K5" hidden="1">'[3]Reco Sheet for Fcast'!$H$2:$I$2</definedName>
    <definedName name="BExF0YEVOP1GW6ETJGOVIA7BKBX3" localSheetId="13" hidden="1">#REF!</definedName>
    <definedName name="BExF0YEVOP1GW6ETJGOVIA7BKBX3" localSheetId="14" hidden="1">#REF!</definedName>
    <definedName name="BExF0YEVOP1GW6ETJGOVIA7BKBX3" localSheetId="2" hidden="1">#REF!</definedName>
    <definedName name="BExF0YEVOP1GW6ETJGOVIA7BKBX3" localSheetId="7" hidden="1">#REF!</definedName>
    <definedName name="BExF0YEVOP1GW6ETJGOVIA7BKBX3" hidden="1">#REF!</definedName>
    <definedName name="BExF0ZRI7W4RSLIDLHTSM0AWXO3S" localSheetId="19" hidden="1">'[4]AMI P &amp; L'!#REF!</definedName>
    <definedName name="BExF0ZRI7W4RSLIDLHTSM0AWXO3S" localSheetId="16" hidden="1">'[4]AMI P &amp; L'!#REF!</definedName>
    <definedName name="BExF0ZRI7W4RSLIDLHTSM0AWXO3S" localSheetId="17" hidden="1">'[4]AMI P &amp; L'!#REF!</definedName>
    <definedName name="BExF0ZRI7W4RSLIDLHTSM0AWXO3S" localSheetId="13" hidden="1">'[4]AMI P &amp; L'!#REF!</definedName>
    <definedName name="BExF0ZRI7W4RSLIDLHTSM0AWXO3S" localSheetId="14" hidden="1">'[4]AMI P &amp; L'!#REF!</definedName>
    <definedName name="BExF0ZRI7W4RSLIDLHTSM0AWXO3S" localSheetId="2" hidden="1">#REF!</definedName>
    <definedName name="BExF0ZRI7W4RSLIDLHTSM0AWXO3S" localSheetId="5" hidden="1">'[4]AMI P &amp; L'!#REF!</definedName>
    <definedName name="BExF0ZRI7W4RSLIDLHTSM0AWXO3S" localSheetId="22" hidden="1">'[4]AMI P &amp; L'!#REF!</definedName>
    <definedName name="BExF0ZRI7W4RSLIDLHTSM0AWXO3S" localSheetId="21" hidden="1">'[4]AMI P &amp; L'!#REF!</definedName>
    <definedName name="BExF0ZRI7W4RSLIDLHTSM0AWXO3S" localSheetId="57" hidden="1">'[4]AMI P &amp; L'!#REF!</definedName>
    <definedName name="BExF0ZRI7W4RSLIDLHTSM0AWXO3S" localSheetId="56" hidden="1">'[4]AMI P &amp; L'!#REF!</definedName>
    <definedName name="BExF0ZRI7W4RSLIDLHTSM0AWXO3S" localSheetId="7" hidden="1">#REF!</definedName>
    <definedName name="BExF0ZRI7W4RSLIDLHTSM0AWXO3S" localSheetId="40" hidden="1">'[4]AMI P &amp; L'!#REF!</definedName>
    <definedName name="BExF0ZRI7W4RSLIDLHTSM0AWXO3S" localSheetId="39" hidden="1">'[4]AMI P &amp; L'!#REF!</definedName>
    <definedName name="BExF0ZRI7W4RSLIDLHTSM0AWXO3S" localSheetId="41" hidden="1">'[4]AMI P &amp; L'!#REF!</definedName>
    <definedName name="BExF0ZRI7W4RSLIDLHTSM0AWXO3S" localSheetId="38" hidden="1">'[4]AMI P &amp; L'!#REF!</definedName>
    <definedName name="BExF0ZRI7W4RSLIDLHTSM0AWXO3S" localSheetId="15" hidden="1">'[4]AMI P &amp; L'!#REF!</definedName>
    <definedName name="BExF0ZRI7W4RSLIDLHTSM0AWXO3S" hidden="1">'[4]AMI P &amp; L'!#REF!</definedName>
    <definedName name="BExF19CT3MMZZ2T5EWMDNG3UOJ01" localSheetId="2" hidden="1">#REF!</definedName>
    <definedName name="BExF19CT3MMZZ2T5EWMDNG3UOJ01" localSheetId="7" hidden="1">#REF!</definedName>
    <definedName name="BExF19CT3MMZZ2T5EWMDNG3UOJ01" hidden="1">'[3]Reco Sheet for Fcast'!$I$9:$J$9</definedName>
    <definedName name="BExF1M38U6NX17YJA8YU359B5Z4M" localSheetId="2" hidden="1">#REF!</definedName>
    <definedName name="BExF1M38U6NX17YJA8YU359B5Z4M" localSheetId="7" hidden="1">#REF!</definedName>
    <definedName name="BExF1M38U6NX17YJA8YU359B5Z4M" hidden="1">'[3]Reco Sheet for Fcast'!$I$10:$J$10</definedName>
    <definedName name="BExF1MU4W3NPEY0OHRDWP5IANCBB" localSheetId="2" hidden="1">#REF!</definedName>
    <definedName name="BExF1MU4W3NPEY0OHRDWP5IANCBB" localSheetId="7" hidden="1">#REF!</definedName>
    <definedName name="BExF1MU4W3NPEY0OHRDWP5IANCBB" hidden="1">'[3]Reco Sheet for Fcast'!$I$10:$J$10</definedName>
    <definedName name="BExF1MZN8MWMOKOARHJ1QAF9HPGT" localSheetId="2" hidden="1">#REF!</definedName>
    <definedName name="BExF1MZN8MWMOKOARHJ1QAF9HPGT" localSheetId="7" hidden="1">#REF!</definedName>
    <definedName name="BExF1MZN8MWMOKOARHJ1QAF9HPGT" hidden="1">'[3]Reco Sheet for Fcast'!$F$8:$G$8</definedName>
    <definedName name="BExF1UHD1URZND0VTZ5BY2FRCCF7" localSheetId="13" hidden="1">#REF!</definedName>
    <definedName name="BExF1UHD1URZND0VTZ5BY2FRCCF7" localSheetId="14" hidden="1">#REF!</definedName>
    <definedName name="BExF1UHD1URZND0VTZ5BY2FRCCF7" localSheetId="2" hidden="1">#REF!</definedName>
    <definedName name="BExF1UHD1URZND0VTZ5BY2FRCCF7" localSheetId="22" hidden="1">#REF!</definedName>
    <definedName name="BExF1UHD1URZND0VTZ5BY2FRCCF7" localSheetId="7" hidden="1">#REF!</definedName>
    <definedName name="BExF1UHD1URZND0VTZ5BY2FRCCF7" hidden="1">#REF!</definedName>
    <definedName name="BExF1US4ZIQYSU5LBFYNRA9N0K2O" localSheetId="2" hidden="1">#REF!</definedName>
    <definedName name="BExF1US4ZIQYSU5LBFYNRA9N0K2O" localSheetId="7" hidden="1">#REF!</definedName>
    <definedName name="BExF1US4ZIQYSU5LBFYNRA9N0K2O" hidden="1">'[3]Reco Sheet for Fcast'!$I$9:$J$9</definedName>
    <definedName name="BExF2C5XL2NC396JU35KFSEHGMRX" localSheetId="13" hidden="1">#REF!</definedName>
    <definedName name="BExF2C5XL2NC396JU35KFSEHGMRX" localSheetId="14" hidden="1">#REF!</definedName>
    <definedName name="BExF2C5XL2NC396JU35KFSEHGMRX" localSheetId="2" hidden="1">#REF!</definedName>
    <definedName name="BExF2C5XL2NC396JU35KFSEHGMRX" hidden="1">#REF!</definedName>
    <definedName name="BExF2CWZN6E87RGTBMD4YQI2QT7R" localSheetId="2" hidden="1">#REF!</definedName>
    <definedName name="BExF2CWZN6E87RGTBMD4YQI2QT7R" localSheetId="7" hidden="1">#REF!</definedName>
    <definedName name="BExF2CWZN6E87RGTBMD4YQI2QT7R" hidden="1">'[3]Reco Sheet for Fcast'!$F$10:$G$10</definedName>
    <definedName name="BExF2DYO1WQ7GMXSTAQRDBW1NSFG" localSheetId="2" hidden="1">#REF!</definedName>
    <definedName name="BExF2DYO1WQ7GMXSTAQRDBW1NSFG" localSheetId="7" hidden="1">#REF!</definedName>
    <definedName name="BExF2DYO1WQ7GMXSTAQRDBW1NSFG" hidden="1">'[3]Reco Sheet for Fcast'!$F$9:$G$9</definedName>
    <definedName name="BExF2LWJ8M4NGGKOIOZBJ3TPKQMD" localSheetId="13" hidden="1">#REF!</definedName>
    <definedName name="BExF2LWJ8M4NGGKOIOZBJ3TPKQMD" localSheetId="14" hidden="1">#REF!</definedName>
    <definedName name="BExF2LWJ8M4NGGKOIOZBJ3TPKQMD" localSheetId="2" hidden="1">#REF!</definedName>
    <definedName name="BExF2LWJ8M4NGGKOIOZBJ3TPKQMD" localSheetId="22" hidden="1">#REF!</definedName>
    <definedName name="BExF2LWJ8M4NGGKOIOZBJ3TPKQMD" localSheetId="7" hidden="1">#REF!</definedName>
    <definedName name="BExF2LWJ8M4NGGKOIOZBJ3TPKQMD" hidden="1">#REF!</definedName>
    <definedName name="BExF2MSWNUY9Z6BZJQZ538PPTION" localSheetId="2" hidden="1">#REF!</definedName>
    <definedName name="BExF2MSWNUY9Z6BZJQZ538PPTION" localSheetId="7" hidden="1">#REF!</definedName>
    <definedName name="BExF2MSWNUY9Z6BZJQZ538PPTION" hidden="1">'[3]Reco Sheet for Fcast'!$I$6:$J$6</definedName>
    <definedName name="BExF2QZYWHTYGUTTXR15CKCV3LS7" localSheetId="2" hidden="1">#REF!</definedName>
    <definedName name="BExF2QZYWHTYGUTTXR15CKCV3LS7" localSheetId="7" hidden="1">#REF!</definedName>
    <definedName name="BExF2QZYWHTYGUTTXR15CKCV3LS7" hidden="1">'[3]Reco Sheet for Fcast'!$F$11:$G$11</definedName>
    <definedName name="BExF2T8Y6TSJ74RMSZOA9CEH4OZ6" localSheetId="2" hidden="1">#REF!</definedName>
    <definedName name="BExF2T8Y6TSJ74RMSZOA9CEH4OZ6" localSheetId="7" hidden="1">#REF!</definedName>
    <definedName name="BExF2T8Y6TSJ74RMSZOA9CEH4OZ6" hidden="1">'[3]Reco Sheet for Fcast'!$I$2</definedName>
    <definedName name="BExF31N3YM4F37EOOY8M8VI1KXN8" localSheetId="2" hidden="1">#REF!</definedName>
    <definedName name="BExF31N3YM4F37EOOY8M8VI1KXN8" localSheetId="7" hidden="1">#REF!</definedName>
    <definedName name="BExF31N3YM4F37EOOY8M8VI1KXN8" hidden="1">'[3]Reco Sheet for Fcast'!$F$9:$G$9</definedName>
    <definedName name="BExF37C1YKBT79Z9SOJAG5MXQGTU" localSheetId="2" hidden="1">#REF!</definedName>
    <definedName name="BExF37C1YKBT79Z9SOJAG5MXQGTU" localSheetId="7" hidden="1">#REF!</definedName>
    <definedName name="BExF37C1YKBT79Z9SOJAG5MXQGTU" hidden="1">'[3]Reco Sheet for Fcast'!$F$15</definedName>
    <definedName name="BExF382XL4A8VTMCPJY3C5IWNXCC" localSheetId="13" hidden="1">#REF!</definedName>
    <definedName name="BExF382XL4A8VTMCPJY3C5IWNXCC" localSheetId="14" hidden="1">#REF!</definedName>
    <definedName name="BExF382XL4A8VTMCPJY3C5IWNXCC" localSheetId="2" hidden="1">#REF!</definedName>
    <definedName name="BExF382XL4A8VTMCPJY3C5IWNXCC" hidden="1">#REF!</definedName>
    <definedName name="BExF3A6HPA6DGYALZNHHJPMCUYZR" localSheetId="2" hidden="1">#REF!</definedName>
    <definedName name="BExF3A6HPA6DGYALZNHHJPMCUYZR" localSheetId="7" hidden="1">#REF!</definedName>
    <definedName name="BExF3A6HPA6DGYALZNHHJPMCUYZR" hidden="1">'[3]Reco Sheet for Fcast'!$F$8:$G$8</definedName>
    <definedName name="BExF3I9T44X7DV9HHV51DVDDPPZG" localSheetId="2" hidden="1">#REF!</definedName>
    <definedName name="BExF3I9T44X7DV9HHV51DVDDPPZG" localSheetId="7" hidden="1">#REF!</definedName>
    <definedName name="BExF3I9T44X7DV9HHV51DVDDPPZG" hidden="1">'[3]Reco Sheet for Fcast'!$K$2</definedName>
    <definedName name="BExF3JMFX5DILOIFUDIO1HZUK875" localSheetId="2" hidden="1">#REF!</definedName>
    <definedName name="BExF3JMFX5DILOIFUDIO1HZUK875" localSheetId="7" hidden="1">#REF!</definedName>
    <definedName name="BExF3JMFX5DILOIFUDIO1HZUK875" hidden="1">'[3]Reco Sheet for Fcast'!$H$2:$I$2</definedName>
    <definedName name="BExF3NTC4BGZEM6B87TCFX277QCS" localSheetId="19" hidden="1">'[4]AMI P &amp; L'!#REF!</definedName>
    <definedName name="BExF3NTC4BGZEM6B87TCFX277QCS" localSheetId="16" hidden="1">'[4]AMI P &amp; L'!#REF!</definedName>
    <definedName name="BExF3NTC4BGZEM6B87TCFX277QCS" localSheetId="17" hidden="1">'[4]AMI P &amp; L'!#REF!</definedName>
    <definedName name="BExF3NTC4BGZEM6B87TCFX277QCS" localSheetId="13" hidden="1">'[4]AMI P &amp; L'!#REF!</definedName>
    <definedName name="BExF3NTC4BGZEM6B87TCFX277QCS" localSheetId="14" hidden="1">'[4]AMI P &amp; L'!#REF!</definedName>
    <definedName name="BExF3NTC4BGZEM6B87TCFX277QCS" localSheetId="2" hidden="1">#REF!</definedName>
    <definedName name="BExF3NTC4BGZEM6B87TCFX277QCS" localSheetId="5" hidden="1">'[4]AMI P &amp; L'!#REF!</definedName>
    <definedName name="BExF3NTC4BGZEM6B87TCFX277QCS" localSheetId="22" hidden="1">'[4]AMI P &amp; L'!#REF!</definedName>
    <definedName name="BExF3NTC4BGZEM6B87TCFX277QCS" localSheetId="21" hidden="1">'[4]AMI P &amp; L'!#REF!</definedName>
    <definedName name="BExF3NTC4BGZEM6B87TCFX277QCS" localSheetId="57" hidden="1">'[4]AMI P &amp; L'!#REF!</definedName>
    <definedName name="BExF3NTC4BGZEM6B87TCFX277QCS" localSheetId="56" hidden="1">'[4]AMI P &amp; L'!#REF!</definedName>
    <definedName name="BExF3NTC4BGZEM6B87TCFX277QCS" localSheetId="7" hidden="1">#REF!</definedName>
    <definedName name="BExF3NTC4BGZEM6B87TCFX277QCS" localSheetId="40" hidden="1">'[4]AMI P &amp; L'!#REF!</definedName>
    <definedName name="BExF3NTC4BGZEM6B87TCFX277QCS" localSheetId="39" hidden="1">'[4]AMI P &amp; L'!#REF!</definedName>
    <definedName name="BExF3NTC4BGZEM6B87TCFX277QCS" localSheetId="41" hidden="1">'[4]AMI P &amp; L'!#REF!</definedName>
    <definedName name="BExF3NTC4BGZEM6B87TCFX277QCS" localSheetId="38" hidden="1">'[4]AMI P &amp; L'!#REF!</definedName>
    <definedName name="BExF3NTC4BGZEM6B87TCFX277QCS" localSheetId="15" hidden="1">'[4]AMI P &amp; L'!#REF!</definedName>
    <definedName name="BExF3NTC4BGZEM6B87TCFX277QCS" hidden="1">'[4]AMI P &amp; L'!#REF!</definedName>
    <definedName name="BExF3Q7NI90WT31QHYSJDIG0LLLJ" localSheetId="2" hidden="1">#REF!</definedName>
    <definedName name="BExF3Q7NI90WT31QHYSJDIG0LLLJ" localSheetId="7" hidden="1">#REF!</definedName>
    <definedName name="BExF3Q7NI90WT31QHYSJDIG0LLLJ" hidden="1">'[3]Reco Sheet for Fcast'!$I$10:$J$10</definedName>
    <definedName name="BExF3QD55TIY1MSBSRK9TUJKBEWO" localSheetId="2" hidden="1">#REF!</definedName>
    <definedName name="BExF3QD55TIY1MSBSRK9TUJKBEWO" localSheetId="7" hidden="1">#REF!</definedName>
    <definedName name="BExF3QD55TIY1MSBSRK9TUJKBEWO" hidden="1">'[3]Reco Sheet for Fcast'!$H$2:$I$2</definedName>
    <definedName name="BExF3QD5AXW8T6FZ8O1C78NHR5C3" localSheetId="13" hidden="1">#REF!</definedName>
    <definedName name="BExF3QD5AXW8T6FZ8O1C78NHR5C3" localSheetId="14" hidden="1">#REF!</definedName>
    <definedName name="BExF3QD5AXW8T6FZ8O1C78NHR5C3" localSheetId="2" hidden="1">#REF!</definedName>
    <definedName name="BExF3QD5AXW8T6FZ8O1C78NHR5C3" localSheetId="22" hidden="1">#REF!</definedName>
    <definedName name="BExF3QD5AXW8T6FZ8O1C78NHR5C3" localSheetId="7" hidden="1">#REF!</definedName>
    <definedName name="BExF3QD5AXW8T6FZ8O1C78NHR5C3" hidden="1">#REF!</definedName>
    <definedName name="BExF3QT8J6RIF1L3R700MBSKIOKW" localSheetId="2" hidden="1">#REF!</definedName>
    <definedName name="BExF3QT8J6RIF1L3R700MBSKIOKW" localSheetId="7" hidden="1">#REF!</definedName>
    <definedName name="BExF3QT8J6RIF1L3R700MBSKIOKW" hidden="1">'[3]Reco Sheet for Fcast'!$F$11:$G$11</definedName>
    <definedName name="BExF41WFMNZ2YQ1KBKOBZWROKVHO" localSheetId="19" hidden="1">#REF!</definedName>
    <definedName name="BExF41WFMNZ2YQ1KBKOBZWROKVHO" localSheetId="16" hidden="1">#REF!</definedName>
    <definedName name="BExF41WFMNZ2YQ1KBKOBZWROKVHO" localSheetId="17" hidden="1">#REF!</definedName>
    <definedName name="BExF41WFMNZ2YQ1KBKOBZWROKVHO" localSheetId="13" hidden="1">#REF!</definedName>
    <definedName name="BExF41WFMNZ2YQ1KBKOBZWROKVHO" localSheetId="14" hidden="1">#REF!</definedName>
    <definedName name="BExF41WFMNZ2YQ1KBKOBZWROKVHO" localSheetId="2" hidden="1">#REF!</definedName>
    <definedName name="BExF41WFMNZ2YQ1KBKOBZWROKVHO" localSheetId="5" hidden="1">#REF!</definedName>
    <definedName name="BExF41WFMNZ2YQ1KBKOBZWROKVHO" localSheetId="22" hidden="1">#REF!</definedName>
    <definedName name="BExF41WFMNZ2YQ1KBKOBZWROKVHO" localSheetId="21" hidden="1">#REF!</definedName>
    <definedName name="BExF41WFMNZ2YQ1KBKOBZWROKVHO" localSheetId="57" hidden="1">#REF!</definedName>
    <definedName name="BExF41WFMNZ2YQ1KBKOBZWROKVHO" localSheetId="56" hidden="1">#REF!</definedName>
    <definedName name="BExF41WFMNZ2YQ1KBKOBZWROKVHO" localSheetId="7" hidden="1">#REF!</definedName>
    <definedName name="BExF41WFMNZ2YQ1KBKOBZWROKVHO" localSheetId="40" hidden="1">#REF!</definedName>
    <definedName name="BExF41WFMNZ2YQ1KBKOBZWROKVHO" localSheetId="39" hidden="1">#REF!</definedName>
    <definedName name="BExF41WFMNZ2YQ1KBKOBZWROKVHO" localSheetId="41" hidden="1">#REF!</definedName>
    <definedName name="BExF41WFMNZ2YQ1KBKOBZWROKVHO" localSheetId="38" hidden="1">#REF!</definedName>
    <definedName name="BExF41WFMNZ2YQ1KBKOBZWROKVHO" localSheetId="15" hidden="1">#REF!</definedName>
    <definedName name="BExF41WFMNZ2YQ1KBKOBZWROKVHO" hidden="1">#REF!</definedName>
    <definedName name="BExF42SSBVPMLK2UB3B7FPEIY9TU" localSheetId="19" hidden="1">'[4]AMI P &amp; L'!#REF!</definedName>
    <definedName name="BExF42SSBVPMLK2UB3B7FPEIY9TU" localSheetId="16" hidden="1">'[4]AMI P &amp; L'!#REF!</definedName>
    <definedName name="BExF42SSBVPMLK2UB3B7FPEIY9TU" localSheetId="17" hidden="1">'[4]AMI P &amp; L'!#REF!</definedName>
    <definedName name="BExF42SSBVPMLK2UB3B7FPEIY9TU" localSheetId="13" hidden="1">'[4]AMI P &amp; L'!#REF!</definedName>
    <definedName name="BExF42SSBVPMLK2UB3B7FPEIY9TU" localSheetId="14" hidden="1">'[4]AMI P &amp; L'!#REF!</definedName>
    <definedName name="BExF42SSBVPMLK2UB3B7FPEIY9TU" localSheetId="2" hidden="1">#REF!</definedName>
    <definedName name="BExF42SSBVPMLK2UB3B7FPEIY9TU" localSheetId="5" hidden="1">'[4]AMI P &amp; L'!#REF!</definedName>
    <definedName name="BExF42SSBVPMLK2UB3B7FPEIY9TU" localSheetId="22" hidden="1">'[4]AMI P &amp; L'!#REF!</definedName>
    <definedName name="BExF42SSBVPMLK2UB3B7FPEIY9TU" localSheetId="21" hidden="1">'[4]AMI P &amp; L'!#REF!</definedName>
    <definedName name="BExF42SSBVPMLK2UB3B7FPEIY9TU" localSheetId="57" hidden="1">'[4]AMI P &amp; L'!#REF!</definedName>
    <definedName name="BExF42SSBVPMLK2UB3B7FPEIY9TU" localSheetId="56" hidden="1">'[4]AMI P &amp; L'!#REF!</definedName>
    <definedName name="BExF42SSBVPMLK2UB3B7FPEIY9TU" localSheetId="7" hidden="1">#REF!</definedName>
    <definedName name="BExF42SSBVPMLK2UB3B7FPEIY9TU" localSheetId="40" hidden="1">'[4]AMI P &amp; L'!#REF!</definedName>
    <definedName name="BExF42SSBVPMLK2UB3B7FPEIY9TU" localSheetId="39" hidden="1">'[4]AMI P &amp; L'!#REF!</definedName>
    <definedName name="BExF42SSBVPMLK2UB3B7FPEIY9TU" localSheetId="41" hidden="1">'[4]AMI P &amp; L'!#REF!</definedName>
    <definedName name="BExF42SSBVPMLK2UB3B7FPEIY9TU" localSheetId="38" hidden="1">'[4]AMI P &amp; L'!#REF!</definedName>
    <definedName name="BExF42SSBVPMLK2UB3B7FPEIY9TU" localSheetId="15" hidden="1">'[4]AMI P &amp; L'!#REF!</definedName>
    <definedName name="BExF42SSBVPMLK2UB3B7FPEIY9TU" hidden="1">'[4]AMI P &amp; L'!#REF!</definedName>
    <definedName name="BExF4HXSWB50BKYPWA0HTT8W56H6" localSheetId="2" hidden="1">#REF!</definedName>
    <definedName name="BExF4HXSWB50BKYPWA0HTT8W56H6" localSheetId="7" hidden="1">#REF!</definedName>
    <definedName name="BExF4HXSWB50BKYPWA0HTT8W56H6" hidden="1">'[3]Reco Sheet for Fcast'!$I$10:$J$10</definedName>
    <definedName name="BExF4KHF04IWW4LQ95FHQPFE4Y9K" localSheetId="2" hidden="1">#REF!</definedName>
    <definedName name="BExF4KHF04IWW4LQ95FHQPFE4Y9K" localSheetId="7" hidden="1">#REF!</definedName>
    <definedName name="BExF4KHF04IWW4LQ95FHQPFE4Y9K" hidden="1">'[3]Reco Sheet for Fcast'!$I$8:$J$8</definedName>
    <definedName name="BExF4KXIG1XOE6UY0ICYSY5JDNTS" localSheetId="13" hidden="1">#REF!</definedName>
    <definedName name="BExF4KXIG1XOE6UY0ICYSY5JDNTS" localSheetId="14" hidden="1">#REF!</definedName>
    <definedName name="BExF4KXIG1XOE6UY0ICYSY5JDNTS" localSheetId="2" hidden="1">#REF!</definedName>
    <definedName name="BExF4KXIG1XOE6UY0ICYSY5JDNTS" hidden="1">#REF!</definedName>
    <definedName name="BExF4MVQM5Y0QRDLDFSKWWTF709C" localSheetId="2" hidden="1">#REF!</definedName>
    <definedName name="BExF4MVQM5Y0QRDLDFSKWWTF709C" localSheetId="7" hidden="1">#REF!</definedName>
    <definedName name="BExF4MVQM5Y0QRDLDFSKWWTF709C" hidden="1">'[3]Reco Sheet for Fcast'!$I$8:$J$8</definedName>
    <definedName name="BExF4PVMZYV36E8HOYY06J81AMBI" localSheetId="19" hidden="1">'[4]AMI P &amp; L'!#REF!</definedName>
    <definedName name="BExF4PVMZYV36E8HOYY06J81AMBI" localSheetId="16" hidden="1">'[4]AMI P &amp; L'!#REF!</definedName>
    <definedName name="BExF4PVMZYV36E8HOYY06J81AMBI" localSheetId="17" hidden="1">'[4]AMI P &amp; L'!#REF!</definedName>
    <definedName name="BExF4PVMZYV36E8HOYY06J81AMBI" localSheetId="13" hidden="1">'[4]AMI P &amp; L'!#REF!</definedName>
    <definedName name="BExF4PVMZYV36E8HOYY06J81AMBI" localSheetId="14" hidden="1">'[4]AMI P &amp; L'!#REF!</definedName>
    <definedName name="BExF4PVMZYV36E8HOYY06J81AMBI" localSheetId="2" hidden="1">#REF!</definedName>
    <definedName name="BExF4PVMZYV36E8HOYY06J81AMBI" localSheetId="5" hidden="1">'[4]AMI P &amp; L'!#REF!</definedName>
    <definedName name="BExF4PVMZYV36E8HOYY06J81AMBI" localSheetId="22" hidden="1">'[4]AMI P &amp; L'!#REF!</definedName>
    <definedName name="BExF4PVMZYV36E8HOYY06J81AMBI" localSheetId="21" hidden="1">'[4]AMI P &amp; L'!#REF!</definedName>
    <definedName name="BExF4PVMZYV36E8HOYY06J81AMBI" localSheetId="57" hidden="1">'[4]AMI P &amp; L'!#REF!</definedName>
    <definedName name="BExF4PVMZYV36E8HOYY06J81AMBI" localSheetId="56" hidden="1">'[4]AMI P &amp; L'!#REF!</definedName>
    <definedName name="BExF4PVMZYV36E8HOYY06J81AMBI" localSheetId="7" hidden="1">#REF!</definedName>
    <definedName name="BExF4PVMZYV36E8HOYY06J81AMBI" localSheetId="40" hidden="1">'[4]AMI P &amp; L'!#REF!</definedName>
    <definedName name="BExF4PVMZYV36E8HOYY06J81AMBI" localSheetId="39" hidden="1">'[4]AMI P &amp; L'!#REF!</definedName>
    <definedName name="BExF4PVMZYV36E8HOYY06J81AMBI" localSheetId="41" hidden="1">'[4]AMI P &amp; L'!#REF!</definedName>
    <definedName name="BExF4PVMZYV36E8HOYY06J81AMBI" localSheetId="38" hidden="1">'[4]AMI P &amp; L'!#REF!</definedName>
    <definedName name="BExF4PVMZYV36E8HOYY06J81AMBI" localSheetId="15" hidden="1">'[4]AMI P &amp; L'!#REF!</definedName>
    <definedName name="BExF4PVMZYV36E8HOYY06J81AMBI" hidden="1">'[4]AMI P &amp; L'!#REF!</definedName>
    <definedName name="BExF4SF9NEX1FZE9N8EXT89PM54D" localSheetId="2" hidden="1">#REF!</definedName>
    <definedName name="BExF4SF9NEX1FZE9N8EXT89PM54D" localSheetId="7" hidden="1">#REF!</definedName>
    <definedName name="BExF4SF9NEX1FZE9N8EXT89PM54D" hidden="1">'[3]Reco Sheet for Fcast'!$F$11:$G$11</definedName>
    <definedName name="BExF52GTGP8MHGII4KJ8TJGR8W8U" localSheetId="2" hidden="1">#REF!</definedName>
    <definedName name="BExF52GTGP8MHGII4KJ8TJGR8W8U" localSheetId="7" hidden="1">#REF!</definedName>
    <definedName name="BExF52GTGP8MHGII4KJ8TJGR8W8U" hidden="1">'[3]Reco Sheet for Fcast'!$H$2:$I$2</definedName>
    <definedName name="BExF57K7L3UC1I2FSAWURR4SN0UN" localSheetId="2" hidden="1">#REF!</definedName>
    <definedName name="BExF57K7L3UC1I2FSAWURR4SN0UN" localSheetId="7" hidden="1">#REF!</definedName>
    <definedName name="BExF57K7L3UC1I2FSAWURR4SN0UN" hidden="1">'[3]Reco Sheet for Fcast'!$I$10:$J$10</definedName>
    <definedName name="BExF5B5Q7SUPDSPIJOA1GNG17ZFD" localSheetId="13" hidden="1">#REF!</definedName>
    <definedName name="BExF5B5Q7SUPDSPIJOA1GNG17ZFD" localSheetId="14" hidden="1">#REF!</definedName>
    <definedName name="BExF5B5Q7SUPDSPIJOA1GNG17ZFD" localSheetId="2" hidden="1">#REF!</definedName>
    <definedName name="BExF5B5Q7SUPDSPIJOA1GNG17ZFD" hidden="1">#REF!</definedName>
    <definedName name="BExF5CCUNN10ODYNRYLTJ6DOSQA7" localSheetId="13" hidden="1">#REF!</definedName>
    <definedName name="BExF5CCUNN10ODYNRYLTJ6DOSQA7" localSheetId="14" hidden="1">#REF!</definedName>
    <definedName name="BExF5CCUNN10ODYNRYLTJ6DOSQA7" localSheetId="2" hidden="1">#REF!</definedName>
    <definedName name="BExF5CCUNN10ODYNRYLTJ6DOSQA7" localSheetId="22" hidden="1">#REF!</definedName>
    <definedName name="BExF5CCUNN10ODYNRYLTJ6DOSQA7" localSheetId="7" hidden="1">#REF!</definedName>
    <definedName name="BExF5CCUNN10ODYNRYLTJ6DOSQA7" hidden="1">#REF!</definedName>
    <definedName name="BExF5HR2GFV7O8LKG9SJ4BY78LYA" localSheetId="2" hidden="1">#REF!</definedName>
    <definedName name="BExF5HR2GFV7O8LKG9SJ4BY78LYA" localSheetId="7" hidden="1">#REF!</definedName>
    <definedName name="BExF5HR2GFV7O8LKG9SJ4BY78LYA" hidden="1">'[3]Reco Sheet for Fcast'!$I$8:$J$8</definedName>
    <definedName name="BExF5ZFO2A29GHWR5ES64Z9OS16J" localSheetId="19" hidden="1">'[4]AMI P &amp; L'!#REF!</definedName>
    <definedName name="BExF5ZFO2A29GHWR5ES64Z9OS16J" localSheetId="16" hidden="1">'[4]AMI P &amp; L'!#REF!</definedName>
    <definedName name="BExF5ZFO2A29GHWR5ES64Z9OS16J" localSheetId="17" hidden="1">'[4]AMI P &amp; L'!#REF!</definedName>
    <definedName name="BExF5ZFO2A29GHWR5ES64Z9OS16J" localSheetId="13" hidden="1">'[4]AMI P &amp; L'!#REF!</definedName>
    <definedName name="BExF5ZFO2A29GHWR5ES64Z9OS16J" localSheetId="14" hidden="1">'[4]AMI P &amp; L'!#REF!</definedName>
    <definedName name="BExF5ZFO2A29GHWR5ES64Z9OS16J" localSheetId="2" hidden="1">#REF!</definedName>
    <definedName name="BExF5ZFO2A29GHWR5ES64Z9OS16J" localSheetId="5" hidden="1">'[4]AMI P &amp; L'!#REF!</definedName>
    <definedName name="BExF5ZFO2A29GHWR5ES64Z9OS16J" localSheetId="22" hidden="1">'[4]AMI P &amp; L'!#REF!</definedName>
    <definedName name="BExF5ZFO2A29GHWR5ES64Z9OS16J" localSheetId="21" hidden="1">'[4]AMI P &amp; L'!#REF!</definedName>
    <definedName name="BExF5ZFO2A29GHWR5ES64Z9OS16J" localSheetId="57" hidden="1">'[4]AMI P &amp; L'!#REF!</definedName>
    <definedName name="BExF5ZFO2A29GHWR5ES64Z9OS16J" localSheetId="56" hidden="1">'[4]AMI P &amp; L'!#REF!</definedName>
    <definedName name="BExF5ZFO2A29GHWR5ES64Z9OS16J" localSheetId="7" hidden="1">#REF!</definedName>
    <definedName name="BExF5ZFO2A29GHWR5ES64Z9OS16J" localSheetId="40" hidden="1">'[4]AMI P &amp; L'!#REF!</definedName>
    <definedName name="BExF5ZFO2A29GHWR5ES64Z9OS16J" localSheetId="39" hidden="1">'[4]AMI P &amp; L'!#REF!</definedName>
    <definedName name="BExF5ZFO2A29GHWR5ES64Z9OS16J" localSheetId="41" hidden="1">'[4]AMI P &amp; L'!#REF!</definedName>
    <definedName name="BExF5ZFO2A29GHWR5ES64Z9OS16J" localSheetId="38" hidden="1">'[4]AMI P &amp; L'!#REF!</definedName>
    <definedName name="BExF5ZFO2A29GHWR5ES64Z9OS16J" localSheetId="15" hidden="1">'[4]AMI P &amp; L'!#REF!</definedName>
    <definedName name="BExF5ZFO2A29GHWR5ES64Z9OS16J" hidden="1">'[4]AMI P &amp; L'!#REF!</definedName>
    <definedName name="BExF63S045JO7H2ZJCBTBVH3SUIF" localSheetId="2" hidden="1">#REF!</definedName>
    <definedName name="BExF63S045JO7H2ZJCBTBVH3SUIF" localSheetId="7" hidden="1">#REF!</definedName>
    <definedName name="BExF63S045JO7H2ZJCBTBVH3SUIF" hidden="1">'[3]Reco Sheet for Fcast'!$I$11:$J$11</definedName>
    <definedName name="BExF642TEGTXCI9A61ZOONJCB0U1" localSheetId="2" hidden="1">#REF!</definedName>
    <definedName name="BExF642TEGTXCI9A61ZOONJCB0U1" localSheetId="7" hidden="1">#REF!</definedName>
    <definedName name="BExF642TEGTXCI9A61ZOONJCB0U1" hidden="1">'[3]Reco Sheet for Fcast'!$I$8:$J$8</definedName>
    <definedName name="BExF67O951CF8UJF3KBDNR0E83C1" localSheetId="19" hidden="1">'[4]AMI P &amp; L'!#REF!</definedName>
    <definedName name="BExF67O951CF8UJF3KBDNR0E83C1" localSheetId="16" hidden="1">'[4]AMI P &amp; L'!#REF!</definedName>
    <definedName name="BExF67O951CF8UJF3KBDNR0E83C1" localSheetId="17" hidden="1">'[4]AMI P &amp; L'!#REF!</definedName>
    <definedName name="BExF67O951CF8UJF3KBDNR0E83C1" localSheetId="13" hidden="1">'[4]AMI P &amp; L'!#REF!</definedName>
    <definedName name="BExF67O951CF8UJF3KBDNR0E83C1" localSheetId="14" hidden="1">'[4]AMI P &amp; L'!#REF!</definedName>
    <definedName name="BExF67O951CF8UJF3KBDNR0E83C1" localSheetId="2" hidden="1">#REF!</definedName>
    <definedName name="BExF67O951CF8UJF3KBDNR0E83C1" localSheetId="5" hidden="1">'[4]AMI P &amp; L'!#REF!</definedName>
    <definedName name="BExF67O951CF8UJF3KBDNR0E83C1" localSheetId="22" hidden="1">'[4]AMI P &amp; L'!#REF!</definedName>
    <definedName name="BExF67O951CF8UJF3KBDNR0E83C1" localSheetId="21" hidden="1">'[4]AMI P &amp; L'!#REF!</definedName>
    <definedName name="BExF67O951CF8UJF3KBDNR0E83C1" localSheetId="57" hidden="1">'[4]AMI P &amp; L'!#REF!</definedName>
    <definedName name="BExF67O951CF8UJF3KBDNR0E83C1" localSheetId="56" hidden="1">'[4]AMI P &amp; L'!#REF!</definedName>
    <definedName name="BExF67O951CF8UJF3KBDNR0E83C1" localSheetId="7" hidden="1">#REF!</definedName>
    <definedName name="BExF67O951CF8UJF3KBDNR0E83C1" localSheetId="40" hidden="1">'[4]AMI P &amp; L'!#REF!</definedName>
    <definedName name="BExF67O951CF8UJF3KBDNR0E83C1" localSheetId="39" hidden="1">'[4]AMI P &amp; L'!#REF!</definedName>
    <definedName name="BExF67O951CF8UJF3KBDNR0E83C1" localSheetId="41" hidden="1">'[4]AMI P &amp; L'!#REF!</definedName>
    <definedName name="BExF67O951CF8UJF3KBDNR0E83C1" localSheetId="38" hidden="1">'[4]AMI P &amp; L'!#REF!</definedName>
    <definedName name="BExF67O951CF8UJF3KBDNR0E83C1" localSheetId="15" hidden="1">'[4]AMI P &amp; L'!#REF!</definedName>
    <definedName name="BExF67O951CF8UJF3KBDNR0E83C1" hidden="1">'[4]AMI P &amp; L'!#REF!</definedName>
    <definedName name="BExF690Y20C503FDB3JYBPHX2VD1" localSheetId="19" hidden="1">#REF!</definedName>
    <definedName name="BExF690Y20C503FDB3JYBPHX2VD1" localSheetId="16" hidden="1">#REF!</definedName>
    <definedName name="BExF690Y20C503FDB3JYBPHX2VD1" localSheetId="17" hidden="1">#REF!</definedName>
    <definedName name="BExF690Y20C503FDB3JYBPHX2VD1" localSheetId="13" hidden="1">#REF!</definedName>
    <definedName name="BExF690Y20C503FDB3JYBPHX2VD1" localSheetId="14" hidden="1">#REF!</definedName>
    <definedName name="BExF690Y20C503FDB3JYBPHX2VD1" localSheetId="2" hidden="1">#REF!</definedName>
    <definedName name="BExF690Y20C503FDB3JYBPHX2VD1" localSheetId="5" hidden="1">#REF!</definedName>
    <definedName name="BExF690Y20C503FDB3JYBPHX2VD1" localSheetId="22" hidden="1">#REF!</definedName>
    <definedName name="BExF690Y20C503FDB3JYBPHX2VD1" localSheetId="21" hidden="1">#REF!</definedName>
    <definedName name="BExF690Y20C503FDB3JYBPHX2VD1" localSheetId="57" hidden="1">#REF!</definedName>
    <definedName name="BExF690Y20C503FDB3JYBPHX2VD1" localSheetId="56" hidden="1">#REF!</definedName>
    <definedName name="BExF690Y20C503FDB3JYBPHX2VD1" localSheetId="7" hidden="1">#REF!</definedName>
    <definedName name="BExF690Y20C503FDB3JYBPHX2VD1" localSheetId="40" hidden="1">#REF!</definedName>
    <definedName name="BExF690Y20C503FDB3JYBPHX2VD1" localSheetId="39" hidden="1">#REF!</definedName>
    <definedName name="BExF690Y20C503FDB3JYBPHX2VD1" localSheetId="41" hidden="1">#REF!</definedName>
    <definedName name="BExF690Y20C503FDB3JYBPHX2VD1" localSheetId="38" hidden="1">#REF!</definedName>
    <definedName name="BExF690Y20C503FDB3JYBPHX2VD1" localSheetId="15" hidden="1">#REF!</definedName>
    <definedName name="BExF690Y20C503FDB3JYBPHX2VD1" hidden="1">#REF!</definedName>
    <definedName name="BExF6EV7I35NVMIJGYTB6E24YVPA" localSheetId="2" hidden="1">#REF!</definedName>
    <definedName name="BExF6EV7I35NVMIJGYTB6E24YVPA" localSheetId="7" hidden="1">#REF!</definedName>
    <definedName name="BExF6EV7I35NVMIJGYTB6E24YVPA" hidden="1">'[3]Reco Sheet for Fcast'!$K$2</definedName>
    <definedName name="BExF6FGUF393KTMBT40S5BYAFG00" localSheetId="2" hidden="1">#REF!</definedName>
    <definedName name="BExF6FGUF393KTMBT40S5BYAFG00" localSheetId="7" hidden="1">#REF!</definedName>
    <definedName name="BExF6FGUF393KTMBT40S5BYAFG00" hidden="1">'[3]Reco Sheet for Fcast'!$H$2:$I$2</definedName>
    <definedName name="BExF6GNYXWY8A0SY4PW1B6KJMMTM" localSheetId="19" hidden="1">'[4]AMI P &amp; L'!#REF!</definedName>
    <definedName name="BExF6GNYXWY8A0SY4PW1B6KJMMTM" localSheetId="16" hidden="1">'[4]AMI P &amp; L'!#REF!</definedName>
    <definedName name="BExF6GNYXWY8A0SY4PW1B6KJMMTM" localSheetId="17" hidden="1">'[4]AMI P &amp; L'!#REF!</definedName>
    <definedName name="BExF6GNYXWY8A0SY4PW1B6KJMMTM" localSheetId="13" hidden="1">'[4]AMI P &amp; L'!#REF!</definedName>
    <definedName name="BExF6GNYXWY8A0SY4PW1B6KJMMTM" localSheetId="14" hidden="1">'[4]AMI P &amp; L'!#REF!</definedName>
    <definedName name="BExF6GNYXWY8A0SY4PW1B6KJMMTM" localSheetId="2" hidden="1">#REF!</definedName>
    <definedName name="BExF6GNYXWY8A0SY4PW1B6KJMMTM" localSheetId="5" hidden="1">'[4]AMI P &amp; L'!#REF!</definedName>
    <definedName name="BExF6GNYXWY8A0SY4PW1B6KJMMTM" localSheetId="22" hidden="1">'[4]AMI P &amp; L'!#REF!</definedName>
    <definedName name="BExF6GNYXWY8A0SY4PW1B6KJMMTM" localSheetId="21" hidden="1">'[4]AMI P &amp; L'!#REF!</definedName>
    <definedName name="BExF6GNYXWY8A0SY4PW1B6KJMMTM" localSheetId="57" hidden="1">'[4]AMI P &amp; L'!#REF!</definedName>
    <definedName name="BExF6GNYXWY8A0SY4PW1B6KJMMTM" localSheetId="56" hidden="1">'[4]AMI P &amp; L'!#REF!</definedName>
    <definedName name="BExF6GNYXWY8A0SY4PW1B6KJMMTM" localSheetId="7" hidden="1">#REF!</definedName>
    <definedName name="BExF6GNYXWY8A0SY4PW1B6KJMMTM" localSheetId="40" hidden="1">'[4]AMI P &amp; L'!#REF!</definedName>
    <definedName name="BExF6GNYXWY8A0SY4PW1B6KJMMTM" localSheetId="39" hidden="1">'[4]AMI P &amp; L'!#REF!</definedName>
    <definedName name="BExF6GNYXWY8A0SY4PW1B6KJMMTM" localSheetId="41" hidden="1">'[4]AMI P &amp; L'!#REF!</definedName>
    <definedName name="BExF6GNYXWY8A0SY4PW1B6KJMMTM" localSheetId="38" hidden="1">'[4]AMI P &amp; L'!#REF!</definedName>
    <definedName name="BExF6GNYXWY8A0SY4PW1B6KJMMTM" localSheetId="15" hidden="1">'[4]AMI P &amp; L'!#REF!</definedName>
    <definedName name="BExF6GNYXWY8A0SY4PW1B6KJMMTM" hidden="1">'[4]AMI P &amp; L'!#REF!</definedName>
    <definedName name="BExF6IB8K74Z0AFT05GPOKKZW7C9" localSheetId="2" hidden="1">#REF!</definedName>
    <definedName name="BExF6IB8K74Z0AFT05GPOKKZW7C9" localSheetId="7" hidden="1">#REF!</definedName>
    <definedName name="BExF6IB8K74Z0AFT05GPOKKZW7C9" hidden="1">'[3]Reco Sheet for Fcast'!$I$9:$J$9</definedName>
    <definedName name="BExF6NUXJI11W2IAZNAM1QWC0459" localSheetId="2" hidden="1">#REF!</definedName>
    <definedName name="BExF6NUXJI11W2IAZNAM1QWC0459" localSheetId="7" hidden="1">#REF!</definedName>
    <definedName name="BExF6NUXJI11W2IAZNAM1QWC0459" hidden="1">'[3]Reco Sheet for Fcast'!$F$7:$G$7</definedName>
    <definedName name="BExF6RR76KNVIXGJOVFO8GDILKGZ" localSheetId="2" hidden="1">#REF!</definedName>
    <definedName name="BExF6RR76KNVIXGJOVFO8GDILKGZ" localSheetId="7" hidden="1">#REF!</definedName>
    <definedName name="BExF6RR76KNVIXGJOVFO8GDILKGZ" hidden="1">'[3]Reco Sheet for Fcast'!$F$15</definedName>
    <definedName name="BExF6ZE8D5CMPJPRWT6S4HM56LPF" localSheetId="2" hidden="1">#REF!</definedName>
    <definedName name="BExF6ZE8D5CMPJPRWT6S4HM56LPF" localSheetId="7" hidden="1">#REF!</definedName>
    <definedName name="BExF6ZE8D5CMPJPRWT6S4HM56LPF" hidden="1">'[3]Reco Sheet for Fcast'!$F$11:$G$11</definedName>
    <definedName name="BExF73W2L5MS2FLCNPQGFZ2DUCP6" localSheetId="2" hidden="1">FC Corp [0]!capex [8]Report!$B$3:$C$6</definedName>
    <definedName name="BExF73W2L5MS2FLCNPQGFZ2DUCP6" localSheetId="7" hidden="1">FC Corp 'PAL Reset RIN 4.2'!capex [8]Report!$B$3:$C$6</definedName>
    <definedName name="BExF73W2L5MS2FLCNPQGFZ2DUCP6" hidden="1">#N/A</definedName>
    <definedName name="BExF76FV8SF7AJK7B35AL7VTZF6D" localSheetId="2" hidden="1">#REF!</definedName>
    <definedName name="BExF76FV8SF7AJK7B35AL7VTZF6D" localSheetId="7" hidden="1">#REF!</definedName>
    <definedName name="BExF76FV8SF7AJK7B35AL7VTZF6D" hidden="1">'[3]Reco Sheet for Fcast'!$F$8:$G$8</definedName>
    <definedName name="BExF7EOIMC1OYL1N7835KGOI0FIZ" localSheetId="2" hidden="1">#REF!</definedName>
    <definedName name="BExF7EOIMC1OYL1N7835KGOI0FIZ" localSheetId="7" hidden="1">#REF!</definedName>
    <definedName name="BExF7EOIMC1OYL1N7835KGOI0FIZ" hidden="1">'[3]Reco Sheet for Fcast'!$I$10:$J$10</definedName>
    <definedName name="BExF7K88K7ASGV6RAOAGH52G04VR" localSheetId="19" hidden="1">'[4]AMI P &amp; L'!#REF!</definedName>
    <definedName name="BExF7K88K7ASGV6RAOAGH52G04VR" localSheetId="16" hidden="1">'[4]AMI P &amp; L'!#REF!</definedName>
    <definedName name="BExF7K88K7ASGV6RAOAGH52G04VR" localSheetId="17" hidden="1">'[4]AMI P &amp; L'!#REF!</definedName>
    <definedName name="BExF7K88K7ASGV6RAOAGH52G04VR" localSheetId="13" hidden="1">'[4]AMI P &amp; L'!#REF!</definedName>
    <definedName name="BExF7K88K7ASGV6RAOAGH52G04VR" localSheetId="14" hidden="1">'[4]AMI P &amp; L'!#REF!</definedName>
    <definedName name="BExF7K88K7ASGV6RAOAGH52G04VR" localSheetId="2" hidden="1">#REF!</definedName>
    <definedName name="BExF7K88K7ASGV6RAOAGH52G04VR" localSheetId="5" hidden="1">'[4]AMI P &amp; L'!#REF!</definedName>
    <definedName name="BExF7K88K7ASGV6RAOAGH52G04VR" localSheetId="22" hidden="1">'[4]AMI P &amp; L'!#REF!</definedName>
    <definedName name="BExF7K88K7ASGV6RAOAGH52G04VR" localSheetId="21" hidden="1">'[4]AMI P &amp; L'!#REF!</definedName>
    <definedName name="BExF7K88K7ASGV6RAOAGH52G04VR" localSheetId="57" hidden="1">'[4]AMI P &amp; L'!#REF!</definedName>
    <definedName name="BExF7K88K7ASGV6RAOAGH52G04VR" localSheetId="56" hidden="1">'[4]AMI P &amp; L'!#REF!</definedName>
    <definedName name="BExF7K88K7ASGV6RAOAGH52G04VR" localSheetId="7" hidden="1">#REF!</definedName>
    <definedName name="BExF7K88K7ASGV6RAOAGH52G04VR" localSheetId="40" hidden="1">'[4]AMI P &amp; L'!#REF!</definedName>
    <definedName name="BExF7K88K7ASGV6RAOAGH52G04VR" localSheetId="39" hidden="1">'[4]AMI P &amp; L'!#REF!</definedName>
    <definedName name="BExF7K88K7ASGV6RAOAGH52G04VR" localSheetId="41" hidden="1">'[4]AMI P &amp; L'!#REF!</definedName>
    <definedName name="BExF7K88K7ASGV6RAOAGH52G04VR" localSheetId="38" hidden="1">'[4]AMI P &amp; L'!#REF!</definedName>
    <definedName name="BExF7K88K7ASGV6RAOAGH52G04VR" localSheetId="15" hidden="1">'[4]AMI P &amp; L'!#REF!</definedName>
    <definedName name="BExF7K88K7ASGV6RAOAGH52G04VR" hidden="1">'[4]AMI P &amp; L'!#REF!</definedName>
    <definedName name="BExF7N83YDEVXDEZQFACS9ZVES27" localSheetId="19" hidden="1">'[4]AMI P &amp; L'!#REF!</definedName>
    <definedName name="BExF7N83YDEVXDEZQFACS9ZVES27" localSheetId="16" hidden="1">'[4]AMI P &amp; L'!#REF!</definedName>
    <definedName name="BExF7N83YDEVXDEZQFACS9ZVES27" localSheetId="17" hidden="1">'[4]AMI P &amp; L'!#REF!</definedName>
    <definedName name="BExF7N83YDEVXDEZQFACS9ZVES27" localSheetId="13" hidden="1">'[4]AMI P &amp; L'!#REF!</definedName>
    <definedName name="BExF7N83YDEVXDEZQFACS9ZVES27" localSheetId="14" hidden="1">'[4]AMI P &amp; L'!#REF!</definedName>
    <definedName name="BExF7N83YDEVXDEZQFACS9ZVES27" localSheetId="2" hidden="1">'[7]AMI P &amp; L'!#REF!</definedName>
    <definedName name="BExF7N83YDEVXDEZQFACS9ZVES27" localSheetId="5" hidden="1">'[4]AMI P &amp; L'!#REF!</definedName>
    <definedName name="BExF7N83YDEVXDEZQFACS9ZVES27" localSheetId="22" hidden="1">'[4]AMI P &amp; L'!#REF!</definedName>
    <definedName name="BExF7N83YDEVXDEZQFACS9ZVES27" localSheetId="21" hidden="1">'[4]AMI P &amp; L'!#REF!</definedName>
    <definedName name="BExF7N83YDEVXDEZQFACS9ZVES27" localSheetId="57" hidden="1">'[4]AMI P &amp; L'!#REF!</definedName>
    <definedName name="BExF7N83YDEVXDEZQFACS9ZVES27" localSheetId="56" hidden="1">'[4]AMI P &amp; L'!#REF!</definedName>
    <definedName name="BExF7N83YDEVXDEZQFACS9ZVES27" localSheetId="7" hidden="1">'[7]AMI P &amp; L'!#REF!</definedName>
    <definedName name="BExF7N83YDEVXDEZQFACS9ZVES27" localSheetId="40" hidden="1">'[4]AMI P &amp; L'!#REF!</definedName>
    <definedName name="BExF7N83YDEVXDEZQFACS9ZVES27" localSheetId="39" hidden="1">'[4]AMI P &amp; L'!#REF!</definedName>
    <definedName name="BExF7N83YDEVXDEZQFACS9ZVES27" localSheetId="41" hidden="1">'[4]AMI P &amp; L'!#REF!</definedName>
    <definedName name="BExF7N83YDEVXDEZQFACS9ZVES27" localSheetId="38" hidden="1">'[4]AMI P &amp; L'!#REF!</definedName>
    <definedName name="BExF7N83YDEVXDEZQFACS9ZVES27" localSheetId="15" hidden="1">'[4]AMI P &amp; L'!#REF!</definedName>
    <definedName name="BExF7N83YDEVXDEZQFACS9ZVES27" hidden="1">'[4]AMI P &amp; L'!#REF!</definedName>
    <definedName name="BExF7OVDRP3LHNAF2CX4V84CKKIR" localSheetId="2" hidden="1">#REF!</definedName>
    <definedName name="BExF7OVDRP3LHNAF2CX4V84CKKIR" localSheetId="7" hidden="1">#REF!</definedName>
    <definedName name="BExF7OVDRP3LHNAF2CX4V84CKKIR" hidden="1">'[3]Reco Sheet for Fcast'!$I$7:$J$7</definedName>
    <definedName name="BExF7QO41X2A2SL8UXDNP99GY7U9" localSheetId="2" hidden="1">#REF!</definedName>
    <definedName name="BExF7QO41X2A2SL8UXDNP99GY7U9" localSheetId="7" hidden="1">#REF!</definedName>
    <definedName name="BExF7QO41X2A2SL8UXDNP99GY7U9" hidden="1">'[3]Reco Sheet for Fcast'!$I$8:$J$8</definedName>
    <definedName name="BExF81GI8B8WBHXFTET68A9358BR" localSheetId="2" hidden="1">#REF!</definedName>
    <definedName name="BExF81GI8B8WBHXFTET68A9358BR" localSheetId="7" hidden="1">#REF!</definedName>
    <definedName name="BExF81GI8B8WBHXFTET68A9358BR" hidden="1">'[3]Reco Sheet for Fcast'!$F$10:$G$10</definedName>
    <definedName name="BExF86UR62V3WXM59JUA7U4NEJAT" localSheetId="13" hidden="1">#REF!</definedName>
    <definedName name="BExF86UR62V3WXM59JUA7U4NEJAT" localSheetId="14" hidden="1">#REF!</definedName>
    <definedName name="BExF86UR62V3WXM59JUA7U4NEJAT" localSheetId="2" hidden="1">#REF!</definedName>
    <definedName name="BExF86UR62V3WXM59JUA7U4NEJAT" hidden="1">#REF!</definedName>
    <definedName name="BExF94F5ZD2KMXCLSB4BN3BPWPZW" localSheetId="13" hidden="1">#REF!</definedName>
    <definedName name="BExF94F5ZD2KMXCLSB4BN3BPWPZW" localSheetId="14" hidden="1">#REF!</definedName>
    <definedName name="BExF94F5ZD2KMXCLSB4BN3BPWPZW" localSheetId="2" hidden="1">#REF!</definedName>
    <definedName name="BExF94F5ZD2KMXCLSB4BN3BPWPZW" hidden="1">#REF!</definedName>
    <definedName name="BExGL97US0Y3KXXASUTVR26XLT70" localSheetId="19" hidden="1">'[4]AMI P &amp; L'!#REF!</definedName>
    <definedName name="BExGL97US0Y3KXXASUTVR26XLT70" localSheetId="16" hidden="1">'[4]AMI P &amp; L'!#REF!</definedName>
    <definedName name="BExGL97US0Y3KXXASUTVR26XLT70" localSheetId="17" hidden="1">'[4]AMI P &amp; L'!#REF!</definedName>
    <definedName name="BExGL97US0Y3KXXASUTVR26XLT70" localSheetId="13" hidden="1">'[4]AMI P &amp; L'!#REF!</definedName>
    <definedName name="BExGL97US0Y3KXXASUTVR26XLT70" localSheetId="14" hidden="1">'[4]AMI P &amp; L'!#REF!</definedName>
    <definedName name="BExGL97US0Y3KXXASUTVR26XLT70" localSheetId="2" hidden="1">#REF!</definedName>
    <definedName name="BExGL97US0Y3KXXASUTVR26XLT70" localSheetId="5" hidden="1">'[4]AMI P &amp; L'!#REF!</definedName>
    <definedName name="BExGL97US0Y3KXXASUTVR26XLT70" localSheetId="22" hidden="1">'[4]AMI P &amp; L'!#REF!</definedName>
    <definedName name="BExGL97US0Y3KXXASUTVR26XLT70" localSheetId="21" hidden="1">'[4]AMI P &amp; L'!#REF!</definedName>
    <definedName name="BExGL97US0Y3KXXASUTVR26XLT70" localSheetId="57" hidden="1">'[4]AMI P &amp; L'!#REF!</definedName>
    <definedName name="BExGL97US0Y3KXXASUTVR26XLT70" localSheetId="56" hidden="1">'[4]AMI P &amp; L'!#REF!</definedName>
    <definedName name="BExGL97US0Y3KXXASUTVR26XLT70" localSheetId="7" hidden="1">#REF!</definedName>
    <definedName name="BExGL97US0Y3KXXASUTVR26XLT70" localSheetId="40" hidden="1">'[4]AMI P &amp; L'!#REF!</definedName>
    <definedName name="BExGL97US0Y3KXXASUTVR26XLT70" localSheetId="39" hidden="1">'[4]AMI P &amp; L'!#REF!</definedName>
    <definedName name="BExGL97US0Y3KXXASUTVR26XLT70" localSheetId="41" hidden="1">'[4]AMI P &amp; L'!#REF!</definedName>
    <definedName name="BExGL97US0Y3KXXASUTVR26XLT70" localSheetId="38" hidden="1">'[4]AMI P &amp; L'!#REF!</definedName>
    <definedName name="BExGL97US0Y3KXXASUTVR26XLT70" localSheetId="15" hidden="1">'[4]AMI P &amp; L'!#REF!</definedName>
    <definedName name="BExGL97US0Y3KXXASUTVR26XLT70" hidden="1">'[4]AMI P &amp; L'!#REF!</definedName>
    <definedName name="BExGLC7R4C33RO0PID97ZPPVCW4M" localSheetId="2" hidden="1">#REF!</definedName>
    <definedName name="BExGLC7R4C33RO0PID97ZPPVCW4M" localSheetId="7" hidden="1">#REF!</definedName>
    <definedName name="BExGLC7R4C33RO0PID97ZPPVCW4M" hidden="1">'[3]Reco Sheet for Fcast'!$F$11:$G$11</definedName>
    <definedName name="BExGLFIF7HCFSHNQHKEV6RY0WCO3" localSheetId="2" hidden="1">#REF!</definedName>
    <definedName name="BExGLFIF7HCFSHNQHKEV6RY0WCO3" localSheetId="7" hidden="1">#REF!</definedName>
    <definedName name="BExGLFIF7HCFSHNQHKEV6RY0WCO3" hidden="1">'[3]Reco Sheet for Fcast'!$F$8:$G$8</definedName>
    <definedName name="BExGLMPD5LHHQXURM0Y3L44P343X" localSheetId="2" hidden="1">'[5]Reco Sheet for Fcast'!$I$7:$J$7</definedName>
    <definedName name="BExGLMPD5LHHQXURM0Y3L44P343X" localSheetId="7" hidden="1">'[5]Reco Sheet for Fcast'!$I$7:$J$7</definedName>
    <definedName name="BExGLMPD5LHHQXURM0Y3L44P343X" hidden="1">'[3]Reco Sheet for Fcast'!$I$7:$J$7</definedName>
    <definedName name="BExGLTARRL0J772UD2TXEYAVPY6E" localSheetId="2" hidden="1">#REF!</definedName>
    <definedName name="BExGLTARRL0J772UD2TXEYAVPY6E" localSheetId="7" hidden="1">#REF!</definedName>
    <definedName name="BExGLTARRL0J772UD2TXEYAVPY6E" hidden="1">'[3]Reco Sheet for Fcast'!$F$6:$G$6</definedName>
    <definedName name="BExGLYE6RZTAAWHJBG2QFJPTDS2Q" localSheetId="2" hidden="1">#REF!</definedName>
    <definedName name="BExGLYE6RZTAAWHJBG2QFJPTDS2Q" localSheetId="7" hidden="1">#REF!</definedName>
    <definedName name="BExGLYE6RZTAAWHJBG2QFJPTDS2Q" hidden="1">'[3]Reco Sheet for Fcast'!$F$7:$G$7</definedName>
    <definedName name="BExGM4DZ65OAQP7MA4LN6QMYZOFF" localSheetId="2" hidden="1">#REF!</definedName>
    <definedName name="BExGM4DZ65OAQP7MA4LN6QMYZOFF" localSheetId="7" hidden="1">#REF!</definedName>
    <definedName name="BExGM4DZ65OAQP7MA4LN6QMYZOFF" hidden="1">'[3]Reco Sheet for Fcast'!$F$10:$G$10</definedName>
    <definedName name="BExGMCXCWEC9XNUOEMZ61TMI6CUO" localSheetId="2" hidden="1">#REF!</definedName>
    <definedName name="BExGMCXCWEC9XNUOEMZ61TMI6CUO" localSheetId="7" hidden="1">#REF!</definedName>
    <definedName name="BExGMCXCWEC9XNUOEMZ61TMI6CUO" hidden="1">'[3]Reco Sheet for Fcast'!$G$2</definedName>
    <definedName name="BExGMJDGIH0MEPC2TUSFUCY2ROTB" localSheetId="19" hidden="1">'[4]AMI P &amp; L'!#REF!</definedName>
    <definedName name="BExGMJDGIH0MEPC2TUSFUCY2ROTB" localSheetId="16" hidden="1">'[4]AMI P &amp; L'!#REF!</definedName>
    <definedName name="BExGMJDGIH0MEPC2TUSFUCY2ROTB" localSheetId="17" hidden="1">'[4]AMI P &amp; L'!#REF!</definedName>
    <definedName name="BExGMJDGIH0MEPC2TUSFUCY2ROTB" localSheetId="13" hidden="1">'[4]AMI P &amp; L'!#REF!</definedName>
    <definedName name="BExGMJDGIH0MEPC2TUSFUCY2ROTB" localSheetId="14" hidden="1">'[4]AMI P &amp; L'!#REF!</definedName>
    <definedName name="BExGMJDGIH0MEPC2TUSFUCY2ROTB" localSheetId="2" hidden="1">#REF!</definedName>
    <definedName name="BExGMJDGIH0MEPC2TUSFUCY2ROTB" localSheetId="5" hidden="1">'[4]AMI P &amp; L'!#REF!</definedName>
    <definedName name="BExGMJDGIH0MEPC2TUSFUCY2ROTB" localSheetId="22" hidden="1">'[4]AMI P &amp; L'!#REF!</definedName>
    <definedName name="BExGMJDGIH0MEPC2TUSFUCY2ROTB" localSheetId="21" hidden="1">'[4]AMI P &amp; L'!#REF!</definedName>
    <definedName name="BExGMJDGIH0MEPC2TUSFUCY2ROTB" localSheetId="57" hidden="1">'[4]AMI P &amp; L'!#REF!</definedName>
    <definedName name="BExGMJDGIH0MEPC2TUSFUCY2ROTB" localSheetId="56" hidden="1">'[4]AMI P &amp; L'!#REF!</definedName>
    <definedName name="BExGMJDGIH0MEPC2TUSFUCY2ROTB" localSheetId="7" hidden="1">#REF!</definedName>
    <definedName name="BExGMJDGIH0MEPC2TUSFUCY2ROTB" localSheetId="40" hidden="1">'[4]AMI P &amp; L'!#REF!</definedName>
    <definedName name="BExGMJDGIH0MEPC2TUSFUCY2ROTB" localSheetId="39" hidden="1">'[4]AMI P &amp; L'!#REF!</definedName>
    <definedName name="BExGMJDGIH0MEPC2TUSFUCY2ROTB" localSheetId="41" hidden="1">'[4]AMI P &amp; L'!#REF!</definedName>
    <definedName name="BExGMJDGIH0MEPC2TUSFUCY2ROTB" localSheetId="38" hidden="1">'[4]AMI P &amp; L'!#REF!</definedName>
    <definedName name="BExGMJDGIH0MEPC2TUSFUCY2ROTB" localSheetId="15" hidden="1">'[4]AMI P &amp; L'!#REF!</definedName>
    <definedName name="BExGMJDGIH0MEPC2TUSFUCY2ROTB" hidden="1">'[4]AMI P &amp; L'!#REF!</definedName>
    <definedName name="BExGMKPW2HPKN0M0XKF3AZ8YP0D6" localSheetId="2" hidden="1">#REF!</definedName>
    <definedName name="BExGMKPW2HPKN0M0XKF3AZ8YP0D6" localSheetId="7" hidden="1">#REF!</definedName>
    <definedName name="BExGMKPW2HPKN0M0XKF3AZ8YP0D6" hidden="1">'[3]Reco Sheet for Fcast'!$I$10:$J$10</definedName>
    <definedName name="BExGMP2F175LGL6QVSJGP6GKYHHA" localSheetId="2" hidden="1">#REF!</definedName>
    <definedName name="BExGMP2F175LGL6QVSJGP6GKYHHA" localSheetId="7" hidden="1">#REF!</definedName>
    <definedName name="BExGMP2F175LGL6QVSJGP6GKYHHA" hidden="1">'[3]Reco Sheet for Fcast'!$I$8:$J$8</definedName>
    <definedName name="BExGMPIIP8GKML2VVA8OEFL43NCS" localSheetId="2" hidden="1">#REF!</definedName>
    <definedName name="BExGMPIIP8GKML2VVA8OEFL43NCS" localSheetId="7" hidden="1">#REF!</definedName>
    <definedName name="BExGMPIIP8GKML2VVA8OEFL43NCS" hidden="1">'[3]Reco Sheet for Fcast'!$F$6:$G$6</definedName>
    <definedName name="BExGMZ3SRIXLXMWBVOXXV3M4U4YL" localSheetId="2" hidden="1">#REF!</definedName>
    <definedName name="BExGMZ3SRIXLXMWBVOXXV3M4U4YL" localSheetId="7" hidden="1">#REF!</definedName>
    <definedName name="BExGMZ3SRIXLXMWBVOXXV3M4U4YL" hidden="1">'[3]Reco Sheet for Fcast'!$F$7:$G$7</definedName>
    <definedName name="BExGMZ3UBN48IXU1ZEFYECEMZ1IM" localSheetId="2" hidden="1">#REF!</definedName>
    <definedName name="BExGMZ3UBN48IXU1ZEFYECEMZ1IM" localSheetId="7" hidden="1">#REF!</definedName>
    <definedName name="BExGMZ3UBN48IXU1ZEFYECEMZ1IM" hidden="1">'[3]Reco Sheet for Fcast'!$F$6:$G$6</definedName>
    <definedName name="BExGMZK2RWS3LUIF04PFESJU6MDU" localSheetId="13" hidden="1">#REF!</definedName>
    <definedName name="BExGMZK2RWS3LUIF04PFESJU6MDU" localSheetId="14" hidden="1">#REF!</definedName>
    <definedName name="BExGMZK2RWS3LUIF04PFESJU6MDU" localSheetId="2" hidden="1">#REF!</definedName>
    <definedName name="BExGMZK2RWS3LUIF04PFESJU6MDU" hidden="1">#REF!</definedName>
    <definedName name="BExGN4I0QATXNZCLZJM1KH1OIJQH" localSheetId="2" hidden="1">#REF!</definedName>
    <definedName name="BExGN4I0QATXNZCLZJM1KH1OIJQH" localSheetId="7" hidden="1">#REF!</definedName>
    <definedName name="BExGN4I0QATXNZCLZJM1KH1OIJQH" hidden="1">'[3]Reco Sheet for Fcast'!$F$9:$G$9</definedName>
    <definedName name="BExGN9FZ2RWCMSY1YOBJKZMNIM9R" localSheetId="2" hidden="1">#REF!</definedName>
    <definedName name="BExGN9FZ2RWCMSY1YOBJKZMNIM9R" localSheetId="7" hidden="1">#REF!</definedName>
    <definedName name="BExGN9FZ2RWCMSY1YOBJKZMNIM9R" hidden="1">'[3]Reco Sheet for Fcast'!$G$2</definedName>
    <definedName name="BExGNDN1INYA9ECZDFUDM9J0UKQR" localSheetId="13" hidden="1">#REF!</definedName>
    <definedName name="BExGNDN1INYA9ECZDFUDM9J0UKQR" localSheetId="14" hidden="1">#REF!</definedName>
    <definedName name="BExGNDN1INYA9ECZDFUDM9J0UKQR" localSheetId="2" hidden="1">#REF!</definedName>
    <definedName name="BExGNDN1INYA9ECZDFUDM9J0UKQR" hidden="1">#REF!</definedName>
    <definedName name="BExGNDSIMTHOCXXG6QOGR6DA8SGG" localSheetId="19" hidden="1">'[4]AMI P &amp; L'!#REF!</definedName>
    <definedName name="BExGNDSIMTHOCXXG6QOGR6DA8SGG" localSheetId="16" hidden="1">'[4]AMI P &amp; L'!#REF!</definedName>
    <definedName name="BExGNDSIMTHOCXXG6QOGR6DA8SGG" localSheetId="17" hidden="1">'[4]AMI P &amp; L'!#REF!</definedName>
    <definedName name="BExGNDSIMTHOCXXG6QOGR6DA8SGG" localSheetId="13" hidden="1">'[4]AMI P &amp; L'!#REF!</definedName>
    <definedName name="BExGNDSIMTHOCXXG6QOGR6DA8SGG" localSheetId="14" hidden="1">'[4]AMI P &amp; L'!#REF!</definedName>
    <definedName name="BExGNDSIMTHOCXXG6QOGR6DA8SGG" localSheetId="2" hidden="1">#REF!</definedName>
    <definedName name="BExGNDSIMTHOCXXG6QOGR6DA8SGG" localSheetId="5" hidden="1">'[4]AMI P &amp; L'!#REF!</definedName>
    <definedName name="BExGNDSIMTHOCXXG6QOGR6DA8SGG" localSheetId="22" hidden="1">'[4]AMI P &amp; L'!#REF!</definedName>
    <definedName name="BExGNDSIMTHOCXXG6QOGR6DA8SGG" localSheetId="21" hidden="1">'[4]AMI P &amp; L'!#REF!</definedName>
    <definedName name="BExGNDSIMTHOCXXG6QOGR6DA8SGG" localSheetId="57" hidden="1">'[4]AMI P &amp; L'!#REF!</definedName>
    <definedName name="BExGNDSIMTHOCXXG6QOGR6DA8SGG" localSheetId="56" hidden="1">'[4]AMI P &amp; L'!#REF!</definedName>
    <definedName name="BExGNDSIMTHOCXXG6QOGR6DA8SGG" localSheetId="7" hidden="1">#REF!</definedName>
    <definedName name="BExGNDSIMTHOCXXG6QOGR6DA8SGG" localSheetId="40" hidden="1">'[4]AMI P &amp; L'!#REF!</definedName>
    <definedName name="BExGNDSIMTHOCXXG6QOGR6DA8SGG" localSheetId="39" hidden="1">'[4]AMI P &amp; L'!#REF!</definedName>
    <definedName name="BExGNDSIMTHOCXXG6QOGR6DA8SGG" localSheetId="41" hidden="1">'[4]AMI P &amp; L'!#REF!</definedName>
    <definedName name="BExGNDSIMTHOCXXG6QOGR6DA8SGG" localSheetId="38" hidden="1">'[4]AMI P &amp; L'!#REF!</definedName>
    <definedName name="BExGNDSIMTHOCXXG6QOGR6DA8SGG" localSheetId="15" hidden="1">'[4]AMI P &amp; L'!#REF!</definedName>
    <definedName name="BExGNDSIMTHOCXXG6QOGR6DA8SGG" hidden="1">'[4]AMI P &amp; L'!#REF!</definedName>
    <definedName name="BExGNGXPVU95K83SHZNAOX17P52R" localSheetId="13" hidden="1">#REF!</definedName>
    <definedName name="BExGNGXPVU95K83SHZNAOX17P52R" localSheetId="14" hidden="1">#REF!</definedName>
    <definedName name="BExGNGXPVU95K83SHZNAOX17P52R" localSheetId="2" hidden="1">#REF!</definedName>
    <definedName name="BExGNGXPVU95K83SHZNAOX17P52R" hidden="1">#REF!</definedName>
    <definedName name="BExGNN2YQ9BDAZXT2GLCSAPXKIM7" localSheetId="19" hidden="1">'[4]AMI P &amp; L'!#REF!</definedName>
    <definedName name="BExGNN2YQ9BDAZXT2GLCSAPXKIM7" localSheetId="16" hidden="1">'[4]AMI P &amp; L'!#REF!</definedName>
    <definedName name="BExGNN2YQ9BDAZXT2GLCSAPXKIM7" localSheetId="17" hidden="1">'[4]AMI P &amp; L'!#REF!</definedName>
    <definedName name="BExGNN2YQ9BDAZXT2GLCSAPXKIM7" localSheetId="13" hidden="1">'[4]AMI P &amp; L'!#REF!</definedName>
    <definedName name="BExGNN2YQ9BDAZXT2GLCSAPXKIM7" localSheetId="14" hidden="1">'[4]AMI P &amp; L'!#REF!</definedName>
    <definedName name="BExGNN2YQ9BDAZXT2GLCSAPXKIM7" localSheetId="2" hidden="1">#REF!</definedName>
    <definedName name="BExGNN2YQ9BDAZXT2GLCSAPXKIM7" localSheetId="5" hidden="1">'[4]AMI P &amp; L'!#REF!</definedName>
    <definedName name="BExGNN2YQ9BDAZXT2GLCSAPXKIM7" localSheetId="22" hidden="1">'[4]AMI P &amp; L'!#REF!</definedName>
    <definedName name="BExGNN2YQ9BDAZXT2GLCSAPXKIM7" localSheetId="21" hidden="1">'[4]AMI P &amp; L'!#REF!</definedName>
    <definedName name="BExGNN2YQ9BDAZXT2GLCSAPXKIM7" localSheetId="57" hidden="1">'[4]AMI P &amp; L'!#REF!</definedName>
    <definedName name="BExGNN2YQ9BDAZXT2GLCSAPXKIM7" localSheetId="56" hidden="1">'[4]AMI P &amp; L'!#REF!</definedName>
    <definedName name="BExGNN2YQ9BDAZXT2GLCSAPXKIM7" localSheetId="7" hidden="1">#REF!</definedName>
    <definedName name="BExGNN2YQ9BDAZXT2GLCSAPXKIM7" localSheetId="40" hidden="1">'[4]AMI P &amp; L'!#REF!</definedName>
    <definedName name="BExGNN2YQ9BDAZXT2GLCSAPXKIM7" localSheetId="39" hidden="1">'[4]AMI P &amp; L'!#REF!</definedName>
    <definedName name="BExGNN2YQ9BDAZXT2GLCSAPXKIM7" localSheetId="41" hidden="1">'[4]AMI P &amp; L'!#REF!</definedName>
    <definedName name="BExGNN2YQ9BDAZXT2GLCSAPXKIM7" localSheetId="38" hidden="1">'[4]AMI P &amp; L'!#REF!</definedName>
    <definedName name="BExGNN2YQ9BDAZXT2GLCSAPXKIM7" localSheetId="15" hidden="1">'[4]AMI P &amp; L'!#REF!</definedName>
    <definedName name="BExGNN2YQ9BDAZXT2GLCSAPXKIM7" hidden="1">'[4]AMI P &amp; L'!#REF!</definedName>
    <definedName name="BExGNSS0CKRPKHO25R3TDBEL2NHX" localSheetId="2" hidden="1">#REF!</definedName>
    <definedName name="BExGNSS0CKRPKHO25R3TDBEL2NHX" localSheetId="7" hidden="1">#REF!</definedName>
    <definedName name="BExGNSS0CKRPKHO25R3TDBEL2NHX" hidden="1">'[3]Reco Sheet for Fcast'!$F$6:$G$6</definedName>
    <definedName name="BExGNYH0MO8NOVS85L15G0RWX4GW" localSheetId="2" hidden="1">#REF!</definedName>
    <definedName name="BExGNYH0MO8NOVS85L15G0RWX4GW" localSheetId="7" hidden="1">#REF!</definedName>
    <definedName name="BExGNYH0MO8NOVS85L15G0RWX4GW" hidden="1">'[3]Reco Sheet for Fcast'!$I$7:$J$7</definedName>
    <definedName name="BExGNZO44DEG8CGIDYSEGDUQ531R" localSheetId="19" hidden="1">'[4]AMI P &amp; L'!#REF!</definedName>
    <definedName name="BExGNZO44DEG8CGIDYSEGDUQ531R" localSheetId="16" hidden="1">'[4]AMI P &amp; L'!#REF!</definedName>
    <definedName name="BExGNZO44DEG8CGIDYSEGDUQ531R" localSheetId="17" hidden="1">'[4]AMI P &amp; L'!#REF!</definedName>
    <definedName name="BExGNZO44DEG8CGIDYSEGDUQ531R" localSheetId="13" hidden="1">'[4]AMI P &amp; L'!#REF!</definedName>
    <definedName name="BExGNZO44DEG8CGIDYSEGDUQ531R" localSheetId="14" hidden="1">'[4]AMI P &amp; L'!#REF!</definedName>
    <definedName name="BExGNZO44DEG8CGIDYSEGDUQ531R" localSheetId="2" hidden="1">#REF!</definedName>
    <definedName name="BExGNZO44DEG8CGIDYSEGDUQ531R" localSheetId="5" hidden="1">'[4]AMI P &amp; L'!#REF!</definedName>
    <definedName name="BExGNZO44DEG8CGIDYSEGDUQ531R" localSheetId="22" hidden="1">'[4]AMI P &amp; L'!#REF!</definedName>
    <definedName name="BExGNZO44DEG8CGIDYSEGDUQ531R" localSheetId="21" hidden="1">'[4]AMI P &amp; L'!#REF!</definedName>
    <definedName name="BExGNZO44DEG8CGIDYSEGDUQ531R" localSheetId="57" hidden="1">'[4]AMI P &amp; L'!#REF!</definedName>
    <definedName name="BExGNZO44DEG8CGIDYSEGDUQ531R" localSheetId="56" hidden="1">'[4]AMI P &amp; L'!#REF!</definedName>
    <definedName name="BExGNZO44DEG8CGIDYSEGDUQ531R" localSheetId="7" hidden="1">#REF!</definedName>
    <definedName name="BExGNZO44DEG8CGIDYSEGDUQ531R" localSheetId="40" hidden="1">'[4]AMI P &amp; L'!#REF!</definedName>
    <definedName name="BExGNZO44DEG8CGIDYSEGDUQ531R" localSheetId="39" hidden="1">'[4]AMI P &amp; L'!#REF!</definedName>
    <definedName name="BExGNZO44DEG8CGIDYSEGDUQ531R" localSheetId="41" hidden="1">'[4]AMI P &amp; L'!#REF!</definedName>
    <definedName name="BExGNZO44DEG8CGIDYSEGDUQ531R" localSheetId="38" hidden="1">'[4]AMI P &amp; L'!#REF!</definedName>
    <definedName name="BExGNZO44DEG8CGIDYSEGDUQ531R" localSheetId="15" hidden="1">'[4]AMI P &amp; L'!#REF!</definedName>
    <definedName name="BExGNZO44DEG8CGIDYSEGDUQ531R" hidden="1">'[4]AMI P &amp; L'!#REF!</definedName>
    <definedName name="BExGO2O0V6UYDY26AX8OSN72F77N" localSheetId="2" hidden="1">#REF!</definedName>
    <definedName name="BExGO2O0V6UYDY26AX8OSN72F77N" localSheetId="7" hidden="1">#REF!</definedName>
    <definedName name="BExGO2O0V6UYDY26AX8OSN72F77N" hidden="1">'[3]Reco Sheet for Fcast'!$F$11:$G$11</definedName>
    <definedName name="BExGO2YUBOVLYHY1QSIHRE1KLAFV" localSheetId="19" hidden="1">'[4]AMI P &amp; L'!#REF!</definedName>
    <definedName name="BExGO2YUBOVLYHY1QSIHRE1KLAFV" localSheetId="16" hidden="1">'[4]AMI P &amp; L'!#REF!</definedName>
    <definedName name="BExGO2YUBOVLYHY1QSIHRE1KLAFV" localSheetId="17" hidden="1">'[4]AMI P &amp; L'!#REF!</definedName>
    <definedName name="BExGO2YUBOVLYHY1QSIHRE1KLAFV" localSheetId="13" hidden="1">'[4]AMI P &amp; L'!#REF!</definedName>
    <definedName name="BExGO2YUBOVLYHY1QSIHRE1KLAFV" localSheetId="14" hidden="1">'[4]AMI P &amp; L'!#REF!</definedName>
    <definedName name="BExGO2YUBOVLYHY1QSIHRE1KLAFV" localSheetId="2" hidden="1">#REF!</definedName>
    <definedName name="BExGO2YUBOVLYHY1QSIHRE1KLAFV" localSheetId="5" hidden="1">'[4]AMI P &amp; L'!#REF!</definedName>
    <definedName name="BExGO2YUBOVLYHY1QSIHRE1KLAFV" localSheetId="22" hidden="1">'[4]AMI P &amp; L'!#REF!</definedName>
    <definedName name="BExGO2YUBOVLYHY1QSIHRE1KLAFV" localSheetId="21" hidden="1">'[4]AMI P &amp; L'!#REF!</definedName>
    <definedName name="BExGO2YUBOVLYHY1QSIHRE1KLAFV" localSheetId="57" hidden="1">'[4]AMI P &amp; L'!#REF!</definedName>
    <definedName name="BExGO2YUBOVLYHY1QSIHRE1KLAFV" localSheetId="56" hidden="1">'[4]AMI P &amp; L'!#REF!</definedName>
    <definedName name="BExGO2YUBOVLYHY1QSIHRE1KLAFV" localSheetId="7" hidden="1">#REF!</definedName>
    <definedName name="BExGO2YUBOVLYHY1QSIHRE1KLAFV" localSheetId="40" hidden="1">'[4]AMI P &amp; L'!#REF!</definedName>
    <definedName name="BExGO2YUBOVLYHY1QSIHRE1KLAFV" localSheetId="39" hidden="1">'[4]AMI P &amp; L'!#REF!</definedName>
    <definedName name="BExGO2YUBOVLYHY1QSIHRE1KLAFV" localSheetId="41" hidden="1">'[4]AMI P &amp; L'!#REF!</definedName>
    <definedName name="BExGO2YUBOVLYHY1QSIHRE1KLAFV" localSheetId="38" hidden="1">'[4]AMI P &amp; L'!#REF!</definedName>
    <definedName name="BExGO2YUBOVLYHY1QSIHRE1KLAFV" localSheetId="15" hidden="1">'[4]AMI P &amp; L'!#REF!</definedName>
    <definedName name="BExGO2YUBOVLYHY1QSIHRE1KLAFV" hidden="1">'[4]AMI P &amp; L'!#REF!</definedName>
    <definedName name="BExGO70E2O70LF46V8T26YFPL4V8" localSheetId="2" hidden="1">#REF!</definedName>
    <definedName name="BExGO70E2O70LF46V8T26YFPL4V8" localSheetId="7" hidden="1">#REF!</definedName>
    <definedName name="BExGO70E2O70LF46V8T26YFPL4V8" hidden="1">'[3]Reco Sheet for Fcast'!$F$9:$G$9</definedName>
    <definedName name="BExGOB25QJMQCQE76MRW9X58OIOO" localSheetId="2" hidden="1">#REF!</definedName>
    <definedName name="BExGOB25QJMQCQE76MRW9X58OIOO" localSheetId="7" hidden="1">#REF!</definedName>
    <definedName name="BExGOB25QJMQCQE76MRW9X58OIOO" hidden="1">'[3]Reco Sheet for Fcast'!$I$9:$J$9</definedName>
    <definedName name="BExGODAZKJ9EXMQZNQR5YDBSS525" localSheetId="19" hidden="1">'[4]AMI P &amp; L'!#REF!</definedName>
    <definedName name="BExGODAZKJ9EXMQZNQR5YDBSS525" localSheetId="16" hidden="1">'[4]AMI P &amp; L'!#REF!</definedName>
    <definedName name="BExGODAZKJ9EXMQZNQR5YDBSS525" localSheetId="17" hidden="1">'[4]AMI P &amp; L'!#REF!</definedName>
    <definedName name="BExGODAZKJ9EXMQZNQR5YDBSS525" localSheetId="13" hidden="1">'[4]AMI P &amp; L'!#REF!</definedName>
    <definedName name="BExGODAZKJ9EXMQZNQR5YDBSS525" localSheetId="14" hidden="1">'[4]AMI P &amp; L'!#REF!</definedName>
    <definedName name="BExGODAZKJ9EXMQZNQR5YDBSS525" localSheetId="2" hidden="1">#REF!</definedName>
    <definedName name="BExGODAZKJ9EXMQZNQR5YDBSS525" localSheetId="5" hidden="1">'[4]AMI P &amp; L'!#REF!</definedName>
    <definedName name="BExGODAZKJ9EXMQZNQR5YDBSS525" localSheetId="22" hidden="1">'[4]AMI P &amp; L'!#REF!</definedName>
    <definedName name="BExGODAZKJ9EXMQZNQR5YDBSS525" localSheetId="21" hidden="1">'[4]AMI P &amp; L'!#REF!</definedName>
    <definedName name="BExGODAZKJ9EXMQZNQR5YDBSS525" localSheetId="57" hidden="1">'[4]AMI P &amp; L'!#REF!</definedName>
    <definedName name="BExGODAZKJ9EXMQZNQR5YDBSS525" localSheetId="56" hidden="1">'[4]AMI P &amp; L'!#REF!</definedName>
    <definedName name="BExGODAZKJ9EXMQZNQR5YDBSS525" localSheetId="7" hidden="1">#REF!</definedName>
    <definedName name="BExGODAZKJ9EXMQZNQR5YDBSS525" localSheetId="40" hidden="1">'[4]AMI P &amp; L'!#REF!</definedName>
    <definedName name="BExGODAZKJ9EXMQZNQR5YDBSS525" localSheetId="39" hidden="1">'[4]AMI P &amp; L'!#REF!</definedName>
    <definedName name="BExGODAZKJ9EXMQZNQR5YDBSS525" localSheetId="41" hidden="1">'[4]AMI P &amp; L'!#REF!</definedName>
    <definedName name="BExGODAZKJ9EXMQZNQR5YDBSS525" localSheetId="38" hidden="1">'[4]AMI P &amp; L'!#REF!</definedName>
    <definedName name="BExGODAZKJ9EXMQZNQR5YDBSS525" localSheetId="15" hidden="1">'[4]AMI P &amp; L'!#REF!</definedName>
    <definedName name="BExGODAZKJ9EXMQZNQR5YDBSS525" hidden="1">'[4]AMI P &amp; L'!#REF!</definedName>
    <definedName name="BExGODR8ZSMUC11I56QHSZ686XV5" localSheetId="2" hidden="1">#REF!</definedName>
    <definedName name="BExGODR8ZSMUC11I56QHSZ686XV5" localSheetId="7" hidden="1">#REF!</definedName>
    <definedName name="BExGODR8ZSMUC11I56QHSZ686XV5" hidden="1">'[3]Reco Sheet for Fcast'!$F$8:$G$8</definedName>
    <definedName name="BExGOXJDHUDPDT8I8IVGVW9J0R5Q" localSheetId="2" hidden="1">#REF!</definedName>
    <definedName name="BExGOXJDHUDPDT8I8IVGVW9J0R5Q" localSheetId="7" hidden="1">#REF!</definedName>
    <definedName name="BExGOXJDHUDPDT8I8IVGVW9J0R5Q" hidden="1">'[3]Reco Sheet for Fcast'!$I$6:$J$6</definedName>
    <definedName name="BExGPHGT5KDOCMV2EFS4OVKTWBRD" localSheetId="2" hidden="1">#REF!</definedName>
    <definedName name="BExGPHGT5KDOCMV2EFS4OVKTWBRD" localSheetId="7" hidden="1">#REF!</definedName>
    <definedName name="BExGPHGT5KDOCMV2EFS4OVKTWBRD" hidden="1">'[3]Reco Sheet for Fcast'!$F$11:$G$11</definedName>
    <definedName name="BExGPID72Y4Y619LWASUQZKZHJNC" localSheetId="2" hidden="1">#REF!</definedName>
    <definedName name="BExGPID72Y4Y619LWASUQZKZHJNC" localSheetId="7" hidden="1">#REF!</definedName>
    <definedName name="BExGPID72Y4Y619LWASUQZKZHJNC" hidden="1">'[3]Reco Sheet for Fcast'!$F$15</definedName>
    <definedName name="BExGPP9CI26KG4J09TDI58XDKZAL" localSheetId="13" hidden="1">#REF!</definedName>
    <definedName name="BExGPP9CI26KG4J09TDI58XDKZAL" localSheetId="14" hidden="1">#REF!</definedName>
    <definedName name="BExGPP9CI26KG4J09TDI58XDKZAL" localSheetId="2" hidden="1">#REF!</definedName>
    <definedName name="BExGPP9CI26KG4J09TDI58XDKZAL" hidden="1">#REF!</definedName>
    <definedName name="BExGPPENQIANVGLVQJ77DK5JPRTB" localSheetId="2" hidden="1">#REF!</definedName>
    <definedName name="BExGPPENQIANVGLVQJ77DK5JPRTB" localSheetId="7" hidden="1">#REF!</definedName>
    <definedName name="BExGPPENQIANVGLVQJ77DK5JPRTB" hidden="1">'[3]Reco Sheet for Fcast'!$F$8:$G$8</definedName>
    <definedName name="BExGQ1ZU4967P72AHF4V1D0FOL5C" localSheetId="2" hidden="1">#REF!</definedName>
    <definedName name="BExGQ1ZU4967P72AHF4V1D0FOL5C" localSheetId="7" hidden="1">#REF!</definedName>
    <definedName name="BExGQ1ZU4967P72AHF4V1D0FOL5C" hidden="1">'[3]Reco Sheet for Fcast'!$I$7:$J$7</definedName>
    <definedName name="BExGQ36ZOMR9GV8T05M605MMOY3Y" localSheetId="19" hidden="1">'[4]AMI P &amp; L'!#REF!</definedName>
    <definedName name="BExGQ36ZOMR9GV8T05M605MMOY3Y" localSheetId="16" hidden="1">'[4]AMI P &amp; L'!#REF!</definedName>
    <definedName name="BExGQ36ZOMR9GV8T05M605MMOY3Y" localSheetId="17" hidden="1">'[4]AMI P &amp; L'!#REF!</definedName>
    <definedName name="BExGQ36ZOMR9GV8T05M605MMOY3Y" localSheetId="13" hidden="1">'[4]AMI P &amp; L'!#REF!</definedName>
    <definedName name="BExGQ36ZOMR9GV8T05M605MMOY3Y" localSheetId="14" hidden="1">'[4]AMI P &amp; L'!#REF!</definedName>
    <definedName name="BExGQ36ZOMR9GV8T05M605MMOY3Y" localSheetId="2" hidden="1">#REF!</definedName>
    <definedName name="BExGQ36ZOMR9GV8T05M605MMOY3Y" localSheetId="5" hidden="1">'[4]AMI P &amp; L'!#REF!</definedName>
    <definedName name="BExGQ36ZOMR9GV8T05M605MMOY3Y" localSheetId="22" hidden="1">'[4]AMI P &amp; L'!#REF!</definedName>
    <definedName name="BExGQ36ZOMR9GV8T05M605MMOY3Y" localSheetId="21" hidden="1">'[4]AMI P &amp; L'!#REF!</definedName>
    <definedName name="BExGQ36ZOMR9GV8T05M605MMOY3Y" localSheetId="57" hidden="1">'[4]AMI P &amp; L'!#REF!</definedName>
    <definedName name="BExGQ36ZOMR9GV8T05M605MMOY3Y" localSheetId="56" hidden="1">'[4]AMI P &amp; L'!#REF!</definedName>
    <definedName name="BExGQ36ZOMR9GV8T05M605MMOY3Y" localSheetId="7" hidden="1">#REF!</definedName>
    <definedName name="BExGQ36ZOMR9GV8T05M605MMOY3Y" localSheetId="40" hidden="1">'[4]AMI P &amp; L'!#REF!</definedName>
    <definedName name="BExGQ36ZOMR9GV8T05M605MMOY3Y" localSheetId="39" hidden="1">'[4]AMI P &amp; L'!#REF!</definedName>
    <definedName name="BExGQ36ZOMR9GV8T05M605MMOY3Y" localSheetId="41" hidden="1">'[4]AMI P &amp; L'!#REF!</definedName>
    <definedName name="BExGQ36ZOMR9GV8T05M605MMOY3Y" localSheetId="38" hidden="1">'[4]AMI P &amp; L'!#REF!</definedName>
    <definedName name="BExGQ36ZOMR9GV8T05M605MMOY3Y" localSheetId="15" hidden="1">'[4]AMI P &amp; L'!#REF!</definedName>
    <definedName name="BExGQ36ZOMR9GV8T05M605MMOY3Y" hidden="1">'[4]AMI P &amp; L'!#REF!</definedName>
    <definedName name="BExGQ61DTJ0SBFMDFBAK3XZ9O0ZO" localSheetId="2" hidden="1">#REF!</definedName>
    <definedName name="BExGQ61DTJ0SBFMDFBAK3XZ9O0ZO" localSheetId="7" hidden="1">#REF!</definedName>
    <definedName name="BExGQ61DTJ0SBFMDFBAK3XZ9O0ZO" hidden="1">'[3]Reco Sheet for Fcast'!$I$8:$J$8</definedName>
    <definedName name="BExGQ6SG9XEOD0VMBAR22YPZWSTA" localSheetId="2" hidden="1">#REF!</definedName>
    <definedName name="BExGQ6SG9XEOD0VMBAR22YPZWSTA" localSheetId="7" hidden="1">#REF!</definedName>
    <definedName name="BExGQ6SG9XEOD0VMBAR22YPZWSTA" hidden="1">'[3]Reco Sheet for Fcast'!$F$6:$G$6</definedName>
    <definedName name="BExGQGJ1A7LNZUS8QSMOG8UNGLMK" localSheetId="2" hidden="1">#REF!</definedName>
    <definedName name="BExGQGJ1A7LNZUS8QSMOG8UNGLMK" localSheetId="7" hidden="1">#REF!</definedName>
    <definedName name="BExGQGJ1A7LNZUS8QSMOG8UNGLMK" hidden="1">'[3]Reco Sheet for Fcast'!$G$2</definedName>
    <definedName name="BExGQPO7ENFEQC0NC6MC9OZR2LHY" localSheetId="2" hidden="1">#REF!</definedName>
    <definedName name="BExGQPO7ENFEQC0NC6MC9OZR2LHY" localSheetId="7" hidden="1">#REF!</definedName>
    <definedName name="BExGQPO7ENFEQC0NC6MC9OZR2LHY" hidden="1">'[3]Reco Sheet for Fcast'!$I$8:$J$8</definedName>
    <definedName name="BExGQX0H4EZMXBJTKJJE4ICJWN5O" localSheetId="19" hidden="1">'[4]AMI P &amp; L'!#REF!</definedName>
    <definedName name="BExGQX0H4EZMXBJTKJJE4ICJWN5O" localSheetId="16" hidden="1">'[4]AMI P &amp; L'!#REF!</definedName>
    <definedName name="BExGQX0H4EZMXBJTKJJE4ICJWN5O" localSheetId="17" hidden="1">'[4]AMI P &amp; L'!#REF!</definedName>
    <definedName name="BExGQX0H4EZMXBJTKJJE4ICJWN5O" localSheetId="13" hidden="1">'[4]AMI P &amp; L'!#REF!</definedName>
    <definedName name="BExGQX0H4EZMXBJTKJJE4ICJWN5O" localSheetId="14" hidden="1">'[4]AMI P &amp; L'!#REF!</definedName>
    <definedName name="BExGQX0H4EZMXBJTKJJE4ICJWN5O" localSheetId="2" hidden="1">#REF!</definedName>
    <definedName name="BExGQX0H4EZMXBJTKJJE4ICJWN5O" localSheetId="5" hidden="1">'[4]AMI P &amp; L'!#REF!</definedName>
    <definedName name="BExGQX0H4EZMXBJTKJJE4ICJWN5O" localSheetId="22" hidden="1">'[4]AMI P &amp; L'!#REF!</definedName>
    <definedName name="BExGQX0H4EZMXBJTKJJE4ICJWN5O" localSheetId="21" hidden="1">'[4]AMI P &amp; L'!#REF!</definedName>
    <definedName name="BExGQX0H4EZMXBJTKJJE4ICJWN5O" localSheetId="57" hidden="1">'[4]AMI P &amp; L'!#REF!</definedName>
    <definedName name="BExGQX0H4EZMXBJTKJJE4ICJWN5O" localSheetId="56" hidden="1">'[4]AMI P &amp; L'!#REF!</definedName>
    <definedName name="BExGQX0H4EZMXBJTKJJE4ICJWN5O" localSheetId="7" hidden="1">#REF!</definedName>
    <definedName name="BExGQX0H4EZMXBJTKJJE4ICJWN5O" localSheetId="40" hidden="1">'[4]AMI P &amp; L'!#REF!</definedName>
    <definedName name="BExGQX0H4EZMXBJTKJJE4ICJWN5O" localSheetId="39" hidden="1">'[4]AMI P &amp; L'!#REF!</definedName>
    <definedName name="BExGQX0H4EZMXBJTKJJE4ICJWN5O" localSheetId="41" hidden="1">'[4]AMI P &amp; L'!#REF!</definedName>
    <definedName name="BExGQX0H4EZMXBJTKJJE4ICJWN5O" localSheetId="38" hidden="1">'[4]AMI P &amp; L'!#REF!</definedName>
    <definedName name="BExGQX0H4EZMXBJTKJJE4ICJWN5O" localSheetId="15" hidden="1">'[4]AMI P &amp; L'!#REF!</definedName>
    <definedName name="BExGQX0H4EZMXBJTKJJE4ICJWN5O" hidden="1">'[4]AMI P &amp; L'!#REF!</definedName>
    <definedName name="BExGR2ENVVMIJQENKY6QPV34HDYB" localSheetId="13" hidden="1">#REF!</definedName>
    <definedName name="BExGR2ENVVMIJQENKY6QPV34HDYB" localSheetId="14" hidden="1">#REF!</definedName>
    <definedName name="BExGR2ENVVMIJQENKY6QPV34HDYB" localSheetId="2" hidden="1">#REF!</definedName>
    <definedName name="BExGR2ENVVMIJQENKY6QPV34HDYB" localSheetId="22" hidden="1">#REF!</definedName>
    <definedName name="BExGR2ENVVMIJQENKY6QPV34HDYB" localSheetId="7" hidden="1">#REF!</definedName>
    <definedName name="BExGR2ENVVMIJQENKY6QPV34HDYB" hidden="1">#REF!</definedName>
    <definedName name="BExGR4CW3WRIID17GGX4MI9ZDHFE" localSheetId="2" hidden="1">#REF!</definedName>
    <definedName name="BExGR4CW3WRIID17GGX4MI9ZDHFE" localSheetId="7" hidden="1">#REF!</definedName>
    <definedName name="BExGR4CW3WRIID17GGX4MI9ZDHFE" hidden="1">'[3]Reco Sheet for Fcast'!$K$2</definedName>
    <definedName name="BExGR65GJX27MU2OL6NI5PB8XVB4" localSheetId="2" hidden="1">#REF!</definedName>
    <definedName name="BExGR65GJX27MU2OL6NI5PB8XVB4" localSheetId="7" hidden="1">#REF!</definedName>
    <definedName name="BExGR65GJX27MU2OL6NI5PB8XVB4" hidden="1">'[3]Reco Sheet for Fcast'!$H$2:$I$2</definedName>
    <definedName name="BExGR6LQ97HETGS3CT96L4IK0JSH" localSheetId="2" hidden="1">#REF!</definedName>
    <definedName name="BExGR6LQ97HETGS3CT96L4IK0JSH" localSheetId="7" hidden="1">#REF!</definedName>
    <definedName name="BExGR6LQ97HETGS3CT96L4IK0JSH" hidden="1">'[3]Reco Sheet for Fcast'!$I$8:$J$8</definedName>
    <definedName name="BExGR902JCXO7ZLKL3VYXM9XRW3A" localSheetId="19" hidden="1">#REF!</definedName>
    <definedName name="BExGR902JCXO7ZLKL3VYXM9XRW3A" localSheetId="16" hidden="1">#REF!</definedName>
    <definedName name="BExGR902JCXO7ZLKL3VYXM9XRW3A" localSheetId="17" hidden="1">#REF!</definedName>
    <definedName name="BExGR902JCXO7ZLKL3VYXM9XRW3A" localSheetId="13" hidden="1">#REF!</definedName>
    <definedName name="BExGR902JCXO7ZLKL3VYXM9XRW3A" localSheetId="14" hidden="1">#REF!</definedName>
    <definedName name="BExGR902JCXO7ZLKL3VYXM9XRW3A" localSheetId="2" hidden="1">#REF!</definedName>
    <definedName name="BExGR902JCXO7ZLKL3VYXM9XRW3A" localSheetId="5" hidden="1">#REF!</definedName>
    <definedName name="BExGR902JCXO7ZLKL3VYXM9XRW3A" localSheetId="22" hidden="1">#REF!</definedName>
    <definedName name="BExGR902JCXO7ZLKL3VYXM9XRW3A" localSheetId="21" hidden="1">#REF!</definedName>
    <definedName name="BExGR902JCXO7ZLKL3VYXM9XRW3A" localSheetId="57" hidden="1">#REF!</definedName>
    <definedName name="BExGR902JCXO7ZLKL3VYXM9XRW3A" localSheetId="56" hidden="1">#REF!</definedName>
    <definedName name="BExGR902JCXO7ZLKL3VYXM9XRW3A" localSheetId="7" hidden="1">#REF!</definedName>
    <definedName name="BExGR902JCXO7ZLKL3VYXM9XRW3A" localSheetId="40" hidden="1">#REF!</definedName>
    <definedName name="BExGR902JCXO7ZLKL3VYXM9XRW3A" localSheetId="39" hidden="1">#REF!</definedName>
    <definedName name="BExGR902JCXO7ZLKL3VYXM9XRW3A" localSheetId="41" hidden="1">#REF!</definedName>
    <definedName name="BExGR902JCXO7ZLKL3VYXM9XRW3A" localSheetId="38" hidden="1">#REF!</definedName>
    <definedName name="BExGR902JCXO7ZLKL3VYXM9XRW3A" localSheetId="15" hidden="1">#REF!</definedName>
    <definedName name="BExGR902JCXO7ZLKL3VYXM9XRW3A" hidden="1">#REF!</definedName>
    <definedName name="BExGR9ATP2LVT7B9OCPSLJ11H9SX" localSheetId="2" hidden="1">#REF!</definedName>
    <definedName name="BExGR9ATP2LVT7B9OCPSLJ11H9SX" localSheetId="7" hidden="1">#REF!</definedName>
    <definedName name="BExGR9ATP2LVT7B9OCPSLJ11H9SX" hidden="1">'[3]Reco Sheet for Fcast'!$F$8:$G$8</definedName>
    <definedName name="BExGRA1VE5SDFH8FM4H8YLA70J65" localSheetId="19" hidden="1">#REF!</definedName>
    <definedName name="BExGRA1VE5SDFH8FM4H8YLA70J65" localSheetId="16" hidden="1">#REF!</definedName>
    <definedName name="BExGRA1VE5SDFH8FM4H8YLA70J65" localSheetId="17" hidden="1">#REF!</definedName>
    <definedName name="BExGRA1VE5SDFH8FM4H8YLA70J65" localSheetId="13" hidden="1">#REF!</definedName>
    <definedName name="BExGRA1VE5SDFH8FM4H8YLA70J65" localSheetId="14" hidden="1">#REF!</definedName>
    <definedName name="BExGRA1VE5SDFH8FM4H8YLA70J65" localSheetId="2" hidden="1">#REF!</definedName>
    <definedName name="BExGRA1VE5SDFH8FM4H8YLA70J65" localSheetId="5" hidden="1">#REF!</definedName>
    <definedName name="BExGRA1VE5SDFH8FM4H8YLA70J65" localSheetId="22" hidden="1">#REF!</definedName>
    <definedName name="BExGRA1VE5SDFH8FM4H8YLA70J65" localSheetId="21" hidden="1">#REF!</definedName>
    <definedName name="BExGRA1VE5SDFH8FM4H8YLA70J65" localSheetId="57" hidden="1">#REF!</definedName>
    <definedName name="BExGRA1VE5SDFH8FM4H8YLA70J65" localSheetId="56" hidden="1">#REF!</definedName>
    <definedName name="BExGRA1VE5SDFH8FM4H8YLA70J65" localSheetId="7" hidden="1">#REF!</definedName>
    <definedName name="BExGRA1VE5SDFH8FM4H8YLA70J65" localSheetId="40" hidden="1">#REF!</definedName>
    <definedName name="BExGRA1VE5SDFH8FM4H8YLA70J65" localSheetId="39" hidden="1">#REF!</definedName>
    <definedName name="BExGRA1VE5SDFH8FM4H8YLA70J65" localSheetId="41" hidden="1">#REF!</definedName>
    <definedName name="BExGRA1VE5SDFH8FM4H8YLA70J65" localSheetId="38" hidden="1">#REF!</definedName>
    <definedName name="BExGRA1VE5SDFH8FM4H8YLA70J65" localSheetId="15" hidden="1">#REF!</definedName>
    <definedName name="BExGRA1VE5SDFH8FM4H8YLA70J65" hidden="1">#REF!</definedName>
    <definedName name="BExGREP2D0XVCEBGWU6RQ7KX23Q3" localSheetId="2" hidden="1">'[5]Reco Sheet for Fcast'!$F$8:$G$8</definedName>
    <definedName name="BExGREP2D0XVCEBGWU6RQ7KX23Q3" localSheetId="7" hidden="1">'[5]Reco Sheet for Fcast'!$F$8:$G$8</definedName>
    <definedName name="BExGREP2D0XVCEBGWU6RQ7KX23Q3" hidden="1">'[3]Reco Sheet for Fcast'!$F$8:$G$8</definedName>
    <definedName name="BExGRUKVVKDL8483WI70VN2QZDGD" localSheetId="2" hidden="1">#REF!</definedName>
    <definedName name="BExGRUKVVKDL8483WI70VN2QZDGD" localSheetId="7" hidden="1">#REF!</definedName>
    <definedName name="BExGRUKVVKDL8483WI70VN2QZDGD" hidden="1">'[3]Reco Sheet for Fcast'!$F$7:$G$7</definedName>
    <definedName name="BExGRVXD519NRV2E1ZYNYCW0PMW6" localSheetId="19" hidden="1">#REF!</definedName>
    <definedName name="BExGRVXD519NRV2E1ZYNYCW0PMW6" localSheetId="16" hidden="1">#REF!</definedName>
    <definedName name="BExGRVXD519NRV2E1ZYNYCW0PMW6" localSheetId="17" hidden="1">#REF!</definedName>
    <definedName name="BExGRVXD519NRV2E1ZYNYCW0PMW6" localSheetId="13" hidden="1">#REF!</definedName>
    <definedName name="BExGRVXD519NRV2E1ZYNYCW0PMW6" localSheetId="14" hidden="1">#REF!</definedName>
    <definedName name="BExGRVXD519NRV2E1ZYNYCW0PMW6" localSheetId="2" hidden="1">#REF!</definedName>
    <definedName name="BExGRVXD519NRV2E1ZYNYCW0PMW6" localSheetId="5" hidden="1">#REF!</definedName>
    <definedName name="BExGRVXD519NRV2E1ZYNYCW0PMW6" localSheetId="22" hidden="1">#REF!</definedName>
    <definedName name="BExGRVXD519NRV2E1ZYNYCW0PMW6" localSheetId="21" hidden="1">#REF!</definedName>
    <definedName name="BExGRVXD519NRV2E1ZYNYCW0PMW6" localSheetId="57" hidden="1">#REF!</definedName>
    <definedName name="BExGRVXD519NRV2E1ZYNYCW0PMW6" localSheetId="56" hidden="1">#REF!</definedName>
    <definedName name="BExGRVXD519NRV2E1ZYNYCW0PMW6" localSheetId="7" hidden="1">#REF!</definedName>
    <definedName name="BExGRVXD519NRV2E1ZYNYCW0PMW6" localSheetId="40" hidden="1">#REF!</definedName>
    <definedName name="BExGRVXD519NRV2E1ZYNYCW0PMW6" localSheetId="39" hidden="1">#REF!</definedName>
    <definedName name="BExGRVXD519NRV2E1ZYNYCW0PMW6" localSheetId="41" hidden="1">#REF!</definedName>
    <definedName name="BExGRVXD519NRV2E1ZYNYCW0PMW6" localSheetId="38" hidden="1">#REF!</definedName>
    <definedName name="BExGRVXD519NRV2E1ZYNYCW0PMW6" localSheetId="15" hidden="1">#REF!</definedName>
    <definedName name="BExGRVXD519NRV2E1ZYNYCW0PMW6" hidden="1">#REF!</definedName>
    <definedName name="BExGS2IWR5DUNJ1U9PAKIV8CMBNI" localSheetId="2" hidden="1">#REF!</definedName>
    <definedName name="BExGS2IWR5DUNJ1U9PAKIV8CMBNI" localSheetId="7" hidden="1">#REF!</definedName>
    <definedName name="BExGS2IWR5DUNJ1U9PAKIV8CMBNI" hidden="1">'[3]Reco Sheet for Fcast'!$H$2:$I$2</definedName>
    <definedName name="BExGS69P9FFTEOPDS0MWFKF45G47" localSheetId="2" hidden="1">#REF!</definedName>
    <definedName name="BExGS69P9FFTEOPDS0MWFKF45G47" localSheetId="7" hidden="1">#REF!</definedName>
    <definedName name="BExGS69P9FFTEOPDS0MWFKF45G47" hidden="1">'[3]Reco Sheet for Fcast'!$G$2</definedName>
    <definedName name="BExGS6F1JFHM5MUJ1RFO50WP6D05" localSheetId="2" hidden="1">#REF!</definedName>
    <definedName name="BExGS6F1JFHM5MUJ1RFO50WP6D05" localSheetId="7" hidden="1">#REF!</definedName>
    <definedName name="BExGS6F1JFHM5MUJ1RFO50WP6D05" hidden="1">'[3]Reco Sheet for Fcast'!$I$6:$J$6</definedName>
    <definedName name="BExGSA5YB5ZGE4NHDVCZ55TQAJTL" localSheetId="2" hidden="1">#REF!</definedName>
    <definedName name="BExGSA5YB5ZGE4NHDVCZ55TQAJTL" localSheetId="7" hidden="1">#REF!</definedName>
    <definedName name="BExGSA5YB5ZGE4NHDVCZ55TQAJTL" hidden="1">'[3]Reco Sheet for Fcast'!$I$10:$J$10</definedName>
    <definedName name="BExGSARJTLL2AE6NAMXZ7IGZI2M1" localSheetId="13" hidden="1">#REF!</definedName>
    <definedName name="BExGSARJTLL2AE6NAMXZ7IGZI2M1" localSheetId="14" hidden="1">#REF!</definedName>
    <definedName name="BExGSARJTLL2AE6NAMXZ7IGZI2M1" localSheetId="2" hidden="1">#REF!</definedName>
    <definedName name="BExGSARJTLL2AE6NAMXZ7IGZI2M1" localSheetId="22" hidden="1">#REF!</definedName>
    <definedName name="BExGSARJTLL2AE6NAMXZ7IGZI2M1" localSheetId="7" hidden="1">#REF!</definedName>
    <definedName name="BExGSARJTLL2AE6NAMXZ7IGZI2M1" hidden="1">#REF!</definedName>
    <definedName name="BExGSCEUCQQVDEEKWJ677QTGUVTE" localSheetId="2" hidden="1">#REF!</definedName>
    <definedName name="BExGSCEUCQQVDEEKWJ677QTGUVTE" localSheetId="7" hidden="1">#REF!</definedName>
    <definedName name="BExGSCEUCQQVDEEKWJ677QTGUVTE" hidden="1">'[3]Reco Sheet for Fcast'!$I$6:$J$6</definedName>
    <definedName name="BExGSQY65LH1PCKKM5WHDW83F35O" localSheetId="19" hidden="1">'[4]AMI P &amp; L'!#REF!</definedName>
    <definedName name="BExGSQY65LH1PCKKM5WHDW83F35O" localSheetId="16" hidden="1">'[4]AMI P &amp; L'!#REF!</definedName>
    <definedName name="BExGSQY65LH1PCKKM5WHDW83F35O" localSheetId="17" hidden="1">'[4]AMI P &amp; L'!#REF!</definedName>
    <definedName name="BExGSQY65LH1PCKKM5WHDW83F35O" localSheetId="13" hidden="1">'[4]AMI P &amp; L'!#REF!</definedName>
    <definedName name="BExGSQY65LH1PCKKM5WHDW83F35O" localSheetId="14" hidden="1">'[4]AMI P &amp; L'!#REF!</definedName>
    <definedName name="BExGSQY65LH1PCKKM5WHDW83F35O" localSheetId="2" hidden="1">#REF!</definedName>
    <definedName name="BExGSQY65LH1PCKKM5WHDW83F35O" localSheetId="5" hidden="1">'[4]AMI P &amp; L'!#REF!</definedName>
    <definedName name="BExGSQY65LH1PCKKM5WHDW83F35O" localSheetId="22" hidden="1">'[4]AMI P &amp; L'!#REF!</definedName>
    <definedName name="BExGSQY65LH1PCKKM5WHDW83F35O" localSheetId="21" hidden="1">'[4]AMI P &amp; L'!#REF!</definedName>
    <definedName name="BExGSQY65LH1PCKKM5WHDW83F35O" localSheetId="57" hidden="1">'[4]AMI P &amp; L'!#REF!</definedName>
    <definedName name="BExGSQY65LH1PCKKM5WHDW83F35O" localSheetId="56" hidden="1">'[4]AMI P &amp; L'!#REF!</definedName>
    <definedName name="BExGSQY65LH1PCKKM5WHDW83F35O" localSheetId="7" hidden="1">#REF!</definedName>
    <definedName name="BExGSQY65LH1PCKKM5WHDW83F35O" localSheetId="40" hidden="1">'[4]AMI P &amp; L'!#REF!</definedName>
    <definedName name="BExGSQY65LH1PCKKM5WHDW83F35O" localSheetId="39" hidden="1">'[4]AMI P &amp; L'!#REF!</definedName>
    <definedName name="BExGSQY65LH1PCKKM5WHDW83F35O" localSheetId="41" hidden="1">'[4]AMI P &amp; L'!#REF!</definedName>
    <definedName name="BExGSQY65LH1PCKKM5WHDW83F35O" localSheetId="38" hidden="1">'[4]AMI P &amp; L'!#REF!</definedName>
    <definedName name="BExGSQY65LH1PCKKM5WHDW83F35O" localSheetId="15" hidden="1">'[4]AMI P &amp; L'!#REF!</definedName>
    <definedName name="BExGSQY65LH1PCKKM5WHDW83F35O" hidden="1">'[4]AMI P &amp; L'!#REF!</definedName>
    <definedName name="BExGSYW1GKISF0PMUAK3XJK9PEW9" localSheetId="2" hidden="1">#REF!</definedName>
    <definedName name="BExGSYW1GKISF0PMUAK3XJK9PEW9" localSheetId="7" hidden="1">#REF!</definedName>
    <definedName name="BExGSYW1GKISF0PMUAK3XJK9PEW9" hidden="1">'[3]Reco Sheet for Fcast'!$F$11:$G$11</definedName>
    <definedName name="BExGT0DZJB6LSF6L693UUB9EY1VQ" localSheetId="19" hidden="1">'[4]AMI P &amp; L'!#REF!</definedName>
    <definedName name="BExGT0DZJB6LSF6L693UUB9EY1VQ" localSheetId="16" hidden="1">'[4]AMI P &amp; L'!#REF!</definedName>
    <definedName name="BExGT0DZJB6LSF6L693UUB9EY1VQ" localSheetId="17" hidden="1">'[4]AMI P &amp; L'!#REF!</definedName>
    <definedName name="BExGT0DZJB6LSF6L693UUB9EY1VQ" localSheetId="13" hidden="1">'[4]AMI P &amp; L'!#REF!</definedName>
    <definedName name="BExGT0DZJB6LSF6L693UUB9EY1VQ" localSheetId="14" hidden="1">'[4]AMI P &amp; L'!#REF!</definedName>
    <definedName name="BExGT0DZJB6LSF6L693UUB9EY1VQ" localSheetId="2" hidden="1">#REF!</definedName>
    <definedName name="BExGT0DZJB6LSF6L693UUB9EY1VQ" localSheetId="5" hidden="1">'[4]AMI P &amp; L'!#REF!</definedName>
    <definedName name="BExGT0DZJB6LSF6L693UUB9EY1VQ" localSheetId="22" hidden="1">'[4]AMI P &amp; L'!#REF!</definedName>
    <definedName name="BExGT0DZJB6LSF6L693UUB9EY1VQ" localSheetId="21" hidden="1">'[4]AMI P &amp; L'!#REF!</definedName>
    <definedName name="BExGT0DZJB6LSF6L693UUB9EY1VQ" localSheetId="57" hidden="1">'[4]AMI P &amp; L'!#REF!</definedName>
    <definedName name="BExGT0DZJB6LSF6L693UUB9EY1VQ" localSheetId="56" hidden="1">'[4]AMI P &amp; L'!#REF!</definedName>
    <definedName name="BExGT0DZJB6LSF6L693UUB9EY1VQ" localSheetId="7" hidden="1">#REF!</definedName>
    <definedName name="BExGT0DZJB6LSF6L693UUB9EY1VQ" localSheetId="40" hidden="1">'[4]AMI P &amp; L'!#REF!</definedName>
    <definedName name="BExGT0DZJB6LSF6L693UUB9EY1VQ" localSheetId="39" hidden="1">'[4]AMI P &amp; L'!#REF!</definedName>
    <definedName name="BExGT0DZJB6LSF6L693UUB9EY1VQ" localSheetId="41" hidden="1">'[4]AMI P &amp; L'!#REF!</definedName>
    <definedName name="BExGT0DZJB6LSF6L693UUB9EY1VQ" localSheetId="38" hidden="1">'[4]AMI P &amp; L'!#REF!</definedName>
    <definedName name="BExGT0DZJB6LSF6L693UUB9EY1VQ" localSheetId="15" hidden="1">'[4]AMI P &amp; L'!#REF!</definedName>
    <definedName name="BExGT0DZJB6LSF6L693UUB9EY1VQ" hidden="1">'[4]AMI P &amp; L'!#REF!</definedName>
    <definedName name="BExGT0OSYJ4G1RU3EZR9QY6M3SCB" localSheetId="2" hidden="1">'[5]Reco Sheet for Fcast'!$J$2:$K$2</definedName>
    <definedName name="BExGT0OSYJ4G1RU3EZR9QY6M3SCB" localSheetId="7" hidden="1">'[5]Reco Sheet for Fcast'!$J$2:$K$2</definedName>
    <definedName name="BExGT0OSYJ4G1RU3EZR9QY6M3SCB" hidden="1">'[3]Reco Sheet for Fcast'!$J$2:$K$2</definedName>
    <definedName name="BExGTGVFIF8HOQXR54SK065A8M4K" localSheetId="2" hidden="1">#REF!</definedName>
    <definedName name="BExGTGVFIF8HOQXR54SK065A8M4K" localSheetId="7" hidden="1">#REF!</definedName>
    <definedName name="BExGTGVFIF8HOQXR54SK065A8M4K" hidden="1">'[3]Reco Sheet for Fcast'!$F$10:$G$10</definedName>
    <definedName name="BExGTI2KYBJUSGL2YDFTU3H46W8K" localSheetId="13" hidden="1">#REF!</definedName>
    <definedName name="BExGTI2KYBJUSGL2YDFTU3H46W8K" localSheetId="14" hidden="1">#REF!</definedName>
    <definedName name="BExGTI2KYBJUSGL2YDFTU3H46W8K" localSheetId="2" hidden="1">#REF!</definedName>
    <definedName name="BExGTI2KYBJUSGL2YDFTU3H46W8K" localSheetId="7" hidden="1">#REF!</definedName>
    <definedName name="BExGTI2KYBJUSGL2YDFTU3H46W8K" hidden="1">#REF!</definedName>
    <definedName name="BExGTIYX3OWPIINOGY1E4QQYSKHP" localSheetId="19" hidden="1">'[4]AMI P &amp; L'!#REF!</definedName>
    <definedName name="BExGTIYX3OWPIINOGY1E4QQYSKHP" localSheetId="16" hidden="1">'[4]AMI P &amp; L'!#REF!</definedName>
    <definedName name="BExGTIYX3OWPIINOGY1E4QQYSKHP" localSheetId="17" hidden="1">'[4]AMI P &amp; L'!#REF!</definedName>
    <definedName name="BExGTIYX3OWPIINOGY1E4QQYSKHP" localSheetId="13" hidden="1">'[4]AMI P &amp; L'!#REF!</definedName>
    <definedName name="BExGTIYX3OWPIINOGY1E4QQYSKHP" localSheetId="14" hidden="1">'[4]AMI P &amp; L'!#REF!</definedName>
    <definedName name="BExGTIYX3OWPIINOGY1E4QQYSKHP" localSheetId="2" hidden="1">#REF!</definedName>
    <definedName name="BExGTIYX3OWPIINOGY1E4QQYSKHP" localSheetId="5" hidden="1">'[4]AMI P &amp; L'!#REF!</definedName>
    <definedName name="BExGTIYX3OWPIINOGY1E4QQYSKHP" localSheetId="22" hidden="1">'[4]AMI P &amp; L'!#REF!</definedName>
    <definedName name="BExGTIYX3OWPIINOGY1E4QQYSKHP" localSheetId="21" hidden="1">'[4]AMI P &amp; L'!#REF!</definedName>
    <definedName name="BExGTIYX3OWPIINOGY1E4QQYSKHP" localSheetId="57" hidden="1">'[4]AMI P &amp; L'!#REF!</definedName>
    <definedName name="BExGTIYX3OWPIINOGY1E4QQYSKHP" localSheetId="56" hidden="1">'[4]AMI P &amp; L'!#REF!</definedName>
    <definedName name="BExGTIYX3OWPIINOGY1E4QQYSKHP" localSheetId="7" hidden="1">#REF!</definedName>
    <definedName name="BExGTIYX3OWPIINOGY1E4QQYSKHP" localSheetId="40" hidden="1">'[4]AMI P &amp; L'!#REF!</definedName>
    <definedName name="BExGTIYX3OWPIINOGY1E4QQYSKHP" localSheetId="39" hidden="1">'[4]AMI P &amp; L'!#REF!</definedName>
    <definedName name="BExGTIYX3OWPIINOGY1E4QQYSKHP" localSheetId="41" hidden="1">'[4]AMI P &amp; L'!#REF!</definedName>
    <definedName name="BExGTIYX3OWPIINOGY1E4QQYSKHP" localSheetId="38" hidden="1">'[4]AMI P &amp; L'!#REF!</definedName>
    <definedName name="BExGTIYX3OWPIINOGY1E4QQYSKHP" localSheetId="15" hidden="1">'[4]AMI P &amp; L'!#REF!</definedName>
    <definedName name="BExGTIYX3OWPIINOGY1E4QQYSKHP" hidden="1">'[4]AMI P &amp; L'!#REF!</definedName>
    <definedName name="BExGTKGUN0KUU3C0RL2LK98D8MEK" localSheetId="2" hidden="1">#REF!</definedName>
    <definedName name="BExGTKGUN0KUU3C0RL2LK98D8MEK" localSheetId="7" hidden="1">#REF!</definedName>
    <definedName name="BExGTKGUN0KUU3C0RL2LK98D8MEK" hidden="1">'[3]Reco Sheet for Fcast'!$I$8:$J$8</definedName>
    <definedName name="BExGTL2GNL3OOQJZFJUSE2HL0E73" localSheetId="13" hidden="1">#REF!</definedName>
    <definedName name="BExGTL2GNL3OOQJZFJUSE2HL0E73" localSheetId="14" hidden="1">#REF!</definedName>
    <definedName name="BExGTL2GNL3OOQJZFJUSE2HL0E73" localSheetId="2" hidden="1">#REF!</definedName>
    <definedName name="BExGTL2GNL3OOQJZFJUSE2HL0E73" hidden="1">#REF!</definedName>
    <definedName name="BExGTQB6STG5OP8F4WFG4MJ1QG32" hidden="1">'[6]Bud Mth'!$F$8:$G$8</definedName>
    <definedName name="BExGTZ046J7VMUG4YPKFN2K8TWB7" localSheetId="2" hidden="1">#REF!</definedName>
    <definedName name="BExGTZ046J7VMUG4YPKFN2K8TWB7" localSheetId="7" hidden="1">#REF!</definedName>
    <definedName name="BExGTZ046J7VMUG4YPKFN2K8TWB7" hidden="1">'[3]Reco Sheet for Fcast'!$I$7:$J$7</definedName>
    <definedName name="BExGU2G9OPRZRIU9YGF6NX9FUW0J" localSheetId="2" hidden="1">#REF!</definedName>
    <definedName name="BExGU2G9OPRZRIU9YGF6NX9FUW0J" localSheetId="7" hidden="1">#REF!</definedName>
    <definedName name="BExGU2G9OPRZRIU9YGF6NX9FUW0J" hidden="1">'[3]Reco Sheet for Fcast'!$I$9:$J$9</definedName>
    <definedName name="BExGU6HTKLRZO8UOI3DTAM5RFDBA" localSheetId="2" hidden="1">#REF!</definedName>
    <definedName name="BExGU6HTKLRZO8UOI3DTAM5RFDBA" localSheetId="7" hidden="1">#REF!</definedName>
    <definedName name="BExGU6HTKLRZO8UOI3DTAM5RFDBA" hidden="1">'[3]Reco Sheet for Fcast'!$I$7:$J$7</definedName>
    <definedName name="BExGUDDZXFFQHAF4UZF8ZB1HO7H6" localSheetId="19" hidden="1">'[4]AMI P &amp; L'!#REF!</definedName>
    <definedName name="BExGUDDZXFFQHAF4UZF8ZB1HO7H6" localSheetId="16" hidden="1">'[4]AMI P &amp; L'!#REF!</definedName>
    <definedName name="BExGUDDZXFFQHAF4UZF8ZB1HO7H6" localSheetId="17" hidden="1">'[4]AMI P &amp; L'!#REF!</definedName>
    <definedName name="BExGUDDZXFFQHAF4UZF8ZB1HO7H6" localSheetId="13" hidden="1">'[4]AMI P &amp; L'!#REF!</definedName>
    <definedName name="BExGUDDZXFFQHAF4UZF8ZB1HO7H6" localSheetId="14" hidden="1">'[4]AMI P &amp; L'!#REF!</definedName>
    <definedName name="BExGUDDZXFFQHAF4UZF8ZB1HO7H6" localSheetId="2" hidden="1">#REF!</definedName>
    <definedName name="BExGUDDZXFFQHAF4UZF8ZB1HO7H6" localSheetId="5" hidden="1">'[4]AMI P &amp; L'!#REF!</definedName>
    <definedName name="BExGUDDZXFFQHAF4UZF8ZB1HO7H6" localSheetId="22" hidden="1">'[4]AMI P &amp; L'!#REF!</definedName>
    <definedName name="BExGUDDZXFFQHAF4UZF8ZB1HO7H6" localSheetId="21" hidden="1">'[4]AMI P &amp; L'!#REF!</definedName>
    <definedName name="BExGUDDZXFFQHAF4UZF8ZB1HO7H6" localSheetId="57" hidden="1">'[4]AMI P &amp; L'!#REF!</definedName>
    <definedName name="BExGUDDZXFFQHAF4UZF8ZB1HO7H6" localSheetId="56" hidden="1">'[4]AMI P &amp; L'!#REF!</definedName>
    <definedName name="BExGUDDZXFFQHAF4UZF8ZB1HO7H6" localSheetId="7" hidden="1">#REF!</definedName>
    <definedName name="BExGUDDZXFFQHAF4UZF8ZB1HO7H6" localSheetId="40" hidden="1">'[4]AMI P &amp; L'!#REF!</definedName>
    <definedName name="BExGUDDZXFFQHAF4UZF8ZB1HO7H6" localSheetId="39" hidden="1">'[4]AMI P &amp; L'!#REF!</definedName>
    <definedName name="BExGUDDZXFFQHAF4UZF8ZB1HO7H6" localSheetId="41" hidden="1">'[4]AMI P &amp; L'!#REF!</definedName>
    <definedName name="BExGUDDZXFFQHAF4UZF8ZB1HO7H6" localSheetId="38" hidden="1">'[4]AMI P &amp; L'!#REF!</definedName>
    <definedName name="BExGUDDZXFFQHAF4UZF8ZB1HO7H6" localSheetId="15" hidden="1">'[4]AMI P &amp; L'!#REF!</definedName>
    <definedName name="BExGUDDZXFFQHAF4UZF8ZB1HO7H6" hidden="1">'[4]AMI P &amp; L'!#REF!</definedName>
    <definedName name="BExGUIBXBRHGM97ZX6GBA4ZDQ79C" localSheetId="2" hidden="1">#REF!</definedName>
    <definedName name="BExGUIBXBRHGM97ZX6GBA4ZDQ79C" localSheetId="7" hidden="1">#REF!</definedName>
    <definedName name="BExGUIBXBRHGM97ZX6GBA4ZDQ79C" hidden="1">'[3]Reco Sheet for Fcast'!$F$9:$G$9</definedName>
    <definedName name="BExGUM8D91UNPCOO4TKP9FGX85TF" localSheetId="19" hidden="1">'[4]AMI P &amp; L'!#REF!</definedName>
    <definedName name="BExGUM8D91UNPCOO4TKP9FGX85TF" localSheetId="16" hidden="1">'[4]AMI P &amp; L'!#REF!</definedName>
    <definedName name="BExGUM8D91UNPCOO4TKP9FGX85TF" localSheetId="17" hidden="1">'[4]AMI P &amp; L'!#REF!</definedName>
    <definedName name="BExGUM8D91UNPCOO4TKP9FGX85TF" localSheetId="13" hidden="1">'[4]AMI P &amp; L'!#REF!</definedName>
    <definedName name="BExGUM8D91UNPCOO4TKP9FGX85TF" localSheetId="14" hidden="1">'[4]AMI P &amp; L'!#REF!</definedName>
    <definedName name="BExGUM8D91UNPCOO4TKP9FGX85TF" localSheetId="2" hidden="1">#REF!</definedName>
    <definedName name="BExGUM8D91UNPCOO4TKP9FGX85TF" localSheetId="5" hidden="1">'[4]AMI P &amp; L'!#REF!</definedName>
    <definedName name="BExGUM8D91UNPCOO4TKP9FGX85TF" localSheetId="22" hidden="1">'[4]AMI P &amp; L'!#REF!</definedName>
    <definedName name="BExGUM8D91UNPCOO4TKP9FGX85TF" localSheetId="21" hidden="1">'[4]AMI P &amp; L'!#REF!</definedName>
    <definedName name="BExGUM8D91UNPCOO4TKP9FGX85TF" localSheetId="57" hidden="1">'[4]AMI P &amp; L'!#REF!</definedName>
    <definedName name="BExGUM8D91UNPCOO4TKP9FGX85TF" localSheetId="56" hidden="1">'[4]AMI P &amp; L'!#REF!</definedName>
    <definedName name="BExGUM8D91UNPCOO4TKP9FGX85TF" localSheetId="7" hidden="1">#REF!</definedName>
    <definedName name="BExGUM8D91UNPCOO4TKP9FGX85TF" localSheetId="40" hidden="1">'[4]AMI P &amp; L'!#REF!</definedName>
    <definedName name="BExGUM8D91UNPCOO4TKP9FGX85TF" localSheetId="39" hidden="1">'[4]AMI P &amp; L'!#REF!</definedName>
    <definedName name="BExGUM8D91UNPCOO4TKP9FGX85TF" localSheetId="41" hidden="1">'[4]AMI P &amp; L'!#REF!</definedName>
    <definedName name="BExGUM8D91UNPCOO4TKP9FGX85TF" localSheetId="38" hidden="1">'[4]AMI P &amp; L'!#REF!</definedName>
    <definedName name="BExGUM8D91UNPCOO4TKP9FGX85TF" localSheetId="15" hidden="1">'[4]AMI P &amp; L'!#REF!</definedName>
    <definedName name="BExGUM8D91UNPCOO4TKP9FGX85TF" hidden="1">'[4]AMI P &amp; L'!#REF!</definedName>
    <definedName name="BExGUQF9N9FKI7S0H30WUAEB5LPD" localSheetId="2" hidden="1">#REF!</definedName>
    <definedName name="BExGUQF9N9FKI7S0H30WUAEB5LPD" localSheetId="7" hidden="1">#REF!</definedName>
    <definedName name="BExGUQF9N9FKI7S0H30WUAEB5LPD" hidden="1">'[3]Reco Sheet for Fcast'!$K$2</definedName>
    <definedName name="BExGUR6BA03XPBK60SQUW197GJ5X" localSheetId="2" hidden="1">#REF!</definedName>
    <definedName name="BExGUR6BA03XPBK60SQUW197GJ5X" localSheetId="7" hidden="1">#REF!</definedName>
    <definedName name="BExGUR6BA03XPBK60SQUW197GJ5X" hidden="1">'[3]Reco Sheet for Fcast'!$I$7:$J$7</definedName>
    <definedName name="BExGUVDE0K966CA20KN65F326IBA" localSheetId="13" hidden="1">#REF!</definedName>
    <definedName name="BExGUVDE0K966CA20KN65F326IBA" localSheetId="14" hidden="1">#REF!</definedName>
    <definedName name="BExGUVDE0K966CA20KN65F326IBA" localSheetId="2" hidden="1">#REF!</definedName>
    <definedName name="BExGUVDE0K966CA20KN65F326IBA" hidden="1">#REF!</definedName>
    <definedName name="BExGUVIP60TA4B7X2PFGMBFUSKGX" localSheetId="2" hidden="1">#REF!</definedName>
    <definedName name="BExGUVIP60TA4B7X2PFGMBFUSKGX" localSheetId="7" hidden="1">#REF!</definedName>
    <definedName name="BExGUVIP60TA4B7X2PFGMBFUSKGX" hidden="1">'[3]Reco Sheet for Fcast'!$F$10:$G$10</definedName>
    <definedName name="BExGUZKF06F209XL1IZWVJEQ82EE" localSheetId="2" hidden="1">#REF!</definedName>
    <definedName name="BExGUZKF06F209XL1IZWVJEQ82EE" localSheetId="7" hidden="1">#REF!</definedName>
    <definedName name="BExGUZKF06F209XL1IZWVJEQ82EE" hidden="1">'[3]Reco Sheet for Fcast'!$I$9:$J$9</definedName>
    <definedName name="BExGV2EVT380QHD4AP2RL9MR8L5L" localSheetId="2" hidden="1">#REF!</definedName>
    <definedName name="BExGV2EVT380QHD4AP2RL9MR8L5L" localSheetId="7" hidden="1">#REF!</definedName>
    <definedName name="BExGV2EVT380QHD4AP2RL9MR8L5L" hidden="1">'[3]Reco Sheet for Fcast'!$I$10:$J$10</definedName>
    <definedName name="BExGV4NVN9KBLA14SOD5M7JEE632" hidden="1">'[6]Bud Mth'!$I$9:$J$9</definedName>
    <definedName name="BExGVSCA3HCP1IVDZ0IAS8KEGOX0" localSheetId="13" hidden="1">#REF!</definedName>
    <definedName name="BExGVSCA3HCP1IVDZ0IAS8KEGOX0" localSheetId="14" hidden="1">#REF!</definedName>
    <definedName name="BExGVSCA3HCP1IVDZ0IAS8KEGOX0" localSheetId="2" hidden="1">#REF!</definedName>
    <definedName name="BExGVSCA3HCP1IVDZ0IAS8KEGOX0" localSheetId="7" hidden="1">#REF!</definedName>
    <definedName name="BExGVSCA3HCP1IVDZ0IAS8KEGOX0" hidden="1">#REF!</definedName>
    <definedName name="BExGVV6OOLDQ3TXZK51TTF3YX0WN" localSheetId="2" hidden="1">#REF!</definedName>
    <definedName name="BExGVV6OOLDQ3TXZK51TTF3YX0WN" localSheetId="7" hidden="1">#REF!</definedName>
    <definedName name="BExGVV6OOLDQ3TXZK51TTF3YX0WN" hidden="1">'[3]Reco Sheet for Fcast'!$F$10:$G$10</definedName>
    <definedName name="BExGW0KVS7U0C87XFZ78QW991IEV" localSheetId="2" hidden="1">#REF!</definedName>
    <definedName name="BExGW0KVS7U0C87XFZ78QW991IEV" localSheetId="7" hidden="1">#REF!</definedName>
    <definedName name="BExGW0KVS7U0C87XFZ78QW991IEV" hidden="1">'[3]Reco Sheet for Fcast'!$I$7:$J$7</definedName>
    <definedName name="BExGW2Z7AMPG6H9EXA9ML6EZVGGA" localSheetId="2" hidden="1">#REF!</definedName>
    <definedName name="BExGW2Z7AMPG6H9EXA9ML6EZVGGA" localSheetId="7" hidden="1">#REF!</definedName>
    <definedName name="BExGW2Z7AMPG6H9EXA9ML6EZVGGA" hidden="1">'[3]Reco Sheet for Fcast'!$F$15</definedName>
    <definedName name="BExGWABG5VT5XO1A196RK61AXA8C" localSheetId="2" hidden="1">#REF!</definedName>
    <definedName name="BExGWABG5VT5XO1A196RK61AXA8C" localSheetId="7" hidden="1">#REF!</definedName>
    <definedName name="BExGWABG5VT5XO1A196RK61AXA8C" hidden="1">'[3]Reco Sheet for Fcast'!$F$7:$G$7</definedName>
    <definedName name="BExGWEO0JDG84NYLEAV5NSOAGMJZ" localSheetId="19" hidden="1">'[4]AMI P &amp; L'!#REF!</definedName>
    <definedName name="BExGWEO0JDG84NYLEAV5NSOAGMJZ" localSheetId="16" hidden="1">'[4]AMI P &amp; L'!#REF!</definedName>
    <definedName name="BExGWEO0JDG84NYLEAV5NSOAGMJZ" localSheetId="17" hidden="1">'[4]AMI P &amp; L'!#REF!</definedName>
    <definedName name="BExGWEO0JDG84NYLEAV5NSOAGMJZ" localSheetId="13" hidden="1">'[4]AMI P &amp; L'!#REF!</definedName>
    <definedName name="BExGWEO0JDG84NYLEAV5NSOAGMJZ" localSheetId="14" hidden="1">'[4]AMI P &amp; L'!#REF!</definedName>
    <definedName name="BExGWEO0JDG84NYLEAV5NSOAGMJZ" localSheetId="2" hidden="1">#REF!</definedName>
    <definedName name="BExGWEO0JDG84NYLEAV5NSOAGMJZ" localSheetId="5" hidden="1">'[4]AMI P &amp; L'!#REF!</definedName>
    <definedName name="BExGWEO0JDG84NYLEAV5NSOAGMJZ" localSheetId="22" hidden="1">'[4]AMI P &amp; L'!#REF!</definedName>
    <definedName name="BExGWEO0JDG84NYLEAV5NSOAGMJZ" localSheetId="21" hidden="1">'[4]AMI P &amp; L'!#REF!</definedName>
    <definedName name="BExGWEO0JDG84NYLEAV5NSOAGMJZ" localSheetId="57" hidden="1">'[4]AMI P &amp; L'!#REF!</definedName>
    <definedName name="BExGWEO0JDG84NYLEAV5NSOAGMJZ" localSheetId="56" hidden="1">'[4]AMI P &amp; L'!#REF!</definedName>
    <definedName name="BExGWEO0JDG84NYLEAV5NSOAGMJZ" localSheetId="7" hidden="1">#REF!</definedName>
    <definedName name="BExGWEO0JDG84NYLEAV5NSOAGMJZ" localSheetId="40" hidden="1">'[4]AMI P &amp; L'!#REF!</definedName>
    <definedName name="BExGWEO0JDG84NYLEAV5NSOAGMJZ" localSheetId="39" hidden="1">'[4]AMI P &amp; L'!#REF!</definedName>
    <definedName name="BExGWEO0JDG84NYLEAV5NSOAGMJZ" localSheetId="41" hidden="1">'[4]AMI P &amp; L'!#REF!</definedName>
    <definedName name="BExGWEO0JDG84NYLEAV5NSOAGMJZ" localSheetId="38" hidden="1">'[4]AMI P &amp; L'!#REF!</definedName>
    <definedName name="BExGWEO0JDG84NYLEAV5NSOAGMJZ" localSheetId="15" hidden="1">'[4]AMI P &amp; L'!#REF!</definedName>
    <definedName name="BExGWEO0JDG84NYLEAV5NSOAGMJZ" hidden="1">'[4]AMI P &amp; L'!#REF!</definedName>
    <definedName name="BExGWLEOC70Z8QAJTPT2PDHTNM4L" localSheetId="2" hidden="1">#REF!</definedName>
    <definedName name="BExGWLEOC70Z8QAJTPT2PDHTNM4L" localSheetId="7" hidden="1">#REF!</definedName>
    <definedName name="BExGWLEOC70Z8QAJTPT2PDHTNM4L" hidden="1">'[3]Reco Sheet for Fcast'!$F$7:$G$7</definedName>
    <definedName name="BExGWNCXLCRTLBVMTXYJ5PHQI6SS" localSheetId="19" hidden="1">'[4]AMI P &amp; L'!#REF!</definedName>
    <definedName name="BExGWNCXLCRTLBVMTXYJ5PHQI6SS" localSheetId="16" hidden="1">'[4]AMI P &amp; L'!#REF!</definedName>
    <definedName name="BExGWNCXLCRTLBVMTXYJ5PHQI6SS" localSheetId="17" hidden="1">'[4]AMI P &amp; L'!#REF!</definedName>
    <definedName name="BExGWNCXLCRTLBVMTXYJ5PHQI6SS" localSheetId="13" hidden="1">'[4]AMI P &amp; L'!#REF!</definedName>
    <definedName name="BExGWNCXLCRTLBVMTXYJ5PHQI6SS" localSheetId="14" hidden="1">'[4]AMI P &amp; L'!#REF!</definedName>
    <definedName name="BExGWNCXLCRTLBVMTXYJ5PHQI6SS" localSheetId="2" hidden="1">#REF!</definedName>
    <definedName name="BExGWNCXLCRTLBVMTXYJ5PHQI6SS" localSheetId="5" hidden="1">'[4]AMI P &amp; L'!#REF!</definedName>
    <definedName name="BExGWNCXLCRTLBVMTXYJ5PHQI6SS" localSheetId="22" hidden="1">'[4]AMI P &amp; L'!#REF!</definedName>
    <definedName name="BExGWNCXLCRTLBVMTXYJ5PHQI6SS" localSheetId="21" hidden="1">'[4]AMI P &amp; L'!#REF!</definedName>
    <definedName name="BExGWNCXLCRTLBVMTXYJ5PHQI6SS" localSheetId="57" hidden="1">'[4]AMI P &amp; L'!#REF!</definedName>
    <definedName name="BExGWNCXLCRTLBVMTXYJ5PHQI6SS" localSheetId="56" hidden="1">'[4]AMI P &amp; L'!#REF!</definedName>
    <definedName name="BExGWNCXLCRTLBVMTXYJ5PHQI6SS" localSheetId="7" hidden="1">#REF!</definedName>
    <definedName name="BExGWNCXLCRTLBVMTXYJ5PHQI6SS" localSheetId="40" hidden="1">'[4]AMI P &amp; L'!#REF!</definedName>
    <definedName name="BExGWNCXLCRTLBVMTXYJ5PHQI6SS" localSheetId="39" hidden="1">'[4]AMI P &amp; L'!#REF!</definedName>
    <definedName name="BExGWNCXLCRTLBVMTXYJ5PHQI6SS" localSheetId="41" hidden="1">'[4]AMI P &amp; L'!#REF!</definedName>
    <definedName name="BExGWNCXLCRTLBVMTXYJ5PHQI6SS" localSheetId="38" hidden="1">'[4]AMI P &amp; L'!#REF!</definedName>
    <definedName name="BExGWNCXLCRTLBVMTXYJ5PHQI6SS" localSheetId="15" hidden="1">'[4]AMI P &amp; L'!#REF!</definedName>
    <definedName name="BExGWNCXLCRTLBVMTXYJ5PHQI6SS" hidden="1">'[4]AMI P &amp; L'!#REF!</definedName>
    <definedName name="BExGWQNKX6U55XS50K72Y3WLJ462" localSheetId="13" hidden="1">#REF!</definedName>
    <definedName name="BExGWQNKX6U55XS50K72Y3WLJ462" localSheetId="14" hidden="1">#REF!</definedName>
    <definedName name="BExGWQNKX6U55XS50K72Y3WLJ462" localSheetId="2" hidden="1">#REF!</definedName>
    <definedName name="BExGWQNKX6U55XS50K72Y3WLJ462" hidden="1">#REF!</definedName>
    <definedName name="BExGX6U988MCFIGDA1282F92U9AA" localSheetId="2" hidden="1">#REF!</definedName>
    <definedName name="BExGX6U988MCFIGDA1282F92U9AA" localSheetId="7" hidden="1">#REF!</definedName>
    <definedName name="BExGX6U988MCFIGDA1282F92U9AA" hidden="1">'[3]Reco Sheet for Fcast'!$F$11:$G$11</definedName>
    <definedName name="BExGX7FTB1CKAT5HUW6H531FIY6I" localSheetId="19" hidden="1">'[4]AMI P &amp; L'!#REF!</definedName>
    <definedName name="BExGX7FTB1CKAT5HUW6H531FIY6I" localSheetId="16" hidden="1">'[4]AMI P &amp; L'!#REF!</definedName>
    <definedName name="BExGX7FTB1CKAT5HUW6H531FIY6I" localSheetId="17" hidden="1">'[4]AMI P &amp; L'!#REF!</definedName>
    <definedName name="BExGX7FTB1CKAT5HUW6H531FIY6I" localSheetId="13" hidden="1">'[4]AMI P &amp; L'!#REF!</definedName>
    <definedName name="BExGX7FTB1CKAT5HUW6H531FIY6I" localSheetId="14" hidden="1">'[4]AMI P &amp; L'!#REF!</definedName>
    <definedName name="BExGX7FTB1CKAT5HUW6H531FIY6I" localSheetId="2" hidden="1">#REF!</definedName>
    <definedName name="BExGX7FTB1CKAT5HUW6H531FIY6I" localSheetId="5" hidden="1">'[4]AMI P &amp; L'!#REF!</definedName>
    <definedName name="BExGX7FTB1CKAT5HUW6H531FIY6I" localSheetId="22" hidden="1">'[4]AMI P &amp; L'!#REF!</definedName>
    <definedName name="BExGX7FTB1CKAT5HUW6H531FIY6I" localSheetId="21" hidden="1">'[4]AMI P &amp; L'!#REF!</definedName>
    <definedName name="BExGX7FTB1CKAT5HUW6H531FIY6I" localSheetId="57" hidden="1">'[4]AMI P &amp; L'!#REF!</definedName>
    <definedName name="BExGX7FTB1CKAT5HUW6H531FIY6I" localSheetId="56" hidden="1">'[4]AMI P &amp; L'!#REF!</definedName>
    <definedName name="BExGX7FTB1CKAT5HUW6H531FIY6I" localSheetId="7" hidden="1">#REF!</definedName>
    <definedName name="BExGX7FTB1CKAT5HUW6H531FIY6I" localSheetId="40" hidden="1">'[4]AMI P &amp; L'!#REF!</definedName>
    <definedName name="BExGX7FTB1CKAT5HUW6H531FIY6I" localSheetId="39" hidden="1">'[4]AMI P &amp; L'!#REF!</definedName>
    <definedName name="BExGX7FTB1CKAT5HUW6H531FIY6I" localSheetId="41" hidden="1">'[4]AMI P &amp; L'!#REF!</definedName>
    <definedName name="BExGX7FTB1CKAT5HUW6H531FIY6I" localSheetId="38" hidden="1">'[4]AMI P &amp; L'!#REF!</definedName>
    <definedName name="BExGX7FTB1CKAT5HUW6H531FIY6I" localSheetId="15" hidden="1">'[4]AMI P &amp; L'!#REF!</definedName>
    <definedName name="BExGX7FTB1CKAT5HUW6H531FIY6I" hidden="1">'[4]AMI P &amp; L'!#REF!</definedName>
    <definedName name="BExGX9DVACJQIZ4GH6YAD2A7F70O" localSheetId="2" hidden="1">#REF!</definedName>
    <definedName name="BExGX9DVACJQIZ4GH6YAD2A7F70O" localSheetId="7" hidden="1">#REF!</definedName>
    <definedName name="BExGX9DVACJQIZ4GH6YAD2A7F70O" hidden="1">'[3]Reco Sheet for Fcast'!$I$9:$J$9</definedName>
    <definedName name="BExGXDVP2S2Y8Z8Q43I78RCIK3DD" localSheetId="2" hidden="1">#REF!</definedName>
    <definedName name="BExGXDVP2S2Y8Z8Q43I78RCIK3DD" localSheetId="7" hidden="1">#REF!</definedName>
    <definedName name="BExGXDVP2S2Y8Z8Q43I78RCIK3DD" hidden="1">'[3]Reco Sheet for Fcast'!$F$10:$G$10</definedName>
    <definedName name="BExGXJ9W5JU7TT9S0BKL5Y6VVB39" localSheetId="2" hidden="1">#REF!</definedName>
    <definedName name="BExGXJ9W5JU7TT9S0BKL5Y6VVB39" localSheetId="7" hidden="1">#REF!</definedName>
    <definedName name="BExGXJ9W5JU7TT9S0BKL5Y6VVB39" hidden="1">'[3]Reco Sheet for Fcast'!$I$6:$J$6</definedName>
    <definedName name="BExGXP9PLH9HGLX6X9E31SFWH8E0" localSheetId="2" hidden="1">'[5]Reco Sheet for Fcast'!$J$2:$K$2</definedName>
    <definedName name="BExGXP9PLH9HGLX6X9E31SFWH8E0" localSheetId="7" hidden="1">'[5]Reco Sheet for Fcast'!$J$2:$K$2</definedName>
    <definedName name="BExGXP9PLH9HGLX6X9E31SFWH8E0" hidden="1">'[3]Reco Sheet for Fcast'!$J$2:$K$2</definedName>
    <definedName name="BExGXWB73RJ4BASBQTQ8EY0EC1EB" localSheetId="2" hidden="1">#REF!</definedName>
    <definedName name="BExGXWB73RJ4BASBQTQ8EY0EC1EB" localSheetId="7" hidden="1">#REF!</definedName>
    <definedName name="BExGXWB73RJ4BASBQTQ8EY0EC1EB" hidden="1">'[3]Reco Sheet for Fcast'!$K$2</definedName>
    <definedName name="BExGXZ0ABB43C7SMRKZHWOSU9EQX" localSheetId="2" hidden="1">#REF!</definedName>
    <definedName name="BExGXZ0ABB43C7SMRKZHWOSU9EQX" localSheetId="7" hidden="1">#REF!</definedName>
    <definedName name="BExGXZ0ABB43C7SMRKZHWOSU9EQX" hidden="1">'[3]Reco Sheet for Fcast'!$F$8:$G$8</definedName>
    <definedName name="BExGY6SU3SYVCJ3AG2ITY59SAZ5A" localSheetId="2" hidden="1">#REF!</definedName>
    <definedName name="BExGY6SU3SYVCJ3AG2ITY59SAZ5A" localSheetId="7" hidden="1">#REF!</definedName>
    <definedName name="BExGY6SU3SYVCJ3AG2ITY59SAZ5A" hidden="1">'[3]Reco Sheet for Fcast'!$F$15:$G$16</definedName>
    <definedName name="BExGY6YA4P5KMY2VHT0DYK3YTFAX" localSheetId="2" hidden="1">#REF!</definedName>
    <definedName name="BExGY6YA4P5KMY2VHT0DYK3YTFAX" localSheetId="7" hidden="1">#REF!</definedName>
    <definedName name="BExGY6YA4P5KMY2VHT0DYK3YTFAX" hidden="1">'[3]Reco Sheet for Fcast'!$F$9:$G$9</definedName>
    <definedName name="BExGY8G88PVVRYHPHRPJZFSX6HSC" localSheetId="2" hidden="1">#REF!</definedName>
    <definedName name="BExGY8G88PVVRYHPHRPJZFSX6HSC" localSheetId="7" hidden="1">#REF!</definedName>
    <definedName name="BExGY8G88PVVRYHPHRPJZFSX6HSC" hidden="1">'[3]Reco Sheet for Fcast'!$F$8:$G$8</definedName>
    <definedName name="BExGYC718HTZ80PNKYPVIYGRJVF6" localSheetId="2" hidden="1">#REF!</definedName>
    <definedName name="BExGYC718HTZ80PNKYPVIYGRJVF6" localSheetId="7" hidden="1">#REF!</definedName>
    <definedName name="BExGYC718HTZ80PNKYPVIYGRJVF6" hidden="1">'[3]Reco Sheet for Fcast'!$I$7:$J$7</definedName>
    <definedName name="BExGYCNATXZY2FID93B17YWIPPRD" localSheetId="2" hidden="1">#REF!</definedName>
    <definedName name="BExGYCNATXZY2FID93B17YWIPPRD" localSheetId="7" hidden="1">#REF!</definedName>
    <definedName name="BExGYCNATXZY2FID93B17YWIPPRD" hidden="1">'[3]Reco Sheet for Fcast'!$G$2</definedName>
    <definedName name="BExGYDOY2FFLXMNYU6VV9FVDVZW3" localSheetId="13" hidden="1">#REF!</definedName>
    <definedName name="BExGYDOY2FFLXMNYU6VV9FVDVZW3" localSheetId="14" hidden="1">#REF!</definedName>
    <definedName name="BExGYDOY2FFLXMNYU6VV9FVDVZW3" localSheetId="2" hidden="1">#REF!</definedName>
    <definedName name="BExGYDOY2FFLXMNYU6VV9FVDVZW3" hidden="1">#REF!</definedName>
    <definedName name="BExGYGJJJ3BBCQAOA51WHP01HN73" localSheetId="2" hidden="1">#REF!</definedName>
    <definedName name="BExGYGJJJ3BBCQAOA51WHP01HN73" localSheetId="7" hidden="1">#REF!</definedName>
    <definedName name="BExGYGJJJ3BBCQAOA51WHP01HN73" hidden="1">'[3]Reco Sheet for Fcast'!$F$11:$G$11</definedName>
    <definedName name="BExGYJE09NMFU592QN78WBPFJH50" localSheetId="19" hidden="1">#REF!</definedName>
    <definedName name="BExGYJE09NMFU592QN78WBPFJH50" localSheetId="16" hidden="1">#REF!</definedName>
    <definedName name="BExGYJE09NMFU592QN78WBPFJH50" localSheetId="17" hidden="1">#REF!</definedName>
    <definedName name="BExGYJE09NMFU592QN78WBPFJH50" localSheetId="13" hidden="1">#REF!</definedName>
    <definedName name="BExGYJE09NMFU592QN78WBPFJH50" localSheetId="14" hidden="1">#REF!</definedName>
    <definedName name="BExGYJE09NMFU592QN78WBPFJH50" localSheetId="2" hidden="1">#REF!</definedName>
    <definedName name="BExGYJE09NMFU592QN78WBPFJH50" localSheetId="5" hidden="1">#REF!</definedName>
    <definedName name="BExGYJE09NMFU592QN78WBPFJH50" localSheetId="22" hidden="1">#REF!</definedName>
    <definedName name="BExGYJE09NMFU592QN78WBPFJH50" localSheetId="21" hidden="1">#REF!</definedName>
    <definedName name="BExGYJE09NMFU592QN78WBPFJH50" localSheetId="57" hidden="1">#REF!</definedName>
    <definedName name="BExGYJE09NMFU592QN78WBPFJH50" localSheetId="56" hidden="1">#REF!</definedName>
    <definedName name="BExGYJE09NMFU592QN78WBPFJH50" localSheetId="7" hidden="1">#REF!</definedName>
    <definedName name="BExGYJE09NMFU592QN78WBPFJH50" localSheetId="40" hidden="1">#REF!</definedName>
    <definedName name="BExGYJE09NMFU592QN78WBPFJH50" localSheetId="39" hidden="1">#REF!</definedName>
    <definedName name="BExGYJE09NMFU592QN78WBPFJH50" localSheetId="41" hidden="1">#REF!</definedName>
    <definedName name="BExGYJE09NMFU592QN78WBPFJH50" localSheetId="38" hidden="1">#REF!</definedName>
    <definedName name="BExGYJE09NMFU592QN78WBPFJH50" localSheetId="15" hidden="1">#REF!</definedName>
    <definedName name="BExGYJE09NMFU592QN78WBPFJH50" hidden="1">#REF!</definedName>
    <definedName name="BExGYOS6TV2C72PLRFU8RP1I58GY" localSheetId="2" hidden="1">#REF!</definedName>
    <definedName name="BExGYOS6TV2C72PLRFU8RP1I58GY" localSheetId="7" hidden="1">#REF!</definedName>
    <definedName name="BExGYOS6TV2C72PLRFU8RP1I58GY" hidden="1">'[3]Reco Sheet for Fcast'!$F$8:$G$8</definedName>
    <definedName name="BExGYZF6NJ8J8TCF9W5RBAABK369" localSheetId="13" hidden="1">#REF!</definedName>
    <definedName name="BExGYZF6NJ8J8TCF9W5RBAABK369" localSheetId="14" hidden="1">#REF!</definedName>
    <definedName name="BExGYZF6NJ8J8TCF9W5RBAABK369" localSheetId="2" hidden="1">#REF!</definedName>
    <definedName name="BExGYZF6NJ8J8TCF9W5RBAABK369" hidden="1">#REF!</definedName>
    <definedName name="BExGZJ78ZWZCVHZ3BKEKFJZ6MAEO" localSheetId="2" hidden="1">#REF!</definedName>
    <definedName name="BExGZJ78ZWZCVHZ3BKEKFJZ6MAEO" localSheetId="7" hidden="1">#REF!</definedName>
    <definedName name="BExGZJ78ZWZCVHZ3BKEKFJZ6MAEO" hidden="1">'[3]Reco Sheet for Fcast'!$I$11:$J$11</definedName>
    <definedName name="BExGZOLH2QV73J3M9IWDDPA62TP4" localSheetId="2" hidden="1">#REF!</definedName>
    <definedName name="BExGZOLH2QV73J3M9IWDDPA62TP4" localSheetId="7" hidden="1">#REF!</definedName>
    <definedName name="BExGZOLH2QV73J3M9IWDDPA62TP4" hidden="1">'[3]Reco Sheet for Fcast'!$I$9:$J$9</definedName>
    <definedName name="BExGZP1PWGFKVVVN4YDIS22DZPCR" localSheetId="2" hidden="1">#REF!</definedName>
    <definedName name="BExGZP1PWGFKVVVN4YDIS22DZPCR" localSheetId="7" hidden="1">#REF!</definedName>
    <definedName name="BExGZP1PWGFKVVVN4YDIS22DZPCR" hidden="1">'[3]Reco Sheet for Fcast'!$I$6:$J$6</definedName>
    <definedName name="BExGZYMVDK10COF1CY445MMWH2TK" localSheetId="13" hidden="1">#REF!</definedName>
    <definedName name="BExGZYMVDK10COF1CY445MMWH2TK" localSheetId="14" hidden="1">#REF!</definedName>
    <definedName name="BExGZYMVDK10COF1CY445MMWH2TK" localSheetId="2" hidden="1">#REF!</definedName>
    <definedName name="BExGZYMVDK10COF1CY445MMWH2TK" hidden="1">#REF!</definedName>
    <definedName name="BExH00L21GZX5YJJGVMOAWBERLP5" localSheetId="2" hidden="1">#REF!</definedName>
    <definedName name="BExH00L21GZX5YJJGVMOAWBERLP5" localSheetId="7" hidden="1">#REF!</definedName>
    <definedName name="BExH00L21GZX5YJJGVMOAWBERLP5" hidden="1">'[3]Reco Sheet for Fcast'!$I$9:$J$9</definedName>
    <definedName name="BExH02ZD6VAY1KQLAQYBBI6WWIZB" localSheetId="19" hidden="1">'[4]AMI P &amp; L'!#REF!</definedName>
    <definedName name="BExH02ZD6VAY1KQLAQYBBI6WWIZB" localSheetId="16" hidden="1">'[4]AMI P &amp; L'!#REF!</definedName>
    <definedName name="BExH02ZD6VAY1KQLAQYBBI6WWIZB" localSheetId="17" hidden="1">'[4]AMI P &amp; L'!#REF!</definedName>
    <definedName name="BExH02ZD6VAY1KQLAQYBBI6WWIZB" localSheetId="13" hidden="1">'[4]AMI P &amp; L'!#REF!</definedName>
    <definedName name="BExH02ZD6VAY1KQLAQYBBI6WWIZB" localSheetId="14" hidden="1">'[4]AMI P &amp; L'!#REF!</definedName>
    <definedName name="BExH02ZD6VAY1KQLAQYBBI6WWIZB" localSheetId="2" hidden="1">#REF!</definedName>
    <definedName name="BExH02ZD6VAY1KQLAQYBBI6WWIZB" localSheetId="5" hidden="1">'[4]AMI P &amp; L'!#REF!</definedName>
    <definedName name="BExH02ZD6VAY1KQLAQYBBI6WWIZB" localSheetId="22" hidden="1">'[4]AMI P &amp; L'!#REF!</definedName>
    <definedName name="BExH02ZD6VAY1KQLAQYBBI6WWIZB" localSheetId="21" hidden="1">'[4]AMI P &amp; L'!#REF!</definedName>
    <definedName name="BExH02ZD6VAY1KQLAQYBBI6WWIZB" localSheetId="57" hidden="1">'[4]AMI P &amp; L'!#REF!</definedName>
    <definedName name="BExH02ZD6VAY1KQLAQYBBI6WWIZB" localSheetId="56" hidden="1">'[4]AMI P &amp; L'!#REF!</definedName>
    <definedName name="BExH02ZD6VAY1KQLAQYBBI6WWIZB" localSheetId="7" hidden="1">#REF!</definedName>
    <definedName name="BExH02ZD6VAY1KQLAQYBBI6WWIZB" localSheetId="40" hidden="1">'[4]AMI P &amp; L'!#REF!</definedName>
    <definedName name="BExH02ZD6VAY1KQLAQYBBI6WWIZB" localSheetId="39" hidden="1">'[4]AMI P &amp; L'!#REF!</definedName>
    <definedName name="BExH02ZD6VAY1KQLAQYBBI6WWIZB" localSheetId="41" hidden="1">'[4]AMI P &amp; L'!#REF!</definedName>
    <definedName name="BExH02ZD6VAY1KQLAQYBBI6WWIZB" localSheetId="38" hidden="1">'[4]AMI P &amp; L'!#REF!</definedName>
    <definedName name="BExH02ZD6VAY1KQLAQYBBI6WWIZB" localSheetId="15" hidden="1">'[4]AMI P &amp; L'!#REF!</definedName>
    <definedName name="BExH02ZD6VAY1KQLAQYBBI6WWIZB" hidden="1">'[4]AMI P &amp; L'!#REF!</definedName>
    <definedName name="BExH04HCMGZ4KFN8101PECX1S2FK" localSheetId="13" hidden="1">#REF!</definedName>
    <definedName name="BExH04HCMGZ4KFN8101PECX1S2FK" localSheetId="14" hidden="1">#REF!</definedName>
    <definedName name="BExH04HCMGZ4KFN8101PECX1S2FK" localSheetId="2" hidden="1">#REF!</definedName>
    <definedName name="BExH04HCMGZ4KFN8101PECX1S2FK" hidden="1">#REF!</definedName>
    <definedName name="BExH08Z6LQCGGSGSAILMHX4X7JMD" localSheetId="2" hidden="1">#REF!</definedName>
    <definedName name="BExH08Z6LQCGGSGSAILMHX4X7JMD" localSheetId="7" hidden="1">#REF!</definedName>
    <definedName name="BExH08Z6LQCGGSGSAILMHX4X7JMD" hidden="1">'[3]Reco Sheet for Fcast'!$I$6:$J$6</definedName>
    <definedName name="BExH09VINWGY7QSDNGT9BDVKS3JQ" localSheetId="13" hidden="1">#REF!</definedName>
    <definedName name="BExH09VINWGY7QSDNGT9BDVKS3JQ" localSheetId="14" hidden="1">#REF!</definedName>
    <definedName name="BExH09VINWGY7QSDNGT9BDVKS3JQ" localSheetId="2" hidden="1">#REF!</definedName>
    <definedName name="BExH09VINWGY7QSDNGT9BDVKS3JQ" localSheetId="22" hidden="1">#REF!</definedName>
    <definedName name="BExH09VINWGY7QSDNGT9BDVKS3JQ" localSheetId="7" hidden="1">#REF!</definedName>
    <definedName name="BExH09VINWGY7QSDNGT9BDVKS3JQ" hidden="1">#REF!</definedName>
    <definedName name="BExH0KT9Z8HEVRRQRGQ8YHXRLIJA" localSheetId="2" hidden="1">#REF!</definedName>
    <definedName name="BExH0KT9Z8HEVRRQRGQ8YHXRLIJA" localSheetId="7" hidden="1">#REF!</definedName>
    <definedName name="BExH0KT9Z8HEVRRQRGQ8YHXRLIJA" hidden="1">'[3]Reco Sheet for Fcast'!$I$9:$J$9</definedName>
    <definedName name="BExH0M0FDN12YBOCKL3XL2Z7T7Y8" localSheetId="2" hidden="1">#REF!</definedName>
    <definedName name="BExH0M0FDN12YBOCKL3XL2Z7T7Y8" localSheetId="7" hidden="1">#REF!</definedName>
    <definedName name="BExH0M0FDN12YBOCKL3XL2Z7T7Y8" hidden="1">'[3]Reco Sheet for Fcast'!$F$10:$G$10</definedName>
    <definedName name="BExH0O9G06YPZ5TN9RYT326I1CP2" localSheetId="2" hidden="1">#REF!</definedName>
    <definedName name="BExH0O9G06YPZ5TN9RYT326I1CP2" localSheetId="7" hidden="1">#REF!</definedName>
    <definedName name="BExH0O9G06YPZ5TN9RYT326I1CP2" hidden="1">'[3]Reco Sheet for Fcast'!$F$7:$G$7</definedName>
    <definedName name="BExH0WNJAKTJRCKMTX8O4KNMIIJM" localSheetId="19" hidden="1">'[4]AMI P &amp; L'!#REF!</definedName>
    <definedName name="BExH0WNJAKTJRCKMTX8O4KNMIIJM" localSheetId="16" hidden="1">'[4]AMI P &amp; L'!#REF!</definedName>
    <definedName name="BExH0WNJAKTJRCKMTX8O4KNMIIJM" localSheetId="17" hidden="1">'[4]AMI P &amp; L'!#REF!</definedName>
    <definedName name="BExH0WNJAKTJRCKMTX8O4KNMIIJM" localSheetId="13" hidden="1">'[4]AMI P &amp; L'!#REF!</definedName>
    <definedName name="BExH0WNJAKTJRCKMTX8O4KNMIIJM" localSheetId="14" hidden="1">'[4]AMI P &amp; L'!#REF!</definedName>
    <definedName name="BExH0WNJAKTJRCKMTX8O4KNMIIJM" localSheetId="2" hidden="1">#REF!</definedName>
    <definedName name="BExH0WNJAKTJRCKMTX8O4KNMIIJM" localSheetId="5" hidden="1">'[4]AMI P &amp; L'!#REF!</definedName>
    <definedName name="BExH0WNJAKTJRCKMTX8O4KNMIIJM" localSheetId="22" hidden="1">'[4]AMI P &amp; L'!#REF!</definedName>
    <definedName name="BExH0WNJAKTJRCKMTX8O4KNMIIJM" localSheetId="21" hidden="1">'[4]AMI P &amp; L'!#REF!</definedName>
    <definedName name="BExH0WNJAKTJRCKMTX8O4KNMIIJM" localSheetId="57" hidden="1">'[4]AMI P &amp; L'!#REF!</definedName>
    <definedName name="BExH0WNJAKTJRCKMTX8O4KNMIIJM" localSheetId="56" hidden="1">'[4]AMI P &amp; L'!#REF!</definedName>
    <definedName name="BExH0WNJAKTJRCKMTX8O4KNMIIJM" localSheetId="7" hidden="1">#REF!</definedName>
    <definedName name="BExH0WNJAKTJRCKMTX8O4KNMIIJM" localSheetId="40" hidden="1">'[4]AMI P &amp; L'!#REF!</definedName>
    <definedName name="BExH0WNJAKTJRCKMTX8O4KNMIIJM" localSheetId="39" hidden="1">'[4]AMI P &amp; L'!#REF!</definedName>
    <definedName name="BExH0WNJAKTJRCKMTX8O4KNMIIJM" localSheetId="41" hidden="1">'[4]AMI P &amp; L'!#REF!</definedName>
    <definedName name="BExH0WNJAKTJRCKMTX8O4KNMIIJM" localSheetId="38" hidden="1">'[4]AMI P &amp; L'!#REF!</definedName>
    <definedName name="BExH0WNJAKTJRCKMTX8O4KNMIIJM" localSheetId="15" hidden="1">'[4]AMI P &amp; L'!#REF!</definedName>
    <definedName name="BExH0WNJAKTJRCKMTX8O4KNMIIJM" hidden="1">'[4]AMI P &amp; L'!#REF!</definedName>
    <definedName name="BExH10ECW4A0SIUYZFOQGLBIK47I" localSheetId="13" hidden="1">#REF!</definedName>
    <definedName name="BExH10ECW4A0SIUYZFOQGLBIK47I" localSheetId="14" hidden="1">#REF!</definedName>
    <definedName name="BExH10ECW4A0SIUYZFOQGLBIK47I" localSheetId="2" hidden="1">#REF!</definedName>
    <definedName name="BExH10ECW4A0SIUYZFOQGLBIK47I" hidden="1">#REF!</definedName>
    <definedName name="BExH12Y4WX542WI3ZEM15AK4UM9J" localSheetId="2" hidden="1">#REF!</definedName>
    <definedName name="BExH12Y4WX542WI3ZEM15AK4UM9J" localSheetId="7" hidden="1">#REF!</definedName>
    <definedName name="BExH12Y4WX542WI3ZEM15AK4UM9J" hidden="1">'[3]Reco Sheet for Fcast'!$F$7:$G$7</definedName>
    <definedName name="BExH1FDTQXR9QQ31WDB7OPXU7MPT" localSheetId="19" hidden="1">'[4]AMI P &amp; L'!#REF!</definedName>
    <definedName name="BExH1FDTQXR9QQ31WDB7OPXU7MPT" localSheetId="16" hidden="1">'[4]AMI P &amp; L'!#REF!</definedName>
    <definedName name="BExH1FDTQXR9QQ31WDB7OPXU7MPT" localSheetId="17" hidden="1">'[4]AMI P &amp; L'!#REF!</definedName>
    <definedName name="BExH1FDTQXR9QQ31WDB7OPXU7MPT" localSheetId="13" hidden="1">'[4]AMI P &amp; L'!#REF!</definedName>
    <definedName name="BExH1FDTQXR9QQ31WDB7OPXU7MPT" localSheetId="14" hidden="1">'[4]AMI P &amp; L'!#REF!</definedName>
    <definedName name="BExH1FDTQXR9QQ31WDB7OPXU7MPT" localSheetId="2" hidden="1">#REF!</definedName>
    <definedName name="BExH1FDTQXR9QQ31WDB7OPXU7MPT" localSheetId="5" hidden="1">'[4]AMI P &amp; L'!#REF!</definedName>
    <definedName name="BExH1FDTQXR9QQ31WDB7OPXU7MPT" localSheetId="22" hidden="1">'[4]AMI P &amp; L'!#REF!</definedName>
    <definedName name="BExH1FDTQXR9QQ31WDB7OPXU7MPT" localSheetId="21" hidden="1">'[4]AMI P &amp; L'!#REF!</definedName>
    <definedName name="BExH1FDTQXR9QQ31WDB7OPXU7MPT" localSheetId="57" hidden="1">'[4]AMI P &amp; L'!#REF!</definedName>
    <definedName name="BExH1FDTQXR9QQ31WDB7OPXU7MPT" localSheetId="56" hidden="1">'[4]AMI P &amp; L'!#REF!</definedName>
    <definedName name="BExH1FDTQXR9QQ31WDB7OPXU7MPT" localSheetId="7" hidden="1">#REF!</definedName>
    <definedName name="BExH1FDTQXR9QQ31WDB7OPXU7MPT" localSheetId="40" hidden="1">'[4]AMI P &amp; L'!#REF!</definedName>
    <definedName name="BExH1FDTQXR9QQ31WDB7OPXU7MPT" localSheetId="39" hidden="1">'[4]AMI P &amp; L'!#REF!</definedName>
    <definedName name="BExH1FDTQXR9QQ31WDB7OPXU7MPT" localSheetId="41" hidden="1">'[4]AMI P &amp; L'!#REF!</definedName>
    <definedName name="BExH1FDTQXR9QQ31WDB7OPXU7MPT" localSheetId="38" hidden="1">'[4]AMI P &amp; L'!#REF!</definedName>
    <definedName name="BExH1FDTQXR9QQ31WDB7OPXU7MPT" localSheetId="15" hidden="1">'[4]AMI P &amp; L'!#REF!</definedName>
    <definedName name="BExH1FDTQXR9QQ31WDB7OPXU7MPT" hidden="1">'[4]AMI P &amp; L'!#REF!</definedName>
    <definedName name="BExH1FOMEUIJNIDJAUY0ZQFBJSY9" localSheetId="2" hidden="1">#REF!</definedName>
    <definedName name="BExH1FOMEUIJNIDJAUY0ZQFBJSY9" localSheetId="7" hidden="1">#REF!</definedName>
    <definedName name="BExH1FOMEUIJNIDJAUY0ZQFBJSY9" hidden="1">'[3]Reco Sheet for Fcast'!$I$6:$J$6</definedName>
    <definedName name="BExH1IDQM8I99T9BKP4XNASNIKR8" localSheetId="13" hidden="1">#REF!</definedName>
    <definedName name="BExH1IDQM8I99T9BKP4XNASNIKR8" localSheetId="14" hidden="1">#REF!</definedName>
    <definedName name="BExH1IDQM8I99T9BKP4XNASNIKR8" localSheetId="2" hidden="1">#REF!</definedName>
    <definedName name="BExH1IDQM8I99T9BKP4XNASNIKR8" localSheetId="22" hidden="1">#REF!</definedName>
    <definedName name="BExH1IDQM8I99T9BKP4XNASNIKR8" localSheetId="7" hidden="1">#REF!</definedName>
    <definedName name="BExH1IDQM8I99T9BKP4XNASNIKR8" hidden="1">#REF!</definedName>
    <definedName name="BExH1JFFHEBFX9BWJMNIA3N66R3Z" localSheetId="2" hidden="1">#REF!</definedName>
    <definedName name="BExH1JFFHEBFX9BWJMNIA3N66R3Z" localSheetId="7" hidden="1">#REF!</definedName>
    <definedName name="BExH1JFFHEBFX9BWJMNIA3N66R3Z" hidden="1">'[3]Reco Sheet for Fcast'!$F$10:$G$10</definedName>
    <definedName name="BExH1N0WDSCUTNOWE7TUZP6LOS0Q" localSheetId="13" hidden="1">#REF!</definedName>
    <definedName name="BExH1N0WDSCUTNOWE7TUZP6LOS0Q" localSheetId="14" hidden="1">#REF!</definedName>
    <definedName name="BExH1N0WDSCUTNOWE7TUZP6LOS0Q" localSheetId="2" hidden="1">#REF!</definedName>
    <definedName name="BExH1N0WDSCUTNOWE7TUZP6LOS0Q" hidden="1">#REF!</definedName>
    <definedName name="BExH1Z0GIUSVTF2H1G1I3PDGBNK2" localSheetId="2" hidden="1">#REF!</definedName>
    <definedName name="BExH1Z0GIUSVTF2H1G1I3PDGBNK2" localSheetId="7" hidden="1">#REF!</definedName>
    <definedName name="BExH1Z0GIUSVTF2H1G1I3PDGBNK2" hidden="1">'[3]Reco Sheet for Fcast'!$K$2</definedName>
    <definedName name="BExH225UTM6S9FW4MUDZS7F1PQSH" localSheetId="2" hidden="1">#REF!</definedName>
    <definedName name="BExH225UTM6S9FW4MUDZS7F1PQSH" localSheetId="7" hidden="1">#REF!</definedName>
    <definedName name="BExH225UTM6S9FW4MUDZS7F1PQSH" hidden="1">'[3]Reco Sheet for Fcast'!$I$7:$J$7</definedName>
    <definedName name="BExH23271RF7AYZ542KHQTH68GQ7" localSheetId="2" hidden="1">#REF!</definedName>
    <definedName name="BExH23271RF7AYZ542KHQTH68GQ7" localSheetId="7" hidden="1">#REF!</definedName>
    <definedName name="BExH23271RF7AYZ542KHQTH68GQ7" hidden="1">'[3]Reco Sheet for Fcast'!$F$10:$G$10</definedName>
    <definedName name="BExH2DEEO5YJEYEI3IYRHYF5MAPJ" localSheetId="13" hidden="1">#REF!</definedName>
    <definedName name="BExH2DEEO5YJEYEI3IYRHYF5MAPJ" localSheetId="14" hidden="1">#REF!</definedName>
    <definedName name="BExH2DEEO5YJEYEI3IYRHYF5MAPJ" localSheetId="2" hidden="1">#REF!</definedName>
    <definedName name="BExH2DEEO5YJEYEI3IYRHYF5MAPJ" hidden="1">#REF!</definedName>
    <definedName name="BExH2GJQR4JALNB314RY0LDI49VH" localSheetId="2" hidden="1">#REF!</definedName>
    <definedName name="BExH2GJQR4JALNB314RY0LDI49VH" localSheetId="7" hidden="1">#REF!</definedName>
    <definedName name="BExH2GJQR4JALNB314RY0LDI49VH" hidden="1">'[3]Reco Sheet for Fcast'!$I$7:$J$7</definedName>
    <definedName name="BExH2JZR49T7644JFVE7B3N7RZM9" localSheetId="2" hidden="1">#REF!</definedName>
    <definedName name="BExH2JZR49T7644JFVE7B3N7RZM9" localSheetId="7" hidden="1">#REF!</definedName>
    <definedName name="BExH2JZR49T7644JFVE7B3N7RZM9" hidden="1">'[3]Reco Sheet for Fcast'!$I$6:$J$6</definedName>
    <definedName name="BExH2WKXV8X5S2GSBBTWGI0NLNAH" localSheetId="2" hidden="1">#REF!</definedName>
    <definedName name="BExH2WKXV8X5S2GSBBTWGI0NLNAH" localSheetId="7" hidden="1">#REF!</definedName>
    <definedName name="BExH2WKXV8X5S2GSBBTWGI0NLNAH" hidden="1">'[3]Reco Sheet for Fcast'!$H$2:$I$2</definedName>
    <definedName name="BExH2XS1UFYFGU0S0EBXX90W2WE8" localSheetId="2" hidden="1">#REF!</definedName>
    <definedName name="BExH2XS1UFYFGU0S0EBXX90W2WE8" localSheetId="7" hidden="1">#REF!</definedName>
    <definedName name="BExH2XS1UFYFGU0S0EBXX90W2WE8" hidden="1">'[3]Reco Sheet for Fcast'!$I$9:$J$9</definedName>
    <definedName name="BExH2XS2TND9SB0GC295R4FP6K5Y" localSheetId="2" hidden="1">#REF!</definedName>
    <definedName name="BExH2XS2TND9SB0GC295R4FP6K5Y" localSheetId="7" hidden="1">#REF!</definedName>
    <definedName name="BExH2XS2TND9SB0GC295R4FP6K5Y" hidden="1">'[3]Reco Sheet for Fcast'!$I$2:$J$2</definedName>
    <definedName name="BExH2ZA0SZ4SSITL50NA8LZ3OEX6" localSheetId="19" hidden="1">'[4]AMI P &amp; L'!#REF!</definedName>
    <definedName name="BExH2ZA0SZ4SSITL50NA8LZ3OEX6" localSheetId="16" hidden="1">'[4]AMI P &amp; L'!#REF!</definedName>
    <definedName name="BExH2ZA0SZ4SSITL50NA8LZ3OEX6" localSheetId="17" hidden="1">'[4]AMI P &amp; L'!#REF!</definedName>
    <definedName name="BExH2ZA0SZ4SSITL50NA8LZ3OEX6" localSheetId="13" hidden="1">'[4]AMI P &amp; L'!#REF!</definedName>
    <definedName name="BExH2ZA0SZ4SSITL50NA8LZ3OEX6" localSheetId="14" hidden="1">'[4]AMI P &amp; L'!#REF!</definedName>
    <definedName name="BExH2ZA0SZ4SSITL50NA8LZ3OEX6" localSheetId="2" hidden="1">#REF!</definedName>
    <definedName name="BExH2ZA0SZ4SSITL50NA8LZ3OEX6" localSheetId="5" hidden="1">'[4]AMI P &amp; L'!#REF!</definedName>
    <definedName name="BExH2ZA0SZ4SSITL50NA8LZ3OEX6" localSheetId="22" hidden="1">'[4]AMI P &amp; L'!#REF!</definedName>
    <definedName name="BExH2ZA0SZ4SSITL50NA8LZ3OEX6" localSheetId="21" hidden="1">'[4]AMI P &amp; L'!#REF!</definedName>
    <definedName name="BExH2ZA0SZ4SSITL50NA8LZ3OEX6" localSheetId="57" hidden="1">'[4]AMI P &amp; L'!#REF!</definedName>
    <definedName name="BExH2ZA0SZ4SSITL50NA8LZ3OEX6" localSheetId="56" hidden="1">'[4]AMI P &amp; L'!#REF!</definedName>
    <definedName name="BExH2ZA0SZ4SSITL50NA8LZ3OEX6" localSheetId="7" hidden="1">#REF!</definedName>
    <definedName name="BExH2ZA0SZ4SSITL50NA8LZ3OEX6" localSheetId="40" hidden="1">'[4]AMI P &amp; L'!#REF!</definedName>
    <definedName name="BExH2ZA0SZ4SSITL50NA8LZ3OEX6" localSheetId="39" hidden="1">'[4]AMI P &amp; L'!#REF!</definedName>
    <definedName name="BExH2ZA0SZ4SSITL50NA8LZ3OEX6" localSheetId="41" hidden="1">'[4]AMI P &amp; L'!#REF!</definedName>
    <definedName name="BExH2ZA0SZ4SSITL50NA8LZ3OEX6" localSheetId="38" hidden="1">'[4]AMI P &amp; L'!#REF!</definedName>
    <definedName name="BExH2ZA0SZ4SSITL50NA8LZ3OEX6" localSheetId="15" hidden="1">'[4]AMI P &amp; L'!#REF!</definedName>
    <definedName name="BExH2ZA0SZ4SSITL50NA8LZ3OEX6" hidden="1">'[4]AMI P &amp; L'!#REF!</definedName>
    <definedName name="BExH31Z3JNVJPESWKXHILGXZHP2M" localSheetId="2" hidden="1">#REF!</definedName>
    <definedName name="BExH31Z3JNVJPESWKXHILGXZHP2M" localSheetId="7" hidden="1">#REF!</definedName>
    <definedName name="BExH31Z3JNVJPESWKXHILGXZHP2M" hidden="1">'[3]Reco Sheet for Fcast'!$F$6:$G$6</definedName>
    <definedName name="BExH37TLURRTF1YO0TUV9JOJ0C78" localSheetId="13" hidden="1">#REF!</definedName>
    <definedName name="BExH37TLURRTF1YO0TUV9JOJ0C78" localSheetId="14" hidden="1">#REF!</definedName>
    <definedName name="BExH37TLURRTF1YO0TUV9JOJ0C78" localSheetId="2" hidden="1">#REF!</definedName>
    <definedName name="BExH37TLURRTF1YO0TUV9JOJ0C78" localSheetId="22" hidden="1">#REF!</definedName>
    <definedName name="BExH37TLURRTF1YO0TUV9JOJ0C78" localSheetId="7" hidden="1">#REF!</definedName>
    <definedName name="BExH37TLURRTF1YO0TUV9JOJ0C78" hidden="1">#REF!</definedName>
    <definedName name="BExH3E9HZ3QJCDZW7WI7YACFQCHE" localSheetId="2" hidden="1">#REF!</definedName>
    <definedName name="BExH3E9HZ3QJCDZW7WI7YACFQCHE" localSheetId="7" hidden="1">#REF!</definedName>
    <definedName name="BExH3E9HZ3QJCDZW7WI7YACFQCHE" hidden="1">'[3]Reco Sheet for Fcast'!$F$9:$G$9</definedName>
    <definedName name="BExH3IRB6764RQ5HBYRLH6XCT29X" localSheetId="2" hidden="1">#REF!</definedName>
    <definedName name="BExH3IRB6764RQ5HBYRLH6XCT29X" localSheetId="7" hidden="1">#REF!</definedName>
    <definedName name="BExH3IRB6764RQ5HBYRLH6XCT29X" hidden="1">'[3]Reco Sheet for Fcast'!$I$10:$J$10</definedName>
    <definedName name="BExIG2U8V6RSB47SXLCQG3Q68YRO" localSheetId="2" hidden="1">#REF!</definedName>
    <definedName name="BExIG2U8V6RSB47SXLCQG3Q68YRO" localSheetId="7" hidden="1">#REF!</definedName>
    <definedName name="BExIG2U8V6RSB47SXLCQG3Q68YRO" hidden="1">'[3]Reco Sheet for Fcast'!$G$2</definedName>
    <definedName name="BExIG5JDFDNKGLHGNDY7U8KIF9NT" localSheetId="19" hidden="1">'[4]AMI P &amp; L'!#REF!</definedName>
    <definedName name="BExIG5JDFDNKGLHGNDY7U8KIF9NT" localSheetId="16" hidden="1">'[4]AMI P &amp; L'!#REF!</definedName>
    <definedName name="BExIG5JDFDNKGLHGNDY7U8KIF9NT" localSheetId="17" hidden="1">'[4]AMI P &amp; L'!#REF!</definedName>
    <definedName name="BExIG5JDFDNKGLHGNDY7U8KIF9NT" localSheetId="13" hidden="1">'[4]AMI P &amp; L'!#REF!</definedName>
    <definedName name="BExIG5JDFDNKGLHGNDY7U8KIF9NT" localSheetId="14" hidden="1">'[4]AMI P &amp; L'!#REF!</definedName>
    <definedName name="BExIG5JDFDNKGLHGNDY7U8KIF9NT" localSheetId="2" hidden="1">'[7]AMI P &amp; L'!#REF!</definedName>
    <definedName name="BExIG5JDFDNKGLHGNDY7U8KIF9NT" localSheetId="5" hidden="1">'[4]AMI P &amp; L'!#REF!</definedName>
    <definedName name="BExIG5JDFDNKGLHGNDY7U8KIF9NT" localSheetId="22" hidden="1">'[4]AMI P &amp; L'!#REF!</definedName>
    <definedName name="BExIG5JDFDNKGLHGNDY7U8KIF9NT" localSheetId="21" hidden="1">'[4]AMI P &amp; L'!#REF!</definedName>
    <definedName name="BExIG5JDFDNKGLHGNDY7U8KIF9NT" localSheetId="57" hidden="1">'[4]AMI P &amp; L'!#REF!</definedName>
    <definedName name="BExIG5JDFDNKGLHGNDY7U8KIF9NT" localSheetId="56" hidden="1">'[4]AMI P &amp; L'!#REF!</definedName>
    <definedName name="BExIG5JDFDNKGLHGNDY7U8KIF9NT" localSheetId="7" hidden="1">'[7]AMI P &amp; L'!#REF!</definedName>
    <definedName name="BExIG5JDFDNKGLHGNDY7U8KIF9NT" localSheetId="40" hidden="1">'[4]AMI P &amp; L'!#REF!</definedName>
    <definedName name="BExIG5JDFDNKGLHGNDY7U8KIF9NT" localSheetId="39" hidden="1">'[4]AMI P &amp; L'!#REF!</definedName>
    <definedName name="BExIG5JDFDNKGLHGNDY7U8KIF9NT" localSheetId="41" hidden="1">'[4]AMI P &amp; L'!#REF!</definedName>
    <definedName name="BExIG5JDFDNKGLHGNDY7U8KIF9NT" localSheetId="38" hidden="1">'[4]AMI P &amp; L'!#REF!</definedName>
    <definedName name="BExIG5JDFDNKGLHGNDY7U8KIF9NT" localSheetId="15" hidden="1">'[4]AMI P &amp; L'!#REF!</definedName>
    <definedName name="BExIG5JDFDNKGLHGNDY7U8KIF9NT" hidden="1">'[4]AMI P &amp; L'!#REF!</definedName>
    <definedName name="BExIGJBO8R13LV7CZ7C1YCP974NN" localSheetId="2" hidden="1">#REF!</definedName>
    <definedName name="BExIGJBO8R13LV7CZ7C1YCP974NN" localSheetId="7" hidden="1">#REF!</definedName>
    <definedName name="BExIGJBO8R13LV7CZ7C1YCP974NN" hidden="1">'[3]Reco Sheet for Fcast'!$F$10:$G$10</definedName>
    <definedName name="BExIGWT86FPOEYTI8GXCGU5Y3KGK" localSheetId="19" hidden="1">'[4]AMI P &amp; L'!#REF!</definedName>
    <definedName name="BExIGWT86FPOEYTI8GXCGU5Y3KGK" localSheetId="16" hidden="1">'[4]AMI P &amp; L'!#REF!</definedName>
    <definedName name="BExIGWT86FPOEYTI8GXCGU5Y3KGK" localSheetId="17" hidden="1">'[4]AMI P &amp; L'!#REF!</definedName>
    <definedName name="BExIGWT86FPOEYTI8GXCGU5Y3KGK" localSheetId="13" hidden="1">'[4]AMI P &amp; L'!#REF!</definedName>
    <definedName name="BExIGWT86FPOEYTI8GXCGU5Y3KGK" localSheetId="14" hidden="1">'[4]AMI P &amp; L'!#REF!</definedName>
    <definedName name="BExIGWT86FPOEYTI8GXCGU5Y3KGK" localSheetId="2" hidden="1">#REF!</definedName>
    <definedName name="BExIGWT86FPOEYTI8GXCGU5Y3KGK" localSheetId="5" hidden="1">'[4]AMI P &amp; L'!#REF!</definedName>
    <definedName name="BExIGWT86FPOEYTI8GXCGU5Y3KGK" localSheetId="22" hidden="1">'[4]AMI P &amp; L'!#REF!</definedName>
    <definedName name="BExIGWT86FPOEYTI8GXCGU5Y3KGK" localSheetId="21" hidden="1">'[4]AMI P &amp; L'!#REF!</definedName>
    <definedName name="BExIGWT86FPOEYTI8GXCGU5Y3KGK" localSheetId="57" hidden="1">'[4]AMI P &amp; L'!#REF!</definedName>
    <definedName name="BExIGWT86FPOEYTI8GXCGU5Y3KGK" localSheetId="56" hidden="1">'[4]AMI P &amp; L'!#REF!</definedName>
    <definedName name="BExIGWT86FPOEYTI8GXCGU5Y3KGK" localSheetId="7" hidden="1">#REF!</definedName>
    <definedName name="BExIGWT86FPOEYTI8GXCGU5Y3KGK" localSheetId="40" hidden="1">'[4]AMI P &amp; L'!#REF!</definedName>
    <definedName name="BExIGWT86FPOEYTI8GXCGU5Y3KGK" localSheetId="39" hidden="1">'[4]AMI P &amp; L'!#REF!</definedName>
    <definedName name="BExIGWT86FPOEYTI8GXCGU5Y3KGK" localSheetId="41" hidden="1">'[4]AMI P &amp; L'!#REF!</definedName>
    <definedName name="BExIGWT86FPOEYTI8GXCGU5Y3KGK" localSheetId="38" hidden="1">'[4]AMI P &amp; L'!#REF!</definedName>
    <definedName name="BExIGWT86FPOEYTI8GXCGU5Y3KGK" localSheetId="15" hidden="1">'[4]AMI P &amp; L'!#REF!</definedName>
    <definedName name="BExIGWT86FPOEYTI8GXCGU5Y3KGK" hidden="1">'[4]AMI P &amp; L'!#REF!</definedName>
    <definedName name="BExIHBHXA7E7VUTBVHXXXCH3A5CL" localSheetId="2" hidden="1">#REF!</definedName>
    <definedName name="BExIHBHXA7E7VUTBVHXXXCH3A5CL" localSheetId="7" hidden="1">#REF!</definedName>
    <definedName name="BExIHBHXA7E7VUTBVHXXXCH3A5CL" hidden="1">'[3]Reco Sheet for Fcast'!$I$9:$J$9</definedName>
    <definedName name="BExIHPQCQTGEW8QOJVIQ4VX0P6DX" localSheetId="2" hidden="1">#REF!</definedName>
    <definedName name="BExIHPQCQTGEW8QOJVIQ4VX0P6DX" localSheetId="7" hidden="1">#REF!</definedName>
    <definedName name="BExIHPQCQTGEW8QOJVIQ4VX0P6DX" hidden="1">'[3]Reco Sheet for Fcast'!$I$9:$J$9</definedName>
    <definedName name="BExII1KN91Q7DLW0UB7W2TJ5ACT9" localSheetId="2" hidden="1">#REF!</definedName>
    <definedName name="BExII1KN91Q7DLW0UB7W2TJ5ACT9" localSheetId="7" hidden="1">#REF!</definedName>
    <definedName name="BExII1KN91Q7DLW0UB7W2TJ5ACT9" hidden="1">'[3]Reco Sheet for Fcast'!$I$9:$J$9</definedName>
    <definedName name="BExII50LI8I0CDOOZEMIVHVA2V95" localSheetId="2" hidden="1">#REF!</definedName>
    <definedName name="BExII50LI8I0CDOOZEMIVHVA2V95" localSheetId="7" hidden="1">#REF!</definedName>
    <definedName name="BExII50LI8I0CDOOZEMIVHVA2V95" hidden="1">'[3]Reco Sheet for Fcast'!$I$11:$J$11</definedName>
    <definedName name="BExIIRXZ4ILQ2WWPRUWCMMSL1DLM" localSheetId="13" hidden="1">#REF!</definedName>
    <definedName name="BExIIRXZ4ILQ2WWPRUWCMMSL1DLM" localSheetId="14" hidden="1">#REF!</definedName>
    <definedName name="BExIIRXZ4ILQ2WWPRUWCMMSL1DLM" localSheetId="2" hidden="1">#REF!</definedName>
    <definedName name="BExIIRXZ4ILQ2WWPRUWCMMSL1DLM" hidden="1">#REF!</definedName>
    <definedName name="BExIIVZOOUUQ08Q7KUUUZD0JVL8M" localSheetId="13" hidden="1">#REF!</definedName>
    <definedName name="BExIIVZOOUUQ08Q7KUUUZD0JVL8M" localSheetId="14" hidden="1">#REF!</definedName>
    <definedName name="BExIIVZOOUUQ08Q7KUUUZD0JVL8M" localSheetId="2" hidden="1">#REF!</definedName>
    <definedName name="BExIIVZOOUUQ08Q7KUUUZD0JVL8M" hidden="1">#REF!</definedName>
    <definedName name="BExIIXMY38TQD12CVV4S57L3I809" localSheetId="2" hidden="1">#REF!</definedName>
    <definedName name="BExIIXMY38TQD12CVV4S57L3I809" localSheetId="7" hidden="1">#REF!</definedName>
    <definedName name="BExIIXMY38TQD12CVV4S57L3I809" hidden="1">'[3]Reco Sheet for Fcast'!$I$9:$J$9</definedName>
    <definedName name="BExIIY37NEVU2LGS1JE4VR9AN6W4" localSheetId="2" hidden="1">#REF!</definedName>
    <definedName name="BExIIY37NEVU2LGS1JE4VR9AN6W4" localSheetId="7" hidden="1">#REF!</definedName>
    <definedName name="BExIIY37NEVU2LGS1JE4VR9AN6W4" hidden="1">'[3]Reco Sheet for Fcast'!$I$11:$J$11</definedName>
    <definedName name="BExIIYJAGXR8TPZ1KCYM7EGJ79UW" localSheetId="2" hidden="1">#REF!</definedName>
    <definedName name="BExIIYJAGXR8TPZ1KCYM7EGJ79UW" localSheetId="7" hidden="1">#REF!</definedName>
    <definedName name="BExIIYJAGXR8TPZ1KCYM7EGJ79UW" hidden="1">'[3]Reco Sheet for Fcast'!$I$9:$J$9</definedName>
    <definedName name="BExIJ3160YCWGAVEU0208ZGXXG3P" localSheetId="2" hidden="1">#REF!</definedName>
    <definedName name="BExIJ3160YCWGAVEU0208ZGXXG3P" localSheetId="7" hidden="1">#REF!</definedName>
    <definedName name="BExIJ3160YCWGAVEU0208ZGXXG3P" hidden="1">'[3]Reco Sheet for Fcast'!$I$7:$J$7</definedName>
    <definedName name="BExIJ84RF7H0K96AW7Y3HHX95GKW" localSheetId="13" hidden="1">#REF!</definedName>
    <definedName name="BExIJ84RF7H0K96AW7Y3HHX95GKW" localSheetId="14" hidden="1">#REF!</definedName>
    <definedName name="BExIJ84RF7H0K96AW7Y3HHX95GKW" localSheetId="2" hidden="1">#REF!</definedName>
    <definedName name="BExIJ84RF7H0K96AW7Y3HHX95GKW" hidden="1">#REF!</definedName>
    <definedName name="BExIJFGZJ5ED9D6KAY4PGQYLELAX" localSheetId="19" hidden="1">'[4]AMI P &amp; L'!#REF!</definedName>
    <definedName name="BExIJFGZJ5ED9D6KAY4PGQYLELAX" localSheetId="16" hidden="1">'[4]AMI P &amp; L'!#REF!</definedName>
    <definedName name="BExIJFGZJ5ED9D6KAY4PGQYLELAX" localSheetId="17" hidden="1">'[4]AMI P &amp; L'!#REF!</definedName>
    <definedName name="BExIJFGZJ5ED9D6KAY4PGQYLELAX" localSheetId="13" hidden="1">'[4]AMI P &amp; L'!#REF!</definedName>
    <definedName name="BExIJFGZJ5ED9D6KAY4PGQYLELAX" localSheetId="14" hidden="1">'[4]AMI P &amp; L'!#REF!</definedName>
    <definedName name="BExIJFGZJ5ED9D6KAY4PGQYLELAX" localSheetId="2" hidden="1">#REF!</definedName>
    <definedName name="BExIJFGZJ5ED9D6KAY4PGQYLELAX" localSheetId="5" hidden="1">'[4]AMI P &amp; L'!#REF!</definedName>
    <definedName name="BExIJFGZJ5ED9D6KAY4PGQYLELAX" localSheetId="22" hidden="1">'[4]AMI P &amp; L'!#REF!</definedName>
    <definedName name="BExIJFGZJ5ED9D6KAY4PGQYLELAX" localSheetId="21" hidden="1">'[4]AMI P &amp; L'!#REF!</definedName>
    <definedName name="BExIJFGZJ5ED9D6KAY4PGQYLELAX" localSheetId="57" hidden="1">'[4]AMI P &amp; L'!#REF!</definedName>
    <definedName name="BExIJFGZJ5ED9D6KAY4PGQYLELAX" localSheetId="56" hidden="1">'[4]AMI P &amp; L'!#REF!</definedName>
    <definedName name="BExIJFGZJ5ED9D6KAY4PGQYLELAX" localSheetId="7" hidden="1">#REF!</definedName>
    <definedName name="BExIJFGZJ5ED9D6KAY4PGQYLELAX" localSheetId="40" hidden="1">'[4]AMI P &amp; L'!#REF!</definedName>
    <definedName name="BExIJFGZJ5ED9D6KAY4PGQYLELAX" localSheetId="39" hidden="1">'[4]AMI P &amp; L'!#REF!</definedName>
    <definedName name="BExIJFGZJ5ED9D6KAY4PGQYLELAX" localSheetId="41" hidden="1">'[4]AMI P &amp; L'!#REF!</definedName>
    <definedName name="BExIJFGZJ5ED9D6KAY4PGQYLELAX" localSheetId="38" hidden="1">'[4]AMI P &amp; L'!#REF!</definedName>
    <definedName name="BExIJFGZJ5ED9D6KAY4PGQYLELAX" localSheetId="15" hidden="1">'[4]AMI P &amp; L'!#REF!</definedName>
    <definedName name="BExIJFGZJ5ED9D6KAY4PGQYLELAX" hidden="1">'[4]AMI P &amp; L'!#REF!</definedName>
    <definedName name="BExIJQ3XPPSZ585U2ER0RSSC71PK" localSheetId="19" hidden="1">#REF!</definedName>
    <definedName name="BExIJQ3XPPSZ585U2ER0RSSC71PK" localSheetId="16" hidden="1">#REF!</definedName>
    <definedName name="BExIJQ3XPPSZ585U2ER0RSSC71PK" localSheetId="17" hidden="1">#REF!</definedName>
    <definedName name="BExIJQ3XPPSZ585U2ER0RSSC71PK" localSheetId="13" hidden="1">#REF!</definedName>
    <definedName name="BExIJQ3XPPSZ585U2ER0RSSC71PK" localSheetId="14" hidden="1">#REF!</definedName>
    <definedName name="BExIJQ3XPPSZ585U2ER0RSSC71PK" localSheetId="2" hidden="1">#REF!</definedName>
    <definedName name="BExIJQ3XPPSZ585U2ER0RSSC71PK" localSheetId="5" hidden="1">#REF!</definedName>
    <definedName name="BExIJQ3XPPSZ585U2ER0RSSC71PK" localSheetId="22" hidden="1">#REF!</definedName>
    <definedName name="BExIJQ3XPPSZ585U2ER0RSSC71PK" localSheetId="21" hidden="1">#REF!</definedName>
    <definedName name="BExIJQ3XPPSZ585U2ER0RSSC71PK" localSheetId="57" hidden="1">#REF!</definedName>
    <definedName name="BExIJQ3XPPSZ585U2ER0RSSC71PK" localSheetId="56" hidden="1">#REF!</definedName>
    <definedName name="BExIJQ3XPPSZ585U2ER0RSSC71PK" localSheetId="7" hidden="1">#REF!</definedName>
    <definedName name="BExIJQ3XPPSZ585U2ER0RSSC71PK" localSheetId="40" hidden="1">#REF!</definedName>
    <definedName name="BExIJQ3XPPSZ585U2ER0RSSC71PK" localSheetId="39" hidden="1">#REF!</definedName>
    <definedName name="BExIJQ3XPPSZ585U2ER0RSSC71PK" localSheetId="41" hidden="1">#REF!</definedName>
    <definedName name="BExIJQ3XPPSZ585U2ER0RSSC71PK" localSheetId="38" hidden="1">#REF!</definedName>
    <definedName name="BExIJQ3XPPSZ585U2ER0RSSC71PK" localSheetId="15" hidden="1">#REF!</definedName>
    <definedName name="BExIJQ3XPPSZ585U2ER0RSSC71PK" hidden="1">#REF!</definedName>
    <definedName name="BExIJQK80ZEKSTV62E59AYJYUNLI" localSheetId="2" hidden="1">#REF!</definedName>
    <definedName name="BExIJQK80ZEKSTV62E59AYJYUNLI" localSheetId="7" hidden="1">#REF!</definedName>
    <definedName name="BExIJQK80ZEKSTV62E59AYJYUNLI" hidden="1">'[3]Reco Sheet for Fcast'!$F$6:$G$6</definedName>
    <definedName name="BExIJRLX3M0YQLU1D5Y9V7HM5QNM" localSheetId="2" hidden="1">#REF!</definedName>
    <definedName name="BExIJRLX3M0YQLU1D5Y9V7HM5QNM" localSheetId="7" hidden="1">#REF!</definedName>
    <definedName name="BExIJRLX3M0YQLU1D5Y9V7HM5QNM" hidden="1">'[3]Reco Sheet for Fcast'!$I$8:$J$8</definedName>
    <definedName name="BExIJU07KGZI9PHSNN9ODB8M4CUN" localSheetId="13" hidden="1">#REF!</definedName>
    <definedName name="BExIJU07KGZI9PHSNN9ODB8M4CUN" localSheetId="14" hidden="1">#REF!</definedName>
    <definedName name="BExIJU07KGZI9PHSNN9ODB8M4CUN" localSheetId="2" hidden="1">#REF!</definedName>
    <definedName name="BExIJU07KGZI9PHSNN9ODB8M4CUN" hidden="1">#REF!</definedName>
    <definedName name="BExIJV22J0QA7286KNPMHO1ZUCB3" localSheetId="2" hidden="1">#REF!</definedName>
    <definedName name="BExIJV22J0QA7286KNPMHO1ZUCB3" localSheetId="7" hidden="1">#REF!</definedName>
    <definedName name="BExIJV22J0QA7286KNPMHO1ZUCB3" hidden="1">'[3]Reco Sheet for Fcast'!$I$9:$J$9</definedName>
    <definedName name="BExIJVI6OC7B6ZE9V4PAOYZXKNER" localSheetId="2" hidden="1">#REF!</definedName>
    <definedName name="BExIJVI6OC7B6ZE9V4PAOYZXKNER" localSheetId="7" hidden="1">#REF!</definedName>
    <definedName name="BExIJVI6OC7B6ZE9V4PAOYZXKNER" hidden="1">'[3]Reco Sheet for Fcast'!$F$9:$G$9</definedName>
    <definedName name="BExIJWK0NGTGQ4X7D5VIVXD14JHI" localSheetId="2" hidden="1">#REF!</definedName>
    <definedName name="BExIJWK0NGTGQ4X7D5VIVXD14JHI" localSheetId="7" hidden="1">#REF!</definedName>
    <definedName name="BExIJWK0NGTGQ4X7D5VIVXD14JHI" hidden="1">'[3]Reco Sheet for Fcast'!$I$11:$J$11</definedName>
    <definedName name="BExIJWPCIYINEJUTXU74VK7WG031" localSheetId="2" hidden="1">#REF!</definedName>
    <definedName name="BExIJWPCIYINEJUTXU74VK7WG031" localSheetId="7" hidden="1">#REF!</definedName>
    <definedName name="BExIJWPCIYINEJUTXU74VK7WG031" hidden="1">'[3]Reco Sheet for Fcast'!$F$11:$G$11</definedName>
    <definedName name="BExIK7CGQS2B8BVWBEP2KKWMVHK9" hidden="1">'[6]Bud Mth'!$J$2:$K$2</definedName>
    <definedName name="BExIK9L9LK9TN82BD5N4561UUPT0" localSheetId="13" hidden="1">#REF!</definedName>
    <definedName name="BExIK9L9LK9TN82BD5N4561UUPT0" localSheetId="14" hidden="1">#REF!</definedName>
    <definedName name="BExIK9L9LK9TN82BD5N4561UUPT0" localSheetId="2" hidden="1">#REF!</definedName>
    <definedName name="BExIK9L9LK9TN82BD5N4561UUPT0" localSheetId="7" hidden="1">#REF!</definedName>
    <definedName name="BExIK9L9LK9TN82BD5N4561UUPT0" hidden="1">#REF!</definedName>
    <definedName name="BExIKBZM0MD3CVYI0HQE2HJQDXCA" localSheetId="13" hidden="1">#REF!</definedName>
    <definedName name="BExIKBZM0MD3CVYI0HQE2HJQDXCA" localSheetId="14" hidden="1">#REF!</definedName>
    <definedName name="BExIKBZM0MD3CVYI0HQE2HJQDXCA" localSheetId="2" hidden="1">#REF!</definedName>
    <definedName name="BExIKBZM0MD3CVYI0HQE2HJQDXCA" localSheetId="7" hidden="1">#REF!</definedName>
    <definedName name="BExIKBZM0MD3CVYI0HQE2HJQDXCA" hidden="1">#REF!</definedName>
    <definedName name="BExIKHTXLQ3C6PPW2YPYVS2A6XD6" localSheetId="13" hidden="1">#REF!</definedName>
    <definedName name="BExIKHTXLQ3C6PPW2YPYVS2A6XD6" localSheetId="14" hidden="1">#REF!</definedName>
    <definedName name="BExIKHTXLQ3C6PPW2YPYVS2A6XD6" localSheetId="2" hidden="1">#REF!</definedName>
    <definedName name="BExIKHTXLQ3C6PPW2YPYVS2A6XD6" localSheetId="7" hidden="1">#REF!</definedName>
    <definedName name="BExIKHTXLQ3C6PPW2YPYVS2A6XD6" hidden="1">#REF!</definedName>
    <definedName name="BExIKHTXPZR5A8OHB6HDP6QWDHAD" localSheetId="2" hidden="1">#REF!</definedName>
    <definedName name="BExIKHTXPZR5A8OHB6HDP6QWDHAD" localSheetId="7" hidden="1">#REF!</definedName>
    <definedName name="BExIKHTXPZR5A8OHB6HDP6QWDHAD" hidden="1">'[3]Reco Sheet for Fcast'!$I$6:$J$6</definedName>
    <definedName name="BExIKMMJOETSAXJYY1SIKM58LMA2" localSheetId="2" hidden="1">#REF!</definedName>
    <definedName name="BExIKMMJOETSAXJYY1SIKM58LMA2" localSheetId="7" hidden="1">#REF!</definedName>
    <definedName name="BExIKMMJOETSAXJYY1SIKM58LMA2" hidden="1">'[3]Reco Sheet for Fcast'!$G$2</definedName>
    <definedName name="BExIKN2SLYNFHS9SQHJSB0NE57OF" localSheetId="2" hidden="1">'[5]Reco Sheet for Fcast'!$I$6:$J$6</definedName>
    <definedName name="BExIKN2SLYNFHS9SQHJSB0NE57OF" localSheetId="7" hidden="1">'[5]Reco Sheet for Fcast'!$I$6:$J$6</definedName>
    <definedName name="BExIKN2SLYNFHS9SQHJSB0NE57OF" hidden="1">'[3]Reco Sheet for Fcast'!$I$6:$J$6</definedName>
    <definedName name="BExIKRF6AQ6VOO9KCIWSM6FY8M7D" localSheetId="2" hidden="1">#REF!</definedName>
    <definedName name="BExIKRF6AQ6VOO9KCIWSM6FY8M7D" localSheetId="7" hidden="1">#REF!</definedName>
    <definedName name="BExIKRF6AQ6VOO9KCIWSM6FY8M7D" hidden="1">'[3]Reco Sheet for Fcast'!$F$11:$G$11</definedName>
    <definedName name="BExIKTYZESFT3LC0ASFMFKSE0D1X" localSheetId="2" hidden="1">#REF!</definedName>
    <definedName name="BExIKTYZESFT3LC0ASFMFKSE0D1X" localSheetId="7" hidden="1">#REF!</definedName>
    <definedName name="BExIKTYZESFT3LC0ASFMFKSE0D1X" hidden="1">'[3]Reco Sheet for Fcast'!$G$2</definedName>
    <definedName name="BExIKXVA6M8K0PTRYAGXS666L335" localSheetId="2" hidden="1">#REF!</definedName>
    <definedName name="BExIKXVA6M8K0PTRYAGXS666L335" localSheetId="7" hidden="1">#REF!</definedName>
    <definedName name="BExIKXVA6M8K0PTRYAGXS666L335" hidden="1">'[3]Reco Sheet for Fcast'!$G$2</definedName>
    <definedName name="BExIL0PMZ2SXK9R6MLP43KBU1J2P" localSheetId="2" hidden="1">#REF!</definedName>
    <definedName name="BExIL0PMZ2SXK9R6MLP43KBU1J2P" localSheetId="7" hidden="1">#REF!</definedName>
    <definedName name="BExIL0PMZ2SXK9R6MLP43KBU1J2P" hidden="1">'[3]Reco Sheet for Fcast'!$I$11:$J$11</definedName>
    <definedName name="BExIL2D433Q6FO89722GTVJL3F8V" localSheetId="13" hidden="1">#REF!</definedName>
    <definedName name="BExIL2D433Q6FO89722GTVJL3F8V" localSheetId="14" hidden="1">#REF!</definedName>
    <definedName name="BExIL2D433Q6FO89722GTVJL3F8V" localSheetId="2" hidden="1">#REF!</definedName>
    <definedName name="BExIL2D433Q6FO89722GTVJL3F8V" hidden="1">#REF!</definedName>
    <definedName name="BExILAAXRTRAD18K74M6MGUEEPUM" localSheetId="2" hidden="1">#REF!</definedName>
    <definedName name="BExILAAXRTRAD18K74M6MGUEEPUM" localSheetId="7" hidden="1">#REF!</definedName>
    <definedName name="BExILAAXRTRAD18K74M6MGUEEPUM" hidden="1">'[3]Reco Sheet for Fcast'!$F$6:$G$6</definedName>
    <definedName name="BExILG5F338C0FFLMVOKMKF8X5ZP" localSheetId="19" hidden="1">'[4]AMI P &amp; L'!#REF!</definedName>
    <definedName name="BExILG5F338C0FFLMVOKMKF8X5ZP" localSheetId="16" hidden="1">'[4]AMI P &amp; L'!#REF!</definedName>
    <definedName name="BExILG5F338C0FFLMVOKMKF8X5ZP" localSheetId="17" hidden="1">'[4]AMI P &amp; L'!#REF!</definedName>
    <definedName name="BExILG5F338C0FFLMVOKMKF8X5ZP" localSheetId="13" hidden="1">'[4]AMI P &amp; L'!#REF!</definedName>
    <definedName name="BExILG5F338C0FFLMVOKMKF8X5ZP" localSheetId="14" hidden="1">'[4]AMI P &amp; L'!#REF!</definedName>
    <definedName name="BExILG5F338C0FFLMVOKMKF8X5ZP" localSheetId="2" hidden="1">#REF!</definedName>
    <definedName name="BExILG5F338C0FFLMVOKMKF8X5ZP" localSheetId="5" hidden="1">'[4]AMI P &amp; L'!#REF!</definedName>
    <definedName name="BExILG5F338C0FFLMVOKMKF8X5ZP" localSheetId="22" hidden="1">'[4]AMI P &amp; L'!#REF!</definedName>
    <definedName name="BExILG5F338C0FFLMVOKMKF8X5ZP" localSheetId="21" hidden="1">'[4]AMI P &amp; L'!#REF!</definedName>
    <definedName name="BExILG5F338C0FFLMVOKMKF8X5ZP" localSheetId="57" hidden="1">'[4]AMI P &amp; L'!#REF!</definedName>
    <definedName name="BExILG5F338C0FFLMVOKMKF8X5ZP" localSheetId="56" hidden="1">'[4]AMI P &amp; L'!#REF!</definedName>
    <definedName name="BExILG5F338C0FFLMVOKMKF8X5ZP" localSheetId="7" hidden="1">#REF!</definedName>
    <definedName name="BExILG5F338C0FFLMVOKMKF8X5ZP" localSheetId="40" hidden="1">'[4]AMI P &amp; L'!#REF!</definedName>
    <definedName name="BExILG5F338C0FFLMVOKMKF8X5ZP" localSheetId="39" hidden="1">'[4]AMI P &amp; L'!#REF!</definedName>
    <definedName name="BExILG5F338C0FFLMVOKMKF8X5ZP" localSheetId="41" hidden="1">'[4]AMI P &amp; L'!#REF!</definedName>
    <definedName name="BExILG5F338C0FFLMVOKMKF8X5ZP" localSheetId="38" hidden="1">'[4]AMI P &amp; L'!#REF!</definedName>
    <definedName name="BExILG5F338C0FFLMVOKMKF8X5ZP" localSheetId="15" hidden="1">'[4]AMI P &amp; L'!#REF!</definedName>
    <definedName name="BExILG5F338C0FFLMVOKMKF8X5ZP" hidden="1">'[4]AMI P &amp; L'!#REF!</definedName>
    <definedName name="BExILGQTQM0HOD0BJI90YO7GOIN3" localSheetId="2" hidden="1">#REF!</definedName>
    <definedName name="BExILGQTQM0HOD0BJI90YO7GOIN3" localSheetId="7" hidden="1">#REF!</definedName>
    <definedName name="BExILGQTQM0HOD0BJI90YO7GOIN3" hidden="1">'[3]Reco Sheet for Fcast'!$I$10:$J$10</definedName>
    <definedName name="BExILTHIEYYOIUWRZ5LLF1T70AJ7" localSheetId="2" hidden="1">'[5]Reco Sheet for Fcast'!$I$10:$J$10</definedName>
    <definedName name="BExILTHIEYYOIUWRZ5LLF1T70AJ7" localSheetId="7" hidden="1">'[5]Reco Sheet for Fcast'!$I$10:$J$10</definedName>
    <definedName name="BExILTHIEYYOIUWRZ5LLF1T70AJ7" hidden="1">'[3]Reco Sheet for Fcast'!$I$10:$J$10</definedName>
    <definedName name="BExIM9DBUB7ZGF4B20FVUO9QGOX2" localSheetId="2" hidden="1">#REF!</definedName>
    <definedName name="BExIM9DBUB7ZGF4B20FVUO9QGOX2" localSheetId="7" hidden="1">#REF!</definedName>
    <definedName name="BExIM9DBUB7ZGF4B20FVUO9QGOX2" hidden="1">'[3]Reco Sheet for Fcast'!$F$7:$G$7</definedName>
    <definedName name="BExIMGK9Z94TFPWWZFMD10HV0IF6" localSheetId="2" hidden="1">#REF!</definedName>
    <definedName name="BExIMGK9Z94TFPWWZFMD10HV0IF6" localSheetId="7" hidden="1">#REF!</definedName>
    <definedName name="BExIMGK9Z94TFPWWZFMD10HV0IF6" hidden="1">'[3]Reco Sheet for Fcast'!$I$11:$J$11</definedName>
    <definedName name="BExIMNR83ZD9BEO38CAKDHC70UDK" localSheetId="13" hidden="1">#REF!</definedName>
    <definedName name="BExIMNR83ZD9BEO38CAKDHC70UDK" localSheetId="14" hidden="1">#REF!</definedName>
    <definedName name="BExIMNR83ZD9BEO38CAKDHC70UDK" localSheetId="2" hidden="1">#REF!</definedName>
    <definedName name="BExIMNR83ZD9BEO38CAKDHC70UDK" localSheetId="7" hidden="1">#REF!</definedName>
    <definedName name="BExIMNR83ZD9BEO38CAKDHC70UDK" hidden="1">#REF!</definedName>
    <definedName name="BExIMPEGKG18TELVC33T4OQTNBWC" localSheetId="2" hidden="1">#REF!</definedName>
    <definedName name="BExIMPEGKG18TELVC33T4OQTNBWC" localSheetId="7" hidden="1">#REF!</definedName>
    <definedName name="BExIMPEGKG18TELVC33T4OQTNBWC" hidden="1">'[3]Reco Sheet for Fcast'!$F$10:$G$10</definedName>
    <definedName name="BExIN255I6ZAKBLLKE6S7FM3IQAQ" localSheetId="13" hidden="1">#REF!</definedName>
    <definedName name="BExIN255I6ZAKBLLKE6S7FM3IQAQ" localSheetId="14" hidden="1">#REF!</definedName>
    <definedName name="BExIN255I6ZAKBLLKE6S7FM3IQAQ" localSheetId="2" hidden="1">#REF!</definedName>
    <definedName name="BExIN255I6ZAKBLLKE6S7FM3IQAQ" hidden="1">#REF!</definedName>
    <definedName name="BExIN4OR435DL1US13JQPOQK8GD5" localSheetId="2" hidden="1">#REF!</definedName>
    <definedName name="BExIN4OR435DL1US13JQPOQK8GD5" localSheetId="7" hidden="1">#REF!</definedName>
    <definedName name="BExIN4OR435DL1US13JQPOQK8GD5" hidden="1">'[3]Reco Sheet for Fcast'!$K$2</definedName>
    <definedName name="BExIN5ACO87Q5P34GNK1QC1WWACK" hidden="1">'[6]Bud Mth'!$F$6:$G$6</definedName>
    <definedName name="BExINI6A7H3KSFRFA6UBBDPKW37F" localSheetId="2" hidden="1">#REF!</definedName>
    <definedName name="BExINI6A7H3KSFRFA6UBBDPKW37F" localSheetId="7" hidden="1">#REF!</definedName>
    <definedName name="BExINI6A7H3KSFRFA6UBBDPKW37F" hidden="1">'[3]Reco Sheet for Fcast'!$F$10:$G$10</definedName>
    <definedName name="BExINIMK8XC3JOBT2EXYFHHH52H0" localSheetId="2" hidden="1">#REF!</definedName>
    <definedName name="BExINIMK8XC3JOBT2EXYFHHH52H0" localSheetId="7" hidden="1">#REF!</definedName>
    <definedName name="BExINIMK8XC3JOBT2EXYFHHH52H0" hidden="1">'[3]Reco Sheet for Fcast'!$I$11:$J$11</definedName>
    <definedName name="BExINLX401ZKEGWU168DS4JUM2J6" localSheetId="19" hidden="1">'[4]AMI P &amp; L'!#REF!</definedName>
    <definedName name="BExINLX401ZKEGWU168DS4JUM2J6" localSheetId="16" hidden="1">'[4]AMI P &amp; L'!#REF!</definedName>
    <definedName name="BExINLX401ZKEGWU168DS4JUM2J6" localSheetId="17" hidden="1">'[4]AMI P &amp; L'!#REF!</definedName>
    <definedName name="BExINLX401ZKEGWU168DS4JUM2J6" localSheetId="13" hidden="1">'[4]AMI P &amp; L'!#REF!</definedName>
    <definedName name="BExINLX401ZKEGWU168DS4JUM2J6" localSheetId="14" hidden="1">'[4]AMI P &amp; L'!#REF!</definedName>
    <definedName name="BExINLX401ZKEGWU168DS4JUM2J6" localSheetId="2" hidden="1">#REF!</definedName>
    <definedName name="BExINLX401ZKEGWU168DS4JUM2J6" localSheetId="5" hidden="1">'[4]AMI P &amp; L'!#REF!</definedName>
    <definedName name="BExINLX401ZKEGWU168DS4JUM2J6" localSheetId="22" hidden="1">'[4]AMI P &amp; L'!#REF!</definedName>
    <definedName name="BExINLX401ZKEGWU168DS4JUM2J6" localSheetId="21" hidden="1">'[4]AMI P &amp; L'!#REF!</definedName>
    <definedName name="BExINLX401ZKEGWU168DS4JUM2J6" localSheetId="57" hidden="1">'[4]AMI P &amp; L'!#REF!</definedName>
    <definedName name="BExINLX401ZKEGWU168DS4JUM2J6" localSheetId="56" hidden="1">'[4]AMI P &amp; L'!#REF!</definedName>
    <definedName name="BExINLX401ZKEGWU168DS4JUM2J6" localSheetId="7" hidden="1">#REF!</definedName>
    <definedName name="BExINLX401ZKEGWU168DS4JUM2J6" localSheetId="40" hidden="1">'[4]AMI P &amp; L'!#REF!</definedName>
    <definedName name="BExINLX401ZKEGWU168DS4JUM2J6" localSheetId="39" hidden="1">'[4]AMI P &amp; L'!#REF!</definedName>
    <definedName name="BExINLX401ZKEGWU168DS4JUM2J6" localSheetId="41" hidden="1">'[4]AMI P &amp; L'!#REF!</definedName>
    <definedName name="BExINLX401ZKEGWU168DS4JUM2J6" localSheetId="38" hidden="1">'[4]AMI P &amp; L'!#REF!</definedName>
    <definedName name="BExINLX401ZKEGWU168DS4JUM2J6" localSheetId="15" hidden="1">'[4]AMI P &amp; L'!#REF!</definedName>
    <definedName name="BExINLX401ZKEGWU168DS4JUM2J6" hidden="1">'[4]AMI P &amp; L'!#REF!</definedName>
    <definedName name="BExINMYYJO1FTV1CZF6O5XCFAMQX" localSheetId="19" hidden="1">'[4]AMI P &amp; L'!#REF!</definedName>
    <definedName name="BExINMYYJO1FTV1CZF6O5XCFAMQX" localSheetId="16" hidden="1">'[4]AMI P &amp; L'!#REF!</definedName>
    <definedName name="BExINMYYJO1FTV1CZF6O5XCFAMQX" localSheetId="17" hidden="1">'[4]AMI P &amp; L'!#REF!</definedName>
    <definedName name="BExINMYYJO1FTV1CZF6O5XCFAMQX" localSheetId="13" hidden="1">'[4]AMI P &amp; L'!#REF!</definedName>
    <definedName name="BExINMYYJO1FTV1CZF6O5XCFAMQX" localSheetId="14" hidden="1">'[4]AMI P &amp; L'!#REF!</definedName>
    <definedName name="BExINMYYJO1FTV1CZF6O5XCFAMQX" localSheetId="2" hidden="1">#REF!</definedName>
    <definedName name="BExINMYYJO1FTV1CZF6O5XCFAMQX" localSheetId="5" hidden="1">'[4]AMI P &amp; L'!#REF!</definedName>
    <definedName name="BExINMYYJO1FTV1CZF6O5XCFAMQX" localSheetId="22" hidden="1">'[4]AMI P &amp; L'!#REF!</definedName>
    <definedName name="BExINMYYJO1FTV1CZF6O5XCFAMQX" localSheetId="21" hidden="1">'[4]AMI P &amp; L'!#REF!</definedName>
    <definedName name="BExINMYYJO1FTV1CZF6O5XCFAMQX" localSheetId="57" hidden="1">'[4]AMI P &amp; L'!#REF!</definedName>
    <definedName name="BExINMYYJO1FTV1CZF6O5XCFAMQX" localSheetId="56" hidden="1">'[4]AMI P &amp; L'!#REF!</definedName>
    <definedName name="BExINMYYJO1FTV1CZF6O5XCFAMQX" localSheetId="7" hidden="1">#REF!</definedName>
    <definedName name="BExINMYYJO1FTV1CZF6O5XCFAMQX" localSheetId="40" hidden="1">'[4]AMI P &amp; L'!#REF!</definedName>
    <definedName name="BExINMYYJO1FTV1CZF6O5XCFAMQX" localSheetId="39" hidden="1">'[4]AMI P &amp; L'!#REF!</definedName>
    <definedName name="BExINMYYJO1FTV1CZF6O5XCFAMQX" localSheetId="41" hidden="1">'[4]AMI P &amp; L'!#REF!</definedName>
    <definedName name="BExINMYYJO1FTV1CZF6O5XCFAMQX" localSheetId="38" hidden="1">'[4]AMI P &amp; L'!#REF!</definedName>
    <definedName name="BExINMYYJO1FTV1CZF6O5XCFAMQX" localSheetId="15" hidden="1">'[4]AMI P &amp; L'!#REF!</definedName>
    <definedName name="BExINMYYJO1FTV1CZF6O5XCFAMQX" hidden="1">'[4]AMI P &amp; L'!#REF!</definedName>
    <definedName name="BExINP2H4KI05FRFV5PKZFE00HKO" localSheetId="2" hidden="1">#REF!</definedName>
    <definedName name="BExINP2H4KI05FRFV5PKZFE00HKO" localSheetId="7" hidden="1">#REF!</definedName>
    <definedName name="BExINP2H4KI05FRFV5PKZFE00HKO" hidden="1">'[3]Reco Sheet for Fcast'!$I$6:$J$6</definedName>
    <definedName name="BExINZELVWYGU876QUUZCIMXPBQC" localSheetId="2" hidden="1">#REF!</definedName>
    <definedName name="BExINZELVWYGU876QUUZCIMXPBQC" localSheetId="7" hidden="1">#REF!</definedName>
    <definedName name="BExINZELVWYGU876QUUZCIMXPBQC" hidden="1">'[3]Reco Sheet for Fcast'!$I$8:$J$8</definedName>
    <definedName name="BExIO2EJ2B6ALSXAAYVKCC2E1MYD" localSheetId="13" hidden="1">#REF!</definedName>
    <definedName name="BExIO2EJ2B6ALSXAAYVKCC2E1MYD" localSheetId="14" hidden="1">#REF!</definedName>
    <definedName name="BExIO2EJ2B6ALSXAAYVKCC2E1MYD" localSheetId="2" hidden="1">#REF!</definedName>
    <definedName name="BExIO2EJ2B6ALSXAAYVKCC2E1MYD" hidden="1">#REF!</definedName>
    <definedName name="BExIOCQUQHKUU1KONGSDOLQTQEIC" localSheetId="2" hidden="1">#REF!</definedName>
    <definedName name="BExIOCQUQHKUU1KONGSDOLQTQEIC" localSheetId="7" hidden="1">#REF!</definedName>
    <definedName name="BExIOCQUQHKUU1KONGSDOLQTQEIC" hidden="1">'[3]Reco Sheet for Fcast'!$G$2</definedName>
    <definedName name="BExIOFL8Y5O61VLKTB4H20IJNWS1" localSheetId="2" hidden="1">#REF!</definedName>
    <definedName name="BExIOFL8Y5O61VLKTB4H20IJNWS1" localSheetId="7" hidden="1">#REF!</definedName>
    <definedName name="BExIOFL8Y5O61VLKTB4H20IJNWS1" hidden="1">'[3]Reco Sheet for Fcast'!$F$6:$G$6</definedName>
    <definedName name="BExIOKTZXH2A908F83ANDHGHNJ07" localSheetId="13" hidden="1">#REF!</definedName>
    <definedName name="BExIOKTZXH2A908F83ANDHGHNJ07" localSheetId="14" hidden="1">#REF!</definedName>
    <definedName name="BExIOKTZXH2A908F83ANDHGHNJ07" localSheetId="2" hidden="1">#REF!</definedName>
    <definedName name="BExIOKTZXH2A908F83ANDHGHNJ07" localSheetId="22" hidden="1">#REF!</definedName>
    <definedName name="BExIOKTZXH2A908F83ANDHGHNJ07" localSheetId="7" hidden="1">#REF!</definedName>
    <definedName name="BExIOKTZXH2A908F83ANDHGHNJ07" hidden="1">#REF!</definedName>
    <definedName name="BExIOMBXRW5NS4ZPYX9G5QREZ5J6" localSheetId="2" hidden="1">#REF!</definedName>
    <definedName name="BExIOMBXRW5NS4ZPYX9G5QREZ5J6" localSheetId="7" hidden="1">#REF!</definedName>
    <definedName name="BExIOMBXRW5NS4ZPYX9G5QREZ5J6" hidden="1">'[3]Reco Sheet for Fcast'!$F$11:$G$11</definedName>
    <definedName name="BExIOQ2W3YIE010K6FWC8SYB7SST" localSheetId="13" hidden="1">#REF!</definedName>
    <definedName name="BExIOQ2W3YIE010K6FWC8SYB7SST" localSheetId="14" hidden="1">#REF!</definedName>
    <definedName name="BExIOQ2W3YIE010K6FWC8SYB7SST" localSheetId="2" hidden="1">#REF!</definedName>
    <definedName name="BExIOQ2W3YIE010K6FWC8SYB7SST" hidden="1">#REF!</definedName>
    <definedName name="BExIORA3GK78T7C7SNBJJUONJ0LS" localSheetId="2" hidden="1">#REF!</definedName>
    <definedName name="BExIORA3GK78T7C7SNBJJUONJ0LS" localSheetId="7" hidden="1">#REF!</definedName>
    <definedName name="BExIORA3GK78T7C7SNBJJUONJ0LS" hidden="1">'[3]Reco Sheet for Fcast'!$F$15</definedName>
    <definedName name="BExIORFDXP4AVIEBLSTZ8ETSXMNM" localSheetId="2" hidden="1">#REF!</definedName>
    <definedName name="BExIORFDXP4AVIEBLSTZ8ETSXMNM" localSheetId="7" hidden="1">#REF!</definedName>
    <definedName name="BExIORFDXP4AVIEBLSTZ8ETSXMNM" hidden="1">'[3]Reco Sheet for Fcast'!$I$7:$J$7</definedName>
    <definedName name="BExIOTZ5EFZ2NASVQ05RH15HRSW6" localSheetId="2" hidden="1">#REF!</definedName>
    <definedName name="BExIOTZ5EFZ2NASVQ05RH15HRSW6" localSheetId="7" hidden="1">#REF!</definedName>
    <definedName name="BExIOTZ5EFZ2NASVQ05RH15HRSW6" hidden="1">'[3]Reco Sheet for Fcast'!$F$15</definedName>
    <definedName name="BExIP5TB0T9V3OKFX0GV0526AQ3D" localSheetId="13" hidden="1">#REF!</definedName>
    <definedName name="BExIP5TB0T9V3OKFX0GV0526AQ3D" localSheetId="14" hidden="1">#REF!</definedName>
    <definedName name="BExIP5TB0T9V3OKFX0GV0526AQ3D" localSheetId="2" hidden="1">#REF!</definedName>
    <definedName name="BExIP5TB0T9V3OKFX0GV0526AQ3D" localSheetId="22" hidden="1">#REF!</definedName>
    <definedName name="BExIP5TB0T9V3OKFX0GV0526AQ3D" localSheetId="7" hidden="1">#REF!</definedName>
    <definedName name="BExIP5TB0T9V3OKFX0GV0526AQ3D" hidden="1">#REF!</definedName>
    <definedName name="BExIP8YNN6UUE1GZ223SWH7DLGKO" localSheetId="2" hidden="1">#REF!</definedName>
    <definedName name="BExIP8YNN6UUE1GZ223SWH7DLGKO" localSheetId="7" hidden="1">#REF!</definedName>
    <definedName name="BExIP8YNN6UUE1GZ223SWH7DLGKO" hidden="1">'[3]Reco Sheet for Fcast'!$I$7:$J$7</definedName>
    <definedName name="BExIPAB4AOL592OJCC1CFAXTLF1A" localSheetId="2" hidden="1">#REF!</definedName>
    <definedName name="BExIPAB4AOL592OJCC1CFAXTLF1A" localSheetId="7" hidden="1">#REF!</definedName>
    <definedName name="BExIPAB4AOL592OJCC1CFAXTLF1A" hidden="1">'[3]Reco Sheet for Fcast'!$I$6:$J$6</definedName>
    <definedName name="BExIPB25DKX4S2ZCKQN7KWSC3JBF" localSheetId="2" hidden="1">#REF!</definedName>
    <definedName name="BExIPB25DKX4S2ZCKQN7KWSC3JBF" localSheetId="7" hidden="1">#REF!</definedName>
    <definedName name="BExIPB25DKX4S2ZCKQN7KWSC3JBF" hidden="1">'[3]Reco Sheet for Fcast'!$F$11:$G$11</definedName>
    <definedName name="BExIPDLT8JYAMGE5HTN4D1YHZF3V" localSheetId="19" hidden="1">'[4]AMI P &amp; L'!#REF!</definedName>
    <definedName name="BExIPDLT8JYAMGE5HTN4D1YHZF3V" localSheetId="16" hidden="1">'[4]AMI P &amp; L'!#REF!</definedName>
    <definedName name="BExIPDLT8JYAMGE5HTN4D1YHZF3V" localSheetId="17" hidden="1">'[4]AMI P &amp; L'!#REF!</definedName>
    <definedName name="BExIPDLT8JYAMGE5HTN4D1YHZF3V" localSheetId="13" hidden="1">'[4]AMI P &amp; L'!#REF!</definedName>
    <definedName name="BExIPDLT8JYAMGE5HTN4D1YHZF3V" localSheetId="14" hidden="1">'[4]AMI P &amp; L'!#REF!</definedName>
    <definedName name="BExIPDLT8JYAMGE5HTN4D1YHZF3V" localSheetId="2" hidden="1">#REF!</definedName>
    <definedName name="BExIPDLT8JYAMGE5HTN4D1YHZF3V" localSheetId="5" hidden="1">'[4]AMI P &amp; L'!#REF!</definedName>
    <definedName name="BExIPDLT8JYAMGE5HTN4D1YHZF3V" localSheetId="22" hidden="1">'[4]AMI P &amp; L'!#REF!</definedName>
    <definedName name="BExIPDLT8JYAMGE5HTN4D1YHZF3V" localSheetId="21" hidden="1">'[4]AMI P &amp; L'!#REF!</definedName>
    <definedName name="BExIPDLT8JYAMGE5HTN4D1YHZF3V" localSheetId="57" hidden="1">'[4]AMI P &amp; L'!#REF!</definedName>
    <definedName name="BExIPDLT8JYAMGE5HTN4D1YHZF3V" localSheetId="56" hidden="1">'[4]AMI P &amp; L'!#REF!</definedName>
    <definedName name="BExIPDLT8JYAMGE5HTN4D1YHZF3V" localSheetId="7" hidden="1">#REF!</definedName>
    <definedName name="BExIPDLT8JYAMGE5HTN4D1YHZF3V" localSheetId="40" hidden="1">'[4]AMI P &amp; L'!#REF!</definedName>
    <definedName name="BExIPDLT8JYAMGE5HTN4D1YHZF3V" localSheetId="39" hidden="1">'[4]AMI P &amp; L'!#REF!</definedName>
    <definedName name="BExIPDLT8JYAMGE5HTN4D1YHZF3V" localSheetId="41" hidden="1">'[4]AMI P &amp; L'!#REF!</definedName>
    <definedName name="BExIPDLT8JYAMGE5HTN4D1YHZF3V" localSheetId="38" hidden="1">'[4]AMI P &amp; L'!#REF!</definedName>
    <definedName name="BExIPDLT8JYAMGE5HTN4D1YHZF3V" localSheetId="15" hidden="1">'[4]AMI P &amp; L'!#REF!</definedName>
    <definedName name="BExIPDLT8JYAMGE5HTN4D1YHZF3V" hidden="1">'[4]AMI P &amp; L'!#REF!</definedName>
    <definedName name="BExIPG040Q08EWIWL6CAVR3GRI43" localSheetId="2" hidden="1">#REF!</definedName>
    <definedName name="BExIPG040Q08EWIWL6CAVR3GRI43" localSheetId="7" hidden="1">#REF!</definedName>
    <definedName name="BExIPG040Q08EWIWL6CAVR3GRI43" hidden="1">'[3]Reco Sheet for Fcast'!$I$7:$J$7</definedName>
    <definedName name="BExIPKNFUDPDKOSH5GHDVNA8D66S" localSheetId="2" hidden="1">#REF!</definedName>
    <definedName name="BExIPKNFUDPDKOSH5GHDVNA8D66S" localSheetId="7" hidden="1">#REF!</definedName>
    <definedName name="BExIPKNFUDPDKOSH5GHDVNA8D66S" hidden="1">'[3]Reco Sheet for Fcast'!$I$11:$J$11</definedName>
    <definedName name="BExIQ1VS9A2FHVD9TUHKG9K8EVVP" localSheetId="2" hidden="1">#REF!</definedName>
    <definedName name="BExIQ1VS9A2FHVD9TUHKG9K8EVVP" localSheetId="7" hidden="1">#REF!</definedName>
    <definedName name="BExIQ1VS9A2FHVD9TUHKG9K8EVVP" hidden="1">'[3]Reco Sheet for Fcast'!$F$11:$G$11</definedName>
    <definedName name="BExIQ3J19L30PSQ2CXNT6IHW0I7V" localSheetId="2" hidden="1">#REF!</definedName>
    <definedName name="BExIQ3J19L30PSQ2CXNT6IHW0I7V" localSheetId="7" hidden="1">#REF!</definedName>
    <definedName name="BExIQ3J19L30PSQ2CXNT6IHW0I7V" hidden="1">'[3]Reco Sheet for Fcast'!$I$9:$J$9</definedName>
    <definedName name="BExIQ3OJ7M04XCY276IO0LJA5XUK" localSheetId="2" hidden="1">#REF!</definedName>
    <definedName name="BExIQ3OJ7M04XCY276IO0LJA5XUK" localSheetId="7" hidden="1">#REF!</definedName>
    <definedName name="BExIQ3OJ7M04XCY276IO0LJA5XUK" hidden="1">'[3]Reco Sheet for Fcast'!$F$11:$G$11</definedName>
    <definedName name="BExIQ4FK3GUVQXFWKAEBB6FMWWUK" localSheetId="13" hidden="1">#REF!</definedName>
    <definedName name="BExIQ4FK3GUVQXFWKAEBB6FMWWUK" localSheetId="14" hidden="1">#REF!</definedName>
    <definedName name="BExIQ4FK3GUVQXFWKAEBB6FMWWUK" localSheetId="2" hidden="1">#REF!</definedName>
    <definedName name="BExIQ4FK3GUVQXFWKAEBB6FMWWUK" hidden="1">#REF!</definedName>
    <definedName name="BExIQ5S19ITB0NDRUN4XV7B905ED" localSheetId="2" hidden="1">#REF!</definedName>
    <definedName name="BExIQ5S19ITB0NDRUN4XV7B905ED" localSheetId="7" hidden="1">#REF!</definedName>
    <definedName name="BExIQ5S19ITB0NDRUN4XV7B905ED" hidden="1">'[3]Reco Sheet for Fcast'!$F$15</definedName>
    <definedName name="BExIQ9TMQT2EIXSVQW7GVSOAW2VJ" localSheetId="2" hidden="1">#REF!</definedName>
    <definedName name="BExIQ9TMQT2EIXSVQW7GVSOAW2VJ" localSheetId="7" hidden="1">#REF!</definedName>
    <definedName name="BExIQ9TMQT2EIXSVQW7GVSOAW2VJ" hidden="1">'[3]Reco Sheet for Fcast'!$I$8:$J$8</definedName>
    <definedName name="BExIQBMDE1L6J4H27K1FMSHQKDSE" localSheetId="2" hidden="1">#REF!</definedName>
    <definedName name="BExIQBMDE1L6J4H27K1FMSHQKDSE" localSheetId="7" hidden="1">#REF!</definedName>
    <definedName name="BExIQBMDE1L6J4H27K1FMSHQKDSE" hidden="1">'[3]Reco Sheet for Fcast'!$I$8:$J$8</definedName>
    <definedName name="BExIQE65LVXUOF3UZFO7SDHFJH22" localSheetId="2" hidden="1">#REF!</definedName>
    <definedName name="BExIQE65LVXUOF3UZFO7SDHFJH22" localSheetId="7" hidden="1">#REF!</definedName>
    <definedName name="BExIQE65LVXUOF3UZFO7SDHFJH22" hidden="1">'[3]Reco Sheet for Fcast'!$G$2</definedName>
    <definedName name="BExIQG9OO2KKBOWTMD1OXY36TEGA" localSheetId="2" hidden="1">#REF!</definedName>
    <definedName name="BExIQG9OO2KKBOWTMD1OXY36TEGA" localSheetId="7" hidden="1">#REF!</definedName>
    <definedName name="BExIQG9OO2KKBOWTMD1OXY36TEGA" hidden="1">'[3]Reco Sheet for Fcast'!$F$10:$G$10</definedName>
    <definedName name="BExIQMV2D77A07E403GAA7CYB8C2" localSheetId="2" hidden="1">'[5]Reco Sheet for Fcast'!$C$15:$D$23</definedName>
    <definedName name="BExIQMV2D77A07E403GAA7CYB8C2" localSheetId="7" hidden="1">'[5]Reco Sheet for Fcast'!$C$15:$D$23</definedName>
    <definedName name="BExIQMV2D77A07E403GAA7CYB8C2" hidden="1">'[3]Reco Sheet for Fcast'!$C$15:$D$23</definedName>
    <definedName name="BExIQX1XBB31HZTYEEVOBSE3C5A6" localSheetId="2" hidden="1">#REF!</definedName>
    <definedName name="BExIQX1XBB31HZTYEEVOBSE3C5A6" localSheetId="7" hidden="1">#REF!</definedName>
    <definedName name="BExIQX1XBB31HZTYEEVOBSE3C5A6" hidden="1">'[3]Reco Sheet for Fcast'!$I$10:$J$10</definedName>
    <definedName name="BExIR2ALYRP9FW99DK2084J7IIDC" localSheetId="2" hidden="1">#REF!</definedName>
    <definedName name="BExIR2ALYRP9FW99DK2084J7IIDC" localSheetId="7" hidden="1">#REF!</definedName>
    <definedName name="BExIR2ALYRP9FW99DK2084J7IIDC" hidden="1">'[3]Reco Sheet for Fcast'!$I$10:$J$10</definedName>
    <definedName name="BExIR8FQETPTQYW37DBVDWG3J4JW" localSheetId="2" hidden="1">#REF!</definedName>
    <definedName name="BExIR8FQETPTQYW37DBVDWG3J4JW" localSheetId="7" hidden="1">#REF!</definedName>
    <definedName name="BExIR8FQETPTQYW37DBVDWG3J4JW" hidden="1">'[3]Reco Sheet for Fcast'!$F$7:$G$7</definedName>
    <definedName name="BExIRBVWGULCWXZ0NA6HCLFX8VW6" hidden="1">'[6]Bud Mth'!$I$9:$J$9</definedName>
    <definedName name="BExIRG2Y0ISN5DU9I7FP9VMNBLJI" localSheetId="13" hidden="1">#REF!</definedName>
    <definedName name="BExIRG2Y0ISN5DU9I7FP9VMNBLJI" localSheetId="14" hidden="1">#REF!</definedName>
    <definedName name="BExIRG2Y0ISN5DU9I7FP9VMNBLJI" localSheetId="2" hidden="1">#REF!</definedName>
    <definedName name="BExIRG2Y0ISN5DU9I7FP9VMNBLJI" localSheetId="7" hidden="1">#REF!</definedName>
    <definedName name="BExIRG2Y0ISN5DU9I7FP9VMNBLJI" hidden="1">#REF!</definedName>
    <definedName name="BExIRRBGTY01OQOI3U5SW59RFDFI" localSheetId="2" hidden="1">#REF!</definedName>
    <definedName name="BExIRRBGTY01OQOI3U5SW59RFDFI" localSheetId="7" hidden="1">#REF!</definedName>
    <definedName name="BExIRRBGTY01OQOI3U5SW59RFDFI" hidden="1">'[3]Reco Sheet for Fcast'!$I$8:$J$8</definedName>
    <definedName name="BExIS4T0DRF57HYO7OGG72KBOFOI" localSheetId="2" hidden="1">#REF!</definedName>
    <definedName name="BExIS4T0DRF57HYO7OGG72KBOFOI" localSheetId="7" hidden="1">#REF!</definedName>
    <definedName name="BExIS4T0DRF57HYO7OGG72KBOFOI" hidden="1">'[3]Reco Sheet for Fcast'!$F$15:$G$34</definedName>
    <definedName name="BExIS77BJDDK18PGI9DSEYZPIL7P" localSheetId="2" hidden="1">#REF!</definedName>
    <definedName name="BExIS77BJDDK18PGI9DSEYZPIL7P" localSheetId="7" hidden="1">#REF!</definedName>
    <definedName name="BExIS77BJDDK18PGI9DSEYZPIL7P" hidden="1">'[3]Reco Sheet for Fcast'!$F$10:$G$10</definedName>
    <definedName name="BExIS8USL1T3Z97CZ30HJ98E2GXQ" localSheetId="2" hidden="1">#REF!</definedName>
    <definedName name="BExIS8USL1T3Z97CZ30HJ98E2GXQ" localSheetId="7" hidden="1">#REF!</definedName>
    <definedName name="BExIS8USL1T3Z97CZ30HJ98E2GXQ" hidden="1">'[3]Reco Sheet for Fcast'!$F$9:$G$9</definedName>
    <definedName name="BExISC5B700MZUBFTQ9K4IKTF7HR" localSheetId="2" hidden="1">#REF!</definedName>
    <definedName name="BExISC5B700MZUBFTQ9K4IKTF7HR" localSheetId="7" hidden="1">#REF!</definedName>
    <definedName name="BExISC5B700MZUBFTQ9K4IKTF7HR" hidden="1">'[3]Reco Sheet for Fcast'!$K$2</definedName>
    <definedName name="BExISDHXS49S1H56ENBPRF1NLD5C" localSheetId="2" hidden="1">#REF!</definedName>
    <definedName name="BExISDHXS49S1H56ENBPRF1NLD5C" localSheetId="7" hidden="1">#REF!</definedName>
    <definedName name="BExISDHXS49S1H56ENBPRF1NLD5C" hidden="1">'[3]Reco Sheet for Fcast'!$I$6:$J$6</definedName>
    <definedName name="BExISM1JLV54A21A164IURMPGUMU" localSheetId="2" hidden="1">#REF!</definedName>
    <definedName name="BExISM1JLV54A21A164IURMPGUMU" localSheetId="7" hidden="1">#REF!</definedName>
    <definedName name="BExISM1JLV54A21A164IURMPGUMU" hidden="1">'[3]Reco Sheet for Fcast'!$F$7:$G$7</definedName>
    <definedName name="BExISOL5FNHZHVLEZZZZ47YXZ5QS" localSheetId="19" hidden="1">#REF!</definedName>
    <definedName name="BExISOL5FNHZHVLEZZZZ47YXZ5QS" localSheetId="16" hidden="1">#REF!</definedName>
    <definedName name="BExISOL5FNHZHVLEZZZZ47YXZ5QS" localSheetId="17" hidden="1">#REF!</definedName>
    <definedName name="BExISOL5FNHZHVLEZZZZ47YXZ5QS" localSheetId="13" hidden="1">#REF!</definedName>
    <definedName name="BExISOL5FNHZHVLEZZZZ47YXZ5QS" localSheetId="14" hidden="1">#REF!</definedName>
    <definedName name="BExISOL5FNHZHVLEZZZZ47YXZ5QS" localSheetId="2" hidden="1">#REF!</definedName>
    <definedName name="BExISOL5FNHZHVLEZZZZ47YXZ5QS" localSheetId="5" hidden="1">#REF!</definedName>
    <definedName name="BExISOL5FNHZHVLEZZZZ47YXZ5QS" localSheetId="22" hidden="1">#REF!</definedName>
    <definedName name="BExISOL5FNHZHVLEZZZZ47YXZ5QS" localSheetId="21" hidden="1">#REF!</definedName>
    <definedName name="BExISOL5FNHZHVLEZZZZ47YXZ5QS" localSheetId="57" hidden="1">#REF!</definedName>
    <definedName name="BExISOL5FNHZHVLEZZZZ47YXZ5QS" localSheetId="56" hidden="1">#REF!</definedName>
    <definedName name="BExISOL5FNHZHVLEZZZZ47YXZ5QS" localSheetId="7" hidden="1">#REF!</definedName>
    <definedName name="BExISOL5FNHZHVLEZZZZ47YXZ5QS" localSheetId="40" hidden="1">#REF!</definedName>
    <definedName name="BExISOL5FNHZHVLEZZZZ47YXZ5QS" localSheetId="39" hidden="1">#REF!</definedName>
    <definedName name="BExISOL5FNHZHVLEZZZZ47YXZ5QS" localSheetId="41" hidden="1">#REF!</definedName>
    <definedName name="BExISOL5FNHZHVLEZZZZ47YXZ5QS" localSheetId="38" hidden="1">#REF!</definedName>
    <definedName name="BExISOL5FNHZHVLEZZZZ47YXZ5QS" localSheetId="15" hidden="1">#REF!</definedName>
    <definedName name="BExISOL5FNHZHVLEZZZZ47YXZ5QS" hidden="1">#REF!</definedName>
    <definedName name="BExISRFKJYUZ4AKW44IJF7RF9Y90" localSheetId="2" hidden="1">#REF!</definedName>
    <definedName name="BExISRFKJYUZ4AKW44IJF7RF9Y90" localSheetId="7" hidden="1">#REF!</definedName>
    <definedName name="BExISRFKJYUZ4AKW44IJF7RF9Y90" hidden="1">'[3]Reco Sheet for Fcast'!$F$10:$G$10</definedName>
    <definedName name="BExIT1MK8TBAK3SNP36A8FKDQSOK" localSheetId="2" hidden="1">#REF!</definedName>
    <definedName name="BExIT1MK8TBAK3SNP36A8FKDQSOK" localSheetId="7" hidden="1">#REF!</definedName>
    <definedName name="BExIT1MK8TBAK3SNP36A8FKDQSOK" hidden="1">'[3]Reco Sheet for Fcast'!$F$11:$G$11</definedName>
    <definedName name="BExIT7RP2B89RX2C5P1P5H2DY1CI" localSheetId="13" hidden="1">#REF!</definedName>
    <definedName name="BExIT7RP2B89RX2C5P1P5H2DY1CI" localSheetId="14" hidden="1">#REF!</definedName>
    <definedName name="BExIT7RP2B89RX2C5P1P5H2DY1CI" localSheetId="2" hidden="1">#REF!</definedName>
    <definedName name="BExIT7RP2B89RX2C5P1P5H2DY1CI" localSheetId="22" hidden="1">#REF!</definedName>
    <definedName name="BExIT7RP2B89RX2C5P1P5H2DY1CI" localSheetId="7" hidden="1">#REF!</definedName>
    <definedName name="BExIT7RP2B89RX2C5P1P5H2DY1CI" hidden="1">#REF!</definedName>
    <definedName name="BExITBNYANV2S8KD56GOGCKW393R" localSheetId="2" hidden="1">#REF!</definedName>
    <definedName name="BExITBNYANV2S8KD56GOGCKW393R" localSheetId="7" hidden="1">#REF!</definedName>
    <definedName name="BExITBNYANV2S8KD56GOGCKW393R" hidden="1">'[3]Reco Sheet for Fcast'!$F$9:$G$9</definedName>
    <definedName name="BExIU6ZCS275CPHR7BIJ2SCIXCP7" localSheetId="13" hidden="1">#REF!</definedName>
    <definedName name="BExIU6ZCS275CPHR7BIJ2SCIXCP7" localSheetId="14" hidden="1">#REF!</definedName>
    <definedName name="BExIU6ZCS275CPHR7BIJ2SCIXCP7" localSheetId="2" hidden="1">#REF!</definedName>
    <definedName name="BExIU6ZCS275CPHR7BIJ2SCIXCP7" localSheetId="22" hidden="1">#REF!</definedName>
    <definedName name="BExIU6ZCS275CPHR7BIJ2SCIXCP7" localSheetId="7" hidden="1">#REF!</definedName>
    <definedName name="BExIU6ZCS275CPHR7BIJ2SCIXCP7" hidden="1">#REF!</definedName>
    <definedName name="BExIUD4OJGH65NFNQ4VMCE3R4J1X" localSheetId="2" hidden="1">#REF!</definedName>
    <definedName name="BExIUD4OJGH65NFNQ4VMCE3R4J1X" localSheetId="7" hidden="1">#REF!</definedName>
    <definedName name="BExIUD4OJGH65NFNQ4VMCE3R4J1X" hidden="1">'[3]Reco Sheet for Fcast'!$F$7:$G$7</definedName>
    <definedName name="BExIUTB5OAAXYW0OFMP0PS40SPOB" localSheetId="2" hidden="1">#REF!</definedName>
    <definedName name="BExIUTB5OAAXYW0OFMP0PS40SPOB" localSheetId="7" hidden="1">#REF!</definedName>
    <definedName name="BExIUTB5OAAXYW0OFMP0PS40SPOB" hidden="1">'[3]Reco Sheet for Fcast'!$I$10:$J$10</definedName>
    <definedName name="BExIUUT2MHIOV6R3WHA0DPM1KBKY" localSheetId="19" hidden="1">'[4]AMI P &amp; L'!#REF!</definedName>
    <definedName name="BExIUUT2MHIOV6R3WHA0DPM1KBKY" localSheetId="16" hidden="1">'[4]AMI P &amp; L'!#REF!</definedName>
    <definedName name="BExIUUT2MHIOV6R3WHA0DPM1KBKY" localSheetId="17" hidden="1">'[4]AMI P &amp; L'!#REF!</definedName>
    <definedName name="BExIUUT2MHIOV6R3WHA0DPM1KBKY" localSheetId="13" hidden="1">'[4]AMI P &amp; L'!#REF!</definedName>
    <definedName name="BExIUUT2MHIOV6R3WHA0DPM1KBKY" localSheetId="14" hidden="1">'[4]AMI P &amp; L'!#REF!</definedName>
    <definedName name="BExIUUT2MHIOV6R3WHA0DPM1KBKY" localSheetId="2" hidden="1">#REF!</definedName>
    <definedName name="BExIUUT2MHIOV6R3WHA0DPM1KBKY" localSheetId="5" hidden="1">'[4]AMI P &amp; L'!#REF!</definedName>
    <definedName name="BExIUUT2MHIOV6R3WHA0DPM1KBKY" localSheetId="22" hidden="1">'[4]AMI P &amp; L'!#REF!</definedName>
    <definedName name="BExIUUT2MHIOV6R3WHA0DPM1KBKY" localSheetId="21" hidden="1">'[4]AMI P &amp; L'!#REF!</definedName>
    <definedName name="BExIUUT2MHIOV6R3WHA0DPM1KBKY" localSheetId="57" hidden="1">'[4]AMI P &amp; L'!#REF!</definedName>
    <definedName name="BExIUUT2MHIOV6R3WHA0DPM1KBKY" localSheetId="56" hidden="1">'[4]AMI P &amp; L'!#REF!</definedName>
    <definedName name="BExIUUT2MHIOV6R3WHA0DPM1KBKY" localSheetId="7" hidden="1">#REF!</definedName>
    <definedName name="BExIUUT2MHIOV6R3WHA0DPM1KBKY" localSheetId="40" hidden="1">'[4]AMI P &amp; L'!#REF!</definedName>
    <definedName name="BExIUUT2MHIOV6R3WHA0DPM1KBKY" localSheetId="39" hidden="1">'[4]AMI P &amp; L'!#REF!</definedName>
    <definedName name="BExIUUT2MHIOV6R3WHA0DPM1KBKY" localSheetId="41" hidden="1">'[4]AMI P &amp; L'!#REF!</definedName>
    <definedName name="BExIUUT2MHIOV6R3WHA0DPM1KBKY" localSheetId="38" hidden="1">'[4]AMI P &amp; L'!#REF!</definedName>
    <definedName name="BExIUUT2MHIOV6R3WHA0DPM1KBKY" localSheetId="15" hidden="1">'[4]AMI P &amp; L'!#REF!</definedName>
    <definedName name="BExIUUT2MHIOV6R3WHA0DPM1KBKY" hidden="1">'[4]AMI P &amp; L'!#REF!</definedName>
    <definedName name="BExIUYPDT1AM6MWGWQS646PIZIWC" localSheetId="2" hidden="1">#REF!</definedName>
    <definedName name="BExIUYPDT1AM6MWGWQS646PIZIWC" localSheetId="7" hidden="1">#REF!</definedName>
    <definedName name="BExIUYPDT1AM6MWGWQS646PIZIWC" hidden="1">'[3]Reco Sheet for Fcast'!$I$10:$J$10</definedName>
    <definedName name="BExIV0I2O9F8D1UK1SI8AEYR6U0A" localSheetId="2" hidden="1">#REF!</definedName>
    <definedName name="BExIV0I2O9F8D1UK1SI8AEYR6U0A" localSheetId="7" hidden="1">#REF!</definedName>
    <definedName name="BExIV0I2O9F8D1UK1SI8AEYR6U0A" hidden="1">'[3]Reco Sheet for Fcast'!$G$2</definedName>
    <definedName name="BExIV2LM38XPLRTWT0R44TMQ59E5" localSheetId="2" hidden="1">#REF!</definedName>
    <definedName name="BExIV2LM38XPLRTWT0R44TMQ59E5" localSheetId="7" hidden="1">#REF!</definedName>
    <definedName name="BExIV2LM38XPLRTWT0R44TMQ59E5" hidden="1">'[3]Reco Sheet for Fcast'!$F$15</definedName>
    <definedName name="BExIV3CMY91WXOF56UOYD0AUHJ3N" localSheetId="19" hidden="1">#REF!</definedName>
    <definedName name="BExIV3CMY91WXOF56UOYD0AUHJ3N" localSheetId="16" hidden="1">#REF!</definedName>
    <definedName name="BExIV3CMY91WXOF56UOYD0AUHJ3N" localSheetId="17" hidden="1">#REF!</definedName>
    <definedName name="BExIV3CMY91WXOF56UOYD0AUHJ3N" localSheetId="13" hidden="1">#REF!</definedName>
    <definedName name="BExIV3CMY91WXOF56UOYD0AUHJ3N" localSheetId="14" hidden="1">#REF!</definedName>
    <definedName name="BExIV3CMY91WXOF56UOYD0AUHJ3N" localSheetId="2" hidden="1">#REF!</definedName>
    <definedName name="BExIV3CMY91WXOF56UOYD0AUHJ3N" localSheetId="5" hidden="1">#REF!</definedName>
    <definedName name="BExIV3CMY91WXOF56UOYD0AUHJ3N" localSheetId="22" hidden="1">#REF!</definedName>
    <definedName name="BExIV3CMY91WXOF56UOYD0AUHJ3N" localSheetId="21" hidden="1">#REF!</definedName>
    <definedName name="BExIV3CMY91WXOF56UOYD0AUHJ3N" localSheetId="57" hidden="1">#REF!</definedName>
    <definedName name="BExIV3CMY91WXOF56UOYD0AUHJ3N" localSheetId="56" hidden="1">#REF!</definedName>
    <definedName name="BExIV3CMY91WXOF56UOYD0AUHJ3N" localSheetId="7" hidden="1">#REF!</definedName>
    <definedName name="BExIV3CMY91WXOF56UOYD0AUHJ3N" localSheetId="40" hidden="1">#REF!</definedName>
    <definedName name="BExIV3CMY91WXOF56UOYD0AUHJ3N" localSheetId="39" hidden="1">#REF!</definedName>
    <definedName name="BExIV3CMY91WXOF56UOYD0AUHJ3N" localSheetId="41" hidden="1">#REF!</definedName>
    <definedName name="BExIV3CMY91WXOF56UOYD0AUHJ3N" localSheetId="38" hidden="1">#REF!</definedName>
    <definedName name="BExIV3CMY91WXOF56UOYD0AUHJ3N" localSheetId="15" hidden="1">#REF!</definedName>
    <definedName name="BExIV3CMY91WXOF56UOYD0AUHJ3N" hidden="1">#REF!</definedName>
    <definedName name="BExIV3HY4S0YRV1F7XEMF2YHAR2I" localSheetId="2" hidden="1">#REF!</definedName>
    <definedName name="BExIV3HY4S0YRV1F7XEMF2YHAR2I" localSheetId="7" hidden="1">#REF!</definedName>
    <definedName name="BExIV3HY4S0YRV1F7XEMF2YHAR2I" hidden="1">'[3]Reco Sheet for Fcast'!$I$10:$J$10</definedName>
    <definedName name="BExIV6HUZFRIFLXW2SICKGTAH1PV" localSheetId="2" hidden="1">#REF!</definedName>
    <definedName name="BExIV6HUZFRIFLXW2SICKGTAH1PV" localSheetId="7" hidden="1">#REF!</definedName>
    <definedName name="BExIV6HUZFRIFLXW2SICKGTAH1PV" hidden="1">'[3]Reco Sheet for Fcast'!$I$11:$J$11</definedName>
    <definedName name="BExIVCXWL6H5LD9DHDIA4F5U9TQL" localSheetId="2" hidden="1">#REF!</definedName>
    <definedName name="BExIVCXWL6H5LD9DHDIA4F5U9TQL" localSheetId="7" hidden="1">#REF!</definedName>
    <definedName name="BExIVCXWL6H5LD9DHDIA4F5U9TQL" hidden="1">'[3]Reco Sheet for Fcast'!$F$15</definedName>
    <definedName name="BExIVMOIPSEWSIHIDDLOXESQ28A0" localSheetId="2" hidden="1">#REF!</definedName>
    <definedName name="BExIVMOIPSEWSIHIDDLOXESQ28A0" localSheetId="7" hidden="1">#REF!</definedName>
    <definedName name="BExIVMOIPSEWSIHIDDLOXESQ28A0" hidden="1">'[3]Reco Sheet for Fcast'!$F$11:$G$11</definedName>
    <definedName name="BExIVNVNJX9BYDLC88NG09YF5XQ6" localSheetId="2" hidden="1">#REF!</definedName>
    <definedName name="BExIVNVNJX9BYDLC88NG09YF5XQ6" localSheetId="7" hidden="1">#REF!</definedName>
    <definedName name="BExIVNVNJX9BYDLC88NG09YF5XQ6" hidden="1">'[3]Reco Sheet for Fcast'!$I$9:$J$9</definedName>
    <definedName name="BExIVQVKLMGSRYT1LFZH0KUIA4OR" localSheetId="2" hidden="1">#REF!</definedName>
    <definedName name="BExIVQVKLMGSRYT1LFZH0KUIA4OR" localSheetId="7" hidden="1">#REF!</definedName>
    <definedName name="BExIVQVKLMGSRYT1LFZH0KUIA4OR" hidden="1">'[3]Reco Sheet for Fcast'!$I$11:$J$11</definedName>
    <definedName name="BExIVYTFI35KNR2XSA6N8OJYUTUR" localSheetId="19" hidden="1">'[4]AMI P &amp; L'!#REF!</definedName>
    <definedName name="BExIVYTFI35KNR2XSA6N8OJYUTUR" localSheetId="16" hidden="1">'[4]AMI P &amp; L'!#REF!</definedName>
    <definedName name="BExIVYTFI35KNR2XSA6N8OJYUTUR" localSheetId="17" hidden="1">'[4]AMI P &amp; L'!#REF!</definedName>
    <definedName name="BExIVYTFI35KNR2XSA6N8OJYUTUR" localSheetId="13" hidden="1">'[4]AMI P &amp; L'!#REF!</definedName>
    <definedName name="BExIVYTFI35KNR2XSA6N8OJYUTUR" localSheetId="14" hidden="1">'[4]AMI P &amp; L'!#REF!</definedName>
    <definedName name="BExIVYTFI35KNR2XSA6N8OJYUTUR" localSheetId="2" hidden="1">#REF!</definedName>
    <definedName name="BExIVYTFI35KNR2XSA6N8OJYUTUR" localSheetId="5" hidden="1">'[4]AMI P &amp; L'!#REF!</definedName>
    <definedName name="BExIVYTFI35KNR2XSA6N8OJYUTUR" localSheetId="22" hidden="1">'[4]AMI P &amp; L'!#REF!</definedName>
    <definedName name="BExIVYTFI35KNR2XSA6N8OJYUTUR" localSheetId="21" hidden="1">'[4]AMI P &amp; L'!#REF!</definedName>
    <definedName name="BExIVYTFI35KNR2XSA6N8OJYUTUR" localSheetId="57" hidden="1">'[4]AMI P &amp; L'!#REF!</definedName>
    <definedName name="BExIVYTFI35KNR2XSA6N8OJYUTUR" localSheetId="56" hidden="1">'[4]AMI P &amp; L'!#REF!</definedName>
    <definedName name="BExIVYTFI35KNR2XSA6N8OJYUTUR" localSheetId="7" hidden="1">#REF!</definedName>
    <definedName name="BExIVYTFI35KNR2XSA6N8OJYUTUR" localSheetId="40" hidden="1">'[4]AMI P &amp; L'!#REF!</definedName>
    <definedName name="BExIVYTFI35KNR2XSA6N8OJYUTUR" localSheetId="39" hidden="1">'[4]AMI P &amp; L'!#REF!</definedName>
    <definedName name="BExIVYTFI35KNR2XSA6N8OJYUTUR" localSheetId="41" hidden="1">'[4]AMI P &amp; L'!#REF!</definedName>
    <definedName name="BExIVYTFI35KNR2XSA6N8OJYUTUR" localSheetId="38" hidden="1">'[4]AMI P &amp; L'!#REF!</definedName>
    <definedName name="BExIVYTFI35KNR2XSA6N8OJYUTUR" localSheetId="15" hidden="1">'[4]AMI P &amp; L'!#REF!</definedName>
    <definedName name="BExIVYTFI35KNR2XSA6N8OJYUTUR" hidden="1">'[4]AMI P &amp; L'!#REF!</definedName>
    <definedName name="BExIWAI762NMLOE144IPALV1HU9V" localSheetId="13" hidden="1">#REF!</definedName>
    <definedName name="BExIWAI762NMLOE144IPALV1HU9V" localSheetId="14" hidden="1">#REF!</definedName>
    <definedName name="BExIWAI762NMLOE144IPALV1HU9V" localSheetId="2" hidden="1">#REF!</definedName>
    <definedName name="BExIWAI762NMLOE144IPALV1HU9V" hidden="1">#REF!</definedName>
    <definedName name="BExIWB3SY3WRIVIOF988DNNODBOA" localSheetId="2" hidden="1">#REF!</definedName>
    <definedName name="BExIWB3SY3WRIVIOF988DNNODBOA" localSheetId="7" hidden="1">#REF!</definedName>
    <definedName name="BExIWB3SY3WRIVIOF988DNNODBOA" hidden="1">'[3]Reco Sheet for Fcast'!$G$2</definedName>
    <definedName name="BExIWB99CG0H52LRD6QWPN4L6DV2" localSheetId="2" hidden="1">#REF!</definedName>
    <definedName name="BExIWB99CG0H52LRD6QWPN4L6DV2" localSheetId="7" hidden="1">#REF!</definedName>
    <definedName name="BExIWB99CG0H52LRD6QWPN4L6DV2" hidden="1">'[3]Reco Sheet for Fcast'!$F$8:$G$8</definedName>
    <definedName name="BExIWG1W7XP9DFYYSZAIOSHM0QLQ" localSheetId="19" hidden="1">'[4]AMI P &amp; L'!#REF!</definedName>
    <definedName name="BExIWG1W7XP9DFYYSZAIOSHM0QLQ" localSheetId="16" hidden="1">'[4]AMI P &amp; L'!#REF!</definedName>
    <definedName name="BExIWG1W7XP9DFYYSZAIOSHM0QLQ" localSheetId="17" hidden="1">'[4]AMI P &amp; L'!#REF!</definedName>
    <definedName name="BExIWG1W7XP9DFYYSZAIOSHM0QLQ" localSheetId="13" hidden="1">'[4]AMI P &amp; L'!#REF!</definedName>
    <definedName name="BExIWG1W7XP9DFYYSZAIOSHM0QLQ" localSheetId="14" hidden="1">'[4]AMI P &amp; L'!#REF!</definedName>
    <definedName name="BExIWG1W7XP9DFYYSZAIOSHM0QLQ" localSheetId="2" hidden="1">#REF!</definedName>
    <definedName name="BExIWG1W7XP9DFYYSZAIOSHM0QLQ" localSheetId="5" hidden="1">'[4]AMI P &amp; L'!#REF!</definedName>
    <definedName name="BExIWG1W7XP9DFYYSZAIOSHM0QLQ" localSheetId="22" hidden="1">'[4]AMI P &amp; L'!#REF!</definedName>
    <definedName name="BExIWG1W7XP9DFYYSZAIOSHM0QLQ" localSheetId="21" hidden="1">'[4]AMI P &amp; L'!#REF!</definedName>
    <definedName name="BExIWG1W7XP9DFYYSZAIOSHM0QLQ" localSheetId="57" hidden="1">'[4]AMI P &amp; L'!#REF!</definedName>
    <definedName name="BExIWG1W7XP9DFYYSZAIOSHM0QLQ" localSheetId="56" hidden="1">'[4]AMI P &amp; L'!#REF!</definedName>
    <definedName name="BExIWG1W7XP9DFYYSZAIOSHM0QLQ" localSheetId="7" hidden="1">#REF!</definedName>
    <definedName name="BExIWG1W7XP9DFYYSZAIOSHM0QLQ" localSheetId="40" hidden="1">'[4]AMI P &amp; L'!#REF!</definedName>
    <definedName name="BExIWG1W7XP9DFYYSZAIOSHM0QLQ" localSheetId="39" hidden="1">'[4]AMI P &amp; L'!#REF!</definedName>
    <definedName name="BExIWG1W7XP9DFYYSZAIOSHM0QLQ" localSheetId="41" hidden="1">'[4]AMI P &amp; L'!#REF!</definedName>
    <definedName name="BExIWG1W7XP9DFYYSZAIOSHM0QLQ" localSheetId="38" hidden="1">'[4]AMI P &amp; L'!#REF!</definedName>
    <definedName name="BExIWG1W7XP9DFYYSZAIOSHM0QLQ" localSheetId="15" hidden="1">'[4]AMI P &amp; L'!#REF!</definedName>
    <definedName name="BExIWG1W7XP9DFYYSZAIOSHM0QLQ" hidden="1">'[4]AMI P &amp; L'!#REF!</definedName>
    <definedName name="BExIWH3KUK94B7833DD4TB0Y6KP9" localSheetId="2" hidden="1">#REF!</definedName>
    <definedName name="BExIWH3KUK94B7833DD4TB0Y6KP9" localSheetId="7" hidden="1">#REF!</definedName>
    <definedName name="BExIWH3KUK94B7833DD4TB0Y6KP9" hidden="1">'[3]Reco Sheet for Fcast'!$F$6:$G$6</definedName>
    <definedName name="BExIWKE9MGIDWORBI43AWTUNYFAN" localSheetId="2" hidden="1">#REF!</definedName>
    <definedName name="BExIWKE9MGIDWORBI43AWTUNYFAN" localSheetId="7" hidden="1">#REF!</definedName>
    <definedName name="BExIWKE9MGIDWORBI43AWTUNYFAN" hidden="1">'[3]Reco Sheet for Fcast'!$K$2</definedName>
    <definedName name="BExIX34PM5DBTRHRQWP6PL6WIX88" localSheetId="2" hidden="1">#REF!</definedName>
    <definedName name="BExIX34PM5DBTRHRQWP6PL6WIX88" localSheetId="7" hidden="1">#REF!</definedName>
    <definedName name="BExIX34PM5DBTRHRQWP6PL6WIX88" hidden="1">'[3]Reco Sheet for Fcast'!$F$8:$G$8</definedName>
    <definedName name="BExIX5OAP9KSUE5SIZCW9P39Q4WE" localSheetId="2" hidden="1">#REF!</definedName>
    <definedName name="BExIX5OAP9KSUE5SIZCW9P39Q4WE" localSheetId="7" hidden="1">#REF!</definedName>
    <definedName name="BExIX5OAP9KSUE5SIZCW9P39Q4WE" hidden="1">'[3]Reco Sheet for Fcast'!$I$10:$J$10</definedName>
    <definedName name="BExIX69Y0CM4OW8NEPQXX4ORSAT2" localSheetId="2" hidden="1">'[5]Reco Sheet for Fcast'!$C$15:$D$23</definedName>
    <definedName name="BExIX69Y0CM4OW8NEPQXX4ORSAT2" localSheetId="7" hidden="1">'[5]Reco Sheet for Fcast'!$C$15:$D$23</definedName>
    <definedName name="BExIX69Y0CM4OW8NEPQXX4ORSAT2" hidden="1">'[3]Reco Sheet for Fcast'!$C$15:$D$23</definedName>
    <definedName name="BExIXGRJPVJMUDGSG7IHPXPNO69B" localSheetId="2" hidden="1">#REF!</definedName>
    <definedName name="BExIXGRJPVJMUDGSG7IHPXPNO69B" localSheetId="7" hidden="1">#REF!</definedName>
    <definedName name="BExIXGRJPVJMUDGSG7IHPXPNO69B" hidden="1">'[3]Reco Sheet for Fcast'!$G$2</definedName>
    <definedName name="BExIXKD0BLI75H7ME1HECIQSRJRB" localSheetId="13" hidden="1">#REF!</definedName>
    <definedName name="BExIXKD0BLI75H7ME1HECIQSRJRB" localSheetId="14" hidden="1">#REF!</definedName>
    <definedName name="BExIXKD0BLI75H7ME1HECIQSRJRB" localSheetId="2" hidden="1">#REF!</definedName>
    <definedName name="BExIXKD0BLI75H7ME1HECIQSRJRB" localSheetId="7" hidden="1">#REF!</definedName>
    <definedName name="BExIXKD0BLI75H7ME1HECIQSRJRB" hidden="1">#REF!</definedName>
    <definedName name="BExIXM5R87ZL3FHALWZXYCPHGX3E" localSheetId="2" hidden="1">#REF!</definedName>
    <definedName name="BExIXM5R87ZL3FHALWZXYCPHGX3E" localSheetId="7" hidden="1">#REF!</definedName>
    <definedName name="BExIXM5R87ZL3FHALWZXYCPHGX3E" hidden="1">'[3]Reco Sheet for Fcast'!$F$7:$G$7</definedName>
    <definedName name="BExIXS036ZCKT2Z8XZKLZ8PFWQGL" localSheetId="2" hidden="1">#REF!</definedName>
    <definedName name="BExIXS036ZCKT2Z8XZKLZ8PFWQGL" localSheetId="7" hidden="1">#REF!</definedName>
    <definedName name="BExIXS036ZCKT2Z8XZKLZ8PFWQGL" hidden="1">'[3]Reco Sheet for Fcast'!$I$7:$J$7</definedName>
    <definedName name="BExIXY5CF9PFM0P40AZ4U51TMWV0" localSheetId="2" hidden="1">#REF!</definedName>
    <definedName name="BExIXY5CF9PFM0P40AZ4U51TMWV0" localSheetId="7" hidden="1">#REF!</definedName>
    <definedName name="BExIXY5CF9PFM0P40AZ4U51TMWV0" hidden="1">'[3]Reco Sheet for Fcast'!$F$9:$G$9</definedName>
    <definedName name="BExIYBHEX2F02B9VOX3UIRG0YI3B" localSheetId="13" hidden="1">#REF!</definedName>
    <definedName name="BExIYBHEX2F02B9VOX3UIRG0YI3B" localSheetId="14" hidden="1">#REF!</definedName>
    <definedName name="BExIYBHEX2F02B9VOX3UIRG0YI3B" localSheetId="2" hidden="1">#REF!</definedName>
    <definedName name="BExIYBHEX2F02B9VOX3UIRG0YI3B" hidden="1">#REF!</definedName>
    <definedName name="BExIYEXJBK8JDWIRSVV4RJSKZVV1" localSheetId="2" hidden="1">#REF!</definedName>
    <definedName name="BExIYEXJBK8JDWIRSVV4RJSKZVV1" localSheetId="7" hidden="1">#REF!</definedName>
    <definedName name="BExIYEXJBK8JDWIRSVV4RJSKZVV1" hidden="1">'[3]Reco Sheet for Fcast'!$I$8:$J$8</definedName>
    <definedName name="BExIYI2RH0K4225XO970K2IQ1E79" localSheetId="19" hidden="1">'[4]AMI P &amp; L'!#REF!</definedName>
    <definedName name="BExIYI2RH0K4225XO970K2IQ1E79" localSheetId="16" hidden="1">'[4]AMI P &amp; L'!#REF!</definedName>
    <definedName name="BExIYI2RH0K4225XO970K2IQ1E79" localSheetId="17" hidden="1">'[4]AMI P &amp; L'!#REF!</definedName>
    <definedName name="BExIYI2RH0K4225XO970K2IQ1E79" localSheetId="13" hidden="1">'[4]AMI P &amp; L'!#REF!</definedName>
    <definedName name="BExIYI2RH0K4225XO970K2IQ1E79" localSheetId="14" hidden="1">'[4]AMI P &amp; L'!#REF!</definedName>
    <definedName name="BExIYI2RH0K4225XO970K2IQ1E79" localSheetId="2" hidden="1">#REF!</definedName>
    <definedName name="BExIYI2RH0K4225XO970K2IQ1E79" localSheetId="5" hidden="1">'[4]AMI P &amp; L'!#REF!</definedName>
    <definedName name="BExIYI2RH0K4225XO970K2IQ1E79" localSheetId="22" hidden="1">'[4]AMI P &amp; L'!#REF!</definedName>
    <definedName name="BExIYI2RH0K4225XO970K2IQ1E79" localSheetId="21" hidden="1">'[4]AMI P &amp; L'!#REF!</definedName>
    <definedName name="BExIYI2RH0K4225XO970K2IQ1E79" localSheetId="57" hidden="1">'[4]AMI P &amp; L'!#REF!</definedName>
    <definedName name="BExIYI2RH0K4225XO970K2IQ1E79" localSheetId="56" hidden="1">'[4]AMI P &amp; L'!#REF!</definedName>
    <definedName name="BExIYI2RH0K4225XO970K2IQ1E79" localSheetId="7" hidden="1">#REF!</definedName>
    <definedName name="BExIYI2RH0K4225XO970K2IQ1E79" localSheetId="40" hidden="1">'[4]AMI P &amp; L'!#REF!</definedName>
    <definedName name="BExIYI2RH0K4225XO970K2IQ1E79" localSheetId="39" hidden="1">'[4]AMI P &amp; L'!#REF!</definedName>
    <definedName name="BExIYI2RH0K4225XO970K2IQ1E79" localSheetId="41" hidden="1">'[4]AMI P &amp; L'!#REF!</definedName>
    <definedName name="BExIYI2RH0K4225XO970K2IQ1E79" localSheetId="38" hidden="1">'[4]AMI P &amp; L'!#REF!</definedName>
    <definedName name="BExIYI2RH0K4225XO970K2IQ1E79" localSheetId="15" hidden="1">'[4]AMI P &amp; L'!#REF!</definedName>
    <definedName name="BExIYI2RH0K4225XO970K2IQ1E79" hidden="1">'[4]AMI P &amp; L'!#REF!</definedName>
    <definedName name="BExIYMPZ0KS2KOJFQAUQJ77L7701" localSheetId="2" hidden="1">#REF!</definedName>
    <definedName name="BExIYMPZ0KS2KOJFQAUQJ77L7701" localSheetId="7" hidden="1">#REF!</definedName>
    <definedName name="BExIYMPZ0KS2KOJFQAUQJ77L7701" hidden="1">'[3]Reco Sheet for Fcast'!$G$2</definedName>
    <definedName name="BExIYP9Q6FV9T0R9G3UDKLS4TTYX" localSheetId="2" hidden="1">#REF!</definedName>
    <definedName name="BExIYP9Q6FV9T0R9G3UDKLS4TTYX" localSheetId="7" hidden="1">#REF!</definedName>
    <definedName name="BExIYP9Q6FV9T0R9G3UDKLS4TTYX" hidden="1">'[3]Reco Sheet for Fcast'!$F$6:$G$6</definedName>
    <definedName name="BExIYZGLDQ1TN7BIIN4RLDP31GIM" localSheetId="2" hidden="1">#REF!</definedName>
    <definedName name="BExIYZGLDQ1TN7BIIN4RLDP31GIM" localSheetId="7" hidden="1">#REF!</definedName>
    <definedName name="BExIYZGLDQ1TN7BIIN4RLDP31GIM" hidden="1">'[3]Reco Sheet for Fcast'!$F$8:$G$8</definedName>
    <definedName name="BExIZ4K0EZJK6PW3L8SVKTJFSWW9" localSheetId="2" hidden="1">#REF!</definedName>
    <definedName name="BExIZ4K0EZJK6PW3L8SVKTJFSWW9" localSheetId="7" hidden="1">#REF!</definedName>
    <definedName name="BExIZ4K0EZJK6PW3L8SVKTJFSWW9" hidden="1">'[3]Reco Sheet for Fcast'!$F$15:$F$15</definedName>
    <definedName name="BExIZAECINL6JE573R3GB2W6M9LF" localSheetId="13" hidden="1">#REF!</definedName>
    <definedName name="BExIZAECINL6JE573R3GB2W6M9LF" localSheetId="14" hidden="1">#REF!</definedName>
    <definedName name="BExIZAECINL6JE573R3GB2W6M9LF" localSheetId="2" hidden="1">#REF!</definedName>
    <definedName name="BExIZAECINL6JE573R3GB2W6M9LF" localSheetId="22" hidden="1">#REF!</definedName>
    <definedName name="BExIZAECINL6JE573R3GB2W6M9LF" localSheetId="7" hidden="1">#REF!</definedName>
    <definedName name="BExIZAECINL6JE573R3GB2W6M9LF" hidden="1">#REF!</definedName>
    <definedName name="BExIZAECOEZGBAO29QMV14E6XDIV" localSheetId="2" hidden="1">#REF!</definedName>
    <definedName name="BExIZAECOEZGBAO29QMV14E6XDIV" localSheetId="7" hidden="1">#REF!</definedName>
    <definedName name="BExIZAECOEZGBAO29QMV14E6XDIV" hidden="1">'[3]Reco Sheet for Fcast'!$G$2:$H$2</definedName>
    <definedName name="BExIZKVXYD5O2JBU81F2UFJZLLSI" localSheetId="2" hidden="1">#REF!</definedName>
    <definedName name="BExIZKVXYD5O2JBU81F2UFJZLLSI" localSheetId="7" hidden="1">#REF!</definedName>
    <definedName name="BExIZKVXYD5O2JBU81F2UFJZLLSI" hidden="1">'[3]Reco Sheet for Fcast'!$F$8:$G$8</definedName>
    <definedName name="BExIZPZDHC8HGER83WHCZAHOX7LK" localSheetId="2" hidden="1">#REF!</definedName>
    <definedName name="BExIZPZDHC8HGER83WHCZAHOX7LK" localSheetId="7" hidden="1">#REF!</definedName>
    <definedName name="BExIZPZDHC8HGER83WHCZAHOX7LK" hidden="1">'[3]Reco Sheet for Fcast'!$F$11:$G$11</definedName>
    <definedName name="BExIZS2X10QUS4CITNIUIELXAFAJ" localSheetId="13" hidden="1">#REF!</definedName>
    <definedName name="BExIZS2X10QUS4CITNIUIELXAFAJ" localSheetId="14" hidden="1">#REF!</definedName>
    <definedName name="BExIZS2X10QUS4CITNIUIELXAFAJ" localSheetId="2" hidden="1">#REF!</definedName>
    <definedName name="BExIZS2X10QUS4CITNIUIELXAFAJ" localSheetId="22" hidden="1">#REF!</definedName>
    <definedName name="BExIZS2X10QUS4CITNIUIELXAFAJ" localSheetId="7" hidden="1">#REF!</definedName>
    <definedName name="BExIZS2X10QUS4CITNIUIELXAFAJ" hidden="1">#REF!</definedName>
    <definedName name="BExIZY2PUZ0OF9YKK1B13IW0VS6G" localSheetId="2" hidden="1">#REF!</definedName>
    <definedName name="BExIZY2PUZ0OF9YKK1B13IW0VS6G" localSheetId="7" hidden="1">#REF!</definedName>
    <definedName name="BExIZY2PUZ0OF9YKK1B13IW0VS6G" hidden="1">'[3]Reco Sheet for Fcast'!$F$15</definedName>
    <definedName name="BExIZYO9AIHMDU2DUFADE30D5TCY" localSheetId="13" hidden="1">#REF!</definedName>
    <definedName name="BExIZYO9AIHMDU2DUFADE30D5TCY" localSheetId="14" hidden="1">#REF!</definedName>
    <definedName name="BExIZYO9AIHMDU2DUFADE30D5TCY" localSheetId="2" hidden="1">#REF!</definedName>
    <definedName name="BExIZYO9AIHMDU2DUFADE30D5TCY" hidden="1">#REF!</definedName>
    <definedName name="BExJ08KBRR2XMWW3VZMPSQKXHZUH" localSheetId="19" hidden="1">'[4]AMI P &amp; L'!#REF!</definedName>
    <definedName name="BExJ08KBRR2XMWW3VZMPSQKXHZUH" localSheetId="16" hidden="1">'[4]AMI P &amp; L'!#REF!</definedName>
    <definedName name="BExJ08KBRR2XMWW3VZMPSQKXHZUH" localSheetId="17" hidden="1">'[4]AMI P &amp; L'!#REF!</definedName>
    <definedName name="BExJ08KBRR2XMWW3VZMPSQKXHZUH" localSheetId="13" hidden="1">'[4]AMI P &amp; L'!#REF!</definedName>
    <definedName name="BExJ08KBRR2XMWW3VZMPSQKXHZUH" localSheetId="14" hidden="1">'[4]AMI P &amp; L'!#REF!</definedName>
    <definedName name="BExJ08KBRR2XMWW3VZMPSQKXHZUH" localSheetId="2" hidden="1">#REF!</definedName>
    <definedName name="BExJ08KBRR2XMWW3VZMPSQKXHZUH" localSheetId="5" hidden="1">'[4]AMI P &amp; L'!#REF!</definedName>
    <definedName name="BExJ08KBRR2XMWW3VZMPSQKXHZUH" localSheetId="22" hidden="1">'[4]AMI P &amp; L'!#REF!</definedName>
    <definedName name="BExJ08KBRR2XMWW3VZMPSQKXHZUH" localSheetId="21" hidden="1">'[4]AMI P &amp; L'!#REF!</definedName>
    <definedName name="BExJ08KBRR2XMWW3VZMPSQKXHZUH" localSheetId="57" hidden="1">'[4]AMI P &amp; L'!#REF!</definedName>
    <definedName name="BExJ08KBRR2XMWW3VZMPSQKXHZUH" localSheetId="56" hidden="1">'[4]AMI P &amp; L'!#REF!</definedName>
    <definedName name="BExJ08KBRR2XMWW3VZMPSQKXHZUH" localSheetId="7" hidden="1">#REF!</definedName>
    <definedName name="BExJ08KBRR2XMWW3VZMPSQKXHZUH" localSheetId="40" hidden="1">'[4]AMI P &amp; L'!#REF!</definedName>
    <definedName name="BExJ08KBRR2XMWW3VZMPSQKXHZUH" localSheetId="39" hidden="1">'[4]AMI P &amp; L'!#REF!</definedName>
    <definedName name="BExJ08KBRR2XMWW3VZMPSQKXHZUH" localSheetId="41" hidden="1">'[4]AMI P &amp; L'!#REF!</definedName>
    <definedName name="BExJ08KBRR2XMWW3VZMPSQKXHZUH" localSheetId="38" hidden="1">'[4]AMI P &amp; L'!#REF!</definedName>
    <definedName name="BExJ08KBRR2XMWW3VZMPSQKXHZUH" localSheetId="15" hidden="1">'[4]AMI P &amp; L'!#REF!</definedName>
    <definedName name="BExJ08KBRR2XMWW3VZMPSQKXHZUH" hidden="1">'[4]AMI P &amp; L'!#REF!</definedName>
    <definedName name="BExJ0DYJWXGE7DA39PYL3WM05U9O" localSheetId="2" hidden="1">#REF!</definedName>
    <definedName name="BExJ0DYJWXGE7DA39PYL3WM05U9O" localSheetId="7" hidden="1">#REF!</definedName>
    <definedName name="BExJ0DYJWXGE7DA39PYL3WM05U9O" hidden="1">'[3]Reco Sheet for Fcast'!$F$15</definedName>
    <definedName name="BExJ0MY8SY5J5V50H3UKE78ODTVB" localSheetId="2" hidden="1">#REF!</definedName>
    <definedName name="BExJ0MY8SY5J5V50H3UKE78ODTVB" localSheetId="7" hidden="1">#REF!</definedName>
    <definedName name="BExJ0MY8SY5J5V50H3UKE78ODTVB" hidden="1">'[3]Reco Sheet for Fcast'!$I$8:$J$8</definedName>
    <definedName name="BExJ0YC98G37ML4N8FLP8D95EFRF" localSheetId="2" hidden="1">#REF!</definedName>
    <definedName name="BExJ0YC98G37ML4N8FLP8D95EFRF" localSheetId="7" hidden="1">#REF!</definedName>
    <definedName name="BExJ0YC98G37ML4N8FLP8D95EFRF" hidden="1">'[3]Reco Sheet for Fcast'!$G$2</definedName>
    <definedName name="BExKCDYKAEV45AFXHVHZZ62E5BM3" localSheetId="2" hidden="1">#REF!</definedName>
    <definedName name="BExKCDYKAEV45AFXHVHZZ62E5BM3" localSheetId="7" hidden="1">#REF!</definedName>
    <definedName name="BExKCDYKAEV45AFXHVHZZ62E5BM3" hidden="1">'[3]Reco Sheet for Fcast'!$G$2</definedName>
    <definedName name="BExKDKO0W4AGQO1V7K6Q4VM750FT" localSheetId="2" hidden="1">#REF!</definedName>
    <definedName name="BExKDKO0W4AGQO1V7K6Q4VM750FT" localSheetId="7" hidden="1">#REF!</definedName>
    <definedName name="BExKDKO0W4AGQO1V7K6Q4VM750FT" hidden="1">'[3]Reco Sheet for Fcast'!$F$11:$G$11</definedName>
    <definedName name="BExKDLF10G7W77J87QWH3ZGLUCLW" localSheetId="2" hidden="1">#REF!</definedName>
    <definedName name="BExKDLF10G7W77J87QWH3ZGLUCLW" localSheetId="7" hidden="1">#REF!</definedName>
    <definedName name="BExKDLF10G7W77J87QWH3ZGLUCLW" hidden="1">'[3]Reco Sheet for Fcast'!$I$10:$J$10</definedName>
    <definedName name="BExKDYWMP2XKZPZZ3JN74IZA31I4" localSheetId="13" hidden="1">#REF!</definedName>
    <definedName name="BExKDYWMP2XKZPZZ3JN74IZA31I4" localSheetId="14" hidden="1">#REF!</definedName>
    <definedName name="BExKDYWMP2XKZPZZ3JN74IZA31I4" localSheetId="2" hidden="1">#REF!</definedName>
    <definedName name="BExKDYWMP2XKZPZZ3JN74IZA31I4" localSheetId="22" hidden="1">#REF!</definedName>
    <definedName name="BExKDYWMP2XKZPZZ3JN74IZA31I4" localSheetId="7" hidden="1">#REF!</definedName>
    <definedName name="BExKDYWMP2XKZPZZ3JN74IZA31I4" hidden="1">#REF!</definedName>
    <definedName name="BExKE1AVXRTWKFUNYIWQQPGA1YRV" localSheetId="13" hidden="1">#REF!</definedName>
    <definedName name="BExKE1AVXRTWKFUNYIWQQPGA1YRV" localSheetId="14" hidden="1">#REF!</definedName>
    <definedName name="BExKE1AVXRTWKFUNYIWQQPGA1YRV" localSheetId="2" hidden="1">#REF!</definedName>
    <definedName name="BExKE1AVXRTWKFUNYIWQQPGA1YRV" hidden="1">#REF!</definedName>
    <definedName name="BExKEFE0I3MT6ZLC4T1L9465HKTN" localSheetId="2" hidden="1">#REF!</definedName>
    <definedName name="BExKEFE0I3MT6ZLC4T1L9465HKTN" localSheetId="7" hidden="1">#REF!</definedName>
    <definedName name="BExKEFE0I3MT6ZLC4T1L9465HKTN" hidden="1">'[3]Reco Sheet for Fcast'!$F$8:$G$8</definedName>
    <definedName name="BExKEK6O5BVJP4VY02FY7JNAZ6BT" localSheetId="2" hidden="1">#REF!</definedName>
    <definedName name="BExKEK6O5BVJP4VY02FY7JNAZ6BT" localSheetId="7" hidden="1">#REF!</definedName>
    <definedName name="BExKEK6O5BVJP4VY02FY7JNAZ6BT" hidden="1">'[3]Reco Sheet for Fcast'!$I$6:$J$6</definedName>
    <definedName name="BExKEKXK6E6QX339ELPXDIRZSJE0" localSheetId="2" hidden="1">#REF!</definedName>
    <definedName name="BExKEKXK6E6QX339ELPXDIRZSJE0" localSheetId="7" hidden="1">#REF!</definedName>
    <definedName name="BExKEKXK6E6QX339ELPXDIRZSJE0" hidden="1">'[3]Reco Sheet for Fcast'!$I$7:$J$7</definedName>
    <definedName name="BExKEOOIBMP7N8033EY2CJYCBX6H" localSheetId="2" hidden="1">#REF!</definedName>
    <definedName name="BExKEOOIBMP7N8033EY2CJYCBX6H" localSheetId="7" hidden="1">#REF!</definedName>
    <definedName name="BExKEOOIBMP7N8033EY2CJYCBX6H" hidden="1">'[3]Reco Sheet for Fcast'!$F$10:$G$10</definedName>
    <definedName name="BExKEW0RR5LA3VC46A2BEOOMQE56" localSheetId="2" hidden="1">#REF!</definedName>
    <definedName name="BExKEW0RR5LA3VC46A2BEOOMQE56" localSheetId="7" hidden="1">#REF!</definedName>
    <definedName name="BExKEW0RR5LA3VC46A2BEOOMQE56" hidden="1">'[3]Reco Sheet for Fcast'!$F$8:$G$8</definedName>
    <definedName name="BExKFA3VI1CZK21SM0N3LZWT9LA1" localSheetId="2" hidden="1">#REF!</definedName>
    <definedName name="BExKFA3VI1CZK21SM0N3LZWT9LA1" localSheetId="7" hidden="1">#REF!</definedName>
    <definedName name="BExKFA3VI1CZK21SM0N3LZWT9LA1" hidden="1">'[3]Reco Sheet for Fcast'!$F$11:$G$11</definedName>
    <definedName name="BExKFINBFV5J2NFRCL4YUO3YF0ZE" localSheetId="2" hidden="1">#REF!</definedName>
    <definedName name="BExKFINBFV5J2NFRCL4YUO3YF0ZE" localSheetId="7" hidden="1">#REF!</definedName>
    <definedName name="BExKFINBFV5J2NFRCL4YUO3YF0ZE" hidden="1">'[3]Reco Sheet for Fcast'!$F$11:$G$11</definedName>
    <definedName name="BExKFISRBFACTAMJSALEYMY66F6X" localSheetId="2" hidden="1">#REF!</definedName>
    <definedName name="BExKFISRBFACTAMJSALEYMY66F6X" localSheetId="7" hidden="1">#REF!</definedName>
    <definedName name="BExKFISRBFACTAMJSALEYMY66F6X" hidden="1">'[3]Reco Sheet for Fcast'!$F$8:$G$8</definedName>
    <definedName name="BExKFOSK5DJ151C4E8544UWMYTOC" localSheetId="2" hidden="1">#REF!</definedName>
    <definedName name="BExKFOSK5DJ151C4E8544UWMYTOC" localSheetId="7" hidden="1">#REF!</definedName>
    <definedName name="BExKFOSK5DJ151C4E8544UWMYTOC" hidden="1">'[3]Reco Sheet for Fcast'!$I$7:$J$7</definedName>
    <definedName name="BExKFYJC4EVEV54F82K6VKP7Q3OU" localSheetId="2" hidden="1">#REF!</definedName>
    <definedName name="BExKFYJC4EVEV54F82K6VKP7Q3OU" localSheetId="7" hidden="1">#REF!</definedName>
    <definedName name="BExKFYJC4EVEV54F82K6VKP7Q3OU" hidden="1">'[3]Reco Sheet for Fcast'!$I$6:$J$6</definedName>
    <definedName name="BExKG4IYHBKQQ8J8FN10GB2IKO33" localSheetId="2" hidden="1">#REF!</definedName>
    <definedName name="BExKG4IYHBKQQ8J8FN10GB2IKO33" localSheetId="7" hidden="1">#REF!</definedName>
    <definedName name="BExKG4IYHBKQQ8J8FN10GB2IKO33" hidden="1">'[3]Reco Sheet for Fcast'!$I$8:$J$8</definedName>
    <definedName name="BExKGF0L44S78D33WMQ1A75TRKB9" localSheetId="2" hidden="1">#REF!</definedName>
    <definedName name="BExKGF0L44S78D33WMQ1A75TRKB9" localSheetId="7" hidden="1">#REF!</definedName>
    <definedName name="BExKGF0L44S78D33WMQ1A75TRKB9" hidden="1">'[3]Reco Sheet for Fcast'!$I$10:$J$10</definedName>
    <definedName name="BExKGFRN31B3G20LMQ4LRF879J68" localSheetId="2" hidden="1">#REF!</definedName>
    <definedName name="BExKGFRN31B3G20LMQ4LRF879J68" localSheetId="7" hidden="1">#REF!</definedName>
    <definedName name="BExKGFRN31B3G20LMQ4LRF879J68" hidden="1">'[3]Reco Sheet for Fcast'!$I$8:$J$8</definedName>
    <definedName name="BExKGJD3U3ADZILP20U3EURP0UQP" localSheetId="2" hidden="1">#REF!</definedName>
    <definedName name="BExKGJD3U3ADZILP20U3EURP0UQP" localSheetId="7" hidden="1">#REF!</definedName>
    <definedName name="BExKGJD3U3ADZILP20U3EURP0UQP" hidden="1">'[3]Reco Sheet for Fcast'!$I$9:$J$9</definedName>
    <definedName name="BExKGNK5YGKP0YHHTAAOV17Z9EIM" localSheetId="2" hidden="1">#REF!</definedName>
    <definedName name="BExKGNK5YGKP0YHHTAAOV17Z9EIM" localSheetId="7" hidden="1">#REF!</definedName>
    <definedName name="BExKGNK5YGKP0YHHTAAOV17Z9EIM" hidden="1">'[3]Reco Sheet for Fcast'!$F$10:$G$10</definedName>
    <definedName name="BExKGTJTGZ5J6MUJ1UXP14KX6XN1" localSheetId="13" hidden="1">#REF!</definedName>
    <definedName name="BExKGTJTGZ5J6MUJ1UXP14KX6XN1" localSheetId="14" hidden="1">#REF!</definedName>
    <definedName name="BExKGTJTGZ5J6MUJ1UXP14KX6XN1" localSheetId="2" hidden="1">#REF!</definedName>
    <definedName name="BExKGTJTGZ5J6MUJ1UXP14KX6XN1" localSheetId="22" hidden="1">#REF!</definedName>
    <definedName name="BExKGTJTGZ5J6MUJ1UXP14KX6XN1" localSheetId="7" hidden="1">#REF!</definedName>
    <definedName name="BExKGTJTGZ5J6MUJ1UXP14KX6XN1" hidden="1">#REF!</definedName>
    <definedName name="BExKGV77YH9YXIQTRKK2331QGYKF" localSheetId="2" hidden="1">#REF!</definedName>
    <definedName name="BExKGV77YH9YXIQTRKK2331QGYKF" localSheetId="7" hidden="1">#REF!</definedName>
    <definedName name="BExKGV77YH9YXIQTRKK2331QGYKF" hidden="1">'[3]Reco Sheet for Fcast'!$F$8:$G$8</definedName>
    <definedName name="BExKGXLJQX4WJ1YCKHSMCPSSKX21" localSheetId="13" hidden="1">#REF!</definedName>
    <definedName name="BExKGXLJQX4WJ1YCKHSMCPSSKX21" localSheetId="14" hidden="1">#REF!</definedName>
    <definedName name="BExKGXLJQX4WJ1YCKHSMCPSSKX21" localSheetId="2" hidden="1">#REF!</definedName>
    <definedName name="BExKGXLJQX4WJ1YCKHSMCPSSKX21" localSheetId="22" hidden="1">#REF!</definedName>
    <definedName name="BExKGXLJQX4WJ1YCKHSMCPSSKX21" localSheetId="7" hidden="1">#REF!</definedName>
    <definedName name="BExKGXLJQX4WJ1YCKHSMCPSSKX21" hidden="1">#REF!</definedName>
    <definedName name="BExKH3FTZ5VGTB86W9M4AB39R0G8" localSheetId="2" hidden="1">#REF!</definedName>
    <definedName name="BExKH3FTZ5VGTB86W9M4AB39R0G8" localSheetId="7" hidden="1">#REF!</definedName>
    <definedName name="BExKH3FTZ5VGTB86W9M4AB39R0G8" hidden="1">'[3]Reco Sheet for Fcast'!$F$6:$G$6</definedName>
    <definedName name="BExKH3FV5U5O6XZM7STS3NZKQFGJ" localSheetId="2" hidden="1">#REF!</definedName>
    <definedName name="BExKH3FV5U5O6XZM7STS3NZKQFGJ" localSheetId="7" hidden="1">#REF!</definedName>
    <definedName name="BExKH3FV5U5O6XZM7STS3NZKQFGJ" hidden="1">'[3]Reco Sheet for Fcast'!$H$2:$I$2</definedName>
    <definedName name="BExKH4SII9MJNWAVYF9T4ZRU3Q1Q" localSheetId="13" hidden="1">#REF!</definedName>
    <definedName name="BExKH4SII9MJNWAVYF9T4ZRU3Q1Q" localSheetId="14" hidden="1">#REF!</definedName>
    <definedName name="BExKH4SII9MJNWAVYF9T4ZRU3Q1Q" localSheetId="2" hidden="1">#REF!</definedName>
    <definedName name="BExKH4SII9MJNWAVYF9T4ZRU3Q1Q" hidden="1">#REF!</definedName>
    <definedName name="BExKH8JEZRE8MEZ9VRCNMJT15RST" hidden="1">'[6]Bud Mth'!$E$1</definedName>
    <definedName name="BExKHAMUH8NR3HRV0V6FHJE3ROLN" localSheetId="2" hidden="1">#REF!</definedName>
    <definedName name="BExKHAMUH8NR3HRV0V6FHJE3ROLN" localSheetId="7" hidden="1">#REF!</definedName>
    <definedName name="BExKHAMUH8NR3HRV0V6FHJE3ROLN" hidden="1">'[3]Reco Sheet for Fcast'!$I$8:$J$8</definedName>
    <definedName name="BExKHCFKOWFHO2WW0N7Y5XDXEWAO" localSheetId="2" hidden="1">#REF!</definedName>
    <definedName name="BExKHCFKOWFHO2WW0N7Y5XDXEWAO" localSheetId="7" hidden="1">#REF!</definedName>
    <definedName name="BExKHCFKOWFHO2WW0N7Y5XDXEWAO" hidden="1">'[3]Reco Sheet for Fcast'!$I$11:$J$11</definedName>
    <definedName name="BExKHDMPODAJPZY7M2BN39326C43" localSheetId="19" hidden="1">#REF!</definedName>
    <definedName name="BExKHDMPODAJPZY7M2BN39326C43" localSheetId="16" hidden="1">#REF!</definedName>
    <definedName name="BExKHDMPODAJPZY7M2BN39326C43" localSheetId="17" hidden="1">#REF!</definedName>
    <definedName name="BExKHDMPODAJPZY7M2BN39326C43" localSheetId="13" hidden="1">#REF!</definedName>
    <definedName name="BExKHDMPODAJPZY7M2BN39326C43" localSheetId="14" hidden="1">#REF!</definedName>
    <definedName name="BExKHDMPODAJPZY7M2BN39326C43" localSheetId="2" hidden="1">#REF!</definedName>
    <definedName name="BExKHDMPODAJPZY7M2BN39326C43" localSheetId="5" hidden="1">#REF!</definedName>
    <definedName name="BExKHDMPODAJPZY7M2BN39326C43" localSheetId="22" hidden="1">#REF!</definedName>
    <definedName name="BExKHDMPODAJPZY7M2BN39326C43" localSheetId="21" hidden="1">#REF!</definedName>
    <definedName name="BExKHDMPODAJPZY7M2BN39326C43" localSheetId="57" hidden="1">#REF!</definedName>
    <definedName name="BExKHDMPODAJPZY7M2BN39326C43" localSheetId="56" hidden="1">#REF!</definedName>
    <definedName name="BExKHDMPODAJPZY7M2BN39326C43" localSheetId="7" hidden="1">#REF!</definedName>
    <definedName name="BExKHDMPODAJPZY7M2BN39326C43" localSheetId="40" hidden="1">#REF!</definedName>
    <definedName name="BExKHDMPODAJPZY7M2BN39326C43" localSheetId="39" hidden="1">#REF!</definedName>
    <definedName name="BExKHDMPODAJPZY7M2BN39326C43" localSheetId="41" hidden="1">#REF!</definedName>
    <definedName name="BExKHDMPODAJPZY7M2BN39326C43" localSheetId="38" hidden="1">#REF!</definedName>
    <definedName name="BExKHDMPODAJPZY7M2BN39326C43" localSheetId="15" hidden="1">#REF!</definedName>
    <definedName name="BExKHDMPODAJPZY7M2BN39326C43" hidden="1">#REF!</definedName>
    <definedName name="BExKHIVLONZ46HLMR50DEXKEUNEP" localSheetId="2" hidden="1">#REF!</definedName>
    <definedName name="BExKHIVLONZ46HLMR50DEXKEUNEP" localSheetId="7" hidden="1">#REF!</definedName>
    <definedName name="BExKHIVLONZ46HLMR50DEXKEUNEP" hidden="1">'[3]Reco Sheet for Fcast'!$F$7:$G$7</definedName>
    <definedName name="BExKHPM9XA0ADDK7TUR0N38EXWEP" localSheetId="2" hidden="1">#REF!</definedName>
    <definedName name="BExKHPM9XA0ADDK7TUR0N38EXWEP" localSheetId="7" hidden="1">#REF!</definedName>
    <definedName name="BExKHPM9XA0ADDK7TUR0N38EXWEP" hidden="1">'[3]Reco Sheet for Fcast'!$F$10:$G$10</definedName>
    <definedName name="BExKHVBAHM5Y9XWLCVNMF388YZHG" localSheetId="13" hidden="1">#REF!</definedName>
    <definedName name="BExKHVBAHM5Y9XWLCVNMF388YZHG" localSheetId="14" hidden="1">#REF!</definedName>
    <definedName name="BExKHVBAHM5Y9XWLCVNMF388YZHG" localSheetId="2" hidden="1">#REF!</definedName>
    <definedName name="BExKHVBAHM5Y9XWLCVNMF388YZHG" hidden="1">#REF!</definedName>
    <definedName name="BExKHWNRIZ5D7KKG5MQK7WNAIKUJ" localSheetId="13" hidden="1">#REF!</definedName>
    <definedName name="BExKHWNRIZ5D7KKG5MQK7WNAIKUJ" localSheetId="14" hidden="1">#REF!</definedName>
    <definedName name="BExKHWNRIZ5D7KKG5MQK7WNAIKUJ" localSheetId="2" hidden="1">#REF!</definedName>
    <definedName name="BExKHWNRIZ5D7KKG5MQK7WNAIKUJ" localSheetId="22" hidden="1">#REF!</definedName>
    <definedName name="BExKHWNRIZ5D7KKG5MQK7WNAIKUJ" localSheetId="7" hidden="1">#REF!</definedName>
    <definedName name="BExKHWNRIZ5D7KKG5MQK7WNAIKUJ" hidden="1">#REF!</definedName>
    <definedName name="BExKI4076KXCDE5KXL79KT36OKLO" localSheetId="19" hidden="1">'[4]AMI P &amp; L'!#REF!</definedName>
    <definedName name="BExKI4076KXCDE5KXL79KT36OKLO" localSheetId="16" hidden="1">'[4]AMI P &amp; L'!#REF!</definedName>
    <definedName name="BExKI4076KXCDE5KXL79KT36OKLO" localSheetId="17" hidden="1">'[4]AMI P &amp; L'!#REF!</definedName>
    <definedName name="BExKI4076KXCDE5KXL79KT36OKLO" localSheetId="13" hidden="1">'[4]AMI P &amp; L'!#REF!</definedName>
    <definedName name="BExKI4076KXCDE5KXL79KT36OKLO" localSheetId="14" hidden="1">'[4]AMI P &amp; L'!#REF!</definedName>
    <definedName name="BExKI4076KXCDE5KXL79KT36OKLO" localSheetId="2" hidden="1">#REF!</definedName>
    <definedName name="BExKI4076KXCDE5KXL79KT36OKLO" localSheetId="5" hidden="1">'[4]AMI P &amp; L'!#REF!</definedName>
    <definedName name="BExKI4076KXCDE5KXL79KT36OKLO" localSheetId="22" hidden="1">'[4]AMI P &amp; L'!#REF!</definedName>
    <definedName name="BExKI4076KXCDE5KXL79KT36OKLO" localSheetId="21" hidden="1">'[4]AMI P &amp; L'!#REF!</definedName>
    <definedName name="BExKI4076KXCDE5KXL79KT36OKLO" localSheetId="57" hidden="1">'[4]AMI P &amp; L'!#REF!</definedName>
    <definedName name="BExKI4076KXCDE5KXL79KT36OKLO" localSheetId="56" hidden="1">'[4]AMI P &amp; L'!#REF!</definedName>
    <definedName name="BExKI4076KXCDE5KXL79KT36OKLO" localSheetId="7" hidden="1">#REF!</definedName>
    <definedName name="BExKI4076KXCDE5KXL79KT36OKLO" localSheetId="40" hidden="1">'[4]AMI P &amp; L'!#REF!</definedName>
    <definedName name="BExKI4076KXCDE5KXL79KT36OKLO" localSheetId="39" hidden="1">'[4]AMI P &amp; L'!#REF!</definedName>
    <definedName name="BExKI4076KXCDE5KXL79KT36OKLO" localSheetId="41" hidden="1">'[4]AMI P &amp; L'!#REF!</definedName>
    <definedName name="BExKI4076KXCDE5KXL79KT36OKLO" localSheetId="38" hidden="1">'[4]AMI P &amp; L'!#REF!</definedName>
    <definedName name="BExKI4076KXCDE5KXL79KT36OKLO" localSheetId="15" hidden="1">'[4]AMI P &amp; L'!#REF!</definedName>
    <definedName name="BExKI4076KXCDE5KXL79KT36OKLO" hidden="1">'[4]AMI P &amp; L'!#REF!</definedName>
    <definedName name="BExKI7LO70WYISR7Q0Y1ZDWO9M3B" localSheetId="2" hidden="1">#REF!</definedName>
    <definedName name="BExKI7LO70WYISR7Q0Y1ZDWO9M3B" localSheetId="7" hidden="1">#REF!</definedName>
    <definedName name="BExKI7LO70WYISR7Q0Y1ZDWO9M3B" hidden="1">'[3]Reco Sheet for Fcast'!$I$8:$J$8</definedName>
    <definedName name="BExKI8STNKBGV3XDC4DWP9DUI95F" hidden="1">'[6]Bud Mth'!$I$11:$J$11</definedName>
    <definedName name="BExKIGQV6TXIZG039HBOJU62WP2U" localSheetId="2" hidden="1">#REF!</definedName>
    <definedName name="BExKIGQV6TXIZG039HBOJU62WP2U" localSheetId="7" hidden="1">#REF!</definedName>
    <definedName name="BExKIGQV6TXIZG039HBOJU62WP2U" hidden="1">'[3]Reco Sheet for Fcast'!$I$11:$J$11</definedName>
    <definedName name="BExKILE008SF3KTAN8WML3XKI1NZ" localSheetId="2" hidden="1">#REF!</definedName>
    <definedName name="BExKILE008SF3KTAN8WML3XKI1NZ" localSheetId="7" hidden="1">#REF!</definedName>
    <definedName name="BExKILE008SF3KTAN8WML3XKI1NZ" hidden="1">'[3]Reco Sheet for Fcast'!$K$2</definedName>
    <definedName name="BExKINSBB6RS7I489QHMCOMU4Z2X" localSheetId="2" hidden="1">#REF!</definedName>
    <definedName name="BExKINSBB6RS7I489QHMCOMU4Z2X" localSheetId="7" hidden="1">#REF!</definedName>
    <definedName name="BExKINSBB6RS7I489QHMCOMU4Z2X" hidden="1">'[3]Reco Sheet for Fcast'!$F$15</definedName>
    <definedName name="BExKIU87ZKSOC2DYZWFK6SAK9I8E" localSheetId="2" hidden="1">#REF!</definedName>
    <definedName name="BExKIU87ZKSOC2DYZWFK6SAK9I8E" localSheetId="7" hidden="1">#REF!</definedName>
    <definedName name="BExKIU87ZKSOC2DYZWFK6SAK9I8E" hidden="1">'[3]Reco Sheet for Fcast'!$F$6:$G$6</definedName>
    <definedName name="BExKJ2BJ6QYNAH9EWOCXSIHVPYY5" localSheetId="13" hidden="1">#REF!</definedName>
    <definedName name="BExKJ2BJ6QYNAH9EWOCXSIHVPYY5" localSheetId="14" hidden="1">#REF!</definedName>
    <definedName name="BExKJ2BJ6QYNAH9EWOCXSIHVPYY5" localSheetId="2" hidden="1">#REF!</definedName>
    <definedName name="BExKJ2BJ6QYNAH9EWOCXSIHVPYY5" hidden="1">#REF!</definedName>
    <definedName name="BExKJ449HLYX2DJ9UF0H9GTPSQ73" localSheetId="2" hidden="1">#REF!</definedName>
    <definedName name="BExKJ449HLYX2DJ9UF0H9GTPSQ73" localSheetId="7" hidden="1">#REF!</definedName>
    <definedName name="BExKJ449HLYX2DJ9UF0H9GTPSQ73" hidden="1">'[3]Reco Sheet for Fcast'!$I$8:$J$8</definedName>
    <definedName name="BExKJC7MJKEAMFD3Y9Q6TXP4MP3L" localSheetId="2" hidden="1">'[5]Reco Sheet for Fcast'!$I$9:$J$9</definedName>
    <definedName name="BExKJC7MJKEAMFD3Y9Q6TXP4MP3L" localSheetId="7" hidden="1">'[5]Reco Sheet for Fcast'!$I$9:$J$9</definedName>
    <definedName name="BExKJC7MJKEAMFD3Y9Q6TXP4MP3L" hidden="1">'[3]Reco Sheet for Fcast'!$I$9:$J$9</definedName>
    <definedName name="BExKJELX2RUC8UEC56IZPYYZXHA7" localSheetId="2" hidden="1">#REF!</definedName>
    <definedName name="BExKJELX2RUC8UEC56IZPYYZXHA7" localSheetId="7" hidden="1">#REF!</definedName>
    <definedName name="BExKJELX2RUC8UEC56IZPYYZXHA7" hidden="1">'[3]Reco Sheet for Fcast'!$F$8:$G$8</definedName>
    <definedName name="BExKJINMXS61G2TZEXCJAWVV4F57" localSheetId="2" hidden="1">#REF!</definedName>
    <definedName name="BExKJINMXS61G2TZEXCJAWVV4F57" localSheetId="7" hidden="1">#REF!</definedName>
    <definedName name="BExKJINMXS61G2TZEXCJAWVV4F57" hidden="1">'[3]Reco Sheet for Fcast'!$F$6:$G$6</definedName>
    <definedName name="BExKJK5ME8KB7HA0180L7OUZDDGV" localSheetId="2" hidden="1">#REF!</definedName>
    <definedName name="BExKJK5ME8KB7HA0180L7OUZDDGV" localSheetId="7" hidden="1">#REF!</definedName>
    <definedName name="BExKJK5ME8KB7HA0180L7OUZDDGV" hidden="1">'[3]Reco Sheet for Fcast'!$F$11:$G$11</definedName>
    <definedName name="BExKJN5IF0VMDILJ5K8ZENF2QYV1" localSheetId="2" hidden="1">#REF!</definedName>
    <definedName name="BExKJN5IF0VMDILJ5K8ZENF2QYV1" localSheetId="7" hidden="1">#REF!</definedName>
    <definedName name="BExKJN5IF0VMDILJ5K8ZENF2QYV1" hidden="1">'[3]Reco Sheet for Fcast'!$H$2:$I$2</definedName>
    <definedName name="BExKJUSJPFUIK20FTVAFJWR2OUYX" localSheetId="2" hidden="1">#REF!</definedName>
    <definedName name="BExKJUSJPFUIK20FTVAFJWR2OUYX" localSheetId="7" hidden="1">#REF!</definedName>
    <definedName name="BExKJUSJPFUIK20FTVAFJWR2OUYX" hidden="1">'[3]Reco Sheet for Fcast'!$I$11:$J$11</definedName>
    <definedName name="BExKK8VP5RS3D0UXZVKA37C4SYBP" localSheetId="2" hidden="1">#REF!</definedName>
    <definedName name="BExKK8VP5RS3D0UXZVKA37C4SYBP" localSheetId="7" hidden="1">#REF!</definedName>
    <definedName name="BExKK8VP5RS3D0UXZVKA37C4SYBP" hidden="1">'[3]Reco Sheet for Fcast'!$F$11:$G$11</definedName>
    <definedName name="BExKKIM9NPF6B3SPMPIQB27HQME4" localSheetId="2" hidden="1">#REF!</definedName>
    <definedName name="BExKKIM9NPF6B3SPMPIQB27HQME4" localSheetId="7" hidden="1">#REF!</definedName>
    <definedName name="BExKKIM9NPF6B3SPMPIQB27HQME4" hidden="1">'[3]Reco Sheet for Fcast'!$F$11:$G$11</definedName>
    <definedName name="BExKKIX1BCBQ4R3K41QD8NTV0OV0" localSheetId="2" hidden="1">#REF!</definedName>
    <definedName name="BExKKIX1BCBQ4R3K41QD8NTV0OV0" localSheetId="7" hidden="1">#REF!</definedName>
    <definedName name="BExKKIX1BCBQ4R3K41QD8NTV0OV0" hidden="1">'[3]Reco Sheet for Fcast'!$I$8:$J$8</definedName>
    <definedName name="BExKKQ3ZWADYV03YHMXDOAMU90EB" localSheetId="19" hidden="1">'[4]AMI P &amp; L'!#REF!</definedName>
    <definedName name="BExKKQ3ZWADYV03YHMXDOAMU90EB" localSheetId="16" hidden="1">'[4]AMI P &amp; L'!#REF!</definedName>
    <definedName name="BExKKQ3ZWADYV03YHMXDOAMU90EB" localSheetId="17" hidden="1">'[4]AMI P &amp; L'!#REF!</definedName>
    <definedName name="BExKKQ3ZWADYV03YHMXDOAMU90EB" localSheetId="13" hidden="1">'[4]AMI P &amp; L'!#REF!</definedName>
    <definedName name="BExKKQ3ZWADYV03YHMXDOAMU90EB" localSheetId="14" hidden="1">'[4]AMI P &amp; L'!#REF!</definedName>
    <definedName name="BExKKQ3ZWADYV03YHMXDOAMU90EB" localSheetId="2" hidden="1">#REF!</definedName>
    <definedName name="BExKKQ3ZWADYV03YHMXDOAMU90EB" localSheetId="5" hidden="1">'[4]AMI P &amp; L'!#REF!</definedName>
    <definedName name="BExKKQ3ZWADYV03YHMXDOAMU90EB" localSheetId="22" hidden="1">'[4]AMI P &amp; L'!#REF!</definedName>
    <definedName name="BExKKQ3ZWADYV03YHMXDOAMU90EB" localSheetId="21" hidden="1">'[4]AMI P &amp; L'!#REF!</definedName>
    <definedName name="BExKKQ3ZWADYV03YHMXDOAMU90EB" localSheetId="57" hidden="1">'[4]AMI P &amp; L'!#REF!</definedName>
    <definedName name="BExKKQ3ZWADYV03YHMXDOAMU90EB" localSheetId="56" hidden="1">'[4]AMI P &amp; L'!#REF!</definedName>
    <definedName name="BExKKQ3ZWADYV03YHMXDOAMU90EB" localSheetId="7" hidden="1">#REF!</definedName>
    <definedName name="BExKKQ3ZWADYV03YHMXDOAMU90EB" localSheetId="40" hidden="1">'[4]AMI P &amp; L'!#REF!</definedName>
    <definedName name="BExKKQ3ZWADYV03YHMXDOAMU90EB" localSheetId="39" hidden="1">'[4]AMI P &amp; L'!#REF!</definedName>
    <definedName name="BExKKQ3ZWADYV03YHMXDOAMU90EB" localSheetId="41" hidden="1">'[4]AMI P &amp; L'!#REF!</definedName>
    <definedName name="BExKKQ3ZWADYV03YHMXDOAMU90EB" localSheetId="38" hidden="1">'[4]AMI P &amp; L'!#REF!</definedName>
    <definedName name="BExKKQ3ZWADYV03YHMXDOAMU90EB" localSheetId="15" hidden="1">'[4]AMI P &amp; L'!#REF!</definedName>
    <definedName name="BExKKQ3ZWADYV03YHMXDOAMU90EB" hidden="1">'[4]AMI P &amp; L'!#REF!</definedName>
    <definedName name="BExKKUGD2HMJWQEYZ8H3X1BMXFS9" localSheetId="2" hidden="1">#REF!</definedName>
    <definedName name="BExKKUGD2HMJWQEYZ8H3X1BMXFS9" localSheetId="7" hidden="1">#REF!</definedName>
    <definedName name="BExKKUGD2HMJWQEYZ8H3X1BMXFS9" hidden="1">'[3]Reco Sheet for Fcast'!$F$9:$G$9</definedName>
    <definedName name="BExKKX05KCZZZPKOR1NE5A8RGVT4" localSheetId="2" hidden="1">#REF!</definedName>
    <definedName name="BExKKX05KCZZZPKOR1NE5A8RGVT4" localSheetId="7" hidden="1">#REF!</definedName>
    <definedName name="BExKKX05KCZZZPKOR1NE5A8RGVT4" hidden="1">'[3]Reco Sheet for Fcast'!$I$11:$J$11</definedName>
    <definedName name="BExKKXR1RTRRJJ3MJUR28N4J02PP" localSheetId="13" hidden="1">#REF!</definedName>
    <definedName name="BExKKXR1RTRRJJ3MJUR28N4J02PP" localSheetId="14" hidden="1">#REF!</definedName>
    <definedName name="BExKKXR1RTRRJJ3MJUR28N4J02PP" localSheetId="2" hidden="1">#REF!</definedName>
    <definedName name="BExKKXR1RTRRJJ3MJUR28N4J02PP" hidden="1">#REF!</definedName>
    <definedName name="BExKL3AQ1IV1NVX782PTFKU7U16A" localSheetId="19" hidden="1">#REF!</definedName>
    <definedName name="BExKL3AQ1IV1NVX782PTFKU7U16A" localSheetId="16" hidden="1">#REF!</definedName>
    <definedName name="BExKL3AQ1IV1NVX782PTFKU7U16A" localSheetId="17" hidden="1">#REF!</definedName>
    <definedName name="BExKL3AQ1IV1NVX782PTFKU7U16A" localSheetId="13" hidden="1">#REF!</definedName>
    <definedName name="BExKL3AQ1IV1NVX782PTFKU7U16A" localSheetId="14" hidden="1">#REF!</definedName>
    <definedName name="BExKL3AQ1IV1NVX782PTFKU7U16A" localSheetId="2" hidden="1">#REF!</definedName>
    <definedName name="BExKL3AQ1IV1NVX782PTFKU7U16A" localSheetId="5" hidden="1">#REF!</definedName>
    <definedName name="BExKL3AQ1IV1NVX782PTFKU7U16A" localSheetId="22" hidden="1">#REF!</definedName>
    <definedName name="BExKL3AQ1IV1NVX782PTFKU7U16A" localSheetId="21" hidden="1">#REF!</definedName>
    <definedName name="BExKL3AQ1IV1NVX782PTFKU7U16A" localSheetId="57" hidden="1">#REF!</definedName>
    <definedName name="BExKL3AQ1IV1NVX782PTFKU7U16A" localSheetId="56" hidden="1">#REF!</definedName>
    <definedName name="BExKL3AQ1IV1NVX782PTFKU7U16A" localSheetId="7" hidden="1">#REF!</definedName>
    <definedName name="BExKL3AQ1IV1NVX782PTFKU7U16A" localSheetId="40" hidden="1">#REF!</definedName>
    <definedName name="BExKL3AQ1IV1NVX782PTFKU7U16A" localSheetId="39" hidden="1">#REF!</definedName>
    <definedName name="BExKL3AQ1IV1NVX782PTFKU7U16A" localSheetId="41" hidden="1">#REF!</definedName>
    <definedName name="BExKL3AQ1IV1NVX782PTFKU7U16A" localSheetId="38" hidden="1">#REF!</definedName>
    <definedName name="BExKL3AQ1IV1NVX782PTFKU7U16A" localSheetId="15" hidden="1">#REF!</definedName>
    <definedName name="BExKL3AQ1IV1NVX782PTFKU7U16A" hidden="1">#REF!</definedName>
    <definedName name="BExKL4ND3A90KGDVHXTW6HNA90IO" localSheetId="13" hidden="1">#REF!</definedName>
    <definedName name="BExKL4ND3A90KGDVHXTW6HNA90IO" localSheetId="14" hidden="1">#REF!</definedName>
    <definedName name="BExKL4ND3A90KGDVHXTW6HNA90IO" localSheetId="2" hidden="1">#REF!</definedName>
    <definedName name="BExKL4ND3A90KGDVHXTW6HNA90IO" hidden="1">#REF!</definedName>
    <definedName name="BExKL53HF7TQ4EB1YOQXSQEBG541" localSheetId="13" hidden="1">#REF!</definedName>
    <definedName name="BExKL53HF7TQ4EB1YOQXSQEBG541" localSheetId="14" hidden="1">#REF!</definedName>
    <definedName name="BExKL53HF7TQ4EB1YOQXSQEBG541" localSheetId="2" hidden="1">#REF!</definedName>
    <definedName name="BExKL53HF7TQ4EB1YOQXSQEBG541" hidden="1">#REF!</definedName>
    <definedName name="BExKLD6S9L66QYREYHBE5J44OK7X" localSheetId="2" hidden="1">#REF!</definedName>
    <definedName name="BExKLD6S9L66QYREYHBE5J44OK7X" localSheetId="7" hidden="1">#REF!</definedName>
    <definedName name="BExKLD6S9L66QYREYHBE5J44OK7X" hidden="1">'[3]Reco Sheet for Fcast'!$I$6:$J$6</definedName>
    <definedName name="BExKLEZK32L28GYJWVO63BZ5E1JD" localSheetId="2" hidden="1">#REF!</definedName>
    <definedName name="BExKLEZK32L28GYJWVO63BZ5E1JD" localSheetId="7" hidden="1">#REF!</definedName>
    <definedName name="BExKLEZK32L28GYJWVO63BZ5E1JD" hidden="1">'[3]Reco Sheet for Fcast'!$F$9:$G$9</definedName>
    <definedName name="BExKLLKVVHT06LA55JB2FC871DC5" localSheetId="2" hidden="1">#REF!</definedName>
    <definedName name="BExKLLKVVHT06LA55JB2FC871DC5" localSheetId="7" hidden="1">#REF!</definedName>
    <definedName name="BExKLLKVVHT06LA55JB2FC871DC5" hidden="1">'[3]Reco Sheet for Fcast'!$I$8:$J$8</definedName>
    <definedName name="BExKMHSPAJPHUEZXSHTFJNWYFCQR" localSheetId="2" hidden="1">'[5]Reco Sheet for Fcast'!$L$6:$M$10</definedName>
    <definedName name="BExKMHSPAJPHUEZXSHTFJNWYFCQR" localSheetId="7" hidden="1">'[5]Reco Sheet for Fcast'!$L$6:$M$10</definedName>
    <definedName name="BExKMHSPAJPHUEZXSHTFJNWYFCQR" hidden="1">'[3]Reco Sheet for Fcast'!$L$6:$M$10</definedName>
    <definedName name="BExKMWBX4EH3EYJ07UFEM08NB40Z" localSheetId="2" hidden="1">#REF!</definedName>
    <definedName name="BExKMWBX4EH3EYJ07UFEM08NB40Z" localSheetId="7" hidden="1">#REF!</definedName>
    <definedName name="BExKMWBX4EH3EYJ07UFEM08NB40Z" hidden="1">'[3]Reco Sheet for Fcast'!$F$10:$G$10</definedName>
    <definedName name="BExKMX8A5ZOYAIX1JNJ198214P08" localSheetId="2" hidden="1">'[5]Reco Sheet for Fcast'!$I$6:$J$6</definedName>
    <definedName name="BExKMX8A5ZOYAIX1JNJ198214P08" localSheetId="7" hidden="1">'[5]Reco Sheet for Fcast'!$I$6:$J$6</definedName>
    <definedName name="BExKMX8A5ZOYAIX1JNJ198214P08" hidden="1">'[3]Reco Sheet for Fcast'!$I$6:$J$6</definedName>
    <definedName name="BExKMYFLWBFTOJ5NQL4G11KXZAEN" localSheetId="13" hidden="1">#REF!</definedName>
    <definedName name="BExKMYFLWBFTOJ5NQL4G11KXZAEN" localSheetId="14" hidden="1">#REF!</definedName>
    <definedName name="BExKMYFLWBFTOJ5NQL4G11KXZAEN" localSheetId="2" hidden="1">#REF!</definedName>
    <definedName name="BExKMYFLWBFTOJ5NQL4G11KXZAEN" localSheetId="7" hidden="1">#REF!</definedName>
    <definedName name="BExKMYFLWBFTOJ5NQL4G11KXZAEN" hidden="1">#REF!</definedName>
    <definedName name="BExKMYVQK76DINJWDJX5EG3NBECG" localSheetId="13" hidden="1">#REF!</definedName>
    <definedName name="BExKMYVQK76DINJWDJX5EG3NBECG" localSheetId="14" hidden="1">#REF!</definedName>
    <definedName name="BExKMYVQK76DINJWDJX5EG3NBECG" localSheetId="2" hidden="1">#REF!</definedName>
    <definedName name="BExKMYVQK76DINJWDJX5EG3NBECG" localSheetId="7" hidden="1">#REF!</definedName>
    <definedName name="BExKMYVQK76DINJWDJX5EG3NBECG" hidden="1">#REF!</definedName>
    <definedName name="BExKNBGV2IR3S7M0BX4810KZB4V3" localSheetId="2" hidden="1">#REF!</definedName>
    <definedName name="BExKNBGV2IR3S7M0BX4810KZB4V3" localSheetId="7" hidden="1">#REF!</definedName>
    <definedName name="BExKNBGV2IR3S7M0BX4810KZB4V3" hidden="1">'[3]Reco Sheet for Fcast'!$H$2:$I$2</definedName>
    <definedName name="BExKNCTBZTSY3MO42VU5PLV6YUHZ" localSheetId="2" hidden="1">#REF!</definedName>
    <definedName name="BExKNCTBZTSY3MO42VU5PLV6YUHZ" localSheetId="7" hidden="1">#REF!</definedName>
    <definedName name="BExKNCTBZTSY3MO42VU5PLV6YUHZ" hidden="1">'[3]Reco Sheet for Fcast'!$F$10:$G$10</definedName>
    <definedName name="BExKNGV2YY749C42AQ2T9QNIE5C3" localSheetId="2" hidden="1">#REF!</definedName>
    <definedName name="BExKNGV2YY749C42AQ2T9QNIE5C3" localSheetId="7" hidden="1">#REF!</definedName>
    <definedName name="BExKNGV2YY749C42AQ2T9QNIE5C3" hidden="1">'[3]Reco Sheet for Fcast'!$F$7:$G$7</definedName>
    <definedName name="BExKNTG8WOYHOW9I6K6WBGXTRX0X" localSheetId="19" hidden="1">#REF!</definedName>
    <definedName name="BExKNTG8WOYHOW9I6K6WBGXTRX0X" localSheetId="16" hidden="1">#REF!</definedName>
    <definedName name="BExKNTG8WOYHOW9I6K6WBGXTRX0X" localSheetId="17" hidden="1">#REF!</definedName>
    <definedName name="BExKNTG8WOYHOW9I6K6WBGXTRX0X" localSheetId="13" hidden="1">#REF!</definedName>
    <definedName name="BExKNTG8WOYHOW9I6K6WBGXTRX0X" localSheetId="14" hidden="1">#REF!</definedName>
    <definedName name="BExKNTG8WOYHOW9I6K6WBGXTRX0X" localSheetId="2" hidden="1">#REF!</definedName>
    <definedName name="BExKNTG8WOYHOW9I6K6WBGXTRX0X" localSheetId="5" hidden="1">#REF!</definedName>
    <definedName name="BExKNTG8WOYHOW9I6K6WBGXTRX0X" localSheetId="22" hidden="1">#REF!</definedName>
    <definedName name="BExKNTG8WOYHOW9I6K6WBGXTRX0X" localSheetId="21" hidden="1">#REF!</definedName>
    <definedName name="BExKNTG8WOYHOW9I6K6WBGXTRX0X" localSheetId="57" hidden="1">#REF!</definedName>
    <definedName name="BExKNTG8WOYHOW9I6K6WBGXTRX0X" localSheetId="56" hidden="1">#REF!</definedName>
    <definedName name="BExKNTG8WOYHOW9I6K6WBGXTRX0X" localSheetId="7" hidden="1">#REF!</definedName>
    <definedName name="BExKNTG8WOYHOW9I6K6WBGXTRX0X" localSheetId="40" hidden="1">#REF!</definedName>
    <definedName name="BExKNTG8WOYHOW9I6K6WBGXTRX0X" localSheetId="39" hidden="1">#REF!</definedName>
    <definedName name="BExKNTG8WOYHOW9I6K6WBGXTRX0X" localSheetId="41" hidden="1">#REF!</definedName>
    <definedName name="BExKNTG8WOYHOW9I6K6WBGXTRX0X" localSheetId="38" hidden="1">#REF!</definedName>
    <definedName name="BExKNTG8WOYHOW9I6K6WBGXTRX0X" localSheetId="15" hidden="1">#REF!</definedName>
    <definedName name="BExKNTG8WOYHOW9I6K6WBGXTRX0X" hidden="1">#REF!</definedName>
    <definedName name="BExKNV8UOHVWEHDJWI2WMJ9X6QHZ" localSheetId="2" hidden="1">#REF!</definedName>
    <definedName name="BExKNV8UOHVWEHDJWI2WMJ9X6QHZ" localSheetId="7" hidden="1">#REF!</definedName>
    <definedName name="BExKNV8UOHVWEHDJWI2WMJ9X6QHZ" hidden="1">'[3]Reco Sheet for Fcast'!$I$9:$J$9</definedName>
    <definedName name="BExKNZLD7UATC1MYRNJD8H2NH4KU" localSheetId="2" hidden="1">#REF!</definedName>
    <definedName name="BExKNZLD7UATC1MYRNJD8H2NH4KU" localSheetId="7" hidden="1">#REF!</definedName>
    <definedName name="BExKNZLD7UATC1MYRNJD8H2NH4KU" hidden="1">'[3]Reco Sheet for Fcast'!$F$15</definedName>
    <definedName name="BExKNZQUKQQG2Y97R74G4O4BJP1L" localSheetId="2" hidden="1">#REF!</definedName>
    <definedName name="BExKNZQUKQQG2Y97R74G4O4BJP1L" localSheetId="7" hidden="1">#REF!</definedName>
    <definedName name="BExKNZQUKQQG2Y97R74G4O4BJP1L" hidden="1">'[3]Reco Sheet for Fcast'!$F$10:$G$10</definedName>
    <definedName name="BExKO06X0EAD3ABEG1E8PWLDWHBA" localSheetId="2" hidden="1">#REF!</definedName>
    <definedName name="BExKO06X0EAD3ABEG1E8PWLDWHBA" localSheetId="7" hidden="1">#REF!</definedName>
    <definedName name="BExKO06X0EAD3ABEG1E8PWLDWHBA" hidden="1">'[3]Reco Sheet for Fcast'!$I$9:$J$9</definedName>
    <definedName name="BExKO2AHHSGNI1AZOIOW21KPXKPE" localSheetId="2" hidden="1">#REF!</definedName>
    <definedName name="BExKO2AHHSGNI1AZOIOW21KPXKPE" localSheetId="7" hidden="1">#REF!</definedName>
    <definedName name="BExKO2AHHSGNI1AZOIOW21KPXKPE" hidden="1">'[3]Reco Sheet for Fcast'!$F$11:$G$11</definedName>
    <definedName name="BExKO2FXWJWC5IZLDN8JHYILQJ2N" localSheetId="2" hidden="1">#REF!</definedName>
    <definedName name="BExKO2FXWJWC5IZLDN8JHYILQJ2N" localSheetId="7" hidden="1">#REF!</definedName>
    <definedName name="BExKO2FXWJWC5IZLDN8JHYILQJ2N" hidden="1">'[3]Reco Sheet for Fcast'!$I$11:$J$11</definedName>
    <definedName name="BExKO438WZ8FKOU00NURGFMOYXWN" localSheetId="2" hidden="1">#REF!</definedName>
    <definedName name="BExKO438WZ8FKOU00NURGFMOYXWN" localSheetId="7" hidden="1">#REF!</definedName>
    <definedName name="BExKO438WZ8FKOU00NURGFMOYXWN" hidden="1">'[3]Reco Sheet for Fcast'!$I$6:$J$6</definedName>
    <definedName name="BExKODIZGWW2EQD0FEYW6WK6XLCM" localSheetId="2" hidden="1">#REF!</definedName>
    <definedName name="BExKODIZGWW2EQD0FEYW6WK6XLCM" localSheetId="7" hidden="1">#REF!</definedName>
    <definedName name="BExKODIZGWW2EQD0FEYW6WK6XLCM" hidden="1">'[3]Reco Sheet for Fcast'!$I$6:$J$6</definedName>
    <definedName name="BExKOLRTA7ZVSAAV7FAC0JKTRRGQ" localSheetId="13" hidden="1">#REF!</definedName>
    <definedName name="BExKOLRTA7ZVSAAV7FAC0JKTRRGQ" localSheetId="14" hidden="1">#REF!</definedName>
    <definedName name="BExKOLRTA7ZVSAAV7FAC0JKTRRGQ" localSheetId="2" hidden="1">#REF!</definedName>
    <definedName name="BExKOLRTA7ZVSAAV7FAC0JKTRRGQ" hidden="1">#REF!</definedName>
    <definedName name="BExKOPO2HPWVQGAKW8LOZMPIDEFG" localSheetId="2" hidden="1">#REF!</definedName>
    <definedName name="BExKOPO2HPWVQGAKW8LOZMPIDEFG" localSheetId="7" hidden="1">#REF!</definedName>
    <definedName name="BExKOPO2HPWVQGAKW8LOZMPIDEFG" hidden="1">'[3]Reco Sheet for Fcast'!$F$9:$G$9</definedName>
    <definedName name="BExKP65ITMV7ZKUYQ52F67Y4M5EJ" localSheetId="13" hidden="1">#REF!</definedName>
    <definedName name="BExKP65ITMV7ZKUYQ52F67Y4M5EJ" localSheetId="14" hidden="1">#REF!</definedName>
    <definedName name="BExKP65ITMV7ZKUYQ52F67Y4M5EJ" localSheetId="2" hidden="1">#REF!</definedName>
    <definedName name="BExKP65ITMV7ZKUYQ52F67Y4M5EJ" hidden="1">#REF!</definedName>
    <definedName name="BExKPBJJN98NVSALRMK9B8P0823D" localSheetId="13" hidden="1">#REF!</definedName>
    <definedName name="BExKPBJJN98NVSALRMK9B8P0823D" localSheetId="14" hidden="1">#REF!</definedName>
    <definedName name="BExKPBJJN98NVSALRMK9B8P0823D" localSheetId="2" hidden="1">#REF!</definedName>
    <definedName name="BExKPBJJN98NVSALRMK9B8P0823D" localSheetId="22" hidden="1">#REF!</definedName>
    <definedName name="BExKPBJJN98NVSALRMK9B8P0823D" localSheetId="7" hidden="1">#REF!</definedName>
    <definedName name="BExKPBJJN98NVSALRMK9B8P0823D" hidden="1">#REF!</definedName>
    <definedName name="BExKPEZP0QTKOTLIMMIFSVTHQEEK" localSheetId="2" hidden="1">#REF!</definedName>
    <definedName name="BExKPEZP0QTKOTLIMMIFSVTHQEEK" localSheetId="7" hidden="1">#REF!</definedName>
    <definedName name="BExKPEZP0QTKOTLIMMIFSVTHQEEK" hidden="1">'[3]Reco Sheet for Fcast'!$F$8:$G$8</definedName>
    <definedName name="BExKPIVZA7ZAIKDDY6ZGU9Z4MH4H" localSheetId="13" hidden="1">#REF!</definedName>
    <definedName name="BExKPIVZA7ZAIKDDY6ZGU9Z4MH4H" localSheetId="14" hidden="1">#REF!</definedName>
    <definedName name="BExKPIVZA7ZAIKDDY6ZGU9Z4MH4H" localSheetId="2" hidden="1">#REF!</definedName>
    <definedName name="BExKPIVZA7ZAIKDDY6ZGU9Z4MH4H" hidden="1">#REF!</definedName>
    <definedName name="BExKPLQJX0HJ8OTXBXH9IC9J2V0W" localSheetId="19" hidden="1">'[4]AMI P &amp; L'!#REF!</definedName>
    <definedName name="BExKPLQJX0HJ8OTXBXH9IC9J2V0W" localSheetId="16" hidden="1">'[4]AMI P &amp; L'!#REF!</definedName>
    <definedName name="BExKPLQJX0HJ8OTXBXH9IC9J2V0W" localSheetId="17" hidden="1">'[4]AMI P &amp; L'!#REF!</definedName>
    <definedName name="BExKPLQJX0HJ8OTXBXH9IC9J2V0W" localSheetId="13" hidden="1">'[4]AMI P &amp; L'!#REF!</definedName>
    <definedName name="BExKPLQJX0HJ8OTXBXH9IC9J2V0W" localSheetId="14" hidden="1">'[4]AMI P &amp; L'!#REF!</definedName>
    <definedName name="BExKPLQJX0HJ8OTXBXH9IC9J2V0W" localSheetId="2" hidden="1">#REF!</definedName>
    <definedName name="BExKPLQJX0HJ8OTXBXH9IC9J2V0W" localSheetId="5" hidden="1">'[4]AMI P &amp; L'!#REF!</definedName>
    <definedName name="BExKPLQJX0HJ8OTXBXH9IC9J2V0W" localSheetId="22" hidden="1">'[4]AMI P &amp; L'!#REF!</definedName>
    <definedName name="BExKPLQJX0HJ8OTXBXH9IC9J2V0W" localSheetId="21" hidden="1">'[4]AMI P &amp; L'!#REF!</definedName>
    <definedName name="BExKPLQJX0HJ8OTXBXH9IC9J2V0W" localSheetId="57" hidden="1">'[4]AMI P &amp; L'!#REF!</definedName>
    <definedName name="BExKPLQJX0HJ8OTXBXH9IC9J2V0W" localSheetId="56" hidden="1">'[4]AMI P &amp; L'!#REF!</definedName>
    <definedName name="BExKPLQJX0HJ8OTXBXH9IC9J2V0W" localSheetId="7" hidden="1">#REF!</definedName>
    <definedName name="BExKPLQJX0HJ8OTXBXH9IC9J2V0W" localSheetId="40" hidden="1">'[4]AMI P &amp; L'!#REF!</definedName>
    <definedName name="BExKPLQJX0HJ8OTXBXH9IC9J2V0W" localSheetId="39" hidden="1">'[4]AMI P &amp; L'!#REF!</definedName>
    <definedName name="BExKPLQJX0HJ8OTXBXH9IC9J2V0W" localSheetId="41" hidden="1">'[4]AMI P &amp; L'!#REF!</definedName>
    <definedName name="BExKPLQJX0HJ8OTXBXH9IC9J2V0W" localSheetId="38" hidden="1">'[4]AMI P &amp; L'!#REF!</definedName>
    <definedName name="BExKPLQJX0HJ8OTXBXH9IC9J2V0W" localSheetId="15" hidden="1">'[4]AMI P &amp; L'!#REF!</definedName>
    <definedName name="BExKPLQJX0HJ8OTXBXH9IC9J2V0W" hidden="1">'[4]AMI P &amp; L'!#REF!</definedName>
    <definedName name="BExKPN8C7GN36ZJZHLOB74LU6KT0" localSheetId="2" hidden="1">#REF!</definedName>
    <definedName name="BExKPN8C7GN36ZJZHLOB74LU6KT0" localSheetId="7" hidden="1">#REF!</definedName>
    <definedName name="BExKPN8C7GN36ZJZHLOB74LU6KT0" hidden="1">'[3]Reco Sheet for Fcast'!$F$7:$G$7</definedName>
    <definedName name="BExKPOA7KQEO5H53FUG2NPXVNY9Z" hidden="1">'[6]Bud Mth'!$L$6:$M$11</definedName>
    <definedName name="BExKPWZ3MV9AIHWS8PFU742XQN0T" localSheetId="13" hidden="1">#REF!</definedName>
    <definedName name="BExKPWZ3MV9AIHWS8PFU742XQN0T" localSheetId="14" hidden="1">#REF!</definedName>
    <definedName name="BExKPWZ3MV9AIHWS8PFU742XQN0T" localSheetId="2" hidden="1">#REF!</definedName>
    <definedName name="BExKPWZ3MV9AIHWS8PFU742XQN0T" localSheetId="7" hidden="1">#REF!</definedName>
    <definedName name="BExKPWZ3MV9AIHWS8PFU742XQN0T" hidden="1">#REF!</definedName>
    <definedName name="BExKPX9VZ1J5021Q98K60HMPJU58" localSheetId="2" hidden="1">#REF!</definedName>
    <definedName name="BExKPX9VZ1J5021Q98K60HMPJU58" localSheetId="7" hidden="1">#REF!</definedName>
    <definedName name="BExKPX9VZ1J5021Q98K60HMPJU58" hidden="1">'[3]Reco Sheet for Fcast'!$G$2</definedName>
    <definedName name="BExKQJGAAWNM3NT19E9I0CQDBTU0" localSheetId="19" hidden="1">'[4]AMI P &amp; L'!#REF!</definedName>
    <definedName name="BExKQJGAAWNM3NT19E9I0CQDBTU0" localSheetId="16" hidden="1">'[4]AMI P &amp; L'!#REF!</definedName>
    <definedName name="BExKQJGAAWNM3NT19E9I0CQDBTU0" localSheetId="17" hidden="1">'[4]AMI P &amp; L'!#REF!</definedName>
    <definedName name="BExKQJGAAWNM3NT19E9I0CQDBTU0" localSheetId="13" hidden="1">'[4]AMI P &amp; L'!#REF!</definedName>
    <definedName name="BExKQJGAAWNM3NT19E9I0CQDBTU0" localSheetId="14" hidden="1">'[4]AMI P &amp; L'!#REF!</definedName>
    <definedName name="BExKQJGAAWNM3NT19E9I0CQDBTU0" localSheetId="2" hidden="1">#REF!</definedName>
    <definedName name="BExKQJGAAWNM3NT19E9I0CQDBTU0" localSheetId="5" hidden="1">'[4]AMI P &amp; L'!#REF!</definedName>
    <definedName name="BExKQJGAAWNM3NT19E9I0CQDBTU0" localSheetId="22" hidden="1">'[4]AMI P &amp; L'!#REF!</definedName>
    <definedName name="BExKQJGAAWNM3NT19E9I0CQDBTU0" localSheetId="21" hidden="1">'[4]AMI P &amp; L'!#REF!</definedName>
    <definedName name="BExKQJGAAWNM3NT19E9I0CQDBTU0" localSheetId="57" hidden="1">'[4]AMI P &amp; L'!#REF!</definedName>
    <definedName name="BExKQJGAAWNM3NT19E9I0CQDBTU0" localSheetId="56" hidden="1">'[4]AMI P &amp; L'!#REF!</definedName>
    <definedName name="BExKQJGAAWNM3NT19E9I0CQDBTU0" localSheetId="7" hidden="1">#REF!</definedName>
    <definedName name="BExKQJGAAWNM3NT19E9I0CQDBTU0" localSheetId="40" hidden="1">'[4]AMI P &amp; L'!#REF!</definedName>
    <definedName name="BExKQJGAAWNM3NT19E9I0CQDBTU0" localSheetId="39" hidden="1">'[4]AMI P &amp; L'!#REF!</definedName>
    <definedName name="BExKQJGAAWNM3NT19E9I0CQDBTU0" localSheetId="41" hidden="1">'[4]AMI P &amp; L'!#REF!</definedName>
    <definedName name="BExKQJGAAWNM3NT19E9I0CQDBTU0" localSheetId="38" hidden="1">'[4]AMI P &amp; L'!#REF!</definedName>
    <definedName name="BExKQJGAAWNM3NT19E9I0CQDBTU0" localSheetId="15" hidden="1">'[4]AMI P &amp; L'!#REF!</definedName>
    <definedName name="BExKQJGAAWNM3NT19E9I0CQDBTU0" hidden="1">'[4]AMI P &amp; L'!#REF!</definedName>
    <definedName name="BExKQM5GJ1ZN5REKFE7YVBQ0KXWF" localSheetId="2" hidden="1">#REF!</definedName>
    <definedName name="BExKQM5GJ1ZN5REKFE7YVBQ0KXWF" localSheetId="7" hidden="1">#REF!</definedName>
    <definedName name="BExKQM5GJ1ZN5REKFE7YVBQ0KXWF" hidden="1">'[3]Reco Sheet for Fcast'!$F$8:$G$8</definedName>
    <definedName name="BExKQPLDXXZOE89AAUX3S6BSJMIK" localSheetId="13" hidden="1">#REF!</definedName>
    <definedName name="BExKQPLDXXZOE89AAUX3S6BSJMIK" localSheetId="14" hidden="1">#REF!</definedName>
    <definedName name="BExKQPLDXXZOE89AAUX3S6BSJMIK" localSheetId="2" hidden="1">#REF!</definedName>
    <definedName name="BExKQPLDXXZOE89AAUX3S6BSJMIK" localSheetId="22" hidden="1">#REF!</definedName>
    <definedName name="BExKQPLDXXZOE89AAUX3S6BSJMIK" localSheetId="7" hidden="1">#REF!</definedName>
    <definedName name="BExKQPLDXXZOE89AAUX3S6BSJMIK" hidden="1">#REF!</definedName>
    <definedName name="BExKQQ71278061G7ZFYGPWOMOMY2" localSheetId="2" hidden="1">#REF!</definedName>
    <definedName name="BExKQQ71278061G7ZFYGPWOMOMY2" localSheetId="7" hidden="1">#REF!</definedName>
    <definedName name="BExKQQ71278061G7ZFYGPWOMOMY2" hidden="1">'[3]Reco Sheet for Fcast'!$F$7:$G$7</definedName>
    <definedName name="BExKQTXRG3ECU8NT47UR7643LO5G" localSheetId="2" hidden="1">#REF!</definedName>
    <definedName name="BExKQTXRG3ECU8NT47UR7643LO5G" localSheetId="7" hidden="1">#REF!</definedName>
    <definedName name="BExKQTXRG3ECU8NT47UR7643LO5G" hidden="1">'[3]Reco Sheet for Fcast'!$F$7:$G$7</definedName>
    <definedName name="BExKQVL7HPOIZ4FHANDFMVOJLEPR" localSheetId="2" hidden="1">#REF!</definedName>
    <definedName name="BExKQVL7HPOIZ4FHANDFMVOJLEPR" localSheetId="7" hidden="1">#REF!</definedName>
    <definedName name="BExKQVL7HPOIZ4FHANDFMVOJLEPR" hidden="1">'[3]Reco Sheet for Fcast'!$F$10:$G$10</definedName>
    <definedName name="BExKR8RZSEHW184G0Z56B4EGNU72" localSheetId="2" hidden="1">#REF!</definedName>
    <definedName name="BExKR8RZSEHW184G0Z56B4EGNU72" localSheetId="7" hidden="1">#REF!</definedName>
    <definedName name="BExKR8RZSEHW184G0Z56B4EGNU72" hidden="1">'[3]Reco Sheet for Fcast'!$F$15:$G$26</definedName>
    <definedName name="BExKRCO7LYZM5H2ESGUGVF5TQICB" localSheetId="13" hidden="1">#REF!</definedName>
    <definedName name="BExKRCO7LYZM5H2ESGUGVF5TQICB" localSheetId="14" hidden="1">#REF!</definedName>
    <definedName name="BExKRCO7LYZM5H2ESGUGVF5TQICB" localSheetId="2" hidden="1">#REF!</definedName>
    <definedName name="BExKRCO7LYZM5H2ESGUGVF5TQICB" localSheetId="22" hidden="1">#REF!</definedName>
    <definedName name="BExKRCO7LYZM5H2ESGUGVF5TQICB" localSheetId="7" hidden="1">#REF!</definedName>
    <definedName name="BExKRCO7LYZM5H2ESGUGVF5TQICB" hidden="1">#REF!</definedName>
    <definedName name="BExKRKRIT575GO53KC15JKG2VLFG" hidden="1">'[6]Bud Mth'!$I$11:$J$11</definedName>
    <definedName name="BExKRVUSQ6PA7ZYQSTEQL3X7PB9P" localSheetId="2" hidden="1">#REF!</definedName>
    <definedName name="BExKRVUSQ6PA7ZYQSTEQL3X7PB9P" localSheetId="7" hidden="1">#REF!</definedName>
    <definedName name="BExKRVUSQ6PA7ZYQSTEQL3X7PB9P" hidden="1">'[3]Reco Sheet for Fcast'!$I$6:$J$6</definedName>
    <definedName name="BExKRY3KZ7F7RB2KH8HXSQ85IEQO" localSheetId="2" hidden="1">#REF!</definedName>
    <definedName name="BExKRY3KZ7F7RB2KH8HXSQ85IEQO" localSheetId="7" hidden="1">#REF!</definedName>
    <definedName name="BExKRY3KZ7F7RB2KH8HXSQ85IEQO" hidden="1">'[3]Reco Sheet for Fcast'!$I$9:$J$9</definedName>
    <definedName name="BExKSA37DZTCK6H13HPIKR0ZFVL8" localSheetId="2" hidden="1">#REF!</definedName>
    <definedName name="BExKSA37DZTCK6H13HPIKR0ZFVL8" localSheetId="7" hidden="1">#REF!</definedName>
    <definedName name="BExKSA37DZTCK6H13HPIKR0ZFVL8" hidden="1">'[3]Reco Sheet for Fcast'!$F$10:$G$10</definedName>
    <definedName name="BExKSADYTB6EPXXFJGZAKEX6H5LW" localSheetId="13" hidden="1">#REF!</definedName>
    <definedName name="BExKSADYTB6EPXXFJGZAKEX6H5LW" localSheetId="14" hidden="1">#REF!</definedName>
    <definedName name="BExKSADYTB6EPXXFJGZAKEX6H5LW" localSheetId="2" hidden="1">#REF!</definedName>
    <definedName name="BExKSADYTB6EPXXFJGZAKEX6H5LW" hidden="1">#REF!</definedName>
    <definedName name="BExKSFMOMSZYDE0WNC94F40S6636" localSheetId="2" hidden="1">#REF!</definedName>
    <definedName name="BExKSFMOMSZYDE0WNC94F40S6636" localSheetId="7" hidden="1">#REF!</definedName>
    <definedName name="BExKSFMOMSZYDE0WNC94F40S6636" hidden="1">'[3]Reco Sheet for Fcast'!$F$10:$G$10</definedName>
    <definedName name="BExKSHQ9K79S8KYUWIV5M5LAHHF1" localSheetId="2" hidden="1">#REF!</definedName>
    <definedName name="BExKSHQ9K79S8KYUWIV5M5LAHHF1" localSheetId="7" hidden="1">#REF!</definedName>
    <definedName name="BExKSHQ9K79S8KYUWIV5M5LAHHF1" hidden="1">'[3]Reco Sheet for Fcast'!$I$9:$J$9</definedName>
    <definedName name="BExKSIHBY1GBZKVKDABW487FDGM6" localSheetId="13" hidden="1">#REF!</definedName>
    <definedName name="BExKSIHBY1GBZKVKDABW487FDGM6" localSheetId="14" hidden="1">#REF!</definedName>
    <definedName name="BExKSIHBY1GBZKVKDABW487FDGM6" localSheetId="2" hidden="1">#REF!</definedName>
    <definedName name="BExKSIHBY1GBZKVKDABW487FDGM6" hidden="1">#REF!</definedName>
    <definedName name="BExKSJIZIOQBVTEHBIN269MXJSLL" localSheetId="13" hidden="1">#REF!</definedName>
    <definedName name="BExKSJIZIOQBVTEHBIN269MXJSLL" localSheetId="14" hidden="1">#REF!</definedName>
    <definedName name="BExKSJIZIOQBVTEHBIN269MXJSLL" localSheetId="2" hidden="1">#REF!</definedName>
    <definedName name="BExKSJIZIOQBVTEHBIN269MXJSLL" hidden="1">#REF!</definedName>
    <definedName name="BExKSJTWG9L3FCX8FLK4EMUJMF27" localSheetId="2" hidden="1">#REF!</definedName>
    <definedName name="BExKSJTWG9L3FCX8FLK4EMUJMF27" localSheetId="7" hidden="1">#REF!</definedName>
    <definedName name="BExKSJTWG9L3FCX8FLK4EMUJMF27" hidden="1">'[3]Reco Sheet for Fcast'!$F$7:$G$7</definedName>
    <definedName name="BExKSU0MKNAVZYYPKCYTZDWQX4R8" localSheetId="2" hidden="1">#REF!</definedName>
    <definedName name="BExKSU0MKNAVZYYPKCYTZDWQX4R8" localSheetId="7" hidden="1">#REF!</definedName>
    <definedName name="BExKSU0MKNAVZYYPKCYTZDWQX4R8" hidden="1">'[3]Reco Sheet for Fcast'!$F$15:$G$34</definedName>
    <definedName name="BExKSX60G1MUS689FXIGYP2F7C62" localSheetId="2" hidden="1">#REF!</definedName>
    <definedName name="BExKSX60G1MUS689FXIGYP2F7C62" localSheetId="7" hidden="1">#REF!</definedName>
    <definedName name="BExKSX60G1MUS689FXIGYP2F7C62" hidden="1">'[3]Reco Sheet for Fcast'!$I$10:$J$10</definedName>
    <definedName name="BExKT2UZ7Y2VWF5NQE18SJRLD2RN" localSheetId="2" hidden="1">#REF!</definedName>
    <definedName name="BExKT2UZ7Y2VWF5NQE18SJRLD2RN" localSheetId="7" hidden="1">#REF!</definedName>
    <definedName name="BExKT2UZ7Y2VWF5NQE18SJRLD2RN" hidden="1">'[3]Reco Sheet for Fcast'!$I$9:$J$9</definedName>
    <definedName name="BExKT3GJFNGAM09H5F615E36A38C" localSheetId="2" hidden="1">#REF!</definedName>
    <definedName name="BExKT3GJFNGAM09H5F615E36A38C" localSheetId="7" hidden="1">#REF!</definedName>
    <definedName name="BExKT3GJFNGAM09H5F615E36A38C" hidden="1">'[3]Reco Sheet for Fcast'!$I$11:$J$11</definedName>
    <definedName name="BExKTQZGN8GI3XGSEXMPCCA3S19H" localSheetId="2" hidden="1">#REF!</definedName>
    <definedName name="BExKTQZGN8GI3XGSEXMPCCA3S19H" localSheetId="7" hidden="1">#REF!</definedName>
    <definedName name="BExKTQZGN8GI3XGSEXMPCCA3S19H" hidden="1">'[3]Reco Sheet for Fcast'!$F$9:$G$9</definedName>
    <definedName name="BExKTUKYYU0F6TUW1RXV24LRAZFE" localSheetId="2" hidden="1">#REF!</definedName>
    <definedName name="BExKTUKYYU0F6TUW1RXV24LRAZFE" localSheetId="7" hidden="1">#REF!</definedName>
    <definedName name="BExKTUKYYU0F6TUW1RXV24LRAZFE" hidden="1">'[3]Reco Sheet for Fcast'!$I$11:$J$11</definedName>
    <definedName name="BExKU3FBLHQBIUTN6XEZW5GC9OG1" localSheetId="2" hidden="1">#REF!</definedName>
    <definedName name="BExKU3FBLHQBIUTN6XEZW5GC9OG1" localSheetId="7" hidden="1">#REF!</definedName>
    <definedName name="BExKU3FBLHQBIUTN6XEZW5GC9OG1" hidden="1">'[3]Reco Sheet for Fcast'!$F$7:$G$7</definedName>
    <definedName name="BExKU6PVEJJWP8VRA5YJY2K0HNEG" localSheetId="13" hidden="1">#REF!</definedName>
    <definedName name="BExKU6PVEJJWP8VRA5YJY2K0HNEG" localSheetId="14" hidden="1">#REF!</definedName>
    <definedName name="BExKU6PVEJJWP8VRA5YJY2K0HNEG" localSheetId="2" hidden="1">#REF!</definedName>
    <definedName name="BExKU6PVEJJWP8VRA5YJY2K0HNEG" localSheetId="22" hidden="1">#REF!</definedName>
    <definedName name="BExKU6PVEJJWP8VRA5YJY2K0HNEG" localSheetId="7" hidden="1">#REF!</definedName>
    <definedName name="BExKU6PVEJJWP8VRA5YJY2K0HNEG" hidden="1">#REF!</definedName>
    <definedName name="BExKU82I99FEUIZLODXJDOJC96CQ" localSheetId="2" hidden="1">#REF!</definedName>
    <definedName name="BExKU82I99FEUIZLODXJDOJC96CQ" localSheetId="7" hidden="1">#REF!</definedName>
    <definedName name="BExKU82I99FEUIZLODXJDOJC96CQ" hidden="1">'[3]Reco Sheet for Fcast'!$F$10:$G$10</definedName>
    <definedName name="BExKUDM0DFSCM3D91SH0XLXJSL18" localSheetId="2" hidden="1">#REF!</definedName>
    <definedName name="BExKUDM0DFSCM3D91SH0XLXJSL18" localSheetId="7" hidden="1">#REF!</definedName>
    <definedName name="BExKUDM0DFSCM3D91SH0XLXJSL18" hidden="1">'[3]Reco Sheet for Fcast'!$G$2</definedName>
    <definedName name="BExKULEKJLA77AUQPDUHSM94Y76Z" localSheetId="2" hidden="1">#REF!</definedName>
    <definedName name="BExKULEKJLA77AUQPDUHSM94Y76Z" localSheetId="7" hidden="1">#REF!</definedName>
    <definedName name="BExKULEKJLA77AUQPDUHSM94Y76Z" hidden="1">'[3]Reco Sheet for Fcast'!$I$9:$J$9</definedName>
    <definedName name="BExKV08R85MKI3MAX9E2HERNQUNL" localSheetId="2" hidden="1">#REF!</definedName>
    <definedName name="BExKV08R85MKI3MAX9E2HERNQUNL" localSheetId="7" hidden="1">#REF!</definedName>
    <definedName name="BExKV08R85MKI3MAX9E2HERNQUNL" hidden="1">'[3]Reco Sheet for Fcast'!$H$2:$I$2</definedName>
    <definedName name="BExKV4AAUNNJL5JWD7PX6BFKVS6O" localSheetId="2" hidden="1">#REF!</definedName>
    <definedName name="BExKV4AAUNNJL5JWD7PX6BFKVS6O" localSheetId="7" hidden="1">#REF!</definedName>
    <definedName name="BExKV4AAUNNJL5JWD7PX6BFKVS6O" hidden="1">'[3]Reco Sheet for Fcast'!$F$8:$G$8</definedName>
    <definedName name="BExKVDVK6HN74GQPTXICP9BFC8CF" localSheetId="2" hidden="1">#REF!</definedName>
    <definedName name="BExKVDVK6HN74GQPTXICP9BFC8CF" localSheetId="7" hidden="1">#REF!</definedName>
    <definedName name="BExKVDVK6HN74GQPTXICP9BFC8CF" hidden="1">'[3]Reco Sheet for Fcast'!$I$10:$J$10</definedName>
    <definedName name="BExKVFDI6VT9LE5D9GFPZX51AC4I" localSheetId="2" hidden="1">'[5]Reco Sheet for Fcast'!$I$8:$J$8</definedName>
    <definedName name="BExKVFDI6VT9LE5D9GFPZX51AC4I" localSheetId="7" hidden="1">'[5]Reco Sheet for Fcast'!$I$8:$J$8</definedName>
    <definedName name="BExKVFDI6VT9LE5D9GFPZX51AC4I" hidden="1">'[3]Reco Sheet for Fcast'!$I$8:$J$8</definedName>
    <definedName name="BExKVFZ3ZZGIC1QI8XN6BYFWN0ZY" localSheetId="19" hidden="1">'[4]AMI P &amp; L'!#REF!</definedName>
    <definedName name="BExKVFZ3ZZGIC1QI8XN6BYFWN0ZY" localSheetId="16" hidden="1">'[4]AMI P &amp; L'!#REF!</definedName>
    <definedName name="BExKVFZ3ZZGIC1QI8XN6BYFWN0ZY" localSheetId="17" hidden="1">'[4]AMI P &amp; L'!#REF!</definedName>
    <definedName name="BExKVFZ3ZZGIC1QI8XN6BYFWN0ZY" localSheetId="13" hidden="1">'[4]AMI P &amp; L'!#REF!</definedName>
    <definedName name="BExKVFZ3ZZGIC1QI8XN6BYFWN0ZY" localSheetId="14" hidden="1">'[4]AMI P &amp; L'!#REF!</definedName>
    <definedName name="BExKVFZ3ZZGIC1QI8XN6BYFWN0ZY" localSheetId="2" hidden="1">#REF!</definedName>
    <definedName name="BExKVFZ3ZZGIC1QI8XN6BYFWN0ZY" localSheetId="5" hidden="1">'[4]AMI P &amp; L'!#REF!</definedName>
    <definedName name="BExKVFZ3ZZGIC1QI8XN6BYFWN0ZY" localSheetId="22" hidden="1">'[4]AMI P &amp; L'!#REF!</definedName>
    <definedName name="BExKVFZ3ZZGIC1QI8XN6BYFWN0ZY" localSheetId="21" hidden="1">'[4]AMI P &amp; L'!#REF!</definedName>
    <definedName name="BExKVFZ3ZZGIC1QI8XN6BYFWN0ZY" localSheetId="57" hidden="1">'[4]AMI P &amp; L'!#REF!</definedName>
    <definedName name="BExKVFZ3ZZGIC1QI8XN6BYFWN0ZY" localSheetId="56" hidden="1">'[4]AMI P &amp; L'!#REF!</definedName>
    <definedName name="BExKVFZ3ZZGIC1QI8XN6BYFWN0ZY" localSheetId="7" hidden="1">#REF!</definedName>
    <definedName name="BExKVFZ3ZZGIC1QI8XN6BYFWN0ZY" localSheetId="40" hidden="1">'[4]AMI P &amp; L'!#REF!</definedName>
    <definedName name="BExKVFZ3ZZGIC1QI8XN6BYFWN0ZY" localSheetId="39" hidden="1">'[4]AMI P &amp; L'!#REF!</definedName>
    <definedName name="BExKVFZ3ZZGIC1QI8XN6BYFWN0ZY" localSheetId="41" hidden="1">'[4]AMI P &amp; L'!#REF!</definedName>
    <definedName name="BExKVFZ3ZZGIC1QI8XN6BYFWN0ZY" localSheetId="38" hidden="1">'[4]AMI P &amp; L'!#REF!</definedName>
    <definedName name="BExKVFZ3ZZGIC1QI8XN6BYFWN0ZY" localSheetId="15" hidden="1">'[4]AMI P &amp; L'!#REF!</definedName>
    <definedName name="BExKVFZ3ZZGIC1QI8XN6BYFWN0ZY" hidden="1">'[4]AMI P &amp; L'!#REF!</definedName>
    <definedName name="BExKVG4KGO28KPGTAFL1R8TTZ10N" localSheetId="2" hidden="1">#REF!</definedName>
    <definedName name="BExKVG4KGO28KPGTAFL1R8TTZ10N" localSheetId="7" hidden="1">#REF!</definedName>
    <definedName name="BExKVG4KGO28KPGTAFL1R8TTZ10N" hidden="1">'[3]Reco Sheet for Fcast'!$H$2:$I$2</definedName>
    <definedName name="BExKVZR7CUPJCB2M8WO0J2ESDEUX" hidden="1">'[6]Bud Mth'!$F$7:$G$7</definedName>
    <definedName name="BExKW0CSH7DA02YSNV64PSEIXB2P" localSheetId="2" hidden="1">#REF!</definedName>
    <definedName name="BExKW0CSH7DA02YSNV64PSEIXB2P" localSheetId="7" hidden="1">#REF!</definedName>
    <definedName name="BExKW0CSH7DA02YSNV64PSEIXB2P" hidden="1">'[3]Reco Sheet for Fcast'!$I$11:$J$11</definedName>
    <definedName name="BExKWG8MR20O13C3YSUIHBD2BWQ2" localSheetId="19" hidden="1">#REF!</definedName>
    <definedName name="BExKWG8MR20O13C3YSUIHBD2BWQ2" localSheetId="16" hidden="1">#REF!</definedName>
    <definedName name="BExKWG8MR20O13C3YSUIHBD2BWQ2" localSheetId="17" hidden="1">#REF!</definedName>
    <definedName name="BExKWG8MR20O13C3YSUIHBD2BWQ2" localSheetId="13" hidden="1">#REF!</definedName>
    <definedName name="BExKWG8MR20O13C3YSUIHBD2BWQ2" localSheetId="14" hidden="1">#REF!</definedName>
    <definedName name="BExKWG8MR20O13C3YSUIHBD2BWQ2" localSheetId="2" hidden="1">#REF!</definedName>
    <definedName name="BExKWG8MR20O13C3YSUIHBD2BWQ2" localSheetId="5" hidden="1">#REF!</definedName>
    <definedName name="BExKWG8MR20O13C3YSUIHBD2BWQ2" localSheetId="22" hidden="1">#REF!</definedName>
    <definedName name="BExKWG8MR20O13C3YSUIHBD2BWQ2" localSheetId="21" hidden="1">#REF!</definedName>
    <definedName name="BExKWG8MR20O13C3YSUIHBD2BWQ2" localSheetId="57" hidden="1">#REF!</definedName>
    <definedName name="BExKWG8MR20O13C3YSUIHBD2BWQ2" localSheetId="56" hidden="1">#REF!</definedName>
    <definedName name="BExKWG8MR20O13C3YSUIHBD2BWQ2" localSheetId="7" hidden="1">#REF!</definedName>
    <definedName name="BExKWG8MR20O13C3YSUIHBD2BWQ2" localSheetId="40" hidden="1">#REF!</definedName>
    <definedName name="BExKWG8MR20O13C3YSUIHBD2BWQ2" localSheetId="39" hidden="1">#REF!</definedName>
    <definedName name="BExKWG8MR20O13C3YSUIHBD2BWQ2" localSheetId="41" hidden="1">#REF!</definedName>
    <definedName name="BExKWG8MR20O13C3YSUIHBD2BWQ2" localSheetId="38" hidden="1">#REF!</definedName>
    <definedName name="BExKWG8MR20O13C3YSUIHBD2BWQ2" localSheetId="15" hidden="1">#REF!</definedName>
    <definedName name="BExKWG8MR20O13C3YSUIHBD2BWQ2" hidden="1">#REF!</definedName>
    <definedName name="BExM9NUG3Q31X01AI9ZJCZIX25CS" localSheetId="2" hidden="1">#REF!</definedName>
    <definedName name="BExM9NUG3Q31X01AI9ZJCZIX25CS" localSheetId="7" hidden="1">#REF!</definedName>
    <definedName name="BExM9NUG3Q31X01AI9ZJCZIX25CS" hidden="1">'[3]Reco Sheet for Fcast'!$F$10:$G$10</definedName>
    <definedName name="BExM9OG182RP30MY23PG49LVPZ1C" localSheetId="19" hidden="1">'[4]AMI P &amp; L'!#REF!</definedName>
    <definedName name="BExM9OG182RP30MY23PG49LVPZ1C" localSheetId="16" hidden="1">'[4]AMI P &amp; L'!#REF!</definedName>
    <definedName name="BExM9OG182RP30MY23PG49LVPZ1C" localSheetId="17" hidden="1">'[4]AMI P &amp; L'!#REF!</definedName>
    <definedName name="BExM9OG182RP30MY23PG49LVPZ1C" localSheetId="13" hidden="1">'[4]AMI P &amp; L'!#REF!</definedName>
    <definedName name="BExM9OG182RP30MY23PG49LVPZ1C" localSheetId="14" hidden="1">'[4]AMI P &amp; L'!#REF!</definedName>
    <definedName name="BExM9OG182RP30MY23PG49LVPZ1C" localSheetId="2" hidden="1">#REF!</definedName>
    <definedName name="BExM9OG182RP30MY23PG49LVPZ1C" localSheetId="5" hidden="1">'[4]AMI P &amp; L'!#REF!</definedName>
    <definedName name="BExM9OG182RP30MY23PG49LVPZ1C" localSheetId="22" hidden="1">'[4]AMI P &amp; L'!#REF!</definedName>
    <definedName name="BExM9OG182RP30MY23PG49LVPZ1C" localSheetId="21" hidden="1">'[4]AMI P &amp; L'!#REF!</definedName>
    <definedName name="BExM9OG182RP30MY23PG49LVPZ1C" localSheetId="57" hidden="1">'[4]AMI P &amp; L'!#REF!</definedName>
    <definedName name="BExM9OG182RP30MY23PG49LVPZ1C" localSheetId="56" hidden="1">'[4]AMI P &amp; L'!#REF!</definedName>
    <definedName name="BExM9OG182RP30MY23PG49LVPZ1C" localSheetId="7" hidden="1">#REF!</definedName>
    <definedName name="BExM9OG182RP30MY23PG49LVPZ1C" localSheetId="40" hidden="1">'[4]AMI P &amp; L'!#REF!</definedName>
    <definedName name="BExM9OG182RP30MY23PG49LVPZ1C" localSheetId="39" hidden="1">'[4]AMI P &amp; L'!#REF!</definedName>
    <definedName name="BExM9OG182RP30MY23PG49LVPZ1C" localSheetId="41" hidden="1">'[4]AMI P &amp; L'!#REF!</definedName>
    <definedName name="BExM9OG182RP30MY23PG49LVPZ1C" localSheetId="38" hidden="1">'[4]AMI P &amp; L'!#REF!</definedName>
    <definedName name="BExM9OG182RP30MY23PG49LVPZ1C" localSheetId="15" hidden="1">'[4]AMI P &amp; L'!#REF!</definedName>
    <definedName name="BExM9OG182RP30MY23PG49LVPZ1C" hidden="1">'[4]AMI P &amp; L'!#REF!</definedName>
    <definedName name="BExMA64MW1S18NH8DCKPCCEI5KCB" localSheetId="2" hidden="1">#REF!</definedName>
    <definedName name="BExMA64MW1S18NH8DCKPCCEI5KCB" localSheetId="7" hidden="1">#REF!</definedName>
    <definedName name="BExMA64MW1S18NH8DCKPCCEI5KCB" hidden="1">'[3]Reco Sheet for Fcast'!$F$9:$G$9</definedName>
    <definedName name="BExMALEWFUEM8Y686IT03ECURUBR" localSheetId="19" hidden="1">'[4]AMI P &amp; L'!#REF!</definedName>
    <definedName name="BExMALEWFUEM8Y686IT03ECURUBR" localSheetId="16" hidden="1">'[4]AMI P &amp; L'!#REF!</definedName>
    <definedName name="BExMALEWFUEM8Y686IT03ECURUBR" localSheetId="17" hidden="1">'[4]AMI P &amp; L'!#REF!</definedName>
    <definedName name="BExMALEWFUEM8Y686IT03ECURUBR" localSheetId="13" hidden="1">'[4]AMI P &amp; L'!#REF!</definedName>
    <definedName name="BExMALEWFUEM8Y686IT03ECURUBR" localSheetId="14" hidden="1">'[4]AMI P &amp; L'!#REF!</definedName>
    <definedName name="BExMALEWFUEM8Y686IT03ECURUBR" localSheetId="2" hidden="1">#REF!</definedName>
    <definedName name="BExMALEWFUEM8Y686IT03ECURUBR" localSheetId="5" hidden="1">'[4]AMI P &amp; L'!#REF!</definedName>
    <definedName name="BExMALEWFUEM8Y686IT03ECURUBR" localSheetId="22" hidden="1">'[4]AMI P &amp; L'!#REF!</definedName>
    <definedName name="BExMALEWFUEM8Y686IT03ECURUBR" localSheetId="21" hidden="1">'[4]AMI P &amp; L'!#REF!</definedName>
    <definedName name="BExMALEWFUEM8Y686IT03ECURUBR" localSheetId="57" hidden="1">'[4]AMI P &amp; L'!#REF!</definedName>
    <definedName name="BExMALEWFUEM8Y686IT03ECURUBR" localSheetId="56" hidden="1">'[4]AMI P &amp; L'!#REF!</definedName>
    <definedName name="BExMALEWFUEM8Y686IT03ECURUBR" localSheetId="7" hidden="1">#REF!</definedName>
    <definedName name="BExMALEWFUEM8Y686IT03ECURUBR" localSheetId="40" hidden="1">'[4]AMI P &amp; L'!#REF!</definedName>
    <definedName name="BExMALEWFUEM8Y686IT03ECURUBR" localSheetId="39" hidden="1">'[4]AMI P &amp; L'!#REF!</definedName>
    <definedName name="BExMALEWFUEM8Y686IT03ECURUBR" localSheetId="41" hidden="1">'[4]AMI P &amp; L'!#REF!</definedName>
    <definedName name="BExMALEWFUEM8Y686IT03ECURUBR" localSheetId="38" hidden="1">'[4]AMI P &amp; L'!#REF!</definedName>
    <definedName name="BExMALEWFUEM8Y686IT03ECURUBR" localSheetId="15" hidden="1">'[4]AMI P &amp; L'!#REF!</definedName>
    <definedName name="BExMALEWFUEM8Y686IT03ECURUBR" hidden="1">'[4]AMI P &amp; L'!#REF!</definedName>
    <definedName name="BExMAPLZ9E24DON7Y8H2T6MQ1B5K" localSheetId="13" hidden="1">#REF!</definedName>
    <definedName name="BExMAPLZ9E24DON7Y8H2T6MQ1B5K" localSheetId="14" hidden="1">#REF!</definedName>
    <definedName name="BExMAPLZ9E24DON7Y8H2T6MQ1B5K" localSheetId="2" hidden="1">#REF!</definedName>
    <definedName name="BExMAPLZ9E24DON7Y8H2T6MQ1B5K" hidden="1">#REF!</definedName>
    <definedName name="BExMAXJS82ZJ8RS22VLE0V0LDUII" localSheetId="2" hidden="1">#REF!</definedName>
    <definedName name="BExMAXJS82ZJ8RS22VLE0V0LDUII" localSheetId="7" hidden="1">#REF!</definedName>
    <definedName name="BExMAXJS82ZJ8RS22VLE0V0LDUII" hidden="1">'[3]Reco Sheet for Fcast'!$I$10:$J$10</definedName>
    <definedName name="BExMB4QRS0R3MTB4CMUHFZ84LNZQ" localSheetId="2" hidden="1">#REF!</definedName>
    <definedName name="BExMB4QRS0R3MTB4CMUHFZ84LNZQ" localSheetId="7" hidden="1">#REF!</definedName>
    <definedName name="BExMB4QRS0R3MTB4CMUHFZ84LNZQ" hidden="1">'[3]Reco Sheet for Fcast'!$F$15</definedName>
    <definedName name="BExMBC35WKQY5CWQJLV4D05O6971" localSheetId="2" hidden="1">#REF!</definedName>
    <definedName name="BExMBC35WKQY5CWQJLV4D05O6971" localSheetId="7" hidden="1">#REF!</definedName>
    <definedName name="BExMBC35WKQY5CWQJLV4D05O6971" hidden="1">'[3]Reco Sheet for Fcast'!$I$2</definedName>
    <definedName name="BExMBFTZV4Q1A5KG25C1N9PHQNSW" localSheetId="2" hidden="1">#REF!</definedName>
    <definedName name="BExMBFTZV4Q1A5KG25C1N9PHQNSW" localSheetId="7" hidden="1">#REF!</definedName>
    <definedName name="BExMBFTZV4Q1A5KG25C1N9PHQNSW" hidden="1">'[3]Reco Sheet for Fcast'!$F$15</definedName>
    <definedName name="BExMBK6ISK3U7KHZKUJXIDKGF6VW" localSheetId="2" hidden="1">#REF!</definedName>
    <definedName name="BExMBK6ISK3U7KHZKUJXIDKGF6VW" localSheetId="7" hidden="1">#REF!</definedName>
    <definedName name="BExMBK6ISK3U7KHZKUJXIDKGF6VW" hidden="1">'[3]Reco Sheet for Fcast'!$G$2</definedName>
    <definedName name="BExMBQ6BB79Y1S1EZ4BOZ527ZH47" localSheetId="13" hidden="1">#REF!</definedName>
    <definedName name="BExMBQ6BB79Y1S1EZ4BOZ527ZH47" localSheetId="14" hidden="1">#REF!</definedName>
    <definedName name="BExMBQ6BB79Y1S1EZ4BOZ527ZH47" localSheetId="2" hidden="1">#REF!</definedName>
    <definedName name="BExMBQ6BB79Y1S1EZ4BOZ527ZH47" hidden="1">#REF!</definedName>
    <definedName name="BExMBTBHSHFUHXZPKH8T1T26W5AQ" localSheetId="2" hidden="1">'[5]Reco Sheet for Fcast'!$C$15:$D$23</definedName>
    <definedName name="BExMBTBHSHFUHXZPKH8T1T26W5AQ" localSheetId="7" hidden="1">'[5]Reco Sheet for Fcast'!$C$15:$D$23</definedName>
    <definedName name="BExMBTBHSHFUHXZPKH8T1T26W5AQ" hidden="1">'[3]Reco Sheet for Fcast'!$C$15:$D$23</definedName>
    <definedName name="BExMBYPQDG9AYDQ5E8IECVFREPO6" localSheetId="19" hidden="1">'[4]AMI P &amp; L'!#REF!</definedName>
    <definedName name="BExMBYPQDG9AYDQ5E8IECVFREPO6" localSheetId="16" hidden="1">'[4]AMI P &amp; L'!#REF!</definedName>
    <definedName name="BExMBYPQDG9AYDQ5E8IECVFREPO6" localSheetId="17" hidden="1">'[4]AMI P &amp; L'!#REF!</definedName>
    <definedName name="BExMBYPQDG9AYDQ5E8IECVFREPO6" localSheetId="13" hidden="1">'[4]AMI P &amp; L'!#REF!</definedName>
    <definedName name="BExMBYPQDG9AYDQ5E8IECVFREPO6" localSheetId="14" hidden="1">'[4]AMI P &amp; L'!#REF!</definedName>
    <definedName name="BExMBYPQDG9AYDQ5E8IECVFREPO6" localSheetId="2" hidden="1">#REF!</definedName>
    <definedName name="BExMBYPQDG9AYDQ5E8IECVFREPO6" localSheetId="5" hidden="1">'[4]AMI P &amp; L'!#REF!</definedName>
    <definedName name="BExMBYPQDG9AYDQ5E8IECVFREPO6" localSheetId="22" hidden="1">'[4]AMI P &amp; L'!#REF!</definedName>
    <definedName name="BExMBYPQDG9AYDQ5E8IECVFREPO6" localSheetId="21" hidden="1">'[4]AMI P &amp; L'!#REF!</definedName>
    <definedName name="BExMBYPQDG9AYDQ5E8IECVFREPO6" localSheetId="57" hidden="1">'[4]AMI P &amp; L'!#REF!</definedName>
    <definedName name="BExMBYPQDG9AYDQ5E8IECVFREPO6" localSheetId="56" hidden="1">'[4]AMI P &amp; L'!#REF!</definedName>
    <definedName name="BExMBYPQDG9AYDQ5E8IECVFREPO6" localSheetId="7" hidden="1">#REF!</definedName>
    <definedName name="BExMBYPQDG9AYDQ5E8IECVFREPO6" localSheetId="40" hidden="1">'[4]AMI P &amp; L'!#REF!</definedName>
    <definedName name="BExMBYPQDG9AYDQ5E8IECVFREPO6" localSheetId="39" hidden="1">'[4]AMI P &amp; L'!#REF!</definedName>
    <definedName name="BExMBYPQDG9AYDQ5E8IECVFREPO6" localSheetId="41" hidden="1">'[4]AMI P &amp; L'!#REF!</definedName>
    <definedName name="BExMBYPQDG9AYDQ5E8IECVFREPO6" localSheetId="38" hidden="1">'[4]AMI P &amp; L'!#REF!</definedName>
    <definedName name="BExMBYPQDG9AYDQ5E8IECVFREPO6" localSheetId="15" hidden="1">'[4]AMI P &amp; L'!#REF!</definedName>
    <definedName name="BExMBYPQDG9AYDQ5E8IECVFREPO6" hidden="1">'[4]AMI P &amp; L'!#REF!</definedName>
    <definedName name="BExMC7K41G5WMXC4OKZPL523IN5C" localSheetId="2" hidden="1">'[5]Reco Sheet for Fcast'!$I$10:$J$10</definedName>
    <definedName name="BExMC7K41G5WMXC4OKZPL523IN5C" localSheetId="7" hidden="1">'[5]Reco Sheet for Fcast'!$I$10:$J$10</definedName>
    <definedName name="BExMC7K41G5WMXC4OKZPL523IN5C" hidden="1">'[3]Reco Sheet for Fcast'!$I$10:$J$10</definedName>
    <definedName name="BExMC8AZUTX8LG89K2JJR7ZG62XX" localSheetId="2" hidden="1">#REF!</definedName>
    <definedName name="BExMC8AZUTX8LG89K2JJR7ZG62XX" localSheetId="7" hidden="1">#REF!</definedName>
    <definedName name="BExMC8AZUTX8LG89K2JJR7ZG62XX" hidden="1">'[3]Reco Sheet for Fcast'!$F$7:$G$7</definedName>
    <definedName name="BExMCA96YR10V72G2R0SCIKPZLIZ" localSheetId="19" hidden="1">'[4]AMI P &amp; L'!#REF!</definedName>
    <definedName name="BExMCA96YR10V72G2R0SCIKPZLIZ" localSheetId="16" hidden="1">'[4]AMI P &amp; L'!#REF!</definedName>
    <definedName name="BExMCA96YR10V72G2R0SCIKPZLIZ" localSheetId="17" hidden="1">'[4]AMI P &amp; L'!#REF!</definedName>
    <definedName name="BExMCA96YR10V72G2R0SCIKPZLIZ" localSheetId="13" hidden="1">'[4]AMI P &amp; L'!#REF!</definedName>
    <definedName name="BExMCA96YR10V72G2R0SCIKPZLIZ" localSheetId="14" hidden="1">'[4]AMI P &amp; L'!#REF!</definedName>
    <definedName name="BExMCA96YR10V72G2R0SCIKPZLIZ" localSheetId="2" hidden="1">#REF!</definedName>
    <definedName name="BExMCA96YR10V72G2R0SCIKPZLIZ" localSheetId="5" hidden="1">'[4]AMI P &amp; L'!#REF!</definedName>
    <definedName name="BExMCA96YR10V72G2R0SCIKPZLIZ" localSheetId="22" hidden="1">'[4]AMI P &amp; L'!#REF!</definedName>
    <definedName name="BExMCA96YR10V72G2R0SCIKPZLIZ" localSheetId="21" hidden="1">'[4]AMI P &amp; L'!#REF!</definedName>
    <definedName name="BExMCA96YR10V72G2R0SCIKPZLIZ" localSheetId="57" hidden="1">'[4]AMI P &amp; L'!#REF!</definedName>
    <definedName name="BExMCA96YR10V72G2R0SCIKPZLIZ" localSheetId="56" hidden="1">'[4]AMI P &amp; L'!#REF!</definedName>
    <definedName name="BExMCA96YR10V72G2R0SCIKPZLIZ" localSheetId="7" hidden="1">#REF!</definedName>
    <definedName name="BExMCA96YR10V72G2R0SCIKPZLIZ" localSheetId="40" hidden="1">'[4]AMI P &amp; L'!#REF!</definedName>
    <definedName name="BExMCA96YR10V72G2R0SCIKPZLIZ" localSheetId="39" hidden="1">'[4]AMI P &amp; L'!#REF!</definedName>
    <definedName name="BExMCA96YR10V72G2R0SCIKPZLIZ" localSheetId="41" hidden="1">'[4]AMI P &amp; L'!#REF!</definedName>
    <definedName name="BExMCA96YR10V72G2R0SCIKPZLIZ" localSheetId="38" hidden="1">'[4]AMI P &amp; L'!#REF!</definedName>
    <definedName name="BExMCA96YR10V72G2R0SCIKPZLIZ" localSheetId="15" hidden="1">'[4]AMI P &amp; L'!#REF!</definedName>
    <definedName name="BExMCA96YR10V72G2R0SCIKPZLIZ" hidden="1">'[4]AMI P &amp; L'!#REF!</definedName>
    <definedName name="BExMCB5JU5I2VQDUBS4O42BTEVKI" localSheetId="2" hidden="1">#REF!</definedName>
    <definedName name="BExMCB5JU5I2VQDUBS4O42BTEVKI" localSheetId="7" hidden="1">#REF!</definedName>
    <definedName name="BExMCB5JU5I2VQDUBS4O42BTEVKI" hidden="1">'[3]Reco Sheet for Fcast'!$H$2:$I$2</definedName>
    <definedName name="BExMCFSQFSEMPY5IXDIRKZDASDBR" localSheetId="19" hidden="1">'[4]AMI P &amp; L'!#REF!</definedName>
    <definedName name="BExMCFSQFSEMPY5IXDIRKZDASDBR" localSheetId="16" hidden="1">'[4]AMI P &amp; L'!#REF!</definedName>
    <definedName name="BExMCFSQFSEMPY5IXDIRKZDASDBR" localSheetId="17" hidden="1">'[4]AMI P &amp; L'!#REF!</definedName>
    <definedName name="BExMCFSQFSEMPY5IXDIRKZDASDBR" localSheetId="13" hidden="1">'[4]AMI P &amp; L'!#REF!</definedName>
    <definedName name="BExMCFSQFSEMPY5IXDIRKZDASDBR" localSheetId="14" hidden="1">'[4]AMI P &amp; L'!#REF!</definedName>
    <definedName name="BExMCFSQFSEMPY5IXDIRKZDASDBR" localSheetId="2" hidden="1">#REF!</definedName>
    <definedName name="BExMCFSQFSEMPY5IXDIRKZDASDBR" localSheetId="5" hidden="1">'[4]AMI P &amp; L'!#REF!</definedName>
    <definedName name="BExMCFSQFSEMPY5IXDIRKZDASDBR" localSheetId="22" hidden="1">'[4]AMI P &amp; L'!#REF!</definedName>
    <definedName name="BExMCFSQFSEMPY5IXDIRKZDASDBR" localSheetId="21" hidden="1">'[4]AMI P &amp; L'!#REF!</definedName>
    <definedName name="BExMCFSQFSEMPY5IXDIRKZDASDBR" localSheetId="57" hidden="1">'[4]AMI P &amp; L'!#REF!</definedName>
    <definedName name="BExMCFSQFSEMPY5IXDIRKZDASDBR" localSheetId="56" hidden="1">'[4]AMI P &amp; L'!#REF!</definedName>
    <definedName name="BExMCFSQFSEMPY5IXDIRKZDASDBR" localSheetId="7" hidden="1">#REF!</definedName>
    <definedName name="BExMCFSQFSEMPY5IXDIRKZDASDBR" localSheetId="40" hidden="1">'[4]AMI P &amp; L'!#REF!</definedName>
    <definedName name="BExMCFSQFSEMPY5IXDIRKZDASDBR" localSheetId="39" hidden="1">'[4]AMI P &amp; L'!#REF!</definedName>
    <definedName name="BExMCFSQFSEMPY5IXDIRKZDASDBR" localSheetId="41" hidden="1">'[4]AMI P &amp; L'!#REF!</definedName>
    <definedName name="BExMCFSQFSEMPY5IXDIRKZDASDBR" localSheetId="38" hidden="1">'[4]AMI P &amp; L'!#REF!</definedName>
    <definedName name="BExMCFSQFSEMPY5IXDIRKZDASDBR" localSheetId="15" hidden="1">'[4]AMI P &amp; L'!#REF!</definedName>
    <definedName name="BExMCFSQFSEMPY5IXDIRKZDASDBR" hidden="1">'[4]AMI P &amp; L'!#REF!</definedName>
    <definedName name="BExMCI726Y7CQ98CFILJNB189OL7" localSheetId="13" hidden="1">#REF!</definedName>
    <definedName name="BExMCI726Y7CQ98CFILJNB189OL7" localSheetId="14" hidden="1">#REF!</definedName>
    <definedName name="BExMCI726Y7CQ98CFILJNB189OL7" localSheetId="2" hidden="1">#REF!</definedName>
    <definedName name="BExMCI726Y7CQ98CFILJNB189OL7" localSheetId="22" hidden="1">#REF!</definedName>
    <definedName name="BExMCI726Y7CQ98CFILJNB189OL7" localSheetId="7" hidden="1">#REF!</definedName>
    <definedName name="BExMCI726Y7CQ98CFILJNB189OL7" hidden="1">#REF!</definedName>
    <definedName name="BExMCMZOEYWVOOJ98TBHTTCS7XB8" localSheetId="2" hidden="1">#REF!</definedName>
    <definedName name="BExMCMZOEYWVOOJ98TBHTTCS7XB8" localSheetId="7" hidden="1">#REF!</definedName>
    <definedName name="BExMCMZOEYWVOOJ98TBHTTCS7XB8" hidden="1">'[3]Reco Sheet for Fcast'!$F$7:$G$7</definedName>
    <definedName name="BExMCS8EF2W3FS9QADNKREYSI8P0" localSheetId="2" hidden="1">#REF!</definedName>
    <definedName name="BExMCS8EF2W3FS9QADNKREYSI8P0" localSheetId="7" hidden="1">#REF!</definedName>
    <definedName name="BExMCS8EF2W3FS9QADNKREYSI8P0" hidden="1">'[3]Reco Sheet for Fcast'!$I$8:$J$8</definedName>
    <definedName name="BExMCUS7GSOM96J0HJ7EH0FFM2AC" localSheetId="2" hidden="1">#REF!</definedName>
    <definedName name="BExMCUS7GSOM96J0HJ7EH0FFM2AC" localSheetId="7" hidden="1">#REF!</definedName>
    <definedName name="BExMCUS7GSOM96J0HJ7EH0FFM2AC" hidden="1">'[3]Reco Sheet for Fcast'!$F$6:$G$6</definedName>
    <definedName name="BExMCYTT6TVDWMJXO1NZANRTVNAN" localSheetId="2" hidden="1">#REF!</definedName>
    <definedName name="BExMCYTT6TVDWMJXO1NZANRTVNAN" localSheetId="7" hidden="1">#REF!</definedName>
    <definedName name="BExMCYTT6TVDWMJXO1NZANRTVNAN" hidden="1">'[3]Reco Sheet for Fcast'!$I$10:$J$10</definedName>
    <definedName name="BExMD5F6IAV108XYJLXUO9HD0IT6" localSheetId="2" hidden="1">#REF!</definedName>
    <definedName name="BExMD5F6IAV108XYJLXUO9HD0IT6" localSheetId="7" hidden="1">#REF!</definedName>
    <definedName name="BExMD5F6IAV108XYJLXUO9HD0IT6" hidden="1">'[3]Reco Sheet for Fcast'!$F$10:$G$10</definedName>
    <definedName name="BExMDANV66W9T3XAXID40XFJ0J93" localSheetId="2" hidden="1">#REF!</definedName>
    <definedName name="BExMDANV66W9T3XAXID40XFJ0J93" localSheetId="7" hidden="1">#REF!</definedName>
    <definedName name="BExMDANV66W9T3XAXID40XFJ0J93" hidden="1">'[3]Reco Sheet for Fcast'!$F$6:$G$6</definedName>
    <definedName name="BExMDB9N9PYO86JHHFQP7ONO2P9B" localSheetId="13" hidden="1">#REF!</definedName>
    <definedName name="BExMDB9N9PYO86JHHFQP7ONO2P9B" localSheetId="14" hidden="1">#REF!</definedName>
    <definedName name="BExMDB9N9PYO86JHHFQP7ONO2P9B" localSheetId="2" hidden="1">#REF!</definedName>
    <definedName name="BExMDB9N9PYO86JHHFQP7ONO2P9B" localSheetId="22" hidden="1">#REF!</definedName>
    <definedName name="BExMDB9N9PYO86JHHFQP7ONO2P9B" localSheetId="7" hidden="1">#REF!</definedName>
    <definedName name="BExMDB9N9PYO86JHHFQP7ONO2P9B" hidden="1">#REF!</definedName>
    <definedName name="BExMDFWS9BJGE5SKB9YDJZR8AV48" localSheetId="2" hidden="1">'[5]Reco Sheet for Fcast'!$E$1</definedName>
    <definedName name="BExMDFWS9BJGE5SKB9YDJZR8AV48" localSheetId="7" hidden="1">'[5]Reco Sheet for Fcast'!$E$1</definedName>
    <definedName name="BExMDFWS9BJGE5SKB9YDJZR8AV48" hidden="1">'[3]Reco Sheet for Fcast'!$E$1</definedName>
    <definedName name="BExMDGD1KQP7NNR78X2ZX4FCBQ1S" localSheetId="19" hidden="1">'[4]AMI P &amp; L'!#REF!</definedName>
    <definedName name="BExMDGD1KQP7NNR78X2ZX4FCBQ1S" localSheetId="16" hidden="1">'[4]AMI P &amp; L'!#REF!</definedName>
    <definedName name="BExMDGD1KQP7NNR78X2ZX4FCBQ1S" localSheetId="17" hidden="1">'[4]AMI P &amp; L'!#REF!</definedName>
    <definedName name="BExMDGD1KQP7NNR78X2ZX4FCBQ1S" localSheetId="13" hidden="1">'[4]AMI P &amp; L'!#REF!</definedName>
    <definedName name="BExMDGD1KQP7NNR78X2ZX4FCBQ1S" localSheetId="14" hidden="1">'[4]AMI P &amp; L'!#REF!</definedName>
    <definedName name="BExMDGD1KQP7NNR78X2ZX4FCBQ1S" localSheetId="2" hidden="1">#REF!</definedName>
    <definedName name="BExMDGD1KQP7NNR78X2ZX4FCBQ1S" localSheetId="5" hidden="1">'[4]AMI P &amp; L'!#REF!</definedName>
    <definedName name="BExMDGD1KQP7NNR78X2ZX4FCBQ1S" localSheetId="22" hidden="1">'[4]AMI P &amp; L'!#REF!</definedName>
    <definedName name="BExMDGD1KQP7NNR78X2ZX4FCBQ1S" localSheetId="21" hidden="1">'[4]AMI P &amp; L'!#REF!</definedName>
    <definedName name="BExMDGD1KQP7NNR78X2ZX4FCBQ1S" localSheetId="57" hidden="1">'[4]AMI P &amp; L'!#REF!</definedName>
    <definedName name="BExMDGD1KQP7NNR78X2ZX4FCBQ1S" localSheetId="56" hidden="1">'[4]AMI P &amp; L'!#REF!</definedName>
    <definedName name="BExMDGD1KQP7NNR78X2ZX4FCBQ1S" localSheetId="7" hidden="1">#REF!</definedName>
    <definedName name="BExMDGD1KQP7NNR78X2ZX4FCBQ1S" localSheetId="40" hidden="1">'[4]AMI P &amp; L'!#REF!</definedName>
    <definedName name="BExMDGD1KQP7NNR78X2ZX4FCBQ1S" localSheetId="39" hidden="1">'[4]AMI P &amp; L'!#REF!</definedName>
    <definedName name="BExMDGD1KQP7NNR78X2ZX4FCBQ1S" localSheetId="41" hidden="1">'[4]AMI P &amp; L'!#REF!</definedName>
    <definedName name="BExMDGD1KQP7NNR78X2ZX4FCBQ1S" localSheetId="38" hidden="1">'[4]AMI P &amp; L'!#REF!</definedName>
    <definedName name="BExMDGD1KQP7NNR78X2ZX4FCBQ1S" localSheetId="15" hidden="1">'[4]AMI P &amp; L'!#REF!</definedName>
    <definedName name="BExMDGD1KQP7NNR78X2ZX4FCBQ1S" hidden="1">'[4]AMI P &amp; L'!#REF!</definedName>
    <definedName name="BExMDIRDK0DI8P86HB7WPH8QWLSQ" localSheetId="2" hidden="1">#REF!</definedName>
    <definedName name="BExMDIRDK0DI8P86HB7WPH8QWLSQ" localSheetId="7" hidden="1">#REF!</definedName>
    <definedName name="BExMDIRDK0DI8P86HB7WPH8QWLSQ" hidden="1">'[3]Reco Sheet for Fcast'!$I$11:$J$11</definedName>
    <definedName name="BExMDJT3GXQN5F3BE6X3BGLJRVP6" localSheetId="13" hidden="1">#REF!</definedName>
    <definedName name="BExMDJT3GXQN5F3BE6X3BGLJRVP6" localSheetId="14" hidden="1">#REF!</definedName>
    <definedName name="BExMDJT3GXQN5F3BE6X3BGLJRVP6" localSheetId="2" hidden="1">#REF!</definedName>
    <definedName name="BExMDJT3GXQN5F3BE6X3BGLJRVP6" localSheetId="22" hidden="1">#REF!</definedName>
    <definedName name="BExMDJT3GXQN5F3BE6X3BGLJRVP6" localSheetId="7" hidden="1">#REF!</definedName>
    <definedName name="BExMDJT3GXQN5F3BE6X3BGLJRVP6" hidden="1">#REF!</definedName>
    <definedName name="BExMDPI2FVMORSWDDCVAJ85WYAYO" localSheetId="2" hidden="1">#REF!</definedName>
    <definedName name="BExMDPI2FVMORSWDDCVAJ85WYAYO" localSheetId="7" hidden="1">#REF!</definedName>
    <definedName name="BExMDPI2FVMORSWDDCVAJ85WYAYO" hidden="1">'[3]Reco Sheet for Fcast'!$I$11:$J$11</definedName>
    <definedName name="BExMDUWB7VWHFFR266QXO46BNV2S" localSheetId="2" hidden="1">#REF!</definedName>
    <definedName name="BExMDUWB7VWHFFR266QXO46BNV2S" localSheetId="7" hidden="1">#REF!</definedName>
    <definedName name="BExMDUWB7VWHFFR266QXO46BNV2S" hidden="1">'[3]Reco Sheet for Fcast'!$F$11:$G$11</definedName>
    <definedName name="BExME2U47N8LZG0BPJ49ANY5QVV2" localSheetId="2" hidden="1">#REF!</definedName>
    <definedName name="BExME2U47N8LZG0BPJ49ANY5QVV2" localSheetId="7" hidden="1">#REF!</definedName>
    <definedName name="BExME2U47N8LZG0BPJ49ANY5QVV2" hidden="1">'[3]Reco Sheet for Fcast'!$F$15</definedName>
    <definedName name="BExME4XO6H4ATJHRAT8BCGJ8QEMW" localSheetId="13" hidden="1">#REF!</definedName>
    <definedName name="BExME4XO6H4ATJHRAT8BCGJ8QEMW" localSheetId="14" hidden="1">#REF!</definedName>
    <definedName name="BExME4XO6H4ATJHRAT8BCGJ8QEMW" localSheetId="2" hidden="1">#REF!</definedName>
    <definedName name="BExME4XO6H4ATJHRAT8BCGJ8QEMW" hidden="1">#REF!</definedName>
    <definedName name="BExME7165EDUSONBWV5AZ51HSY4H" localSheetId="19" hidden="1">#REF!</definedName>
    <definedName name="BExME7165EDUSONBWV5AZ51HSY4H" localSheetId="16" hidden="1">#REF!</definedName>
    <definedName name="BExME7165EDUSONBWV5AZ51HSY4H" localSheetId="17" hidden="1">#REF!</definedName>
    <definedName name="BExME7165EDUSONBWV5AZ51HSY4H" localSheetId="13" hidden="1">#REF!</definedName>
    <definedName name="BExME7165EDUSONBWV5AZ51HSY4H" localSheetId="14" hidden="1">#REF!</definedName>
    <definedName name="BExME7165EDUSONBWV5AZ51HSY4H" localSheetId="2" hidden="1">#REF!</definedName>
    <definedName name="BExME7165EDUSONBWV5AZ51HSY4H" localSheetId="5" hidden="1">#REF!</definedName>
    <definedName name="BExME7165EDUSONBWV5AZ51HSY4H" localSheetId="22" hidden="1">#REF!</definedName>
    <definedName name="BExME7165EDUSONBWV5AZ51HSY4H" localSheetId="21" hidden="1">#REF!</definedName>
    <definedName name="BExME7165EDUSONBWV5AZ51HSY4H" localSheetId="57" hidden="1">#REF!</definedName>
    <definedName name="BExME7165EDUSONBWV5AZ51HSY4H" localSheetId="56" hidden="1">#REF!</definedName>
    <definedName name="BExME7165EDUSONBWV5AZ51HSY4H" localSheetId="7" hidden="1">#REF!</definedName>
    <definedName name="BExME7165EDUSONBWV5AZ51HSY4H" localSheetId="40" hidden="1">#REF!</definedName>
    <definedName name="BExME7165EDUSONBWV5AZ51HSY4H" localSheetId="39" hidden="1">#REF!</definedName>
    <definedName name="BExME7165EDUSONBWV5AZ51HSY4H" localSheetId="41" hidden="1">#REF!</definedName>
    <definedName name="BExME7165EDUSONBWV5AZ51HSY4H" localSheetId="38" hidden="1">#REF!</definedName>
    <definedName name="BExME7165EDUSONBWV5AZ51HSY4H" localSheetId="15" hidden="1">#REF!</definedName>
    <definedName name="BExME7165EDUSONBWV5AZ51HSY4H" hidden="1">#REF!</definedName>
    <definedName name="BExME88DH5DUKMUFI9FNVECXFD2E" localSheetId="2" hidden="1">#REF!</definedName>
    <definedName name="BExME88DH5DUKMUFI9FNVECXFD2E" localSheetId="7" hidden="1">#REF!</definedName>
    <definedName name="BExME88DH5DUKMUFI9FNVECXFD2E" hidden="1">'[3]Reco Sheet for Fcast'!$F$15:$G$16</definedName>
    <definedName name="BExME9A7MOGAK7YTTQYXP5DL6VYA" localSheetId="2" hidden="1">#REF!</definedName>
    <definedName name="BExME9A7MOGAK7YTTQYXP5DL6VYA" localSheetId="7" hidden="1">#REF!</definedName>
    <definedName name="BExME9A7MOGAK7YTTQYXP5DL6VYA" hidden="1">'[3]Reco Sheet for Fcast'!$F$9:$G$9</definedName>
    <definedName name="BExME9QAM6E7F2BXLSCC53HEQI5S" localSheetId="13" hidden="1">#REF!</definedName>
    <definedName name="BExME9QAM6E7F2BXLSCC53HEQI5S" localSheetId="14" hidden="1">#REF!</definedName>
    <definedName name="BExME9QAM6E7F2BXLSCC53HEQI5S" localSheetId="2" hidden="1">#REF!</definedName>
    <definedName name="BExME9QAM6E7F2BXLSCC53HEQI5S" hidden="1">#REF!</definedName>
    <definedName name="BExMEOV9YFRY5C3GDLU60GIX10BY" localSheetId="2" hidden="1">#REF!</definedName>
    <definedName name="BExMEOV9YFRY5C3GDLU60GIX10BY" localSheetId="7" hidden="1">#REF!</definedName>
    <definedName name="BExMEOV9YFRY5C3GDLU60GIX10BY" hidden="1">'[3]Reco Sheet for Fcast'!$I$7:$J$7</definedName>
    <definedName name="BExMEY09ESM4H2YGKEQQRYUD114R" localSheetId="2" hidden="1">#REF!</definedName>
    <definedName name="BExMEY09ESM4H2YGKEQQRYUD114R" localSheetId="7" hidden="1">#REF!</definedName>
    <definedName name="BExMEY09ESM4H2YGKEQQRYUD114R" hidden="1">'[3]Reco Sheet for Fcast'!$F$8:$G$8</definedName>
    <definedName name="BExMF4G4IUPQY1Y5GEY5N3E04CL6" localSheetId="2" hidden="1">#REF!</definedName>
    <definedName name="BExMF4G4IUPQY1Y5GEY5N3E04CL6" localSheetId="7" hidden="1">#REF!</definedName>
    <definedName name="BExMF4G4IUPQY1Y5GEY5N3E04CL6" hidden="1">'[3]Reco Sheet for Fcast'!$G$2</definedName>
    <definedName name="BExMF9UIGYMOAQK0ELUWP0S0HZZY" localSheetId="2" hidden="1">#REF!</definedName>
    <definedName name="BExMF9UIGYMOAQK0ELUWP0S0HZZY" localSheetId="7" hidden="1">#REF!</definedName>
    <definedName name="BExMF9UIGYMOAQK0ELUWP0S0HZZY" hidden="1">'[3]Reco Sheet for Fcast'!$F$9:$G$9</definedName>
    <definedName name="BExMFDLBSWFMRDYJ2DZETI3EXKN2" localSheetId="2" hidden="1">#REF!</definedName>
    <definedName name="BExMFDLBSWFMRDYJ2DZETI3EXKN2" localSheetId="7" hidden="1">#REF!</definedName>
    <definedName name="BExMFDLBSWFMRDYJ2DZETI3EXKN2" hidden="1">'[3]Reco Sheet for Fcast'!$F$11:$G$11</definedName>
    <definedName name="BExMFJFS7Y0MW1N26ORGBGS696R0" localSheetId="13" hidden="1">#REF!</definedName>
    <definedName name="BExMFJFS7Y0MW1N26ORGBGS696R0" localSheetId="14" hidden="1">#REF!</definedName>
    <definedName name="BExMFJFS7Y0MW1N26ORGBGS696R0" localSheetId="2" hidden="1">#REF!</definedName>
    <definedName name="BExMFJFS7Y0MW1N26ORGBGS696R0" localSheetId="22" hidden="1">#REF!</definedName>
    <definedName name="BExMFJFS7Y0MW1N26ORGBGS696R0" localSheetId="7" hidden="1">#REF!</definedName>
    <definedName name="BExMFJFS7Y0MW1N26ORGBGS696R0" hidden="1">#REF!</definedName>
    <definedName name="BExMFLDTMRTCHKA37LQW67BG8D5C" localSheetId="2" hidden="1">#REF!</definedName>
    <definedName name="BExMFLDTMRTCHKA37LQW67BG8D5C" localSheetId="7" hidden="1">#REF!</definedName>
    <definedName name="BExMFLDTMRTCHKA37LQW67BG8D5C" hidden="1">'[3]Reco Sheet for Fcast'!$F$7:$G$7</definedName>
    <definedName name="BExMH0XGUY9O1W5KGWNFPGQRE7FI" localSheetId="2" hidden="1">'[5]Reco Sheet for Fcast'!$E$1</definedName>
    <definedName name="BExMH0XGUY9O1W5KGWNFPGQRE7FI" localSheetId="7" hidden="1">'[5]Reco Sheet for Fcast'!$E$1</definedName>
    <definedName name="BExMH0XGUY9O1W5KGWNFPGQRE7FI" hidden="1">'[3]Reco Sheet for Fcast'!$E$1</definedName>
    <definedName name="BExMH3H9TW5TJCNU5Z1EWXP3BAEP" localSheetId="2" hidden="1">#REF!</definedName>
    <definedName name="BExMH3H9TW5TJCNU5Z1EWXP3BAEP" localSheetId="7" hidden="1">#REF!</definedName>
    <definedName name="BExMH3H9TW5TJCNU5Z1EWXP3BAEP" hidden="1">'[3]Reco Sheet for Fcast'!$I$8:$J$8</definedName>
    <definedName name="BExMH42VBWDOG4E4FIXWPDOBDJQ1" localSheetId="13" hidden="1">#REF!</definedName>
    <definedName name="BExMH42VBWDOG4E4FIXWPDOBDJQ1" localSheetId="14" hidden="1">#REF!</definedName>
    <definedName name="BExMH42VBWDOG4E4FIXWPDOBDJQ1" localSheetId="2" hidden="1">#REF!</definedName>
    <definedName name="BExMH42VBWDOG4E4FIXWPDOBDJQ1" localSheetId="7" hidden="1">#REF!</definedName>
    <definedName name="BExMH42VBWDOG4E4FIXWPDOBDJQ1" hidden="1">#REF!</definedName>
    <definedName name="BExMHFBDKU7SL1XYKYR6CGEO8CEL" localSheetId="19" hidden="1">#REF!</definedName>
    <definedName name="BExMHFBDKU7SL1XYKYR6CGEO8CEL" localSheetId="16" hidden="1">#REF!</definedName>
    <definedName name="BExMHFBDKU7SL1XYKYR6CGEO8CEL" localSheetId="17" hidden="1">#REF!</definedName>
    <definedName name="BExMHFBDKU7SL1XYKYR6CGEO8CEL" localSheetId="13" hidden="1">#REF!</definedName>
    <definedName name="BExMHFBDKU7SL1XYKYR6CGEO8CEL" localSheetId="14" hidden="1">#REF!</definedName>
    <definedName name="BExMHFBDKU7SL1XYKYR6CGEO8CEL" localSheetId="2" hidden="1">#REF!</definedName>
    <definedName name="BExMHFBDKU7SL1XYKYR6CGEO8CEL" localSheetId="5" hidden="1">#REF!</definedName>
    <definedName name="BExMHFBDKU7SL1XYKYR6CGEO8CEL" localSheetId="22" hidden="1">#REF!</definedName>
    <definedName name="BExMHFBDKU7SL1XYKYR6CGEO8CEL" localSheetId="21" hidden="1">#REF!</definedName>
    <definedName name="BExMHFBDKU7SL1XYKYR6CGEO8CEL" localSheetId="57" hidden="1">#REF!</definedName>
    <definedName name="BExMHFBDKU7SL1XYKYR6CGEO8CEL" localSheetId="56" hidden="1">#REF!</definedName>
    <definedName name="BExMHFBDKU7SL1XYKYR6CGEO8CEL" localSheetId="7" hidden="1">#REF!</definedName>
    <definedName name="BExMHFBDKU7SL1XYKYR6CGEO8CEL" localSheetId="40" hidden="1">#REF!</definedName>
    <definedName name="BExMHFBDKU7SL1XYKYR6CGEO8CEL" localSheetId="39" hidden="1">#REF!</definedName>
    <definedName name="BExMHFBDKU7SL1XYKYR6CGEO8CEL" localSheetId="41" hidden="1">#REF!</definedName>
    <definedName name="BExMHFBDKU7SL1XYKYR6CGEO8CEL" localSheetId="38" hidden="1">#REF!</definedName>
    <definedName name="BExMHFBDKU7SL1XYKYR6CGEO8CEL" localSheetId="15" hidden="1">#REF!</definedName>
    <definedName name="BExMHFBDKU7SL1XYKYR6CGEO8CEL" hidden="1">#REF!</definedName>
    <definedName name="BExMHOWPB34KPZ76M2KIX2C9R2VB" localSheetId="19" hidden="1">'[4]AMI P &amp; L'!#REF!</definedName>
    <definedName name="BExMHOWPB34KPZ76M2KIX2C9R2VB" localSheetId="16" hidden="1">'[4]AMI P &amp; L'!#REF!</definedName>
    <definedName name="BExMHOWPB34KPZ76M2KIX2C9R2VB" localSheetId="17" hidden="1">'[4]AMI P &amp; L'!#REF!</definedName>
    <definedName name="BExMHOWPB34KPZ76M2KIX2C9R2VB" localSheetId="13" hidden="1">'[4]AMI P &amp; L'!#REF!</definedName>
    <definedName name="BExMHOWPB34KPZ76M2KIX2C9R2VB" localSheetId="14" hidden="1">'[4]AMI P &amp; L'!#REF!</definedName>
    <definedName name="BExMHOWPB34KPZ76M2KIX2C9R2VB" localSheetId="2" hidden="1">#REF!</definedName>
    <definedName name="BExMHOWPB34KPZ76M2KIX2C9R2VB" localSheetId="5" hidden="1">'[4]AMI P &amp; L'!#REF!</definedName>
    <definedName name="BExMHOWPB34KPZ76M2KIX2C9R2VB" localSheetId="22" hidden="1">'[4]AMI P &amp; L'!#REF!</definedName>
    <definedName name="BExMHOWPB34KPZ76M2KIX2C9R2VB" localSheetId="21" hidden="1">'[4]AMI P &amp; L'!#REF!</definedName>
    <definedName name="BExMHOWPB34KPZ76M2KIX2C9R2VB" localSheetId="57" hidden="1">'[4]AMI P &amp; L'!#REF!</definedName>
    <definedName name="BExMHOWPB34KPZ76M2KIX2C9R2VB" localSheetId="56" hidden="1">'[4]AMI P &amp; L'!#REF!</definedName>
    <definedName name="BExMHOWPB34KPZ76M2KIX2C9R2VB" localSheetId="7" hidden="1">#REF!</definedName>
    <definedName name="BExMHOWPB34KPZ76M2KIX2C9R2VB" localSheetId="40" hidden="1">'[4]AMI P &amp; L'!#REF!</definedName>
    <definedName name="BExMHOWPB34KPZ76M2KIX2C9R2VB" localSheetId="39" hidden="1">'[4]AMI P &amp; L'!#REF!</definedName>
    <definedName name="BExMHOWPB34KPZ76M2KIX2C9R2VB" localSheetId="41" hidden="1">'[4]AMI P &amp; L'!#REF!</definedName>
    <definedName name="BExMHOWPB34KPZ76M2KIX2C9R2VB" localSheetId="38" hidden="1">'[4]AMI P &amp; L'!#REF!</definedName>
    <definedName name="BExMHOWPB34KPZ76M2KIX2C9R2VB" localSheetId="15" hidden="1">'[4]AMI P &amp; L'!#REF!</definedName>
    <definedName name="BExMHOWPB34KPZ76M2KIX2C9R2VB" hidden="1">'[4]AMI P &amp; L'!#REF!</definedName>
    <definedName name="BExMHSSYC6KVHA3QDTSYPN92TWMI" localSheetId="2" hidden="1">#REF!</definedName>
    <definedName name="BExMHSSYC6KVHA3QDTSYPN92TWMI" localSheetId="7" hidden="1">#REF!</definedName>
    <definedName name="BExMHSSYC6KVHA3QDTSYPN92TWMI" hidden="1">'[3]Reco Sheet for Fcast'!$F$6:$G$6</definedName>
    <definedName name="BExMI3AJ9477KDL4T9DHET4LJJTW" localSheetId="19" hidden="1">'[4]AMI P &amp; L'!#REF!</definedName>
    <definedName name="BExMI3AJ9477KDL4T9DHET4LJJTW" localSheetId="16" hidden="1">'[4]AMI P &amp; L'!#REF!</definedName>
    <definedName name="BExMI3AJ9477KDL4T9DHET4LJJTW" localSheetId="17" hidden="1">'[4]AMI P &amp; L'!#REF!</definedName>
    <definedName name="BExMI3AJ9477KDL4T9DHET4LJJTW" localSheetId="13" hidden="1">'[4]AMI P &amp; L'!#REF!</definedName>
    <definedName name="BExMI3AJ9477KDL4T9DHET4LJJTW" localSheetId="14" hidden="1">'[4]AMI P &amp; L'!#REF!</definedName>
    <definedName name="BExMI3AJ9477KDL4T9DHET4LJJTW" localSheetId="2" hidden="1">#REF!</definedName>
    <definedName name="BExMI3AJ9477KDL4T9DHET4LJJTW" localSheetId="5" hidden="1">'[4]AMI P &amp; L'!#REF!</definedName>
    <definedName name="BExMI3AJ9477KDL4T9DHET4LJJTW" localSheetId="22" hidden="1">'[4]AMI P &amp; L'!#REF!</definedName>
    <definedName name="BExMI3AJ9477KDL4T9DHET4LJJTW" localSheetId="21" hidden="1">'[4]AMI P &amp; L'!#REF!</definedName>
    <definedName name="BExMI3AJ9477KDL4T9DHET4LJJTW" localSheetId="57" hidden="1">'[4]AMI P &amp; L'!#REF!</definedName>
    <definedName name="BExMI3AJ9477KDL4T9DHET4LJJTW" localSheetId="56" hidden="1">'[4]AMI P &amp; L'!#REF!</definedName>
    <definedName name="BExMI3AJ9477KDL4T9DHET4LJJTW" localSheetId="7" hidden="1">#REF!</definedName>
    <definedName name="BExMI3AJ9477KDL4T9DHET4LJJTW" localSheetId="40" hidden="1">'[4]AMI P &amp; L'!#REF!</definedName>
    <definedName name="BExMI3AJ9477KDL4T9DHET4LJJTW" localSheetId="39" hidden="1">'[4]AMI P &amp; L'!#REF!</definedName>
    <definedName name="BExMI3AJ9477KDL4T9DHET4LJJTW" localSheetId="41" hidden="1">'[4]AMI P &amp; L'!#REF!</definedName>
    <definedName name="BExMI3AJ9477KDL4T9DHET4LJJTW" localSheetId="38" hidden="1">'[4]AMI P &amp; L'!#REF!</definedName>
    <definedName name="BExMI3AJ9477KDL4T9DHET4LJJTW" localSheetId="15" hidden="1">'[4]AMI P &amp; L'!#REF!</definedName>
    <definedName name="BExMI3AJ9477KDL4T9DHET4LJJTW" hidden="1">'[4]AMI P &amp; L'!#REF!</definedName>
    <definedName name="BExMI6QQ20XHD0NWJUN741B37182" localSheetId="2" hidden="1">#REF!</definedName>
    <definedName name="BExMI6QQ20XHD0NWJUN741B37182" localSheetId="7" hidden="1">#REF!</definedName>
    <definedName name="BExMI6QQ20XHD0NWJUN741B37182" hidden="1">'[3]Reco Sheet for Fcast'!$F$9:$G$9</definedName>
    <definedName name="BExMI8JB94SBD9EMNJEK7Y2T6GYU" localSheetId="2" hidden="1">#REF!</definedName>
    <definedName name="BExMI8JB94SBD9EMNJEK7Y2T6GYU" localSheetId="7" hidden="1">#REF!</definedName>
    <definedName name="BExMI8JB94SBD9EMNJEK7Y2T6GYU" hidden="1">'[3]Reco Sheet for Fcast'!$I$10:$J$10</definedName>
    <definedName name="BExMI8OS85YTW3KYVE4YD0R7Z6UV" localSheetId="2" hidden="1">#REF!</definedName>
    <definedName name="BExMI8OS85YTW3KYVE4YD0R7Z6UV" localSheetId="7" hidden="1">#REF!</definedName>
    <definedName name="BExMI8OS85YTW3KYVE4YD0R7Z6UV" hidden="1">'[3]Reco Sheet for Fcast'!$G$2</definedName>
    <definedName name="BExMIBOOZU40JS3F89OMPSRCE9MM" localSheetId="19" hidden="1">'[4]AMI P &amp; L'!#REF!</definedName>
    <definedName name="BExMIBOOZU40JS3F89OMPSRCE9MM" localSheetId="16" hidden="1">'[4]AMI P &amp; L'!#REF!</definedName>
    <definedName name="BExMIBOOZU40JS3F89OMPSRCE9MM" localSheetId="17" hidden="1">'[4]AMI P &amp; L'!#REF!</definedName>
    <definedName name="BExMIBOOZU40JS3F89OMPSRCE9MM" localSheetId="13" hidden="1">'[4]AMI P &amp; L'!#REF!</definedName>
    <definedName name="BExMIBOOZU40JS3F89OMPSRCE9MM" localSheetId="14" hidden="1">'[4]AMI P &amp; L'!#REF!</definedName>
    <definedName name="BExMIBOOZU40JS3F89OMPSRCE9MM" localSheetId="2" hidden="1">#REF!</definedName>
    <definedName name="BExMIBOOZU40JS3F89OMPSRCE9MM" localSheetId="5" hidden="1">'[4]AMI P &amp; L'!#REF!</definedName>
    <definedName name="BExMIBOOZU40JS3F89OMPSRCE9MM" localSheetId="22" hidden="1">'[4]AMI P &amp; L'!#REF!</definedName>
    <definedName name="BExMIBOOZU40JS3F89OMPSRCE9MM" localSheetId="21" hidden="1">'[4]AMI P &amp; L'!#REF!</definedName>
    <definedName name="BExMIBOOZU40JS3F89OMPSRCE9MM" localSheetId="57" hidden="1">'[4]AMI P &amp; L'!#REF!</definedName>
    <definedName name="BExMIBOOZU40JS3F89OMPSRCE9MM" localSheetId="56" hidden="1">'[4]AMI P &amp; L'!#REF!</definedName>
    <definedName name="BExMIBOOZU40JS3F89OMPSRCE9MM" localSheetId="7" hidden="1">#REF!</definedName>
    <definedName name="BExMIBOOZU40JS3F89OMPSRCE9MM" localSheetId="40" hidden="1">'[4]AMI P &amp; L'!#REF!</definedName>
    <definedName name="BExMIBOOZU40JS3F89OMPSRCE9MM" localSheetId="39" hidden="1">'[4]AMI P &amp; L'!#REF!</definedName>
    <definedName name="BExMIBOOZU40JS3F89OMPSRCE9MM" localSheetId="41" hidden="1">'[4]AMI P &amp; L'!#REF!</definedName>
    <definedName name="BExMIBOOZU40JS3F89OMPSRCE9MM" localSheetId="38" hidden="1">'[4]AMI P &amp; L'!#REF!</definedName>
    <definedName name="BExMIBOOZU40JS3F89OMPSRCE9MM" localSheetId="15" hidden="1">'[4]AMI P &amp; L'!#REF!</definedName>
    <definedName name="BExMIBOOZU40JS3F89OMPSRCE9MM" hidden="1">'[4]AMI P &amp; L'!#REF!</definedName>
    <definedName name="BExMIETWI175OVTQ66FIIUOEG2VO" localSheetId="13" hidden="1">#REF!</definedName>
    <definedName name="BExMIETWI175OVTQ66FIIUOEG2VO" localSheetId="14" hidden="1">#REF!</definedName>
    <definedName name="BExMIETWI175OVTQ66FIIUOEG2VO" localSheetId="2" hidden="1">#REF!</definedName>
    <definedName name="BExMIETWI175OVTQ66FIIUOEG2VO" localSheetId="22" hidden="1">#REF!</definedName>
    <definedName name="BExMIETWI175OVTQ66FIIUOEG2VO" localSheetId="7" hidden="1">#REF!</definedName>
    <definedName name="BExMIETWI175OVTQ66FIIUOEG2VO" hidden="1">#REF!</definedName>
    <definedName name="BExMIIQ5MBWSIHTFWAQADXMZC22Q" localSheetId="2" hidden="1">#REF!</definedName>
    <definedName name="BExMIIQ5MBWSIHTFWAQADXMZC22Q" localSheetId="7" hidden="1">#REF!</definedName>
    <definedName name="BExMIIQ5MBWSIHTFWAQADXMZC22Q" hidden="1">'[3]Reco Sheet for Fcast'!$I$10:$J$10</definedName>
    <definedName name="BExMIL4I2GE866I25CR5JBLJWJ6A" localSheetId="2" hidden="1">#REF!</definedName>
    <definedName name="BExMIL4I2GE866I25CR5JBLJWJ6A" localSheetId="7" hidden="1">#REF!</definedName>
    <definedName name="BExMIL4I2GE866I25CR5JBLJWJ6A" hidden="1">'[3]Reco Sheet for Fcast'!$G$2</definedName>
    <definedName name="BExMIRKIPF27SNO82SPFSB3T5U17" localSheetId="2" hidden="1">#REF!</definedName>
    <definedName name="BExMIRKIPF27SNO82SPFSB3T5U17" localSheetId="7" hidden="1">#REF!</definedName>
    <definedName name="BExMIRKIPF27SNO82SPFSB3T5U17" hidden="1">'[3]Reco Sheet for Fcast'!$G$2</definedName>
    <definedName name="BExMIT2FYPP1FNC8XXVV8XLZN532" localSheetId="13" hidden="1">#REF!</definedName>
    <definedName name="BExMIT2FYPP1FNC8XXVV8XLZN532" localSheetId="14" hidden="1">#REF!</definedName>
    <definedName name="BExMIT2FYPP1FNC8XXVV8XLZN532" localSheetId="2" hidden="1">#REF!</definedName>
    <definedName name="BExMIT2FYPP1FNC8XXVV8XLZN532" hidden="1">#REF!</definedName>
    <definedName name="BExMIV0KC8555D5E42ZGWG15Y0MO" localSheetId="19" hidden="1">'[4]AMI P &amp; L'!#REF!</definedName>
    <definedName name="BExMIV0KC8555D5E42ZGWG15Y0MO" localSheetId="16" hidden="1">'[4]AMI P &amp; L'!#REF!</definedName>
    <definedName name="BExMIV0KC8555D5E42ZGWG15Y0MO" localSheetId="17" hidden="1">'[4]AMI P &amp; L'!#REF!</definedName>
    <definedName name="BExMIV0KC8555D5E42ZGWG15Y0MO" localSheetId="13" hidden="1">'[4]AMI P &amp; L'!#REF!</definedName>
    <definedName name="BExMIV0KC8555D5E42ZGWG15Y0MO" localSheetId="14" hidden="1">'[4]AMI P &amp; L'!#REF!</definedName>
    <definedName name="BExMIV0KC8555D5E42ZGWG15Y0MO" localSheetId="2" hidden="1">#REF!</definedName>
    <definedName name="BExMIV0KC8555D5E42ZGWG15Y0MO" localSheetId="5" hidden="1">'[4]AMI P &amp; L'!#REF!</definedName>
    <definedName name="BExMIV0KC8555D5E42ZGWG15Y0MO" localSheetId="22" hidden="1">'[4]AMI P &amp; L'!#REF!</definedName>
    <definedName name="BExMIV0KC8555D5E42ZGWG15Y0MO" localSheetId="21" hidden="1">'[4]AMI P &amp; L'!#REF!</definedName>
    <definedName name="BExMIV0KC8555D5E42ZGWG15Y0MO" localSheetId="57" hidden="1">'[4]AMI P &amp; L'!#REF!</definedName>
    <definedName name="BExMIV0KC8555D5E42ZGWG15Y0MO" localSheetId="56" hidden="1">'[4]AMI P &amp; L'!#REF!</definedName>
    <definedName name="BExMIV0KC8555D5E42ZGWG15Y0MO" localSheetId="7" hidden="1">#REF!</definedName>
    <definedName name="BExMIV0KC8555D5E42ZGWG15Y0MO" localSheetId="40" hidden="1">'[4]AMI P &amp; L'!#REF!</definedName>
    <definedName name="BExMIV0KC8555D5E42ZGWG15Y0MO" localSheetId="39" hidden="1">'[4]AMI P &amp; L'!#REF!</definedName>
    <definedName name="BExMIV0KC8555D5E42ZGWG15Y0MO" localSheetId="41" hidden="1">'[4]AMI P &amp; L'!#REF!</definedName>
    <definedName name="BExMIV0KC8555D5E42ZGWG15Y0MO" localSheetId="38" hidden="1">'[4]AMI P &amp; L'!#REF!</definedName>
    <definedName name="BExMIV0KC8555D5E42ZGWG15Y0MO" localSheetId="15" hidden="1">'[4]AMI P &amp; L'!#REF!</definedName>
    <definedName name="BExMIV0KC8555D5E42ZGWG15Y0MO" hidden="1">'[4]AMI P &amp; L'!#REF!</definedName>
    <definedName name="BExMIZT6AN7E6YMW2S87CTCN2UXH" localSheetId="2" hidden="1">#REF!</definedName>
    <definedName name="BExMIZT6AN7E6YMW2S87CTCN2UXH" localSheetId="7" hidden="1">#REF!</definedName>
    <definedName name="BExMIZT6AN7E6YMW2S87CTCN2UXH" hidden="1">'[3]Reco Sheet for Fcast'!$F$10:$G$10</definedName>
    <definedName name="BExMJNC8ZFB9DRFOJ961ZAJ8U3A8" localSheetId="2" hidden="1">#REF!</definedName>
    <definedName name="BExMJNC8ZFB9DRFOJ961ZAJ8U3A8" localSheetId="7" hidden="1">#REF!</definedName>
    <definedName name="BExMJNC8ZFB9DRFOJ961ZAJ8U3A8" hidden="1">'[3]Reco Sheet for Fcast'!$G$2</definedName>
    <definedName name="BExMJTBV8A3D31W2IQHP9RDFPPHQ" localSheetId="2" hidden="1">#REF!</definedName>
    <definedName name="BExMJTBV8A3D31W2IQHP9RDFPPHQ" localSheetId="7" hidden="1">#REF!</definedName>
    <definedName name="BExMJTBV8A3D31W2IQHP9RDFPPHQ" hidden="1">'[3]Reco Sheet for Fcast'!$F$8:$G$8</definedName>
    <definedName name="BExMK2RTXN4QJWEUNX002XK8VQP8" localSheetId="2" hidden="1">#REF!</definedName>
    <definedName name="BExMK2RTXN4QJWEUNX002XK8VQP8" localSheetId="7" hidden="1">#REF!</definedName>
    <definedName name="BExMK2RTXN4QJWEUNX002XK8VQP8" hidden="1">'[3]Reco Sheet for Fcast'!$F$8:$G$8</definedName>
    <definedName name="BExMKBGQDUZ8AWXYHA3QVMSDVZ3D" localSheetId="2" hidden="1">#REF!</definedName>
    <definedName name="BExMKBGQDUZ8AWXYHA3QVMSDVZ3D" localSheetId="7" hidden="1">#REF!</definedName>
    <definedName name="BExMKBGQDUZ8AWXYHA3QVMSDVZ3D" hidden="1">'[3]Reco Sheet for Fcast'!$I$10:$J$10</definedName>
    <definedName name="BExMKBM1467553LDFZRRKVSHN374" localSheetId="2" hidden="1">#REF!</definedName>
    <definedName name="BExMKBM1467553LDFZRRKVSHN374" localSheetId="7" hidden="1">#REF!</definedName>
    <definedName name="BExMKBM1467553LDFZRRKVSHN374" hidden="1">'[3]Reco Sheet for Fcast'!$F$11:$G$11</definedName>
    <definedName name="BExMKGK5FJUC0AU8MABRGDC5ZM70" localSheetId="2" hidden="1">#REF!</definedName>
    <definedName name="BExMKGK5FJUC0AU8MABRGDC5ZM70" localSheetId="7" hidden="1">#REF!</definedName>
    <definedName name="BExMKGK5FJUC0AU8MABRGDC5ZM70" hidden="1">'[3]Reco Sheet for Fcast'!$F$11:$G$11</definedName>
    <definedName name="BExMKTW7R5SOV4PHAFGHU3W73DYE" localSheetId="2" hidden="1">#REF!</definedName>
    <definedName name="BExMKTW7R5SOV4PHAFGHU3W73DYE" localSheetId="7" hidden="1">#REF!</definedName>
    <definedName name="BExMKTW7R5SOV4PHAFGHU3W73DYE" hidden="1">'[3]Reco Sheet for Fcast'!$J$2:$K$2</definedName>
    <definedName name="BExMKU7051J2W1RQXGZGE62NBRUZ" localSheetId="2" hidden="1">#REF!</definedName>
    <definedName name="BExMKU7051J2W1RQXGZGE62NBRUZ" localSheetId="7" hidden="1">#REF!</definedName>
    <definedName name="BExMKU7051J2W1RQXGZGE62NBRUZ" hidden="1">'[3]Reco Sheet for Fcast'!$F$11:$G$11</definedName>
    <definedName name="BExMKUN3WPECJR2XRID2R7GZRGNX" localSheetId="19" hidden="1">'[4]AMI P &amp; L'!#REF!</definedName>
    <definedName name="BExMKUN3WPECJR2XRID2R7GZRGNX" localSheetId="16" hidden="1">'[4]AMI P &amp; L'!#REF!</definedName>
    <definedName name="BExMKUN3WPECJR2XRID2R7GZRGNX" localSheetId="17" hidden="1">'[4]AMI P &amp; L'!#REF!</definedName>
    <definedName name="BExMKUN3WPECJR2XRID2R7GZRGNX" localSheetId="13" hidden="1">'[4]AMI P &amp; L'!#REF!</definedName>
    <definedName name="BExMKUN3WPECJR2XRID2R7GZRGNX" localSheetId="14" hidden="1">'[4]AMI P &amp; L'!#REF!</definedName>
    <definedName name="BExMKUN3WPECJR2XRID2R7GZRGNX" localSheetId="2" hidden="1">#REF!</definedName>
    <definedName name="BExMKUN3WPECJR2XRID2R7GZRGNX" localSheetId="5" hidden="1">'[4]AMI P &amp; L'!#REF!</definedName>
    <definedName name="BExMKUN3WPECJR2XRID2R7GZRGNX" localSheetId="22" hidden="1">'[4]AMI P &amp; L'!#REF!</definedName>
    <definedName name="BExMKUN3WPECJR2XRID2R7GZRGNX" localSheetId="21" hidden="1">'[4]AMI P &amp; L'!#REF!</definedName>
    <definedName name="BExMKUN3WPECJR2XRID2R7GZRGNX" localSheetId="57" hidden="1">'[4]AMI P &amp; L'!#REF!</definedName>
    <definedName name="BExMKUN3WPECJR2XRID2R7GZRGNX" localSheetId="56" hidden="1">'[4]AMI P &amp; L'!#REF!</definedName>
    <definedName name="BExMKUN3WPECJR2XRID2R7GZRGNX" localSheetId="7" hidden="1">#REF!</definedName>
    <definedName name="BExMKUN3WPECJR2XRID2R7GZRGNX" localSheetId="40" hidden="1">'[4]AMI P &amp; L'!#REF!</definedName>
    <definedName name="BExMKUN3WPECJR2XRID2R7GZRGNX" localSheetId="39" hidden="1">'[4]AMI P &amp; L'!#REF!</definedName>
    <definedName name="BExMKUN3WPECJR2XRID2R7GZRGNX" localSheetId="41" hidden="1">'[4]AMI P &amp; L'!#REF!</definedName>
    <definedName name="BExMKUN3WPECJR2XRID2R7GZRGNX" localSheetId="38" hidden="1">'[4]AMI P &amp; L'!#REF!</definedName>
    <definedName name="BExMKUN3WPECJR2XRID2R7GZRGNX" localSheetId="15" hidden="1">'[4]AMI P &amp; L'!#REF!</definedName>
    <definedName name="BExMKUN3WPECJR2XRID2R7GZRGNX" hidden="1">'[4]AMI P &amp; L'!#REF!</definedName>
    <definedName name="BExMKZ535P011X4TNV16GCOH4H21" localSheetId="19" hidden="1">'[4]AMI P &amp; L'!#REF!</definedName>
    <definedName name="BExMKZ535P011X4TNV16GCOH4H21" localSheetId="16" hidden="1">'[4]AMI P &amp; L'!#REF!</definedName>
    <definedName name="BExMKZ535P011X4TNV16GCOH4H21" localSheetId="17" hidden="1">'[4]AMI P &amp; L'!#REF!</definedName>
    <definedName name="BExMKZ535P011X4TNV16GCOH4H21" localSheetId="13" hidden="1">'[4]AMI P &amp; L'!#REF!</definedName>
    <definedName name="BExMKZ535P011X4TNV16GCOH4H21" localSheetId="14" hidden="1">'[4]AMI P &amp; L'!#REF!</definedName>
    <definedName name="BExMKZ535P011X4TNV16GCOH4H21" localSheetId="2" hidden="1">#REF!</definedName>
    <definedName name="BExMKZ535P011X4TNV16GCOH4H21" localSheetId="5" hidden="1">'[4]AMI P &amp; L'!#REF!</definedName>
    <definedName name="BExMKZ535P011X4TNV16GCOH4H21" localSheetId="22" hidden="1">'[4]AMI P &amp; L'!#REF!</definedName>
    <definedName name="BExMKZ535P011X4TNV16GCOH4H21" localSheetId="21" hidden="1">'[4]AMI P &amp; L'!#REF!</definedName>
    <definedName name="BExMKZ535P011X4TNV16GCOH4H21" localSheetId="57" hidden="1">'[4]AMI P &amp; L'!#REF!</definedName>
    <definedName name="BExMKZ535P011X4TNV16GCOH4H21" localSheetId="56" hidden="1">'[4]AMI P &amp; L'!#REF!</definedName>
    <definedName name="BExMKZ535P011X4TNV16GCOH4H21" localSheetId="7" hidden="1">#REF!</definedName>
    <definedName name="BExMKZ535P011X4TNV16GCOH4H21" localSheetId="40" hidden="1">'[4]AMI P &amp; L'!#REF!</definedName>
    <definedName name="BExMKZ535P011X4TNV16GCOH4H21" localSheetId="39" hidden="1">'[4]AMI P &amp; L'!#REF!</definedName>
    <definedName name="BExMKZ535P011X4TNV16GCOH4H21" localSheetId="41" hidden="1">'[4]AMI P &amp; L'!#REF!</definedName>
    <definedName name="BExMKZ535P011X4TNV16GCOH4H21" localSheetId="38" hidden="1">'[4]AMI P &amp; L'!#REF!</definedName>
    <definedName name="BExMKZ535P011X4TNV16GCOH4H21" localSheetId="15" hidden="1">'[4]AMI P &amp; L'!#REF!</definedName>
    <definedName name="BExMKZ535P011X4TNV16GCOH4H21" hidden="1">'[4]AMI P &amp; L'!#REF!</definedName>
    <definedName name="BExML3XQNDIMX55ZCHHXKUV3D6E6" localSheetId="2" hidden="1">#REF!</definedName>
    <definedName name="BExML3XQNDIMX55ZCHHXKUV3D6E6" localSheetId="7" hidden="1">#REF!</definedName>
    <definedName name="BExML3XQNDIMX55ZCHHXKUV3D6E6" hidden="1">'[3]Reco Sheet for Fcast'!$I$11:$J$11</definedName>
    <definedName name="BExML5QGSWHLI18BGY4CGOTD3UWH" localSheetId="2" hidden="1">#REF!</definedName>
    <definedName name="BExML5QGSWHLI18BGY4CGOTD3UWH" localSheetId="7" hidden="1">#REF!</definedName>
    <definedName name="BExML5QGSWHLI18BGY4CGOTD3UWH" hidden="1">'[3]Reco Sheet for Fcast'!$I$11:$J$11</definedName>
    <definedName name="BExMLO5Z61RE85X8HHX2G4IU3AZW" localSheetId="2" hidden="1">#REF!</definedName>
    <definedName name="BExMLO5Z61RE85X8HHX2G4IU3AZW" localSheetId="7" hidden="1">#REF!</definedName>
    <definedName name="BExMLO5Z61RE85X8HHX2G4IU3AZW" hidden="1">'[3]Reco Sheet for Fcast'!$I$7:$J$7</definedName>
    <definedName name="BExMLVI7UORSHM9FMO8S2EI0TMTS" localSheetId="19" hidden="1">'[4]AMI P &amp; L'!#REF!</definedName>
    <definedName name="BExMLVI7UORSHM9FMO8S2EI0TMTS" localSheetId="16" hidden="1">'[4]AMI P &amp; L'!#REF!</definedName>
    <definedName name="BExMLVI7UORSHM9FMO8S2EI0TMTS" localSheetId="17" hidden="1">'[4]AMI P &amp; L'!#REF!</definedName>
    <definedName name="BExMLVI7UORSHM9FMO8S2EI0TMTS" localSheetId="13" hidden="1">'[4]AMI P &amp; L'!#REF!</definedName>
    <definedName name="BExMLVI7UORSHM9FMO8S2EI0TMTS" localSheetId="14" hidden="1">'[4]AMI P &amp; L'!#REF!</definedName>
    <definedName name="BExMLVI7UORSHM9FMO8S2EI0TMTS" localSheetId="2" hidden="1">#REF!</definedName>
    <definedName name="BExMLVI7UORSHM9FMO8S2EI0TMTS" localSheetId="5" hidden="1">'[4]AMI P &amp; L'!#REF!</definedName>
    <definedName name="BExMLVI7UORSHM9FMO8S2EI0TMTS" localSheetId="22" hidden="1">'[4]AMI P &amp; L'!#REF!</definedName>
    <definedName name="BExMLVI7UORSHM9FMO8S2EI0TMTS" localSheetId="21" hidden="1">'[4]AMI P &amp; L'!#REF!</definedName>
    <definedName name="BExMLVI7UORSHM9FMO8S2EI0TMTS" localSheetId="57" hidden="1">'[4]AMI P &amp; L'!#REF!</definedName>
    <definedName name="BExMLVI7UORSHM9FMO8S2EI0TMTS" localSheetId="56" hidden="1">'[4]AMI P &amp; L'!#REF!</definedName>
    <definedName name="BExMLVI7UORSHM9FMO8S2EI0TMTS" localSheetId="7" hidden="1">#REF!</definedName>
    <definedName name="BExMLVI7UORSHM9FMO8S2EI0TMTS" localSheetId="40" hidden="1">'[4]AMI P &amp; L'!#REF!</definedName>
    <definedName name="BExMLVI7UORSHM9FMO8S2EI0TMTS" localSheetId="39" hidden="1">'[4]AMI P &amp; L'!#REF!</definedName>
    <definedName name="BExMLVI7UORSHM9FMO8S2EI0TMTS" localSheetId="41" hidden="1">'[4]AMI P &amp; L'!#REF!</definedName>
    <definedName name="BExMLVI7UORSHM9FMO8S2EI0TMTS" localSheetId="38" hidden="1">'[4]AMI P &amp; L'!#REF!</definedName>
    <definedName name="BExMLVI7UORSHM9FMO8S2EI0TMTS" localSheetId="15" hidden="1">'[4]AMI P &amp; L'!#REF!</definedName>
    <definedName name="BExMLVI7UORSHM9FMO8S2EI0TMTS" hidden="1">'[4]AMI P &amp; L'!#REF!</definedName>
    <definedName name="BExMM5UCOT2HSSN0ZIPZW55GSOVO" localSheetId="19" hidden="1">'[4]AMI P &amp; L'!#REF!</definedName>
    <definedName name="BExMM5UCOT2HSSN0ZIPZW55GSOVO" localSheetId="16" hidden="1">'[4]AMI P &amp; L'!#REF!</definedName>
    <definedName name="BExMM5UCOT2HSSN0ZIPZW55GSOVO" localSheetId="17" hidden="1">'[4]AMI P &amp; L'!#REF!</definedName>
    <definedName name="BExMM5UCOT2HSSN0ZIPZW55GSOVO" localSheetId="13" hidden="1">'[4]AMI P &amp; L'!#REF!</definedName>
    <definedName name="BExMM5UCOT2HSSN0ZIPZW55GSOVO" localSheetId="14" hidden="1">'[4]AMI P &amp; L'!#REF!</definedName>
    <definedName name="BExMM5UCOT2HSSN0ZIPZW55GSOVO" localSheetId="2" hidden="1">#REF!</definedName>
    <definedName name="BExMM5UCOT2HSSN0ZIPZW55GSOVO" localSheetId="5" hidden="1">'[4]AMI P &amp; L'!#REF!</definedName>
    <definedName name="BExMM5UCOT2HSSN0ZIPZW55GSOVO" localSheetId="22" hidden="1">'[4]AMI P &amp; L'!#REF!</definedName>
    <definedName name="BExMM5UCOT2HSSN0ZIPZW55GSOVO" localSheetId="21" hidden="1">'[4]AMI P &amp; L'!#REF!</definedName>
    <definedName name="BExMM5UCOT2HSSN0ZIPZW55GSOVO" localSheetId="57" hidden="1">'[4]AMI P &amp; L'!#REF!</definedName>
    <definedName name="BExMM5UCOT2HSSN0ZIPZW55GSOVO" localSheetId="56" hidden="1">'[4]AMI P &amp; L'!#REF!</definedName>
    <definedName name="BExMM5UCOT2HSSN0ZIPZW55GSOVO" localSheetId="7" hidden="1">#REF!</definedName>
    <definedName name="BExMM5UCOT2HSSN0ZIPZW55GSOVO" localSheetId="40" hidden="1">'[4]AMI P &amp; L'!#REF!</definedName>
    <definedName name="BExMM5UCOT2HSSN0ZIPZW55GSOVO" localSheetId="39" hidden="1">'[4]AMI P &amp; L'!#REF!</definedName>
    <definedName name="BExMM5UCOT2HSSN0ZIPZW55GSOVO" localSheetId="41" hidden="1">'[4]AMI P &amp; L'!#REF!</definedName>
    <definedName name="BExMM5UCOT2HSSN0ZIPZW55GSOVO" localSheetId="38" hidden="1">'[4]AMI P &amp; L'!#REF!</definedName>
    <definedName name="BExMM5UCOT2HSSN0ZIPZW55GSOVO" localSheetId="15" hidden="1">'[4]AMI P &amp; L'!#REF!</definedName>
    <definedName name="BExMM5UCOT2HSSN0ZIPZW55GSOVO" hidden="1">'[4]AMI P &amp; L'!#REF!</definedName>
    <definedName name="BExMM8ZRS5RQ8H1H55RVPVTDL5NL" localSheetId="2" hidden="1">#REF!</definedName>
    <definedName name="BExMM8ZRS5RQ8H1H55RVPVTDL5NL" localSheetId="7" hidden="1">#REF!</definedName>
    <definedName name="BExMM8ZRS5RQ8H1H55RVPVTDL5NL" hidden="1">'[3]Reco Sheet for Fcast'!$F$7:$G$7</definedName>
    <definedName name="BExMMH8EAZB09XXQ5X4LR0P4NHG9" localSheetId="2" hidden="1">#REF!</definedName>
    <definedName name="BExMMH8EAZB09XXQ5X4LR0P4NHG9" localSheetId="7" hidden="1">#REF!</definedName>
    <definedName name="BExMMH8EAZB09XXQ5X4LR0P4NHG9" hidden="1">'[3]Reco Sheet for Fcast'!$I$11:$J$11</definedName>
    <definedName name="BExMMIQH5BABNZVCIQ7TBCQ10AY5" localSheetId="2" hidden="1">#REF!</definedName>
    <definedName name="BExMMIQH5BABNZVCIQ7TBCQ10AY5" localSheetId="7" hidden="1">#REF!</definedName>
    <definedName name="BExMMIQH5BABNZVCIQ7TBCQ10AY5" hidden="1">'[3]Reco Sheet for Fcast'!$F$6:$G$6</definedName>
    <definedName name="BExMMNIZ2T7M22WECMUQXEF4NJ71" localSheetId="19" hidden="1">'[4]AMI P &amp; L'!#REF!</definedName>
    <definedName name="BExMMNIZ2T7M22WECMUQXEF4NJ71" localSheetId="16" hidden="1">'[4]AMI P &amp; L'!#REF!</definedName>
    <definedName name="BExMMNIZ2T7M22WECMUQXEF4NJ71" localSheetId="17" hidden="1">'[4]AMI P &amp; L'!#REF!</definedName>
    <definedName name="BExMMNIZ2T7M22WECMUQXEF4NJ71" localSheetId="13" hidden="1">'[4]AMI P &amp; L'!#REF!</definedName>
    <definedName name="BExMMNIZ2T7M22WECMUQXEF4NJ71" localSheetId="14" hidden="1">'[4]AMI P &amp; L'!#REF!</definedName>
    <definedName name="BExMMNIZ2T7M22WECMUQXEF4NJ71" localSheetId="2" hidden="1">#REF!</definedName>
    <definedName name="BExMMNIZ2T7M22WECMUQXEF4NJ71" localSheetId="5" hidden="1">'[4]AMI P &amp; L'!#REF!</definedName>
    <definedName name="BExMMNIZ2T7M22WECMUQXEF4NJ71" localSheetId="22" hidden="1">'[4]AMI P &amp; L'!#REF!</definedName>
    <definedName name="BExMMNIZ2T7M22WECMUQXEF4NJ71" localSheetId="21" hidden="1">'[4]AMI P &amp; L'!#REF!</definedName>
    <definedName name="BExMMNIZ2T7M22WECMUQXEF4NJ71" localSheetId="57" hidden="1">'[4]AMI P &amp; L'!#REF!</definedName>
    <definedName name="BExMMNIZ2T7M22WECMUQXEF4NJ71" localSheetId="56" hidden="1">'[4]AMI P &amp; L'!#REF!</definedName>
    <definedName name="BExMMNIZ2T7M22WECMUQXEF4NJ71" localSheetId="7" hidden="1">#REF!</definedName>
    <definedName name="BExMMNIZ2T7M22WECMUQXEF4NJ71" localSheetId="40" hidden="1">'[4]AMI P &amp; L'!#REF!</definedName>
    <definedName name="BExMMNIZ2T7M22WECMUQXEF4NJ71" localSheetId="39" hidden="1">'[4]AMI P &amp; L'!#REF!</definedName>
    <definedName name="BExMMNIZ2T7M22WECMUQXEF4NJ71" localSheetId="41" hidden="1">'[4]AMI P &amp; L'!#REF!</definedName>
    <definedName name="BExMMNIZ2T7M22WECMUQXEF4NJ71" localSheetId="38" hidden="1">'[4]AMI P &amp; L'!#REF!</definedName>
    <definedName name="BExMMNIZ2T7M22WECMUQXEF4NJ71" localSheetId="15" hidden="1">'[4]AMI P &amp; L'!#REF!</definedName>
    <definedName name="BExMMNIZ2T7M22WECMUQXEF4NJ71" hidden="1">'[4]AMI P &amp; L'!#REF!</definedName>
    <definedName name="BExMMPMIOU7BURTV0L1K6ACW9X73" localSheetId="2" hidden="1">#REF!</definedName>
    <definedName name="BExMMPMIOU7BURTV0L1K6ACW9X73" localSheetId="7" hidden="1">#REF!</definedName>
    <definedName name="BExMMPMIOU7BURTV0L1K6ACW9X73" hidden="1">'[3]Reco Sheet for Fcast'!$G$2</definedName>
    <definedName name="BExMMQ835AJDHS4B419SS645P67Q" localSheetId="2" hidden="1">#REF!</definedName>
    <definedName name="BExMMQ835AJDHS4B419SS645P67Q" localSheetId="7" hidden="1">#REF!</definedName>
    <definedName name="BExMMQ835AJDHS4B419SS645P67Q" hidden="1">'[3]Reco Sheet for Fcast'!$F$7:$G$7</definedName>
    <definedName name="BExMMQIUVPCOBISTEJJYNCCLUCPY" localSheetId="2" hidden="1">#REF!</definedName>
    <definedName name="BExMMQIUVPCOBISTEJJYNCCLUCPY" localSheetId="7" hidden="1">#REF!</definedName>
    <definedName name="BExMMQIUVPCOBISTEJJYNCCLUCPY" hidden="1">'[3]Reco Sheet for Fcast'!$G$2:$H$2</definedName>
    <definedName name="BExMMTIXETA5VAKBSOFDD5SRU887" localSheetId="2" hidden="1">#REF!</definedName>
    <definedName name="BExMMTIXETA5VAKBSOFDD5SRU887" localSheetId="7" hidden="1">#REF!</definedName>
    <definedName name="BExMMTIXETA5VAKBSOFDD5SRU887" hidden="1">'[3]Reco Sheet for Fcast'!$F$11:$G$11</definedName>
    <definedName name="BExMMV0P6P5YS3C35G0JYYHI7992" localSheetId="2" hidden="1">#REF!</definedName>
    <definedName name="BExMMV0P6P5YS3C35G0JYYHI7992" localSheetId="7" hidden="1">#REF!</definedName>
    <definedName name="BExMMV0P6P5YS3C35G0JYYHI7992" hidden="1">'[3]Reco Sheet for Fcast'!$K$2</definedName>
    <definedName name="BExMNCUSJIRTSFIE0XASGVYOMQNI" localSheetId="13" hidden="1">#REF!</definedName>
    <definedName name="BExMNCUSJIRTSFIE0XASGVYOMQNI" localSheetId="14" hidden="1">#REF!</definedName>
    <definedName name="BExMNCUSJIRTSFIE0XASGVYOMQNI" localSheetId="2" hidden="1">#REF!</definedName>
    <definedName name="BExMNCUSJIRTSFIE0XASGVYOMQNI" hidden="1">#REF!</definedName>
    <definedName name="BExMNJLFWZBRN9PZF1IO9CYWV1B2" localSheetId="2" hidden="1">#REF!</definedName>
    <definedName name="BExMNJLFWZBRN9PZF1IO9CYWV1B2" localSheetId="7" hidden="1">#REF!</definedName>
    <definedName name="BExMNJLFWZBRN9PZF1IO9CYWV1B2" hidden="1">'[3]Reco Sheet for Fcast'!$F$9:$G$9</definedName>
    <definedName name="BExMNKCJ0FA57YEUUAJE43U1QN5P" localSheetId="2" hidden="1">#REF!</definedName>
    <definedName name="BExMNKCJ0FA57YEUUAJE43U1QN5P" localSheetId="7" hidden="1">#REF!</definedName>
    <definedName name="BExMNKCJ0FA57YEUUAJE43U1QN5P" hidden="1">'[3]Reco Sheet for Fcast'!$F$6:$G$6</definedName>
    <definedName name="BExMNKN5D1WEF2OOJVP6LZ6DLU3Y" localSheetId="2" hidden="1">#REF!</definedName>
    <definedName name="BExMNKN5D1WEF2OOJVP6LZ6DLU3Y" localSheetId="7" hidden="1">#REF!</definedName>
    <definedName name="BExMNKN5D1WEF2OOJVP6LZ6DLU3Y" hidden="1">'[3]Reco Sheet for Fcast'!$I$6:$J$6</definedName>
    <definedName name="BExMNQMYHO8P4UBDPYK2S8W4EQCA" localSheetId="19" hidden="1">#REF!</definedName>
    <definedName name="BExMNQMYHO8P4UBDPYK2S8W4EQCA" localSheetId="16" hidden="1">#REF!</definedName>
    <definedName name="BExMNQMYHO8P4UBDPYK2S8W4EQCA" localSheetId="17" hidden="1">#REF!</definedName>
    <definedName name="BExMNQMYHO8P4UBDPYK2S8W4EQCA" localSheetId="13" hidden="1">#REF!</definedName>
    <definedName name="BExMNQMYHO8P4UBDPYK2S8W4EQCA" localSheetId="14" hidden="1">#REF!</definedName>
    <definedName name="BExMNQMYHO8P4UBDPYK2S8W4EQCA" localSheetId="2" hidden="1">#REF!</definedName>
    <definedName name="BExMNQMYHO8P4UBDPYK2S8W4EQCA" localSheetId="5" hidden="1">#REF!</definedName>
    <definedName name="BExMNQMYHO8P4UBDPYK2S8W4EQCA" localSheetId="22" hidden="1">#REF!</definedName>
    <definedName name="BExMNQMYHO8P4UBDPYK2S8W4EQCA" localSheetId="21" hidden="1">#REF!</definedName>
    <definedName name="BExMNQMYHO8P4UBDPYK2S8W4EQCA" localSheetId="57" hidden="1">#REF!</definedName>
    <definedName name="BExMNQMYHO8P4UBDPYK2S8W4EQCA" localSheetId="56" hidden="1">#REF!</definedName>
    <definedName name="BExMNQMYHO8P4UBDPYK2S8W4EQCA" localSheetId="7" hidden="1">#REF!</definedName>
    <definedName name="BExMNQMYHO8P4UBDPYK2S8W4EQCA" localSheetId="40" hidden="1">#REF!</definedName>
    <definedName name="BExMNQMYHO8P4UBDPYK2S8W4EQCA" localSheetId="39" hidden="1">#REF!</definedName>
    <definedName name="BExMNQMYHO8P4UBDPYK2S8W4EQCA" localSheetId="41" hidden="1">#REF!</definedName>
    <definedName name="BExMNQMYHO8P4UBDPYK2S8W4EQCA" localSheetId="38" hidden="1">#REF!</definedName>
    <definedName name="BExMNQMYHO8P4UBDPYK2S8W4EQCA" localSheetId="15" hidden="1">#REF!</definedName>
    <definedName name="BExMNQMYHO8P4UBDPYK2S8W4EQCA" hidden="1">#REF!</definedName>
    <definedName name="BExMNQXWSJGR1IZ33DHEA6H4C8X4" localSheetId="2" hidden="1">'[5]Reco Sheet for Fcast'!$I$10:$J$10</definedName>
    <definedName name="BExMNQXWSJGR1IZ33DHEA6H4C8X4" localSheetId="7" hidden="1">'[5]Reco Sheet for Fcast'!$I$10:$J$10</definedName>
    <definedName name="BExMNQXWSJGR1IZ33DHEA6H4C8X4" hidden="1">'[3]Reco Sheet for Fcast'!$I$10:$J$10</definedName>
    <definedName name="BExMNR38HMPLWAJRQ9MMS3ZAZ9IU" localSheetId="2" hidden="1">#REF!</definedName>
    <definedName name="BExMNR38HMPLWAJRQ9MMS3ZAZ9IU" localSheetId="7" hidden="1">#REF!</definedName>
    <definedName name="BExMNR38HMPLWAJRQ9MMS3ZAZ9IU" hidden="1">'[3]Reco Sheet for Fcast'!$F$9:$G$9</definedName>
    <definedName name="BExMNRDZULKJMVY2VKIIRM2M5A1M" localSheetId="2" hidden="1">#REF!</definedName>
    <definedName name="BExMNRDZULKJMVY2VKIIRM2M5A1M" localSheetId="7" hidden="1">#REF!</definedName>
    <definedName name="BExMNRDZULKJMVY2VKIIRM2M5A1M" hidden="1">'[3]Reco Sheet for Fcast'!$I$7:$J$7</definedName>
    <definedName name="BExMO9IOWKTWHO8LQJJQI5P3INWY" localSheetId="2" hidden="1">#REF!</definedName>
    <definedName name="BExMO9IOWKTWHO8LQJJQI5P3INWY" localSheetId="7" hidden="1">#REF!</definedName>
    <definedName name="BExMO9IOWKTWHO8LQJJQI5P3INWY" hidden="1">'[3]Reco Sheet for Fcast'!$F$6:$G$6</definedName>
    <definedName name="BExMOI29DOEK5R1A5QZPUDKF7N6T" localSheetId="2" hidden="1">#REF!</definedName>
    <definedName name="BExMOI29DOEK5R1A5QZPUDKF7N6T" localSheetId="7" hidden="1">#REF!</definedName>
    <definedName name="BExMOI29DOEK5R1A5QZPUDKF7N6T" hidden="1">'[3]Reco Sheet for Fcast'!$F$11:$G$11</definedName>
    <definedName name="BExMOUHYJ7S5Q4B9QB0G3KR526U3" localSheetId="13" hidden="1">#REF!</definedName>
    <definedName name="BExMOUHYJ7S5Q4B9QB0G3KR526U3" localSheetId="14" hidden="1">#REF!</definedName>
    <definedName name="BExMOUHYJ7S5Q4B9QB0G3KR526U3" localSheetId="2" hidden="1">#REF!</definedName>
    <definedName name="BExMOUHYJ7S5Q4B9QB0G3KR526U3" localSheetId="22" hidden="1">#REF!</definedName>
    <definedName name="BExMOUHYJ7S5Q4B9QB0G3KR526U3" localSheetId="7" hidden="1">#REF!</definedName>
    <definedName name="BExMOUHYJ7S5Q4B9QB0G3KR526U3" hidden="1">#REF!</definedName>
    <definedName name="BExMP13C8RR9HAQSONMZ4KBHGVIP" localSheetId="13" hidden="1">#REF!</definedName>
    <definedName name="BExMP13C8RR9HAQSONMZ4KBHGVIP" localSheetId="14" hidden="1">#REF!</definedName>
    <definedName name="BExMP13C8RR9HAQSONMZ4KBHGVIP" localSheetId="2" hidden="1">#REF!</definedName>
    <definedName name="BExMP13C8RR9HAQSONMZ4KBHGVIP" hidden="1">#REF!</definedName>
    <definedName name="BExMPAJ5AJAXGKGK3F6H3ODS6RF4" localSheetId="2" hidden="1">#REF!</definedName>
    <definedName name="BExMPAJ5AJAXGKGK3F6H3ODS6RF4" localSheetId="7" hidden="1">#REF!</definedName>
    <definedName name="BExMPAJ5AJAXGKGK3F6H3ODS6RF4" hidden="1">'[3]Reco Sheet for Fcast'!$F$7:$G$7</definedName>
    <definedName name="BExMPD2X55FFBVJ6CBUKNPROIOEU" localSheetId="2" hidden="1">#REF!</definedName>
    <definedName name="BExMPD2X55FFBVJ6CBUKNPROIOEU" localSheetId="7" hidden="1">#REF!</definedName>
    <definedName name="BExMPD2X55FFBVJ6CBUKNPROIOEU" hidden="1">'[3]Reco Sheet for Fcast'!$F$7:$G$7</definedName>
    <definedName name="BExMPGZ848E38FUH1JBQN97DGWAT" localSheetId="2" hidden="1">#REF!</definedName>
    <definedName name="BExMPGZ848E38FUH1JBQN97DGWAT" localSheetId="7" hidden="1">#REF!</definedName>
    <definedName name="BExMPGZ848E38FUH1JBQN97DGWAT" hidden="1">'[3]Reco Sheet for Fcast'!$I$10:$J$10</definedName>
    <definedName name="BExMPMTICOSMQENOFKQ18K0ZT4S8" localSheetId="2" hidden="1">#REF!</definedName>
    <definedName name="BExMPMTICOSMQENOFKQ18K0ZT4S8" localSheetId="7" hidden="1">#REF!</definedName>
    <definedName name="BExMPMTICOSMQENOFKQ18K0ZT4S8" hidden="1">'[3]Reco Sheet for Fcast'!$I$10:$J$10</definedName>
    <definedName name="BExMPMZ07II0R4KGWQQ7PGS3RZS4" localSheetId="2" hidden="1">#REF!</definedName>
    <definedName name="BExMPMZ07II0R4KGWQQ7PGS3RZS4" localSheetId="7" hidden="1">#REF!</definedName>
    <definedName name="BExMPMZ07II0R4KGWQQ7PGS3RZS4" hidden="1">'[3]Reco Sheet for Fcast'!$F$9:$G$9</definedName>
    <definedName name="BExMPOBH04JMDO6Z8DMSEJZM4ANN" localSheetId="2" hidden="1">#REF!</definedName>
    <definedName name="BExMPOBH04JMDO6Z8DMSEJZM4ANN" localSheetId="7" hidden="1">#REF!</definedName>
    <definedName name="BExMPOBH04JMDO6Z8DMSEJZM4ANN" hidden="1">'[3]Reco Sheet for Fcast'!$F$15</definedName>
    <definedName name="BExMPSD77XQ3HA6A4FZOJK8G2JP3" localSheetId="19" hidden="1">'[4]AMI P &amp; L'!#REF!</definedName>
    <definedName name="BExMPSD77XQ3HA6A4FZOJK8G2JP3" localSheetId="16" hidden="1">'[4]AMI P &amp; L'!#REF!</definedName>
    <definedName name="BExMPSD77XQ3HA6A4FZOJK8G2JP3" localSheetId="17" hidden="1">'[4]AMI P &amp; L'!#REF!</definedName>
    <definedName name="BExMPSD77XQ3HA6A4FZOJK8G2JP3" localSheetId="13" hidden="1">'[4]AMI P &amp; L'!#REF!</definedName>
    <definedName name="BExMPSD77XQ3HA6A4FZOJK8G2JP3" localSheetId="14" hidden="1">'[4]AMI P &amp; L'!#REF!</definedName>
    <definedName name="BExMPSD77XQ3HA6A4FZOJK8G2JP3" localSheetId="2" hidden="1">#REF!</definedName>
    <definedName name="BExMPSD77XQ3HA6A4FZOJK8G2JP3" localSheetId="5" hidden="1">'[4]AMI P &amp; L'!#REF!</definedName>
    <definedName name="BExMPSD77XQ3HA6A4FZOJK8G2JP3" localSheetId="22" hidden="1">'[4]AMI P &amp; L'!#REF!</definedName>
    <definedName name="BExMPSD77XQ3HA6A4FZOJK8G2JP3" localSheetId="21" hidden="1">'[4]AMI P &amp; L'!#REF!</definedName>
    <definedName name="BExMPSD77XQ3HA6A4FZOJK8G2JP3" localSheetId="57" hidden="1">'[4]AMI P &amp; L'!#REF!</definedName>
    <definedName name="BExMPSD77XQ3HA6A4FZOJK8G2JP3" localSheetId="56" hidden="1">'[4]AMI P &amp; L'!#REF!</definedName>
    <definedName name="BExMPSD77XQ3HA6A4FZOJK8G2JP3" localSheetId="7" hidden="1">#REF!</definedName>
    <definedName name="BExMPSD77XQ3HA6A4FZOJK8G2JP3" localSheetId="40" hidden="1">'[4]AMI P &amp; L'!#REF!</definedName>
    <definedName name="BExMPSD77XQ3HA6A4FZOJK8G2JP3" localSheetId="39" hidden="1">'[4]AMI P &amp; L'!#REF!</definedName>
    <definedName name="BExMPSD77XQ3HA6A4FZOJK8G2JP3" localSheetId="41" hidden="1">'[4]AMI P &amp; L'!#REF!</definedName>
    <definedName name="BExMPSD77XQ3HA6A4FZOJK8G2JP3" localSheetId="38" hidden="1">'[4]AMI P &amp; L'!#REF!</definedName>
    <definedName name="BExMPSD77XQ3HA6A4FZOJK8G2JP3" localSheetId="15" hidden="1">'[4]AMI P &amp; L'!#REF!</definedName>
    <definedName name="BExMPSD77XQ3HA6A4FZOJK8G2JP3" hidden="1">'[4]AMI P &amp; L'!#REF!</definedName>
    <definedName name="BExMQ4I3Q7F0BMPHSFMFW9TZ87UD" localSheetId="2" hidden="1">#REF!</definedName>
    <definedName name="BExMQ4I3Q7F0BMPHSFMFW9TZ87UD" localSheetId="7" hidden="1">#REF!</definedName>
    <definedName name="BExMQ4I3Q7F0BMPHSFMFW9TZ87UD" hidden="1">'[3]Reco Sheet for Fcast'!$F$9:$G$9</definedName>
    <definedName name="BExMQ4SWDWI4N16AZ0T5CJ6HH8WC" localSheetId="2" hidden="1">#REF!</definedName>
    <definedName name="BExMQ4SWDWI4N16AZ0T5CJ6HH8WC" localSheetId="7" hidden="1">#REF!</definedName>
    <definedName name="BExMQ4SWDWI4N16AZ0T5CJ6HH8WC" hidden="1">'[3]Reco Sheet for Fcast'!$H$2:$I$2</definedName>
    <definedName name="BExMQ71WHW50GVX45JU951AGPLFQ" localSheetId="19" hidden="1">'[4]AMI P &amp; L'!#REF!</definedName>
    <definedName name="BExMQ71WHW50GVX45JU951AGPLFQ" localSheetId="16" hidden="1">'[4]AMI P &amp; L'!#REF!</definedName>
    <definedName name="BExMQ71WHW50GVX45JU951AGPLFQ" localSheetId="17" hidden="1">'[4]AMI P &amp; L'!#REF!</definedName>
    <definedName name="BExMQ71WHW50GVX45JU951AGPLFQ" localSheetId="13" hidden="1">'[4]AMI P &amp; L'!#REF!</definedName>
    <definedName name="BExMQ71WHW50GVX45JU951AGPLFQ" localSheetId="14" hidden="1">'[4]AMI P &amp; L'!#REF!</definedName>
    <definedName name="BExMQ71WHW50GVX45JU951AGPLFQ" localSheetId="2" hidden="1">#REF!</definedName>
    <definedName name="BExMQ71WHW50GVX45JU951AGPLFQ" localSheetId="5" hidden="1">'[4]AMI P &amp; L'!#REF!</definedName>
    <definedName name="BExMQ71WHW50GVX45JU951AGPLFQ" localSheetId="22" hidden="1">'[4]AMI P &amp; L'!#REF!</definedName>
    <definedName name="BExMQ71WHW50GVX45JU951AGPLFQ" localSheetId="21" hidden="1">'[4]AMI P &amp; L'!#REF!</definedName>
    <definedName name="BExMQ71WHW50GVX45JU951AGPLFQ" localSheetId="57" hidden="1">'[4]AMI P &amp; L'!#REF!</definedName>
    <definedName name="BExMQ71WHW50GVX45JU951AGPLFQ" localSheetId="56" hidden="1">'[4]AMI P &amp; L'!#REF!</definedName>
    <definedName name="BExMQ71WHW50GVX45JU951AGPLFQ" localSheetId="7" hidden="1">#REF!</definedName>
    <definedName name="BExMQ71WHW50GVX45JU951AGPLFQ" localSheetId="40" hidden="1">'[4]AMI P &amp; L'!#REF!</definedName>
    <definedName name="BExMQ71WHW50GVX45JU951AGPLFQ" localSheetId="39" hidden="1">'[4]AMI P &amp; L'!#REF!</definedName>
    <definedName name="BExMQ71WHW50GVX45JU951AGPLFQ" localSheetId="41" hidden="1">'[4]AMI P &amp; L'!#REF!</definedName>
    <definedName name="BExMQ71WHW50GVX45JU951AGPLFQ" localSheetId="38" hidden="1">'[4]AMI P &amp; L'!#REF!</definedName>
    <definedName name="BExMQ71WHW50GVX45JU951AGPLFQ" localSheetId="15" hidden="1">'[4]AMI P &amp; L'!#REF!</definedName>
    <definedName name="BExMQ71WHW50GVX45JU951AGPLFQ" hidden="1">'[4]AMI P &amp; L'!#REF!</definedName>
    <definedName name="BExMQFLC51WC0ZQ3ISX3C0WWY8ON" localSheetId="13" hidden="1">#REF!</definedName>
    <definedName name="BExMQFLC51WC0ZQ3ISX3C0WWY8ON" localSheetId="14" hidden="1">#REF!</definedName>
    <definedName name="BExMQFLC51WC0ZQ3ISX3C0WWY8ON" localSheetId="2" hidden="1">#REF!</definedName>
    <definedName name="BExMQFLC51WC0ZQ3ISX3C0WWY8ON" localSheetId="22" hidden="1">#REF!</definedName>
    <definedName name="BExMQFLC51WC0ZQ3ISX3C0WWY8ON" localSheetId="7" hidden="1">#REF!</definedName>
    <definedName name="BExMQFLC51WC0ZQ3ISX3C0WWY8ON" hidden="1">#REF!</definedName>
    <definedName name="BExMQGXSLPT4A6N47LE6FBVHWBOF" localSheetId="2" hidden="1">#REF!</definedName>
    <definedName name="BExMQGXSLPT4A6N47LE6FBVHWBOF" localSheetId="7" hidden="1">#REF!</definedName>
    <definedName name="BExMQGXSLPT4A6N47LE6FBVHWBOF" hidden="1">'[3]Reco Sheet for Fcast'!$F$6:$G$6</definedName>
    <definedName name="BExMQSBR7PL4KLB1Q4961QO45Y4G" localSheetId="2" hidden="1">#REF!</definedName>
    <definedName name="BExMQSBR7PL4KLB1Q4961QO45Y4G" localSheetId="7" hidden="1">#REF!</definedName>
    <definedName name="BExMQSBR7PL4KLB1Q4961QO45Y4G" hidden="1">'[3]Reco Sheet for Fcast'!$F$10:$G$10</definedName>
    <definedName name="BExMR1MA4I1X77714ZEPUVC8W398" localSheetId="2" hidden="1">#REF!</definedName>
    <definedName name="BExMR1MA4I1X77714ZEPUVC8W398" localSheetId="7" hidden="1">#REF!</definedName>
    <definedName name="BExMR1MA4I1X77714ZEPUVC8W398" hidden="1">'[3]Reco Sheet for Fcast'!$F$9:$G$9</definedName>
    <definedName name="BExMR8YQHA7N77HGHY4Y6R30I3XT" localSheetId="2" hidden="1">#REF!</definedName>
    <definedName name="BExMR8YQHA7N77HGHY4Y6R30I3XT" localSheetId="7" hidden="1">#REF!</definedName>
    <definedName name="BExMR8YQHA7N77HGHY4Y6R30I3XT" hidden="1">'[3]Reco Sheet for Fcast'!$F$10:$G$10</definedName>
    <definedName name="BExMR99I9EFJJD5XOEICHYC584ZH" localSheetId="13" hidden="1">#REF!</definedName>
    <definedName name="BExMR99I9EFJJD5XOEICHYC584ZH" localSheetId="14" hidden="1">#REF!</definedName>
    <definedName name="BExMR99I9EFJJD5XOEICHYC584ZH" localSheetId="2" hidden="1">#REF!</definedName>
    <definedName name="BExMR99I9EFJJD5XOEICHYC584ZH" hidden="1">#REF!</definedName>
    <definedName name="BExMRENOIARWRYOIVPDIEBVNRDO7" localSheetId="2" hidden="1">#REF!</definedName>
    <definedName name="BExMRENOIARWRYOIVPDIEBVNRDO7" localSheetId="7" hidden="1">#REF!</definedName>
    <definedName name="BExMRENOIARWRYOIVPDIEBVNRDO7" hidden="1">'[3]Reco Sheet for Fcast'!$G$2</definedName>
    <definedName name="BExMRJGBMBQR02EUGWJB4OYWVQPC" localSheetId="2" hidden="1">'[5]Reco Sheet for Fcast'!$F$15:$AI$18</definedName>
    <definedName name="BExMRJGBMBQR02EUGWJB4OYWVQPC" localSheetId="7" hidden="1">'[5]Reco Sheet for Fcast'!$F$15:$AI$18</definedName>
    <definedName name="BExMRJGBMBQR02EUGWJB4OYWVQPC" hidden="1">'[3]Reco Sheet for Fcast'!$F$15:$AI$18</definedName>
    <definedName name="BExMRKSTP0XVW3NVUMLECR8PG3SF" localSheetId="13" hidden="1">#REF!</definedName>
    <definedName name="BExMRKSTP0XVW3NVUMLECR8PG3SF" localSheetId="14" hidden="1">#REF!</definedName>
    <definedName name="BExMRKSTP0XVW3NVUMLECR8PG3SF" localSheetId="2" hidden="1">#REF!</definedName>
    <definedName name="BExMRKSTP0XVW3NVUMLECR8PG3SF" localSheetId="7" hidden="1">#REF!</definedName>
    <definedName name="BExMRKSTP0XVW3NVUMLECR8PG3SF" hidden="1">#REF!</definedName>
    <definedName name="BExMRRJNUMGRSDD5GGKKGEIZ6FTS" localSheetId="2" hidden="1">#REF!</definedName>
    <definedName name="BExMRRJNUMGRSDD5GGKKGEIZ6FTS" localSheetId="7" hidden="1">#REF!</definedName>
    <definedName name="BExMRRJNUMGRSDD5GGKKGEIZ6FTS" hidden="1">'[3]Reco Sheet for Fcast'!$I$10:$J$10</definedName>
    <definedName name="BExMRU3ACIU0RD2BNWO55LH5U2BR" localSheetId="2" hidden="1">#REF!</definedName>
    <definedName name="BExMRU3ACIU0RD2BNWO55LH5U2BR" localSheetId="7" hidden="1">#REF!</definedName>
    <definedName name="BExMRU3ACIU0RD2BNWO55LH5U2BR" hidden="1">'[3]Reco Sheet for Fcast'!$F$15</definedName>
    <definedName name="BExMRYVXZYRCNM005S74K8KVJXSW" hidden="1">'[6]Bud Mth'!$F$8:$G$8</definedName>
    <definedName name="BExMSQRCC40AP8BDUPL2I2DNC210" localSheetId="2" hidden="1">#REF!</definedName>
    <definedName name="BExMSQRCC40AP8BDUPL2I2DNC210" localSheetId="7" hidden="1">#REF!</definedName>
    <definedName name="BExMSQRCC40AP8BDUPL2I2DNC210" hidden="1">'[3]Reco Sheet for Fcast'!$I$6:$J$6</definedName>
    <definedName name="BExMTLXHZ9H4QYDQ0VMHUXWSVD3Q" localSheetId="2" hidden="1">'[5]Reco Sheet for Fcast'!$F$10:$G$10</definedName>
    <definedName name="BExMTLXHZ9H4QYDQ0VMHUXWSVD3Q" localSheetId="7" hidden="1">'[5]Reco Sheet for Fcast'!$F$10:$G$10</definedName>
    <definedName name="BExMTLXHZ9H4QYDQ0VMHUXWSVD3Q" hidden="1">'[3]Reco Sheet for Fcast'!$F$10:$G$10</definedName>
    <definedName name="BExO4J9LR712G00TVA82VNTG8O7H" localSheetId="2" hidden="1">#REF!</definedName>
    <definedName name="BExO4J9LR712G00TVA82VNTG8O7H" localSheetId="7" hidden="1">#REF!</definedName>
    <definedName name="BExO4J9LR712G00TVA82VNTG8O7H" hidden="1">'[3]Reco Sheet for Fcast'!$F$10:$G$10</definedName>
    <definedName name="BExO55G2KVZ7MIJ30N827CLH0I2A" localSheetId="2" hidden="1">#REF!</definedName>
    <definedName name="BExO55G2KVZ7MIJ30N827CLH0I2A" localSheetId="7" hidden="1">#REF!</definedName>
    <definedName name="BExO55G2KVZ7MIJ30N827CLH0I2A" hidden="1">'[3]Reco Sheet for Fcast'!$F$8:$G$8</definedName>
    <definedName name="BExO5A8PZD9EUHC5CMPU6N3SQ15L" localSheetId="2" hidden="1">#REF!</definedName>
    <definedName name="BExO5A8PZD9EUHC5CMPU6N3SQ15L" localSheetId="7" hidden="1">#REF!</definedName>
    <definedName name="BExO5A8PZD9EUHC5CMPU6N3SQ15L" hidden="1">'[3]Reco Sheet for Fcast'!$I$7:$J$7</definedName>
    <definedName name="BExO5TQ079AHR967WGJYSR4QAE4R" localSheetId="13" hidden="1">#REF!</definedName>
    <definedName name="BExO5TQ079AHR967WGJYSR4QAE4R" localSheetId="14" hidden="1">#REF!</definedName>
    <definedName name="BExO5TQ079AHR967WGJYSR4QAE4R" localSheetId="2" hidden="1">#REF!</definedName>
    <definedName name="BExO5TQ079AHR967WGJYSR4QAE4R" hidden="1">#REF!</definedName>
    <definedName name="BExO5XMAHL7CY3X0B1OPKZ28DCJ5" localSheetId="2" hidden="1">#REF!</definedName>
    <definedName name="BExO5XMAHL7CY3X0B1OPKZ28DCJ5" localSheetId="7" hidden="1">#REF!</definedName>
    <definedName name="BExO5XMAHL7CY3X0B1OPKZ28DCJ5" hidden="1">'[3]Reco Sheet for Fcast'!$G$2</definedName>
    <definedName name="BExO66LZJKY4PTQVREELI6POS4AY" localSheetId="2" hidden="1">#REF!</definedName>
    <definedName name="BExO66LZJKY4PTQVREELI6POS4AY" localSheetId="7" hidden="1">#REF!</definedName>
    <definedName name="BExO66LZJKY4PTQVREELI6POS4AY" hidden="1">'[3]Reco Sheet for Fcast'!$H$2:$I$2</definedName>
    <definedName name="BExO6CAYB20F01TTUPZGOAECW410" localSheetId="13" hidden="1">#REF!</definedName>
    <definedName name="BExO6CAYB20F01TTUPZGOAECW410" localSheetId="14" hidden="1">#REF!</definedName>
    <definedName name="BExO6CAYB20F01TTUPZGOAECW410" localSheetId="2" hidden="1">#REF!</definedName>
    <definedName name="BExO6CAYB20F01TTUPZGOAECW410" hidden="1">#REF!</definedName>
    <definedName name="BExO6LLHCYTF7CIVHKAO0NMET14Q" localSheetId="2" hidden="1">#REF!</definedName>
    <definedName name="BExO6LLHCYTF7CIVHKAO0NMET14Q" localSheetId="7" hidden="1">#REF!</definedName>
    <definedName name="BExO6LLHCYTF7CIVHKAO0NMET14Q" hidden="1">'[3]Reco Sheet for Fcast'!$I$6:$J$6</definedName>
    <definedName name="BExO7L9A53V0L5FUS0PQUBG4XS0R" localSheetId="13" hidden="1">#REF!</definedName>
    <definedName name="BExO7L9A53V0L5FUS0PQUBG4XS0R" localSheetId="14" hidden="1">#REF!</definedName>
    <definedName name="BExO7L9A53V0L5FUS0PQUBG4XS0R" localSheetId="2" hidden="1">#REF!</definedName>
    <definedName name="BExO7L9A53V0L5FUS0PQUBG4XS0R" hidden="1">#REF!</definedName>
    <definedName name="BExO7OUQS3XTUQ2LDKGQ8AAQ3OJJ" localSheetId="2" hidden="1">#REF!</definedName>
    <definedName name="BExO7OUQS3XTUQ2LDKGQ8AAQ3OJJ" localSheetId="7" hidden="1">#REF!</definedName>
    <definedName name="BExO7OUQS3XTUQ2LDKGQ8AAQ3OJJ" hidden="1">'[3]Reco Sheet for Fcast'!$F$6:$G$6</definedName>
    <definedName name="BExO7VQWA7I6SZNHMVM6QHEOPT7N" localSheetId="13" hidden="1">#REF!</definedName>
    <definedName name="BExO7VQWA7I6SZNHMVM6QHEOPT7N" localSheetId="14" hidden="1">#REF!</definedName>
    <definedName name="BExO7VQWA7I6SZNHMVM6QHEOPT7N" localSheetId="2" hidden="1">#REF!</definedName>
    <definedName name="BExO7VQWA7I6SZNHMVM6QHEOPT7N" hidden="1">#REF!</definedName>
    <definedName name="BExO85HMYXZJ7SONWBKKIAXMCI3C" localSheetId="2" hidden="1">#REF!</definedName>
    <definedName name="BExO85HMYXZJ7SONWBKKIAXMCI3C" localSheetId="7" hidden="1">#REF!</definedName>
    <definedName name="BExO85HMYXZJ7SONWBKKIAXMCI3C" hidden="1">'[3]Reco Sheet for Fcast'!$F$10:$G$10</definedName>
    <definedName name="BExO863922O4PBGQMUNEQKGN3K96" localSheetId="2" hidden="1">#REF!</definedName>
    <definedName name="BExO863922O4PBGQMUNEQKGN3K96" localSheetId="7" hidden="1">#REF!</definedName>
    <definedName name="BExO863922O4PBGQMUNEQKGN3K96" hidden="1">'[3]Reco Sheet for Fcast'!$F$7:$G$7</definedName>
    <definedName name="BExO89ZCBQDFNQMXBL81B6NYT5U3" localSheetId="19" hidden="1">#REF!</definedName>
    <definedName name="BExO89ZCBQDFNQMXBL81B6NYT5U3" localSheetId="16" hidden="1">#REF!</definedName>
    <definedName name="BExO89ZCBQDFNQMXBL81B6NYT5U3" localSheetId="17" hidden="1">#REF!</definedName>
    <definedName name="BExO89ZCBQDFNQMXBL81B6NYT5U3" localSheetId="13" hidden="1">#REF!</definedName>
    <definedName name="BExO89ZCBQDFNQMXBL81B6NYT5U3" localSheetId="14" hidden="1">#REF!</definedName>
    <definedName name="BExO89ZCBQDFNQMXBL81B6NYT5U3" localSheetId="2" hidden="1">#REF!</definedName>
    <definedName name="BExO89ZCBQDFNQMXBL81B6NYT5U3" localSheetId="5" hidden="1">#REF!</definedName>
    <definedName name="BExO89ZCBQDFNQMXBL81B6NYT5U3" localSheetId="22" hidden="1">#REF!</definedName>
    <definedName name="BExO89ZCBQDFNQMXBL81B6NYT5U3" localSheetId="21" hidden="1">#REF!</definedName>
    <definedName name="BExO89ZCBQDFNQMXBL81B6NYT5U3" localSheetId="57" hidden="1">#REF!</definedName>
    <definedName name="BExO89ZCBQDFNQMXBL81B6NYT5U3" localSheetId="56" hidden="1">#REF!</definedName>
    <definedName name="BExO89ZCBQDFNQMXBL81B6NYT5U3" localSheetId="7" hidden="1">#REF!</definedName>
    <definedName name="BExO89ZCBQDFNQMXBL81B6NYT5U3" localSheetId="40" hidden="1">#REF!</definedName>
    <definedName name="BExO89ZCBQDFNQMXBL81B6NYT5U3" localSheetId="39" hidden="1">#REF!</definedName>
    <definedName name="BExO89ZCBQDFNQMXBL81B6NYT5U3" localSheetId="41" hidden="1">#REF!</definedName>
    <definedName name="BExO89ZCBQDFNQMXBL81B6NYT5U3" localSheetId="38" hidden="1">#REF!</definedName>
    <definedName name="BExO89ZCBQDFNQMXBL81B6NYT5U3" localSheetId="15" hidden="1">#REF!</definedName>
    <definedName name="BExO89ZCBQDFNQMXBL81B6NYT5U3" hidden="1">#REF!</definedName>
    <definedName name="BExO89ZIOXN0HOKHY24F7HDZ87UT" localSheetId="2" hidden="1">#REF!</definedName>
    <definedName name="BExO89ZIOXN0HOKHY24F7HDZ87UT" localSheetId="7" hidden="1">#REF!</definedName>
    <definedName name="BExO89ZIOXN0HOKHY24F7HDZ87UT" hidden="1">'[3]Reco Sheet for Fcast'!$F$11:$G$11</definedName>
    <definedName name="BExO8A4S3VKZ6N6VX4CXOWCPKHWC" localSheetId="19" hidden="1">#REF!</definedName>
    <definedName name="BExO8A4S3VKZ6N6VX4CXOWCPKHWC" localSheetId="16" hidden="1">#REF!</definedName>
    <definedName name="BExO8A4S3VKZ6N6VX4CXOWCPKHWC" localSheetId="17" hidden="1">#REF!</definedName>
    <definedName name="BExO8A4S3VKZ6N6VX4CXOWCPKHWC" localSheetId="13" hidden="1">#REF!</definedName>
    <definedName name="BExO8A4S3VKZ6N6VX4CXOWCPKHWC" localSheetId="14" hidden="1">#REF!</definedName>
    <definedName name="BExO8A4S3VKZ6N6VX4CXOWCPKHWC" localSheetId="2" hidden="1">#REF!</definedName>
    <definedName name="BExO8A4S3VKZ6N6VX4CXOWCPKHWC" localSheetId="5" hidden="1">#REF!</definedName>
    <definedName name="BExO8A4S3VKZ6N6VX4CXOWCPKHWC" localSheetId="22" hidden="1">#REF!</definedName>
    <definedName name="BExO8A4S3VKZ6N6VX4CXOWCPKHWC" localSheetId="21" hidden="1">#REF!</definedName>
    <definedName name="BExO8A4S3VKZ6N6VX4CXOWCPKHWC" localSheetId="57" hidden="1">#REF!</definedName>
    <definedName name="BExO8A4S3VKZ6N6VX4CXOWCPKHWC" localSheetId="56" hidden="1">#REF!</definedName>
    <definedName name="BExO8A4S3VKZ6N6VX4CXOWCPKHWC" localSheetId="7" hidden="1">#REF!</definedName>
    <definedName name="BExO8A4S3VKZ6N6VX4CXOWCPKHWC" localSheetId="40" hidden="1">#REF!</definedName>
    <definedName name="BExO8A4S3VKZ6N6VX4CXOWCPKHWC" localSheetId="39" hidden="1">#REF!</definedName>
    <definedName name="BExO8A4S3VKZ6N6VX4CXOWCPKHWC" localSheetId="41" hidden="1">#REF!</definedName>
    <definedName name="BExO8A4S3VKZ6N6VX4CXOWCPKHWC" localSheetId="38" hidden="1">#REF!</definedName>
    <definedName name="BExO8A4S3VKZ6N6VX4CXOWCPKHWC" localSheetId="15" hidden="1">#REF!</definedName>
    <definedName name="BExO8A4S3VKZ6N6VX4CXOWCPKHWC" hidden="1">#REF!</definedName>
    <definedName name="BExO8CDTBCABLEUD6PE2UM2EZ6C4" localSheetId="2" hidden="1">#REF!</definedName>
    <definedName name="BExO8CDTBCABLEUD6PE2UM2EZ6C4" localSheetId="7" hidden="1">#REF!</definedName>
    <definedName name="BExO8CDTBCABLEUD6PE2UM2EZ6C4" hidden="1">'[3]Reco Sheet for Fcast'!$I$6:$J$6</definedName>
    <definedName name="BExO8UTAGQWDBQZEEF4HUNMLQCVU" localSheetId="2" hidden="1">#REF!</definedName>
    <definedName name="BExO8UTAGQWDBQZEEF4HUNMLQCVU" localSheetId="7" hidden="1">#REF!</definedName>
    <definedName name="BExO8UTAGQWDBQZEEF4HUNMLQCVU" hidden="1">'[3]Reco Sheet for Fcast'!$H$2:$I$2</definedName>
    <definedName name="BExO937E20IHMGQOZMECL3VZC7OX" localSheetId="2" hidden="1">#REF!</definedName>
    <definedName name="BExO937E20IHMGQOZMECL3VZC7OX" localSheetId="7" hidden="1">#REF!</definedName>
    <definedName name="BExO937E20IHMGQOZMECL3VZC7OX" hidden="1">'[3]Reco Sheet for Fcast'!$F$15</definedName>
    <definedName name="BExO94UTJKQQ7TJTTJRTSR70YVJC" localSheetId="2" hidden="1">#REF!</definedName>
    <definedName name="BExO94UTJKQQ7TJTTJRTSR70YVJC" localSheetId="7" hidden="1">#REF!</definedName>
    <definedName name="BExO94UTJKQQ7TJTTJRTSR70YVJC" hidden="1">'[3]Reco Sheet for Fcast'!$F$9:$G$9</definedName>
    <definedName name="BExO9I1E64ENA8Z42JI2J81DKZ8T" localSheetId="13" hidden="1">#REF!</definedName>
    <definedName name="BExO9I1E64ENA8Z42JI2J81DKZ8T" localSheetId="14" hidden="1">#REF!</definedName>
    <definedName name="BExO9I1E64ENA8Z42JI2J81DKZ8T" localSheetId="2" hidden="1">#REF!</definedName>
    <definedName name="BExO9I1E64ENA8Z42JI2J81DKZ8T" localSheetId="22" hidden="1">#REF!</definedName>
    <definedName name="BExO9I1E64ENA8Z42JI2J81DKZ8T" localSheetId="7" hidden="1">#REF!</definedName>
    <definedName name="BExO9I1E64ENA8Z42JI2J81DKZ8T" hidden="1">#REF!</definedName>
    <definedName name="BExO9J3A438976RXIUX5U9SU5T55" localSheetId="2" hidden="1">#REF!</definedName>
    <definedName name="BExO9J3A438976RXIUX5U9SU5T55" localSheetId="7" hidden="1">#REF!</definedName>
    <definedName name="BExO9J3A438976RXIUX5U9SU5T55" hidden="1">'[3]Reco Sheet for Fcast'!$K$2</definedName>
    <definedName name="BExO9RS5RXFJ1911HL3CCK6M74EP" localSheetId="2" hidden="1">#REF!</definedName>
    <definedName name="BExO9RS5RXFJ1911HL3CCK6M74EP" localSheetId="7" hidden="1">#REF!</definedName>
    <definedName name="BExO9RS5RXFJ1911HL3CCK6M74EP" hidden="1">'[3]Reco Sheet for Fcast'!$I$8:$J$8</definedName>
    <definedName name="BExO9SDRI1M6KMHXSG3AE5L0F2U3" localSheetId="2" hidden="1">#REF!</definedName>
    <definedName name="BExO9SDRI1M6KMHXSG3AE5L0F2U3" localSheetId="7" hidden="1">#REF!</definedName>
    <definedName name="BExO9SDRI1M6KMHXSG3AE5L0F2U3" hidden="1">'[3]Reco Sheet for Fcast'!$F$15</definedName>
    <definedName name="BExO9U100URQWDC51QHO5CELT91P" localSheetId="13" hidden="1">#REF!</definedName>
    <definedName name="BExO9U100URQWDC51QHO5CELT91P" localSheetId="14" hidden="1">#REF!</definedName>
    <definedName name="BExO9U100URQWDC51QHO5CELT91P" localSheetId="2" hidden="1">#REF!</definedName>
    <definedName name="BExO9U100URQWDC51QHO5CELT91P" hidden="1">#REF!</definedName>
    <definedName name="BExO9V2U2YXAY904GYYGU6TD8Y7M" localSheetId="2" hidden="1">#REF!</definedName>
    <definedName name="BExO9V2U2YXAY904GYYGU6TD8Y7M" localSheetId="7" hidden="1">#REF!</definedName>
    <definedName name="BExO9V2U2YXAY904GYYGU6TD8Y7M" hidden="1">'[3]Reco Sheet for Fcast'!$F$7:$G$7</definedName>
    <definedName name="BExOA3M8QPKLDQSMPYFUCAQJNK70" localSheetId="2" hidden="1">'[5]Reco Sheet for Fcast'!$F$7:$G$7</definedName>
    <definedName name="BExOA3M8QPKLDQSMPYFUCAQJNK70" localSheetId="7" hidden="1">'[5]Reco Sheet for Fcast'!$F$7:$G$7</definedName>
    <definedName name="BExOA3M8QPKLDQSMPYFUCAQJNK70" hidden="1">'[3]Reco Sheet for Fcast'!$F$7:$G$7</definedName>
    <definedName name="BExOA8POJHZ57JRG11J4ADTXMZ9A" localSheetId="13" hidden="1">#REF!</definedName>
    <definedName name="BExOA8POJHZ57JRG11J4ADTXMZ9A" localSheetId="14" hidden="1">#REF!</definedName>
    <definedName name="BExOA8POJHZ57JRG11J4ADTXMZ9A" localSheetId="2" hidden="1">#REF!</definedName>
    <definedName name="BExOA8POJHZ57JRG11J4ADTXMZ9A" localSheetId="7" hidden="1">#REF!</definedName>
    <definedName name="BExOA8POJHZ57JRG11J4ADTXMZ9A" hidden="1">#REF!</definedName>
    <definedName name="BExOAFR4YY8GPWAZ4GI5AYC2OHJ4" localSheetId="13" hidden="1">#REF!</definedName>
    <definedName name="BExOAFR4YY8GPWAZ4GI5AYC2OHJ4" localSheetId="14" hidden="1">#REF!</definedName>
    <definedName name="BExOAFR4YY8GPWAZ4GI5AYC2OHJ4" localSheetId="2" hidden="1">#REF!</definedName>
    <definedName name="BExOAFR4YY8GPWAZ4GI5AYC2OHJ4" localSheetId="22" hidden="1">#REF!</definedName>
    <definedName name="BExOAFR4YY8GPWAZ4GI5AYC2OHJ4" localSheetId="7" hidden="1">#REF!</definedName>
    <definedName name="BExOAFR4YY8GPWAZ4GI5AYC2OHJ4" hidden="1">#REF!</definedName>
    <definedName name="BExOAN3KP47BBBK39A3Y2FCO5BD5" localSheetId="13" hidden="1">#REF!</definedName>
    <definedName name="BExOAN3KP47BBBK39A3Y2FCO5BD5" localSheetId="14" hidden="1">#REF!</definedName>
    <definedName name="BExOAN3KP47BBBK39A3Y2FCO5BD5" localSheetId="2" hidden="1">#REF!</definedName>
    <definedName name="BExOAN3KP47BBBK39A3Y2FCO5BD5" localSheetId="7" hidden="1">#REF!</definedName>
    <definedName name="BExOAN3KP47BBBK39A3Y2FCO5BD5" hidden="1">#REF!</definedName>
    <definedName name="BExOAQ3GKCT7YZW1EMVU3EILSZL2" localSheetId="2" hidden="1">#REF!</definedName>
    <definedName name="BExOAQ3GKCT7YZW1EMVU3EILSZL2" localSheetId="7" hidden="1">#REF!</definedName>
    <definedName name="BExOAQ3GKCT7YZW1EMVU3EILSZL2" hidden="1">'[3]Reco Sheet for Fcast'!$F$9:$G$9</definedName>
    <definedName name="BExOAYHKZA3G2T1MI7GUW1LKI4SY" localSheetId="13" hidden="1">#REF!</definedName>
    <definedName name="BExOAYHKZA3G2T1MI7GUW1LKI4SY" localSheetId="14" hidden="1">#REF!</definedName>
    <definedName name="BExOAYHKZA3G2T1MI7GUW1LKI4SY" localSheetId="2" hidden="1">#REF!</definedName>
    <definedName name="BExOAYHKZA3G2T1MI7GUW1LKI4SY" hidden="1">#REF!</definedName>
    <definedName name="BExOB94K8OJ8QZ4BXB2DJG5VONNA" localSheetId="13" hidden="1">#REF!</definedName>
    <definedName name="BExOB94K8OJ8QZ4BXB2DJG5VONNA" localSheetId="14" hidden="1">#REF!</definedName>
    <definedName name="BExOB94K8OJ8QZ4BXB2DJG5VONNA" localSheetId="2" hidden="1">#REF!</definedName>
    <definedName name="BExOB94K8OJ8QZ4BXB2DJG5VONNA" hidden="1">#REF!</definedName>
    <definedName name="BExOB9KT2THGV4SPLDVFTFXS4B14" localSheetId="2" hidden="1">#REF!</definedName>
    <definedName name="BExOB9KT2THGV4SPLDVFTFXS4B14" localSheetId="7" hidden="1">#REF!</definedName>
    <definedName name="BExOB9KT2THGV4SPLDVFTFXS4B14" hidden="1">'[3]Reco Sheet for Fcast'!$F$8:$G$8</definedName>
    <definedName name="BExOBARY8ORR3FTR16NG5BCOPOIX" localSheetId="13" hidden="1">#REF!</definedName>
    <definedName name="BExOBARY8ORR3FTR16NG5BCOPOIX" localSheetId="14" hidden="1">#REF!</definedName>
    <definedName name="BExOBARY8ORR3FTR16NG5BCOPOIX" localSheetId="2" hidden="1">#REF!</definedName>
    <definedName name="BExOBARY8ORR3FTR16NG5BCOPOIX" localSheetId="22" hidden="1">#REF!</definedName>
    <definedName name="BExOBARY8ORR3FTR16NG5BCOPOIX" localSheetId="7" hidden="1">#REF!</definedName>
    <definedName name="BExOBARY8ORR3FTR16NG5BCOPOIX" hidden="1">#REF!</definedName>
    <definedName name="BExOBEZ0IE2WBEYY3D3CMRI72N1K" localSheetId="2" hidden="1">#REF!</definedName>
    <definedName name="BExOBEZ0IE2WBEYY3D3CMRI72N1K" localSheetId="7" hidden="1">#REF!</definedName>
    <definedName name="BExOBEZ0IE2WBEYY3D3CMRI72N1K" hidden="1">'[3]Reco Sheet for Fcast'!$F$15</definedName>
    <definedName name="BExOBIPU8760ITY0C8N27XZ3KWEF" localSheetId="2" hidden="1">#REF!</definedName>
    <definedName name="BExOBIPU8760ITY0C8N27XZ3KWEF" localSheetId="7" hidden="1">#REF!</definedName>
    <definedName name="BExOBIPU8760ITY0C8N27XZ3KWEF" hidden="1">'[3]Reco Sheet for Fcast'!$G$2</definedName>
    <definedName name="BExOBM0I5L0MZ1G4H9MGMD87SBMZ" localSheetId="2" hidden="1">#REF!</definedName>
    <definedName name="BExOBM0I5L0MZ1G4H9MGMD87SBMZ" localSheetId="7" hidden="1">#REF!</definedName>
    <definedName name="BExOBM0I5L0MZ1G4H9MGMD87SBMZ" hidden="1">'[3]Reco Sheet for Fcast'!$F$7:$G$7</definedName>
    <definedName name="BExOBOUXMP88KJY2BX2JLUJH5N0K" localSheetId="2" hidden="1">#REF!</definedName>
    <definedName name="BExOBOUXMP88KJY2BX2JLUJH5N0K" localSheetId="7" hidden="1">#REF!</definedName>
    <definedName name="BExOBOUXMP88KJY2BX2JLUJH5N0K" hidden="1">'[3]Reco Sheet for Fcast'!$F$6:$G$6</definedName>
    <definedName name="BExOBP0FKQ4SVR59FB48UNLKCOR6" localSheetId="19" hidden="1">'[4]AMI P &amp; L'!#REF!</definedName>
    <definedName name="BExOBP0FKQ4SVR59FB48UNLKCOR6" localSheetId="16" hidden="1">'[4]AMI P &amp; L'!#REF!</definedName>
    <definedName name="BExOBP0FKQ4SVR59FB48UNLKCOR6" localSheetId="17" hidden="1">'[4]AMI P &amp; L'!#REF!</definedName>
    <definedName name="BExOBP0FKQ4SVR59FB48UNLKCOR6" localSheetId="13" hidden="1">'[4]AMI P &amp; L'!#REF!</definedName>
    <definedName name="BExOBP0FKQ4SVR59FB48UNLKCOR6" localSheetId="14" hidden="1">'[4]AMI P &amp; L'!#REF!</definedName>
    <definedName name="BExOBP0FKQ4SVR59FB48UNLKCOR6" localSheetId="2" hidden="1">#REF!</definedName>
    <definedName name="BExOBP0FKQ4SVR59FB48UNLKCOR6" localSheetId="5" hidden="1">'[4]AMI P &amp; L'!#REF!</definedName>
    <definedName name="BExOBP0FKQ4SVR59FB48UNLKCOR6" localSheetId="22" hidden="1">'[4]AMI P &amp; L'!#REF!</definedName>
    <definedName name="BExOBP0FKQ4SVR59FB48UNLKCOR6" localSheetId="21" hidden="1">'[4]AMI P &amp; L'!#REF!</definedName>
    <definedName name="BExOBP0FKQ4SVR59FB48UNLKCOR6" localSheetId="57" hidden="1">'[4]AMI P &amp; L'!#REF!</definedName>
    <definedName name="BExOBP0FKQ4SVR59FB48UNLKCOR6" localSheetId="56" hidden="1">'[4]AMI P &amp; L'!#REF!</definedName>
    <definedName name="BExOBP0FKQ4SVR59FB48UNLKCOR6" localSheetId="7" hidden="1">#REF!</definedName>
    <definedName name="BExOBP0FKQ4SVR59FB48UNLKCOR6" localSheetId="40" hidden="1">'[4]AMI P &amp; L'!#REF!</definedName>
    <definedName name="BExOBP0FKQ4SVR59FB48UNLKCOR6" localSheetId="39" hidden="1">'[4]AMI P &amp; L'!#REF!</definedName>
    <definedName name="BExOBP0FKQ4SVR59FB48UNLKCOR6" localSheetId="41" hidden="1">'[4]AMI P &amp; L'!#REF!</definedName>
    <definedName name="BExOBP0FKQ4SVR59FB48UNLKCOR6" localSheetId="38" hidden="1">'[4]AMI P &amp; L'!#REF!</definedName>
    <definedName name="BExOBP0FKQ4SVR59FB48UNLKCOR6" localSheetId="15" hidden="1">'[4]AMI P &amp; L'!#REF!</definedName>
    <definedName name="BExOBP0FKQ4SVR59FB48UNLKCOR6" hidden="1">'[4]AMI P &amp; L'!#REF!</definedName>
    <definedName name="BExOBV5NJ50QQ3ZUWOWUTGL34SIH" localSheetId="13" hidden="1">#REF!</definedName>
    <definedName name="BExOBV5NJ50QQ3ZUWOWUTGL34SIH" localSheetId="14" hidden="1">#REF!</definedName>
    <definedName name="BExOBV5NJ50QQ3ZUWOWUTGL34SIH" localSheetId="2" hidden="1">#REF!</definedName>
    <definedName name="BExOBV5NJ50QQ3ZUWOWUTGL34SIH" hidden="1">#REF!</definedName>
    <definedName name="BExOBYAVUCQ0IGM0Y6A75QHP0Q1A" localSheetId="2" hidden="1">#REF!</definedName>
    <definedName name="BExOBYAVUCQ0IGM0Y6A75QHP0Q1A" localSheetId="7" hidden="1">#REF!</definedName>
    <definedName name="BExOBYAVUCQ0IGM0Y6A75QHP0Q1A" hidden="1">'[3]Reco Sheet for Fcast'!$F$9:$G$9</definedName>
    <definedName name="BExOC1G3P4Z633NKFJLRITBBHVCY" localSheetId="13" hidden="1">#REF!</definedName>
    <definedName name="BExOC1G3P4Z633NKFJLRITBBHVCY" localSheetId="14" hidden="1">#REF!</definedName>
    <definedName name="BExOC1G3P4Z633NKFJLRITBBHVCY" localSheetId="2" hidden="1">#REF!</definedName>
    <definedName name="BExOC1G3P4Z633NKFJLRITBBHVCY" localSheetId="22" hidden="1">#REF!</definedName>
    <definedName name="BExOC1G3P4Z633NKFJLRITBBHVCY" localSheetId="7" hidden="1">#REF!</definedName>
    <definedName name="BExOC1G3P4Z633NKFJLRITBBHVCY" hidden="1">#REF!</definedName>
    <definedName name="BExOC3UEHB1CZNINSQHZANWJYKR8" localSheetId="2" hidden="1">#REF!</definedName>
    <definedName name="BExOC3UEHB1CZNINSQHZANWJYKR8" localSheetId="7" hidden="1">#REF!</definedName>
    <definedName name="BExOC3UEHB1CZNINSQHZANWJYKR8" hidden="1">'[3]Reco Sheet for Fcast'!$I$9:$J$9</definedName>
    <definedName name="BExOCBSF3XGO9YJ23LX2H78VOUR7" localSheetId="2" hidden="1">#REF!</definedName>
    <definedName name="BExOCBSF3XGO9YJ23LX2H78VOUR7" localSheetId="7" hidden="1">#REF!</definedName>
    <definedName name="BExOCBSF3XGO9YJ23LX2H78VOUR7" hidden="1">'[3]Reco Sheet for Fcast'!$G$2</definedName>
    <definedName name="BExOCBSFINGJ4P4IGX8EZ2JAOTBJ" localSheetId="13" hidden="1">#REF!</definedName>
    <definedName name="BExOCBSFINGJ4P4IGX8EZ2JAOTBJ" localSheetId="14" hidden="1">#REF!</definedName>
    <definedName name="BExOCBSFINGJ4P4IGX8EZ2JAOTBJ" localSheetId="2" hidden="1">#REF!</definedName>
    <definedName name="BExOCBSFINGJ4P4IGX8EZ2JAOTBJ" hidden="1">#REF!</definedName>
    <definedName name="BExOCKXFMOW6WPFEVX1I7R7FNDSS" localSheetId="2" hidden="1">#REF!</definedName>
    <definedName name="BExOCKXFMOW6WPFEVX1I7R7FNDSS" localSheetId="7" hidden="1">#REF!</definedName>
    <definedName name="BExOCKXFMOW6WPFEVX1I7R7FNDSS" hidden="1">'[3]Reco Sheet for Fcast'!$I$9:$J$9</definedName>
    <definedName name="BExOCWWZTGTAKUL8MMNN9EOE2DVH" localSheetId="13" hidden="1">#REF!</definedName>
    <definedName name="BExOCWWZTGTAKUL8MMNN9EOE2DVH" localSheetId="14" hidden="1">#REF!</definedName>
    <definedName name="BExOCWWZTGTAKUL8MMNN9EOE2DVH" localSheetId="2" hidden="1">#REF!</definedName>
    <definedName name="BExOCWWZTGTAKUL8MMNN9EOE2DVH" hidden="1">#REF!</definedName>
    <definedName name="BExOCYEXOB95DH5NOB0M5NOYX398" localSheetId="2" hidden="1">#REF!</definedName>
    <definedName name="BExOCYEXOB95DH5NOB0M5NOYX398" localSheetId="7" hidden="1">#REF!</definedName>
    <definedName name="BExOCYEXOB95DH5NOB0M5NOYX398" hidden="1">'[3]Reco Sheet for Fcast'!$F$6:$G$6</definedName>
    <definedName name="BExOD4ERMDMFD8X1016N4EXOUR0S" localSheetId="2" hidden="1">#REF!</definedName>
    <definedName name="BExOD4ERMDMFD8X1016N4EXOUR0S" localSheetId="7" hidden="1">#REF!</definedName>
    <definedName name="BExOD4ERMDMFD8X1016N4EXOUR0S" hidden="1">'[3]Reco Sheet for Fcast'!$F$8:$G$8</definedName>
    <definedName name="BExOD55RS7BQUHRQ6H3USVGKR0P7" localSheetId="2" hidden="1">#REF!</definedName>
    <definedName name="BExOD55RS7BQUHRQ6H3USVGKR0P7" localSheetId="7" hidden="1">#REF!</definedName>
    <definedName name="BExOD55RS7BQUHRQ6H3USVGKR0P7" hidden="1">'[3]Reco Sheet for Fcast'!$H$2:$I$2</definedName>
    <definedName name="BExODEWDDEABM4ZY3XREJIBZ8IVP" localSheetId="2" hidden="1">#REF!</definedName>
    <definedName name="BExODEWDDEABM4ZY3XREJIBZ8IVP" localSheetId="7" hidden="1">#REF!</definedName>
    <definedName name="BExODEWDDEABM4ZY3XREJIBZ8IVP" hidden="1">'[3]Reco Sheet for Fcast'!$G$2</definedName>
    <definedName name="BExODZFEIWV26E8RFU7XQYX1J458" localSheetId="2" hidden="1">#REF!</definedName>
    <definedName name="BExODZFEIWV26E8RFU7XQYX1J458" localSheetId="7" hidden="1">#REF!</definedName>
    <definedName name="BExODZFEIWV26E8RFU7XQYX1J458" hidden="1">'[3]Reco Sheet for Fcast'!$F$11:$G$11</definedName>
    <definedName name="BExOEBKG55EROA2VL360A06LKASE" localSheetId="2" hidden="1">#REF!</definedName>
    <definedName name="BExOEBKG55EROA2VL360A06LKASE" localSheetId="7" hidden="1">#REF!</definedName>
    <definedName name="BExOEBKG55EROA2VL360A06LKASE" hidden="1">'[3]Reco Sheet for Fcast'!$F$11:$G$11</definedName>
    <definedName name="BExOERG5LWXYYEN1DY1H2FWRJS9T" localSheetId="2" hidden="1">#REF!</definedName>
    <definedName name="BExOERG5LWXYYEN1DY1H2FWRJS9T" localSheetId="7" hidden="1">#REF!</definedName>
    <definedName name="BExOERG5LWXYYEN1DY1H2FWRJS9T" hidden="1">'[3]Reco Sheet for Fcast'!$I$6:$J$6</definedName>
    <definedName name="BExOERR3JZBGPM0JUHNGZKIHF51J" localSheetId="13" hidden="1">#REF!</definedName>
    <definedName name="BExOERR3JZBGPM0JUHNGZKIHF51J" localSheetId="14" hidden="1">#REF!</definedName>
    <definedName name="BExOERR3JZBGPM0JUHNGZKIHF51J" localSheetId="2" hidden="1">#REF!</definedName>
    <definedName name="BExOERR3JZBGPM0JUHNGZKIHF51J" localSheetId="22" hidden="1">#REF!</definedName>
    <definedName name="BExOERR3JZBGPM0JUHNGZKIHF51J" localSheetId="7" hidden="1">#REF!</definedName>
    <definedName name="BExOERR3JZBGPM0JUHNGZKIHF51J" hidden="1">#REF!</definedName>
    <definedName name="BExOETUH0P9C7B0TJPBHO6O8LDPO" localSheetId="13" hidden="1">#REF!</definedName>
    <definedName name="BExOETUH0P9C7B0TJPBHO6O8LDPO" localSheetId="14" hidden="1">#REF!</definedName>
    <definedName name="BExOETUH0P9C7B0TJPBHO6O8LDPO" localSheetId="2" hidden="1">#REF!</definedName>
    <definedName name="BExOETUH0P9C7B0TJPBHO6O8LDPO" hidden="1">#REF!</definedName>
    <definedName name="BExOEV1S6JJVO5PP4BZ20SNGZR7D" localSheetId="2" hidden="1">#REF!</definedName>
    <definedName name="BExOEV1S6JJVO5PP4BZ20SNGZR7D" localSheetId="7" hidden="1">#REF!</definedName>
    <definedName name="BExOEV1S6JJVO5PP4BZ20SNGZR7D" hidden="1">'[3]Reco Sheet for Fcast'!$I$7:$J$7</definedName>
    <definedName name="BExOFEDNCYI2TPTMQ8SJN3AW4YMF" localSheetId="2" hidden="1">#REF!</definedName>
    <definedName name="BExOFEDNCYI2TPTMQ8SJN3AW4YMF" localSheetId="7" hidden="1">#REF!</definedName>
    <definedName name="BExOFEDNCYI2TPTMQ8SJN3AW4YMF" hidden="1">'[3]Reco Sheet for Fcast'!$F$9:$G$9</definedName>
    <definedName name="BExOFVLXVD6RVHSQO8KZOOACSV24" localSheetId="19" hidden="1">'[4]AMI P &amp; L'!#REF!</definedName>
    <definedName name="BExOFVLXVD6RVHSQO8KZOOACSV24" localSheetId="16" hidden="1">'[4]AMI P &amp; L'!#REF!</definedName>
    <definedName name="BExOFVLXVD6RVHSQO8KZOOACSV24" localSheetId="17" hidden="1">'[4]AMI P &amp; L'!#REF!</definedName>
    <definedName name="BExOFVLXVD6RVHSQO8KZOOACSV24" localSheetId="13" hidden="1">'[4]AMI P &amp; L'!#REF!</definedName>
    <definedName name="BExOFVLXVD6RVHSQO8KZOOACSV24" localSheetId="14" hidden="1">'[4]AMI P &amp; L'!#REF!</definedName>
    <definedName name="BExOFVLXVD6RVHSQO8KZOOACSV24" localSheetId="2" hidden="1">#REF!</definedName>
    <definedName name="BExOFVLXVD6RVHSQO8KZOOACSV24" localSheetId="5" hidden="1">'[4]AMI P &amp; L'!#REF!</definedName>
    <definedName name="BExOFVLXVD6RVHSQO8KZOOACSV24" localSheetId="22" hidden="1">'[4]AMI P &amp; L'!#REF!</definedName>
    <definedName name="BExOFVLXVD6RVHSQO8KZOOACSV24" localSheetId="21" hidden="1">'[4]AMI P &amp; L'!#REF!</definedName>
    <definedName name="BExOFVLXVD6RVHSQO8KZOOACSV24" localSheetId="57" hidden="1">'[4]AMI P &amp; L'!#REF!</definedName>
    <definedName name="BExOFVLXVD6RVHSQO8KZOOACSV24" localSheetId="56" hidden="1">'[4]AMI P &amp; L'!#REF!</definedName>
    <definedName name="BExOFVLXVD6RVHSQO8KZOOACSV24" localSheetId="7" hidden="1">#REF!</definedName>
    <definedName name="BExOFVLXVD6RVHSQO8KZOOACSV24" localSheetId="40" hidden="1">'[4]AMI P &amp; L'!#REF!</definedName>
    <definedName name="BExOFVLXVD6RVHSQO8KZOOACSV24" localSheetId="39" hidden="1">'[4]AMI P &amp; L'!#REF!</definedName>
    <definedName name="BExOFVLXVD6RVHSQO8KZOOACSV24" localSheetId="41" hidden="1">'[4]AMI P &amp; L'!#REF!</definedName>
    <definedName name="BExOFVLXVD6RVHSQO8KZOOACSV24" localSheetId="38" hidden="1">'[4]AMI P &amp; L'!#REF!</definedName>
    <definedName name="BExOFVLXVD6RVHSQO8KZOOACSV24" localSheetId="15" hidden="1">'[4]AMI P &amp; L'!#REF!</definedName>
    <definedName name="BExOFVLXVD6RVHSQO8KZOOACSV24" hidden="1">'[4]AMI P &amp; L'!#REF!</definedName>
    <definedName name="BExOFVWR29JOZ66F7LOP8BWQPXPI" localSheetId="13" hidden="1">#REF!</definedName>
    <definedName name="BExOFVWR29JOZ66F7LOP8BWQPXPI" localSheetId="14" hidden="1">#REF!</definedName>
    <definedName name="BExOFVWR29JOZ66F7LOP8BWQPXPI" localSheetId="2" hidden="1">#REF!</definedName>
    <definedName name="BExOFVWR29JOZ66F7LOP8BWQPXPI" localSheetId="22" hidden="1">#REF!</definedName>
    <definedName name="BExOFVWR29JOZ66F7LOP8BWQPXPI" localSheetId="7" hidden="1">#REF!</definedName>
    <definedName name="BExOFVWR29JOZ66F7LOP8BWQPXPI" hidden="1">#REF!</definedName>
    <definedName name="BExOG2SW3XOGP9VAPQ3THV3VWV12" localSheetId="2" hidden="1">#REF!</definedName>
    <definedName name="BExOG2SW3XOGP9VAPQ3THV3VWV12" localSheetId="7" hidden="1">#REF!</definedName>
    <definedName name="BExOG2SW3XOGP9VAPQ3THV3VWV12" hidden="1">'[3]Reco Sheet for Fcast'!$F$8:$G$8</definedName>
    <definedName name="BExOG45J81K4OPA40KW5VQU54KY3" localSheetId="2" hidden="1">#REF!</definedName>
    <definedName name="BExOG45J81K4OPA40KW5VQU54KY3" localSheetId="7" hidden="1">#REF!</definedName>
    <definedName name="BExOG45J81K4OPA40KW5VQU54KY3" hidden="1">'[3]Reco Sheet for Fcast'!$F$7:$G$7</definedName>
    <definedName name="BExOGFE2SCL8HHT4DFAXKLUTJZOG" localSheetId="2" hidden="1">#REF!</definedName>
    <definedName name="BExOGFE2SCL8HHT4DFAXKLUTJZOG" localSheetId="7" hidden="1">#REF!</definedName>
    <definedName name="BExOGFE2SCL8HHT4DFAXKLUTJZOG" hidden="1">'[3]Reco Sheet for Fcast'!$F$11:$G$11</definedName>
    <definedName name="BExOGQ6I69R7MDSMN5LOOKPGDL6E" localSheetId="13" hidden="1">#REF!</definedName>
    <definedName name="BExOGQ6I69R7MDSMN5LOOKPGDL6E" localSheetId="14" hidden="1">#REF!</definedName>
    <definedName name="BExOGQ6I69R7MDSMN5LOOKPGDL6E" localSheetId="2" hidden="1">#REF!</definedName>
    <definedName name="BExOGQ6I69R7MDSMN5LOOKPGDL6E" hidden="1">#REF!</definedName>
    <definedName name="BExOGR2VS4QGVJ34NR8UE7CLMPQ0" localSheetId="13" hidden="1">#REF!</definedName>
    <definedName name="BExOGR2VS4QGVJ34NR8UE7CLMPQ0" localSheetId="14" hidden="1">#REF!</definedName>
    <definedName name="BExOGR2VS4QGVJ34NR8UE7CLMPQ0" localSheetId="2" hidden="1">#REF!</definedName>
    <definedName name="BExOGR2VS4QGVJ34NR8UE7CLMPQ0" localSheetId="22" hidden="1">#REF!</definedName>
    <definedName name="BExOGR2VS4QGVJ34NR8UE7CLMPQ0" localSheetId="7" hidden="1">#REF!</definedName>
    <definedName name="BExOGR2VS4QGVJ34NR8UE7CLMPQ0" hidden="1">#REF!</definedName>
    <definedName name="BExOGT6D0LJ3C22RDW8COECKB1J5" localSheetId="2" hidden="1">#REF!</definedName>
    <definedName name="BExOGT6D0LJ3C22RDW8COECKB1J5" localSheetId="7" hidden="1">#REF!</definedName>
    <definedName name="BExOGT6D0LJ3C22RDW8COECKB1J5" hidden="1">'[3]Reco Sheet for Fcast'!$F$9:$G$9</definedName>
    <definedName name="BExOGTMI1HT31M1RGWVRAVHAK7DE" localSheetId="2" hidden="1">#REF!</definedName>
    <definedName name="BExOGTMI1HT31M1RGWVRAVHAK7DE" localSheetId="7" hidden="1">#REF!</definedName>
    <definedName name="BExOGTMI1HT31M1RGWVRAVHAK7DE" hidden="1">'[3]Reco Sheet for Fcast'!$F$7:$G$7</definedName>
    <definedName name="BExOGXO9JE5XSE9GC3I6O21UEKAO" localSheetId="2" hidden="1">#REF!</definedName>
    <definedName name="BExOGXO9JE5XSE9GC3I6O21UEKAO" localSheetId="7" hidden="1">#REF!</definedName>
    <definedName name="BExOGXO9JE5XSE9GC3I6O21UEKAO" hidden="1">'[3]Reco Sheet for Fcast'!$H$2:$I$2</definedName>
    <definedName name="BExOH9ICZ13C1LAW8OTYTR9S7ZP3" localSheetId="2" hidden="1">#REF!</definedName>
    <definedName name="BExOH9ICZ13C1LAW8OTYTR9S7ZP3" localSheetId="7" hidden="1">#REF!</definedName>
    <definedName name="BExOH9ICZ13C1LAW8OTYTR9S7ZP3" hidden="1">'[3]Reco Sheet for Fcast'!$F$9:$G$9</definedName>
    <definedName name="BExOHKLJYVQSS6GVLW8T2GOARV4J" localSheetId="13" hidden="1">#REF!</definedName>
    <definedName name="BExOHKLJYVQSS6GVLW8T2GOARV4J" localSheetId="14" hidden="1">#REF!</definedName>
    <definedName name="BExOHKLJYVQSS6GVLW8T2GOARV4J" localSheetId="2" hidden="1">#REF!</definedName>
    <definedName name="BExOHKLJYVQSS6GVLW8T2GOARV4J" hidden="1">#REF!</definedName>
    <definedName name="BExOHL75H3OT4WAKKPUXIVXWFVDS" localSheetId="2" hidden="1">#REF!</definedName>
    <definedName name="BExOHL75H3OT4WAKKPUXIVXWFVDS" localSheetId="7" hidden="1">#REF!</definedName>
    <definedName name="BExOHL75H3OT4WAKKPUXIVXWFVDS" hidden="1">'[3]Reco Sheet for Fcast'!$F$15</definedName>
    <definedName name="BExOHLHXXJL6363CC082M9M5VVXQ" localSheetId="2" hidden="1">#REF!</definedName>
    <definedName name="BExOHLHXXJL6363CC082M9M5VVXQ" localSheetId="7" hidden="1">#REF!</definedName>
    <definedName name="BExOHLHXXJL6363CC082M9M5VVXQ" hidden="1">'[3]Reco Sheet for Fcast'!$F$15:$J$123</definedName>
    <definedName name="BExOHNAO5UDXSO73BK2ARHWKS90Y" localSheetId="2" hidden="1">#REF!</definedName>
    <definedName name="BExOHNAO5UDXSO73BK2ARHWKS90Y" localSheetId="7" hidden="1">#REF!</definedName>
    <definedName name="BExOHNAO5UDXSO73BK2ARHWKS90Y" hidden="1">'[3]Reco Sheet for Fcast'!$F$6:$G$6</definedName>
    <definedName name="BExOHR1G1I9A9CI1HG94EWBLWNM2" localSheetId="2" hidden="1">#REF!</definedName>
    <definedName name="BExOHR1G1I9A9CI1HG94EWBLWNM2" localSheetId="7" hidden="1">#REF!</definedName>
    <definedName name="BExOHR1G1I9A9CI1HG94EWBLWNM2" hidden="1">'[3]Reco Sheet for Fcast'!$I$6:$J$6</definedName>
    <definedName name="BExOHTQPP8LQ98L6PYUI6QW08YID" localSheetId="2" hidden="1">#REF!</definedName>
    <definedName name="BExOHTQPP8LQ98L6PYUI6QW08YID" localSheetId="7" hidden="1">#REF!</definedName>
    <definedName name="BExOHTQPP8LQ98L6PYUI6QW08YID" hidden="1">'[3]Reco Sheet for Fcast'!$F$11:$G$11</definedName>
    <definedName name="BExOHV8IXM34DQ1XLXTJDNWLOQF9" localSheetId="13" hidden="1">#REF!</definedName>
    <definedName name="BExOHV8IXM34DQ1XLXTJDNWLOQF9" localSheetId="14" hidden="1">#REF!</definedName>
    <definedName name="BExOHV8IXM34DQ1XLXTJDNWLOQF9" localSheetId="2" hidden="1">#REF!</definedName>
    <definedName name="BExOHV8IXM34DQ1XLXTJDNWLOQF9" hidden="1">#REF!</definedName>
    <definedName name="BExOHX6Q6NJI793PGX59O5EKTP4G" localSheetId="2" hidden="1">#REF!</definedName>
    <definedName name="BExOHX6Q6NJI793PGX59O5EKTP4G" localSheetId="7" hidden="1">#REF!</definedName>
    <definedName name="BExOHX6Q6NJI793PGX59O5EKTP4G" hidden="1">'[3]Reco Sheet for Fcast'!$I$7:$J$7</definedName>
    <definedName name="BExOI5VMTHH7Y8MQQ1N635CHYI0P" localSheetId="2" hidden="1">#REF!</definedName>
    <definedName name="BExOI5VMTHH7Y8MQQ1N635CHYI0P" localSheetId="7" hidden="1">#REF!</definedName>
    <definedName name="BExOI5VMTHH7Y8MQQ1N635CHYI0P" hidden="1">'[3]Reco Sheet for Fcast'!$F$9:$G$9</definedName>
    <definedName name="BExOIEVCP4Y6VDS23AK84MCYYHRT" localSheetId="2" hidden="1">#REF!</definedName>
    <definedName name="BExOIEVCP4Y6VDS23AK84MCYYHRT" localSheetId="7" hidden="1">#REF!</definedName>
    <definedName name="BExOIEVCP4Y6VDS23AK84MCYYHRT" hidden="1">'[3]Reco Sheet for Fcast'!$F$7:$G$7</definedName>
    <definedName name="BExOIHPQIXR0NDR5WD01BZKPKEO3" localSheetId="2" hidden="1">#REF!</definedName>
    <definedName name="BExOIHPQIXR0NDR5WD01BZKPKEO3" localSheetId="7" hidden="1">#REF!</definedName>
    <definedName name="BExOIHPQIXR0NDR5WD01BZKPKEO3" hidden="1">'[3]Reco Sheet for Fcast'!$F$7:$G$7</definedName>
    <definedName name="BExOIM7L0Z3LSII9P7ZTV4KJ8RMA" localSheetId="2" hidden="1">#REF!</definedName>
    <definedName name="BExOIM7L0Z3LSII9P7ZTV4KJ8RMA" localSheetId="7" hidden="1">#REF!</definedName>
    <definedName name="BExOIM7L0Z3LSII9P7ZTV4KJ8RMA" hidden="1">'[3]Reco Sheet for Fcast'!$G$2</definedName>
    <definedName name="BExOIWJVMJ6MG6JC4SPD1L00OHU1" localSheetId="2" hidden="1">#REF!</definedName>
    <definedName name="BExOIWJVMJ6MG6JC4SPD1L00OHU1" localSheetId="7" hidden="1">#REF!</definedName>
    <definedName name="BExOIWJVMJ6MG6JC4SPD1L00OHU1" hidden="1">'[3]Reco Sheet for Fcast'!$F$10:$G$10</definedName>
    <definedName name="BExOIYCN8Z4JK3OOG86KYUCV0ME8" localSheetId="2" hidden="1">#REF!</definedName>
    <definedName name="BExOIYCN8Z4JK3OOG86KYUCV0ME8" localSheetId="7" hidden="1">#REF!</definedName>
    <definedName name="BExOIYCN8Z4JK3OOG86KYUCV0ME8" hidden="1">'[3]Reco Sheet for Fcast'!$I$9:$J$9</definedName>
    <definedName name="BExOJ3AKZ9BCBZT3KD8WMSLK6MN2" localSheetId="2" hidden="1">#REF!</definedName>
    <definedName name="BExOJ3AKZ9BCBZT3KD8WMSLK6MN2" localSheetId="7" hidden="1">#REF!</definedName>
    <definedName name="BExOJ3AKZ9BCBZT3KD8WMSLK6MN2" hidden="1">'[3]Reco Sheet for Fcast'!$F$8:$G$8</definedName>
    <definedName name="BExOJ7XQK71I4YZDD29AKOOWZ47E" localSheetId="2" hidden="1">#REF!</definedName>
    <definedName name="BExOJ7XQK71I4YZDD29AKOOWZ47E" localSheetId="7" hidden="1">#REF!</definedName>
    <definedName name="BExOJ7XQK71I4YZDD29AKOOWZ47E" hidden="1">'[3]Reco Sheet for Fcast'!$H$2:$I$2</definedName>
    <definedName name="BExOJM0W6XGSW5MXPTTX0GNF6SFT" localSheetId="2" hidden="1">#REF!</definedName>
    <definedName name="BExOJM0W6XGSW5MXPTTX0GNF6SFT" localSheetId="7" hidden="1">#REF!</definedName>
    <definedName name="BExOJM0W6XGSW5MXPTTX0GNF6SFT" hidden="1">'[3]Reco Sheet for Fcast'!$I$6:$J$6</definedName>
    <definedName name="BExOJNTMI04AUDW5J41CESW52YMP" localSheetId="13" hidden="1">#REF!</definedName>
    <definedName name="BExOJNTMI04AUDW5J41CESW52YMP" localSheetId="14" hidden="1">#REF!</definedName>
    <definedName name="BExOJNTMI04AUDW5J41CESW52YMP" localSheetId="2" hidden="1">#REF!</definedName>
    <definedName name="BExOJNTMI04AUDW5J41CESW52YMP" hidden="1">#REF!</definedName>
    <definedName name="BExOJXEUJJ9SYRJXKYYV2NCCDT2R" localSheetId="19" hidden="1">'[4]AMI P &amp; L'!#REF!</definedName>
    <definedName name="BExOJXEUJJ9SYRJXKYYV2NCCDT2R" localSheetId="16" hidden="1">'[4]AMI P &amp; L'!#REF!</definedName>
    <definedName name="BExOJXEUJJ9SYRJXKYYV2NCCDT2R" localSheetId="17" hidden="1">'[4]AMI P &amp; L'!#REF!</definedName>
    <definedName name="BExOJXEUJJ9SYRJXKYYV2NCCDT2R" localSheetId="13" hidden="1">'[4]AMI P &amp; L'!#REF!</definedName>
    <definedName name="BExOJXEUJJ9SYRJXKYYV2NCCDT2R" localSheetId="14" hidden="1">'[4]AMI P &amp; L'!#REF!</definedName>
    <definedName name="BExOJXEUJJ9SYRJXKYYV2NCCDT2R" localSheetId="2" hidden="1">#REF!</definedName>
    <definedName name="BExOJXEUJJ9SYRJXKYYV2NCCDT2R" localSheetId="5" hidden="1">'[4]AMI P &amp; L'!#REF!</definedName>
    <definedName name="BExOJXEUJJ9SYRJXKYYV2NCCDT2R" localSheetId="22" hidden="1">'[4]AMI P &amp; L'!#REF!</definedName>
    <definedName name="BExOJXEUJJ9SYRJXKYYV2NCCDT2R" localSheetId="21" hidden="1">'[4]AMI P &amp; L'!#REF!</definedName>
    <definedName name="BExOJXEUJJ9SYRJXKYYV2NCCDT2R" localSheetId="57" hidden="1">'[4]AMI P &amp; L'!#REF!</definedName>
    <definedName name="BExOJXEUJJ9SYRJXKYYV2NCCDT2R" localSheetId="56" hidden="1">'[4]AMI P &amp; L'!#REF!</definedName>
    <definedName name="BExOJXEUJJ9SYRJXKYYV2NCCDT2R" localSheetId="7" hidden="1">#REF!</definedName>
    <definedName name="BExOJXEUJJ9SYRJXKYYV2NCCDT2R" localSheetId="40" hidden="1">'[4]AMI P &amp; L'!#REF!</definedName>
    <definedName name="BExOJXEUJJ9SYRJXKYYV2NCCDT2R" localSheetId="39" hidden="1">'[4]AMI P &amp; L'!#REF!</definedName>
    <definedName name="BExOJXEUJJ9SYRJXKYYV2NCCDT2R" localSheetId="41" hidden="1">'[4]AMI P &amp; L'!#REF!</definedName>
    <definedName name="BExOJXEUJJ9SYRJXKYYV2NCCDT2R" localSheetId="38" hidden="1">'[4]AMI P &amp; L'!#REF!</definedName>
    <definedName name="BExOJXEUJJ9SYRJXKYYV2NCCDT2R" localSheetId="15" hidden="1">'[4]AMI P &amp; L'!#REF!</definedName>
    <definedName name="BExOJXEUJJ9SYRJXKYYV2NCCDT2R" hidden="1">'[4]AMI P &amp; L'!#REF!</definedName>
    <definedName name="BExOK0EQYM9JUMAGWOUN7QDH7VMZ" localSheetId="19" hidden="1">'[4]AMI P &amp; L'!#REF!</definedName>
    <definedName name="BExOK0EQYM9JUMAGWOUN7QDH7VMZ" localSheetId="16" hidden="1">'[4]AMI P &amp; L'!#REF!</definedName>
    <definedName name="BExOK0EQYM9JUMAGWOUN7QDH7VMZ" localSheetId="17" hidden="1">'[4]AMI P &amp; L'!#REF!</definedName>
    <definedName name="BExOK0EQYM9JUMAGWOUN7QDH7VMZ" localSheetId="13" hidden="1">'[4]AMI P &amp; L'!#REF!</definedName>
    <definedName name="BExOK0EQYM9JUMAGWOUN7QDH7VMZ" localSheetId="14" hidden="1">'[4]AMI P &amp; L'!#REF!</definedName>
    <definedName name="BExOK0EQYM9JUMAGWOUN7QDH7VMZ" localSheetId="2" hidden="1">#REF!</definedName>
    <definedName name="BExOK0EQYM9JUMAGWOUN7QDH7VMZ" localSheetId="5" hidden="1">'[4]AMI P &amp; L'!#REF!</definedName>
    <definedName name="BExOK0EQYM9JUMAGWOUN7QDH7VMZ" localSheetId="22" hidden="1">'[4]AMI P &amp; L'!#REF!</definedName>
    <definedName name="BExOK0EQYM9JUMAGWOUN7QDH7VMZ" localSheetId="21" hidden="1">'[4]AMI P &amp; L'!#REF!</definedName>
    <definedName name="BExOK0EQYM9JUMAGWOUN7QDH7VMZ" localSheetId="57" hidden="1">'[4]AMI P &amp; L'!#REF!</definedName>
    <definedName name="BExOK0EQYM9JUMAGWOUN7QDH7VMZ" localSheetId="56" hidden="1">'[4]AMI P &amp; L'!#REF!</definedName>
    <definedName name="BExOK0EQYM9JUMAGWOUN7QDH7VMZ" localSheetId="7" hidden="1">#REF!</definedName>
    <definedName name="BExOK0EQYM9JUMAGWOUN7QDH7VMZ" localSheetId="40" hidden="1">'[4]AMI P &amp; L'!#REF!</definedName>
    <definedName name="BExOK0EQYM9JUMAGWOUN7QDH7VMZ" localSheetId="39" hidden="1">'[4]AMI P &amp; L'!#REF!</definedName>
    <definedName name="BExOK0EQYM9JUMAGWOUN7QDH7VMZ" localSheetId="41" hidden="1">'[4]AMI P &amp; L'!#REF!</definedName>
    <definedName name="BExOK0EQYM9JUMAGWOUN7QDH7VMZ" localSheetId="38" hidden="1">'[4]AMI P &amp; L'!#REF!</definedName>
    <definedName name="BExOK0EQYM9JUMAGWOUN7QDH7VMZ" localSheetId="15" hidden="1">'[4]AMI P &amp; L'!#REF!</definedName>
    <definedName name="BExOK0EQYM9JUMAGWOUN7QDH7VMZ" hidden="1">'[4]AMI P &amp; L'!#REF!</definedName>
    <definedName name="BExOK10DPUX7E7X0CT199QVBODEW" localSheetId="19" hidden="1">#REF!</definedName>
    <definedName name="BExOK10DPUX7E7X0CT199QVBODEW" localSheetId="16" hidden="1">#REF!</definedName>
    <definedName name="BExOK10DPUX7E7X0CT199QVBODEW" localSheetId="17" hidden="1">#REF!</definedName>
    <definedName name="BExOK10DPUX7E7X0CT199QVBODEW" localSheetId="13" hidden="1">#REF!</definedName>
    <definedName name="BExOK10DPUX7E7X0CT199QVBODEW" localSheetId="14" hidden="1">#REF!</definedName>
    <definedName name="BExOK10DPUX7E7X0CT199QVBODEW" localSheetId="2" hidden="1">#REF!</definedName>
    <definedName name="BExOK10DPUX7E7X0CT199QVBODEW" localSheetId="5" hidden="1">#REF!</definedName>
    <definedName name="BExOK10DPUX7E7X0CT199QVBODEW" localSheetId="22" hidden="1">#REF!</definedName>
    <definedName name="BExOK10DPUX7E7X0CT199QVBODEW" localSheetId="21" hidden="1">#REF!</definedName>
    <definedName name="BExOK10DPUX7E7X0CT199QVBODEW" localSheetId="57" hidden="1">#REF!</definedName>
    <definedName name="BExOK10DPUX7E7X0CT199QVBODEW" localSheetId="56" hidden="1">#REF!</definedName>
    <definedName name="BExOK10DPUX7E7X0CT199QVBODEW" localSheetId="7" hidden="1">#REF!</definedName>
    <definedName name="BExOK10DPUX7E7X0CT199QVBODEW" localSheetId="40" hidden="1">#REF!</definedName>
    <definedName name="BExOK10DPUX7E7X0CT199QVBODEW" localSheetId="39" hidden="1">#REF!</definedName>
    <definedName name="BExOK10DPUX7E7X0CT199QVBODEW" localSheetId="41" hidden="1">#REF!</definedName>
    <definedName name="BExOK10DPUX7E7X0CT199QVBODEW" localSheetId="38" hidden="1">#REF!</definedName>
    <definedName name="BExOK10DPUX7E7X0CT199QVBODEW" localSheetId="15" hidden="1">#REF!</definedName>
    <definedName name="BExOK10DPUX7E7X0CT199QVBODEW" hidden="1">#REF!</definedName>
    <definedName name="BExOK4WM9O7QNG6O57FOASI5QSN1" localSheetId="2" hidden="1">#REF!</definedName>
    <definedName name="BExOK4WM9O7QNG6O57FOASI5QSN1" localSheetId="7" hidden="1">#REF!</definedName>
    <definedName name="BExOK4WM9O7QNG6O57FOASI5QSN1" hidden="1">'[3]Reco Sheet for Fcast'!$F$8:$G$8</definedName>
    <definedName name="BExOK8SVNS9DXWU2QWBNB1YVNR7L" localSheetId="13" hidden="1">#REF!</definedName>
    <definedName name="BExOK8SVNS9DXWU2QWBNB1YVNR7L" localSheetId="14" hidden="1">#REF!</definedName>
    <definedName name="BExOK8SVNS9DXWU2QWBNB1YVNR7L" localSheetId="2" hidden="1">#REF!</definedName>
    <definedName name="BExOK8SVNS9DXWU2QWBNB1YVNR7L" localSheetId="22" hidden="1">#REF!</definedName>
    <definedName name="BExOK8SVNS9DXWU2QWBNB1YVNR7L" localSheetId="7" hidden="1">#REF!</definedName>
    <definedName name="BExOK8SVNS9DXWU2QWBNB1YVNR7L" hidden="1">#REF!</definedName>
    <definedName name="BExOKF3GH3XG3I708CZPZD86ZVL2" localSheetId="13" hidden="1">#REF!</definedName>
    <definedName name="BExOKF3GH3XG3I708CZPZD86ZVL2" localSheetId="14" hidden="1">#REF!</definedName>
    <definedName name="BExOKF3GH3XG3I708CZPZD86ZVL2" localSheetId="2" hidden="1">#REF!</definedName>
    <definedName name="BExOKF3GH3XG3I708CZPZD86ZVL2" hidden="1">#REF!</definedName>
    <definedName name="BExOKM4WRNJIN0GK3121IV8DSGQZ" localSheetId="13" hidden="1">#REF!</definedName>
    <definedName name="BExOKM4WRNJIN0GK3121IV8DSGQZ" localSheetId="14" hidden="1">#REF!</definedName>
    <definedName name="BExOKM4WRNJIN0GK3121IV8DSGQZ" localSheetId="2" hidden="1">#REF!</definedName>
    <definedName name="BExOKM4WRNJIN0GK3121IV8DSGQZ" hidden="1">#REF!</definedName>
    <definedName name="BExOKTXMJP351VXKH8VT6SXUNIMF" localSheetId="2" hidden="1">#REF!</definedName>
    <definedName name="BExOKTXMJP351VXKH8VT6SXUNIMF" localSheetId="7" hidden="1">#REF!</definedName>
    <definedName name="BExOKTXMJP351VXKH8VT6SXUNIMF" hidden="1">'[3]Reco Sheet for Fcast'!$F$7:$G$7</definedName>
    <definedName name="BExOKU8GMLOCNVORDE329819XN67" localSheetId="2" hidden="1">#REF!</definedName>
    <definedName name="BExOKU8GMLOCNVORDE329819XN67" localSheetId="7" hidden="1">#REF!</definedName>
    <definedName name="BExOKU8GMLOCNVORDE329819XN67" hidden="1">'[3]Reco Sheet for Fcast'!$I$10:$J$10</definedName>
    <definedName name="BExOL0Z3Z7IAMHPB91EO2MF49U57" localSheetId="2" hidden="1">#REF!</definedName>
    <definedName name="BExOL0Z3Z7IAMHPB91EO2MF49U57" localSheetId="7" hidden="1">#REF!</definedName>
    <definedName name="BExOL0Z3Z7IAMHPB91EO2MF49U57" hidden="1">'[3]Reco Sheet for Fcast'!$F$8:$G$8</definedName>
    <definedName name="BExOL7KH12VAR0LG741SIOJTLWFD" localSheetId="2" hidden="1">#REF!</definedName>
    <definedName name="BExOL7KH12VAR0LG741SIOJTLWFD" localSheetId="7" hidden="1">#REF!</definedName>
    <definedName name="BExOL7KH12VAR0LG741SIOJTLWFD" hidden="1">'[3]Reco Sheet for Fcast'!$F$9:$G$9</definedName>
    <definedName name="BExOL8RN4G537EFMWEFGIWRPYDZ8" localSheetId="13" hidden="1">#REF!</definedName>
    <definedName name="BExOL8RN4G537EFMWEFGIWRPYDZ8" localSheetId="14" hidden="1">#REF!</definedName>
    <definedName name="BExOL8RN4G537EFMWEFGIWRPYDZ8" localSheetId="2" hidden="1">#REF!</definedName>
    <definedName name="BExOL8RN4G537EFMWEFGIWRPYDZ8" hidden="1">#REF!</definedName>
    <definedName name="BExOLE5P4BERQUOGV34XYTRQMJ67" localSheetId="13" hidden="1">#REF!</definedName>
    <definedName name="BExOLE5P4BERQUOGV34XYTRQMJ67" localSheetId="14" hidden="1">#REF!</definedName>
    <definedName name="BExOLE5P4BERQUOGV34XYTRQMJ67" localSheetId="2" hidden="1">#REF!</definedName>
    <definedName name="BExOLE5P4BERQUOGV34XYTRQMJ67" hidden="1">#REF!</definedName>
    <definedName name="BExOLICXFHJLILCJVFMJE5MGGWKR" localSheetId="19" hidden="1">'[4]AMI P &amp; L'!#REF!</definedName>
    <definedName name="BExOLICXFHJLILCJVFMJE5MGGWKR" localSheetId="16" hidden="1">'[4]AMI P &amp; L'!#REF!</definedName>
    <definedName name="BExOLICXFHJLILCJVFMJE5MGGWKR" localSheetId="17" hidden="1">'[4]AMI P &amp; L'!#REF!</definedName>
    <definedName name="BExOLICXFHJLILCJVFMJE5MGGWKR" localSheetId="13" hidden="1">'[4]AMI P &amp; L'!#REF!</definedName>
    <definedName name="BExOLICXFHJLILCJVFMJE5MGGWKR" localSheetId="14" hidden="1">'[4]AMI P &amp; L'!#REF!</definedName>
    <definedName name="BExOLICXFHJLILCJVFMJE5MGGWKR" localSheetId="2" hidden="1">#REF!</definedName>
    <definedName name="BExOLICXFHJLILCJVFMJE5MGGWKR" localSheetId="5" hidden="1">'[4]AMI P &amp; L'!#REF!</definedName>
    <definedName name="BExOLICXFHJLILCJVFMJE5MGGWKR" localSheetId="22" hidden="1">'[4]AMI P &amp; L'!#REF!</definedName>
    <definedName name="BExOLICXFHJLILCJVFMJE5MGGWKR" localSheetId="21" hidden="1">'[4]AMI P &amp; L'!#REF!</definedName>
    <definedName name="BExOLICXFHJLILCJVFMJE5MGGWKR" localSheetId="57" hidden="1">'[4]AMI P &amp; L'!#REF!</definedName>
    <definedName name="BExOLICXFHJLILCJVFMJE5MGGWKR" localSheetId="56" hidden="1">'[4]AMI P &amp; L'!#REF!</definedName>
    <definedName name="BExOLICXFHJLILCJVFMJE5MGGWKR" localSheetId="7" hidden="1">#REF!</definedName>
    <definedName name="BExOLICXFHJLILCJVFMJE5MGGWKR" localSheetId="40" hidden="1">'[4]AMI P &amp; L'!#REF!</definedName>
    <definedName name="BExOLICXFHJLILCJVFMJE5MGGWKR" localSheetId="39" hidden="1">'[4]AMI P &amp; L'!#REF!</definedName>
    <definedName name="BExOLICXFHJLILCJVFMJE5MGGWKR" localSheetId="41" hidden="1">'[4]AMI P &amp; L'!#REF!</definedName>
    <definedName name="BExOLICXFHJLILCJVFMJE5MGGWKR" localSheetId="38" hidden="1">'[4]AMI P &amp; L'!#REF!</definedName>
    <definedName name="BExOLICXFHJLILCJVFMJE5MGGWKR" localSheetId="15" hidden="1">'[4]AMI P &amp; L'!#REF!</definedName>
    <definedName name="BExOLICXFHJLILCJVFMJE5MGGWKR" hidden="1">'[4]AMI P &amp; L'!#REF!</definedName>
    <definedName name="BExOLMUQP54SNJ4377CSQ2W2VRVE" localSheetId="13" hidden="1">#REF!</definedName>
    <definedName name="BExOLMUQP54SNJ4377CSQ2W2VRVE" localSheetId="14" hidden="1">#REF!</definedName>
    <definedName name="BExOLMUQP54SNJ4377CSQ2W2VRVE" localSheetId="2" hidden="1">#REF!</definedName>
    <definedName name="BExOLMUQP54SNJ4377CSQ2W2VRVE" localSheetId="22" hidden="1">#REF!</definedName>
    <definedName name="BExOLMUQP54SNJ4377CSQ2W2VRVE" localSheetId="7" hidden="1">#REF!</definedName>
    <definedName name="BExOLMUQP54SNJ4377CSQ2W2VRVE" hidden="1">#REF!</definedName>
    <definedName name="BExOLOI0WJS3QC12I3ISL0D9AWOF" localSheetId="2" hidden="1">#REF!</definedName>
    <definedName name="BExOLOI0WJS3QC12I3ISL0D9AWOF" localSheetId="7" hidden="1">#REF!</definedName>
    <definedName name="BExOLOI0WJS3QC12I3ISL0D9AWOF" hidden="1">'[3]Reco Sheet for Fcast'!$I$10:$J$10</definedName>
    <definedName name="BExOLYZNG5RBD0BTS1OEZJNU92Q5" localSheetId="2" hidden="1">#REF!</definedName>
    <definedName name="BExOLYZNG5RBD0BTS1OEZJNU92Q5" localSheetId="7" hidden="1">#REF!</definedName>
    <definedName name="BExOLYZNG5RBD0BTS1OEZJNU92Q5" hidden="1">'[3]Reco Sheet for Fcast'!$F$9:$G$9</definedName>
    <definedName name="BExOM3HIJ3UZPOKJI68KPBJAHPDC" localSheetId="2" hidden="1">#REF!</definedName>
    <definedName name="BExOM3HIJ3UZPOKJI68KPBJAHPDC" localSheetId="7" hidden="1">#REF!</definedName>
    <definedName name="BExOM3HIJ3UZPOKJI68KPBJAHPDC" hidden="1">'[3]Reco Sheet for Fcast'!$F$7:$G$7</definedName>
    <definedName name="BExOMATSM3O2HLV7ZXYCJJANWKW1" localSheetId="13" hidden="1">#REF!</definedName>
    <definedName name="BExOMATSM3O2HLV7ZXYCJJANWKW1" localSheetId="14" hidden="1">#REF!</definedName>
    <definedName name="BExOMATSM3O2HLV7ZXYCJJANWKW1" localSheetId="2" hidden="1">#REF!</definedName>
    <definedName name="BExOMATSM3O2HLV7ZXYCJJANWKW1" hidden="1">#REF!</definedName>
    <definedName name="BExOMKPURE33YQ3K1JG9NVQD4W49" localSheetId="2" hidden="1">#REF!</definedName>
    <definedName name="BExOMKPURE33YQ3K1JG9NVQD4W49" localSheetId="7" hidden="1">#REF!</definedName>
    <definedName name="BExOMKPURE33YQ3K1JG9NVQD4W49" hidden="1">'[3]Reco Sheet for Fcast'!$I$8:$J$8</definedName>
    <definedName name="BExOMP7NGCLUNFK50QD2LPKRG078" localSheetId="2" hidden="1">#REF!</definedName>
    <definedName name="BExOMP7NGCLUNFK50QD2LPKRG078" localSheetId="7" hidden="1">#REF!</definedName>
    <definedName name="BExOMP7NGCLUNFK50QD2LPKRG078" hidden="1">'[3]Reco Sheet for Fcast'!$I$8:$J$8</definedName>
    <definedName name="BExOMU0A6XMY48SZRYL4WQZD13BI" localSheetId="19" hidden="1">'[4]AMI P &amp; L'!#REF!</definedName>
    <definedName name="BExOMU0A6XMY48SZRYL4WQZD13BI" localSheetId="16" hidden="1">'[4]AMI P &amp; L'!#REF!</definedName>
    <definedName name="BExOMU0A6XMY48SZRYL4WQZD13BI" localSheetId="17" hidden="1">'[4]AMI P &amp; L'!#REF!</definedName>
    <definedName name="BExOMU0A6XMY48SZRYL4WQZD13BI" localSheetId="13" hidden="1">'[4]AMI P &amp; L'!#REF!</definedName>
    <definedName name="BExOMU0A6XMY48SZRYL4WQZD13BI" localSheetId="14" hidden="1">'[4]AMI P &amp; L'!#REF!</definedName>
    <definedName name="BExOMU0A6XMY48SZRYL4WQZD13BI" localSheetId="2" hidden="1">#REF!</definedName>
    <definedName name="BExOMU0A6XMY48SZRYL4WQZD13BI" localSheetId="5" hidden="1">'[4]AMI P &amp; L'!#REF!</definedName>
    <definedName name="BExOMU0A6XMY48SZRYL4WQZD13BI" localSheetId="22" hidden="1">'[4]AMI P &amp; L'!#REF!</definedName>
    <definedName name="BExOMU0A6XMY48SZRYL4WQZD13BI" localSheetId="21" hidden="1">'[4]AMI P &amp; L'!#REF!</definedName>
    <definedName name="BExOMU0A6XMY48SZRYL4WQZD13BI" localSheetId="57" hidden="1">'[4]AMI P &amp; L'!#REF!</definedName>
    <definedName name="BExOMU0A6XMY48SZRYL4WQZD13BI" localSheetId="56" hidden="1">'[4]AMI P &amp; L'!#REF!</definedName>
    <definedName name="BExOMU0A6XMY48SZRYL4WQZD13BI" localSheetId="7" hidden="1">#REF!</definedName>
    <definedName name="BExOMU0A6XMY48SZRYL4WQZD13BI" localSheetId="40" hidden="1">'[4]AMI P &amp; L'!#REF!</definedName>
    <definedName name="BExOMU0A6XMY48SZRYL4WQZD13BI" localSheetId="39" hidden="1">'[4]AMI P &amp; L'!#REF!</definedName>
    <definedName name="BExOMU0A6XMY48SZRYL4WQZD13BI" localSheetId="41" hidden="1">'[4]AMI P &amp; L'!#REF!</definedName>
    <definedName name="BExOMU0A6XMY48SZRYL4WQZD13BI" localSheetId="38" hidden="1">'[4]AMI P &amp; L'!#REF!</definedName>
    <definedName name="BExOMU0A6XMY48SZRYL4WQZD13BI" localSheetId="15" hidden="1">'[4]AMI P &amp; L'!#REF!</definedName>
    <definedName name="BExOMU0A6XMY48SZRYL4WQZD13BI" hidden="1">'[4]AMI P &amp; L'!#REF!</definedName>
    <definedName name="BExOMVT0HSNC59DJP4CLISASGHKL" localSheetId="2" hidden="1">#REF!</definedName>
    <definedName name="BExOMVT0HSNC59DJP4CLISASGHKL" localSheetId="7" hidden="1">#REF!</definedName>
    <definedName name="BExOMVT0HSNC59DJP4CLISASGHKL" hidden="1">'[3]Reco Sheet for Fcast'!$I$7:$J$7</definedName>
    <definedName name="BExON0AX35F2SI0UCVMGWGVIUNI3" localSheetId="2" hidden="1">#REF!</definedName>
    <definedName name="BExON0AX35F2SI0UCVMGWGVIUNI3" localSheetId="7" hidden="1">#REF!</definedName>
    <definedName name="BExON0AX35F2SI0UCVMGWGVIUNI3" hidden="1">'[3]Reco Sheet for Fcast'!$I$11:$J$11</definedName>
    <definedName name="BExON41U4296DV3DPG6I5EF3OEYF" localSheetId="2" hidden="1">#REF!</definedName>
    <definedName name="BExON41U4296DV3DPG6I5EF3OEYF" localSheetId="7" hidden="1">#REF!</definedName>
    <definedName name="BExON41U4296DV3DPG6I5EF3OEYF" hidden="1">'[3]Reco Sheet for Fcast'!$F$9:$G$9</definedName>
    <definedName name="BExON5P2OD5NSKR8O5KK74ICUSO2" localSheetId="13" hidden="1">#REF!</definedName>
    <definedName name="BExON5P2OD5NSKR8O5KK74ICUSO2" localSheetId="14" hidden="1">#REF!</definedName>
    <definedName name="BExON5P2OD5NSKR8O5KK74ICUSO2" localSheetId="2" hidden="1">#REF!</definedName>
    <definedName name="BExON5P2OD5NSKR8O5KK74ICUSO2" hidden="1">#REF!</definedName>
    <definedName name="BExONB3A7CO4YD8RB41PHC93BQ9M" localSheetId="2" hidden="1">#REF!</definedName>
    <definedName name="BExONB3A7CO4YD8RB41PHC93BQ9M" localSheetId="7" hidden="1">#REF!</definedName>
    <definedName name="BExONB3A7CO4YD8RB41PHC93BQ9M" hidden="1">'[3]Reco Sheet for Fcast'!$F$15:$J$123</definedName>
    <definedName name="BExONFQH6UUXF8V0GI4BRIST9RFO" localSheetId="2" hidden="1">#REF!</definedName>
    <definedName name="BExONFQH6UUXF8V0GI4BRIST9RFO" localSheetId="7" hidden="1">#REF!</definedName>
    <definedName name="BExONFQH6UUXF8V0GI4BRIST9RFO" hidden="1">'[3]Reco Sheet for Fcast'!$F$6:$G$6</definedName>
    <definedName name="BExONH34JHZ9VP2WPUBTIVZOCPM6" hidden="1">'[6]Bud Mth'!$I$6:$J$6</definedName>
    <definedName name="BExONIL31DZWU7IFVN3VV0XTXJA1" localSheetId="2" hidden="1">#REF!</definedName>
    <definedName name="BExONIL31DZWU7IFVN3VV0XTXJA1" localSheetId="7" hidden="1">#REF!</definedName>
    <definedName name="BExONIL31DZWU7IFVN3VV0XTXJA1" hidden="1">'[3]Reco Sheet for Fcast'!$F$11:$G$11</definedName>
    <definedName name="BExONJ1BU17R0F5A2UP1UGJBOGKS" localSheetId="2" hidden="1">#REF!</definedName>
    <definedName name="BExONJ1BU17R0F5A2UP1UGJBOGKS" localSheetId="7" hidden="1">#REF!</definedName>
    <definedName name="BExONJ1BU17R0F5A2UP1UGJBOGKS" hidden="1">'[3]Reco Sheet for Fcast'!$F$9:$G$9</definedName>
    <definedName name="BExONNZ9VMHVX3J6NLNJY7KZA61O" localSheetId="2" hidden="1">#REF!</definedName>
    <definedName name="BExONNZ9VMHVX3J6NLNJY7KZA61O" localSheetId="7" hidden="1">#REF!</definedName>
    <definedName name="BExONNZ9VMHVX3J6NLNJY7KZA61O" hidden="1">'[3]Reco Sheet for Fcast'!$I$6:$J$6</definedName>
    <definedName name="BExONRQ1BAA4F3TXP2MYQ4YCZ09S" localSheetId="2" hidden="1">#REF!</definedName>
    <definedName name="BExONRQ1BAA4F3TXP2MYQ4YCZ09S" localSheetId="7" hidden="1">#REF!</definedName>
    <definedName name="BExONRQ1BAA4F3TXP2MYQ4YCZ09S" hidden="1">'[3]Reco Sheet for Fcast'!$I$7:$J$7</definedName>
    <definedName name="BExOO1WWIZSGB0YTGKESB45TSVMZ" localSheetId="2" hidden="1">#REF!</definedName>
    <definedName name="BExOO1WWIZSGB0YTGKESB45TSVMZ" localSheetId="7" hidden="1">#REF!</definedName>
    <definedName name="BExOO1WWIZSGB0YTGKESB45TSVMZ" hidden="1">'[3]Reco Sheet for Fcast'!$F$11:$G$11</definedName>
    <definedName name="BExOO4B8FPAFYPHCTYTX37P1TQM5" localSheetId="2" hidden="1">#REF!</definedName>
    <definedName name="BExOO4B8FPAFYPHCTYTX37P1TQM5" localSheetId="7" hidden="1">#REF!</definedName>
    <definedName name="BExOO4B8FPAFYPHCTYTX37P1TQM5" hidden="1">'[3]Reco Sheet for Fcast'!$I$11:$J$11</definedName>
    <definedName name="BExOOIULUDOJRMYABWV5CCL906X6" localSheetId="2" hidden="1">#REF!</definedName>
    <definedName name="BExOOIULUDOJRMYABWV5CCL906X6" localSheetId="7" hidden="1">#REF!</definedName>
    <definedName name="BExOOIULUDOJRMYABWV5CCL906X6" hidden="1">'[3]Reco Sheet for Fcast'!$I$9:$J$9</definedName>
    <definedName name="BExOOTN0KTXJCL7E476XBN1CJ553" localSheetId="2" hidden="1">#REF!</definedName>
    <definedName name="BExOOTN0KTXJCL7E476XBN1CJ553" localSheetId="7" hidden="1">#REF!</definedName>
    <definedName name="BExOOTN0KTXJCL7E476XBN1CJ553" hidden="1">'[3]Reco Sheet for Fcast'!$G$2</definedName>
    <definedName name="BExOOUOOR1038J07BOYJJU106NFS" localSheetId="2" hidden="1">'[5]Reco Sheet for Fcast'!$L$6:$M$10</definedName>
    <definedName name="BExOOUOOR1038J07BOYJJU106NFS" localSheetId="7" hidden="1">'[5]Reco Sheet for Fcast'!$L$6:$M$10</definedName>
    <definedName name="BExOOUOOR1038J07BOYJJU106NFS" hidden="1">'[3]Reco Sheet for Fcast'!$L$6:$M$10</definedName>
    <definedName name="BExOOUZHJUFHENA2ET6S02TMZRNP" localSheetId="13" hidden="1">#REF!</definedName>
    <definedName name="BExOOUZHJUFHENA2ET6S02TMZRNP" localSheetId="14" hidden="1">#REF!</definedName>
    <definedName name="BExOOUZHJUFHENA2ET6S02TMZRNP" localSheetId="2" hidden="1">#REF!</definedName>
    <definedName name="BExOOUZHJUFHENA2ET6S02TMZRNP" localSheetId="22" hidden="1">#REF!</definedName>
    <definedName name="BExOOUZHJUFHENA2ET6S02TMZRNP" localSheetId="7" hidden="1">#REF!</definedName>
    <definedName name="BExOOUZHJUFHENA2ET6S02TMZRNP" hidden="1">#REF!</definedName>
    <definedName name="BExOOXOLGZPOJ8PIQTN1HLVYEBQX" localSheetId="13" hidden="1">#REF!</definedName>
    <definedName name="BExOOXOLGZPOJ8PIQTN1HLVYEBQX" localSheetId="14" hidden="1">#REF!</definedName>
    <definedName name="BExOOXOLGZPOJ8PIQTN1HLVYEBQX" localSheetId="2" hidden="1">#REF!</definedName>
    <definedName name="BExOOXOLGZPOJ8PIQTN1HLVYEBQX" localSheetId="7" hidden="1">#REF!</definedName>
    <definedName name="BExOOXOLGZPOJ8PIQTN1HLVYEBQX" hidden="1">#REF!</definedName>
    <definedName name="BExOOYVROEYH3MPDNLVI5DQ7W4YN" localSheetId="13" hidden="1">#REF!</definedName>
    <definedName name="BExOOYVROEYH3MPDNLVI5DQ7W4YN" localSheetId="14" hidden="1">#REF!</definedName>
    <definedName name="BExOOYVROEYH3MPDNLVI5DQ7W4YN" localSheetId="2" hidden="1">#REF!</definedName>
    <definedName name="BExOOYVROEYH3MPDNLVI5DQ7W4YN" localSheetId="7" hidden="1">#REF!</definedName>
    <definedName name="BExOOYVROEYH3MPDNLVI5DQ7W4YN" hidden="1">#REF!</definedName>
    <definedName name="BExOP9DEBV5W5P4Q25J3XCJBP5S9" localSheetId="2" hidden="1">#REF!</definedName>
    <definedName name="BExOP9DEBV5W5P4Q25J3XCJBP5S9" localSheetId="7" hidden="1">#REF!</definedName>
    <definedName name="BExOP9DEBV5W5P4Q25J3XCJBP5S9" hidden="1">'[3]Reco Sheet for Fcast'!$I$11:$J$11</definedName>
    <definedName name="BExOPFNYRBL0BFM23LZBJTADNOE4" localSheetId="2" hidden="1">#REF!</definedName>
    <definedName name="BExOPFNYRBL0BFM23LZBJTADNOE4" localSheetId="7" hidden="1">#REF!</definedName>
    <definedName name="BExOPFNYRBL0BFM23LZBJTADNOE4" hidden="1">'[3]Reco Sheet for Fcast'!$F$15</definedName>
    <definedName name="BExOPINVFSIZMCVT9YGT2AODVCX3" localSheetId="2" hidden="1">#REF!</definedName>
    <definedName name="BExOPINVFSIZMCVT9YGT2AODVCX3" localSheetId="7" hidden="1">#REF!</definedName>
    <definedName name="BExOPINVFSIZMCVT9YGT2AODVCX3" hidden="1">'[3]Reco Sheet for Fcast'!$F$6:$G$6</definedName>
    <definedName name="BExOPL26WA8DVFW4UQLIBW3HVSQL" localSheetId="13" hidden="1">#REF!</definedName>
    <definedName name="BExOPL26WA8DVFW4UQLIBW3HVSQL" localSheetId="14" hidden="1">#REF!</definedName>
    <definedName name="BExOPL26WA8DVFW4UQLIBW3HVSQL" localSheetId="2" hidden="1">#REF!</definedName>
    <definedName name="BExOPL26WA8DVFW4UQLIBW3HVSQL" hidden="1">#REF!</definedName>
    <definedName name="BExOQ1JN4SAC44RTMZIGHSW023WA" localSheetId="2" hidden="1">#REF!</definedName>
    <definedName name="BExOQ1JN4SAC44RTMZIGHSW023WA" localSheetId="7" hidden="1">#REF!</definedName>
    <definedName name="BExOQ1JN4SAC44RTMZIGHSW023WA" hidden="1">'[3]Reco Sheet for Fcast'!$I$6:$J$6</definedName>
    <definedName name="BExOQ256YMF115DJL3KBPNKABJ90" localSheetId="2" hidden="1">#REF!</definedName>
    <definedName name="BExOQ256YMF115DJL3KBPNKABJ90" localSheetId="7" hidden="1">#REF!</definedName>
    <definedName name="BExOQ256YMF115DJL3KBPNKABJ90" hidden="1">'[3]Reco Sheet for Fcast'!$F$6:$G$6</definedName>
    <definedName name="BExOQ31LFF5V955K4N7NSFG61GNX" hidden="1">'[6]Bud Mth'!$I$7:$J$7</definedName>
    <definedName name="BExQ19DEUOLC11IW32E2AMVZLFF1" localSheetId="2" hidden="1">#REF!</definedName>
    <definedName name="BExQ19DEUOLC11IW32E2AMVZLFF1" localSheetId="7" hidden="1">#REF!</definedName>
    <definedName name="BExQ19DEUOLC11IW32E2AMVZLFF1" hidden="1">'[3]Reco Sheet for Fcast'!$H$2:$I$2</definedName>
    <definedName name="BExQ1J9FM9APIRBV1P93CISOUOPN" localSheetId="13" hidden="1">#REF!</definedName>
    <definedName name="BExQ1J9FM9APIRBV1P93CISOUOPN" localSheetId="14" hidden="1">#REF!</definedName>
    <definedName name="BExQ1J9FM9APIRBV1P93CISOUOPN" localSheetId="2" hidden="1">#REF!</definedName>
    <definedName name="BExQ1J9FM9APIRBV1P93CISOUOPN" localSheetId="7" hidden="1">#REF!</definedName>
    <definedName name="BExQ1J9FM9APIRBV1P93CISOUOPN" hidden="1">#REF!</definedName>
    <definedName name="BExQ1SJXKHE45NHA4Y912ZWK0BVS" localSheetId="13" hidden="1">#REF!</definedName>
    <definedName name="BExQ1SJXKHE45NHA4Y912ZWK0BVS" localSheetId="14" hidden="1">#REF!</definedName>
    <definedName name="BExQ1SJXKHE45NHA4Y912ZWK0BVS" localSheetId="2" hidden="1">#REF!</definedName>
    <definedName name="BExQ1SJXKHE45NHA4Y912ZWK0BVS" localSheetId="22" hidden="1">#REF!</definedName>
    <definedName name="BExQ1SJXKHE45NHA4Y912ZWK0BVS" localSheetId="7" hidden="1">#REF!</definedName>
    <definedName name="BExQ1SJXKHE45NHA4Y912ZWK0BVS" hidden="1">#REF!</definedName>
    <definedName name="BExQ1WG83K960T15H8A2VLMPXVU0" hidden="1">'[6]Bud Mth'!$G$2:$H$2</definedName>
    <definedName name="BExQ29C73XR33S3668YYSYZAIHTG" localSheetId="2" hidden="1">#REF!</definedName>
    <definedName name="BExQ29C73XR33S3668YYSYZAIHTG" localSheetId="7" hidden="1">#REF!</definedName>
    <definedName name="BExQ29C73XR33S3668YYSYZAIHTG" hidden="1">'[3]Reco Sheet for Fcast'!$I$11:$J$11</definedName>
    <definedName name="BExQ2FS228IUDUP2023RA1D4AO4C" localSheetId="2" hidden="1">#REF!</definedName>
    <definedName name="BExQ2FS228IUDUP2023RA1D4AO4C" localSheetId="7" hidden="1">#REF!</definedName>
    <definedName name="BExQ2FS228IUDUP2023RA1D4AO4C" hidden="1">'[3]Reco Sheet for Fcast'!$F$11:$G$11</definedName>
    <definedName name="BExQ2L0XYWLY9VPZWXYYFRIRQRJ1" localSheetId="2" hidden="1">#REF!</definedName>
    <definedName name="BExQ2L0XYWLY9VPZWXYYFRIRQRJ1" localSheetId="7" hidden="1">#REF!</definedName>
    <definedName name="BExQ2L0XYWLY9VPZWXYYFRIRQRJ1" hidden="1">'[3]Reco Sheet for Fcast'!$F$7:$G$7</definedName>
    <definedName name="BExQ2M841F5Z1BQYR8DG5FKK0LIU" localSheetId="19" hidden="1">'[4]AMI P &amp; L'!#REF!</definedName>
    <definedName name="BExQ2M841F5Z1BQYR8DG5FKK0LIU" localSheetId="16" hidden="1">'[4]AMI P &amp; L'!#REF!</definedName>
    <definedName name="BExQ2M841F5Z1BQYR8DG5FKK0LIU" localSheetId="17" hidden="1">'[4]AMI P &amp; L'!#REF!</definedName>
    <definedName name="BExQ2M841F5Z1BQYR8DG5FKK0LIU" localSheetId="13" hidden="1">'[4]AMI P &amp; L'!#REF!</definedName>
    <definedName name="BExQ2M841F5Z1BQYR8DG5FKK0LIU" localSheetId="14" hidden="1">'[4]AMI P &amp; L'!#REF!</definedName>
    <definedName name="BExQ2M841F5Z1BQYR8DG5FKK0LIU" localSheetId="2" hidden="1">#REF!</definedName>
    <definedName name="BExQ2M841F5Z1BQYR8DG5FKK0LIU" localSheetId="5" hidden="1">'[4]AMI P &amp; L'!#REF!</definedName>
    <definedName name="BExQ2M841F5Z1BQYR8DG5FKK0LIU" localSheetId="22" hidden="1">'[4]AMI P &amp; L'!#REF!</definedName>
    <definedName name="BExQ2M841F5Z1BQYR8DG5FKK0LIU" localSheetId="21" hidden="1">'[4]AMI P &amp; L'!#REF!</definedName>
    <definedName name="BExQ2M841F5Z1BQYR8DG5FKK0LIU" localSheetId="57" hidden="1">'[4]AMI P &amp; L'!#REF!</definedName>
    <definedName name="BExQ2M841F5Z1BQYR8DG5FKK0LIU" localSheetId="56" hidden="1">'[4]AMI P &amp; L'!#REF!</definedName>
    <definedName name="BExQ2M841F5Z1BQYR8DG5FKK0LIU" localSheetId="7" hidden="1">#REF!</definedName>
    <definedName name="BExQ2M841F5Z1BQYR8DG5FKK0LIU" localSheetId="40" hidden="1">'[4]AMI P &amp; L'!#REF!</definedName>
    <definedName name="BExQ2M841F5Z1BQYR8DG5FKK0LIU" localSheetId="39" hidden="1">'[4]AMI P &amp; L'!#REF!</definedName>
    <definedName name="BExQ2M841F5Z1BQYR8DG5FKK0LIU" localSheetId="41" hidden="1">'[4]AMI P &amp; L'!#REF!</definedName>
    <definedName name="BExQ2M841F5Z1BQYR8DG5FKK0LIU" localSheetId="38" hidden="1">'[4]AMI P &amp; L'!#REF!</definedName>
    <definedName name="BExQ2M841F5Z1BQYR8DG5FKK0LIU" localSheetId="15" hidden="1">'[4]AMI P &amp; L'!#REF!</definedName>
    <definedName name="BExQ2M841F5Z1BQYR8DG5FKK0LIU" hidden="1">'[4]AMI P &amp; L'!#REF!</definedName>
    <definedName name="BExQ300G8I8TK45A0MVHV15422EU" localSheetId="19" hidden="1">'[4]AMI P &amp; L'!#REF!</definedName>
    <definedName name="BExQ300G8I8TK45A0MVHV15422EU" localSheetId="16" hidden="1">'[4]AMI P &amp; L'!#REF!</definedName>
    <definedName name="BExQ300G8I8TK45A0MVHV15422EU" localSheetId="17" hidden="1">'[4]AMI P &amp; L'!#REF!</definedName>
    <definedName name="BExQ300G8I8TK45A0MVHV15422EU" localSheetId="13" hidden="1">'[4]AMI P &amp; L'!#REF!</definedName>
    <definedName name="BExQ300G8I8TK45A0MVHV15422EU" localSheetId="14" hidden="1">'[4]AMI P &amp; L'!#REF!</definedName>
    <definedName name="BExQ300G8I8TK45A0MVHV15422EU" localSheetId="2" hidden="1">#REF!</definedName>
    <definedName name="BExQ300G8I8TK45A0MVHV15422EU" localSheetId="5" hidden="1">'[4]AMI P &amp; L'!#REF!</definedName>
    <definedName name="BExQ300G8I8TK45A0MVHV15422EU" localSheetId="22" hidden="1">'[4]AMI P &amp; L'!#REF!</definedName>
    <definedName name="BExQ300G8I8TK45A0MVHV15422EU" localSheetId="21" hidden="1">'[4]AMI P &amp; L'!#REF!</definedName>
    <definedName name="BExQ300G8I8TK45A0MVHV15422EU" localSheetId="57" hidden="1">'[4]AMI P &amp; L'!#REF!</definedName>
    <definedName name="BExQ300G8I8TK45A0MVHV15422EU" localSheetId="56" hidden="1">'[4]AMI P &amp; L'!#REF!</definedName>
    <definedName name="BExQ300G8I8TK45A0MVHV15422EU" localSheetId="7" hidden="1">#REF!</definedName>
    <definedName name="BExQ300G8I8TK45A0MVHV15422EU" localSheetId="40" hidden="1">'[4]AMI P &amp; L'!#REF!</definedName>
    <definedName name="BExQ300G8I8TK45A0MVHV15422EU" localSheetId="39" hidden="1">'[4]AMI P &amp; L'!#REF!</definedName>
    <definedName name="BExQ300G8I8TK45A0MVHV15422EU" localSheetId="41" hidden="1">'[4]AMI P &amp; L'!#REF!</definedName>
    <definedName name="BExQ300G8I8TK45A0MVHV15422EU" localSheetId="38" hidden="1">'[4]AMI P &amp; L'!#REF!</definedName>
    <definedName name="BExQ300G8I8TK45A0MVHV15422EU" localSheetId="15" hidden="1">'[4]AMI P &amp; L'!#REF!</definedName>
    <definedName name="BExQ300G8I8TK45A0MVHV15422EU" hidden="1">'[4]AMI P &amp; L'!#REF!</definedName>
    <definedName name="BExQ31YI1MP6GUMQYF1OMB5P5GOE" localSheetId="13" hidden="1">#REF!</definedName>
    <definedName name="BExQ31YI1MP6GUMQYF1OMB5P5GOE" localSheetId="14" hidden="1">#REF!</definedName>
    <definedName name="BExQ31YI1MP6GUMQYF1OMB5P5GOE" localSheetId="2" hidden="1">#REF!</definedName>
    <definedName name="BExQ31YI1MP6GUMQYF1OMB5P5GOE" hidden="1">#REF!</definedName>
    <definedName name="BExQ38JVNZHQEVM20T8PEG1GP01R" localSheetId="13" hidden="1">#REF!</definedName>
    <definedName name="BExQ38JVNZHQEVM20T8PEG1GP01R" localSheetId="14" hidden="1">#REF!</definedName>
    <definedName name="BExQ38JVNZHQEVM20T8PEG1GP01R" localSheetId="2" hidden="1">#REF!</definedName>
    <definedName name="BExQ38JVNZHQEVM20T8PEG1GP01R" localSheetId="22" hidden="1">#REF!</definedName>
    <definedName name="BExQ38JVNZHQEVM20T8PEG1GP01R" localSheetId="7" hidden="1">#REF!</definedName>
    <definedName name="BExQ38JVNZHQEVM20T8PEG1GP01R" hidden="1">#REF!</definedName>
    <definedName name="BExQ39R28MXSG2SEV956F0KZ20AN" localSheetId="19" hidden="1">'[4]AMI P &amp; L'!#REF!</definedName>
    <definedName name="BExQ39R28MXSG2SEV956F0KZ20AN" localSheetId="16" hidden="1">'[4]AMI P &amp; L'!#REF!</definedName>
    <definedName name="BExQ39R28MXSG2SEV956F0KZ20AN" localSheetId="17" hidden="1">'[4]AMI P &amp; L'!#REF!</definedName>
    <definedName name="BExQ39R28MXSG2SEV956F0KZ20AN" localSheetId="13" hidden="1">'[4]AMI P &amp; L'!#REF!</definedName>
    <definedName name="BExQ39R28MXSG2SEV956F0KZ20AN" localSheetId="14" hidden="1">'[4]AMI P &amp; L'!#REF!</definedName>
    <definedName name="BExQ39R28MXSG2SEV956F0KZ20AN" localSheetId="2" hidden="1">#REF!</definedName>
    <definedName name="BExQ39R28MXSG2SEV956F0KZ20AN" localSheetId="5" hidden="1">'[4]AMI P &amp; L'!#REF!</definedName>
    <definedName name="BExQ39R28MXSG2SEV956F0KZ20AN" localSheetId="22" hidden="1">'[4]AMI P &amp; L'!#REF!</definedName>
    <definedName name="BExQ39R28MXSG2SEV956F0KZ20AN" localSheetId="21" hidden="1">'[4]AMI P &amp; L'!#REF!</definedName>
    <definedName name="BExQ39R28MXSG2SEV956F0KZ20AN" localSheetId="57" hidden="1">'[4]AMI P &amp; L'!#REF!</definedName>
    <definedName name="BExQ39R28MXSG2SEV956F0KZ20AN" localSheetId="56" hidden="1">'[4]AMI P &amp; L'!#REF!</definedName>
    <definedName name="BExQ39R28MXSG2SEV956F0KZ20AN" localSheetId="7" hidden="1">#REF!</definedName>
    <definedName name="BExQ39R28MXSG2SEV956F0KZ20AN" localSheetId="40" hidden="1">'[4]AMI P &amp; L'!#REF!</definedName>
    <definedName name="BExQ39R28MXSG2SEV956F0KZ20AN" localSheetId="39" hidden="1">'[4]AMI P &amp; L'!#REF!</definedName>
    <definedName name="BExQ39R28MXSG2SEV956F0KZ20AN" localSheetId="41" hidden="1">'[4]AMI P &amp; L'!#REF!</definedName>
    <definedName name="BExQ39R28MXSG2SEV956F0KZ20AN" localSheetId="38" hidden="1">'[4]AMI P &amp; L'!#REF!</definedName>
    <definedName name="BExQ39R28MXSG2SEV956F0KZ20AN" localSheetId="15" hidden="1">'[4]AMI P &amp; L'!#REF!</definedName>
    <definedName name="BExQ39R28MXSG2SEV956F0KZ20AN" hidden="1">'[4]AMI P &amp; L'!#REF!</definedName>
    <definedName name="BExQ3D1P3M5Z3HLMEZ17E0BLEE4U" localSheetId="19" hidden="1">'[4]AMI P &amp; L'!#REF!</definedName>
    <definedName name="BExQ3D1P3M5Z3HLMEZ17E0BLEE4U" localSheetId="16" hidden="1">'[4]AMI P &amp; L'!#REF!</definedName>
    <definedName name="BExQ3D1P3M5Z3HLMEZ17E0BLEE4U" localSheetId="17" hidden="1">'[4]AMI P &amp; L'!#REF!</definedName>
    <definedName name="BExQ3D1P3M5Z3HLMEZ17E0BLEE4U" localSheetId="13" hidden="1">'[4]AMI P &amp; L'!#REF!</definedName>
    <definedName name="BExQ3D1P3M5Z3HLMEZ17E0BLEE4U" localSheetId="14" hidden="1">'[4]AMI P &amp; L'!#REF!</definedName>
    <definedName name="BExQ3D1P3M5Z3HLMEZ17E0BLEE4U" localSheetId="2" hidden="1">#REF!</definedName>
    <definedName name="BExQ3D1P3M5Z3HLMEZ17E0BLEE4U" localSheetId="5" hidden="1">'[4]AMI P &amp; L'!#REF!</definedName>
    <definedName name="BExQ3D1P3M5Z3HLMEZ17E0BLEE4U" localSheetId="22" hidden="1">'[4]AMI P &amp; L'!#REF!</definedName>
    <definedName name="BExQ3D1P3M5Z3HLMEZ17E0BLEE4U" localSheetId="21" hidden="1">'[4]AMI P &amp; L'!#REF!</definedName>
    <definedName name="BExQ3D1P3M5Z3HLMEZ17E0BLEE4U" localSheetId="57" hidden="1">'[4]AMI P &amp; L'!#REF!</definedName>
    <definedName name="BExQ3D1P3M5Z3HLMEZ17E0BLEE4U" localSheetId="56" hidden="1">'[4]AMI P &amp; L'!#REF!</definedName>
    <definedName name="BExQ3D1P3M5Z3HLMEZ17E0BLEE4U" localSheetId="7" hidden="1">#REF!</definedName>
    <definedName name="BExQ3D1P3M5Z3HLMEZ17E0BLEE4U" localSheetId="40" hidden="1">'[4]AMI P &amp; L'!#REF!</definedName>
    <definedName name="BExQ3D1P3M5Z3HLMEZ17E0BLEE4U" localSheetId="39" hidden="1">'[4]AMI P &amp; L'!#REF!</definedName>
    <definedName name="BExQ3D1P3M5Z3HLMEZ17E0BLEE4U" localSheetId="41" hidden="1">'[4]AMI P &amp; L'!#REF!</definedName>
    <definedName name="BExQ3D1P3M5Z3HLMEZ17E0BLEE4U" localSheetId="38" hidden="1">'[4]AMI P &amp; L'!#REF!</definedName>
    <definedName name="BExQ3D1P3M5Z3HLMEZ17E0BLEE4U" localSheetId="15" hidden="1">'[4]AMI P &amp; L'!#REF!</definedName>
    <definedName name="BExQ3D1P3M5Z3HLMEZ17E0BLEE4U" hidden="1">'[4]AMI P &amp; L'!#REF!</definedName>
    <definedName name="BExQ3O4W7QF8BOXTUT4IOGF6YKUD" localSheetId="2" hidden="1">#REF!</definedName>
    <definedName name="BExQ3O4W7QF8BOXTUT4IOGF6YKUD" localSheetId="7" hidden="1">#REF!</definedName>
    <definedName name="BExQ3O4W7QF8BOXTUT4IOGF6YKUD" hidden="1">'[3]Reco Sheet for Fcast'!$G$2</definedName>
    <definedName name="BExQ3PXOWSN8561ZR8IEY8ZASI3B" localSheetId="2" hidden="1">#REF!</definedName>
    <definedName name="BExQ3PXOWSN8561ZR8IEY8ZASI3B" localSheetId="7" hidden="1">#REF!</definedName>
    <definedName name="BExQ3PXOWSN8561ZR8IEY8ZASI3B" hidden="1">'[3]Reco Sheet for Fcast'!$I$8:$J$8</definedName>
    <definedName name="BExQ3TZF04IPY0B0UG9CQQ5736UA" localSheetId="2" hidden="1">#REF!</definedName>
    <definedName name="BExQ3TZF04IPY0B0UG9CQQ5736UA" localSheetId="7" hidden="1">#REF!</definedName>
    <definedName name="BExQ3TZF04IPY0B0UG9CQQ5736UA" hidden="1">'[3]Reco Sheet for Fcast'!$F$8:$G$8</definedName>
    <definedName name="BExQ42IU9MNDYLODP41DL6YTZMAR" localSheetId="19" hidden="1">'[4]AMI P &amp; L'!#REF!</definedName>
    <definedName name="BExQ42IU9MNDYLODP41DL6YTZMAR" localSheetId="16" hidden="1">'[4]AMI P &amp; L'!#REF!</definedName>
    <definedName name="BExQ42IU9MNDYLODP41DL6YTZMAR" localSheetId="17" hidden="1">'[4]AMI P &amp; L'!#REF!</definedName>
    <definedName name="BExQ42IU9MNDYLODP41DL6YTZMAR" localSheetId="13" hidden="1">'[4]AMI P &amp; L'!#REF!</definedName>
    <definedName name="BExQ42IU9MNDYLODP41DL6YTZMAR" localSheetId="14" hidden="1">'[4]AMI P &amp; L'!#REF!</definedName>
    <definedName name="BExQ42IU9MNDYLODP41DL6YTZMAR" localSheetId="2" hidden="1">#REF!</definedName>
    <definedName name="BExQ42IU9MNDYLODP41DL6YTZMAR" localSheetId="5" hidden="1">'[4]AMI P &amp; L'!#REF!</definedName>
    <definedName name="BExQ42IU9MNDYLODP41DL6YTZMAR" localSheetId="22" hidden="1">'[4]AMI P &amp; L'!#REF!</definedName>
    <definedName name="BExQ42IU9MNDYLODP41DL6YTZMAR" localSheetId="21" hidden="1">'[4]AMI P &amp; L'!#REF!</definedName>
    <definedName name="BExQ42IU9MNDYLODP41DL6YTZMAR" localSheetId="57" hidden="1">'[4]AMI P &amp; L'!#REF!</definedName>
    <definedName name="BExQ42IU9MNDYLODP41DL6YTZMAR" localSheetId="56" hidden="1">'[4]AMI P &amp; L'!#REF!</definedName>
    <definedName name="BExQ42IU9MNDYLODP41DL6YTZMAR" localSheetId="7" hidden="1">#REF!</definedName>
    <definedName name="BExQ42IU9MNDYLODP41DL6YTZMAR" localSheetId="40" hidden="1">'[4]AMI P &amp; L'!#REF!</definedName>
    <definedName name="BExQ42IU9MNDYLODP41DL6YTZMAR" localSheetId="39" hidden="1">'[4]AMI P &amp; L'!#REF!</definedName>
    <definedName name="BExQ42IU9MNDYLODP41DL6YTZMAR" localSheetId="41" hidden="1">'[4]AMI P &amp; L'!#REF!</definedName>
    <definedName name="BExQ42IU9MNDYLODP41DL6YTZMAR" localSheetId="38" hidden="1">'[4]AMI P &amp; L'!#REF!</definedName>
    <definedName name="BExQ42IU9MNDYLODP41DL6YTZMAR" localSheetId="15" hidden="1">'[4]AMI P &amp; L'!#REF!</definedName>
    <definedName name="BExQ42IU9MNDYLODP41DL6YTZMAR" hidden="1">'[4]AMI P &amp; L'!#REF!</definedName>
    <definedName name="BExQ452HF7N1HYPXJXQ8WD6SOWUV" localSheetId="2" hidden="1">#REF!</definedName>
    <definedName name="BExQ452HF7N1HYPXJXQ8WD6SOWUV" localSheetId="7" hidden="1">#REF!</definedName>
    <definedName name="BExQ452HF7N1HYPXJXQ8WD6SOWUV" hidden="1">'[3]Reco Sheet for Fcast'!$I$6:$J$6</definedName>
    <definedName name="BExQ4BTBSHPHVEDRCXC2ROW8PLFC" localSheetId="2" hidden="1">#REF!</definedName>
    <definedName name="BExQ4BTBSHPHVEDRCXC2ROW8PLFC" localSheetId="7" hidden="1">#REF!</definedName>
    <definedName name="BExQ4BTBSHPHVEDRCXC2ROW8PLFC" hidden="1">'[3]Reco Sheet for Fcast'!$F$6:$G$6</definedName>
    <definedName name="BExQ4DGKF54SRKQUTUT4B1CZSS62" localSheetId="2" hidden="1">#REF!</definedName>
    <definedName name="BExQ4DGKF54SRKQUTUT4B1CZSS62" localSheetId="7" hidden="1">#REF!</definedName>
    <definedName name="BExQ4DGKF54SRKQUTUT4B1CZSS62" hidden="1">'[3]Reco Sheet for Fcast'!$I$7:$J$7</definedName>
    <definedName name="BExQ4M04XQFHM953TPL217CAK4ZP" localSheetId="2" hidden="1">'[5]Reco Sheet for Fcast'!$F$7:$G$7</definedName>
    <definedName name="BExQ4M04XQFHM953TPL217CAK4ZP" localSheetId="7" hidden="1">'[5]Reco Sheet for Fcast'!$F$7:$G$7</definedName>
    <definedName name="BExQ4M04XQFHM953TPL217CAK4ZP" hidden="1">'[3]Reco Sheet for Fcast'!$F$7:$G$7</definedName>
    <definedName name="BExQ4T74LQ5PYTV1MUQUW75A4BDY" localSheetId="2" hidden="1">#REF!</definedName>
    <definedName name="BExQ4T74LQ5PYTV1MUQUW75A4BDY" localSheetId="7" hidden="1">#REF!</definedName>
    <definedName name="BExQ4T74LQ5PYTV1MUQUW75A4BDY" hidden="1">'[3]Reco Sheet for Fcast'!$I$11:$J$11</definedName>
    <definedName name="BExQ4XJHD7EJCNH7S1MJDZJ2MNWG" localSheetId="2" hidden="1">#REF!</definedName>
    <definedName name="BExQ4XJHD7EJCNH7S1MJDZJ2MNWG" localSheetId="7" hidden="1">#REF!</definedName>
    <definedName name="BExQ4XJHD7EJCNH7S1MJDZJ2MNWG" hidden="1">'[3]Reco Sheet for Fcast'!$I$10:$J$10</definedName>
    <definedName name="BExQ5039ZCEWBUJHU682G4S89J03" localSheetId="2" hidden="1">#REF!</definedName>
    <definedName name="BExQ5039ZCEWBUJHU682G4S89J03" localSheetId="7" hidden="1">#REF!</definedName>
    <definedName name="BExQ5039ZCEWBUJHU682G4S89J03" hidden="1">'[3]Reco Sheet for Fcast'!$F$6:$G$6</definedName>
    <definedName name="BExQ56Z9W6YHZHRXOFFI8EFA7CDI" localSheetId="2" hidden="1">#REF!</definedName>
    <definedName name="BExQ56Z9W6YHZHRXOFFI8EFA7CDI" localSheetId="7" hidden="1">#REF!</definedName>
    <definedName name="BExQ56Z9W6YHZHRXOFFI8EFA7CDI" hidden="1">'[3]Reco Sheet for Fcast'!$H$2:$I$2</definedName>
    <definedName name="BExQ5ITIC66SDM614FOSP325TOY5" localSheetId="13" hidden="1">#REF!</definedName>
    <definedName name="BExQ5ITIC66SDM614FOSP325TOY5" localSheetId="14" hidden="1">#REF!</definedName>
    <definedName name="BExQ5ITIC66SDM614FOSP325TOY5" localSheetId="2" hidden="1">#REF!</definedName>
    <definedName name="BExQ5ITIC66SDM614FOSP325TOY5" localSheetId="22" hidden="1">#REF!</definedName>
    <definedName name="BExQ5ITIC66SDM614FOSP325TOY5" localSheetId="7" hidden="1">#REF!</definedName>
    <definedName name="BExQ5ITIC66SDM614FOSP325TOY5" hidden="1">#REF!</definedName>
    <definedName name="BExQ5KX3Z668H1KUCKZ9J24HUQ1F" localSheetId="2" hidden="1">#REF!</definedName>
    <definedName name="BExQ5KX3Z668H1KUCKZ9J24HUQ1F" localSheetId="7" hidden="1">#REF!</definedName>
    <definedName name="BExQ5KX3Z668H1KUCKZ9J24HUQ1F" hidden="1">'[3]Reco Sheet for Fcast'!$F$7:$G$7</definedName>
    <definedName name="BExQ5SPLEYLGXSVLD9HO5BKQXKIP" localSheetId="13" hidden="1">#REF!</definedName>
    <definedName name="BExQ5SPLEYLGXSVLD9HO5BKQXKIP" localSheetId="14" hidden="1">#REF!</definedName>
    <definedName name="BExQ5SPLEYLGXSVLD9HO5BKQXKIP" localSheetId="2" hidden="1">#REF!</definedName>
    <definedName name="BExQ5SPLEYLGXSVLD9HO5BKQXKIP" localSheetId="22" hidden="1">#REF!</definedName>
    <definedName name="BExQ5SPLEYLGXSVLD9HO5BKQXKIP" localSheetId="7" hidden="1">#REF!</definedName>
    <definedName name="BExQ5SPLEYLGXSVLD9HO5BKQXKIP" hidden="1">#REF!</definedName>
    <definedName name="BExQ5SPMSOCJYLAY20NB5A6O32RE" localSheetId="2" hidden="1">#REF!</definedName>
    <definedName name="BExQ5SPMSOCJYLAY20NB5A6O32RE" localSheetId="7" hidden="1">#REF!</definedName>
    <definedName name="BExQ5SPMSOCJYLAY20NB5A6O32RE" hidden="1">'[3]Reco Sheet for Fcast'!$F$15</definedName>
    <definedName name="BExQ5SPMT3P68JT670S38H90FP23" localSheetId="13" hidden="1">#REF!</definedName>
    <definedName name="BExQ5SPMT3P68JT670S38H90FP23" localSheetId="14" hidden="1">#REF!</definedName>
    <definedName name="BExQ5SPMT3P68JT670S38H90FP23" localSheetId="2" hidden="1">#REF!</definedName>
    <definedName name="BExQ5SPMT3P68JT670S38H90FP23" hidden="1">#REF!</definedName>
    <definedName name="BExQ5UICMGTMK790KTLK49MAGXRC" localSheetId="2" hidden="1">#REF!</definedName>
    <definedName name="BExQ5UICMGTMK790KTLK49MAGXRC" localSheetId="7" hidden="1">#REF!</definedName>
    <definedName name="BExQ5UICMGTMK790KTLK49MAGXRC" hidden="1">'[3]Reco Sheet for Fcast'!$F$6:$G$6</definedName>
    <definedName name="BExQ5YUUK9FD0QGTY4WD0W90O7OL" localSheetId="2" hidden="1">#REF!</definedName>
    <definedName name="BExQ5YUUK9FD0QGTY4WD0W90O7OL" localSheetId="7" hidden="1">#REF!</definedName>
    <definedName name="BExQ5YUUK9FD0QGTY4WD0W90O7OL" hidden="1">'[3]Reco Sheet for Fcast'!$F$8:$G$8</definedName>
    <definedName name="BExQ63793YQ9BH7JLCNRIATIGTRG" localSheetId="19" hidden="1">'[4]AMI P &amp; L'!#REF!</definedName>
    <definedName name="BExQ63793YQ9BH7JLCNRIATIGTRG" localSheetId="16" hidden="1">'[4]AMI P &amp; L'!#REF!</definedName>
    <definedName name="BExQ63793YQ9BH7JLCNRIATIGTRG" localSheetId="17" hidden="1">'[4]AMI P &amp; L'!#REF!</definedName>
    <definedName name="BExQ63793YQ9BH7JLCNRIATIGTRG" localSheetId="13" hidden="1">'[4]AMI P &amp; L'!#REF!</definedName>
    <definedName name="BExQ63793YQ9BH7JLCNRIATIGTRG" localSheetId="14" hidden="1">'[4]AMI P &amp; L'!#REF!</definedName>
    <definedName name="BExQ63793YQ9BH7JLCNRIATIGTRG" localSheetId="2" hidden="1">#REF!</definedName>
    <definedName name="BExQ63793YQ9BH7JLCNRIATIGTRG" localSheetId="5" hidden="1">'[4]AMI P &amp; L'!#REF!</definedName>
    <definedName name="BExQ63793YQ9BH7JLCNRIATIGTRG" localSheetId="22" hidden="1">'[4]AMI P &amp; L'!#REF!</definedName>
    <definedName name="BExQ63793YQ9BH7JLCNRIATIGTRG" localSheetId="21" hidden="1">'[4]AMI P &amp; L'!#REF!</definedName>
    <definedName name="BExQ63793YQ9BH7JLCNRIATIGTRG" localSheetId="57" hidden="1">'[4]AMI P &amp; L'!#REF!</definedName>
    <definedName name="BExQ63793YQ9BH7JLCNRIATIGTRG" localSheetId="56" hidden="1">'[4]AMI P &amp; L'!#REF!</definedName>
    <definedName name="BExQ63793YQ9BH7JLCNRIATIGTRG" localSheetId="7" hidden="1">#REF!</definedName>
    <definedName name="BExQ63793YQ9BH7JLCNRIATIGTRG" localSheetId="40" hidden="1">'[4]AMI P &amp; L'!#REF!</definedName>
    <definedName name="BExQ63793YQ9BH7JLCNRIATIGTRG" localSheetId="39" hidden="1">'[4]AMI P &amp; L'!#REF!</definedName>
    <definedName name="BExQ63793YQ9BH7JLCNRIATIGTRG" localSheetId="41" hidden="1">'[4]AMI P &amp; L'!#REF!</definedName>
    <definedName name="BExQ63793YQ9BH7JLCNRIATIGTRG" localSheetId="38" hidden="1">'[4]AMI P &amp; L'!#REF!</definedName>
    <definedName name="BExQ63793YQ9BH7JLCNRIATIGTRG" localSheetId="15" hidden="1">'[4]AMI P &amp; L'!#REF!</definedName>
    <definedName name="BExQ63793YQ9BH7JLCNRIATIGTRG" hidden="1">'[4]AMI P &amp; L'!#REF!</definedName>
    <definedName name="BExQ6BW4OE2LJPN7H8XKFK42SCJA" localSheetId="13" hidden="1">#REF!</definedName>
    <definedName name="BExQ6BW4OE2LJPN7H8XKFK42SCJA" localSheetId="14" hidden="1">#REF!</definedName>
    <definedName name="BExQ6BW4OE2LJPN7H8XKFK42SCJA" localSheetId="2" hidden="1">#REF!</definedName>
    <definedName name="BExQ6BW4OE2LJPN7H8XKFK42SCJA" hidden="1">#REF!</definedName>
    <definedName name="BExQ6CN1EF2UPZ57ZYMGK8TUJQSS" localSheetId="2" hidden="1">#REF!</definedName>
    <definedName name="BExQ6CN1EF2UPZ57ZYMGK8TUJQSS" localSheetId="7" hidden="1">#REF!</definedName>
    <definedName name="BExQ6CN1EF2UPZ57ZYMGK8TUJQSS" hidden="1">'[3]Reco Sheet for Fcast'!$I$9:$J$9</definedName>
    <definedName name="BExQ6M2YXJ8AMRJF3QGHC40ADAHZ" localSheetId="2" hidden="1">#REF!</definedName>
    <definedName name="BExQ6M2YXJ8AMRJF3QGHC40ADAHZ" localSheetId="7" hidden="1">#REF!</definedName>
    <definedName name="BExQ6M2YXJ8AMRJF3QGHC40ADAHZ" hidden="1">'[3]Reco Sheet for Fcast'!$I$6:$J$6</definedName>
    <definedName name="BExQ6M8B0X44N9TV56ATUVHGDI00" localSheetId="2" hidden="1">#REF!</definedName>
    <definedName name="BExQ6M8B0X44N9TV56ATUVHGDI00" localSheetId="7" hidden="1">#REF!</definedName>
    <definedName name="BExQ6M8B0X44N9TV56ATUVHGDI00" hidden="1">'[3]Reco Sheet for Fcast'!$F$15:$J$123</definedName>
    <definedName name="BExQ6POH065GV0I74XXVD0VUPBJW" localSheetId="2" hidden="1">#REF!</definedName>
    <definedName name="BExQ6POH065GV0I74XXVD0VUPBJW" localSheetId="7" hidden="1">#REF!</definedName>
    <definedName name="BExQ6POH065GV0I74XXVD0VUPBJW" hidden="1">'[3]Reco Sheet for Fcast'!$F$10:$G$10</definedName>
    <definedName name="BExQ6WV9KPSMXPPLGZ3KK4WNYTHU" localSheetId="2" hidden="1">#REF!</definedName>
    <definedName name="BExQ6WV9KPSMXPPLGZ3KK4WNYTHU" localSheetId="7" hidden="1">#REF!</definedName>
    <definedName name="BExQ6WV9KPSMXPPLGZ3KK4WNYTHU" hidden="1">'[3]Reco Sheet for Fcast'!$G$2</definedName>
    <definedName name="BExQ6XRSPHARKJTKTB0NOV3SBZIW" localSheetId="2" hidden="1">'[5]Reco Sheet for Fcast'!$I$9:$J$9</definedName>
    <definedName name="BExQ6XRSPHARKJTKTB0NOV3SBZIW" localSheetId="7" hidden="1">'[5]Reco Sheet for Fcast'!$I$9:$J$9</definedName>
    <definedName name="BExQ6XRSPHARKJTKTB0NOV3SBZIW" hidden="1">'[3]Reco Sheet for Fcast'!$I$9:$J$9</definedName>
    <definedName name="BExQ783XTMM2A9I3UKCFWJH1PP2N" localSheetId="2" hidden="1">#REF!</definedName>
    <definedName name="BExQ783XTMM2A9I3UKCFWJH1PP2N" localSheetId="7" hidden="1">#REF!</definedName>
    <definedName name="BExQ783XTMM2A9I3UKCFWJH1PP2N" hidden="1">'[3]Reco Sheet for Fcast'!$F$11:$G$11</definedName>
    <definedName name="BExQ79LX01ZPQB8EGD1ZHR2VK2H3" localSheetId="2" hidden="1">#REF!</definedName>
    <definedName name="BExQ79LX01ZPQB8EGD1ZHR2VK2H3" localSheetId="7" hidden="1">#REF!</definedName>
    <definedName name="BExQ79LX01ZPQB8EGD1ZHR2VK2H3" hidden="1">'[3]Reco Sheet for Fcast'!$I$10:$J$10</definedName>
    <definedName name="BExQ7ANJWDL69ZUG3AW5S2HJL4GL" localSheetId="13" hidden="1">#REF!</definedName>
    <definedName name="BExQ7ANJWDL69ZUG3AW5S2HJL4GL" localSheetId="14" hidden="1">#REF!</definedName>
    <definedName name="BExQ7ANJWDL69ZUG3AW5S2HJL4GL" localSheetId="2" hidden="1">#REF!</definedName>
    <definedName name="BExQ7ANJWDL69ZUG3AW5S2HJL4GL" localSheetId="22" hidden="1">#REF!</definedName>
    <definedName name="BExQ7ANJWDL69ZUG3AW5S2HJL4GL" localSheetId="7" hidden="1">#REF!</definedName>
    <definedName name="BExQ7ANJWDL69ZUG3AW5S2HJL4GL" hidden="1">#REF!</definedName>
    <definedName name="BExQ7B3V9MGDK2OIJ61XXFBFLJFZ" localSheetId="2" hidden="1">#REF!</definedName>
    <definedName name="BExQ7B3V9MGDK2OIJ61XXFBFLJFZ" localSheetId="7" hidden="1">#REF!</definedName>
    <definedName name="BExQ7B3V9MGDK2OIJ61XXFBFLJFZ" hidden="1">'[3]Reco Sheet for Fcast'!$F$7:$G$7</definedName>
    <definedName name="BExQ7CB046NVPF9ZXDGA7OXOLSLX" localSheetId="2" hidden="1">#REF!</definedName>
    <definedName name="BExQ7CB046NVPF9ZXDGA7OXOLSLX" localSheetId="7" hidden="1">#REF!</definedName>
    <definedName name="BExQ7CB046NVPF9ZXDGA7OXOLSLX" hidden="1">'[3]Reco Sheet for Fcast'!$F$6:$G$6</definedName>
    <definedName name="BExQ7IWDCGGOO1HTJ97YGO1CK3R9" localSheetId="2" hidden="1">#REF!</definedName>
    <definedName name="BExQ7IWDCGGOO1HTJ97YGO1CK3R9" localSheetId="7" hidden="1">#REF!</definedName>
    <definedName name="BExQ7IWDCGGOO1HTJ97YGO1CK3R9" hidden="1">'[3]Reco Sheet for Fcast'!$I$7:$J$7</definedName>
    <definedName name="BExQ7JNFIEGS2HKNBALH3Q2N5G7Z" localSheetId="2" hidden="1">#REF!</definedName>
    <definedName name="BExQ7JNFIEGS2HKNBALH3Q2N5G7Z" localSheetId="7" hidden="1">#REF!</definedName>
    <definedName name="BExQ7JNFIEGS2HKNBALH3Q2N5G7Z" hidden="1">'[3]Reco Sheet for Fcast'!$I$8:$J$8</definedName>
    <definedName name="BExQ7MY3U2Z1IZ71U5LJUD00VVB4" localSheetId="19" hidden="1">'[4]AMI P &amp; L'!#REF!</definedName>
    <definedName name="BExQ7MY3U2Z1IZ71U5LJUD00VVB4" localSheetId="16" hidden="1">'[4]AMI P &amp; L'!#REF!</definedName>
    <definedName name="BExQ7MY3U2Z1IZ71U5LJUD00VVB4" localSheetId="17" hidden="1">'[4]AMI P &amp; L'!#REF!</definedName>
    <definedName name="BExQ7MY3U2Z1IZ71U5LJUD00VVB4" localSheetId="13" hidden="1">'[4]AMI P &amp; L'!#REF!</definedName>
    <definedName name="BExQ7MY3U2Z1IZ71U5LJUD00VVB4" localSheetId="14" hidden="1">'[4]AMI P &amp; L'!#REF!</definedName>
    <definedName name="BExQ7MY3U2Z1IZ71U5LJUD00VVB4" localSheetId="2" hidden="1">#REF!</definedName>
    <definedName name="BExQ7MY3U2Z1IZ71U5LJUD00VVB4" localSheetId="5" hidden="1">'[4]AMI P &amp; L'!#REF!</definedName>
    <definedName name="BExQ7MY3U2Z1IZ71U5LJUD00VVB4" localSheetId="22" hidden="1">'[4]AMI P &amp; L'!#REF!</definedName>
    <definedName name="BExQ7MY3U2Z1IZ71U5LJUD00VVB4" localSheetId="21" hidden="1">'[4]AMI P &amp; L'!#REF!</definedName>
    <definedName name="BExQ7MY3U2Z1IZ71U5LJUD00VVB4" localSheetId="57" hidden="1">'[4]AMI P &amp; L'!#REF!</definedName>
    <definedName name="BExQ7MY3U2Z1IZ71U5LJUD00VVB4" localSheetId="56" hidden="1">'[4]AMI P &amp; L'!#REF!</definedName>
    <definedName name="BExQ7MY3U2Z1IZ71U5LJUD00VVB4" localSheetId="7" hidden="1">#REF!</definedName>
    <definedName name="BExQ7MY3U2Z1IZ71U5LJUD00VVB4" localSheetId="40" hidden="1">'[4]AMI P &amp; L'!#REF!</definedName>
    <definedName name="BExQ7MY3U2Z1IZ71U5LJUD00VVB4" localSheetId="39" hidden="1">'[4]AMI P &amp; L'!#REF!</definedName>
    <definedName name="BExQ7MY3U2Z1IZ71U5LJUD00VVB4" localSheetId="41" hidden="1">'[4]AMI P &amp; L'!#REF!</definedName>
    <definedName name="BExQ7MY3U2Z1IZ71U5LJUD00VVB4" localSheetId="38" hidden="1">'[4]AMI P &amp; L'!#REF!</definedName>
    <definedName name="BExQ7MY3U2Z1IZ71U5LJUD00VVB4" localSheetId="15" hidden="1">'[4]AMI P &amp; L'!#REF!</definedName>
    <definedName name="BExQ7MY3U2Z1IZ71U5LJUD00VVB4" hidden="1">'[4]AMI P &amp; L'!#REF!</definedName>
    <definedName name="BExQ7XL2Q1GVUFL1F9KK0K0EXMWG" localSheetId="19" hidden="1">'[4]AMI P &amp; L'!#REF!</definedName>
    <definedName name="BExQ7XL2Q1GVUFL1F9KK0K0EXMWG" localSheetId="16" hidden="1">'[4]AMI P &amp; L'!#REF!</definedName>
    <definedName name="BExQ7XL2Q1GVUFL1F9KK0K0EXMWG" localSheetId="17" hidden="1">'[4]AMI P &amp; L'!#REF!</definedName>
    <definedName name="BExQ7XL2Q1GVUFL1F9KK0K0EXMWG" localSheetId="13" hidden="1">'[4]AMI P &amp; L'!#REF!</definedName>
    <definedName name="BExQ7XL2Q1GVUFL1F9KK0K0EXMWG" localSheetId="14" hidden="1">'[4]AMI P &amp; L'!#REF!</definedName>
    <definedName name="BExQ7XL2Q1GVUFL1F9KK0K0EXMWG" localSheetId="2" hidden="1">#REF!</definedName>
    <definedName name="BExQ7XL2Q1GVUFL1F9KK0K0EXMWG" localSheetId="5" hidden="1">'[4]AMI P &amp; L'!#REF!</definedName>
    <definedName name="BExQ7XL2Q1GVUFL1F9KK0K0EXMWG" localSheetId="22" hidden="1">'[4]AMI P &amp; L'!#REF!</definedName>
    <definedName name="BExQ7XL2Q1GVUFL1F9KK0K0EXMWG" localSheetId="21" hidden="1">'[4]AMI P &amp; L'!#REF!</definedName>
    <definedName name="BExQ7XL2Q1GVUFL1F9KK0K0EXMWG" localSheetId="57" hidden="1">'[4]AMI P &amp; L'!#REF!</definedName>
    <definedName name="BExQ7XL2Q1GVUFL1F9KK0K0EXMWG" localSheetId="56" hidden="1">'[4]AMI P &amp; L'!#REF!</definedName>
    <definedName name="BExQ7XL2Q1GVUFL1F9KK0K0EXMWG" localSheetId="7" hidden="1">#REF!</definedName>
    <definedName name="BExQ7XL2Q1GVUFL1F9KK0K0EXMWG" localSheetId="40" hidden="1">'[4]AMI P &amp; L'!#REF!</definedName>
    <definedName name="BExQ7XL2Q1GVUFL1F9KK0K0EXMWG" localSheetId="39" hidden="1">'[4]AMI P &amp; L'!#REF!</definedName>
    <definedName name="BExQ7XL2Q1GVUFL1F9KK0K0EXMWG" localSheetId="41" hidden="1">'[4]AMI P &amp; L'!#REF!</definedName>
    <definedName name="BExQ7XL2Q1GVUFL1F9KK0K0EXMWG" localSheetId="38" hidden="1">'[4]AMI P &amp; L'!#REF!</definedName>
    <definedName name="BExQ7XL2Q1GVUFL1F9KK0K0EXMWG" localSheetId="15" hidden="1">'[4]AMI P &amp; L'!#REF!</definedName>
    <definedName name="BExQ7XL2Q1GVUFL1F9KK0K0EXMWG" hidden="1">'[4]AMI P &amp; L'!#REF!</definedName>
    <definedName name="BExQ7YMQIDA28QFJSJT1YWT4PUVZ" localSheetId="13" hidden="1">#REF!</definedName>
    <definedName name="BExQ7YMQIDA28QFJSJT1YWT4PUVZ" localSheetId="14" hidden="1">#REF!</definedName>
    <definedName name="BExQ7YMQIDA28QFJSJT1YWT4PUVZ" localSheetId="2" hidden="1">#REF!</definedName>
    <definedName name="BExQ7YMQIDA28QFJSJT1YWT4PUVZ" hidden="1">#REF!</definedName>
    <definedName name="BExQ8469L3ZRZ3KYZPYMSJIDL7Y5" localSheetId="2" hidden="1">#REF!</definedName>
    <definedName name="BExQ8469L3ZRZ3KYZPYMSJIDL7Y5" localSheetId="7" hidden="1">#REF!</definedName>
    <definedName name="BExQ8469L3ZRZ3KYZPYMSJIDL7Y5" hidden="1">'[3]Reco Sheet for Fcast'!$I$6:$J$6</definedName>
    <definedName name="BExQ84MJB94HL3BWRN50M4NCB6Z0" localSheetId="2" hidden="1">#REF!</definedName>
    <definedName name="BExQ84MJB94HL3BWRN50M4NCB6Z0" localSheetId="7" hidden="1">#REF!</definedName>
    <definedName name="BExQ84MJB94HL3BWRN50M4NCB6Z0" hidden="1">'[3]Reco Sheet for Fcast'!$F$15</definedName>
    <definedName name="BExQ8583ZE00NW7T9OF11OT9IA14" localSheetId="2" hidden="1">#REF!</definedName>
    <definedName name="BExQ8583ZE00NW7T9OF11OT9IA14" localSheetId="7" hidden="1">#REF!</definedName>
    <definedName name="BExQ8583ZE00NW7T9OF11OT9IA14" hidden="1">'[3]Reco Sheet for Fcast'!$F$15</definedName>
    <definedName name="BExQ8A0RPE3IMIFIZLUE7KD2N21W" localSheetId="19" hidden="1">'[4]AMI P &amp; L'!#REF!</definedName>
    <definedName name="BExQ8A0RPE3IMIFIZLUE7KD2N21W" localSheetId="16" hidden="1">'[4]AMI P &amp; L'!#REF!</definedName>
    <definedName name="BExQ8A0RPE3IMIFIZLUE7KD2N21W" localSheetId="17" hidden="1">'[4]AMI P &amp; L'!#REF!</definedName>
    <definedName name="BExQ8A0RPE3IMIFIZLUE7KD2N21W" localSheetId="13" hidden="1">'[4]AMI P &amp; L'!#REF!</definedName>
    <definedName name="BExQ8A0RPE3IMIFIZLUE7KD2N21W" localSheetId="14" hidden="1">'[4]AMI P &amp; L'!#REF!</definedName>
    <definedName name="BExQ8A0RPE3IMIFIZLUE7KD2N21W" localSheetId="2" hidden="1">#REF!</definedName>
    <definedName name="BExQ8A0RPE3IMIFIZLUE7KD2N21W" localSheetId="5" hidden="1">'[4]AMI P &amp; L'!#REF!</definedName>
    <definedName name="BExQ8A0RPE3IMIFIZLUE7KD2N21W" localSheetId="22" hidden="1">'[4]AMI P &amp; L'!#REF!</definedName>
    <definedName name="BExQ8A0RPE3IMIFIZLUE7KD2N21W" localSheetId="21" hidden="1">'[4]AMI P &amp; L'!#REF!</definedName>
    <definedName name="BExQ8A0RPE3IMIFIZLUE7KD2N21W" localSheetId="57" hidden="1">'[4]AMI P &amp; L'!#REF!</definedName>
    <definedName name="BExQ8A0RPE3IMIFIZLUE7KD2N21W" localSheetId="56" hidden="1">'[4]AMI P &amp; L'!#REF!</definedName>
    <definedName name="BExQ8A0RPE3IMIFIZLUE7KD2N21W" localSheetId="7" hidden="1">#REF!</definedName>
    <definedName name="BExQ8A0RPE3IMIFIZLUE7KD2N21W" localSheetId="40" hidden="1">'[4]AMI P &amp; L'!#REF!</definedName>
    <definedName name="BExQ8A0RPE3IMIFIZLUE7KD2N21W" localSheetId="39" hidden="1">'[4]AMI P &amp; L'!#REF!</definedName>
    <definedName name="BExQ8A0RPE3IMIFIZLUE7KD2N21W" localSheetId="41" hidden="1">'[4]AMI P &amp; L'!#REF!</definedName>
    <definedName name="BExQ8A0RPE3IMIFIZLUE7KD2N21W" localSheetId="38" hidden="1">'[4]AMI P &amp; L'!#REF!</definedName>
    <definedName name="BExQ8A0RPE3IMIFIZLUE7KD2N21W" localSheetId="15" hidden="1">'[4]AMI P &amp; L'!#REF!</definedName>
    <definedName name="BExQ8A0RPE3IMIFIZLUE7KD2N21W" hidden="1">'[4]AMI P &amp; L'!#REF!</definedName>
    <definedName name="BExQ8ABK6H1ADV2R2OYT8NFFYG2N" localSheetId="2" hidden="1">#REF!</definedName>
    <definedName name="BExQ8ABK6H1ADV2R2OYT8NFFYG2N" localSheetId="7" hidden="1">#REF!</definedName>
    <definedName name="BExQ8ABK6H1ADV2R2OYT8NFFYG2N" hidden="1">'[3]Reco Sheet for Fcast'!$H$2:$I$2</definedName>
    <definedName name="BExQ8B2GTATY2SYZWYQKTTDGONE4" localSheetId="13" hidden="1">#REF!</definedName>
    <definedName name="BExQ8B2GTATY2SYZWYQKTTDGONE4" localSheetId="14" hidden="1">#REF!</definedName>
    <definedName name="BExQ8B2GTATY2SYZWYQKTTDGONE4" localSheetId="2" hidden="1">#REF!</definedName>
    <definedName name="BExQ8B2GTATY2SYZWYQKTTDGONE4" localSheetId="22" hidden="1">#REF!</definedName>
    <definedName name="BExQ8B2GTATY2SYZWYQKTTDGONE4" localSheetId="7" hidden="1">#REF!</definedName>
    <definedName name="BExQ8B2GTATY2SYZWYQKTTDGONE4" hidden="1">#REF!</definedName>
    <definedName name="BExQ8DM90XJ6GCJIK9LC5O82I2TJ" localSheetId="2" hidden="1">#REF!</definedName>
    <definedName name="BExQ8DM90XJ6GCJIK9LC5O82I2TJ" localSheetId="7" hidden="1">#REF!</definedName>
    <definedName name="BExQ8DM90XJ6GCJIK9LC5O82I2TJ" hidden="1">'[3]Reco Sheet for Fcast'!$F$15</definedName>
    <definedName name="BExQ8G0K46ZORA0QVQTDI7Z8LXGF" localSheetId="2" hidden="1">#REF!</definedName>
    <definedName name="BExQ8G0K46ZORA0QVQTDI7Z8LXGF" localSheetId="7" hidden="1">#REF!</definedName>
    <definedName name="BExQ8G0K46ZORA0QVQTDI7Z8LXGF" hidden="1">'[3]Reco Sheet for Fcast'!$I$7:$J$7</definedName>
    <definedName name="BExQ8O3WEU8HNTTGKTW5T0QSKCLP" localSheetId="19" hidden="1">'[4]AMI P &amp; L'!#REF!</definedName>
    <definedName name="BExQ8O3WEU8HNTTGKTW5T0QSKCLP" localSheetId="16" hidden="1">'[4]AMI P &amp; L'!#REF!</definedName>
    <definedName name="BExQ8O3WEU8HNTTGKTW5T0QSKCLP" localSheetId="17" hidden="1">'[4]AMI P &amp; L'!#REF!</definedName>
    <definedName name="BExQ8O3WEU8HNTTGKTW5T0QSKCLP" localSheetId="13" hidden="1">'[4]AMI P &amp; L'!#REF!</definedName>
    <definedName name="BExQ8O3WEU8HNTTGKTW5T0QSKCLP" localSheetId="14" hidden="1">'[4]AMI P &amp; L'!#REF!</definedName>
    <definedName name="BExQ8O3WEU8HNTTGKTW5T0QSKCLP" localSheetId="2" hidden="1">#REF!</definedName>
    <definedName name="BExQ8O3WEU8HNTTGKTW5T0QSKCLP" localSheetId="5" hidden="1">'[4]AMI P &amp; L'!#REF!</definedName>
    <definedName name="BExQ8O3WEU8HNTTGKTW5T0QSKCLP" localSheetId="22" hidden="1">'[4]AMI P &amp; L'!#REF!</definedName>
    <definedName name="BExQ8O3WEU8HNTTGKTW5T0QSKCLP" localSheetId="21" hidden="1">'[4]AMI P &amp; L'!#REF!</definedName>
    <definedName name="BExQ8O3WEU8HNTTGKTW5T0QSKCLP" localSheetId="57" hidden="1">'[4]AMI P &amp; L'!#REF!</definedName>
    <definedName name="BExQ8O3WEU8HNTTGKTW5T0QSKCLP" localSheetId="56" hidden="1">'[4]AMI P &amp; L'!#REF!</definedName>
    <definedName name="BExQ8O3WEU8HNTTGKTW5T0QSKCLP" localSheetId="7" hidden="1">#REF!</definedName>
    <definedName name="BExQ8O3WEU8HNTTGKTW5T0QSKCLP" localSheetId="40" hidden="1">'[4]AMI P &amp; L'!#REF!</definedName>
    <definedName name="BExQ8O3WEU8HNTTGKTW5T0QSKCLP" localSheetId="39" hidden="1">'[4]AMI P &amp; L'!#REF!</definedName>
    <definedName name="BExQ8O3WEU8HNTTGKTW5T0QSKCLP" localSheetId="41" hidden="1">'[4]AMI P &amp; L'!#REF!</definedName>
    <definedName name="BExQ8O3WEU8HNTTGKTW5T0QSKCLP" localSheetId="38" hidden="1">'[4]AMI P &amp; L'!#REF!</definedName>
    <definedName name="BExQ8O3WEU8HNTTGKTW5T0QSKCLP" localSheetId="15" hidden="1">'[4]AMI P &amp; L'!#REF!</definedName>
    <definedName name="BExQ8O3WEU8HNTTGKTW5T0QSKCLP" hidden="1">'[4]AMI P &amp; L'!#REF!</definedName>
    <definedName name="BExQ8ZCEDBOBJA3D9LDP5TU2WYGR" localSheetId="2" hidden="1">#REF!</definedName>
    <definedName name="BExQ8ZCEDBOBJA3D9LDP5TU2WYGR" localSheetId="7" hidden="1">#REF!</definedName>
    <definedName name="BExQ8ZCEDBOBJA3D9LDP5TU2WYGR" hidden="1">'[3]Reco Sheet for Fcast'!$H$2:$I$2</definedName>
    <definedName name="BExQ94LAW6MAQBWY25WTBFV5PPZJ" localSheetId="2" hidden="1">#REF!</definedName>
    <definedName name="BExQ94LAW6MAQBWY25WTBFV5PPZJ" localSheetId="7" hidden="1">#REF!</definedName>
    <definedName name="BExQ94LAW6MAQBWY25WTBFV5PPZJ" hidden="1">'[3]Reco Sheet for Fcast'!$H$2:$I$2</definedName>
    <definedName name="BExQ97QIPOSSRK978N8P234Y1XA4" localSheetId="2" hidden="1">#REF!</definedName>
    <definedName name="BExQ97QIPOSSRK978N8P234Y1XA4" localSheetId="7" hidden="1">#REF!</definedName>
    <definedName name="BExQ97QIPOSSRK978N8P234Y1XA4" hidden="1">'[3]Reco Sheet for Fcast'!$G$2</definedName>
    <definedName name="BExQ9E6FBAXTHGF3RXANFIA77GXP" localSheetId="2" hidden="1">#REF!</definedName>
    <definedName name="BExQ9E6FBAXTHGF3RXANFIA77GXP" localSheetId="7" hidden="1">#REF!</definedName>
    <definedName name="BExQ9E6FBAXTHGF3RXANFIA77GXP" hidden="1">'[3]Reco Sheet for Fcast'!$G$2</definedName>
    <definedName name="BExQ9FOI3AFYS7CTELHWZ9F8PCOR" localSheetId="13" hidden="1">#REF!</definedName>
    <definedName name="BExQ9FOI3AFYS7CTELHWZ9F8PCOR" localSheetId="14" hidden="1">#REF!</definedName>
    <definedName name="BExQ9FOI3AFYS7CTELHWZ9F8PCOR" localSheetId="2" hidden="1">#REF!</definedName>
    <definedName name="BExQ9FOI3AFYS7CTELHWZ9F8PCOR" hidden="1">#REF!</definedName>
    <definedName name="BExQ9KX9734KIAK7IMRLHCPYDHO2" localSheetId="2" hidden="1">#REF!</definedName>
    <definedName name="BExQ9KX9734KIAK7IMRLHCPYDHO2" localSheetId="7" hidden="1">#REF!</definedName>
    <definedName name="BExQ9KX9734KIAK7IMRLHCPYDHO2" hidden="1">'[3]Reco Sheet for Fcast'!$F$10:$G$10</definedName>
    <definedName name="BExQ9L81FF4I7816VTPFBDWVU4CW" localSheetId="2" hidden="1">#REF!</definedName>
    <definedName name="BExQ9L81FF4I7816VTPFBDWVU4CW" localSheetId="7" hidden="1">#REF!</definedName>
    <definedName name="BExQ9L81FF4I7816VTPFBDWVU4CW" hidden="1">'[3]Reco Sheet for Fcast'!$I$9:$J$9</definedName>
    <definedName name="BExQ9M4E2ACZOWWWP1JJIQO8AHUM" localSheetId="19" hidden="1">'[4]AMI P &amp; L'!#REF!</definedName>
    <definedName name="BExQ9M4E2ACZOWWWP1JJIQO8AHUM" localSheetId="16" hidden="1">'[4]AMI P &amp; L'!#REF!</definedName>
    <definedName name="BExQ9M4E2ACZOWWWP1JJIQO8AHUM" localSheetId="17" hidden="1">'[4]AMI P &amp; L'!#REF!</definedName>
    <definedName name="BExQ9M4E2ACZOWWWP1JJIQO8AHUM" localSheetId="13" hidden="1">'[4]AMI P &amp; L'!#REF!</definedName>
    <definedName name="BExQ9M4E2ACZOWWWP1JJIQO8AHUM" localSheetId="14" hidden="1">'[4]AMI P &amp; L'!#REF!</definedName>
    <definedName name="BExQ9M4E2ACZOWWWP1JJIQO8AHUM" localSheetId="2" hidden="1">#REF!</definedName>
    <definedName name="BExQ9M4E2ACZOWWWP1JJIQO8AHUM" localSheetId="5" hidden="1">'[4]AMI P &amp; L'!#REF!</definedName>
    <definedName name="BExQ9M4E2ACZOWWWP1JJIQO8AHUM" localSheetId="22" hidden="1">'[4]AMI P &amp; L'!#REF!</definedName>
    <definedName name="BExQ9M4E2ACZOWWWP1JJIQO8AHUM" localSheetId="21" hidden="1">'[4]AMI P &amp; L'!#REF!</definedName>
    <definedName name="BExQ9M4E2ACZOWWWP1JJIQO8AHUM" localSheetId="57" hidden="1">'[4]AMI P &amp; L'!#REF!</definedName>
    <definedName name="BExQ9M4E2ACZOWWWP1JJIQO8AHUM" localSheetId="56" hidden="1">'[4]AMI P &amp; L'!#REF!</definedName>
    <definedName name="BExQ9M4E2ACZOWWWP1JJIQO8AHUM" localSheetId="7" hidden="1">#REF!</definedName>
    <definedName name="BExQ9M4E2ACZOWWWP1JJIQO8AHUM" localSheetId="40" hidden="1">'[4]AMI P &amp; L'!#REF!</definedName>
    <definedName name="BExQ9M4E2ACZOWWWP1JJIQO8AHUM" localSheetId="39" hidden="1">'[4]AMI P &amp; L'!#REF!</definedName>
    <definedName name="BExQ9M4E2ACZOWWWP1JJIQO8AHUM" localSheetId="41" hidden="1">'[4]AMI P &amp; L'!#REF!</definedName>
    <definedName name="BExQ9M4E2ACZOWWWP1JJIQO8AHUM" localSheetId="38" hidden="1">'[4]AMI P &amp; L'!#REF!</definedName>
    <definedName name="BExQ9M4E2ACZOWWWP1JJIQO8AHUM" localSheetId="15" hidden="1">'[4]AMI P &amp; L'!#REF!</definedName>
    <definedName name="BExQ9M4E2ACZOWWWP1JJIQO8AHUM" hidden="1">'[4]AMI P &amp; L'!#REF!</definedName>
    <definedName name="BExQ9UTANMJCK7LJ4OQMD6F2Q01L" localSheetId="2" hidden="1">#REF!</definedName>
    <definedName name="BExQ9UTANMJCK7LJ4OQMD6F2Q01L" localSheetId="7" hidden="1">#REF!</definedName>
    <definedName name="BExQ9UTANMJCK7LJ4OQMD6F2Q01L" hidden="1">'[3]Reco Sheet for Fcast'!$H$2:$I$2</definedName>
    <definedName name="BExQ9ZLYHWABXAA9NJDW8ZS0UQ9P" localSheetId="19" hidden="1">'[4]AMI P &amp; L'!#REF!</definedName>
    <definedName name="BExQ9ZLYHWABXAA9NJDW8ZS0UQ9P" localSheetId="16" hidden="1">'[4]AMI P &amp; L'!#REF!</definedName>
    <definedName name="BExQ9ZLYHWABXAA9NJDW8ZS0UQ9P" localSheetId="17" hidden="1">'[4]AMI P &amp; L'!#REF!</definedName>
    <definedName name="BExQ9ZLYHWABXAA9NJDW8ZS0UQ9P" localSheetId="13" hidden="1">'[4]AMI P &amp; L'!#REF!</definedName>
    <definedName name="BExQ9ZLYHWABXAA9NJDW8ZS0UQ9P" localSheetId="14" hidden="1">'[4]AMI P &amp; L'!#REF!</definedName>
    <definedName name="BExQ9ZLYHWABXAA9NJDW8ZS0UQ9P" localSheetId="2" hidden="1">#REF!</definedName>
    <definedName name="BExQ9ZLYHWABXAA9NJDW8ZS0UQ9P" localSheetId="5" hidden="1">'[4]AMI P &amp; L'!#REF!</definedName>
    <definedName name="BExQ9ZLYHWABXAA9NJDW8ZS0UQ9P" localSheetId="22" hidden="1">'[4]AMI P &amp; L'!#REF!</definedName>
    <definedName name="BExQ9ZLYHWABXAA9NJDW8ZS0UQ9P" localSheetId="21" hidden="1">'[4]AMI P &amp; L'!#REF!</definedName>
    <definedName name="BExQ9ZLYHWABXAA9NJDW8ZS0UQ9P" localSheetId="57" hidden="1">'[4]AMI P &amp; L'!#REF!</definedName>
    <definedName name="BExQ9ZLYHWABXAA9NJDW8ZS0UQ9P" localSheetId="56" hidden="1">'[4]AMI P &amp; L'!#REF!</definedName>
    <definedName name="BExQ9ZLYHWABXAA9NJDW8ZS0UQ9P" localSheetId="7" hidden="1">#REF!</definedName>
    <definedName name="BExQ9ZLYHWABXAA9NJDW8ZS0UQ9P" localSheetId="40" hidden="1">'[4]AMI P &amp; L'!#REF!</definedName>
    <definedName name="BExQ9ZLYHWABXAA9NJDW8ZS0UQ9P" localSheetId="39" hidden="1">'[4]AMI P &amp; L'!#REF!</definedName>
    <definedName name="BExQ9ZLYHWABXAA9NJDW8ZS0UQ9P" localSheetId="41" hidden="1">'[4]AMI P &amp; L'!#REF!</definedName>
    <definedName name="BExQ9ZLYHWABXAA9NJDW8ZS0UQ9P" localSheetId="38" hidden="1">'[4]AMI P &amp; L'!#REF!</definedName>
    <definedName name="BExQ9ZLYHWABXAA9NJDW8ZS0UQ9P" localSheetId="15" hidden="1">'[4]AMI P &amp; L'!#REF!</definedName>
    <definedName name="BExQ9ZLYHWABXAA9NJDW8ZS0UQ9P" hidden="1">'[4]AMI P &amp; L'!#REF!</definedName>
    <definedName name="BExQA324HSCK40ENJUT9CS9EC71B" localSheetId="19" hidden="1">'[4]AMI P &amp; L'!#REF!</definedName>
    <definedName name="BExQA324HSCK40ENJUT9CS9EC71B" localSheetId="16" hidden="1">'[4]AMI P &amp; L'!#REF!</definedName>
    <definedName name="BExQA324HSCK40ENJUT9CS9EC71B" localSheetId="17" hidden="1">'[4]AMI P &amp; L'!#REF!</definedName>
    <definedName name="BExQA324HSCK40ENJUT9CS9EC71B" localSheetId="13" hidden="1">'[4]AMI P &amp; L'!#REF!</definedName>
    <definedName name="BExQA324HSCK40ENJUT9CS9EC71B" localSheetId="14" hidden="1">'[4]AMI P &amp; L'!#REF!</definedName>
    <definedName name="BExQA324HSCK40ENJUT9CS9EC71B" localSheetId="2" hidden="1">#REF!</definedName>
    <definedName name="BExQA324HSCK40ENJUT9CS9EC71B" localSheetId="5" hidden="1">'[4]AMI P &amp; L'!#REF!</definedName>
    <definedName name="BExQA324HSCK40ENJUT9CS9EC71B" localSheetId="22" hidden="1">'[4]AMI P &amp; L'!#REF!</definedName>
    <definedName name="BExQA324HSCK40ENJUT9CS9EC71B" localSheetId="21" hidden="1">'[4]AMI P &amp; L'!#REF!</definedName>
    <definedName name="BExQA324HSCK40ENJUT9CS9EC71B" localSheetId="57" hidden="1">'[4]AMI P &amp; L'!#REF!</definedName>
    <definedName name="BExQA324HSCK40ENJUT9CS9EC71B" localSheetId="56" hidden="1">'[4]AMI P &amp; L'!#REF!</definedName>
    <definedName name="BExQA324HSCK40ENJUT9CS9EC71B" localSheetId="7" hidden="1">#REF!</definedName>
    <definedName name="BExQA324HSCK40ENJUT9CS9EC71B" localSheetId="40" hidden="1">'[4]AMI P &amp; L'!#REF!</definedName>
    <definedName name="BExQA324HSCK40ENJUT9CS9EC71B" localSheetId="39" hidden="1">'[4]AMI P &amp; L'!#REF!</definedName>
    <definedName name="BExQA324HSCK40ENJUT9CS9EC71B" localSheetId="41" hidden="1">'[4]AMI P &amp; L'!#REF!</definedName>
    <definedName name="BExQA324HSCK40ENJUT9CS9EC71B" localSheetId="38" hidden="1">'[4]AMI P &amp; L'!#REF!</definedName>
    <definedName name="BExQA324HSCK40ENJUT9CS9EC71B" localSheetId="15" hidden="1">'[4]AMI P &amp; L'!#REF!</definedName>
    <definedName name="BExQA324HSCK40ENJUT9CS9EC71B" hidden="1">'[4]AMI P &amp; L'!#REF!</definedName>
    <definedName name="BExQA55GY0STSNBWQCWN8E31ZXCS" localSheetId="2" hidden="1">#REF!</definedName>
    <definedName name="BExQA55GY0STSNBWQCWN8E31ZXCS" localSheetId="7" hidden="1">#REF!</definedName>
    <definedName name="BExQA55GY0STSNBWQCWN8E31ZXCS" hidden="1">'[3]Reco Sheet for Fcast'!$I$6:$J$6</definedName>
    <definedName name="BExQA9HZIN9XEMHEEVHT99UU9Z82" localSheetId="2" hidden="1">#REF!</definedName>
    <definedName name="BExQA9HZIN9XEMHEEVHT99UU9Z82" localSheetId="7" hidden="1">#REF!</definedName>
    <definedName name="BExQA9HZIN9XEMHEEVHT99UU9Z82" hidden="1">'[3]Reco Sheet for Fcast'!$I$10:$J$10</definedName>
    <definedName name="BExQAELFYH92K8CJL155181UDORO" localSheetId="2" hidden="1">#REF!</definedName>
    <definedName name="BExQAELFYH92K8CJL155181UDORO" localSheetId="7" hidden="1">#REF!</definedName>
    <definedName name="BExQAELFYH92K8CJL155181UDORO" hidden="1">'[3]Reco Sheet for Fcast'!$H$2:$I$2</definedName>
    <definedName name="BExQAG8PP8R5NJKNQD1U4QOSD6X5" localSheetId="2" hidden="1">#REF!</definedName>
    <definedName name="BExQAG8PP8R5NJKNQD1U4QOSD6X5" localSheetId="7" hidden="1">#REF!</definedName>
    <definedName name="BExQAG8PP8R5NJKNQD1U4QOSD6X5" hidden="1">'[3]Reco Sheet for Fcast'!$F$15</definedName>
    <definedName name="BExQBC0EAV6PKQT8I8C3GLEZDMZL" localSheetId="19" hidden="1">#REF!</definedName>
    <definedName name="BExQBC0EAV6PKQT8I8C3GLEZDMZL" localSheetId="16" hidden="1">#REF!</definedName>
    <definedName name="BExQBC0EAV6PKQT8I8C3GLEZDMZL" localSheetId="17" hidden="1">#REF!</definedName>
    <definedName name="BExQBC0EAV6PKQT8I8C3GLEZDMZL" localSheetId="13" hidden="1">#REF!</definedName>
    <definedName name="BExQBC0EAV6PKQT8I8C3GLEZDMZL" localSheetId="14" hidden="1">#REF!</definedName>
    <definedName name="BExQBC0EAV6PKQT8I8C3GLEZDMZL" localSheetId="2" hidden="1">#REF!</definedName>
    <definedName name="BExQBC0EAV6PKQT8I8C3GLEZDMZL" localSheetId="5" hidden="1">#REF!</definedName>
    <definedName name="BExQBC0EAV6PKQT8I8C3GLEZDMZL" localSheetId="22" hidden="1">#REF!</definedName>
    <definedName name="BExQBC0EAV6PKQT8I8C3GLEZDMZL" localSheetId="21" hidden="1">#REF!</definedName>
    <definedName name="BExQBC0EAV6PKQT8I8C3GLEZDMZL" localSheetId="57" hidden="1">#REF!</definedName>
    <definedName name="BExQBC0EAV6PKQT8I8C3GLEZDMZL" localSheetId="56" hidden="1">#REF!</definedName>
    <definedName name="BExQBC0EAV6PKQT8I8C3GLEZDMZL" localSheetId="7" hidden="1">#REF!</definedName>
    <definedName name="BExQBC0EAV6PKQT8I8C3GLEZDMZL" localSheetId="40" hidden="1">#REF!</definedName>
    <definedName name="BExQBC0EAV6PKQT8I8C3GLEZDMZL" localSheetId="39" hidden="1">#REF!</definedName>
    <definedName name="BExQBC0EAV6PKQT8I8C3GLEZDMZL" localSheetId="41" hidden="1">#REF!</definedName>
    <definedName name="BExQBC0EAV6PKQT8I8C3GLEZDMZL" localSheetId="38" hidden="1">#REF!</definedName>
    <definedName name="BExQBC0EAV6PKQT8I8C3GLEZDMZL" localSheetId="15" hidden="1">#REF!</definedName>
    <definedName name="BExQBC0EAV6PKQT8I8C3GLEZDMZL" hidden="1">#REF!</definedName>
    <definedName name="BExQBDICMZTSA1X73TMHNO4JSFLN" localSheetId="2" hidden="1">#REF!</definedName>
    <definedName name="BExQBDICMZTSA1X73TMHNO4JSFLN" localSheetId="7" hidden="1">#REF!</definedName>
    <definedName name="BExQBDICMZTSA1X73TMHNO4JSFLN" hidden="1">'[3]Reco Sheet for Fcast'!$K$2</definedName>
    <definedName name="BExQBEER6CRCRPSSL61S0OMH57ZA" localSheetId="2" hidden="1">#REF!</definedName>
    <definedName name="BExQBEER6CRCRPSSL61S0OMH57ZA" localSheetId="7" hidden="1">#REF!</definedName>
    <definedName name="BExQBEER6CRCRPSSL61S0OMH57ZA" hidden="1">'[3]Reco Sheet for Fcast'!$F$11:$G$11</definedName>
    <definedName name="BExQBIGGY5TXI2FJVVZSLZ0LTZYH" localSheetId="2" hidden="1">#REF!</definedName>
    <definedName name="BExQBIGGY5TXI2FJVVZSLZ0LTZYH" localSheetId="7" hidden="1">#REF!</definedName>
    <definedName name="BExQBIGGY5TXI2FJVVZSLZ0LTZYH" hidden="1">'[3]Reco Sheet for Fcast'!$I$10:$J$10</definedName>
    <definedName name="BExQBM1RUSIQ85LLMM2159BYDPIP" localSheetId="2" hidden="1">#REF!</definedName>
    <definedName name="BExQBM1RUSIQ85LLMM2159BYDPIP" localSheetId="7" hidden="1">#REF!</definedName>
    <definedName name="BExQBM1RUSIQ85LLMM2159BYDPIP" hidden="1">'[3]Reco Sheet for Fcast'!$I$7:$J$7</definedName>
    <definedName name="BExQBPSOZ47V81YAEURP0NQJNTJH" localSheetId="2" hidden="1">#REF!</definedName>
    <definedName name="BExQBPSOZ47V81YAEURP0NQJNTJH" localSheetId="7" hidden="1">#REF!</definedName>
    <definedName name="BExQBPSOZ47V81YAEURP0NQJNTJH" hidden="1">'[3]Reco Sheet for Fcast'!$F$9:$G$9</definedName>
    <definedName name="BExQC5TWT21CGBKD0IHAXTIN2QB8" localSheetId="2" hidden="1">#REF!</definedName>
    <definedName name="BExQC5TWT21CGBKD0IHAXTIN2QB8" localSheetId="7" hidden="1">#REF!</definedName>
    <definedName name="BExQC5TWT21CGBKD0IHAXTIN2QB8" hidden="1">'[3]Reco Sheet for Fcast'!$I$8:$J$8</definedName>
    <definedName name="BExQC94JL9F5GW4S8DQCAF4WB2DA" localSheetId="2" hidden="1">#REF!</definedName>
    <definedName name="BExQC94JL9F5GW4S8DQCAF4WB2DA" localSheetId="7" hidden="1">#REF!</definedName>
    <definedName name="BExQC94JL9F5GW4S8DQCAF4WB2DA" hidden="1">'[3]Reco Sheet for Fcast'!$F$10:$G$10</definedName>
    <definedName name="BExQCKTD8AT0824LGWREXM1B5D1X" localSheetId="2" hidden="1">#REF!</definedName>
    <definedName name="BExQCKTD8AT0824LGWREXM1B5D1X" localSheetId="7" hidden="1">#REF!</definedName>
    <definedName name="BExQCKTD8AT0824LGWREXM1B5D1X" hidden="1">'[3]Reco Sheet for Fcast'!$I$7:$J$7</definedName>
    <definedName name="BExQCL45LYUSPEVB6VCDQAC05VSS" localSheetId="13" hidden="1">#REF!</definedName>
    <definedName name="BExQCL45LYUSPEVB6VCDQAC05VSS" localSheetId="14" hidden="1">#REF!</definedName>
    <definedName name="BExQCL45LYUSPEVB6VCDQAC05VSS" localSheetId="2" hidden="1">#REF!</definedName>
    <definedName name="BExQCL45LYUSPEVB6VCDQAC05VSS" hidden="1">#REF!</definedName>
    <definedName name="BExQCP0EE3PKTDKVOL04IOBUGZ6F" localSheetId="2" hidden="1">'[5]Reco Sheet for Fcast'!$I$11:$J$11</definedName>
    <definedName name="BExQCP0EE3PKTDKVOL04IOBUGZ6F" localSheetId="7" hidden="1">'[5]Reco Sheet for Fcast'!$I$11:$J$11</definedName>
    <definedName name="BExQCP0EE3PKTDKVOL04IOBUGZ6F" hidden="1">'[3]Reco Sheet for Fcast'!$I$11:$J$11</definedName>
    <definedName name="BExQCRPJCDKQQIBYGE5391OQXNQ7" localSheetId="13" hidden="1">#REF!</definedName>
    <definedName name="BExQCRPJCDKQQIBYGE5391OQXNQ7" localSheetId="14" hidden="1">#REF!</definedName>
    <definedName name="BExQCRPJCDKQQIBYGE5391OQXNQ7" localSheetId="2" hidden="1">#REF!</definedName>
    <definedName name="BExQCRPJCDKQQIBYGE5391OQXNQ7" localSheetId="7" hidden="1">#REF!</definedName>
    <definedName name="BExQCRPJCDKQQIBYGE5391OQXNQ7" hidden="1">#REF!</definedName>
    <definedName name="BExQD3ZVGTFSCD9MSWY8NN45FLM3" localSheetId="13" hidden="1">#REF!</definedName>
    <definedName name="BExQD3ZVGTFSCD9MSWY8NN45FLM3" localSheetId="14" hidden="1">#REF!</definedName>
    <definedName name="BExQD3ZVGTFSCD9MSWY8NN45FLM3" localSheetId="2" hidden="1">#REF!</definedName>
    <definedName name="BExQD3ZVGTFSCD9MSWY8NN45FLM3" localSheetId="22" hidden="1">#REF!</definedName>
    <definedName name="BExQD3ZVGTFSCD9MSWY8NN45FLM3" localSheetId="7" hidden="1">#REF!</definedName>
    <definedName name="BExQD3ZVGTFSCD9MSWY8NN45FLM3" hidden="1">#REF!</definedName>
    <definedName name="BExQD571YWOXKR2SX85K5MKQ0AO2" localSheetId="2" hidden="1">#REF!</definedName>
    <definedName name="BExQD571YWOXKR2SX85K5MKQ0AO2" localSheetId="7" hidden="1">#REF!</definedName>
    <definedName name="BExQD571YWOXKR2SX85K5MKQ0AO2" hidden="1">'[3]Reco Sheet for Fcast'!$F$7:$G$7</definedName>
    <definedName name="BExQD7AKUWKH58PNJCJZNN1COR9E" localSheetId="13" hidden="1">#REF!</definedName>
    <definedName name="BExQD7AKUWKH58PNJCJZNN1COR9E" localSheetId="14" hidden="1">#REF!</definedName>
    <definedName name="BExQD7AKUWKH58PNJCJZNN1COR9E" localSheetId="2" hidden="1">#REF!</definedName>
    <definedName name="BExQD7AKUWKH58PNJCJZNN1COR9E" localSheetId="22" hidden="1">#REF!</definedName>
    <definedName name="BExQD7AKUWKH58PNJCJZNN1COR9E" localSheetId="7" hidden="1">#REF!</definedName>
    <definedName name="BExQD7AKUWKH58PNJCJZNN1COR9E" hidden="1">#REF!</definedName>
    <definedName name="BExQDB6VCHN8PNX8EA6JNIEQ2JC2" localSheetId="2" hidden="1">#REF!</definedName>
    <definedName name="BExQDB6VCHN8PNX8EA6JNIEQ2JC2" localSheetId="7" hidden="1">#REF!</definedName>
    <definedName name="BExQDB6VCHN8PNX8EA6JNIEQ2JC2" hidden="1">'[3]Reco Sheet for Fcast'!$G$2</definedName>
    <definedName name="BExQDE1B6U2Q9B73KBENABP71YM1" localSheetId="19" hidden="1">'[4]AMI P &amp; L'!#REF!</definedName>
    <definedName name="BExQDE1B6U2Q9B73KBENABP71YM1" localSheetId="16" hidden="1">'[4]AMI P &amp; L'!#REF!</definedName>
    <definedName name="BExQDE1B6U2Q9B73KBENABP71YM1" localSheetId="17" hidden="1">'[4]AMI P &amp; L'!#REF!</definedName>
    <definedName name="BExQDE1B6U2Q9B73KBENABP71YM1" localSheetId="13" hidden="1">'[4]AMI P &amp; L'!#REF!</definedName>
    <definedName name="BExQDE1B6U2Q9B73KBENABP71YM1" localSheetId="14" hidden="1">'[4]AMI P &amp; L'!#REF!</definedName>
    <definedName name="BExQDE1B6U2Q9B73KBENABP71YM1" localSheetId="2" hidden="1">#REF!</definedName>
    <definedName name="BExQDE1B6U2Q9B73KBENABP71YM1" localSheetId="5" hidden="1">'[4]AMI P &amp; L'!#REF!</definedName>
    <definedName name="BExQDE1B6U2Q9B73KBENABP71YM1" localSheetId="22" hidden="1">'[4]AMI P &amp; L'!#REF!</definedName>
    <definedName name="BExQDE1B6U2Q9B73KBENABP71YM1" localSheetId="21" hidden="1">'[4]AMI P &amp; L'!#REF!</definedName>
    <definedName name="BExQDE1B6U2Q9B73KBENABP71YM1" localSheetId="57" hidden="1">'[4]AMI P &amp; L'!#REF!</definedName>
    <definedName name="BExQDE1B6U2Q9B73KBENABP71YM1" localSheetId="56" hidden="1">'[4]AMI P &amp; L'!#REF!</definedName>
    <definedName name="BExQDE1B6U2Q9B73KBENABP71YM1" localSheetId="7" hidden="1">#REF!</definedName>
    <definedName name="BExQDE1B6U2Q9B73KBENABP71YM1" localSheetId="40" hidden="1">'[4]AMI P &amp; L'!#REF!</definedName>
    <definedName name="BExQDE1B6U2Q9B73KBENABP71YM1" localSheetId="39" hidden="1">'[4]AMI P &amp; L'!#REF!</definedName>
    <definedName name="BExQDE1B6U2Q9B73KBENABP71YM1" localSheetId="41" hidden="1">'[4]AMI P &amp; L'!#REF!</definedName>
    <definedName name="BExQDE1B6U2Q9B73KBENABP71YM1" localSheetId="38" hidden="1">'[4]AMI P &amp; L'!#REF!</definedName>
    <definedName name="BExQDE1B6U2Q9B73KBENABP71YM1" localSheetId="15" hidden="1">'[4]AMI P &amp; L'!#REF!</definedName>
    <definedName name="BExQDE1B6U2Q9B73KBENABP71YM1" hidden="1">'[4]AMI P &amp; L'!#REF!</definedName>
    <definedName name="BExQDGQCN7ZW41QDUHOBJUGQAX40" localSheetId="2" hidden="1">#REF!</definedName>
    <definedName name="BExQDGQCN7ZW41QDUHOBJUGQAX40" localSheetId="7" hidden="1">#REF!</definedName>
    <definedName name="BExQDGQCN7ZW41QDUHOBJUGQAX40" hidden="1">'[3]Reco Sheet for Fcast'!$I$8:$J$8</definedName>
    <definedName name="BExQEG918FUBEWTF0HLT9G5I5XRJ" localSheetId="13" hidden="1">#REF!</definedName>
    <definedName name="BExQEG918FUBEWTF0HLT9G5I5XRJ" localSheetId="14" hidden="1">#REF!</definedName>
    <definedName name="BExQEG918FUBEWTF0HLT9G5I5XRJ" localSheetId="2" hidden="1">#REF!</definedName>
    <definedName name="BExQEG918FUBEWTF0HLT9G5I5XRJ" hidden="1">#REF!</definedName>
    <definedName name="BExQEMUA4HEFM4OVO8M8MA8PIAW1" localSheetId="19" hidden="1">'[4]AMI P &amp; L'!#REF!</definedName>
    <definedName name="BExQEMUA4HEFM4OVO8M8MA8PIAW1" localSheetId="16" hidden="1">'[4]AMI P &amp; L'!#REF!</definedName>
    <definedName name="BExQEMUA4HEFM4OVO8M8MA8PIAW1" localSheetId="17" hidden="1">'[4]AMI P &amp; L'!#REF!</definedName>
    <definedName name="BExQEMUA4HEFM4OVO8M8MA8PIAW1" localSheetId="13" hidden="1">'[4]AMI P &amp; L'!#REF!</definedName>
    <definedName name="BExQEMUA4HEFM4OVO8M8MA8PIAW1" localSheetId="14" hidden="1">'[4]AMI P &amp; L'!#REF!</definedName>
    <definedName name="BExQEMUA4HEFM4OVO8M8MA8PIAW1" localSheetId="2" hidden="1">#REF!</definedName>
    <definedName name="BExQEMUA4HEFM4OVO8M8MA8PIAW1" localSheetId="5" hidden="1">'[4]AMI P &amp; L'!#REF!</definedName>
    <definedName name="BExQEMUA4HEFM4OVO8M8MA8PIAW1" localSheetId="22" hidden="1">'[4]AMI P &amp; L'!#REF!</definedName>
    <definedName name="BExQEMUA4HEFM4OVO8M8MA8PIAW1" localSheetId="21" hidden="1">'[4]AMI P &amp; L'!#REF!</definedName>
    <definedName name="BExQEMUA4HEFM4OVO8M8MA8PIAW1" localSheetId="57" hidden="1">'[4]AMI P &amp; L'!#REF!</definedName>
    <definedName name="BExQEMUA4HEFM4OVO8M8MA8PIAW1" localSheetId="56" hidden="1">'[4]AMI P &amp; L'!#REF!</definedName>
    <definedName name="BExQEMUA4HEFM4OVO8M8MA8PIAW1" localSheetId="7" hidden="1">#REF!</definedName>
    <definedName name="BExQEMUA4HEFM4OVO8M8MA8PIAW1" localSheetId="40" hidden="1">'[4]AMI P &amp; L'!#REF!</definedName>
    <definedName name="BExQEMUA4HEFM4OVO8M8MA8PIAW1" localSheetId="39" hidden="1">'[4]AMI P &amp; L'!#REF!</definedName>
    <definedName name="BExQEMUA4HEFM4OVO8M8MA8PIAW1" localSheetId="41" hidden="1">'[4]AMI P &amp; L'!#REF!</definedName>
    <definedName name="BExQEMUA4HEFM4OVO8M8MA8PIAW1" localSheetId="38" hidden="1">'[4]AMI P &amp; L'!#REF!</definedName>
    <definedName name="BExQEMUA4HEFM4OVO8M8MA8PIAW1" localSheetId="15" hidden="1">'[4]AMI P &amp; L'!#REF!</definedName>
    <definedName name="BExQEMUA4HEFM4OVO8M8MA8PIAW1" hidden="1">'[4]AMI P &amp; L'!#REF!</definedName>
    <definedName name="BExQEQ4XZQFIKUXNU9H7WE7AMZ1U" localSheetId="2" hidden="1">#REF!</definedName>
    <definedName name="BExQEQ4XZQFIKUXNU9H7WE7AMZ1U" localSheetId="7" hidden="1">#REF!</definedName>
    <definedName name="BExQEQ4XZQFIKUXNU9H7WE7AMZ1U" hidden="1">'[3]Reco Sheet for Fcast'!$I$6:$J$6</definedName>
    <definedName name="BExQF1OEB07CRAP6ALNNMJNJ3P2D" localSheetId="2" hidden="1">#REF!</definedName>
    <definedName name="BExQF1OEB07CRAP6ALNNMJNJ3P2D" localSheetId="7" hidden="1">#REF!</definedName>
    <definedName name="BExQF1OEB07CRAP6ALNNMJNJ3P2D" hidden="1">'[3]Reco Sheet for Fcast'!$F$8:$G$8</definedName>
    <definedName name="BExQF54F62R5B3N9BG47XYK8T6XS" localSheetId="13" hidden="1">#REF!</definedName>
    <definedName name="BExQF54F62R5B3N9BG47XYK8T6XS" localSheetId="14" hidden="1">#REF!</definedName>
    <definedName name="BExQF54F62R5B3N9BG47XYK8T6XS" localSheetId="2" hidden="1">#REF!</definedName>
    <definedName name="BExQF54F62R5B3N9BG47XYK8T6XS" localSheetId="22" hidden="1">#REF!</definedName>
    <definedName name="BExQF54F62R5B3N9BG47XYK8T6XS" localSheetId="7" hidden="1">#REF!</definedName>
    <definedName name="BExQF54F62R5B3N9BG47XYK8T6XS" hidden="1">#REF!</definedName>
    <definedName name="BExQF9X2AQPFJZTCHTU5PTTR0JAH" localSheetId="2" hidden="1">#REF!</definedName>
    <definedName name="BExQF9X2AQPFJZTCHTU5PTTR0JAH" localSheetId="7" hidden="1">#REF!</definedName>
    <definedName name="BExQF9X2AQPFJZTCHTU5PTTR0JAH" hidden="1">'[3]Reco Sheet for Fcast'!$F$10:$G$10</definedName>
    <definedName name="BExQFC0M9KKFMQKPLPEO2RQDB7MM" localSheetId="2" hidden="1">#REF!</definedName>
    <definedName name="BExQFC0M9KKFMQKPLPEO2RQDB7MM" localSheetId="7" hidden="1">#REF!</definedName>
    <definedName name="BExQFC0M9KKFMQKPLPEO2RQDB7MM" hidden="1">'[3]Reco Sheet for Fcast'!$I$10:$J$10</definedName>
    <definedName name="BExQFEEV7627R8TYZCM28C6V6WHE" localSheetId="2" hidden="1">#REF!</definedName>
    <definedName name="BExQFEEV7627R8TYZCM28C6V6WHE" localSheetId="7" hidden="1">#REF!</definedName>
    <definedName name="BExQFEEV7627R8TYZCM28C6V6WHE" hidden="1">'[3]Reco Sheet for Fcast'!$F$15</definedName>
    <definedName name="BExQFEK8NUD04X2OBRA275ADPSDL" localSheetId="19" hidden="1">'[4]AMI P &amp; L'!#REF!</definedName>
    <definedName name="BExQFEK8NUD04X2OBRA275ADPSDL" localSheetId="16" hidden="1">'[4]AMI P &amp; L'!#REF!</definedName>
    <definedName name="BExQFEK8NUD04X2OBRA275ADPSDL" localSheetId="17" hidden="1">'[4]AMI P &amp; L'!#REF!</definedName>
    <definedName name="BExQFEK8NUD04X2OBRA275ADPSDL" localSheetId="13" hidden="1">'[4]AMI P &amp; L'!#REF!</definedName>
    <definedName name="BExQFEK8NUD04X2OBRA275ADPSDL" localSheetId="14" hidden="1">'[4]AMI P &amp; L'!#REF!</definedName>
    <definedName name="BExQFEK8NUD04X2OBRA275ADPSDL" localSheetId="2" hidden="1">#REF!</definedName>
    <definedName name="BExQFEK8NUD04X2OBRA275ADPSDL" localSheetId="5" hidden="1">'[4]AMI P &amp; L'!#REF!</definedName>
    <definedName name="BExQFEK8NUD04X2OBRA275ADPSDL" localSheetId="22" hidden="1">'[4]AMI P &amp; L'!#REF!</definedName>
    <definedName name="BExQFEK8NUD04X2OBRA275ADPSDL" localSheetId="21" hidden="1">'[4]AMI P &amp; L'!#REF!</definedName>
    <definedName name="BExQFEK8NUD04X2OBRA275ADPSDL" localSheetId="57" hidden="1">'[4]AMI P &amp; L'!#REF!</definedName>
    <definedName name="BExQFEK8NUD04X2OBRA275ADPSDL" localSheetId="56" hidden="1">'[4]AMI P &amp; L'!#REF!</definedName>
    <definedName name="BExQFEK8NUD04X2OBRA275ADPSDL" localSheetId="7" hidden="1">#REF!</definedName>
    <definedName name="BExQFEK8NUD04X2OBRA275ADPSDL" localSheetId="40" hidden="1">'[4]AMI P &amp; L'!#REF!</definedName>
    <definedName name="BExQFEK8NUD04X2OBRA275ADPSDL" localSheetId="39" hidden="1">'[4]AMI P &amp; L'!#REF!</definedName>
    <definedName name="BExQFEK8NUD04X2OBRA275ADPSDL" localSheetId="41" hidden="1">'[4]AMI P &amp; L'!#REF!</definedName>
    <definedName name="BExQFEK8NUD04X2OBRA275ADPSDL" localSheetId="38" hidden="1">'[4]AMI P &amp; L'!#REF!</definedName>
    <definedName name="BExQFEK8NUD04X2OBRA275ADPSDL" localSheetId="15" hidden="1">'[4]AMI P &amp; L'!#REF!</definedName>
    <definedName name="BExQFEK8NUD04X2OBRA275ADPSDL" hidden="1">'[4]AMI P &amp; L'!#REF!</definedName>
    <definedName name="BExQFGYIWDR4W0YF7XR6E4EWWJ02" localSheetId="2" hidden="1">#REF!</definedName>
    <definedName name="BExQFGYIWDR4W0YF7XR6E4EWWJ02" localSheetId="7" hidden="1">#REF!</definedName>
    <definedName name="BExQFGYIWDR4W0YF7XR6E4EWWJ02" hidden="1">'[3]Reco Sheet for Fcast'!$I$6:$J$6</definedName>
    <definedName name="BExQFK9CM9S7VEN838EI8DKI9WSL" localSheetId="13" hidden="1">#REF!</definedName>
    <definedName name="BExQFK9CM9S7VEN838EI8DKI9WSL" localSheetId="14" hidden="1">#REF!</definedName>
    <definedName name="BExQFK9CM9S7VEN838EI8DKI9WSL" localSheetId="2" hidden="1">#REF!</definedName>
    <definedName name="BExQFK9CM9S7VEN838EI8DKI9WSL" hidden="1">#REF!</definedName>
    <definedName name="BExQFOGG5ULYNV6XAFVJ1T69RAUZ" hidden="1">'[6]Bud Mth'!$I$10:$J$10</definedName>
    <definedName name="BExQFPNFKA36IAPS22LAUMBDI4KE" localSheetId="2" hidden="1">#REF!</definedName>
    <definedName name="BExQFPNFKA36IAPS22LAUMBDI4KE" localSheetId="7" hidden="1">#REF!</definedName>
    <definedName name="BExQFPNFKA36IAPS22LAUMBDI4KE" hidden="1">'[3]Reco Sheet for Fcast'!$I$10:$J$10</definedName>
    <definedName name="BExQFPSWEMA8WBUZ4WK20LR13VSU" localSheetId="2" hidden="1">#REF!</definedName>
    <definedName name="BExQFPSWEMA8WBUZ4WK20LR13VSU" localSheetId="7" hidden="1">#REF!</definedName>
    <definedName name="BExQFPSWEMA8WBUZ4WK20LR13VSU" hidden="1">'[3]Reco Sheet for Fcast'!$K$2</definedName>
    <definedName name="BExQFSYARQ5AIUI2V7O1EDCDM882" localSheetId="19" hidden="1">'[4]AMI P &amp; L'!#REF!</definedName>
    <definedName name="BExQFSYARQ5AIUI2V7O1EDCDM882" localSheetId="16" hidden="1">'[4]AMI P &amp; L'!#REF!</definedName>
    <definedName name="BExQFSYARQ5AIUI2V7O1EDCDM882" localSheetId="17" hidden="1">'[4]AMI P &amp; L'!#REF!</definedName>
    <definedName name="BExQFSYARQ5AIUI2V7O1EDCDM882" localSheetId="13" hidden="1">'[4]AMI P &amp; L'!#REF!</definedName>
    <definedName name="BExQFSYARQ5AIUI2V7O1EDCDM882" localSheetId="14" hidden="1">'[4]AMI P &amp; L'!#REF!</definedName>
    <definedName name="BExQFSYARQ5AIUI2V7O1EDCDM882" localSheetId="2" hidden="1">'[7]AMI P &amp; L'!#REF!</definedName>
    <definedName name="BExQFSYARQ5AIUI2V7O1EDCDM882" localSheetId="5" hidden="1">'[4]AMI P &amp; L'!#REF!</definedName>
    <definedName name="BExQFSYARQ5AIUI2V7O1EDCDM882" localSheetId="22" hidden="1">'[4]AMI P &amp; L'!#REF!</definedName>
    <definedName name="BExQFSYARQ5AIUI2V7O1EDCDM882" localSheetId="21" hidden="1">'[4]AMI P &amp; L'!#REF!</definedName>
    <definedName name="BExQFSYARQ5AIUI2V7O1EDCDM882" localSheetId="57" hidden="1">'[4]AMI P &amp; L'!#REF!</definedName>
    <definedName name="BExQFSYARQ5AIUI2V7O1EDCDM882" localSheetId="56" hidden="1">'[4]AMI P &amp; L'!#REF!</definedName>
    <definedName name="BExQFSYARQ5AIUI2V7O1EDCDM882" localSheetId="7" hidden="1">'[7]AMI P &amp; L'!#REF!</definedName>
    <definedName name="BExQFSYARQ5AIUI2V7O1EDCDM882" localSheetId="40" hidden="1">'[4]AMI P &amp; L'!#REF!</definedName>
    <definedName name="BExQFSYARQ5AIUI2V7O1EDCDM882" localSheetId="39" hidden="1">'[4]AMI P &amp; L'!#REF!</definedName>
    <definedName name="BExQFSYARQ5AIUI2V7O1EDCDM882" localSheetId="41" hidden="1">'[4]AMI P &amp; L'!#REF!</definedName>
    <definedName name="BExQFSYARQ5AIUI2V7O1EDCDM882" localSheetId="38" hidden="1">'[4]AMI P &amp; L'!#REF!</definedName>
    <definedName name="BExQFSYARQ5AIUI2V7O1EDCDM882" localSheetId="15" hidden="1">'[4]AMI P &amp; L'!#REF!</definedName>
    <definedName name="BExQFSYARQ5AIUI2V7O1EDCDM882" hidden="1">'[4]AMI P &amp; L'!#REF!</definedName>
    <definedName name="BExQFVSPOSCCPF1TLJPIWYWYB8A9" localSheetId="2" hidden="1">#REF!</definedName>
    <definedName name="BExQFVSPOSCCPF1TLJPIWYWYB8A9" localSheetId="7" hidden="1">#REF!</definedName>
    <definedName name="BExQFVSPOSCCPF1TLJPIWYWYB8A9" hidden="1">'[3]Reco Sheet for Fcast'!$F$10:$G$10</definedName>
    <definedName name="BExQFWJQXNQAW6LUMOEDS6KMJMYL" localSheetId="2" hidden="1">#REF!</definedName>
    <definedName name="BExQFWJQXNQAW6LUMOEDS6KMJMYL" localSheetId="7" hidden="1">#REF!</definedName>
    <definedName name="BExQFWJQXNQAW6LUMOEDS6KMJMYL" hidden="1">'[3]Reco Sheet for Fcast'!$F$7:$G$7</definedName>
    <definedName name="BExQG8TYRD2G42UA5ZPCRLNKUDMX" localSheetId="2" hidden="1">#REF!</definedName>
    <definedName name="BExQG8TYRD2G42UA5ZPCRLNKUDMX" localSheetId="7" hidden="1">#REF!</definedName>
    <definedName name="BExQG8TYRD2G42UA5ZPCRLNKUDMX" hidden="1">'[3]Reco Sheet for Fcast'!$F$7:$G$7</definedName>
    <definedName name="BExQGO48J9MPCDQ96RBB9UN9AIGT" localSheetId="2" hidden="1">#REF!</definedName>
    <definedName name="BExQGO48J9MPCDQ96RBB9UN9AIGT" localSheetId="7" hidden="1">#REF!</definedName>
    <definedName name="BExQGO48J9MPCDQ96RBB9UN9AIGT" hidden="1">'[3]Reco Sheet for Fcast'!$F$9:$G$9</definedName>
    <definedName name="BExQGSBB6MJWDW7AYWA0MSFTXKRR" localSheetId="2" hidden="1">#REF!</definedName>
    <definedName name="BExQGSBB6MJWDW7AYWA0MSFTXKRR" localSheetId="7" hidden="1">#REF!</definedName>
    <definedName name="BExQGSBB6MJWDW7AYWA0MSFTXKRR" hidden="1">'[3]Reco Sheet for Fcast'!$I$8:$J$8</definedName>
    <definedName name="BExQGZ7H6ND6DRMZMKKTMXLFYHJC" localSheetId="13" hidden="1">#REF!</definedName>
    <definedName name="BExQGZ7H6ND6DRMZMKKTMXLFYHJC" localSheetId="14" hidden="1">#REF!</definedName>
    <definedName name="BExQGZ7H6ND6DRMZMKKTMXLFYHJC" localSheetId="2" hidden="1">#REF!</definedName>
    <definedName name="BExQGZ7H6ND6DRMZMKKTMXLFYHJC" localSheetId="22" hidden="1">#REF!</definedName>
    <definedName name="BExQGZ7H6ND6DRMZMKKTMXLFYHJC" localSheetId="7" hidden="1">#REF!</definedName>
    <definedName name="BExQGZ7H6ND6DRMZMKKTMXLFYHJC" hidden="1">#REF!</definedName>
    <definedName name="BExQH0UURAJ13AVO5UI04HSRGVYW" localSheetId="2" hidden="1">#REF!</definedName>
    <definedName name="BExQH0UURAJ13AVO5UI04HSRGVYW" localSheetId="7" hidden="1">#REF!</definedName>
    <definedName name="BExQH0UURAJ13AVO5UI04HSRGVYW" hidden="1">'[3]Reco Sheet for Fcast'!$F$6:$G$6</definedName>
    <definedName name="BExQH6ZZY0NR8SE48PSI9D0CU1TC" localSheetId="2" hidden="1">#REF!</definedName>
    <definedName name="BExQH6ZZY0NR8SE48PSI9D0CU1TC" localSheetId="7" hidden="1">#REF!</definedName>
    <definedName name="BExQH6ZZY0NR8SE48PSI9D0CU1TC" hidden="1">'[3]Reco Sheet for Fcast'!$I$10:$J$10</definedName>
    <definedName name="BExQH9P2MCXAJOVEO4GFQT6MNW22" localSheetId="2" hidden="1">#REF!</definedName>
    <definedName name="BExQH9P2MCXAJOVEO4GFQT6MNW22" localSheetId="7" hidden="1">#REF!</definedName>
    <definedName name="BExQH9P2MCXAJOVEO4GFQT6MNW22" hidden="1">'[3]Reco Sheet for Fcast'!$F$15</definedName>
    <definedName name="BExQHC3DXXZX5BWEIV17DNSO0EB6" localSheetId="19" hidden="1">'[4]AMI P &amp; L'!#REF!</definedName>
    <definedName name="BExQHC3DXXZX5BWEIV17DNSO0EB6" localSheetId="16" hidden="1">'[4]AMI P &amp; L'!#REF!</definedName>
    <definedName name="BExQHC3DXXZX5BWEIV17DNSO0EB6" localSheetId="17" hidden="1">'[4]AMI P &amp; L'!#REF!</definedName>
    <definedName name="BExQHC3DXXZX5BWEIV17DNSO0EB6" localSheetId="13" hidden="1">'[4]AMI P &amp; L'!#REF!</definedName>
    <definedName name="BExQHC3DXXZX5BWEIV17DNSO0EB6" localSheetId="14" hidden="1">'[4]AMI P &amp; L'!#REF!</definedName>
    <definedName name="BExQHC3DXXZX5BWEIV17DNSO0EB6" localSheetId="2" hidden="1">'[7]AMI P &amp; L'!#REF!</definedName>
    <definedName name="BExQHC3DXXZX5BWEIV17DNSO0EB6" localSheetId="5" hidden="1">'[4]AMI P &amp; L'!#REF!</definedName>
    <definedName name="BExQHC3DXXZX5BWEIV17DNSO0EB6" localSheetId="22" hidden="1">'[4]AMI P &amp; L'!#REF!</definedName>
    <definedName name="BExQHC3DXXZX5BWEIV17DNSO0EB6" localSheetId="21" hidden="1">'[4]AMI P &amp; L'!#REF!</definedName>
    <definedName name="BExQHC3DXXZX5BWEIV17DNSO0EB6" localSheetId="57" hidden="1">'[4]AMI P &amp; L'!#REF!</definedName>
    <definedName name="BExQHC3DXXZX5BWEIV17DNSO0EB6" localSheetId="56" hidden="1">'[4]AMI P &amp; L'!#REF!</definedName>
    <definedName name="BExQHC3DXXZX5BWEIV17DNSO0EB6" localSheetId="7" hidden="1">'[7]AMI P &amp; L'!#REF!</definedName>
    <definedName name="BExQHC3DXXZX5BWEIV17DNSO0EB6" localSheetId="40" hidden="1">'[4]AMI P &amp; L'!#REF!</definedName>
    <definedName name="BExQHC3DXXZX5BWEIV17DNSO0EB6" localSheetId="39" hidden="1">'[4]AMI P &amp; L'!#REF!</definedName>
    <definedName name="BExQHC3DXXZX5BWEIV17DNSO0EB6" localSheetId="41" hidden="1">'[4]AMI P &amp; L'!#REF!</definedName>
    <definedName name="BExQHC3DXXZX5BWEIV17DNSO0EB6" localSheetId="38" hidden="1">'[4]AMI P &amp; L'!#REF!</definedName>
    <definedName name="BExQHC3DXXZX5BWEIV17DNSO0EB6" localSheetId="15" hidden="1">'[4]AMI P &amp; L'!#REF!</definedName>
    <definedName name="BExQHC3DXXZX5BWEIV17DNSO0EB6" hidden="1">'[4]AMI P &amp; L'!#REF!</definedName>
    <definedName name="BExQHCZSBYUY8OKKJXFYWKBBM6AH" localSheetId="2" hidden="1">#REF!</definedName>
    <definedName name="BExQHCZSBYUY8OKKJXFYWKBBM6AH" localSheetId="7" hidden="1">#REF!</definedName>
    <definedName name="BExQHCZSBYUY8OKKJXFYWKBBM6AH" hidden="1">'[3]Reco Sheet for Fcast'!$I$11:$J$11</definedName>
    <definedName name="BExQHPKXZ1K33V2F90NZIQRZYIAW" localSheetId="2" hidden="1">#REF!</definedName>
    <definedName name="BExQHPKXZ1K33V2F90NZIQRZYIAW" localSheetId="7" hidden="1">#REF!</definedName>
    <definedName name="BExQHPKXZ1K33V2F90NZIQRZYIAW" hidden="1">'[3]Reco Sheet for Fcast'!$I$11:$J$11</definedName>
    <definedName name="BExQHVF9KD06AG2RXUQJ9X4PVGX4" localSheetId="2" hidden="1">#REF!</definedName>
    <definedName name="BExQHVF9KD06AG2RXUQJ9X4PVGX4" localSheetId="7" hidden="1">#REF!</definedName>
    <definedName name="BExQHVF9KD06AG2RXUQJ9X4PVGX4" hidden="1">'[3]Reco Sheet for Fcast'!$I$7:$J$7</definedName>
    <definedName name="BExQHZBHVN2L4HC7ACTR73T5OCV0" localSheetId="2" hidden="1">#REF!</definedName>
    <definedName name="BExQHZBHVN2L4HC7ACTR73T5OCV0" localSheetId="7" hidden="1">#REF!</definedName>
    <definedName name="BExQHZBHVN2L4HC7ACTR73T5OCV0" hidden="1">'[3]Reco Sheet for Fcast'!$G$2</definedName>
    <definedName name="BExQI85V9TNLDJT5LTRZS10Y26SG" localSheetId="2" hidden="1">#REF!</definedName>
    <definedName name="BExQI85V9TNLDJT5LTRZS10Y26SG" localSheetId="7" hidden="1">#REF!</definedName>
    <definedName name="BExQI85V9TNLDJT5LTRZS10Y26SG" hidden="1">'[3]Reco Sheet for Fcast'!$G$2</definedName>
    <definedName name="BExQIAPKHVEV8CU1L3TTHJW67FJ5" localSheetId="2" hidden="1">#REF!</definedName>
    <definedName name="BExQIAPKHVEV8CU1L3TTHJW67FJ5" localSheetId="7" hidden="1">#REF!</definedName>
    <definedName name="BExQIAPKHVEV8CU1L3TTHJW67FJ5" hidden="1">'[3]Reco Sheet for Fcast'!$F$6:$G$6</definedName>
    <definedName name="BExQIBB4I3Z6AUU0HYV1DHRS13M4" localSheetId="2" hidden="1">#REF!</definedName>
    <definedName name="BExQIBB4I3Z6AUU0HYV1DHRS13M4" localSheetId="7" hidden="1">#REF!</definedName>
    <definedName name="BExQIBB4I3Z6AUU0HYV1DHRS13M4" hidden="1">'[3]Reco Sheet for Fcast'!$I$9:$J$9</definedName>
    <definedName name="BExQIBWPAXU7HJZLKGJZY3EB7MIS" localSheetId="2" hidden="1">#REF!</definedName>
    <definedName name="BExQIBWPAXU7HJZLKGJZY3EB7MIS" localSheetId="7" hidden="1">#REF!</definedName>
    <definedName name="BExQIBWPAXU7HJZLKGJZY3EB7MIS" hidden="1">'[3]Reco Sheet for Fcast'!$I$11:$J$11</definedName>
    <definedName name="BExQIM3J1Y2DOI3BDUM8WV3BMSIN" localSheetId="2" hidden="1">'[5]Reco Sheet for Fcast'!$F$9:$G$9</definedName>
    <definedName name="BExQIM3J1Y2DOI3BDUM8WV3BMSIN" localSheetId="7" hidden="1">'[5]Reco Sheet for Fcast'!$F$9:$G$9</definedName>
    <definedName name="BExQIM3J1Y2DOI3BDUM8WV3BMSIN" hidden="1">'[3]Reco Sheet for Fcast'!$F$9:$G$9</definedName>
    <definedName name="BExQIS8O6R36CI01XRY9ISM99TW9" localSheetId="2" hidden="1">#REF!</definedName>
    <definedName name="BExQIS8O6R36CI01XRY9ISM99TW9" localSheetId="7" hidden="1">#REF!</definedName>
    <definedName name="BExQIS8O6R36CI01XRY9ISM99TW9" hidden="1">'[3]Reco Sheet for Fcast'!$F$15</definedName>
    <definedName name="BExQIVJB9MJ25NDUHTCVMSODJY2C" localSheetId="2" hidden="1">#REF!</definedName>
    <definedName name="BExQIVJB9MJ25NDUHTCVMSODJY2C" localSheetId="7" hidden="1">#REF!</definedName>
    <definedName name="BExQIVJB9MJ25NDUHTCVMSODJY2C" hidden="1">'[3]Reco Sheet for Fcast'!$F$11:$G$11</definedName>
    <definedName name="BExQJBF7LAX128WR7VTMJC88ZLPG" localSheetId="2" hidden="1">#REF!</definedName>
    <definedName name="BExQJBF7LAX128WR7VTMJC88ZLPG" localSheetId="7" hidden="1">#REF!</definedName>
    <definedName name="BExQJBF7LAX128WR7VTMJC88ZLPG" hidden="1">'[3]Reco Sheet for Fcast'!$I$10:$J$10</definedName>
    <definedName name="BExQJEVCKX6KZHNCLYXY7D0MX5KN" localSheetId="2" hidden="1">#REF!</definedName>
    <definedName name="BExQJEVCKX6KZHNCLYXY7D0MX5KN" localSheetId="7" hidden="1">#REF!</definedName>
    <definedName name="BExQJEVCKX6KZHNCLYXY7D0MX5KN" hidden="1">'[3]Reco Sheet for Fcast'!$G$2</definedName>
    <definedName name="BExQJFBF3KAMSKYCE9AX0C3FDWJE" localSheetId="13" hidden="1">#REF!</definedName>
    <definedName name="BExQJFBF3KAMSKYCE9AX0C3FDWJE" localSheetId="14" hidden="1">#REF!</definedName>
    <definedName name="BExQJFBF3KAMSKYCE9AX0C3FDWJE" localSheetId="2" hidden="1">#REF!</definedName>
    <definedName name="BExQJFBF3KAMSKYCE9AX0C3FDWJE" hidden="1">#REF!</definedName>
    <definedName name="BExQJIBC34O4SDXEWBX0XXJ9F93B" localSheetId="13" hidden="1">#REF!</definedName>
    <definedName name="BExQJIBC34O4SDXEWBX0XXJ9F93B" localSheetId="14" hidden="1">#REF!</definedName>
    <definedName name="BExQJIBC34O4SDXEWBX0XXJ9F93B" localSheetId="2" hidden="1">#REF!</definedName>
    <definedName name="BExQJIBC34O4SDXEWBX0XXJ9F93B" localSheetId="22" hidden="1">#REF!</definedName>
    <definedName name="BExQJIBC34O4SDXEWBX0XXJ9F93B" localSheetId="7" hidden="1">#REF!</definedName>
    <definedName name="BExQJIBC34O4SDXEWBX0XXJ9F93B" hidden="1">#REF!</definedName>
    <definedName name="BExQJJYSDX8B0J1QGF2HL071KKA3" localSheetId="2" hidden="1">#REF!</definedName>
    <definedName name="BExQJJYSDX8B0J1QGF2HL071KKA3" localSheetId="7" hidden="1">#REF!</definedName>
    <definedName name="BExQJJYSDX8B0J1QGF2HL071KKA3" hidden="1">'[3]Reco Sheet for Fcast'!$F$7:$G$7</definedName>
    <definedName name="BExQJL0FR3OWBYI6TVYE6R6KPU28" localSheetId="13" hidden="1">#REF!</definedName>
    <definedName name="BExQJL0FR3OWBYI6TVYE6R6KPU28" localSheetId="14" hidden="1">#REF!</definedName>
    <definedName name="BExQJL0FR3OWBYI6TVYE6R6KPU28" localSheetId="2" hidden="1">#REF!</definedName>
    <definedName name="BExQJL0FR3OWBYI6TVYE6R6KPU28" localSheetId="22" hidden="1">#REF!</definedName>
    <definedName name="BExQJL0FR3OWBYI6TVYE6R6KPU28" localSheetId="7" hidden="1">#REF!</definedName>
    <definedName name="BExQJL0FR3OWBYI6TVYE6R6KPU28" hidden="1">#REF!</definedName>
    <definedName name="BExQK1HV6SQQ7CP8H8IUKI9TYXTD" localSheetId="2" hidden="1">#REF!</definedName>
    <definedName name="BExQK1HV6SQQ7CP8H8IUKI9TYXTD" localSheetId="7" hidden="1">#REF!</definedName>
    <definedName name="BExQK1HV6SQQ7CP8H8IUKI9TYXTD" hidden="1">'[3]Reco Sheet for Fcast'!$I$7:$J$7</definedName>
    <definedName name="BExQK3LE5CSBW1E4H4KHW548FL2R" localSheetId="2" hidden="1">#REF!</definedName>
    <definedName name="BExQK3LE5CSBW1E4H4KHW548FL2R" localSheetId="7" hidden="1">#REF!</definedName>
    <definedName name="BExQK3LE5CSBW1E4H4KHW548FL2R" hidden="1">'[3]Reco Sheet for Fcast'!$I$7:$J$7</definedName>
    <definedName name="BExQKG6LD6PLNDGNGO9DJXY865BR" localSheetId="2" hidden="1">#REF!</definedName>
    <definedName name="BExQKG6LD6PLNDGNGO9DJXY865BR" localSheetId="7" hidden="1">#REF!</definedName>
    <definedName name="BExQKG6LD6PLNDGNGO9DJXY865BR" hidden="1">'[3]Reco Sheet for Fcast'!$I$10:$J$10</definedName>
    <definedName name="BExQLE1TOW3A287TQB0AVWENT8O1" localSheetId="2" hidden="1">#REF!</definedName>
    <definedName name="BExQLE1TOW3A287TQB0AVWENT8O1" localSheetId="7" hidden="1">#REF!</definedName>
    <definedName name="BExQLE1TOW3A287TQB0AVWENT8O1" hidden="1">'[3]Reco Sheet for Fcast'!$I$6:$J$6</definedName>
    <definedName name="BExRYOYB4A3E5F6MTROY69LR0PMG" localSheetId="2" hidden="1">#REF!</definedName>
    <definedName name="BExRYOYB4A3E5F6MTROY69LR0PMG" localSheetId="7" hidden="1">#REF!</definedName>
    <definedName name="BExRYOYB4A3E5F6MTROY69LR0PMG" hidden="1">'[3]Reco Sheet for Fcast'!$F$7:$G$7</definedName>
    <definedName name="BExRYZLA9EW71H4SXQR525S72LLP" localSheetId="2" hidden="1">#REF!</definedName>
    <definedName name="BExRYZLA9EW71H4SXQR525S72LLP" localSheetId="7" hidden="1">#REF!</definedName>
    <definedName name="BExRYZLA9EW71H4SXQR525S72LLP" hidden="1">'[3]Reco Sheet for Fcast'!$I$9:$J$9</definedName>
    <definedName name="BExRZ66M8G9FQ0VFP077QSZBSOA5" localSheetId="2" hidden="1">#REF!</definedName>
    <definedName name="BExRZ66M8G9FQ0VFP077QSZBSOA5" localSheetId="7" hidden="1">#REF!</definedName>
    <definedName name="BExRZ66M8G9FQ0VFP077QSZBSOA5" hidden="1">'[3]Reco Sheet for Fcast'!$F$6:$G$6</definedName>
    <definedName name="BExRZ8FMQQL46I8AQWU17LRNZD5T" localSheetId="2" hidden="1">#REF!</definedName>
    <definedName name="BExRZ8FMQQL46I8AQWU17LRNZD5T" localSheetId="7" hidden="1">#REF!</definedName>
    <definedName name="BExRZ8FMQQL46I8AQWU17LRNZD5T" hidden="1">'[3]Reco Sheet for Fcast'!$I$6:$J$6</definedName>
    <definedName name="BExRZIRRIXRUMZ5GOO95S7460BMP" localSheetId="2" hidden="1">#REF!</definedName>
    <definedName name="BExRZIRRIXRUMZ5GOO95S7460BMP" localSheetId="7" hidden="1">#REF!</definedName>
    <definedName name="BExRZIRRIXRUMZ5GOO95S7460BMP" hidden="1">'[3]Reco Sheet for Fcast'!$K$2</definedName>
    <definedName name="BExRZK9RAHMM0ZLTNSK7A4LDC42D" localSheetId="2" hidden="1">#REF!</definedName>
    <definedName name="BExRZK9RAHMM0ZLTNSK7A4LDC42D" localSheetId="7" hidden="1">#REF!</definedName>
    <definedName name="BExRZK9RAHMM0ZLTNSK7A4LDC42D" hidden="1">'[3]Reco Sheet for Fcast'!$I$7:$J$7</definedName>
    <definedName name="BExRZOGSR69INI6GAEPHDWSNK5Q4" localSheetId="2" hidden="1">#REF!</definedName>
    <definedName name="BExRZOGSR69INI6GAEPHDWSNK5Q4" localSheetId="7" hidden="1">#REF!</definedName>
    <definedName name="BExRZOGSR69INI6GAEPHDWSNK5Q4" hidden="1">'[3]Reco Sheet for Fcast'!$F$6:$G$6</definedName>
    <definedName name="BExRZR0LVVK3899VBSAJ65GT2E3B" localSheetId="13" hidden="1">#REF!</definedName>
    <definedName name="BExRZR0LVVK3899VBSAJ65GT2E3B" localSheetId="14" hidden="1">#REF!</definedName>
    <definedName name="BExRZR0LVVK3899VBSAJ65GT2E3B" localSheetId="2" hidden="1">#REF!</definedName>
    <definedName name="BExRZR0LVVK3899VBSAJ65GT2E3B" localSheetId="22" hidden="1">#REF!</definedName>
    <definedName name="BExRZR0LVVK3899VBSAJ65GT2E3B" localSheetId="7" hidden="1">#REF!</definedName>
    <definedName name="BExRZR0LVVK3899VBSAJ65GT2E3B" hidden="1">#REF!</definedName>
    <definedName name="BExS0ASQBKRTPDWFK0KUDFOS9LE5" localSheetId="2" hidden="1">#REF!</definedName>
    <definedName name="BExS0ASQBKRTPDWFK0KUDFOS9LE5" localSheetId="7" hidden="1">#REF!</definedName>
    <definedName name="BExS0ASQBKRTPDWFK0KUDFOS9LE5" hidden="1">'[3]Reco Sheet for Fcast'!$F$8:$G$8</definedName>
    <definedName name="BExS0GHQUF6YT0RU3TKDEO8CSJYB" localSheetId="2" hidden="1">#REF!</definedName>
    <definedName name="BExS0GHQUF6YT0RU3TKDEO8CSJYB" localSheetId="7" hidden="1">#REF!</definedName>
    <definedName name="BExS0GHQUF6YT0RU3TKDEO8CSJYB" hidden="1">'[3]Reco Sheet for Fcast'!$K$2</definedName>
    <definedName name="BExS0JSDQ1GV78JIPV6TBXM2DTJL" hidden="1">'[6]Bud Mth'!$F$11:$G$11</definedName>
    <definedName name="BExS0K8IHC45I78DMZBOJ1P13KQA" localSheetId="2" hidden="1">#REF!</definedName>
    <definedName name="BExS0K8IHC45I78DMZBOJ1P13KQA" localSheetId="7" hidden="1">#REF!</definedName>
    <definedName name="BExS0K8IHC45I78DMZBOJ1P13KQA" hidden="1">'[3]Reco Sheet for Fcast'!$F$7:$G$7</definedName>
    <definedName name="BExS0Y0TXR2USG630NHZPX10E48C" localSheetId="13" hidden="1">#REF!</definedName>
    <definedName name="BExS0Y0TXR2USG630NHZPX10E48C" localSheetId="14" hidden="1">#REF!</definedName>
    <definedName name="BExS0Y0TXR2USG630NHZPX10E48C" localSheetId="2" hidden="1">#REF!</definedName>
    <definedName name="BExS0Y0TXR2USG630NHZPX10E48C" localSheetId="7" hidden="1">#REF!</definedName>
    <definedName name="BExS0Y0TXR2USG630NHZPX10E48C" hidden="1">#REF!</definedName>
    <definedName name="BExS15IJV0WW662NXQUVT3FGP4ST" localSheetId="2" hidden="1">#REF!</definedName>
    <definedName name="BExS15IJV0WW662NXQUVT3FGP4ST" localSheetId="7" hidden="1">#REF!</definedName>
    <definedName name="BExS15IJV0WW662NXQUVT3FGP4ST" hidden="1">'[3]Reco Sheet for Fcast'!$F$7:$G$7</definedName>
    <definedName name="BExS194110MR25BYJI3CJ2EGZ8XT" localSheetId="2" hidden="1">#REF!</definedName>
    <definedName name="BExS194110MR25BYJI3CJ2EGZ8XT" localSheetId="7" hidden="1">#REF!</definedName>
    <definedName name="BExS194110MR25BYJI3CJ2EGZ8XT" hidden="1">'[3]Reco Sheet for Fcast'!$F$9:$G$9</definedName>
    <definedName name="BExS1BNVGNSGD4EP90QL8WXYWZ66" localSheetId="2" hidden="1">#REF!</definedName>
    <definedName name="BExS1BNVGNSGD4EP90QL8WXYWZ66" localSheetId="7" hidden="1">#REF!</definedName>
    <definedName name="BExS1BNVGNSGD4EP90QL8WXYWZ66" hidden="1">'[3]Reco Sheet for Fcast'!$F$2:$G$2</definedName>
    <definedName name="BExS1JLP6G8LTXP9L7HYJSATYX0H" localSheetId="13" hidden="1">#REF!</definedName>
    <definedName name="BExS1JLP6G8LTXP9L7HYJSATYX0H" localSheetId="14" hidden="1">#REF!</definedName>
    <definedName name="BExS1JLP6G8LTXP9L7HYJSATYX0H" localSheetId="2" hidden="1">#REF!</definedName>
    <definedName name="BExS1JLP6G8LTXP9L7HYJSATYX0H" hidden="1">#REF!</definedName>
    <definedName name="BExS1UE39N6NCND7MAARSBWXS6HU" localSheetId="2" hidden="1">#REF!</definedName>
    <definedName name="BExS1UE39N6NCND7MAARSBWXS6HU" localSheetId="7" hidden="1">#REF!</definedName>
    <definedName name="BExS1UE39N6NCND7MAARSBWXS6HU" hidden="1">'[3]Reco Sheet for Fcast'!$G$2</definedName>
    <definedName name="BExS1VL8PBT2LUQ4ZEAPPFJ4XW2N" hidden="1">'[6]Bud Mth'!$F$7:$G$7</definedName>
    <definedName name="BExS226HTWL5WVC76MP5A1IBI8WD" localSheetId="2" hidden="1">#REF!</definedName>
    <definedName name="BExS226HTWL5WVC76MP5A1IBI8WD" localSheetId="7" hidden="1">#REF!</definedName>
    <definedName name="BExS226HTWL5WVC76MP5A1IBI8WD" hidden="1">'[3]Reco Sheet for Fcast'!$F$6:$G$6</definedName>
    <definedName name="BExS26OI2QNNAH2WMDD95Z400048" localSheetId="2" hidden="1">#REF!</definedName>
    <definedName name="BExS26OI2QNNAH2WMDD95Z400048" localSheetId="7" hidden="1">#REF!</definedName>
    <definedName name="BExS26OI2QNNAH2WMDD95Z400048" hidden="1">'[3]Reco Sheet for Fcast'!$F$10:$G$10</definedName>
    <definedName name="BExS2BH5B8XAQLRCALR1KDKIS6AP" hidden="1">'[6]Bud Mth'!$F$10:$G$10</definedName>
    <definedName name="BExS2DF6B4ZUF3VZLI4G6LJ3BF38" localSheetId="2" hidden="1">#REF!</definedName>
    <definedName name="BExS2DF6B4ZUF3VZLI4G6LJ3BF38" localSheetId="7" hidden="1">#REF!</definedName>
    <definedName name="BExS2DF6B4ZUF3VZLI4G6LJ3BF38" hidden="1">'[3]Reco Sheet for Fcast'!$F$8:$G$8</definedName>
    <definedName name="BExS2QB5FS5LYTFYO4BROTWG3OV5" localSheetId="2" hidden="1">#REF!</definedName>
    <definedName name="BExS2QB5FS5LYTFYO4BROTWG3OV5" localSheetId="7" hidden="1">#REF!</definedName>
    <definedName name="BExS2QB5FS5LYTFYO4BROTWG3OV5" hidden="1">'[3]Reco Sheet for Fcast'!$H$2:$I$2</definedName>
    <definedName name="BExS2TLU1HONYV6S3ZD9T12D7CIG" localSheetId="2" hidden="1">#REF!</definedName>
    <definedName name="BExS2TLU1HONYV6S3ZD9T12D7CIG" localSheetId="7" hidden="1">#REF!</definedName>
    <definedName name="BExS2TLU1HONYV6S3ZD9T12D7CIG" hidden="1">'[3]Reco Sheet for Fcast'!$F$10:$G$10</definedName>
    <definedName name="BExS318UV9I2FXPQQWUKKX00QLPJ" localSheetId="2" hidden="1">#REF!</definedName>
    <definedName name="BExS318UV9I2FXPQQWUKKX00QLPJ" localSheetId="7" hidden="1">#REF!</definedName>
    <definedName name="BExS318UV9I2FXPQQWUKKX00QLPJ" hidden="1">'[3]Reco Sheet for Fcast'!$J$2:$K$2</definedName>
    <definedName name="BExS3FMRX3LHIDMNRZT9X7Q9I9B2" localSheetId="13" hidden="1">#REF!</definedName>
    <definedName name="BExS3FMRX3LHIDMNRZT9X7Q9I9B2" localSheetId="14" hidden="1">#REF!</definedName>
    <definedName name="BExS3FMRX3LHIDMNRZT9X7Q9I9B2" localSheetId="2" hidden="1">#REF!</definedName>
    <definedName name="BExS3FMRX3LHIDMNRZT9X7Q9I9B2" hidden="1">#REF!</definedName>
    <definedName name="BExS3LBS0SMTHALVM4NRI1BAV1NP" localSheetId="2" hidden="1">#REF!</definedName>
    <definedName name="BExS3LBS0SMTHALVM4NRI1BAV1NP" localSheetId="7" hidden="1">#REF!</definedName>
    <definedName name="BExS3LBS0SMTHALVM4NRI1BAV1NP" hidden="1">'[3]Reco Sheet for Fcast'!$F$8:$G$8</definedName>
    <definedName name="BExS3MTQ75VBXDGEBURP6YT8RROE" localSheetId="2" hidden="1">#REF!</definedName>
    <definedName name="BExS3MTQ75VBXDGEBURP6YT8RROE" localSheetId="7" hidden="1">#REF!</definedName>
    <definedName name="BExS3MTQ75VBXDGEBURP6YT8RROE" hidden="1">'[3]Reco Sheet for Fcast'!$I$10:$J$10</definedName>
    <definedName name="BExS3OMGYO0DFN5186UFKEXZ2RX3" localSheetId="2" hidden="1">#REF!</definedName>
    <definedName name="BExS3OMGYO0DFN5186UFKEXZ2RX3" localSheetId="7" hidden="1">#REF!</definedName>
    <definedName name="BExS3OMGYO0DFN5186UFKEXZ2RX3" hidden="1">'[3]Reco Sheet for Fcast'!$I$11:$J$11</definedName>
    <definedName name="BExS3SDERJ27OER67TIGOVZU13A2" localSheetId="2" hidden="1">#REF!</definedName>
    <definedName name="BExS3SDERJ27OER67TIGOVZU13A2" localSheetId="7" hidden="1">#REF!</definedName>
    <definedName name="BExS3SDERJ27OER67TIGOVZU13A2" hidden="1">'[3]Reco Sheet for Fcast'!$F$7:$G$7</definedName>
    <definedName name="BExS3UX1ERFTYXVGC6682ZMBEGZS" localSheetId="13" hidden="1">#REF!</definedName>
    <definedName name="BExS3UX1ERFTYXVGC6682ZMBEGZS" localSheetId="14" hidden="1">#REF!</definedName>
    <definedName name="BExS3UX1ERFTYXVGC6682ZMBEGZS" localSheetId="2" hidden="1">#REF!</definedName>
    <definedName name="BExS3UX1ERFTYXVGC6682ZMBEGZS" hidden="1">#REF!</definedName>
    <definedName name="BExS46R5WDNU5KL04FKY5LHJUCB8" localSheetId="2" hidden="1">#REF!</definedName>
    <definedName name="BExS46R5WDNU5KL04FKY5LHJUCB8" localSheetId="7" hidden="1">#REF!</definedName>
    <definedName name="BExS46R5WDNU5KL04FKY5LHJUCB8" hidden="1">'[3]Reco Sheet for Fcast'!$I$6:$J$6</definedName>
    <definedName name="BExS4ASWKM93XA275AXHYP8AG6SU" localSheetId="2" hidden="1">#REF!</definedName>
    <definedName name="BExS4ASWKM93XA275AXHYP8AG6SU" localSheetId="7" hidden="1">#REF!</definedName>
    <definedName name="BExS4ASWKM93XA275AXHYP8AG6SU" hidden="1">'[3]Reco Sheet for Fcast'!$I$10:$J$10</definedName>
    <definedName name="BExS4JN3Y6SVBKILQK0R9HS45Y52" localSheetId="2" hidden="1">#REF!</definedName>
    <definedName name="BExS4JN3Y6SVBKILQK0R9HS45Y52" localSheetId="7" hidden="1">#REF!</definedName>
    <definedName name="BExS4JN3Y6SVBKILQK0R9HS45Y52" hidden="1">'[3]Reco Sheet for Fcast'!$F$8:$G$8</definedName>
    <definedName name="BExS4LQMUTP91FH4M5NM9Y7L6XN6" localSheetId="13" hidden="1">#REF!</definedName>
    <definedName name="BExS4LQMUTP91FH4M5NM9Y7L6XN6" localSheetId="14" hidden="1">#REF!</definedName>
    <definedName name="BExS4LQMUTP91FH4M5NM9Y7L6XN6" localSheetId="2" hidden="1">#REF!</definedName>
    <definedName name="BExS4LQMUTP91FH4M5NM9Y7L6XN6" localSheetId="22" hidden="1">#REF!</definedName>
    <definedName name="BExS4LQMUTP91FH4M5NM9Y7L6XN6" localSheetId="7" hidden="1">#REF!</definedName>
    <definedName name="BExS4LQMUTP91FH4M5NM9Y7L6XN6" hidden="1">#REF!</definedName>
    <definedName name="BExS4P6S41O6Z6BED77U3GD9PNH1" localSheetId="2" hidden="1">#REF!</definedName>
    <definedName name="BExS4P6S41O6Z6BED77U3GD9PNH1" localSheetId="7" hidden="1">#REF!</definedName>
    <definedName name="BExS4P6S41O6Z6BED77U3GD9PNH1" hidden="1">'[3]Reco Sheet for Fcast'!$I$8:$J$8</definedName>
    <definedName name="BExS51H0N51UT0FZOPZRCF1GU063" localSheetId="2" hidden="1">#REF!</definedName>
    <definedName name="BExS51H0N51UT0FZOPZRCF1GU063" localSheetId="7" hidden="1">#REF!</definedName>
    <definedName name="BExS51H0N51UT0FZOPZRCF1GU063" hidden="1">'[3]Reco Sheet for Fcast'!$I$9:$J$9</definedName>
    <definedName name="BExS54X72TJFC41FJK72MLRR2OO7" localSheetId="2" hidden="1">#REF!</definedName>
    <definedName name="BExS54X72TJFC41FJK72MLRR2OO7" localSheetId="7" hidden="1">#REF!</definedName>
    <definedName name="BExS54X72TJFC41FJK72MLRR2OO7" hidden="1">'[3]Reco Sheet for Fcast'!$I$11:$J$11</definedName>
    <definedName name="BExS59F0PA1V2ZC7S5TN6IT41SXP" localSheetId="2" hidden="1">#REF!</definedName>
    <definedName name="BExS59F0PA1V2ZC7S5TN6IT41SXP" localSheetId="7" hidden="1">#REF!</definedName>
    <definedName name="BExS59F0PA1V2ZC7S5TN6IT41SXP" hidden="1">'[3]Reco Sheet for Fcast'!$F$11:$G$11</definedName>
    <definedName name="BExS5L3TGB8JVW9ROYWTKYTUPW27" localSheetId="2" hidden="1">#REF!</definedName>
    <definedName name="BExS5L3TGB8JVW9ROYWTKYTUPW27" localSheetId="7" hidden="1">#REF!</definedName>
    <definedName name="BExS5L3TGB8JVW9ROYWTKYTUPW27" hidden="1">'[3]Reco Sheet for Fcast'!$F$7:$G$7</definedName>
    <definedName name="BExS5TCGLYOBBY10G49VWHGM40DJ" localSheetId="13" hidden="1">#REF!</definedName>
    <definedName name="BExS5TCGLYOBBY10G49VWHGM40DJ" localSheetId="14" hidden="1">#REF!</definedName>
    <definedName name="BExS5TCGLYOBBY10G49VWHGM40DJ" localSheetId="2" hidden="1">#REF!</definedName>
    <definedName name="BExS5TCGLYOBBY10G49VWHGM40DJ" localSheetId="22" hidden="1">#REF!</definedName>
    <definedName name="BExS5TCGLYOBBY10G49VWHGM40DJ" localSheetId="7" hidden="1">#REF!</definedName>
    <definedName name="BExS5TCGLYOBBY10G49VWHGM40DJ" hidden="1">#REF!</definedName>
    <definedName name="BExS6GKQ96EHVLYWNJDWXZXUZW90" localSheetId="2" hidden="1">#REF!</definedName>
    <definedName name="BExS6GKQ96EHVLYWNJDWXZXUZW90" localSheetId="7" hidden="1">#REF!</definedName>
    <definedName name="BExS6GKQ96EHVLYWNJDWXZXUZW90" hidden="1">'[3]Reco Sheet for Fcast'!$F$8:$G$8</definedName>
    <definedName name="BExS6ITKSZFRR01YD5B0F676SYN7" localSheetId="19" hidden="1">'[4]AMI P &amp; L'!#REF!</definedName>
    <definedName name="BExS6ITKSZFRR01YD5B0F676SYN7" localSheetId="16" hidden="1">'[4]AMI P &amp; L'!#REF!</definedName>
    <definedName name="BExS6ITKSZFRR01YD5B0F676SYN7" localSheetId="17" hidden="1">'[4]AMI P &amp; L'!#REF!</definedName>
    <definedName name="BExS6ITKSZFRR01YD5B0F676SYN7" localSheetId="13" hidden="1">'[4]AMI P &amp; L'!#REF!</definedName>
    <definedName name="BExS6ITKSZFRR01YD5B0F676SYN7" localSheetId="14" hidden="1">'[4]AMI P &amp; L'!#REF!</definedName>
    <definedName name="BExS6ITKSZFRR01YD5B0F676SYN7" localSheetId="2" hidden="1">#REF!</definedName>
    <definedName name="BExS6ITKSZFRR01YD5B0F676SYN7" localSheetId="5" hidden="1">'[4]AMI P &amp; L'!#REF!</definedName>
    <definedName name="BExS6ITKSZFRR01YD5B0F676SYN7" localSheetId="22" hidden="1">'[4]AMI P &amp; L'!#REF!</definedName>
    <definedName name="BExS6ITKSZFRR01YD5B0F676SYN7" localSheetId="21" hidden="1">'[4]AMI P &amp; L'!#REF!</definedName>
    <definedName name="BExS6ITKSZFRR01YD5B0F676SYN7" localSheetId="57" hidden="1">'[4]AMI P &amp; L'!#REF!</definedName>
    <definedName name="BExS6ITKSZFRR01YD5B0F676SYN7" localSheetId="56" hidden="1">'[4]AMI P &amp; L'!#REF!</definedName>
    <definedName name="BExS6ITKSZFRR01YD5B0F676SYN7" localSheetId="7" hidden="1">#REF!</definedName>
    <definedName name="BExS6ITKSZFRR01YD5B0F676SYN7" localSheetId="40" hidden="1">'[4]AMI P &amp; L'!#REF!</definedName>
    <definedName name="BExS6ITKSZFRR01YD5B0F676SYN7" localSheetId="39" hidden="1">'[4]AMI P &amp; L'!#REF!</definedName>
    <definedName name="BExS6ITKSZFRR01YD5B0F676SYN7" localSheetId="41" hidden="1">'[4]AMI P &amp; L'!#REF!</definedName>
    <definedName name="BExS6ITKSZFRR01YD5B0F676SYN7" localSheetId="38" hidden="1">'[4]AMI P &amp; L'!#REF!</definedName>
    <definedName name="BExS6ITKSZFRR01YD5B0F676SYN7" localSheetId="15" hidden="1">'[4]AMI P &amp; L'!#REF!</definedName>
    <definedName name="BExS6ITKSZFRR01YD5B0F676SYN7" hidden="1">'[4]AMI P &amp; L'!#REF!</definedName>
    <definedName name="BExS6N0LI574IAC89EFW6CLTCQ33" localSheetId="2" hidden="1">#REF!</definedName>
    <definedName name="BExS6N0LI574IAC89EFW6CLTCQ33" localSheetId="7" hidden="1">#REF!</definedName>
    <definedName name="BExS6N0LI574IAC89EFW6CLTCQ33" hidden="1">'[3]Reco Sheet for Fcast'!$I$10:$J$10</definedName>
    <definedName name="BExS6WRDBF3ST86ZOBBUL3GTCR11" localSheetId="2" hidden="1">#REF!</definedName>
    <definedName name="BExS6WRDBF3ST86ZOBBUL3GTCR11" localSheetId="7" hidden="1">#REF!</definedName>
    <definedName name="BExS6WRDBF3ST86ZOBBUL3GTCR11" hidden="1">'[3]Reco Sheet for Fcast'!$I$8:$J$8</definedName>
    <definedName name="BExS6XNRKR0C3MTA0LV5B60UB908" localSheetId="2" hidden="1">#REF!</definedName>
    <definedName name="BExS6XNRKR0C3MTA0LV5B60UB908" localSheetId="7" hidden="1">#REF!</definedName>
    <definedName name="BExS6XNRKR0C3MTA0LV5B60UB908" hidden="1">'[3]Reco Sheet for Fcast'!$F$6:$G$6</definedName>
    <definedName name="BExS7CSJZR2R51S2LFXJ1OO82L9R" hidden="1">'[6]Bud Mth'!$L$6:$M$11</definedName>
    <definedName name="BExS7TKQYLRZGM93UY3ZJZJBQNFJ" localSheetId="2" hidden="1">#REF!</definedName>
    <definedName name="BExS7TKQYLRZGM93UY3ZJZJBQNFJ" localSheetId="7" hidden="1">#REF!</definedName>
    <definedName name="BExS7TKQYLRZGM93UY3ZJZJBQNFJ" hidden="1">'[3]Reco Sheet for Fcast'!$I$6:$J$6</definedName>
    <definedName name="BExS7Y2LNGVHSIBKC7C3R6X4LDR6" localSheetId="2" hidden="1">#REF!</definedName>
    <definedName name="BExS7Y2LNGVHSIBKC7C3R6X4LDR6" localSheetId="7" hidden="1">#REF!</definedName>
    <definedName name="BExS7Y2LNGVHSIBKC7C3R6X4LDR6" hidden="1">'[3]Reco Sheet for Fcast'!$I$11:$J$11</definedName>
    <definedName name="BExS7YDEJWVULTHX3SF8FS5KQAPB" localSheetId="13" hidden="1">#REF!</definedName>
    <definedName name="BExS7YDEJWVULTHX3SF8FS5KQAPB" localSheetId="14" hidden="1">#REF!</definedName>
    <definedName name="BExS7YDEJWVULTHX3SF8FS5KQAPB" localSheetId="2" hidden="1">#REF!</definedName>
    <definedName name="BExS7YDEJWVULTHX3SF8FS5KQAPB" localSheetId="7" hidden="1">#REF!</definedName>
    <definedName name="BExS7YDEJWVULTHX3SF8FS5KQAPB" hidden="1">#REF!</definedName>
    <definedName name="BExS81TE0EY44Y3W2M4Z4MGNP5OM" localSheetId="19" hidden="1">'[4]AMI P &amp; L'!#REF!</definedName>
    <definedName name="BExS81TE0EY44Y3W2M4Z4MGNP5OM" localSheetId="16" hidden="1">'[4]AMI P &amp; L'!#REF!</definedName>
    <definedName name="BExS81TE0EY44Y3W2M4Z4MGNP5OM" localSheetId="17" hidden="1">'[4]AMI P &amp; L'!#REF!</definedName>
    <definedName name="BExS81TE0EY44Y3W2M4Z4MGNP5OM" localSheetId="13" hidden="1">'[4]AMI P &amp; L'!#REF!</definedName>
    <definedName name="BExS81TE0EY44Y3W2M4Z4MGNP5OM" localSheetId="14" hidden="1">'[4]AMI P &amp; L'!#REF!</definedName>
    <definedName name="BExS81TE0EY44Y3W2M4Z4MGNP5OM" localSheetId="2" hidden="1">#REF!</definedName>
    <definedName name="BExS81TE0EY44Y3W2M4Z4MGNP5OM" localSheetId="5" hidden="1">'[4]AMI P &amp; L'!#REF!</definedName>
    <definedName name="BExS81TE0EY44Y3W2M4Z4MGNP5OM" localSheetId="22" hidden="1">'[4]AMI P &amp; L'!#REF!</definedName>
    <definedName name="BExS81TE0EY44Y3W2M4Z4MGNP5OM" localSheetId="21" hidden="1">'[4]AMI P &amp; L'!#REF!</definedName>
    <definedName name="BExS81TE0EY44Y3W2M4Z4MGNP5OM" localSheetId="57" hidden="1">'[4]AMI P &amp; L'!#REF!</definedName>
    <definedName name="BExS81TE0EY44Y3W2M4Z4MGNP5OM" localSheetId="56" hidden="1">'[4]AMI P &amp; L'!#REF!</definedName>
    <definedName name="BExS81TE0EY44Y3W2M4Z4MGNP5OM" localSheetId="7" hidden="1">#REF!</definedName>
    <definedName name="BExS81TE0EY44Y3W2M4Z4MGNP5OM" localSheetId="40" hidden="1">'[4]AMI P &amp; L'!#REF!</definedName>
    <definedName name="BExS81TE0EY44Y3W2M4Z4MGNP5OM" localSheetId="39" hidden="1">'[4]AMI P &amp; L'!#REF!</definedName>
    <definedName name="BExS81TE0EY44Y3W2M4Z4MGNP5OM" localSheetId="41" hidden="1">'[4]AMI P &amp; L'!#REF!</definedName>
    <definedName name="BExS81TE0EY44Y3W2M4Z4MGNP5OM" localSheetId="38" hidden="1">'[4]AMI P &amp; L'!#REF!</definedName>
    <definedName name="BExS81TE0EY44Y3W2M4Z4MGNP5OM" localSheetId="15" hidden="1">'[4]AMI P &amp; L'!#REF!</definedName>
    <definedName name="BExS81TE0EY44Y3W2M4Z4MGNP5OM" hidden="1">'[4]AMI P &amp; L'!#REF!</definedName>
    <definedName name="BExS81YPDZDVJJVS15HV2HDXAC3Y" localSheetId="2" hidden="1">#REF!</definedName>
    <definedName name="BExS81YPDZDVJJVS15HV2HDXAC3Y" localSheetId="7" hidden="1">#REF!</definedName>
    <definedName name="BExS81YPDZDVJJVS15HV2HDXAC3Y" hidden="1">'[3]Reco Sheet for Fcast'!$I$10:$J$10</definedName>
    <definedName name="BExS82PRVNUTEKQZS56YT2DVF6C2" localSheetId="2" hidden="1">#REF!</definedName>
    <definedName name="BExS82PRVNUTEKQZS56YT2DVF6C2" localSheetId="7" hidden="1">#REF!</definedName>
    <definedName name="BExS82PRVNUTEKQZS56YT2DVF6C2" hidden="1">'[3]Reco Sheet for Fcast'!$I$6:$J$6</definedName>
    <definedName name="BExS8BPG5A0GR5AO1U951NDGGR0L" localSheetId="2" hidden="1">#REF!</definedName>
    <definedName name="BExS8BPG5A0GR5AO1U951NDGGR0L" localSheetId="7" hidden="1">#REF!</definedName>
    <definedName name="BExS8BPG5A0GR5AO1U951NDGGR0L" hidden="1">'[3]Reco Sheet for Fcast'!$F$9:$G$9</definedName>
    <definedName name="BExS8FR1778VV7DHWQTG4B927FMB" localSheetId="19" hidden="1">#REF!</definedName>
    <definedName name="BExS8FR1778VV7DHWQTG4B927FMB" localSheetId="16" hidden="1">#REF!</definedName>
    <definedName name="BExS8FR1778VV7DHWQTG4B927FMB" localSheetId="17" hidden="1">#REF!</definedName>
    <definedName name="BExS8FR1778VV7DHWQTG4B927FMB" localSheetId="13" hidden="1">#REF!</definedName>
    <definedName name="BExS8FR1778VV7DHWQTG4B927FMB" localSheetId="14" hidden="1">#REF!</definedName>
    <definedName name="BExS8FR1778VV7DHWQTG4B927FMB" localSheetId="2" hidden="1">#REF!</definedName>
    <definedName name="BExS8FR1778VV7DHWQTG4B927FMB" localSheetId="5" hidden="1">#REF!</definedName>
    <definedName name="BExS8FR1778VV7DHWQTG4B927FMB" localSheetId="22" hidden="1">#REF!</definedName>
    <definedName name="BExS8FR1778VV7DHWQTG4B927FMB" localSheetId="21" hidden="1">#REF!</definedName>
    <definedName name="BExS8FR1778VV7DHWQTG4B927FMB" localSheetId="57" hidden="1">#REF!</definedName>
    <definedName name="BExS8FR1778VV7DHWQTG4B927FMB" localSheetId="56" hidden="1">#REF!</definedName>
    <definedName name="BExS8FR1778VV7DHWQTG4B927FMB" localSheetId="7" hidden="1">#REF!</definedName>
    <definedName name="BExS8FR1778VV7DHWQTG4B927FMB" localSheetId="40" hidden="1">#REF!</definedName>
    <definedName name="BExS8FR1778VV7DHWQTG4B927FMB" localSheetId="39" hidden="1">#REF!</definedName>
    <definedName name="BExS8FR1778VV7DHWQTG4B927FMB" localSheetId="41" hidden="1">#REF!</definedName>
    <definedName name="BExS8FR1778VV7DHWQTG4B927FMB" localSheetId="38" hidden="1">#REF!</definedName>
    <definedName name="BExS8FR1778VV7DHWQTG4B927FMB" localSheetId="15" hidden="1">#REF!</definedName>
    <definedName name="BExS8FR1778VV7DHWQTG4B927FMB" hidden="1">#REF!</definedName>
    <definedName name="BExS8GSUS17UY50TEM2AWF36BR9Z" localSheetId="2" hidden="1">#REF!</definedName>
    <definedName name="BExS8GSUS17UY50TEM2AWF36BR9Z" localSheetId="7" hidden="1">#REF!</definedName>
    <definedName name="BExS8GSUS17UY50TEM2AWF36BR9Z" hidden="1">'[3]Reco Sheet for Fcast'!$F$7:$G$7</definedName>
    <definedName name="BExS8HJRBVG0XI6PWA9KTMJZMQXK" localSheetId="2" hidden="1">#REF!</definedName>
    <definedName name="BExS8HJRBVG0XI6PWA9KTMJZMQXK" localSheetId="7" hidden="1">#REF!</definedName>
    <definedName name="BExS8HJRBVG0XI6PWA9KTMJZMQXK" hidden="1">'[3]Reco Sheet for Fcast'!$F$7:$G$7</definedName>
    <definedName name="BExS8R51C8RM2FS6V6IRTYO9GA4A" localSheetId="2" hidden="1">#REF!</definedName>
    <definedName name="BExS8R51C8RM2FS6V6IRTYO9GA4A" localSheetId="7" hidden="1">#REF!</definedName>
    <definedName name="BExS8R51C8RM2FS6V6IRTYO9GA4A" hidden="1">'[3]Reco Sheet for Fcast'!$F$15</definedName>
    <definedName name="BExS8WDX408F60MH1X9B9UZ2H4R7" localSheetId="2" hidden="1">#REF!</definedName>
    <definedName name="BExS8WDX408F60MH1X9B9UZ2H4R7" localSheetId="7" hidden="1">#REF!</definedName>
    <definedName name="BExS8WDX408F60MH1X9B9UZ2H4R7" hidden="1">'[3]Reco Sheet for Fcast'!$I$9:$J$9</definedName>
    <definedName name="BExS8Z2W2QEC3MH0BZIYLDFQNUIP" localSheetId="2" hidden="1">#REF!</definedName>
    <definedName name="BExS8Z2W2QEC3MH0BZIYLDFQNUIP" localSheetId="7" hidden="1">#REF!</definedName>
    <definedName name="BExS8Z2W2QEC3MH0BZIYLDFQNUIP" hidden="1">'[3]Reco Sheet for Fcast'!$F$11:$G$11</definedName>
    <definedName name="BExS92DKGRFFCIA9C0IXDOLO57EP" localSheetId="2" hidden="1">#REF!</definedName>
    <definedName name="BExS92DKGRFFCIA9C0IXDOLO57EP" localSheetId="7" hidden="1">#REF!</definedName>
    <definedName name="BExS92DKGRFFCIA9C0IXDOLO57EP" hidden="1">'[3]Reco Sheet for Fcast'!$I$9:$J$9</definedName>
    <definedName name="BExS98OB4321YCHLCQ022PXKTT2W" localSheetId="2" hidden="1">#REF!</definedName>
    <definedName name="BExS98OB4321YCHLCQ022PXKTT2W" localSheetId="7" hidden="1">#REF!</definedName>
    <definedName name="BExS98OB4321YCHLCQ022PXKTT2W" hidden="1">'[3]Reco Sheet for Fcast'!$I$10:$J$10</definedName>
    <definedName name="BExS9C9N8GFISC6HUERJ0EI06GB2" localSheetId="2" hidden="1">#REF!</definedName>
    <definedName name="BExS9C9N8GFISC6HUERJ0EI06GB2" localSheetId="7" hidden="1">#REF!</definedName>
    <definedName name="BExS9C9N8GFISC6HUERJ0EI06GB2" hidden="1">'[3]Reco Sheet for Fcast'!$I$6:$J$6</definedName>
    <definedName name="BExS9DX13CACP3J8JDREK30JB1SQ" localSheetId="2" hidden="1">#REF!</definedName>
    <definedName name="BExS9DX13CACP3J8JDREK30JB1SQ" localSheetId="7" hidden="1">#REF!</definedName>
    <definedName name="BExS9DX13CACP3J8JDREK30JB1SQ" hidden="1">'[3]Reco Sheet for Fcast'!$F$9:$G$9</definedName>
    <definedName name="BExS9FPRS2KRRCS33SE6WFNF5GYL" localSheetId="2" hidden="1">#REF!</definedName>
    <definedName name="BExS9FPRS2KRRCS33SE6WFNF5GYL" localSheetId="7" hidden="1">#REF!</definedName>
    <definedName name="BExS9FPRS2KRRCS33SE6WFNF5GYL" hidden="1">'[3]Reco Sheet for Fcast'!$F$9:$G$9</definedName>
    <definedName name="BExS9J0H1OEIBQPBIZ5V8BHOVD38" localSheetId="13" hidden="1">#REF!</definedName>
    <definedName name="BExS9J0H1OEIBQPBIZ5V8BHOVD38" localSheetId="14" hidden="1">#REF!</definedName>
    <definedName name="BExS9J0H1OEIBQPBIZ5V8BHOVD38" localSheetId="2" hidden="1">#REF!</definedName>
    <definedName name="BExS9J0H1OEIBQPBIZ5V8BHOVD38" hidden="1">#REF!</definedName>
    <definedName name="BExS9WI0A6PSEB8N9GPXF2Z7MWHM" localSheetId="2" hidden="1">#REF!</definedName>
    <definedName name="BExS9WI0A6PSEB8N9GPXF2Z7MWHM" localSheetId="7" hidden="1">#REF!</definedName>
    <definedName name="BExS9WI0A6PSEB8N9GPXF2Z7MWHM" hidden="1">'[3]Reco Sheet for Fcast'!$I$7:$J$7</definedName>
    <definedName name="BExSA1QQVF4PNV7K3S1BMNPN0TK8" localSheetId="13" hidden="1">#REF!</definedName>
    <definedName name="BExSA1QQVF4PNV7K3S1BMNPN0TK8" localSheetId="14" hidden="1">#REF!</definedName>
    <definedName name="BExSA1QQVF4PNV7K3S1BMNPN0TK8" localSheetId="2" hidden="1">#REF!</definedName>
    <definedName name="BExSA1QQVF4PNV7K3S1BMNPN0TK8" hidden="1">#REF!</definedName>
    <definedName name="BExSA5HP306TN9XJS0TU619DLRR7" localSheetId="2" hidden="1">#REF!</definedName>
    <definedName name="BExSA5HP306TN9XJS0TU619DLRR7" localSheetId="7" hidden="1">#REF!</definedName>
    <definedName name="BExSA5HP306TN9XJS0TU619DLRR7" hidden="1">'[3]Reco Sheet for Fcast'!$H$2:$I$2</definedName>
    <definedName name="BExSAAVWQOOIA6B3JHQVGP08HFEM" localSheetId="2" hidden="1">#REF!</definedName>
    <definedName name="BExSAAVWQOOIA6B3JHQVGP08HFEM" localSheetId="7" hidden="1">#REF!</definedName>
    <definedName name="BExSAAVWQOOIA6B3JHQVGP08HFEM" hidden="1">'[3]Reco Sheet for Fcast'!$I$8:$J$8</definedName>
    <definedName name="BExSABS96AQZ56MKQWBDQWUWTPX5" localSheetId="13" hidden="1">#REF!</definedName>
    <definedName name="BExSABS96AQZ56MKQWBDQWUWTPX5" localSheetId="14" hidden="1">#REF!</definedName>
    <definedName name="BExSABS96AQZ56MKQWBDQWUWTPX5" localSheetId="2" hidden="1">#REF!</definedName>
    <definedName name="BExSABS96AQZ56MKQWBDQWUWTPX5" hidden="1">#REF!</definedName>
    <definedName name="BExSAFJ3IICU2M7QPVE4ARYMXZKX" localSheetId="2" hidden="1">#REF!</definedName>
    <definedName name="BExSAFJ3IICU2M7QPVE4ARYMXZKX" localSheetId="7" hidden="1">#REF!</definedName>
    <definedName name="BExSAFJ3IICU2M7QPVE4ARYMXZKX" hidden="1">'[3]Reco Sheet for Fcast'!$F$7:$G$7</definedName>
    <definedName name="BExSAH6ID8OHX379UXVNGFO8J6KQ" localSheetId="2" hidden="1">#REF!</definedName>
    <definedName name="BExSAH6ID8OHX379UXVNGFO8J6KQ" localSheetId="7" hidden="1">#REF!</definedName>
    <definedName name="BExSAH6ID8OHX379UXVNGFO8J6KQ" hidden="1">'[3]Reco Sheet for Fcast'!$F$8:$G$8</definedName>
    <definedName name="BExSAQBHIXGQRNIRGCJMBXUPCZQA" localSheetId="2" hidden="1">#REF!</definedName>
    <definedName name="BExSAQBHIXGQRNIRGCJMBXUPCZQA" localSheetId="7" hidden="1">#REF!</definedName>
    <definedName name="BExSAQBHIXGQRNIRGCJMBXUPCZQA" hidden="1">'[3]Reco Sheet for Fcast'!$I$8:$J$8</definedName>
    <definedName name="BExSAUTCT4P7JP57NOR9MTX33QJZ" localSheetId="2" hidden="1">#REF!</definedName>
    <definedName name="BExSAUTCT4P7JP57NOR9MTX33QJZ" localSheetId="7" hidden="1">#REF!</definedName>
    <definedName name="BExSAUTCT4P7JP57NOR9MTX33QJZ" hidden="1">'[3]Reco Sheet for Fcast'!$F$10:$G$10</definedName>
    <definedName name="BExSAY9CA9TFXQ9M9FBJRGJO9T9E" localSheetId="19" hidden="1">'[4]AMI P &amp; L'!#REF!</definedName>
    <definedName name="BExSAY9CA9TFXQ9M9FBJRGJO9T9E" localSheetId="16" hidden="1">'[4]AMI P &amp; L'!#REF!</definedName>
    <definedName name="BExSAY9CA9TFXQ9M9FBJRGJO9T9E" localSheetId="17" hidden="1">'[4]AMI P &amp; L'!#REF!</definedName>
    <definedName name="BExSAY9CA9TFXQ9M9FBJRGJO9T9E" localSheetId="13" hidden="1">'[4]AMI P &amp; L'!#REF!</definedName>
    <definedName name="BExSAY9CA9TFXQ9M9FBJRGJO9T9E" localSheetId="14" hidden="1">'[4]AMI P &amp; L'!#REF!</definedName>
    <definedName name="BExSAY9CA9TFXQ9M9FBJRGJO9T9E" localSheetId="2" hidden="1">#REF!</definedName>
    <definedName name="BExSAY9CA9TFXQ9M9FBJRGJO9T9E" localSheetId="5" hidden="1">'[4]AMI P &amp; L'!#REF!</definedName>
    <definedName name="BExSAY9CA9TFXQ9M9FBJRGJO9T9E" localSheetId="22" hidden="1">'[4]AMI P &amp; L'!#REF!</definedName>
    <definedName name="BExSAY9CA9TFXQ9M9FBJRGJO9T9E" localSheetId="21" hidden="1">'[4]AMI P &amp; L'!#REF!</definedName>
    <definedName name="BExSAY9CA9TFXQ9M9FBJRGJO9T9E" localSheetId="57" hidden="1">'[4]AMI P &amp; L'!#REF!</definedName>
    <definedName name="BExSAY9CA9TFXQ9M9FBJRGJO9T9E" localSheetId="56" hidden="1">'[4]AMI P &amp; L'!#REF!</definedName>
    <definedName name="BExSAY9CA9TFXQ9M9FBJRGJO9T9E" localSheetId="7" hidden="1">#REF!</definedName>
    <definedName name="BExSAY9CA9TFXQ9M9FBJRGJO9T9E" localSheetId="40" hidden="1">'[4]AMI P &amp; L'!#REF!</definedName>
    <definedName name="BExSAY9CA9TFXQ9M9FBJRGJO9T9E" localSheetId="39" hidden="1">'[4]AMI P &amp; L'!#REF!</definedName>
    <definedName name="BExSAY9CA9TFXQ9M9FBJRGJO9T9E" localSheetId="41" hidden="1">'[4]AMI P &amp; L'!#REF!</definedName>
    <definedName name="BExSAY9CA9TFXQ9M9FBJRGJO9T9E" localSheetId="38" hidden="1">'[4]AMI P &amp; L'!#REF!</definedName>
    <definedName name="BExSAY9CA9TFXQ9M9FBJRGJO9T9E" localSheetId="15" hidden="1">'[4]AMI P &amp; L'!#REF!</definedName>
    <definedName name="BExSAY9CA9TFXQ9M9FBJRGJO9T9E" hidden="1">'[4]AMI P &amp; L'!#REF!</definedName>
    <definedName name="BExSB4JYKQ3MINI7RAYK5M8BLJDC" localSheetId="2" hidden="1">#REF!</definedName>
    <definedName name="BExSB4JYKQ3MINI7RAYK5M8BLJDC" localSheetId="7" hidden="1">#REF!</definedName>
    <definedName name="BExSB4JYKQ3MINI7RAYK5M8BLJDC" hidden="1">'[3]Reco Sheet for Fcast'!$I$10:$J$10</definedName>
    <definedName name="BExSBD8TZE1B5CZK6VNCCA977BCZ" localSheetId="19" hidden="1">#REF!</definedName>
    <definedName name="BExSBD8TZE1B5CZK6VNCCA977BCZ" localSheetId="16" hidden="1">#REF!</definedName>
    <definedName name="BExSBD8TZE1B5CZK6VNCCA977BCZ" localSheetId="17" hidden="1">#REF!</definedName>
    <definedName name="BExSBD8TZE1B5CZK6VNCCA977BCZ" localSheetId="13" hidden="1">#REF!</definedName>
    <definedName name="BExSBD8TZE1B5CZK6VNCCA977BCZ" localSheetId="14" hidden="1">#REF!</definedName>
    <definedName name="BExSBD8TZE1B5CZK6VNCCA977BCZ" localSheetId="2" hidden="1">#REF!</definedName>
    <definedName name="BExSBD8TZE1B5CZK6VNCCA977BCZ" localSheetId="5" hidden="1">#REF!</definedName>
    <definedName name="BExSBD8TZE1B5CZK6VNCCA977BCZ" localSheetId="22" hidden="1">#REF!</definedName>
    <definedName name="BExSBD8TZE1B5CZK6VNCCA977BCZ" localSheetId="21" hidden="1">#REF!</definedName>
    <definedName name="BExSBD8TZE1B5CZK6VNCCA977BCZ" localSheetId="57" hidden="1">#REF!</definedName>
    <definedName name="BExSBD8TZE1B5CZK6VNCCA977BCZ" localSheetId="56" hidden="1">#REF!</definedName>
    <definedName name="BExSBD8TZE1B5CZK6VNCCA977BCZ" localSheetId="7" hidden="1">#REF!</definedName>
    <definedName name="BExSBD8TZE1B5CZK6VNCCA977BCZ" localSheetId="40" hidden="1">#REF!</definedName>
    <definedName name="BExSBD8TZE1B5CZK6VNCCA977BCZ" localSheetId="39" hidden="1">#REF!</definedName>
    <definedName name="BExSBD8TZE1B5CZK6VNCCA977BCZ" localSheetId="41" hidden="1">#REF!</definedName>
    <definedName name="BExSBD8TZE1B5CZK6VNCCA977BCZ" localSheetId="38" hidden="1">#REF!</definedName>
    <definedName name="BExSBD8TZE1B5CZK6VNCCA977BCZ" localSheetId="15" hidden="1">#REF!</definedName>
    <definedName name="BExSBD8TZE1B5CZK6VNCCA977BCZ" hidden="1">#REF!</definedName>
    <definedName name="BExSBMOS41ZRLWYLOU29V6Y7YORR" localSheetId="19" hidden="1">'[4]AMI P &amp; L'!#REF!</definedName>
    <definedName name="BExSBMOS41ZRLWYLOU29V6Y7YORR" localSheetId="16" hidden="1">'[4]AMI P &amp; L'!#REF!</definedName>
    <definedName name="BExSBMOS41ZRLWYLOU29V6Y7YORR" localSheetId="17" hidden="1">'[4]AMI P &amp; L'!#REF!</definedName>
    <definedName name="BExSBMOS41ZRLWYLOU29V6Y7YORR" localSheetId="13" hidden="1">'[4]AMI P &amp; L'!#REF!</definedName>
    <definedName name="BExSBMOS41ZRLWYLOU29V6Y7YORR" localSheetId="14" hidden="1">'[4]AMI P &amp; L'!#REF!</definedName>
    <definedName name="BExSBMOS41ZRLWYLOU29V6Y7YORR" localSheetId="2" hidden="1">#REF!</definedName>
    <definedName name="BExSBMOS41ZRLWYLOU29V6Y7YORR" localSheetId="5" hidden="1">'[4]AMI P &amp; L'!#REF!</definedName>
    <definedName name="BExSBMOS41ZRLWYLOU29V6Y7YORR" localSheetId="22" hidden="1">'[4]AMI P &amp; L'!#REF!</definedName>
    <definedName name="BExSBMOS41ZRLWYLOU29V6Y7YORR" localSheetId="21" hidden="1">'[4]AMI P &amp; L'!#REF!</definedName>
    <definedName name="BExSBMOS41ZRLWYLOU29V6Y7YORR" localSheetId="57" hidden="1">'[4]AMI P &amp; L'!#REF!</definedName>
    <definedName name="BExSBMOS41ZRLWYLOU29V6Y7YORR" localSheetId="56" hidden="1">'[4]AMI P &amp; L'!#REF!</definedName>
    <definedName name="BExSBMOS41ZRLWYLOU29V6Y7YORR" localSheetId="7" hidden="1">#REF!</definedName>
    <definedName name="BExSBMOS41ZRLWYLOU29V6Y7YORR" localSheetId="40" hidden="1">'[4]AMI P &amp; L'!#REF!</definedName>
    <definedName name="BExSBMOS41ZRLWYLOU29V6Y7YORR" localSheetId="39" hidden="1">'[4]AMI P &amp; L'!#REF!</definedName>
    <definedName name="BExSBMOS41ZRLWYLOU29V6Y7YORR" localSheetId="41" hidden="1">'[4]AMI P &amp; L'!#REF!</definedName>
    <definedName name="BExSBMOS41ZRLWYLOU29V6Y7YORR" localSheetId="38" hidden="1">'[4]AMI P &amp; L'!#REF!</definedName>
    <definedName name="BExSBMOS41ZRLWYLOU29V6Y7YORR" localSheetId="15" hidden="1">'[4]AMI P &amp; L'!#REF!</definedName>
    <definedName name="BExSBMOS41ZRLWYLOU29V6Y7YORR" hidden="1">'[4]AMI P &amp; L'!#REF!</definedName>
    <definedName name="BExSBRBXXQMBU1TYDW1BXTEVEPRU" localSheetId="2" hidden="1">#REF!</definedName>
    <definedName name="BExSBRBXXQMBU1TYDW1BXTEVEPRU" localSheetId="7" hidden="1">#REF!</definedName>
    <definedName name="BExSBRBXXQMBU1TYDW1BXTEVEPRU" hidden="1">'[3]Reco Sheet for Fcast'!$F$8:$G$8</definedName>
    <definedName name="BExSC54998WTZ21DSL0R8UN0Y9JH" localSheetId="2" hidden="1">#REF!</definedName>
    <definedName name="BExSC54998WTZ21DSL0R8UN0Y9JH" localSheetId="7" hidden="1">#REF!</definedName>
    <definedName name="BExSC54998WTZ21DSL0R8UN0Y9JH" hidden="1">'[3]Reco Sheet for Fcast'!$F$8:$G$8</definedName>
    <definedName name="BExSC60N7WR9PJSNC9B7ORCX9NGY" localSheetId="2" hidden="1">#REF!</definedName>
    <definedName name="BExSC60N7WR9PJSNC9B7ORCX9NGY" localSheetId="7" hidden="1">#REF!</definedName>
    <definedName name="BExSC60N7WR9PJSNC9B7ORCX9NGY" hidden="1">'[3]Reco Sheet for Fcast'!$I$7:$J$7</definedName>
    <definedName name="BExSCE99EZTILTTCE4NJJF96OYYM" localSheetId="2" hidden="1">#REF!</definedName>
    <definedName name="BExSCE99EZTILTTCE4NJJF96OYYM" localSheetId="7" hidden="1">#REF!</definedName>
    <definedName name="BExSCE99EZTILTTCE4NJJF96OYYM" hidden="1">'[3]Reco Sheet for Fcast'!$G$2</definedName>
    <definedName name="BExSCHUQZ2HFEWS54X67DIS8OSXZ" localSheetId="2" hidden="1">#REF!</definedName>
    <definedName name="BExSCHUQZ2HFEWS54X67DIS8OSXZ" localSheetId="7" hidden="1">#REF!</definedName>
    <definedName name="BExSCHUQZ2HFEWS54X67DIS8OSXZ" hidden="1">'[3]Reco Sheet for Fcast'!$F$6:$G$6</definedName>
    <definedName name="BExSCOG41SKKG4GYU76WRWW1CTE6" localSheetId="2" hidden="1">#REF!</definedName>
    <definedName name="BExSCOG41SKKG4GYU76WRWW1CTE6" localSheetId="7" hidden="1">#REF!</definedName>
    <definedName name="BExSCOG41SKKG4GYU76WRWW1CTE6" hidden="1">'[3]Reco Sheet for Fcast'!$F$11:$G$11</definedName>
    <definedName name="BExSCRAPD4F1ENO6Q7M8FSCSMREW" localSheetId="13" hidden="1">#REF!</definedName>
    <definedName name="BExSCRAPD4F1ENO6Q7M8FSCSMREW" localSheetId="14" hidden="1">#REF!</definedName>
    <definedName name="BExSCRAPD4F1ENO6Q7M8FSCSMREW" localSheetId="2" hidden="1">#REF!</definedName>
    <definedName name="BExSCRAPD4F1ENO6Q7M8FSCSMREW" hidden="1">#REF!</definedName>
    <definedName name="BExSCVC9P86YVFMRKKUVRV29MZXZ" localSheetId="2" hidden="1">#REF!</definedName>
    <definedName name="BExSCVC9P86YVFMRKKUVRV29MZXZ" localSheetId="7" hidden="1">#REF!</definedName>
    <definedName name="BExSCVC9P86YVFMRKKUVRV29MZXZ" hidden="1">'[3]Reco Sheet for Fcast'!$G$2</definedName>
    <definedName name="BExSD233CH4MU9ZMGNRF97ZV7KWU" localSheetId="2" hidden="1">#REF!</definedName>
    <definedName name="BExSD233CH4MU9ZMGNRF97ZV7KWU" localSheetId="7" hidden="1">#REF!</definedName>
    <definedName name="BExSD233CH4MU9ZMGNRF97ZV7KWU" hidden="1">'[3]Reco Sheet for Fcast'!$F$8:$G$8</definedName>
    <definedName name="BExSD2U0F3BN6IN9N4R2DTTJG15H" localSheetId="2" hidden="1">#REF!</definedName>
    <definedName name="BExSD2U0F3BN6IN9N4R2DTTJG15H" localSheetId="7" hidden="1">#REF!</definedName>
    <definedName name="BExSD2U0F3BN6IN9N4R2DTTJG15H" hidden="1">'[3]Reco Sheet for Fcast'!$I$6:$J$6</definedName>
    <definedName name="BExSD6A6NY15YSMFH51ST6XJY429" localSheetId="2" hidden="1">#REF!</definedName>
    <definedName name="BExSD6A6NY15YSMFH51ST6XJY429" localSheetId="7" hidden="1">#REF!</definedName>
    <definedName name="BExSD6A6NY15YSMFH51ST6XJY429" hidden="1">'[3]Reco Sheet for Fcast'!$K$2</definedName>
    <definedName name="BExSD9VH6PF6RQ135VOEE08YXPAW" localSheetId="2" hidden="1">#REF!</definedName>
    <definedName name="BExSD9VH6PF6RQ135VOEE08YXPAW" localSheetId="7" hidden="1">#REF!</definedName>
    <definedName name="BExSD9VH6PF6RQ135VOEE08YXPAW" hidden="1">'[3]Reco Sheet for Fcast'!$F$11:$G$11</definedName>
    <definedName name="BExSDP5Y04WWMX2WWRITWOX8R5I9" localSheetId="2" hidden="1">#REF!</definedName>
    <definedName name="BExSDP5Y04WWMX2WWRITWOX8R5I9" localSheetId="7" hidden="1">#REF!</definedName>
    <definedName name="BExSDP5Y04WWMX2WWRITWOX8R5I9" hidden="1">'[3]Reco Sheet for Fcast'!$F$6:$G$6</definedName>
    <definedName name="BExSDSGM203BJTNS9MKCBX453HMD" localSheetId="2" hidden="1">#REF!</definedName>
    <definedName name="BExSDSGM203BJTNS9MKCBX453HMD" localSheetId="7" hidden="1">#REF!</definedName>
    <definedName name="BExSDSGM203BJTNS9MKCBX453HMD" hidden="1">'[3]Reco Sheet for Fcast'!$F$8:$G$8</definedName>
    <definedName name="BExSDT20XUFXTDM37M148AXAP7HN" localSheetId="2" hidden="1">#REF!</definedName>
    <definedName name="BExSDT20XUFXTDM37M148AXAP7HN" localSheetId="7" hidden="1">#REF!</definedName>
    <definedName name="BExSDT20XUFXTDM37M148AXAP7HN" hidden="1">'[3]Reco Sheet for Fcast'!$I$11:$J$11</definedName>
    <definedName name="BExSDUEOM0DE6ENOXB9XUONYJI7X" localSheetId="13" hidden="1">#REF!</definedName>
    <definedName name="BExSDUEOM0DE6ENOXB9XUONYJI7X" localSheetId="14" hidden="1">#REF!</definedName>
    <definedName name="BExSDUEOM0DE6ENOXB9XUONYJI7X" localSheetId="2" hidden="1">#REF!</definedName>
    <definedName name="BExSDUEOM0DE6ENOXB9XUONYJI7X" hidden="1">#REF!</definedName>
    <definedName name="BExSEEHK1VLWD7JBV9SVVVIKQZ3I" localSheetId="2" hidden="1">#REF!</definedName>
    <definedName name="BExSEEHK1VLWD7JBV9SVVVIKQZ3I" localSheetId="7" hidden="1">#REF!</definedName>
    <definedName name="BExSEEHK1VLWD7JBV9SVVVIKQZ3I" hidden="1">'[3]Reco Sheet for Fcast'!$F$8:$G$8</definedName>
    <definedName name="BExSEJKZLX37P3V33TRTFJ30BFRK" localSheetId="2" hidden="1">#REF!</definedName>
    <definedName name="BExSEJKZLX37P3V33TRTFJ30BFRK" localSheetId="7" hidden="1">#REF!</definedName>
    <definedName name="BExSEJKZLX37P3V33TRTFJ30BFRK" hidden="1">'[3]Reco Sheet for Fcast'!$F$9:$G$9</definedName>
    <definedName name="BExSEP9UVOAI6TMXKNK587PQ3328" localSheetId="2" hidden="1">#REF!</definedName>
    <definedName name="BExSEP9UVOAI6TMXKNK587PQ3328" localSheetId="7" hidden="1">#REF!</definedName>
    <definedName name="BExSEP9UVOAI6TMXKNK587PQ3328" hidden="1">'[3]Reco Sheet for Fcast'!$I$10:$J$10</definedName>
    <definedName name="BExSF07QFLZCO4P6K6QF05XG7PH1" localSheetId="2" hidden="1">#REF!</definedName>
    <definedName name="BExSF07QFLZCO4P6K6QF05XG7PH1" localSheetId="7" hidden="1">#REF!</definedName>
    <definedName name="BExSF07QFLZCO4P6K6QF05XG7PH1" hidden="1">'[3]Reco Sheet for Fcast'!$F$11:$G$11</definedName>
    <definedName name="BExSFJ8ZAGQ63A4MVMZRQWLVRGQ5" localSheetId="2" hidden="1">#REF!</definedName>
    <definedName name="BExSFJ8ZAGQ63A4MVMZRQWLVRGQ5" localSheetId="7" hidden="1">#REF!</definedName>
    <definedName name="BExSFJ8ZAGQ63A4MVMZRQWLVRGQ5" hidden="1">'[3]Reco Sheet for Fcast'!$F$8:$G$8</definedName>
    <definedName name="BExSFKQRST2S9KXWWLCXYLKSF4G1" localSheetId="2" hidden="1">#REF!</definedName>
    <definedName name="BExSFKQRST2S9KXWWLCXYLKSF4G1" localSheetId="7" hidden="1">#REF!</definedName>
    <definedName name="BExSFKQRST2S9KXWWLCXYLKSF4G1" hidden="1">'[3]Reco Sheet for Fcast'!$F$8:$G$8</definedName>
    <definedName name="BExSFYDRRTAZVPXRWUF5PDQ97WFF" localSheetId="2" hidden="1">#REF!</definedName>
    <definedName name="BExSFYDRRTAZVPXRWUF5PDQ97WFF" localSheetId="7" hidden="1">#REF!</definedName>
    <definedName name="BExSFYDRRTAZVPXRWUF5PDQ97WFF" hidden="1">'[3]Reco Sheet for Fcast'!$G$2</definedName>
    <definedName name="BExSFZVPFTXA3F0IJ2NGH1GXX9R7" localSheetId="2" hidden="1">#REF!</definedName>
    <definedName name="BExSFZVPFTXA3F0IJ2NGH1GXX9R7" localSheetId="7" hidden="1">#REF!</definedName>
    <definedName name="BExSFZVPFTXA3F0IJ2NGH1GXX9R7" hidden="1">'[3]Reco Sheet for Fcast'!$I$9:$J$9</definedName>
    <definedName name="BExSG60TZAT2SKO046IKGMD8SGUE" localSheetId="13" hidden="1">#REF!</definedName>
    <definedName name="BExSG60TZAT2SKO046IKGMD8SGUE" localSheetId="14" hidden="1">#REF!</definedName>
    <definedName name="BExSG60TZAT2SKO046IKGMD8SGUE" localSheetId="2" hidden="1">#REF!</definedName>
    <definedName name="BExSG60TZAT2SKO046IKGMD8SGUE" localSheetId="22" hidden="1">#REF!</definedName>
    <definedName name="BExSG60TZAT2SKO046IKGMD8SGUE" localSheetId="7" hidden="1">#REF!</definedName>
    <definedName name="BExSG60TZAT2SKO046IKGMD8SGUE" hidden="1">#REF!</definedName>
    <definedName name="BExSG90Q4ZUU2IPGDYOM169NJV9S" localSheetId="2" hidden="1">#REF!</definedName>
    <definedName name="BExSG90Q4ZUU2IPGDYOM169NJV9S" localSheetId="7" hidden="1">#REF!</definedName>
    <definedName name="BExSG90Q4ZUU2IPGDYOM169NJV9S" hidden="1">'[3]Reco Sheet for Fcast'!$I$9:$J$9</definedName>
    <definedName name="BExSG9X3DU845PNXYJGGLBQY2UHG" localSheetId="19" hidden="1">'[4]AMI P &amp; L'!#REF!</definedName>
    <definedName name="BExSG9X3DU845PNXYJGGLBQY2UHG" localSheetId="16" hidden="1">'[4]AMI P &amp; L'!#REF!</definedName>
    <definedName name="BExSG9X3DU845PNXYJGGLBQY2UHG" localSheetId="17" hidden="1">'[4]AMI P &amp; L'!#REF!</definedName>
    <definedName name="BExSG9X3DU845PNXYJGGLBQY2UHG" localSheetId="13" hidden="1">'[4]AMI P &amp; L'!#REF!</definedName>
    <definedName name="BExSG9X3DU845PNXYJGGLBQY2UHG" localSheetId="14" hidden="1">'[4]AMI P &amp; L'!#REF!</definedName>
    <definedName name="BExSG9X3DU845PNXYJGGLBQY2UHG" localSheetId="2" hidden="1">#REF!</definedName>
    <definedName name="BExSG9X3DU845PNXYJGGLBQY2UHG" localSheetId="5" hidden="1">'[4]AMI P &amp; L'!#REF!</definedName>
    <definedName name="BExSG9X3DU845PNXYJGGLBQY2UHG" localSheetId="22" hidden="1">'[4]AMI P &amp; L'!#REF!</definedName>
    <definedName name="BExSG9X3DU845PNXYJGGLBQY2UHG" localSheetId="21" hidden="1">'[4]AMI P &amp; L'!#REF!</definedName>
    <definedName name="BExSG9X3DU845PNXYJGGLBQY2UHG" localSheetId="57" hidden="1">'[4]AMI P &amp; L'!#REF!</definedName>
    <definedName name="BExSG9X3DU845PNXYJGGLBQY2UHG" localSheetId="56" hidden="1">'[4]AMI P &amp; L'!#REF!</definedName>
    <definedName name="BExSG9X3DU845PNXYJGGLBQY2UHG" localSheetId="7" hidden="1">#REF!</definedName>
    <definedName name="BExSG9X3DU845PNXYJGGLBQY2UHG" localSheetId="40" hidden="1">'[4]AMI P &amp; L'!#REF!</definedName>
    <definedName name="BExSG9X3DU845PNXYJGGLBQY2UHG" localSheetId="39" hidden="1">'[4]AMI P &amp; L'!#REF!</definedName>
    <definedName name="BExSG9X3DU845PNXYJGGLBQY2UHG" localSheetId="41" hidden="1">'[4]AMI P &amp; L'!#REF!</definedName>
    <definedName name="BExSG9X3DU845PNXYJGGLBQY2UHG" localSheetId="38" hidden="1">'[4]AMI P &amp; L'!#REF!</definedName>
    <definedName name="BExSG9X3DU845PNXYJGGLBQY2UHG" localSheetId="15" hidden="1">'[4]AMI P &amp; L'!#REF!</definedName>
    <definedName name="BExSG9X3DU845PNXYJGGLBQY2UHG" hidden="1">'[4]AMI P &amp; L'!#REF!</definedName>
    <definedName name="BExSGE45J27MDUUNXW7Z8Q33UAON" localSheetId="2" hidden="1">#REF!</definedName>
    <definedName name="BExSGE45J27MDUUNXW7Z8Q33UAON" localSheetId="7" hidden="1">#REF!</definedName>
    <definedName name="BExSGE45J27MDUUNXW7Z8Q33UAON" hidden="1">'[3]Reco Sheet for Fcast'!$F$9:$G$9</definedName>
    <definedName name="BExSGE9LY91Q0URHB4YAMX0UAMYI" localSheetId="2" hidden="1">#REF!</definedName>
    <definedName name="BExSGE9LY91Q0URHB4YAMX0UAMYI" localSheetId="7" hidden="1">#REF!</definedName>
    <definedName name="BExSGE9LY91Q0URHB4YAMX0UAMYI" hidden="1">'[3]Reco Sheet for Fcast'!$I$6:$J$6</definedName>
    <definedName name="BExSGEPPAC5VNZNBFZ6X4J18CUCB" hidden="1">'[6]Bud Mth'!$F$15</definedName>
    <definedName name="BExSGIB6UEU4H2UHIK30B61ELOCC" hidden="1">'[6]Bud Mth'!$I$7:$J$7</definedName>
    <definedName name="BExSGLB2URTLBCKBB4Y885W925F2" localSheetId="2" hidden="1">#REF!</definedName>
    <definedName name="BExSGLB2URTLBCKBB4Y885W925F2" localSheetId="7" hidden="1">#REF!</definedName>
    <definedName name="BExSGLB2URTLBCKBB4Y885W925F2" hidden="1">'[3]Reco Sheet for Fcast'!$H$2:$I$2</definedName>
    <definedName name="BExSGM25R69NWJV48BYBJO2J24VT" hidden="1">'[6]Bud Mth'!$I$8:$J$8</definedName>
    <definedName name="BExSGOAYG73SFWOPAQV80P710GID" localSheetId="19" hidden="1">'[4]AMI P &amp; L'!#REF!</definedName>
    <definedName name="BExSGOAYG73SFWOPAQV80P710GID" localSheetId="16" hidden="1">'[4]AMI P &amp; L'!#REF!</definedName>
    <definedName name="BExSGOAYG73SFWOPAQV80P710GID" localSheetId="17" hidden="1">'[4]AMI P &amp; L'!#REF!</definedName>
    <definedName name="BExSGOAYG73SFWOPAQV80P710GID" localSheetId="13" hidden="1">'[4]AMI P &amp; L'!#REF!</definedName>
    <definedName name="BExSGOAYG73SFWOPAQV80P710GID" localSheetId="14" hidden="1">'[4]AMI P &amp; L'!#REF!</definedName>
    <definedName name="BExSGOAYG73SFWOPAQV80P710GID" localSheetId="2" hidden="1">#REF!</definedName>
    <definedName name="BExSGOAYG73SFWOPAQV80P710GID" localSheetId="5" hidden="1">'[4]AMI P &amp; L'!#REF!</definedName>
    <definedName name="BExSGOAYG73SFWOPAQV80P710GID" localSheetId="22" hidden="1">'[4]AMI P &amp; L'!#REF!</definedName>
    <definedName name="BExSGOAYG73SFWOPAQV80P710GID" localSheetId="21" hidden="1">'[4]AMI P &amp; L'!#REF!</definedName>
    <definedName name="BExSGOAYG73SFWOPAQV80P710GID" localSheetId="57" hidden="1">'[4]AMI P &amp; L'!#REF!</definedName>
    <definedName name="BExSGOAYG73SFWOPAQV80P710GID" localSheetId="56" hidden="1">'[4]AMI P &amp; L'!#REF!</definedName>
    <definedName name="BExSGOAYG73SFWOPAQV80P710GID" localSheetId="7" hidden="1">#REF!</definedName>
    <definedName name="BExSGOAYG73SFWOPAQV80P710GID" localSheetId="40" hidden="1">'[4]AMI P &amp; L'!#REF!</definedName>
    <definedName name="BExSGOAYG73SFWOPAQV80P710GID" localSheetId="39" hidden="1">'[4]AMI P &amp; L'!#REF!</definedName>
    <definedName name="BExSGOAYG73SFWOPAQV80P710GID" localSheetId="41" hidden="1">'[4]AMI P &amp; L'!#REF!</definedName>
    <definedName name="BExSGOAYG73SFWOPAQV80P710GID" localSheetId="38" hidden="1">'[4]AMI P &amp; L'!#REF!</definedName>
    <definedName name="BExSGOAYG73SFWOPAQV80P710GID" localSheetId="15" hidden="1">'[4]AMI P &amp; L'!#REF!</definedName>
    <definedName name="BExSGOAYG73SFWOPAQV80P710GID" hidden="1">'[4]AMI P &amp; L'!#REF!</definedName>
    <definedName name="BExSGOWJHRW7FWKLO2EHUOOGHNAF" localSheetId="2" hidden="1">#REF!</definedName>
    <definedName name="BExSGOWJHRW7FWKLO2EHUOOGHNAF" localSheetId="7" hidden="1">#REF!</definedName>
    <definedName name="BExSGOWJHRW7FWKLO2EHUOOGHNAF" hidden="1">'[3]Reco Sheet for Fcast'!$G$2</definedName>
    <definedName name="BExSGOWJTAP41ZV5Q23H7MI9C76W" localSheetId="2" hidden="1">#REF!</definedName>
    <definedName name="BExSGOWJTAP41ZV5Q23H7MI9C76W" localSheetId="7" hidden="1">#REF!</definedName>
    <definedName name="BExSGOWJTAP41ZV5Q23H7MI9C76W" hidden="1">'[3]Reco Sheet for Fcast'!$F$8:$G$8</definedName>
    <definedName name="BExSGR5JQVX2HQ0PKCGZNSSUM1RV" localSheetId="2" hidden="1">#REF!</definedName>
    <definedName name="BExSGR5JQVX2HQ0PKCGZNSSUM1RV" localSheetId="7" hidden="1">#REF!</definedName>
    <definedName name="BExSGR5JQVX2HQ0PKCGZNSSUM1RV" hidden="1">'[3]Reco Sheet for Fcast'!$F$8:$G$8</definedName>
    <definedName name="BExSGVHX69GJZHD99DKE4RZ042B1" localSheetId="2" hidden="1">#REF!</definedName>
    <definedName name="BExSGVHX69GJZHD99DKE4RZ042B1" localSheetId="7" hidden="1">#REF!</definedName>
    <definedName name="BExSGVHX69GJZHD99DKE4RZ042B1" hidden="1">'[3]Reco Sheet for Fcast'!$F$8:$G$8</definedName>
    <definedName name="BExSGZJO4J4ZO04E2N2ECVYS9DEZ" localSheetId="2" hidden="1">#REF!</definedName>
    <definedName name="BExSGZJO4J4ZO04E2N2ECVYS9DEZ" localSheetId="7" hidden="1">#REF!</definedName>
    <definedName name="BExSGZJO4J4ZO04E2N2ECVYS9DEZ" hidden="1">'[3]Reco Sheet for Fcast'!$I$11:$J$11</definedName>
    <definedName name="BExSHAHFHS7MMNJR8JPVABRGBVIT" localSheetId="2" hidden="1">#REF!</definedName>
    <definedName name="BExSHAHFHS7MMNJR8JPVABRGBVIT" localSheetId="7" hidden="1">#REF!</definedName>
    <definedName name="BExSHAHFHS7MMNJR8JPVABRGBVIT" hidden="1">'[3]Reco Sheet for Fcast'!$I$9:$J$9</definedName>
    <definedName name="BExSHGH88QZWW4RNAX4YKAZ5JEBL" localSheetId="2" hidden="1">#REF!</definedName>
    <definedName name="BExSHGH88QZWW4RNAX4YKAZ5JEBL" localSheetId="7" hidden="1">#REF!</definedName>
    <definedName name="BExSHGH88QZWW4RNAX4YKAZ5JEBL" hidden="1">'[3]Reco Sheet for Fcast'!$H$2:$I$2</definedName>
    <definedName name="BExSHOKK1OO3CX9Z28C58E5J1D9W" localSheetId="2" hidden="1">#REF!</definedName>
    <definedName name="BExSHOKK1OO3CX9Z28C58E5J1D9W" localSheetId="7" hidden="1">#REF!</definedName>
    <definedName name="BExSHOKK1OO3CX9Z28C58E5J1D9W" hidden="1">'[3]Reco Sheet for Fcast'!$F$7:$G$7</definedName>
    <definedName name="BExSHQD8KYLTQGDXIRKCHQQ7MKIH" localSheetId="2" hidden="1">#REF!</definedName>
    <definedName name="BExSHQD8KYLTQGDXIRKCHQQ7MKIH" localSheetId="7" hidden="1">#REF!</definedName>
    <definedName name="BExSHQD8KYLTQGDXIRKCHQQ7MKIH" hidden="1">'[3]Reco Sheet for Fcast'!$I$11:$J$11</definedName>
    <definedName name="BExSHQO1L8X0LZLRFIGPEK60LN5P" localSheetId="13" hidden="1">#REF!</definedName>
    <definedName name="BExSHQO1L8X0LZLRFIGPEK60LN5P" localSheetId="14" hidden="1">#REF!</definedName>
    <definedName name="BExSHQO1L8X0LZLRFIGPEK60LN5P" localSheetId="2" hidden="1">#REF!</definedName>
    <definedName name="BExSHQO1L8X0LZLRFIGPEK60LN5P" hidden="1">#REF!</definedName>
    <definedName name="BExSHVGPIAHXI97UBLI9G4I4M29F" localSheetId="2" hidden="1">#REF!</definedName>
    <definedName name="BExSHVGPIAHXI97UBLI9G4I4M29F" localSheetId="7" hidden="1">#REF!</definedName>
    <definedName name="BExSHVGPIAHXI97UBLI9G4I4M29F" hidden="1">'[3]Reco Sheet for Fcast'!$I$7:$J$7</definedName>
    <definedName name="BExSI0K2YL3HTCQAD8A7TR4QCUR6" localSheetId="2" hidden="1">#REF!</definedName>
    <definedName name="BExSI0K2YL3HTCQAD8A7TR4QCUR6" localSheetId="7" hidden="1">#REF!</definedName>
    <definedName name="BExSI0K2YL3HTCQAD8A7TR4QCUR6" hidden="1">'[3]Reco Sheet for Fcast'!$F$15:$J$123</definedName>
    <definedName name="BExSIFUDNRWXWIWNGCCFOOD8WIAZ" localSheetId="2" hidden="1">#REF!</definedName>
    <definedName name="BExSIFUDNRWXWIWNGCCFOOD8WIAZ" localSheetId="7" hidden="1">#REF!</definedName>
    <definedName name="BExSIFUDNRWXWIWNGCCFOOD8WIAZ" hidden="1">'[3]Reco Sheet for Fcast'!$F$10:$G$10</definedName>
    <definedName name="BExTTZNS2PBCR93C9IUW49UZ4I6T" localSheetId="19" hidden="1">'[4]AMI P &amp; L'!#REF!</definedName>
    <definedName name="BExTTZNS2PBCR93C9IUW49UZ4I6T" localSheetId="16" hidden="1">'[4]AMI P &amp; L'!#REF!</definedName>
    <definedName name="BExTTZNS2PBCR93C9IUW49UZ4I6T" localSheetId="17" hidden="1">'[4]AMI P &amp; L'!#REF!</definedName>
    <definedName name="BExTTZNS2PBCR93C9IUW49UZ4I6T" localSheetId="13" hidden="1">'[4]AMI P &amp; L'!#REF!</definedName>
    <definedName name="BExTTZNS2PBCR93C9IUW49UZ4I6T" localSheetId="14" hidden="1">'[4]AMI P &amp; L'!#REF!</definedName>
    <definedName name="BExTTZNS2PBCR93C9IUW49UZ4I6T" localSheetId="2" hidden="1">#REF!</definedName>
    <definedName name="BExTTZNS2PBCR93C9IUW49UZ4I6T" localSheetId="5" hidden="1">'[4]AMI P &amp; L'!#REF!</definedName>
    <definedName name="BExTTZNS2PBCR93C9IUW49UZ4I6T" localSheetId="22" hidden="1">'[4]AMI P &amp; L'!#REF!</definedName>
    <definedName name="BExTTZNS2PBCR93C9IUW49UZ4I6T" localSheetId="21" hidden="1">'[4]AMI P &amp; L'!#REF!</definedName>
    <definedName name="BExTTZNS2PBCR93C9IUW49UZ4I6T" localSheetId="57" hidden="1">'[4]AMI P &amp; L'!#REF!</definedName>
    <definedName name="BExTTZNS2PBCR93C9IUW49UZ4I6T" localSheetId="56" hidden="1">'[4]AMI P &amp; L'!#REF!</definedName>
    <definedName name="BExTTZNS2PBCR93C9IUW49UZ4I6T" localSheetId="7" hidden="1">#REF!</definedName>
    <definedName name="BExTTZNS2PBCR93C9IUW49UZ4I6T" localSheetId="40" hidden="1">'[4]AMI P &amp; L'!#REF!</definedName>
    <definedName name="BExTTZNS2PBCR93C9IUW49UZ4I6T" localSheetId="39" hidden="1">'[4]AMI P &amp; L'!#REF!</definedName>
    <definedName name="BExTTZNS2PBCR93C9IUW49UZ4I6T" localSheetId="41" hidden="1">'[4]AMI P &amp; L'!#REF!</definedName>
    <definedName name="BExTTZNS2PBCR93C9IUW49UZ4I6T" localSheetId="38" hidden="1">'[4]AMI P &amp; L'!#REF!</definedName>
    <definedName name="BExTTZNS2PBCR93C9IUW49UZ4I6T" localSheetId="15" hidden="1">'[4]AMI P &amp; L'!#REF!</definedName>
    <definedName name="BExTTZNS2PBCR93C9IUW49UZ4I6T" hidden="1">'[4]AMI P &amp; L'!#REF!</definedName>
    <definedName name="BExTU2YFQ25JQ6MEMRHHN66VLTPJ" localSheetId="2" hidden="1">#REF!</definedName>
    <definedName name="BExTU2YFQ25JQ6MEMRHHN66VLTPJ" localSheetId="7" hidden="1">#REF!</definedName>
    <definedName name="BExTU2YFQ25JQ6MEMRHHN66VLTPJ" hidden="1">'[3]Reco Sheet for Fcast'!$F$9:$G$9</definedName>
    <definedName name="BExTU75IOII1V5O0C9X2VAYYVJUG" localSheetId="2" hidden="1">#REF!</definedName>
    <definedName name="BExTU75IOII1V5O0C9X2VAYYVJUG" localSheetId="7" hidden="1">#REF!</definedName>
    <definedName name="BExTU75IOII1V5O0C9X2VAYYVJUG" hidden="1">'[3]Reco Sheet for Fcast'!$F$15</definedName>
    <definedName name="BExTUA5F7V4LUIIAM17J3A8XF3JE" localSheetId="2" hidden="1">#REF!</definedName>
    <definedName name="BExTUA5F7V4LUIIAM17J3A8XF3JE" localSheetId="7" hidden="1">#REF!</definedName>
    <definedName name="BExTUA5F7V4LUIIAM17J3A8XF3JE" hidden="1">'[3]Reco Sheet for Fcast'!$F$8:$G$8</definedName>
    <definedName name="BExTUJ53ANGZ3H1KDK4CR4Q0OD6P" localSheetId="2" hidden="1">#REF!</definedName>
    <definedName name="BExTUJ53ANGZ3H1KDK4CR4Q0OD6P" localSheetId="7" hidden="1">#REF!</definedName>
    <definedName name="BExTUJ53ANGZ3H1KDK4CR4Q0OD6P" hidden="1">'[3]Reco Sheet for Fcast'!$F$11:$G$11</definedName>
    <definedName name="BExTUKXSZBM7C57G6NGLWGU4WOHY" localSheetId="2" hidden="1">#REF!</definedName>
    <definedName name="BExTUKXSZBM7C57G6NGLWGU4WOHY" localSheetId="7" hidden="1">#REF!</definedName>
    <definedName name="BExTUKXSZBM7C57G6NGLWGU4WOHY" hidden="1">'[3]Reco Sheet for Fcast'!$I$6:$J$6</definedName>
    <definedName name="BExTUSQCFFYZCDNHWHADBC2E1ZP1" localSheetId="2" hidden="1">#REF!</definedName>
    <definedName name="BExTUSQCFFYZCDNHWHADBC2E1ZP1" localSheetId="7" hidden="1">#REF!</definedName>
    <definedName name="BExTUSQCFFYZCDNHWHADBC2E1ZP1" hidden="1">'[3]Reco Sheet for Fcast'!$I$7:$J$7</definedName>
    <definedName name="BExTUVFGOJEYS28JURA5KHQFDU5J" localSheetId="2" hidden="1">#REF!</definedName>
    <definedName name="BExTUVFGOJEYS28JURA5KHQFDU5J" localSheetId="7" hidden="1">#REF!</definedName>
    <definedName name="BExTUVFGOJEYS28JURA5KHQFDU5J" hidden="1">'[3]Reco Sheet for Fcast'!$F$7:$G$7</definedName>
    <definedName name="BExTUW10U40QCYGHM5NJ3YR1O5SP" localSheetId="2" hidden="1">#REF!</definedName>
    <definedName name="BExTUW10U40QCYGHM5NJ3YR1O5SP" localSheetId="7" hidden="1">#REF!</definedName>
    <definedName name="BExTUW10U40QCYGHM5NJ3YR1O5SP" hidden="1">'[3]Reco Sheet for Fcast'!$F$9:$G$9</definedName>
    <definedName name="BExTUWXFQHINU66YG82BI20ATMB5" localSheetId="2" hidden="1">#REF!</definedName>
    <definedName name="BExTUWXFQHINU66YG82BI20ATMB5" localSheetId="7" hidden="1">#REF!</definedName>
    <definedName name="BExTUWXFQHINU66YG82BI20ATMB5" hidden="1">'[3]Reco Sheet for Fcast'!$F$15:$G$26</definedName>
    <definedName name="BExTUXDIWLJS33T33GOZENENX702" localSheetId="13" hidden="1">#REF!</definedName>
    <definedName name="BExTUXDIWLJS33T33GOZENENX702" localSheetId="14" hidden="1">#REF!</definedName>
    <definedName name="BExTUXDIWLJS33T33GOZENENX702" localSheetId="2" hidden="1">#REF!</definedName>
    <definedName name="BExTUXDIWLJS33T33GOZENENX702" hidden="1">#REF!</definedName>
    <definedName name="BExTUY9WNSJ91GV8CP0SKJTEIV82" localSheetId="19" hidden="1">'[4]AMI P &amp; L'!#REF!</definedName>
    <definedName name="BExTUY9WNSJ91GV8CP0SKJTEIV82" localSheetId="16" hidden="1">'[4]AMI P &amp; L'!#REF!</definedName>
    <definedName name="BExTUY9WNSJ91GV8CP0SKJTEIV82" localSheetId="17" hidden="1">'[4]AMI P &amp; L'!#REF!</definedName>
    <definedName name="BExTUY9WNSJ91GV8CP0SKJTEIV82" localSheetId="13" hidden="1">'[4]AMI P &amp; L'!#REF!</definedName>
    <definedName name="BExTUY9WNSJ91GV8CP0SKJTEIV82" localSheetId="14" hidden="1">'[4]AMI P &amp; L'!#REF!</definedName>
    <definedName name="BExTUY9WNSJ91GV8CP0SKJTEIV82" localSheetId="2" hidden="1">#REF!</definedName>
    <definedName name="BExTUY9WNSJ91GV8CP0SKJTEIV82" localSheetId="5" hidden="1">'[4]AMI P &amp; L'!#REF!</definedName>
    <definedName name="BExTUY9WNSJ91GV8CP0SKJTEIV82" localSheetId="22" hidden="1">'[4]AMI P &amp; L'!#REF!</definedName>
    <definedName name="BExTUY9WNSJ91GV8CP0SKJTEIV82" localSheetId="21" hidden="1">'[4]AMI P &amp; L'!#REF!</definedName>
    <definedName name="BExTUY9WNSJ91GV8CP0SKJTEIV82" localSheetId="57" hidden="1">'[4]AMI P &amp; L'!#REF!</definedName>
    <definedName name="BExTUY9WNSJ91GV8CP0SKJTEIV82" localSheetId="56" hidden="1">'[4]AMI P &amp; L'!#REF!</definedName>
    <definedName name="BExTUY9WNSJ91GV8CP0SKJTEIV82" localSheetId="7" hidden="1">#REF!</definedName>
    <definedName name="BExTUY9WNSJ91GV8CP0SKJTEIV82" localSheetId="40" hidden="1">'[4]AMI P &amp; L'!#REF!</definedName>
    <definedName name="BExTUY9WNSJ91GV8CP0SKJTEIV82" localSheetId="39" hidden="1">'[4]AMI P &amp; L'!#REF!</definedName>
    <definedName name="BExTUY9WNSJ91GV8CP0SKJTEIV82" localSheetId="41" hidden="1">'[4]AMI P &amp; L'!#REF!</definedName>
    <definedName name="BExTUY9WNSJ91GV8CP0SKJTEIV82" localSheetId="38" hidden="1">'[4]AMI P &amp; L'!#REF!</definedName>
    <definedName name="BExTUY9WNSJ91GV8CP0SKJTEIV82" localSheetId="15" hidden="1">'[4]AMI P &amp; L'!#REF!</definedName>
    <definedName name="BExTUY9WNSJ91GV8CP0SKJTEIV82" hidden="1">'[4]AMI P &amp; L'!#REF!</definedName>
    <definedName name="BExTV67VIM8PV6KO253M4DUBJQLC" localSheetId="2" hidden="1">#REF!</definedName>
    <definedName name="BExTV67VIM8PV6KO253M4DUBJQLC" localSheetId="7" hidden="1">#REF!</definedName>
    <definedName name="BExTV67VIM8PV6KO253M4DUBJQLC" hidden="1">'[3]Reco Sheet for Fcast'!$F$15</definedName>
    <definedName name="BExTVELZCF2YA5L6F23BYZZR6WHF" localSheetId="19" hidden="1">'[4]AMI P &amp; L'!#REF!</definedName>
    <definedName name="BExTVELZCF2YA5L6F23BYZZR6WHF" localSheetId="16" hidden="1">'[4]AMI P &amp; L'!#REF!</definedName>
    <definedName name="BExTVELZCF2YA5L6F23BYZZR6WHF" localSheetId="17" hidden="1">'[4]AMI P &amp; L'!#REF!</definedName>
    <definedName name="BExTVELZCF2YA5L6F23BYZZR6WHF" localSheetId="13" hidden="1">'[4]AMI P &amp; L'!#REF!</definedName>
    <definedName name="BExTVELZCF2YA5L6F23BYZZR6WHF" localSheetId="14" hidden="1">'[4]AMI P &amp; L'!#REF!</definedName>
    <definedName name="BExTVELZCF2YA5L6F23BYZZR6WHF" localSheetId="2" hidden="1">#REF!</definedName>
    <definedName name="BExTVELZCF2YA5L6F23BYZZR6WHF" localSheetId="5" hidden="1">'[4]AMI P &amp; L'!#REF!</definedName>
    <definedName name="BExTVELZCF2YA5L6F23BYZZR6WHF" localSheetId="22" hidden="1">'[4]AMI P &amp; L'!#REF!</definedName>
    <definedName name="BExTVELZCF2YA5L6F23BYZZR6WHF" localSheetId="21" hidden="1">'[4]AMI P &amp; L'!#REF!</definedName>
    <definedName name="BExTVELZCF2YA5L6F23BYZZR6WHF" localSheetId="57" hidden="1">'[4]AMI P &amp; L'!#REF!</definedName>
    <definedName name="BExTVELZCF2YA5L6F23BYZZR6WHF" localSheetId="56" hidden="1">'[4]AMI P &amp; L'!#REF!</definedName>
    <definedName name="BExTVELZCF2YA5L6F23BYZZR6WHF" localSheetId="7" hidden="1">#REF!</definedName>
    <definedName name="BExTVELZCF2YA5L6F23BYZZR6WHF" localSheetId="40" hidden="1">'[4]AMI P &amp; L'!#REF!</definedName>
    <definedName name="BExTVELZCF2YA5L6F23BYZZR6WHF" localSheetId="39" hidden="1">'[4]AMI P &amp; L'!#REF!</definedName>
    <definedName name="BExTVELZCF2YA5L6F23BYZZR6WHF" localSheetId="41" hidden="1">'[4]AMI P &amp; L'!#REF!</definedName>
    <definedName name="BExTVELZCF2YA5L6F23BYZZR6WHF" localSheetId="38" hidden="1">'[4]AMI P &amp; L'!#REF!</definedName>
    <definedName name="BExTVELZCF2YA5L6F23BYZZR6WHF" localSheetId="15" hidden="1">'[4]AMI P &amp; L'!#REF!</definedName>
    <definedName name="BExTVELZCF2YA5L6F23BYZZR6WHF" hidden="1">'[4]AMI P &amp; L'!#REF!</definedName>
    <definedName name="BExTVGPIQZ99YFXUC8OONUX5BD42" localSheetId="2" hidden="1">#REF!</definedName>
    <definedName name="BExTVGPIQZ99YFXUC8OONUX5BD42" localSheetId="7" hidden="1">#REF!</definedName>
    <definedName name="BExTVGPIQZ99YFXUC8OONUX5BD42" hidden="1">'[3]Reco Sheet for Fcast'!$F$11:$G$11</definedName>
    <definedName name="BExTVJUQOYQBC97GJ3GGCSOO84F8" localSheetId="13" hidden="1">#REF!</definedName>
    <definedName name="BExTVJUQOYQBC97GJ3GGCSOO84F8" localSheetId="14" hidden="1">#REF!</definedName>
    <definedName name="BExTVJUQOYQBC97GJ3GGCSOO84F8" localSheetId="2" hidden="1">#REF!</definedName>
    <definedName name="BExTVJUQOYQBC97GJ3GGCSOO84F8" hidden="1">#REF!</definedName>
    <definedName name="BExTVQWD46C2N8URK7Z8T1VZ2JX3" localSheetId="13" hidden="1">#REF!</definedName>
    <definedName name="BExTVQWD46C2N8URK7Z8T1VZ2JX3" localSheetId="14" hidden="1">#REF!</definedName>
    <definedName name="BExTVQWD46C2N8URK7Z8T1VZ2JX3" localSheetId="2" hidden="1">#REF!</definedName>
    <definedName name="BExTVQWD46C2N8URK7Z8T1VZ2JX3" hidden="1">#REF!</definedName>
    <definedName name="BExTVS8U0EZLJRZ2MIUYGE8U301G" localSheetId="13" hidden="1">#REF!</definedName>
    <definedName name="BExTVS8U0EZLJRZ2MIUYGE8U301G" localSheetId="14" hidden="1">#REF!</definedName>
    <definedName name="BExTVS8U0EZLJRZ2MIUYGE8U301G" localSheetId="2" hidden="1">#REF!</definedName>
    <definedName name="BExTVS8U0EZLJRZ2MIUYGE8U301G" localSheetId="22" hidden="1">#REF!</definedName>
    <definedName name="BExTVS8U0EZLJRZ2MIUYGE8U301G" localSheetId="7" hidden="1">#REF!</definedName>
    <definedName name="BExTVS8U0EZLJRZ2MIUYGE8U301G" hidden="1">#REF!</definedName>
    <definedName name="BExTVZQLP9VFLEYQ9280W13X7E8K" localSheetId="2" hidden="1">#REF!</definedName>
    <definedName name="BExTVZQLP9VFLEYQ9280W13X7E8K" localSheetId="7" hidden="1">#REF!</definedName>
    <definedName name="BExTVZQLP9VFLEYQ9280W13X7E8K" hidden="1">'[3]Reco Sheet for Fcast'!$I$7:$J$7</definedName>
    <definedName name="BExTW5QDSCAJ7RXS743LW6RL5SJK" hidden="1">'[6]Bud Mth'!$L$6:$M$11</definedName>
    <definedName name="BExTWB4LA1PODQOH4LDTHQKBN16K" localSheetId="2" hidden="1">#REF!</definedName>
    <definedName name="BExTWB4LA1PODQOH4LDTHQKBN16K" localSheetId="7" hidden="1">#REF!</definedName>
    <definedName name="BExTWB4LA1PODQOH4LDTHQKBN16K" hidden="1">'[3]Reco Sheet for Fcast'!$F$15</definedName>
    <definedName name="BExTWI0Q8AWXUA3ZN7I5V3QK2KM1" localSheetId="2" hidden="1">#REF!</definedName>
    <definedName name="BExTWI0Q8AWXUA3ZN7I5V3QK2KM1" localSheetId="7" hidden="1">#REF!</definedName>
    <definedName name="BExTWI0Q8AWXUA3ZN7I5V3QK2KM1" hidden="1">'[3]Reco Sheet for Fcast'!$I$11:$J$11</definedName>
    <definedName name="BExTWJTIA3WUW1PUWXAOP9O8NKLZ" localSheetId="2" hidden="1">#REF!</definedName>
    <definedName name="BExTWJTIA3WUW1PUWXAOP9O8NKLZ" localSheetId="7" hidden="1">#REF!</definedName>
    <definedName name="BExTWJTIA3WUW1PUWXAOP9O8NKLZ" hidden="1">'[3]Reco Sheet for Fcast'!$F$6:$G$6</definedName>
    <definedName name="BExTWW95OX07FNA01WF5MSSSFQLX" localSheetId="2" hidden="1">#REF!</definedName>
    <definedName name="BExTWW95OX07FNA01WF5MSSSFQLX" localSheetId="7" hidden="1">#REF!</definedName>
    <definedName name="BExTWW95OX07FNA01WF5MSSSFQLX" hidden="1">'[3]Reco Sheet for Fcast'!$F$7:$G$7</definedName>
    <definedName name="BExTX11TGMK4J1I8SCX5QV40L2NX" localSheetId="19" hidden="1">#REF!</definedName>
    <definedName name="BExTX11TGMK4J1I8SCX5QV40L2NX" localSheetId="16" hidden="1">#REF!</definedName>
    <definedName name="BExTX11TGMK4J1I8SCX5QV40L2NX" localSheetId="17" hidden="1">#REF!</definedName>
    <definedName name="BExTX11TGMK4J1I8SCX5QV40L2NX" localSheetId="13" hidden="1">#REF!</definedName>
    <definedName name="BExTX11TGMK4J1I8SCX5QV40L2NX" localSheetId="14" hidden="1">#REF!</definedName>
    <definedName name="BExTX11TGMK4J1I8SCX5QV40L2NX" localSheetId="2" hidden="1">#REF!</definedName>
    <definedName name="BExTX11TGMK4J1I8SCX5QV40L2NX" localSheetId="5" hidden="1">#REF!</definedName>
    <definedName name="BExTX11TGMK4J1I8SCX5QV40L2NX" localSheetId="22" hidden="1">#REF!</definedName>
    <definedName name="BExTX11TGMK4J1I8SCX5QV40L2NX" localSheetId="21" hidden="1">#REF!</definedName>
    <definedName name="BExTX11TGMK4J1I8SCX5QV40L2NX" localSheetId="57" hidden="1">#REF!</definedName>
    <definedName name="BExTX11TGMK4J1I8SCX5QV40L2NX" localSheetId="56" hidden="1">#REF!</definedName>
    <definedName name="BExTX11TGMK4J1I8SCX5QV40L2NX" localSheetId="7" hidden="1">#REF!</definedName>
    <definedName name="BExTX11TGMK4J1I8SCX5QV40L2NX" localSheetId="40" hidden="1">#REF!</definedName>
    <definedName name="BExTX11TGMK4J1I8SCX5QV40L2NX" localSheetId="39" hidden="1">#REF!</definedName>
    <definedName name="BExTX11TGMK4J1I8SCX5QV40L2NX" localSheetId="41" hidden="1">#REF!</definedName>
    <definedName name="BExTX11TGMK4J1I8SCX5QV40L2NX" localSheetId="38" hidden="1">#REF!</definedName>
    <definedName name="BExTX11TGMK4J1I8SCX5QV40L2NX" localSheetId="15" hidden="1">#REF!</definedName>
    <definedName name="BExTX11TGMK4J1I8SCX5QV40L2NX" hidden="1">#REF!</definedName>
    <definedName name="BExTX1NDJMYRERGKCYTBGJXXUSGU" localSheetId="13" hidden="1">#REF!</definedName>
    <definedName name="BExTX1NDJMYRERGKCYTBGJXXUSGU" localSheetId="14" hidden="1">#REF!</definedName>
    <definedName name="BExTX1NDJMYRERGKCYTBGJXXUSGU" localSheetId="2" hidden="1">#REF!</definedName>
    <definedName name="BExTX1NDJMYRERGKCYTBGJXXUSGU" localSheetId="22" hidden="1">#REF!</definedName>
    <definedName name="BExTX1NDJMYRERGKCYTBGJXXUSGU" localSheetId="7" hidden="1">#REF!</definedName>
    <definedName name="BExTX1NDJMYRERGKCYTBGJXXUSGU" hidden="1">#REF!</definedName>
    <definedName name="BExTX476KI0RNB71XI5TYMANSGBG" localSheetId="2" hidden="1">#REF!</definedName>
    <definedName name="BExTX476KI0RNB71XI5TYMANSGBG" localSheetId="7" hidden="1">#REF!</definedName>
    <definedName name="BExTX476KI0RNB71XI5TYMANSGBG" hidden="1">'[3]Reco Sheet for Fcast'!$F$10:$G$10</definedName>
    <definedName name="BExTXJ6HBAIXMMWKZTJNFDYVZCAY" localSheetId="19" hidden="1">'[4]AMI P &amp; L'!#REF!</definedName>
    <definedName name="BExTXJ6HBAIXMMWKZTJNFDYVZCAY" localSheetId="16" hidden="1">'[4]AMI P &amp; L'!#REF!</definedName>
    <definedName name="BExTXJ6HBAIXMMWKZTJNFDYVZCAY" localSheetId="17" hidden="1">'[4]AMI P &amp; L'!#REF!</definedName>
    <definedName name="BExTXJ6HBAIXMMWKZTJNFDYVZCAY" localSheetId="13" hidden="1">'[4]AMI P &amp; L'!#REF!</definedName>
    <definedName name="BExTXJ6HBAIXMMWKZTJNFDYVZCAY" localSheetId="14" hidden="1">'[4]AMI P &amp; L'!#REF!</definedName>
    <definedName name="BExTXJ6HBAIXMMWKZTJNFDYVZCAY" localSheetId="2" hidden="1">#REF!</definedName>
    <definedName name="BExTXJ6HBAIXMMWKZTJNFDYVZCAY" localSheetId="5" hidden="1">'[4]AMI P &amp; L'!#REF!</definedName>
    <definedName name="BExTXJ6HBAIXMMWKZTJNFDYVZCAY" localSheetId="22" hidden="1">'[4]AMI P &amp; L'!#REF!</definedName>
    <definedName name="BExTXJ6HBAIXMMWKZTJNFDYVZCAY" localSheetId="21" hidden="1">'[4]AMI P &amp; L'!#REF!</definedName>
    <definedName name="BExTXJ6HBAIXMMWKZTJNFDYVZCAY" localSheetId="57" hidden="1">'[4]AMI P &amp; L'!#REF!</definedName>
    <definedName name="BExTXJ6HBAIXMMWKZTJNFDYVZCAY" localSheetId="56" hidden="1">'[4]AMI P &amp; L'!#REF!</definedName>
    <definedName name="BExTXJ6HBAIXMMWKZTJNFDYVZCAY" localSheetId="7" hidden="1">#REF!</definedName>
    <definedName name="BExTXJ6HBAIXMMWKZTJNFDYVZCAY" localSheetId="40" hidden="1">'[4]AMI P &amp; L'!#REF!</definedName>
    <definedName name="BExTXJ6HBAIXMMWKZTJNFDYVZCAY" localSheetId="39" hidden="1">'[4]AMI P &amp; L'!#REF!</definedName>
    <definedName name="BExTXJ6HBAIXMMWKZTJNFDYVZCAY" localSheetId="41" hidden="1">'[4]AMI P &amp; L'!#REF!</definedName>
    <definedName name="BExTXJ6HBAIXMMWKZTJNFDYVZCAY" localSheetId="38" hidden="1">'[4]AMI P &amp; L'!#REF!</definedName>
    <definedName name="BExTXJ6HBAIXMMWKZTJNFDYVZCAY" localSheetId="15" hidden="1">'[4]AMI P &amp; L'!#REF!</definedName>
    <definedName name="BExTXJ6HBAIXMMWKZTJNFDYVZCAY" hidden="1">'[4]AMI P &amp; L'!#REF!</definedName>
    <definedName name="BExTXT812NQT8GAEGH738U29BI0D" localSheetId="19" hidden="1">'[4]AMI P &amp; L'!#REF!</definedName>
    <definedName name="BExTXT812NQT8GAEGH738U29BI0D" localSheetId="16" hidden="1">'[4]AMI P &amp; L'!#REF!</definedName>
    <definedName name="BExTXT812NQT8GAEGH738U29BI0D" localSheetId="17" hidden="1">'[4]AMI P &amp; L'!#REF!</definedName>
    <definedName name="BExTXT812NQT8GAEGH738U29BI0D" localSheetId="13" hidden="1">'[4]AMI P &amp; L'!#REF!</definedName>
    <definedName name="BExTXT812NQT8GAEGH738U29BI0D" localSheetId="14" hidden="1">'[4]AMI P &amp; L'!#REF!</definedName>
    <definedName name="BExTXT812NQT8GAEGH738U29BI0D" localSheetId="2" hidden="1">#REF!</definedName>
    <definedName name="BExTXT812NQT8GAEGH738U29BI0D" localSheetId="5" hidden="1">'[4]AMI P &amp; L'!#REF!</definedName>
    <definedName name="BExTXT812NQT8GAEGH738U29BI0D" localSheetId="22" hidden="1">'[4]AMI P &amp; L'!#REF!</definedName>
    <definedName name="BExTXT812NQT8GAEGH738U29BI0D" localSheetId="21" hidden="1">'[4]AMI P &amp; L'!#REF!</definedName>
    <definedName name="BExTXT812NQT8GAEGH738U29BI0D" localSheetId="57" hidden="1">'[4]AMI P &amp; L'!#REF!</definedName>
    <definedName name="BExTXT812NQT8GAEGH738U29BI0D" localSheetId="56" hidden="1">'[4]AMI P &amp; L'!#REF!</definedName>
    <definedName name="BExTXT812NQT8GAEGH738U29BI0D" localSheetId="7" hidden="1">#REF!</definedName>
    <definedName name="BExTXT812NQT8GAEGH738U29BI0D" localSheetId="40" hidden="1">'[4]AMI P &amp; L'!#REF!</definedName>
    <definedName name="BExTXT812NQT8GAEGH738U29BI0D" localSheetId="39" hidden="1">'[4]AMI P &amp; L'!#REF!</definedName>
    <definedName name="BExTXT812NQT8GAEGH738U29BI0D" localSheetId="41" hidden="1">'[4]AMI P &amp; L'!#REF!</definedName>
    <definedName name="BExTXT812NQT8GAEGH738U29BI0D" localSheetId="38" hidden="1">'[4]AMI P &amp; L'!#REF!</definedName>
    <definedName name="BExTXT812NQT8GAEGH738U29BI0D" localSheetId="15" hidden="1">'[4]AMI P &amp; L'!#REF!</definedName>
    <definedName name="BExTXT812NQT8GAEGH738U29BI0D" hidden="1">'[4]AMI P &amp; L'!#REF!</definedName>
    <definedName name="BExTXWIP2TFPTQ76NHFOB72NICRZ" localSheetId="2" hidden="1">#REF!</definedName>
    <definedName name="BExTXWIP2TFPTQ76NHFOB72NICRZ" localSheetId="7" hidden="1">#REF!</definedName>
    <definedName name="BExTXWIP2TFPTQ76NHFOB72NICRZ" hidden="1">'[3]Reco Sheet for Fcast'!$H$2:$I$2</definedName>
    <definedName name="BExTY0EZPY8I8D2FD3CDWXYG9YR6" localSheetId="13" hidden="1">#REF!</definedName>
    <definedName name="BExTY0EZPY8I8D2FD3CDWXYG9YR6" localSheetId="14" hidden="1">#REF!</definedName>
    <definedName name="BExTY0EZPY8I8D2FD3CDWXYG9YR6" localSheetId="2" hidden="1">#REF!</definedName>
    <definedName name="BExTY0EZPY8I8D2FD3CDWXYG9YR6" hidden="1">#REF!</definedName>
    <definedName name="BExTY5T62H651VC86QM4X7E28JVA" localSheetId="19" hidden="1">'[4]AMI P &amp; L'!#REF!</definedName>
    <definedName name="BExTY5T62H651VC86QM4X7E28JVA" localSheetId="16" hidden="1">'[4]AMI P &amp; L'!#REF!</definedName>
    <definedName name="BExTY5T62H651VC86QM4X7E28JVA" localSheetId="17" hidden="1">'[4]AMI P &amp; L'!#REF!</definedName>
    <definedName name="BExTY5T62H651VC86QM4X7E28JVA" localSheetId="13" hidden="1">'[4]AMI P &amp; L'!#REF!</definedName>
    <definedName name="BExTY5T62H651VC86QM4X7E28JVA" localSheetId="14" hidden="1">'[4]AMI P &amp; L'!#REF!</definedName>
    <definedName name="BExTY5T62H651VC86QM4X7E28JVA" localSheetId="2" hidden="1">#REF!</definedName>
    <definedName name="BExTY5T62H651VC86QM4X7E28JVA" localSheetId="5" hidden="1">'[4]AMI P &amp; L'!#REF!</definedName>
    <definedName name="BExTY5T62H651VC86QM4X7E28JVA" localSheetId="22" hidden="1">'[4]AMI P &amp; L'!#REF!</definedName>
    <definedName name="BExTY5T62H651VC86QM4X7E28JVA" localSheetId="21" hidden="1">'[4]AMI P &amp; L'!#REF!</definedName>
    <definedName name="BExTY5T62H651VC86QM4X7E28JVA" localSheetId="57" hidden="1">'[4]AMI P &amp; L'!#REF!</definedName>
    <definedName name="BExTY5T62H651VC86QM4X7E28JVA" localSheetId="56" hidden="1">'[4]AMI P &amp; L'!#REF!</definedName>
    <definedName name="BExTY5T62H651VC86QM4X7E28JVA" localSheetId="7" hidden="1">#REF!</definedName>
    <definedName name="BExTY5T62H651VC86QM4X7E28JVA" localSheetId="40" hidden="1">'[4]AMI P &amp; L'!#REF!</definedName>
    <definedName name="BExTY5T62H651VC86QM4X7E28JVA" localSheetId="39" hidden="1">'[4]AMI P &amp; L'!#REF!</definedName>
    <definedName name="BExTY5T62H651VC86QM4X7E28JVA" localSheetId="41" hidden="1">'[4]AMI P &amp; L'!#REF!</definedName>
    <definedName name="BExTY5T62H651VC86QM4X7E28JVA" localSheetId="38" hidden="1">'[4]AMI P &amp; L'!#REF!</definedName>
    <definedName name="BExTY5T62H651VC86QM4X7E28JVA" localSheetId="15" hidden="1">'[4]AMI P &amp; L'!#REF!</definedName>
    <definedName name="BExTY5T62H651VC86QM4X7E28JVA" hidden="1">'[4]AMI P &amp; L'!#REF!</definedName>
    <definedName name="BExTYKCEFJ83LZM95M1V7CSFQVEA" localSheetId="2" hidden="1">#REF!</definedName>
    <definedName name="BExTYKCEFJ83LZM95M1V7CSFQVEA" localSheetId="7" hidden="1">#REF!</definedName>
    <definedName name="BExTYKCEFJ83LZM95M1V7CSFQVEA" hidden="1">'[3]Reco Sheet for Fcast'!$G$2</definedName>
    <definedName name="BExTYNHRQ0T9YWN16KKDWXQ3D73B" localSheetId="2" hidden="1">'[5]Reco Sheet for Fcast'!$F$9:$G$9</definedName>
    <definedName name="BExTYNHRQ0T9YWN16KKDWXQ3D73B" localSheetId="7" hidden="1">'[5]Reco Sheet for Fcast'!$F$9:$G$9</definedName>
    <definedName name="BExTYNHRQ0T9YWN16KKDWXQ3D73B" hidden="1">'[3]Reco Sheet for Fcast'!$F$9:$G$9</definedName>
    <definedName name="BExTYPLA9N640MFRJJQPKXT7P88M" localSheetId="2" hidden="1">#REF!</definedName>
    <definedName name="BExTYPLA9N640MFRJJQPKXT7P88M" localSheetId="7" hidden="1">#REF!</definedName>
    <definedName name="BExTYPLA9N640MFRJJQPKXT7P88M" hidden="1">'[3]Reco Sheet for Fcast'!$I$10:$J$10</definedName>
    <definedName name="BExTZ7F71SNTOX4LLZCK5R9VUMIJ" localSheetId="2" hidden="1">#REF!</definedName>
    <definedName name="BExTZ7F71SNTOX4LLZCK5R9VUMIJ" localSheetId="7" hidden="1">#REF!</definedName>
    <definedName name="BExTZ7F71SNTOX4LLZCK5R9VUMIJ" hidden="1">'[3]Reco Sheet for Fcast'!$F$8:$G$8</definedName>
    <definedName name="BExTZ8X5G9S3PA4FPSNK7T69W7QT" localSheetId="2" hidden="1">#REF!</definedName>
    <definedName name="BExTZ8X5G9S3PA4FPSNK7T69W7QT" localSheetId="7" hidden="1">#REF!</definedName>
    <definedName name="BExTZ8X5G9S3PA4FPSNK7T69W7QT" hidden="1">'[3]Reco Sheet for Fcast'!$F$15</definedName>
    <definedName name="BExTZ97Y0RMR8V5BI9F2H4MFB77O" localSheetId="2" hidden="1">#REF!</definedName>
    <definedName name="BExTZ97Y0RMR8V5BI9F2H4MFB77O" localSheetId="7" hidden="1">#REF!</definedName>
    <definedName name="BExTZ97Y0RMR8V5BI9F2H4MFB77O" hidden="1">'[3]Reco Sheet for Fcast'!$F$8:$G$8</definedName>
    <definedName name="BExTZCNYJOB7B7OI7V27ZVLV1X2D" localSheetId="13" hidden="1">#REF!</definedName>
    <definedName name="BExTZCNYJOB7B7OI7V27ZVLV1X2D" localSheetId="14" hidden="1">#REF!</definedName>
    <definedName name="BExTZCNYJOB7B7OI7V27ZVLV1X2D" localSheetId="2" hidden="1">#REF!</definedName>
    <definedName name="BExTZCNYJOB7B7OI7V27ZVLV1X2D" hidden="1">#REF!</definedName>
    <definedName name="BExTZK5PMCAXJL4DUIGL6H9Y8U4C" localSheetId="2" hidden="1">#REF!</definedName>
    <definedName name="BExTZK5PMCAXJL4DUIGL6H9Y8U4C" localSheetId="7" hidden="1">#REF!</definedName>
    <definedName name="BExTZK5PMCAXJL4DUIGL6H9Y8U4C" hidden="1">'[3]Reco Sheet for Fcast'!$G$2</definedName>
    <definedName name="BExTZKB6L5SXV5UN71YVTCBEIGWY" localSheetId="2" hidden="1">#REF!</definedName>
    <definedName name="BExTZKB6L5SXV5UN71YVTCBEIGWY" localSheetId="7" hidden="1">#REF!</definedName>
    <definedName name="BExTZKB6L5SXV5UN71YVTCBEIGWY" hidden="1">'[3]Reco Sheet for Fcast'!$F$11:$G$11</definedName>
    <definedName name="BExTZLICVKK4NBJFEGL270GJ2VQO" localSheetId="2" hidden="1">#REF!</definedName>
    <definedName name="BExTZLICVKK4NBJFEGL270GJ2VQO" localSheetId="7" hidden="1">#REF!</definedName>
    <definedName name="BExTZLICVKK4NBJFEGL270GJ2VQO" hidden="1">'[3]Reco Sheet for Fcast'!$F$11:$G$11</definedName>
    <definedName name="BExTZO2596CBZKPI7YNA1QQNPAIJ" localSheetId="19" hidden="1">'[4]AMI P &amp; L'!#REF!</definedName>
    <definedName name="BExTZO2596CBZKPI7YNA1QQNPAIJ" localSheetId="16" hidden="1">'[4]AMI P &amp; L'!#REF!</definedName>
    <definedName name="BExTZO2596CBZKPI7YNA1QQNPAIJ" localSheetId="17" hidden="1">'[4]AMI P &amp; L'!#REF!</definedName>
    <definedName name="BExTZO2596CBZKPI7YNA1QQNPAIJ" localSheetId="13" hidden="1">'[4]AMI P &amp; L'!#REF!</definedName>
    <definedName name="BExTZO2596CBZKPI7YNA1QQNPAIJ" localSheetId="14" hidden="1">'[4]AMI P &amp; L'!#REF!</definedName>
    <definedName name="BExTZO2596CBZKPI7YNA1QQNPAIJ" localSheetId="2" hidden="1">#REF!</definedName>
    <definedName name="BExTZO2596CBZKPI7YNA1QQNPAIJ" localSheetId="5" hidden="1">'[4]AMI P &amp; L'!#REF!</definedName>
    <definedName name="BExTZO2596CBZKPI7YNA1QQNPAIJ" localSheetId="22" hidden="1">'[4]AMI P &amp; L'!#REF!</definedName>
    <definedName name="BExTZO2596CBZKPI7YNA1QQNPAIJ" localSheetId="21" hidden="1">'[4]AMI P &amp; L'!#REF!</definedName>
    <definedName name="BExTZO2596CBZKPI7YNA1QQNPAIJ" localSheetId="57" hidden="1">'[4]AMI P &amp; L'!#REF!</definedName>
    <definedName name="BExTZO2596CBZKPI7YNA1QQNPAIJ" localSheetId="56" hidden="1">'[4]AMI P &amp; L'!#REF!</definedName>
    <definedName name="BExTZO2596CBZKPI7YNA1QQNPAIJ" localSheetId="7" hidden="1">#REF!</definedName>
    <definedName name="BExTZO2596CBZKPI7YNA1QQNPAIJ" localSheetId="40" hidden="1">'[4]AMI P &amp; L'!#REF!</definedName>
    <definedName name="BExTZO2596CBZKPI7YNA1QQNPAIJ" localSheetId="39" hidden="1">'[4]AMI P &amp; L'!#REF!</definedName>
    <definedName name="BExTZO2596CBZKPI7YNA1QQNPAIJ" localSheetId="41" hidden="1">'[4]AMI P &amp; L'!#REF!</definedName>
    <definedName name="BExTZO2596CBZKPI7YNA1QQNPAIJ" localSheetId="38" hidden="1">'[4]AMI P &amp; L'!#REF!</definedName>
    <definedName name="BExTZO2596CBZKPI7YNA1QQNPAIJ" localSheetId="15" hidden="1">'[4]AMI P &amp; L'!#REF!</definedName>
    <definedName name="BExTZO2596CBZKPI7YNA1QQNPAIJ" hidden="1">'[4]AMI P &amp; L'!#REF!</definedName>
    <definedName name="BExTZRI5JZ4A251Y611W94RCOSWH" localSheetId="13" hidden="1">#REF!</definedName>
    <definedName name="BExTZRI5JZ4A251Y611W94RCOSWH" localSheetId="14" hidden="1">#REF!</definedName>
    <definedName name="BExTZRI5JZ4A251Y611W94RCOSWH" localSheetId="2" hidden="1">#REF!</definedName>
    <definedName name="BExTZRI5JZ4A251Y611W94RCOSWH" localSheetId="22" hidden="1">#REF!</definedName>
    <definedName name="BExTZRI5JZ4A251Y611W94RCOSWH" localSheetId="7" hidden="1">#REF!</definedName>
    <definedName name="BExTZRI5JZ4A251Y611W94RCOSWH" hidden="1">#REF!</definedName>
    <definedName name="BExTZY8TDV4U7FQL7O10G6VKWKPJ" localSheetId="2" hidden="1">#REF!</definedName>
    <definedName name="BExTZY8TDV4U7FQL7O10G6VKWKPJ" localSheetId="7" hidden="1">#REF!</definedName>
    <definedName name="BExTZY8TDV4U7FQL7O10G6VKWKPJ" hidden="1">'[3]Reco Sheet for Fcast'!$F$10:$G$10</definedName>
    <definedName name="BExU02QNT4LT7H9JPUC4FXTLVGZT" localSheetId="19" hidden="1">'[4]AMI P &amp; L'!#REF!</definedName>
    <definedName name="BExU02QNT4LT7H9JPUC4FXTLVGZT" localSheetId="16" hidden="1">'[4]AMI P &amp; L'!#REF!</definedName>
    <definedName name="BExU02QNT4LT7H9JPUC4FXTLVGZT" localSheetId="17" hidden="1">'[4]AMI P &amp; L'!#REF!</definedName>
    <definedName name="BExU02QNT4LT7H9JPUC4FXTLVGZT" localSheetId="13" hidden="1">'[4]AMI P &amp; L'!#REF!</definedName>
    <definedName name="BExU02QNT4LT7H9JPUC4FXTLVGZT" localSheetId="14" hidden="1">'[4]AMI P &amp; L'!#REF!</definedName>
    <definedName name="BExU02QNT4LT7H9JPUC4FXTLVGZT" localSheetId="2" hidden="1">#REF!</definedName>
    <definedName name="BExU02QNT4LT7H9JPUC4FXTLVGZT" localSheetId="5" hidden="1">'[4]AMI P &amp; L'!#REF!</definedName>
    <definedName name="BExU02QNT4LT7H9JPUC4FXTLVGZT" localSheetId="22" hidden="1">'[4]AMI P &amp; L'!#REF!</definedName>
    <definedName name="BExU02QNT4LT7H9JPUC4FXTLVGZT" localSheetId="21" hidden="1">'[4]AMI P &amp; L'!#REF!</definedName>
    <definedName name="BExU02QNT4LT7H9JPUC4FXTLVGZT" localSheetId="57" hidden="1">'[4]AMI P &amp; L'!#REF!</definedName>
    <definedName name="BExU02QNT4LT7H9JPUC4FXTLVGZT" localSheetId="56" hidden="1">'[4]AMI P &amp; L'!#REF!</definedName>
    <definedName name="BExU02QNT4LT7H9JPUC4FXTLVGZT" localSheetId="7" hidden="1">#REF!</definedName>
    <definedName name="BExU02QNT4LT7H9JPUC4FXTLVGZT" localSheetId="40" hidden="1">'[4]AMI P &amp; L'!#REF!</definedName>
    <definedName name="BExU02QNT4LT7H9JPUC4FXTLVGZT" localSheetId="39" hidden="1">'[4]AMI P &amp; L'!#REF!</definedName>
    <definedName name="BExU02QNT4LT7H9JPUC4FXTLVGZT" localSheetId="41" hidden="1">'[4]AMI P &amp; L'!#REF!</definedName>
    <definedName name="BExU02QNT4LT7H9JPUC4FXTLVGZT" localSheetId="38" hidden="1">'[4]AMI P &amp; L'!#REF!</definedName>
    <definedName name="BExU02QNT4LT7H9JPUC4FXTLVGZT" localSheetId="15" hidden="1">'[4]AMI P &amp; L'!#REF!</definedName>
    <definedName name="BExU02QNT4LT7H9JPUC4FXTLVGZT" hidden="1">'[4]AMI P &amp; L'!#REF!</definedName>
    <definedName name="BExU0BFJJQO1HJZKI14QGOQ6JROO" localSheetId="2" hidden="1">#REF!</definedName>
    <definedName name="BExU0BFJJQO1HJZKI14QGOQ6JROO" localSheetId="7" hidden="1">#REF!</definedName>
    <definedName name="BExU0BFJJQO1HJZKI14QGOQ6JROO" hidden="1">'[3]Reco Sheet for Fcast'!$I$9:$J$9</definedName>
    <definedName name="BExU0FH5WTGW8MRFUFMDDSMJ6YQ5" localSheetId="2" hidden="1">#REF!</definedName>
    <definedName name="BExU0FH5WTGW8MRFUFMDDSMJ6YQ5" localSheetId="7" hidden="1">#REF!</definedName>
    <definedName name="BExU0FH5WTGW8MRFUFMDDSMJ6YQ5" hidden="1">'[3]Reco Sheet for Fcast'!$F$10:$G$10</definedName>
    <definedName name="BExU0GDOIL9U33QGU9ZU3YX3V1I4" localSheetId="2" hidden="1">#REF!</definedName>
    <definedName name="BExU0GDOIL9U33QGU9ZU3YX3V1I4" localSheetId="7" hidden="1">#REF!</definedName>
    <definedName name="BExU0GDOIL9U33QGU9ZU3YX3V1I4" hidden="1">'[3]Reco Sheet for Fcast'!$F$10:$G$10</definedName>
    <definedName name="BExU0GTRJDB0T7KEE27AHPJ1VG21" localSheetId="13" hidden="1">#REF!</definedName>
    <definedName name="BExU0GTRJDB0T7KEE27AHPJ1VG21" localSheetId="14" hidden="1">#REF!</definedName>
    <definedName name="BExU0GTRJDB0T7KEE27AHPJ1VG21" localSheetId="2" hidden="1">#REF!</definedName>
    <definedName name="BExU0GTRJDB0T7KEE27AHPJ1VG21" localSheetId="22" hidden="1">#REF!</definedName>
    <definedName name="BExU0GTRJDB0T7KEE27AHPJ1VG21" localSheetId="7" hidden="1">#REF!</definedName>
    <definedName name="BExU0GTRJDB0T7KEE27AHPJ1VG21" hidden="1">#REF!</definedName>
    <definedName name="BExU0HKTO8WJDQDWRTUK5TETM3HS" localSheetId="2" hidden="1">#REF!</definedName>
    <definedName name="BExU0HKTO8WJDQDWRTUK5TETM3HS" localSheetId="7" hidden="1">#REF!</definedName>
    <definedName name="BExU0HKTO8WJDQDWRTUK5TETM3HS" hidden="1">'[3]Reco Sheet for Fcast'!$F$15</definedName>
    <definedName name="BExU0HQ4TX5Q172958BE5EAUX5J9" localSheetId="13" hidden="1">#REF!</definedName>
    <definedName name="BExU0HQ4TX5Q172958BE5EAUX5J9" localSheetId="14" hidden="1">#REF!</definedName>
    <definedName name="BExU0HQ4TX5Q172958BE5EAUX5J9" localSheetId="2" hidden="1">#REF!</definedName>
    <definedName name="BExU0HQ4TX5Q172958BE5EAUX5J9" hidden="1">#REF!</definedName>
    <definedName name="BExU0MTJQPE041ZN7H8UKGV6MZT7" localSheetId="2" hidden="1">#REF!</definedName>
    <definedName name="BExU0MTJQPE041ZN7H8UKGV6MZT7" localSheetId="7" hidden="1">#REF!</definedName>
    <definedName name="BExU0MTJQPE041ZN7H8UKGV6MZT7" hidden="1">'[3]Reco Sheet for Fcast'!$F$10:$G$10</definedName>
    <definedName name="BExU0V279SQQZ2OOHNLK0LYLXALV" localSheetId="13" hidden="1">#REF!</definedName>
    <definedName name="BExU0V279SQQZ2OOHNLK0LYLXALV" localSheetId="14" hidden="1">#REF!</definedName>
    <definedName name="BExU0V279SQQZ2OOHNLK0LYLXALV" localSheetId="2" hidden="1">#REF!</definedName>
    <definedName name="BExU0V279SQQZ2OOHNLK0LYLXALV" hidden="1">#REF!</definedName>
    <definedName name="BExU0ZUUFYHLUK4M4E8GLGIBBNT0" localSheetId="2" hidden="1">#REF!</definedName>
    <definedName name="BExU0ZUUFYHLUK4M4E8GLGIBBNT0" localSheetId="7" hidden="1">#REF!</definedName>
    <definedName name="BExU0ZUUFYHLUK4M4E8GLGIBBNT0" hidden="1">'[3]Reco Sheet for Fcast'!$F$10:$G$10</definedName>
    <definedName name="BExU13B0OT72I9SWX9VOIQTJ3APV" localSheetId="13" hidden="1">#REF!</definedName>
    <definedName name="BExU13B0OT72I9SWX9VOIQTJ3APV" localSheetId="14" hidden="1">#REF!</definedName>
    <definedName name="BExU13B0OT72I9SWX9VOIQTJ3APV" localSheetId="2" hidden="1">#REF!</definedName>
    <definedName name="BExU13B0OT72I9SWX9VOIQTJ3APV" hidden="1">#REF!</definedName>
    <definedName name="BExU147D6RPG6ZVTSXRKFSVRHSBG" localSheetId="2" hidden="1">#REF!</definedName>
    <definedName name="BExU147D6RPG6ZVTSXRKFSVRHSBG" localSheetId="7" hidden="1">#REF!</definedName>
    <definedName name="BExU147D6RPG6ZVTSXRKFSVRHSBG" hidden="1">'[3]Reco Sheet for Fcast'!$F$11:$G$11</definedName>
    <definedName name="BExU16R10W1SOAPNG4CDJ01T7JRE" localSheetId="2" hidden="1">#REF!</definedName>
    <definedName name="BExU16R10W1SOAPNG4CDJ01T7JRE" localSheetId="7" hidden="1">#REF!</definedName>
    <definedName name="BExU16R10W1SOAPNG4CDJ01T7JRE" hidden="1">'[3]Reco Sheet for Fcast'!$I$6:$J$6</definedName>
    <definedName name="BExU17CKOR3GNIHDNVLH9L1IOJS9" localSheetId="2" hidden="1">#REF!</definedName>
    <definedName name="BExU17CKOR3GNIHDNVLH9L1IOJS9" localSheetId="7" hidden="1">#REF!</definedName>
    <definedName name="BExU17CKOR3GNIHDNVLH9L1IOJS9" hidden="1">'[3]Reco Sheet for Fcast'!$F$10:$G$10</definedName>
    <definedName name="BExU1CQSGHIYEUTB4X944L0P5KO6" localSheetId="2" hidden="1">'[5]Reco Sheet for Fcast'!$I$8:$J$8</definedName>
    <definedName name="BExU1CQSGHIYEUTB4X944L0P5KO6" localSheetId="7" hidden="1">'[5]Reco Sheet for Fcast'!$I$8:$J$8</definedName>
    <definedName name="BExU1CQSGHIYEUTB4X944L0P5KO6" hidden="1">'[3]Reco Sheet for Fcast'!$I$8:$J$8</definedName>
    <definedName name="BExU1GXUTLRPJN4MRINLAPHSZQFG" localSheetId="2" hidden="1">#REF!</definedName>
    <definedName name="BExU1GXUTLRPJN4MRINLAPHSZQFG" localSheetId="7" hidden="1">#REF!</definedName>
    <definedName name="BExU1GXUTLRPJN4MRINLAPHSZQFG" hidden="1">'[3]Reco Sheet for Fcast'!$F$15</definedName>
    <definedName name="BExU1IL9AOHFO85BZB6S60DK3N8H" localSheetId="19" hidden="1">'[4]AMI P &amp; L'!#REF!</definedName>
    <definedName name="BExU1IL9AOHFO85BZB6S60DK3N8H" localSheetId="16" hidden="1">'[4]AMI P &amp; L'!#REF!</definedName>
    <definedName name="BExU1IL9AOHFO85BZB6S60DK3N8H" localSheetId="17" hidden="1">'[4]AMI P &amp; L'!#REF!</definedName>
    <definedName name="BExU1IL9AOHFO85BZB6S60DK3N8H" localSheetId="13" hidden="1">'[4]AMI P &amp; L'!#REF!</definedName>
    <definedName name="BExU1IL9AOHFO85BZB6S60DK3N8H" localSheetId="14" hidden="1">'[4]AMI P &amp; L'!#REF!</definedName>
    <definedName name="BExU1IL9AOHFO85BZB6S60DK3N8H" localSheetId="2" hidden="1">#REF!</definedName>
    <definedName name="BExU1IL9AOHFO85BZB6S60DK3N8H" localSheetId="5" hidden="1">'[4]AMI P &amp; L'!#REF!</definedName>
    <definedName name="BExU1IL9AOHFO85BZB6S60DK3N8H" localSheetId="22" hidden="1">'[4]AMI P &amp; L'!#REF!</definedName>
    <definedName name="BExU1IL9AOHFO85BZB6S60DK3N8H" localSheetId="21" hidden="1">'[4]AMI P &amp; L'!#REF!</definedName>
    <definedName name="BExU1IL9AOHFO85BZB6S60DK3N8H" localSheetId="57" hidden="1">'[4]AMI P &amp; L'!#REF!</definedName>
    <definedName name="BExU1IL9AOHFO85BZB6S60DK3N8H" localSheetId="56" hidden="1">'[4]AMI P &amp; L'!#REF!</definedName>
    <definedName name="BExU1IL9AOHFO85BZB6S60DK3N8H" localSheetId="7" hidden="1">#REF!</definedName>
    <definedName name="BExU1IL9AOHFO85BZB6S60DK3N8H" localSheetId="40" hidden="1">'[4]AMI P &amp; L'!#REF!</definedName>
    <definedName name="BExU1IL9AOHFO85BZB6S60DK3N8H" localSheetId="39" hidden="1">'[4]AMI P &amp; L'!#REF!</definedName>
    <definedName name="BExU1IL9AOHFO85BZB6S60DK3N8H" localSheetId="41" hidden="1">'[4]AMI P &amp; L'!#REF!</definedName>
    <definedName name="BExU1IL9AOHFO85BZB6S60DK3N8H" localSheetId="38" hidden="1">'[4]AMI P &amp; L'!#REF!</definedName>
    <definedName name="BExU1IL9AOHFO85BZB6S60DK3N8H" localSheetId="15" hidden="1">'[4]AMI P &amp; L'!#REF!</definedName>
    <definedName name="BExU1IL9AOHFO85BZB6S60DK3N8H" hidden="1">'[4]AMI P &amp; L'!#REF!</definedName>
    <definedName name="BExU1NOPS09CLFZL1O31RAF9BQNQ" localSheetId="19" hidden="1">'[4]AMI P &amp; L'!#REF!</definedName>
    <definedName name="BExU1NOPS09CLFZL1O31RAF9BQNQ" localSheetId="16" hidden="1">'[4]AMI P &amp; L'!#REF!</definedName>
    <definedName name="BExU1NOPS09CLFZL1O31RAF9BQNQ" localSheetId="17" hidden="1">'[4]AMI P &amp; L'!#REF!</definedName>
    <definedName name="BExU1NOPS09CLFZL1O31RAF9BQNQ" localSheetId="13" hidden="1">'[4]AMI P &amp; L'!#REF!</definedName>
    <definedName name="BExU1NOPS09CLFZL1O31RAF9BQNQ" localSheetId="14" hidden="1">'[4]AMI P &amp; L'!#REF!</definedName>
    <definedName name="BExU1NOPS09CLFZL1O31RAF9BQNQ" localSheetId="2" hidden="1">#REF!</definedName>
    <definedName name="BExU1NOPS09CLFZL1O31RAF9BQNQ" localSheetId="5" hidden="1">'[4]AMI P &amp; L'!#REF!</definedName>
    <definedName name="BExU1NOPS09CLFZL1O31RAF9BQNQ" localSheetId="22" hidden="1">'[4]AMI P &amp; L'!#REF!</definedName>
    <definedName name="BExU1NOPS09CLFZL1O31RAF9BQNQ" localSheetId="21" hidden="1">'[4]AMI P &amp; L'!#REF!</definedName>
    <definedName name="BExU1NOPS09CLFZL1O31RAF9BQNQ" localSheetId="57" hidden="1">'[4]AMI P &amp; L'!#REF!</definedName>
    <definedName name="BExU1NOPS09CLFZL1O31RAF9BQNQ" localSheetId="56" hidden="1">'[4]AMI P &amp; L'!#REF!</definedName>
    <definedName name="BExU1NOPS09CLFZL1O31RAF9BQNQ" localSheetId="7" hidden="1">#REF!</definedName>
    <definedName name="BExU1NOPS09CLFZL1O31RAF9BQNQ" localSheetId="40" hidden="1">'[4]AMI P &amp; L'!#REF!</definedName>
    <definedName name="BExU1NOPS09CLFZL1O31RAF9BQNQ" localSheetId="39" hidden="1">'[4]AMI P &amp; L'!#REF!</definedName>
    <definedName name="BExU1NOPS09CLFZL1O31RAF9BQNQ" localSheetId="41" hidden="1">'[4]AMI P &amp; L'!#REF!</definedName>
    <definedName name="BExU1NOPS09CLFZL1O31RAF9BQNQ" localSheetId="38" hidden="1">'[4]AMI P &amp; L'!#REF!</definedName>
    <definedName name="BExU1NOPS09CLFZL1O31RAF9BQNQ" localSheetId="15" hidden="1">'[4]AMI P &amp; L'!#REF!</definedName>
    <definedName name="BExU1NOPS09CLFZL1O31RAF9BQNQ" hidden="1">'[4]AMI P &amp; L'!#REF!</definedName>
    <definedName name="BExU1PH9MOEX1JZVZ3D5M9DXB191" localSheetId="2" hidden="1">#REF!</definedName>
    <definedName name="BExU1PH9MOEX1JZVZ3D5M9DXB191" localSheetId="7" hidden="1">#REF!</definedName>
    <definedName name="BExU1PH9MOEX1JZVZ3D5M9DXB191" hidden="1">'[3]Reco Sheet for Fcast'!$H$2:$I$2</definedName>
    <definedName name="BExU1QZEEKJA35IMEOLOJ3ODX0ZA" localSheetId="2" hidden="1">#REF!</definedName>
    <definedName name="BExU1QZEEKJA35IMEOLOJ3ODX0ZA" localSheetId="7" hidden="1">#REF!</definedName>
    <definedName name="BExU1QZEEKJA35IMEOLOJ3ODX0ZA" hidden="1">'[3]Reco Sheet for Fcast'!$F$9:$G$9</definedName>
    <definedName name="BExU1VRURIWWVJ95O40WA23LMTJD" localSheetId="19" hidden="1">'[4]AMI P &amp; L'!#REF!</definedName>
    <definedName name="BExU1VRURIWWVJ95O40WA23LMTJD" localSheetId="16" hidden="1">'[4]AMI P &amp; L'!#REF!</definedName>
    <definedName name="BExU1VRURIWWVJ95O40WA23LMTJD" localSheetId="17" hidden="1">'[4]AMI P &amp; L'!#REF!</definedName>
    <definedName name="BExU1VRURIWWVJ95O40WA23LMTJD" localSheetId="13" hidden="1">'[4]AMI P &amp; L'!#REF!</definedName>
    <definedName name="BExU1VRURIWWVJ95O40WA23LMTJD" localSheetId="14" hidden="1">'[4]AMI P &amp; L'!#REF!</definedName>
    <definedName name="BExU1VRURIWWVJ95O40WA23LMTJD" localSheetId="2" hidden="1">#REF!</definedName>
    <definedName name="BExU1VRURIWWVJ95O40WA23LMTJD" localSheetId="5" hidden="1">'[4]AMI P &amp; L'!#REF!</definedName>
    <definedName name="BExU1VRURIWWVJ95O40WA23LMTJD" localSheetId="22" hidden="1">'[4]AMI P &amp; L'!#REF!</definedName>
    <definedName name="BExU1VRURIWWVJ95O40WA23LMTJD" localSheetId="21" hidden="1">'[4]AMI P &amp; L'!#REF!</definedName>
    <definedName name="BExU1VRURIWWVJ95O40WA23LMTJD" localSheetId="57" hidden="1">'[4]AMI P &amp; L'!#REF!</definedName>
    <definedName name="BExU1VRURIWWVJ95O40WA23LMTJD" localSheetId="56" hidden="1">'[4]AMI P &amp; L'!#REF!</definedName>
    <definedName name="BExU1VRURIWWVJ95O40WA23LMTJD" localSheetId="7" hidden="1">#REF!</definedName>
    <definedName name="BExU1VRURIWWVJ95O40WA23LMTJD" localSheetId="40" hidden="1">'[4]AMI P &amp; L'!#REF!</definedName>
    <definedName name="BExU1VRURIWWVJ95O40WA23LMTJD" localSheetId="39" hidden="1">'[4]AMI P &amp; L'!#REF!</definedName>
    <definedName name="BExU1VRURIWWVJ95O40WA23LMTJD" localSheetId="41" hidden="1">'[4]AMI P &amp; L'!#REF!</definedName>
    <definedName name="BExU1VRURIWWVJ95O40WA23LMTJD" localSheetId="38" hidden="1">'[4]AMI P &amp; L'!#REF!</definedName>
    <definedName name="BExU1VRURIWWVJ95O40WA23LMTJD" localSheetId="15" hidden="1">'[4]AMI P &amp; L'!#REF!</definedName>
    <definedName name="BExU1VRURIWWVJ95O40WA23LMTJD" hidden="1">'[4]AMI P &amp; L'!#REF!</definedName>
    <definedName name="BExU2M5CK6XK55UIHDVYRXJJJRI4" localSheetId="2" hidden="1">#REF!</definedName>
    <definedName name="BExU2M5CK6XK55UIHDVYRXJJJRI4" localSheetId="7" hidden="1">#REF!</definedName>
    <definedName name="BExU2M5CK6XK55UIHDVYRXJJJRI4" hidden="1">'[3]Reco Sheet for Fcast'!$F$15</definedName>
    <definedName name="BExU2TXVT25ZTOFQAF6CM53Z1RLF" localSheetId="2" hidden="1">#REF!</definedName>
    <definedName name="BExU2TXVT25ZTOFQAF6CM53Z1RLF" localSheetId="7" hidden="1">#REF!</definedName>
    <definedName name="BExU2TXVT25ZTOFQAF6CM53Z1RLF" hidden="1">'[3]Reco Sheet for Fcast'!$K$2</definedName>
    <definedName name="BExU2XZLYIU19G7358W5T9E87AFR" localSheetId="2" hidden="1">#REF!</definedName>
    <definedName name="BExU2XZLYIU19G7358W5T9E87AFR" localSheetId="7" hidden="1">#REF!</definedName>
    <definedName name="BExU2XZLYIU19G7358W5T9E87AFR" hidden="1">'[3]Reco Sheet for Fcast'!$I$7:$J$7</definedName>
    <definedName name="BExU31FMG5EZ3RLMEW3HTVQ1N7XG" localSheetId="13" hidden="1">#REF!</definedName>
    <definedName name="BExU31FMG5EZ3RLMEW3HTVQ1N7XG" localSheetId="14" hidden="1">#REF!</definedName>
    <definedName name="BExU31FMG5EZ3RLMEW3HTVQ1N7XG" localSheetId="2" hidden="1">#REF!</definedName>
    <definedName name="BExU31FMG5EZ3RLMEW3HTVQ1N7XG" localSheetId="22" hidden="1">#REF!</definedName>
    <definedName name="BExU31FMG5EZ3RLMEW3HTVQ1N7XG" localSheetId="7" hidden="1">#REF!</definedName>
    <definedName name="BExU31FMG5EZ3RLMEW3HTVQ1N7XG" hidden="1">#REF!</definedName>
    <definedName name="BExU3B66MCKJFSKT3HL8B5EJGVX0" localSheetId="2" hidden="1">#REF!</definedName>
    <definedName name="BExU3B66MCKJFSKT3HL8B5EJGVX0" localSheetId="7" hidden="1">#REF!</definedName>
    <definedName name="BExU3B66MCKJFSKT3HL8B5EJGVX0" hidden="1">'[3]Reco Sheet for Fcast'!$G$2</definedName>
    <definedName name="BExU3RYEDSJFAKYWNZXCULXMIK83" hidden="1">'[6]Bud Mth'!$F$11:$G$11</definedName>
    <definedName name="BExU3UNI9NR1RNZR07NSLSZMDOQQ" localSheetId="2" hidden="1">#REF!</definedName>
    <definedName name="BExU3UNI9NR1RNZR07NSLSZMDOQQ" localSheetId="7" hidden="1">#REF!</definedName>
    <definedName name="BExU3UNI9NR1RNZR07NSLSZMDOQQ" hidden="1">'[3]Reco Sheet for Fcast'!$I$6:$J$6</definedName>
    <definedName name="BExU401R18N6XKZKL7CNFOZQCM14" localSheetId="2" hidden="1">#REF!</definedName>
    <definedName name="BExU401R18N6XKZKL7CNFOZQCM14" localSheetId="7" hidden="1">#REF!</definedName>
    <definedName name="BExU401R18N6XKZKL7CNFOZQCM14" hidden="1">'[3]Reco Sheet for Fcast'!$F$10:$G$10</definedName>
    <definedName name="BExU41UI1HPSMTWQ49N53B0N2Y8P" localSheetId="13" hidden="1">#REF!</definedName>
    <definedName name="BExU41UI1HPSMTWQ49N53B0N2Y8P" localSheetId="14" hidden="1">#REF!</definedName>
    <definedName name="BExU41UI1HPSMTWQ49N53B0N2Y8P" localSheetId="2" hidden="1">#REF!</definedName>
    <definedName name="BExU41UI1HPSMTWQ49N53B0N2Y8P" localSheetId="7" hidden="1">#REF!</definedName>
    <definedName name="BExU41UI1HPSMTWQ49N53B0N2Y8P" hidden="1">#REF!</definedName>
    <definedName name="BExU42QVGY7TK39W1BIN6CDRG2OE" localSheetId="2" hidden="1">#REF!</definedName>
    <definedName name="BExU42QVGY7TK39W1BIN6CDRG2OE" localSheetId="7" hidden="1">#REF!</definedName>
    <definedName name="BExU42QVGY7TK39W1BIN6CDRG2OE" hidden="1">'[3]Reco Sheet for Fcast'!$I$10:$J$10</definedName>
    <definedName name="BExU46CCJ3OAXXF669QU83U8505X" localSheetId="13" hidden="1">#REF!</definedName>
    <definedName name="BExU46CCJ3OAXXF669QU83U8505X" localSheetId="14" hidden="1">#REF!</definedName>
    <definedName name="BExU46CCJ3OAXXF669QU83U8505X" localSheetId="2" hidden="1">#REF!</definedName>
    <definedName name="BExU46CCJ3OAXXF669QU83U8505X" hidden="1">#REF!</definedName>
    <definedName name="BExU47OZMS6TCWMEHHF0UCSFLLPI" localSheetId="2" hidden="1">#REF!</definedName>
    <definedName name="BExU47OZMS6TCWMEHHF0UCSFLLPI" localSheetId="7" hidden="1">#REF!</definedName>
    <definedName name="BExU47OZMS6TCWMEHHF0UCSFLLPI" hidden="1">'[3]Reco Sheet for Fcast'!$F$10:$G$10</definedName>
    <definedName name="BExU4D36E8TXN0M8KSNGEAFYP4DQ" localSheetId="2" hidden="1">#REF!</definedName>
    <definedName name="BExU4D36E8TXN0M8KSNGEAFYP4DQ" localSheetId="7" hidden="1">#REF!</definedName>
    <definedName name="BExU4D36E8TXN0M8KSNGEAFYP4DQ" hidden="1">'[3]Reco Sheet for Fcast'!$F$11:$G$11</definedName>
    <definedName name="BExU4G31RRVLJ3AC6E1FNEFMXM3O" localSheetId="2" hidden="1">#REF!</definedName>
    <definedName name="BExU4G31RRVLJ3AC6E1FNEFMXM3O" localSheetId="7" hidden="1">#REF!</definedName>
    <definedName name="BExU4G31RRVLJ3AC6E1FNEFMXM3O" hidden="1">'[3]Reco Sheet for Fcast'!$I$7:$J$7</definedName>
    <definedName name="BExU4GDVLPUEWBA4MRYRTQAUNO7B" localSheetId="19" hidden="1">'[4]AMI P &amp; L'!#REF!</definedName>
    <definedName name="BExU4GDVLPUEWBA4MRYRTQAUNO7B" localSheetId="16" hidden="1">'[4]AMI P &amp; L'!#REF!</definedName>
    <definedName name="BExU4GDVLPUEWBA4MRYRTQAUNO7B" localSheetId="17" hidden="1">'[4]AMI P &amp; L'!#REF!</definedName>
    <definedName name="BExU4GDVLPUEWBA4MRYRTQAUNO7B" localSheetId="13" hidden="1">'[4]AMI P &amp; L'!#REF!</definedName>
    <definedName name="BExU4GDVLPUEWBA4MRYRTQAUNO7B" localSheetId="14" hidden="1">'[4]AMI P &amp; L'!#REF!</definedName>
    <definedName name="BExU4GDVLPUEWBA4MRYRTQAUNO7B" localSheetId="2" hidden="1">#REF!</definedName>
    <definedName name="BExU4GDVLPUEWBA4MRYRTQAUNO7B" localSheetId="5" hidden="1">'[4]AMI P &amp; L'!#REF!</definedName>
    <definedName name="BExU4GDVLPUEWBA4MRYRTQAUNO7B" localSheetId="22" hidden="1">'[4]AMI P &amp; L'!#REF!</definedName>
    <definedName name="BExU4GDVLPUEWBA4MRYRTQAUNO7B" localSheetId="21" hidden="1">'[4]AMI P &amp; L'!#REF!</definedName>
    <definedName name="BExU4GDVLPUEWBA4MRYRTQAUNO7B" localSheetId="57" hidden="1">'[4]AMI P &amp; L'!#REF!</definedName>
    <definedName name="BExU4GDVLPUEWBA4MRYRTQAUNO7B" localSheetId="56" hidden="1">'[4]AMI P &amp; L'!#REF!</definedName>
    <definedName name="BExU4GDVLPUEWBA4MRYRTQAUNO7B" localSheetId="7" hidden="1">#REF!</definedName>
    <definedName name="BExU4GDVLPUEWBA4MRYRTQAUNO7B" localSheetId="40" hidden="1">'[4]AMI P &amp; L'!#REF!</definedName>
    <definedName name="BExU4GDVLPUEWBA4MRYRTQAUNO7B" localSheetId="39" hidden="1">'[4]AMI P &amp; L'!#REF!</definedName>
    <definedName name="BExU4GDVLPUEWBA4MRYRTQAUNO7B" localSheetId="41" hidden="1">'[4]AMI P &amp; L'!#REF!</definedName>
    <definedName name="BExU4GDVLPUEWBA4MRYRTQAUNO7B" localSheetId="38" hidden="1">'[4]AMI P &amp; L'!#REF!</definedName>
    <definedName name="BExU4GDVLPUEWBA4MRYRTQAUNO7B" localSheetId="15" hidden="1">'[4]AMI P &amp; L'!#REF!</definedName>
    <definedName name="BExU4GDVLPUEWBA4MRYRTQAUNO7B" hidden="1">'[4]AMI P &amp; L'!#REF!</definedName>
    <definedName name="BExU4I148DA7PRCCISLWQ6ABXFK6" localSheetId="2" hidden="1">#REF!</definedName>
    <definedName name="BExU4I148DA7PRCCISLWQ6ABXFK6" localSheetId="7" hidden="1">#REF!</definedName>
    <definedName name="BExU4I148DA7PRCCISLWQ6ABXFK6" hidden="1">'[3]Reco Sheet for Fcast'!$F$2:$G$2</definedName>
    <definedName name="BExU4L101H2KQHVKCKQ4PBAWZV6K" localSheetId="2" hidden="1">#REF!</definedName>
    <definedName name="BExU4L101H2KQHVKCKQ4PBAWZV6K" localSheetId="7" hidden="1">#REF!</definedName>
    <definedName name="BExU4L101H2KQHVKCKQ4PBAWZV6K" hidden="1">'[3]Reco Sheet for Fcast'!$G$2</definedName>
    <definedName name="BExU4NA00RRRBGRT6TOB0MXZRCRZ" localSheetId="2" hidden="1">#REF!</definedName>
    <definedName name="BExU4NA00RRRBGRT6TOB0MXZRCRZ" localSheetId="7" hidden="1">#REF!</definedName>
    <definedName name="BExU4NA00RRRBGRT6TOB0MXZRCRZ" hidden="1">'[3]Reco Sheet for Fcast'!$I$8:$J$8</definedName>
    <definedName name="BExU529I6YHVOG83TJHWSILIQU1S" localSheetId="2" hidden="1">#REF!</definedName>
    <definedName name="BExU529I6YHVOG83TJHWSILIQU1S" localSheetId="7" hidden="1">#REF!</definedName>
    <definedName name="BExU529I6YHVOG83TJHWSILIQU1S" hidden="1">'[3]Reco Sheet for Fcast'!$F$6:$G$6</definedName>
    <definedName name="BExU57YCIKPRD8QWL6EU0YR3NG3J" localSheetId="2" hidden="1">#REF!</definedName>
    <definedName name="BExU57YCIKPRD8QWL6EU0YR3NG3J" localSheetId="7" hidden="1">#REF!</definedName>
    <definedName name="BExU57YCIKPRD8QWL6EU0YR3NG3J" hidden="1">'[3]Reco Sheet for Fcast'!$G$2</definedName>
    <definedName name="BExU59WK17RXBRY6DNZSMRYEZFUD" localSheetId="2" hidden="1">'[5]Reco Sheet for Fcast'!$F$6:$G$6</definedName>
    <definedName name="BExU59WK17RXBRY6DNZSMRYEZFUD" localSheetId="7" hidden="1">'[5]Reco Sheet for Fcast'!$F$6:$G$6</definedName>
    <definedName name="BExU59WK17RXBRY6DNZSMRYEZFUD" hidden="1">'[3]Reco Sheet for Fcast'!$F$6:$G$6</definedName>
    <definedName name="BExU5DSTBWXLN6E59B757KRWRI6E" localSheetId="2" hidden="1">#REF!</definedName>
    <definedName name="BExU5DSTBWXLN6E59B757KRWRI6E" localSheetId="7" hidden="1">#REF!</definedName>
    <definedName name="BExU5DSTBWXLN6E59B757KRWRI6E" hidden="1">'[3]Reco Sheet for Fcast'!$H$2:$I$2</definedName>
    <definedName name="BExU5TDWM8NNDHYPQ7OQODTQ368A" localSheetId="2" hidden="1">#REF!</definedName>
    <definedName name="BExU5TDWM8NNDHYPQ7OQODTQ368A" localSheetId="7" hidden="1">#REF!</definedName>
    <definedName name="BExU5TDWM8NNDHYPQ7OQODTQ368A" hidden="1">'[3]Reco Sheet for Fcast'!$I$9:$J$9</definedName>
    <definedName name="BExU5U4T9X5KDP3VK3NW53ZHZR0J" localSheetId="13" hidden="1">#REF!</definedName>
    <definedName name="BExU5U4T9X5KDP3VK3NW53ZHZR0J" localSheetId="14" hidden="1">#REF!</definedName>
    <definedName name="BExU5U4T9X5KDP3VK3NW53ZHZR0J" localSheetId="2" hidden="1">#REF!</definedName>
    <definedName name="BExU5U4T9X5KDP3VK3NW53ZHZR0J" localSheetId="7" hidden="1">#REF!</definedName>
    <definedName name="BExU5U4T9X5KDP3VK3NW53ZHZR0J" hidden="1">#REF!</definedName>
    <definedName name="BExU5X4OX1V1XHS6WSSORVQPP6Z3" localSheetId="2" hidden="1">#REF!</definedName>
    <definedName name="BExU5X4OX1V1XHS6WSSORVQPP6Z3" localSheetId="7" hidden="1">#REF!</definedName>
    <definedName name="BExU5X4OX1V1XHS6WSSORVQPP6Z3" hidden="1">'[3]Reco Sheet for Fcast'!$I$8:$J$8</definedName>
    <definedName name="BExU5XVPARTFMRYHNUTBKDIL4UJN" localSheetId="2" hidden="1">#REF!</definedName>
    <definedName name="BExU5XVPARTFMRYHNUTBKDIL4UJN" localSheetId="7" hidden="1">#REF!</definedName>
    <definedName name="BExU5XVPARTFMRYHNUTBKDIL4UJN" hidden="1">'[3]Reco Sheet for Fcast'!$F$9:$G$9</definedName>
    <definedName name="BExU66KMFBAP8JCVG9VM1RD1TNFF" localSheetId="2" hidden="1">#REF!</definedName>
    <definedName name="BExU66KMFBAP8JCVG9VM1RD1TNFF" localSheetId="7" hidden="1">#REF!</definedName>
    <definedName name="BExU66KMFBAP8JCVG9VM1RD1TNFF" hidden="1">'[3]Reco Sheet for Fcast'!$F$8:$G$8</definedName>
    <definedName name="BExU68IOM3CB3TACNAE9565TW7SH" localSheetId="2" hidden="1">#REF!</definedName>
    <definedName name="BExU68IOM3CB3TACNAE9565TW7SH" localSheetId="7" hidden="1">#REF!</definedName>
    <definedName name="BExU68IOM3CB3TACNAE9565TW7SH" hidden="1">'[3]Reco Sheet for Fcast'!$H$2:$I$2</definedName>
    <definedName name="BExU6AM82KN21E82HMWVP3LWP9IL" localSheetId="2" hidden="1">#REF!</definedName>
    <definedName name="BExU6AM82KN21E82HMWVP3LWP9IL" localSheetId="7" hidden="1">#REF!</definedName>
    <definedName name="BExU6AM82KN21E82HMWVP3LWP9IL" hidden="1">'[3]Reco Sheet for Fcast'!$I$8:$J$8</definedName>
    <definedName name="BExU6ECYWW93VXVS8TAIJBYECM1V" localSheetId="13" hidden="1">#REF!</definedName>
    <definedName name="BExU6ECYWW93VXVS8TAIJBYECM1V" localSheetId="14" hidden="1">#REF!</definedName>
    <definedName name="BExU6ECYWW93VXVS8TAIJBYECM1V" localSheetId="2" hidden="1">#REF!</definedName>
    <definedName name="BExU6ECYWW93VXVS8TAIJBYECM1V" hidden="1">#REF!</definedName>
    <definedName name="BExU6FEU1MRHU98R9YOJC5OKUJ6L" localSheetId="2" hidden="1">#REF!</definedName>
    <definedName name="BExU6FEU1MRHU98R9YOJC5OKUJ6L" localSheetId="7" hidden="1">#REF!</definedName>
    <definedName name="BExU6FEU1MRHU98R9YOJC5OKUJ6L" hidden="1">'[3]Reco Sheet for Fcast'!$I$11:$J$11</definedName>
    <definedName name="BExU6KIAJ663Y8W8QMU4HCF183DF" localSheetId="2" hidden="1">#REF!</definedName>
    <definedName name="BExU6KIAJ663Y8W8QMU4HCF183DF" localSheetId="7" hidden="1">#REF!</definedName>
    <definedName name="BExU6KIAJ663Y8W8QMU4HCF183DF" hidden="1">'[3]Reco Sheet for Fcast'!$F$7:$G$7</definedName>
    <definedName name="BExU6KT19B4PG6SHXFBGBPLM66KT" localSheetId="2" hidden="1">#REF!</definedName>
    <definedName name="BExU6KT19B4PG6SHXFBGBPLM66KT" localSheetId="7" hidden="1">#REF!</definedName>
    <definedName name="BExU6KT19B4PG6SHXFBGBPLM66KT" hidden="1">'[3]Reco Sheet for Fcast'!$G$2</definedName>
    <definedName name="BExU6PAVKIOAIMQ9XQIHHF1SUAGO" localSheetId="2" hidden="1">#REF!</definedName>
    <definedName name="BExU6PAVKIOAIMQ9XQIHHF1SUAGO" localSheetId="7" hidden="1">#REF!</definedName>
    <definedName name="BExU6PAVKIOAIMQ9XQIHHF1SUAGO" hidden="1">'[3]Reco Sheet for Fcast'!$F$6:$G$6</definedName>
    <definedName name="BExU6WXXC7SSQDMHSLUN5C2V4IYX" localSheetId="2" hidden="1">#REF!</definedName>
    <definedName name="BExU6WXXC7SSQDMHSLUN5C2V4IYX" localSheetId="7" hidden="1">#REF!</definedName>
    <definedName name="BExU6WXXC7SSQDMHSLUN5C2V4IYX" hidden="1">'[3]Reco Sheet for Fcast'!$I$7:$J$7</definedName>
    <definedName name="BExU73387E74XE8A9UKZLZNJYY65" localSheetId="2" hidden="1">#REF!</definedName>
    <definedName name="BExU73387E74XE8A9UKZLZNJYY65" localSheetId="7" hidden="1">#REF!</definedName>
    <definedName name="BExU73387E74XE8A9UKZLZNJYY65" hidden="1">'[3]Reco Sheet for Fcast'!$I$7:$J$7</definedName>
    <definedName name="BExU76ZHCJM8I7VSICCMSTC33O6U" localSheetId="2" hidden="1">#REF!</definedName>
    <definedName name="BExU76ZHCJM8I7VSICCMSTC33O6U" localSheetId="7" hidden="1">#REF!</definedName>
    <definedName name="BExU76ZHCJM8I7VSICCMSTC33O6U" hidden="1">'[3]Reco Sheet for Fcast'!$I$9:$J$9</definedName>
    <definedName name="BExU7BBTUF8BQ42DSGM94X5TG5GF" localSheetId="2" hidden="1">#REF!</definedName>
    <definedName name="BExU7BBTUF8BQ42DSGM94X5TG5GF" localSheetId="7" hidden="1">#REF!</definedName>
    <definedName name="BExU7BBTUF8BQ42DSGM94X5TG5GF" hidden="1">'[3]Reco Sheet for Fcast'!$I$10:$J$10</definedName>
    <definedName name="BExU7ES0XCYMF26C2IBWVI4GIYRC" localSheetId="19" hidden="1">#REF!</definedName>
    <definedName name="BExU7ES0XCYMF26C2IBWVI4GIYRC" localSheetId="16" hidden="1">#REF!</definedName>
    <definedName name="BExU7ES0XCYMF26C2IBWVI4GIYRC" localSheetId="17" hidden="1">#REF!</definedName>
    <definedName name="BExU7ES0XCYMF26C2IBWVI4GIYRC" localSheetId="13" hidden="1">#REF!</definedName>
    <definedName name="BExU7ES0XCYMF26C2IBWVI4GIYRC" localSheetId="14" hidden="1">#REF!</definedName>
    <definedName name="BExU7ES0XCYMF26C2IBWVI4GIYRC" localSheetId="2" hidden="1">#REF!</definedName>
    <definedName name="BExU7ES0XCYMF26C2IBWVI4GIYRC" localSheetId="5" hidden="1">#REF!</definedName>
    <definedName name="BExU7ES0XCYMF26C2IBWVI4GIYRC" localSheetId="22" hidden="1">#REF!</definedName>
    <definedName name="BExU7ES0XCYMF26C2IBWVI4GIYRC" localSheetId="21" hidden="1">#REF!</definedName>
    <definedName name="BExU7ES0XCYMF26C2IBWVI4GIYRC" localSheetId="57" hidden="1">#REF!</definedName>
    <definedName name="BExU7ES0XCYMF26C2IBWVI4GIYRC" localSheetId="56" hidden="1">#REF!</definedName>
    <definedName name="BExU7ES0XCYMF26C2IBWVI4GIYRC" localSheetId="7" hidden="1">#REF!</definedName>
    <definedName name="BExU7ES0XCYMF26C2IBWVI4GIYRC" localSheetId="40" hidden="1">#REF!</definedName>
    <definedName name="BExU7ES0XCYMF26C2IBWVI4GIYRC" localSheetId="39" hidden="1">#REF!</definedName>
    <definedName name="BExU7ES0XCYMF26C2IBWVI4GIYRC" localSheetId="41" hidden="1">#REF!</definedName>
    <definedName name="BExU7ES0XCYMF26C2IBWVI4GIYRC" localSheetId="38" hidden="1">#REF!</definedName>
    <definedName name="BExU7ES0XCYMF26C2IBWVI4GIYRC" localSheetId="15" hidden="1">#REF!</definedName>
    <definedName name="BExU7ES0XCYMF26C2IBWVI4GIYRC" hidden="1">#REF!</definedName>
    <definedName name="BExU7HH4EAHFQHT4AXKGWAWZP3I0" localSheetId="2" hidden="1">#REF!</definedName>
    <definedName name="BExU7HH4EAHFQHT4AXKGWAWZP3I0" localSheetId="7" hidden="1">#REF!</definedName>
    <definedName name="BExU7HH4EAHFQHT4AXKGWAWZP3I0" hidden="1">'[3]Reco Sheet for Fcast'!$I$8:$J$8</definedName>
    <definedName name="BExU7MF1ZVPDHOSMCAXOSYICHZ4I" localSheetId="2" hidden="1">#REF!</definedName>
    <definedName name="BExU7MF1ZVPDHOSMCAXOSYICHZ4I" localSheetId="7" hidden="1">#REF!</definedName>
    <definedName name="BExU7MF1ZVPDHOSMCAXOSYICHZ4I" hidden="1">'[3]Reco Sheet for Fcast'!$F$11:$G$11</definedName>
    <definedName name="BExU7O2BJ6D5YCKEL6FD2EFCWYRX" localSheetId="2" hidden="1">#REF!</definedName>
    <definedName name="BExU7O2BJ6D5YCKEL6FD2EFCWYRX" localSheetId="7" hidden="1">#REF!</definedName>
    <definedName name="BExU7O2BJ6D5YCKEL6FD2EFCWYRX" hidden="1">'[3]Reco Sheet for Fcast'!$I$7:$J$7</definedName>
    <definedName name="BExU7Q0JS9YIUKUPNSSAIDK2KJAV" localSheetId="2" hidden="1">#REF!</definedName>
    <definedName name="BExU7Q0JS9YIUKUPNSSAIDK2KJAV" localSheetId="7" hidden="1">#REF!</definedName>
    <definedName name="BExU7Q0JS9YIUKUPNSSAIDK2KJAV" hidden="1">'[3]Reco Sheet for Fcast'!$F$10:$G$10</definedName>
    <definedName name="BExU80I6AE5OU7P7F5V7HWIZBJ4P" localSheetId="19" hidden="1">'[4]AMI P &amp; L'!#REF!</definedName>
    <definedName name="BExU80I6AE5OU7P7F5V7HWIZBJ4P" localSheetId="16" hidden="1">'[4]AMI P &amp; L'!#REF!</definedName>
    <definedName name="BExU80I6AE5OU7P7F5V7HWIZBJ4P" localSheetId="17" hidden="1">'[4]AMI P &amp; L'!#REF!</definedName>
    <definedName name="BExU80I6AE5OU7P7F5V7HWIZBJ4P" localSheetId="13" hidden="1">'[4]AMI P &amp; L'!#REF!</definedName>
    <definedName name="BExU80I6AE5OU7P7F5V7HWIZBJ4P" localSheetId="14" hidden="1">'[4]AMI P &amp; L'!#REF!</definedName>
    <definedName name="BExU80I6AE5OU7P7F5V7HWIZBJ4P" localSheetId="2" hidden="1">#REF!</definedName>
    <definedName name="BExU80I6AE5OU7P7F5V7HWIZBJ4P" localSheetId="5" hidden="1">'[4]AMI P &amp; L'!#REF!</definedName>
    <definedName name="BExU80I6AE5OU7P7F5V7HWIZBJ4P" localSheetId="22" hidden="1">'[4]AMI P &amp; L'!#REF!</definedName>
    <definedName name="BExU80I6AE5OU7P7F5V7HWIZBJ4P" localSheetId="21" hidden="1">'[4]AMI P &amp; L'!#REF!</definedName>
    <definedName name="BExU80I6AE5OU7P7F5V7HWIZBJ4P" localSheetId="57" hidden="1">'[4]AMI P &amp; L'!#REF!</definedName>
    <definedName name="BExU80I6AE5OU7P7F5V7HWIZBJ4P" localSheetId="56" hidden="1">'[4]AMI P &amp; L'!#REF!</definedName>
    <definedName name="BExU80I6AE5OU7P7F5V7HWIZBJ4P" localSheetId="7" hidden="1">#REF!</definedName>
    <definedName name="BExU80I6AE5OU7P7F5V7HWIZBJ4P" localSheetId="40" hidden="1">'[4]AMI P &amp; L'!#REF!</definedName>
    <definedName name="BExU80I6AE5OU7P7F5V7HWIZBJ4P" localSheetId="39" hidden="1">'[4]AMI P &amp; L'!#REF!</definedName>
    <definedName name="BExU80I6AE5OU7P7F5V7HWIZBJ4P" localSheetId="41" hidden="1">'[4]AMI P &amp; L'!#REF!</definedName>
    <definedName name="BExU80I6AE5OU7P7F5V7HWIZBJ4P" localSheetId="38" hidden="1">'[4]AMI P &amp; L'!#REF!</definedName>
    <definedName name="BExU80I6AE5OU7P7F5V7HWIZBJ4P" localSheetId="15" hidden="1">'[4]AMI P &amp; L'!#REF!</definedName>
    <definedName name="BExU80I6AE5OU7P7F5V7HWIZBJ4P" hidden="1">'[4]AMI P &amp; L'!#REF!</definedName>
    <definedName name="BExU86NB26MCPYIISZ36HADONGT2" localSheetId="2" hidden="1">#REF!</definedName>
    <definedName name="BExU86NB26MCPYIISZ36HADONGT2" localSheetId="7" hidden="1">#REF!</definedName>
    <definedName name="BExU86NB26MCPYIISZ36HADONGT2" hidden="1">'[3]Reco Sheet for Fcast'!$H$2:$I$2</definedName>
    <definedName name="BExU885EZZNSZV3GP298UJ8LB7OL" localSheetId="2" hidden="1">#REF!</definedName>
    <definedName name="BExU885EZZNSZV3GP298UJ8LB7OL" localSheetId="7" hidden="1">#REF!</definedName>
    <definedName name="BExU885EZZNSZV3GP298UJ8LB7OL" hidden="1">'[3]Reco Sheet for Fcast'!$F$9:$G$9</definedName>
    <definedName name="BExU8FSAUP9TUZ1NO9WXK80QPHWV" localSheetId="2" hidden="1">#REF!</definedName>
    <definedName name="BExU8FSAUP9TUZ1NO9WXK80QPHWV" localSheetId="7" hidden="1">#REF!</definedName>
    <definedName name="BExU8FSAUP9TUZ1NO9WXK80QPHWV" hidden="1">'[3]Reco Sheet for Fcast'!$H$2:$I$2</definedName>
    <definedName name="BExU8KFLAN778MBN93NYZB0FV30G" localSheetId="2" hidden="1">#REF!</definedName>
    <definedName name="BExU8KFLAN778MBN93NYZB0FV30G" localSheetId="7" hidden="1">#REF!</definedName>
    <definedName name="BExU8KFLAN778MBN93NYZB0FV30G" hidden="1">'[3]Reco Sheet for Fcast'!$I$6:$J$6</definedName>
    <definedName name="BExU8UX9JX3XLB47YZ8GFXE0V7R2" localSheetId="2" hidden="1">#REF!</definedName>
    <definedName name="BExU8UX9JX3XLB47YZ8GFXE0V7R2" localSheetId="7" hidden="1">#REF!</definedName>
    <definedName name="BExU8UX9JX3XLB47YZ8GFXE0V7R2" hidden="1">'[3]Reco Sheet for Fcast'!$I$11:$J$11</definedName>
    <definedName name="BExU8ZKKDINBKQPVOBFCFBCNK8RG" localSheetId="13" hidden="1">#REF!</definedName>
    <definedName name="BExU8ZKKDINBKQPVOBFCFBCNK8RG" localSheetId="14" hidden="1">#REF!</definedName>
    <definedName name="BExU8ZKKDINBKQPVOBFCFBCNK8RG" localSheetId="2" hidden="1">#REF!</definedName>
    <definedName name="BExU8ZKKDINBKQPVOBFCFBCNK8RG" hidden="1">#REF!</definedName>
    <definedName name="BExU96M1J7P9DZQ3S9H0C12KGYTW" localSheetId="2" hidden="1">#REF!</definedName>
    <definedName name="BExU96M1J7P9DZQ3S9H0C12KGYTW" localSheetId="7" hidden="1">#REF!</definedName>
    <definedName name="BExU96M1J7P9DZQ3S9H0C12KGYTW" hidden="1">'[3]Reco Sheet for Fcast'!$F$11:$G$11</definedName>
    <definedName name="BExU9F05OR1GZ3057R6UL3WPEIYI" localSheetId="2" hidden="1">#REF!</definedName>
    <definedName name="BExU9F05OR1GZ3057R6UL3WPEIYI" localSheetId="7" hidden="1">#REF!</definedName>
    <definedName name="BExU9F05OR1GZ3057R6UL3WPEIYI" hidden="1">'[3]Reco Sheet for Fcast'!$I$10:$J$10</definedName>
    <definedName name="BExU9GCSO5YILIKG6VAHN13DL75K" localSheetId="2" hidden="1">#REF!</definedName>
    <definedName name="BExU9GCSO5YILIKG6VAHN13DL75K" localSheetId="7" hidden="1">#REF!</definedName>
    <definedName name="BExU9GCSO5YILIKG6VAHN13DL75K" hidden="1">'[3]Reco Sheet for Fcast'!$F$15</definedName>
    <definedName name="BExU9KJOZLO15N11MJVN782NFGJ0" localSheetId="2" hidden="1">#REF!</definedName>
    <definedName name="BExU9KJOZLO15N11MJVN782NFGJ0" localSheetId="7" hidden="1">#REF!</definedName>
    <definedName name="BExU9KJOZLO15N11MJVN782NFGJ0" hidden="1">'[3]Reco Sheet for Fcast'!$G$2</definedName>
    <definedName name="BExU9LG29XU2K1GNKRO4438JYQZE" localSheetId="2" hidden="1">#REF!</definedName>
    <definedName name="BExU9LG29XU2K1GNKRO4438JYQZE" localSheetId="7" hidden="1">#REF!</definedName>
    <definedName name="BExU9LG29XU2K1GNKRO4438JYQZE" hidden="1">'[3]Reco Sheet for Fcast'!$F$10:$G$10</definedName>
    <definedName name="BExU9RW36I5Z6JIXUIUB3PJH86LT" localSheetId="2" hidden="1">#REF!</definedName>
    <definedName name="BExU9RW36I5Z6JIXUIUB3PJH86LT" localSheetId="7" hidden="1">#REF!</definedName>
    <definedName name="BExU9RW36I5Z6JIXUIUB3PJH86LT" hidden="1">'[3]Reco Sheet for Fcast'!$I$11:$J$11</definedName>
    <definedName name="BExUA28AO7OWDG3H23Q0CL4B7BHW" localSheetId="2" hidden="1">#REF!</definedName>
    <definedName name="BExUA28AO7OWDG3H23Q0CL4B7BHW" localSheetId="7" hidden="1">#REF!</definedName>
    <definedName name="BExUA28AO7OWDG3H23Q0CL4B7BHW" hidden="1">'[3]Reco Sheet for Fcast'!$I$10:$J$10</definedName>
    <definedName name="BExUA5O923FFNEBY8BPO1TU3QGBM" localSheetId="2" hidden="1">#REF!</definedName>
    <definedName name="BExUA5O923FFNEBY8BPO1TU3QGBM" localSheetId="7" hidden="1">#REF!</definedName>
    <definedName name="BExUA5O923FFNEBY8BPO1TU3QGBM" hidden="1">'[3]Reco Sheet for Fcast'!$F$8:$G$8</definedName>
    <definedName name="BExUA6Q4K25VH452AQ3ZIRBCMS61" localSheetId="2" hidden="1">#REF!</definedName>
    <definedName name="BExUA6Q4K25VH452AQ3ZIRBCMS61" localSheetId="7" hidden="1">#REF!</definedName>
    <definedName name="BExUA6Q4K25VH452AQ3ZIRBCMS61" hidden="1">'[3]Reco Sheet for Fcast'!$I$11:$J$11</definedName>
    <definedName name="BExUAD618VJT7Y268F09VY8TCB6I" localSheetId="2" hidden="1">'[5]Reco Sheet for Fcast'!$F$11:$G$11</definedName>
    <definedName name="BExUAD618VJT7Y268F09VY8TCB6I" localSheetId="7" hidden="1">'[5]Reco Sheet for Fcast'!$F$11:$G$11</definedName>
    <definedName name="BExUAD618VJT7Y268F09VY8TCB6I" hidden="1">'[3]Reco Sheet for Fcast'!$F$11:$G$11</definedName>
    <definedName name="BExUAFV4JMBSM2SKBQL9NHL0NIBS" localSheetId="2" hidden="1">#REF!</definedName>
    <definedName name="BExUAFV4JMBSM2SKBQL9NHL0NIBS" localSheetId="7" hidden="1">#REF!</definedName>
    <definedName name="BExUAFV4JMBSM2SKBQL9NHL0NIBS" hidden="1">'[3]Reco Sheet for Fcast'!$I$8:$J$8</definedName>
    <definedName name="BExUAMWQODKBXMRH1QCMJLJBF8M7" localSheetId="2" hidden="1">#REF!</definedName>
    <definedName name="BExUAMWQODKBXMRH1QCMJLJBF8M7" localSheetId="7" hidden="1">#REF!</definedName>
    <definedName name="BExUAMWQODKBXMRH1QCMJLJBF8M7" hidden="1">'[3]Reco Sheet for Fcast'!$I$8:$J$8</definedName>
    <definedName name="BExUAX8WS5OPVLCDXRGKTU2QMTFO" localSheetId="2" hidden="1">#REF!</definedName>
    <definedName name="BExUAX8WS5OPVLCDXRGKTU2QMTFO" localSheetId="7" hidden="1">#REF!</definedName>
    <definedName name="BExUAX8WS5OPVLCDXRGKTU2QMTFO" hidden="1">'[3]Reco Sheet for Fcast'!$F$11:$G$11</definedName>
    <definedName name="BExUB08T2BYPVAJVBMXLIDWLL1OE" localSheetId="13" hidden="1">#REF!</definedName>
    <definedName name="BExUB08T2BYPVAJVBMXLIDWLL1OE" localSheetId="14" hidden="1">#REF!</definedName>
    <definedName name="BExUB08T2BYPVAJVBMXLIDWLL1OE" localSheetId="2" hidden="1">#REF!</definedName>
    <definedName name="BExUB08T2BYPVAJVBMXLIDWLL1OE" localSheetId="22" hidden="1">#REF!</definedName>
    <definedName name="BExUB08T2BYPVAJVBMXLIDWLL1OE" localSheetId="7" hidden="1">#REF!</definedName>
    <definedName name="BExUB08T2BYPVAJVBMXLIDWLL1OE" hidden="1">#REF!</definedName>
    <definedName name="BExUB33EK29TFQ0BN3SU5AAHUXYI" hidden="1">'[6]Bud Mth'!$I$9:$J$9</definedName>
    <definedName name="BExUB8HLEXSBVPZ5AXNQEK96F1N4" localSheetId="2" hidden="1">#REF!</definedName>
    <definedName name="BExUB8HLEXSBVPZ5AXNQEK96F1N4" localSheetId="7" hidden="1">#REF!</definedName>
    <definedName name="BExUB8HLEXSBVPZ5AXNQEK96F1N4" hidden="1">'[3]Reco Sheet for Fcast'!$I$8:$J$8</definedName>
    <definedName name="BExUBCDVZIEA7YT0LPSMHL5ZSERQ" localSheetId="2" hidden="1">#REF!</definedName>
    <definedName name="BExUBCDVZIEA7YT0LPSMHL5ZSERQ" localSheetId="7" hidden="1">#REF!</definedName>
    <definedName name="BExUBCDVZIEA7YT0LPSMHL5ZSERQ" hidden="1">'[3]Reco Sheet for Fcast'!$F$11:$G$11</definedName>
    <definedName name="BExUBKXBUCN760QYU7Q8GESBWOQH" localSheetId="2" hidden="1">#REF!</definedName>
    <definedName name="BExUBKXBUCN760QYU7Q8GESBWOQH" localSheetId="7" hidden="1">#REF!</definedName>
    <definedName name="BExUBKXBUCN760QYU7Q8GESBWOQH" hidden="1">'[3]Reco Sheet for Fcast'!$I$9:$J$9</definedName>
    <definedName name="BExUBL83ED0P076RN9RJ8P1MZ299" localSheetId="2" hidden="1">#REF!</definedName>
    <definedName name="BExUBL83ED0P076RN9RJ8P1MZ299" localSheetId="7" hidden="1">#REF!</definedName>
    <definedName name="BExUBL83ED0P076RN9RJ8P1MZ299" hidden="1">'[3]Reco Sheet for Fcast'!$H$2:$I$2</definedName>
    <definedName name="BExUBWBAQDH3CAWZ4R4K50QVAO9Z" localSheetId="13" hidden="1">#REF!</definedName>
    <definedName name="BExUBWBAQDH3CAWZ4R4K50QVAO9Z" localSheetId="14" hidden="1">#REF!</definedName>
    <definedName name="BExUBWBAQDH3CAWZ4R4K50QVAO9Z" localSheetId="2" hidden="1">#REF!</definedName>
    <definedName name="BExUBWBAQDH3CAWZ4R4K50QVAO9Z" hidden="1">#REF!</definedName>
    <definedName name="BExUC623BDYEODBN0N4DO6PJQ7NU" localSheetId="19" hidden="1">'[4]AMI P &amp; L'!#REF!</definedName>
    <definedName name="BExUC623BDYEODBN0N4DO6PJQ7NU" localSheetId="16" hidden="1">'[4]AMI P &amp; L'!#REF!</definedName>
    <definedName name="BExUC623BDYEODBN0N4DO6PJQ7NU" localSheetId="17" hidden="1">'[4]AMI P &amp; L'!#REF!</definedName>
    <definedName name="BExUC623BDYEODBN0N4DO6PJQ7NU" localSheetId="13" hidden="1">'[4]AMI P &amp; L'!#REF!</definedName>
    <definedName name="BExUC623BDYEODBN0N4DO6PJQ7NU" localSheetId="14" hidden="1">'[4]AMI P &amp; L'!#REF!</definedName>
    <definedName name="BExUC623BDYEODBN0N4DO6PJQ7NU" localSheetId="2" hidden="1">#REF!</definedName>
    <definedName name="BExUC623BDYEODBN0N4DO6PJQ7NU" localSheetId="5" hidden="1">'[4]AMI P &amp; L'!#REF!</definedName>
    <definedName name="BExUC623BDYEODBN0N4DO6PJQ7NU" localSheetId="22" hidden="1">'[4]AMI P &amp; L'!#REF!</definedName>
    <definedName name="BExUC623BDYEODBN0N4DO6PJQ7NU" localSheetId="21" hidden="1">'[4]AMI P &amp; L'!#REF!</definedName>
    <definedName name="BExUC623BDYEODBN0N4DO6PJQ7NU" localSheetId="57" hidden="1">'[4]AMI P &amp; L'!#REF!</definedName>
    <definedName name="BExUC623BDYEODBN0N4DO6PJQ7NU" localSheetId="56" hidden="1">'[4]AMI P &amp; L'!#REF!</definedName>
    <definedName name="BExUC623BDYEODBN0N4DO6PJQ7NU" localSheetId="7" hidden="1">#REF!</definedName>
    <definedName name="BExUC623BDYEODBN0N4DO6PJQ7NU" localSheetId="40" hidden="1">'[4]AMI P &amp; L'!#REF!</definedName>
    <definedName name="BExUC623BDYEODBN0N4DO6PJQ7NU" localSheetId="39" hidden="1">'[4]AMI P &amp; L'!#REF!</definedName>
    <definedName name="BExUC623BDYEODBN0N4DO6PJQ7NU" localSheetId="41" hidden="1">'[4]AMI P &amp; L'!#REF!</definedName>
    <definedName name="BExUC623BDYEODBN0N4DO6PJQ7NU" localSheetId="38" hidden="1">'[4]AMI P &amp; L'!#REF!</definedName>
    <definedName name="BExUC623BDYEODBN0N4DO6PJQ7NU" localSheetId="15" hidden="1">'[4]AMI P &amp; L'!#REF!</definedName>
    <definedName name="BExUC623BDYEODBN0N4DO6PJQ7NU" hidden="1">'[4]AMI P &amp; L'!#REF!</definedName>
    <definedName name="BExUC8G72O2YXWX0KZM5IEBC5NYF" hidden="1">'[6]Bud Mth'!$C$15:$D$29</definedName>
    <definedName name="BExUC8WH8TCKBB5313JGYYQ1WFLT" localSheetId="2" hidden="1">#REF!</definedName>
    <definedName name="BExUC8WH8TCKBB5313JGYYQ1WFLT" localSheetId="7" hidden="1">#REF!</definedName>
    <definedName name="BExUC8WH8TCKBB5313JGYYQ1WFLT" hidden="1">'[3]Reco Sheet for Fcast'!$I$11:$J$11</definedName>
    <definedName name="BExUCFCDK6SPH86I6STXX8X3WMC4" localSheetId="2" hidden="1">#REF!</definedName>
    <definedName name="BExUCFCDK6SPH86I6STXX8X3WMC4" localSheetId="7" hidden="1">#REF!</definedName>
    <definedName name="BExUCFCDK6SPH86I6STXX8X3WMC4" hidden="1">'[3]Reco Sheet for Fcast'!$F$11:$G$11</definedName>
    <definedName name="BExUCLC6AQ5KR6LXSAXV4QQ8ASVG" localSheetId="2" hidden="1">#REF!</definedName>
    <definedName name="BExUCLC6AQ5KR6LXSAXV4QQ8ASVG" localSheetId="7" hidden="1">#REF!</definedName>
    <definedName name="BExUCLC6AQ5KR6LXSAXV4QQ8ASVG" hidden="1">'[3]Reco Sheet for Fcast'!$I$9:$J$9</definedName>
    <definedName name="BExUD4IOJ12X3PJG5WXNNGDRCKAP" localSheetId="2" hidden="1">#REF!</definedName>
    <definedName name="BExUD4IOJ12X3PJG5WXNNGDRCKAP" localSheetId="7" hidden="1">#REF!</definedName>
    <definedName name="BExUD4IOJ12X3PJG5WXNNGDRCKAP" hidden="1">'[3]Reco Sheet for Fcast'!$G$2</definedName>
    <definedName name="BExUD9WX9BWK72UWVSLYZJLAY5VY" localSheetId="2" hidden="1">#REF!</definedName>
    <definedName name="BExUD9WX9BWK72UWVSLYZJLAY5VY" localSheetId="7" hidden="1">#REF!</definedName>
    <definedName name="BExUD9WX9BWK72UWVSLYZJLAY5VY" hidden="1">'[3]Reco Sheet for Fcast'!$I$6:$J$6</definedName>
    <definedName name="BExUDEV0CYVO7Y5IQQBEJ6FUY9S6" localSheetId="19" hidden="1">'[4]AMI P &amp; L'!#REF!</definedName>
    <definedName name="BExUDEV0CYVO7Y5IQQBEJ6FUY9S6" localSheetId="16" hidden="1">'[4]AMI P &amp; L'!#REF!</definedName>
    <definedName name="BExUDEV0CYVO7Y5IQQBEJ6FUY9S6" localSheetId="17" hidden="1">'[4]AMI P &amp; L'!#REF!</definedName>
    <definedName name="BExUDEV0CYVO7Y5IQQBEJ6FUY9S6" localSheetId="13" hidden="1">'[4]AMI P &amp; L'!#REF!</definedName>
    <definedName name="BExUDEV0CYVO7Y5IQQBEJ6FUY9S6" localSheetId="14" hidden="1">'[4]AMI P &amp; L'!#REF!</definedName>
    <definedName name="BExUDEV0CYVO7Y5IQQBEJ6FUY9S6" localSheetId="2" hidden="1">#REF!</definedName>
    <definedName name="BExUDEV0CYVO7Y5IQQBEJ6FUY9S6" localSheetId="5" hidden="1">'[4]AMI P &amp; L'!#REF!</definedName>
    <definedName name="BExUDEV0CYVO7Y5IQQBEJ6FUY9S6" localSheetId="22" hidden="1">'[4]AMI P &amp; L'!#REF!</definedName>
    <definedName name="BExUDEV0CYVO7Y5IQQBEJ6FUY9S6" localSheetId="21" hidden="1">'[4]AMI P &amp; L'!#REF!</definedName>
    <definedName name="BExUDEV0CYVO7Y5IQQBEJ6FUY9S6" localSheetId="57" hidden="1">'[4]AMI P &amp; L'!#REF!</definedName>
    <definedName name="BExUDEV0CYVO7Y5IQQBEJ6FUY9S6" localSheetId="56" hidden="1">'[4]AMI P &amp; L'!#REF!</definedName>
    <definedName name="BExUDEV0CYVO7Y5IQQBEJ6FUY9S6" localSheetId="7" hidden="1">#REF!</definedName>
    <definedName name="BExUDEV0CYVO7Y5IQQBEJ6FUY9S6" localSheetId="40" hidden="1">'[4]AMI P &amp; L'!#REF!</definedName>
    <definedName name="BExUDEV0CYVO7Y5IQQBEJ6FUY9S6" localSheetId="39" hidden="1">'[4]AMI P &amp; L'!#REF!</definedName>
    <definedName name="BExUDEV0CYVO7Y5IQQBEJ6FUY9S6" localSheetId="41" hidden="1">'[4]AMI P &amp; L'!#REF!</definedName>
    <definedName name="BExUDEV0CYVO7Y5IQQBEJ6FUY9S6" localSheetId="38" hidden="1">'[4]AMI P &amp; L'!#REF!</definedName>
    <definedName name="BExUDEV0CYVO7Y5IQQBEJ6FUY9S6" localSheetId="15" hidden="1">'[4]AMI P &amp; L'!#REF!</definedName>
    <definedName name="BExUDEV0CYVO7Y5IQQBEJ6FUY9S6" hidden="1">'[4]AMI P &amp; L'!#REF!</definedName>
    <definedName name="BExUDJ7DYJ87DXRZ8X55DX7WPECP" hidden="1">'[6]Bud Mth'!$F$11:$G$11</definedName>
    <definedName name="BExUDWOXQGIZW0EAIIYLQUPXF8YV" localSheetId="2" hidden="1">#REF!</definedName>
    <definedName name="BExUDWOXQGIZW0EAIIYLQUPXF8YV" localSheetId="7" hidden="1">#REF!</definedName>
    <definedName name="BExUDWOXQGIZW0EAIIYLQUPXF8YV" hidden="1">'[3]Reco Sheet for Fcast'!$H$2:$I$2</definedName>
    <definedName name="BExUDXAIC17W1FUU8Z10XUAVB7CS" localSheetId="2" hidden="1">#REF!</definedName>
    <definedName name="BExUDXAIC17W1FUU8Z10XUAVB7CS" localSheetId="7" hidden="1">#REF!</definedName>
    <definedName name="BExUDXAIC17W1FUU8Z10XUAVB7CS" hidden="1">'[3]Reco Sheet for Fcast'!$I$6:$J$6</definedName>
    <definedName name="BExUE5OMY7OAJQ9WR8C8HG311ORP" localSheetId="2" hidden="1">#REF!</definedName>
    <definedName name="BExUE5OMY7OAJQ9WR8C8HG311ORP" localSheetId="7" hidden="1">#REF!</definedName>
    <definedName name="BExUE5OMY7OAJQ9WR8C8HG311ORP" hidden="1">'[3]Reco Sheet for Fcast'!$F$6:$G$6</definedName>
    <definedName name="BExUEFKOQWXXGRNLAOJV2BJ66UB8" localSheetId="2" hidden="1">#REF!</definedName>
    <definedName name="BExUEFKOQWXXGRNLAOJV2BJ66UB8" localSheetId="7" hidden="1">#REF!</definedName>
    <definedName name="BExUEFKOQWXXGRNLAOJV2BJ66UB8" hidden="1">'[3]Reco Sheet for Fcast'!$K$2</definedName>
    <definedName name="BExUEJGX3OQQP5KFRJSRCZ70EI9V" localSheetId="19" hidden="1">'[4]AMI P &amp; L'!#REF!</definedName>
    <definedName name="BExUEJGX3OQQP5KFRJSRCZ70EI9V" localSheetId="16" hidden="1">'[4]AMI P &amp; L'!#REF!</definedName>
    <definedName name="BExUEJGX3OQQP5KFRJSRCZ70EI9V" localSheetId="17" hidden="1">'[4]AMI P &amp; L'!#REF!</definedName>
    <definedName name="BExUEJGX3OQQP5KFRJSRCZ70EI9V" localSheetId="13" hidden="1">'[4]AMI P &amp; L'!#REF!</definedName>
    <definedName name="BExUEJGX3OQQP5KFRJSRCZ70EI9V" localSheetId="14" hidden="1">'[4]AMI P &amp; L'!#REF!</definedName>
    <definedName name="BExUEJGX3OQQP5KFRJSRCZ70EI9V" localSheetId="2" hidden="1">#REF!</definedName>
    <definedName name="BExUEJGX3OQQP5KFRJSRCZ70EI9V" localSheetId="5" hidden="1">'[4]AMI P &amp; L'!#REF!</definedName>
    <definedName name="BExUEJGX3OQQP5KFRJSRCZ70EI9V" localSheetId="22" hidden="1">'[4]AMI P &amp; L'!#REF!</definedName>
    <definedName name="BExUEJGX3OQQP5KFRJSRCZ70EI9V" localSheetId="21" hidden="1">'[4]AMI P &amp; L'!#REF!</definedName>
    <definedName name="BExUEJGX3OQQP5KFRJSRCZ70EI9V" localSheetId="57" hidden="1">'[4]AMI P &amp; L'!#REF!</definedName>
    <definedName name="BExUEJGX3OQQP5KFRJSRCZ70EI9V" localSheetId="56" hidden="1">'[4]AMI P &amp; L'!#REF!</definedName>
    <definedName name="BExUEJGX3OQQP5KFRJSRCZ70EI9V" localSheetId="7" hidden="1">#REF!</definedName>
    <definedName name="BExUEJGX3OQQP5KFRJSRCZ70EI9V" localSheetId="40" hidden="1">'[4]AMI P &amp; L'!#REF!</definedName>
    <definedName name="BExUEJGX3OQQP5KFRJSRCZ70EI9V" localSheetId="39" hidden="1">'[4]AMI P &amp; L'!#REF!</definedName>
    <definedName name="BExUEJGX3OQQP5KFRJSRCZ70EI9V" localSheetId="41" hidden="1">'[4]AMI P &amp; L'!#REF!</definedName>
    <definedName name="BExUEJGX3OQQP5KFRJSRCZ70EI9V" localSheetId="38" hidden="1">'[4]AMI P &amp; L'!#REF!</definedName>
    <definedName name="BExUEJGX3OQQP5KFRJSRCZ70EI9V" localSheetId="15" hidden="1">'[4]AMI P &amp; L'!#REF!</definedName>
    <definedName name="BExUEJGX3OQQP5KFRJSRCZ70EI9V" hidden="1">'[4]AMI P &amp; L'!#REF!</definedName>
    <definedName name="BExUEYR71COFS2X8PDNU21IPMQEU" localSheetId="2" hidden="1">#REF!</definedName>
    <definedName name="BExUEYR71COFS2X8PDNU21IPMQEU" localSheetId="7" hidden="1">#REF!</definedName>
    <definedName name="BExUEYR71COFS2X8PDNU21IPMQEU" hidden="1">'[3]Reco Sheet for Fcast'!$F$8:$G$8</definedName>
    <definedName name="BExVPRLJ9I6RX45EDVFSQGCPJSOK" localSheetId="2" hidden="1">#REF!</definedName>
    <definedName name="BExVPRLJ9I6RX45EDVFSQGCPJSOK" localSheetId="7" hidden="1">#REF!</definedName>
    <definedName name="BExVPRLJ9I6RX45EDVFSQGCPJSOK" hidden="1">'[3]Reco Sheet for Fcast'!$I$10:$J$10</definedName>
    <definedName name="BExVSK5E1T5C3Z7L1TS7KHBIC1EB" hidden="1">'[6]Bud Mth'!$F$8:$G$8</definedName>
    <definedName name="BExVSL787C8E4HFQZ2NVLT35I2XV" localSheetId="2" hidden="1">#REF!</definedName>
    <definedName name="BExVSL787C8E4HFQZ2NVLT35I2XV" localSheetId="7" hidden="1">#REF!</definedName>
    <definedName name="BExVSL787C8E4HFQZ2NVLT35I2XV" hidden="1">'[3]Reco Sheet for Fcast'!$I$10:$J$10</definedName>
    <definedName name="BExVSTFTVV14SFGHQUOJL5SQ5TX9" localSheetId="2" hidden="1">#REF!</definedName>
    <definedName name="BExVSTFTVV14SFGHQUOJL5SQ5TX9" localSheetId="7" hidden="1">#REF!</definedName>
    <definedName name="BExVSTFTVV14SFGHQUOJL5SQ5TX9" hidden="1">'[3]Reco Sheet for Fcast'!$G$2</definedName>
    <definedName name="BExVT2QBVD5W0ZHB69JPOCXYAUR3" localSheetId="13" hidden="1">#REF!</definedName>
    <definedName name="BExVT2QBVD5W0ZHB69JPOCXYAUR3" localSheetId="14" hidden="1">#REF!</definedName>
    <definedName name="BExVT2QBVD5W0ZHB69JPOCXYAUR3" localSheetId="2" hidden="1">#REF!</definedName>
    <definedName name="BExVT2QBVD5W0ZHB69JPOCXYAUR3" localSheetId="7" hidden="1">#REF!</definedName>
    <definedName name="BExVT2QBVD5W0ZHB69JPOCXYAUR3" hidden="1">#REF!</definedName>
    <definedName name="BExVT3MPE8LQ5JFN3HQIFKSQ80U4" localSheetId="2" hidden="1">#REF!</definedName>
    <definedName name="BExVT3MPE8LQ5JFN3HQIFKSQ80U4" localSheetId="7" hidden="1">#REF!</definedName>
    <definedName name="BExVT3MPE8LQ5JFN3HQIFKSQ80U4" hidden="1">'[3]Reco Sheet for Fcast'!$F$8:$G$8</definedName>
    <definedName name="BExVT7TRK3NZHPME2TFBXOF1WBR9" localSheetId="2" hidden="1">#REF!</definedName>
    <definedName name="BExVT7TRK3NZHPME2TFBXOF1WBR9" localSheetId="7" hidden="1">#REF!</definedName>
    <definedName name="BExVT7TRK3NZHPME2TFBXOF1WBR9" hidden="1">'[3]Reco Sheet for Fcast'!$I$9:$J$9</definedName>
    <definedName name="BExVT9H0R0T7WGQAAC0HABMG54YM" localSheetId="2" hidden="1">#REF!</definedName>
    <definedName name="BExVT9H0R0T7WGQAAC0HABMG54YM" localSheetId="7" hidden="1">#REF!</definedName>
    <definedName name="BExVT9H0R0T7WGQAAC0HABMG54YM" hidden="1">'[3]Reco Sheet for Fcast'!$K$2</definedName>
    <definedName name="BExVTCMDDEDGLUIMUU6BSFHEWTOP" localSheetId="19" hidden="1">'[4]AMI P &amp; L'!#REF!</definedName>
    <definedName name="BExVTCMDDEDGLUIMUU6BSFHEWTOP" localSheetId="16" hidden="1">'[4]AMI P &amp; L'!#REF!</definedName>
    <definedName name="BExVTCMDDEDGLUIMUU6BSFHEWTOP" localSheetId="17" hidden="1">'[4]AMI P &amp; L'!#REF!</definedName>
    <definedName name="BExVTCMDDEDGLUIMUU6BSFHEWTOP" localSheetId="13" hidden="1">'[4]AMI P &amp; L'!#REF!</definedName>
    <definedName name="BExVTCMDDEDGLUIMUU6BSFHEWTOP" localSheetId="14" hidden="1">'[4]AMI P &amp; L'!#REF!</definedName>
    <definedName name="BExVTCMDDEDGLUIMUU6BSFHEWTOP" localSheetId="2" hidden="1">#REF!</definedName>
    <definedName name="BExVTCMDDEDGLUIMUU6BSFHEWTOP" localSheetId="5" hidden="1">'[4]AMI P &amp; L'!#REF!</definedName>
    <definedName name="BExVTCMDDEDGLUIMUU6BSFHEWTOP" localSheetId="22" hidden="1">'[4]AMI P &amp; L'!#REF!</definedName>
    <definedName name="BExVTCMDDEDGLUIMUU6BSFHEWTOP" localSheetId="21" hidden="1">'[4]AMI P &amp; L'!#REF!</definedName>
    <definedName name="BExVTCMDDEDGLUIMUU6BSFHEWTOP" localSheetId="57" hidden="1">'[4]AMI P &amp; L'!#REF!</definedName>
    <definedName name="BExVTCMDDEDGLUIMUU6BSFHEWTOP" localSheetId="56" hidden="1">'[4]AMI P &amp; L'!#REF!</definedName>
    <definedName name="BExVTCMDDEDGLUIMUU6BSFHEWTOP" localSheetId="7" hidden="1">#REF!</definedName>
    <definedName name="BExVTCMDDEDGLUIMUU6BSFHEWTOP" localSheetId="40" hidden="1">'[4]AMI P &amp; L'!#REF!</definedName>
    <definedName name="BExVTCMDDEDGLUIMUU6BSFHEWTOP" localSheetId="39" hidden="1">'[4]AMI P &amp; L'!#REF!</definedName>
    <definedName name="BExVTCMDDEDGLUIMUU6BSFHEWTOP" localSheetId="41" hidden="1">'[4]AMI P &amp; L'!#REF!</definedName>
    <definedName name="BExVTCMDDEDGLUIMUU6BSFHEWTOP" localSheetId="38" hidden="1">'[4]AMI P &amp; L'!#REF!</definedName>
    <definedName name="BExVTCMDDEDGLUIMUU6BSFHEWTOP" localSheetId="15" hidden="1">'[4]AMI P &amp; L'!#REF!</definedName>
    <definedName name="BExVTCMDDEDGLUIMUU6BSFHEWTOP" hidden="1">'[4]AMI P &amp; L'!#REF!</definedName>
    <definedName name="BExVTCMDQMLKRA2NQR72XU6Y54IK" localSheetId="2" hidden="1">#REF!</definedName>
    <definedName name="BExVTCMDQMLKRA2NQR72XU6Y54IK" localSheetId="7" hidden="1">#REF!</definedName>
    <definedName name="BExVTCMDQMLKRA2NQR72XU6Y54IK" hidden="1">'[3]Reco Sheet for Fcast'!$H$2:$I$2</definedName>
    <definedName name="BExVTCRV8FQ5U9OYWWL44N6KFNHU" localSheetId="2" hidden="1">#REF!</definedName>
    <definedName name="BExVTCRV8FQ5U9OYWWL44N6KFNHU" localSheetId="7" hidden="1">#REF!</definedName>
    <definedName name="BExVTCRV8FQ5U9OYWWL44N6KFNHU" hidden="1">'[3]Reco Sheet for Fcast'!$I$11:$J$11</definedName>
    <definedName name="BExVTNESHPVG0A0KZ7BRX26MS0PF" localSheetId="2" hidden="1">#REF!</definedName>
    <definedName name="BExVTNESHPVG0A0KZ7BRX26MS0PF" localSheetId="7" hidden="1">#REF!</definedName>
    <definedName name="BExVTNESHPVG0A0KZ7BRX26MS0PF" hidden="1">'[3]Reco Sheet for Fcast'!$I$7:$J$7</definedName>
    <definedName name="BExVTTJVTNRSBHBTUZ78WG2JM5MK" localSheetId="2" hidden="1">#REF!</definedName>
    <definedName name="BExVTTJVTNRSBHBTUZ78WG2JM5MK" localSheetId="7" hidden="1">#REF!</definedName>
    <definedName name="BExVTTJVTNRSBHBTUZ78WG2JM5MK" hidden="1">'[3]Reco Sheet for Fcast'!$I$6:$J$6</definedName>
    <definedName name="BExVTULPY4GSSJVTEJZ6XZ3P43PV" localSheetId="13" hidden="1">#REF!</definedName>
    <definedName name="BExVTULPY4GSSJVTEJZ6XZ3P43PV" localSheetId="14" hidden="1">#REF!</definedName>
    <definedName name="BExVTULPY4GSSJVTEJZ6XZ3P43PV" localSheetId="2" hidden="1">#REF!</definedName>
    <definedName name="BExVTULPY4GSSJVTEJZ6XZ3P43PV" hidden="1">#REF!</definedName>
    <definedName name="BExVTXLMYR87BC04D1ERALPUFVPG" localSheetId="2" hidden="1">#REF!</definedName>
    <definedName name="BExVTXLMYR87BC04D1ERALPUFVPG" localSheetId="7" hidden="1">#REF!</definedName>
    <definedName name="BExVTXLMYR87BC04D1ERALPUFVPG" hidden="1">'[3]Reco Sheet for Fcast'!$F$15</definedName>
    <definedName name="BExVUL9V3H8ZF6Y72LQBBN639YAA" localSheetId="2" hidden="1">#REF!</definedName>
    <definedName name="BExVUL9V3H8ZF6Y72LQBBN639YAA" localSheetId="7" hidden="1">#REF!</definedName>
    <definedName name="BExVUL9V3H8ZF6Y72LQBBN639YAA" hidden="1">'[3]Reco Sheet for Fcast'!$F$8:$G$8</definedName>
    <definedName name="BExVV4WOJHBCFS30YPAH56TF8XV7" localSheetId="13" hidden="1">#REF!</definedName>
    <definedName name="BExVV4WOJHBCFS30YPAH56TF8XV7" localSheetId="14" hidden="1">#REF!</definedName>
    <definedName name="BExVV4WOJHBCFS30YPAH56TF8XV7" localSheetId="2" hidden="1">#REF!</definedName>
    <definedName name="BExVV4WOJHBCFS30YPAH56TF8XV7" localSheetId="22" hidden="1">#REF!</definedName>
    <definedName name="BExVV4WOJHBCFS30YPAH56TF8XV7" localSheetId="7" hidden="1">#REF!</definedName>
    <definedName name="BExVV4WOJHBCFS30YPAH56TF8XV7" hidden="1">#REF!</definedName>
    <definedName name="BExVV5T14N2HZIK7HQ4P2KG09U0J" localSheetId="2" hidden="1">#REF!</definedName>
    <definedName name="BExVV5T14N2HZIK7HQ4P2KG09U0J" localSheetId="7" hidden="1">#REF!</definedName>
    <definedName name="BExVV5T14N2HZIK7HQ4P2KG09U0J" hidden="1">'[3]Reco Sheet for Fcast'!$I$10:$J$10</definedName>
    <definedName name="BExVV7R410VYLADLX9LNG63ID6H1" localSheetId="2" hidden="1">#REF!</definedName>
    <definedName name="BExVV7R410VYLADLX9LNG63ID6H1" localSheetId="7" hidden="1">#REF!</definedName>
    <definedName name="BExVV7R410VYLADLX9LNG63ID6H1" hidden="1">'[3]Reco Sheet for Fcast'!$I$10:$J$10</definedName>
    <definedName name="BExVVCEED4JEKF59OV0G3T4XFMFO" localSheetId="2" hidden="1">#REF!</definedName>
    <definedName name="BExVVCEED4JEKF59OV0G3T4XFMFO" localSheetId="7" hidden="1">#REF!</definedName>
    <definedName name="BExVVCEED4JEKF59OV0G3T4XFMFO" hidden="1">'[3]Reco Sheet for Fcast'!$F$15</definedName>
    <definedName name="BExVVPFO2J7FMSRPD36909HN4BZJ" localSheetId="19" hidden="1">'[4]AMI P &amp; L'!#REF!</definedName>
    <definedName name="BExVVPFO2J7FMSRPD36909HN4BZJ" localSheetId="16" hidden="1">'[4]AMI P &amp; L'!#REF!</definedName>
    <definedName name="BExVVPFO2J7FMSRPD36909HN4BZJ" localSheetId="17" hidden="1">'[4]AMI P &amp; L'!#REF!</definedName>
    <definedName name="BExVVPFO2J7FMSRPD36909HN4BZJ" localSheetId="13" hidden="1">'[4]AMI P &amp; L'!#REF!</definedName>
    <definedName name="BExVVPFO2J7FMSRPD36909HN4BZJ" localSheetId="14" hidden="1">'[4]AMI P &amp; L'!#REF!</definedName>
    <definedName name="BExVVPFO2J7FMSRPD36909HN4BZJ" localSheetId="2" hidden="1">#REF!</definedName>
    <definedName name="BExVVPFO2J7FMSRPD36909HN4BZJ" localSheetId="5" hidden="1">'[4]AMI P &amp; L'!#REF!</definedName>
    <definedName name="BExVVPFO2J7FMSRPD36909HN4BZJ" localSheetId="22" hidden="1">'[4]AMI P &amp; L'!#REF!</definedName>
    <definedName name="BExVVPFO2J7FMSRPD36909HN4BZJ" localSheetId="21" hidden="1">'[4]AMI P &amp; L'!#REF!</definedName>
    <definedName name="BExVVPFO2J7FMSRPD36909HN4BZJ" localSheetId="57" hidden="1">'[4]AMI P &amp; L'!#REF!</definedName>
    <definedName name="BExVVPFO2J7FMSRPD36909HN4BZJ" localSheetId="56" hidden="1">'[4]AMI P &amp; L'!#REF!</definedName>
    <definedName name="BExVVPFO2J7FMSRPD36909HN4BZJ" localSheetId="7" hidden="1">#REF!</definedName>
    <definedName name="BExVVPFO2J7FMSRPD36909HN4BZJ" localSheetId="40" hidden="1">'[4]AMI P &amp; L'!#REF!</definedName>
    <definedName name="BExVVPFO2J7FMSRPD36909HN4BZJ" localSheetId="39" hidden="1">'[4]AMI P &amp; L'!#REF!</definedName>
    <definedName name="BExVVPFO2J7FMSRPD36909HN4BZJ" localSheetId="41" hidden="1">'[4]AMI P &amp; L'!#REF!</definedName>
    <definedName name="BExVVPFO2J7FMSRPD36909HN4BZJ" localSheetId="38" hidden="1">'[4]AMI P &amp; L'!#REF!</definedName>
    <definedName name="BExVVPFO2J7FMSRPD36909HN4BZJ" localSheetId="15" hidden="1">'[4]AMI P &amp; L'!#REF!</definedName>
    <definedName name="BExVVPFO2J7FMSRPD36909HN4BZJ" hidden="1">'[4]AMI P &amp; L'!#REF!</definedName>
    <definedName name="BExVVQ19AQ3VCARJOC38SF7OYE9Y" localSheetId="2" hidden="1">#REF!</definedName>
    <definedName name="BExVVQ19AQ3VCARJOC38SF7OYE9Y" localSheetId="7" hidden="1">#REF!</definedName>
    <definedName name="BExVVQ19AQ3VCARJOC38SF7OYE9Y" hidden="1">'[3]Reco Sheet for Fcast'!$I$11:$J$11</definedName>
    <definedName name="BExVVQ19TAECID45CS4HXT1RD3AQ" localSheetId="19" hidden="1">'[4]AMI P &amp; L'!#REF!</definedName>
    <definedName name="BExVVQ19TAECID45CS4HXT1RD3AQ" localSheetId="16" hidden="1">'[4]AMI P &amp; L'!#REF!</definedName>
    <definedName name="BExVVQ19TAECID45CS4HXT1RD3AQ" localSheetId="17" hidden="1">'[4]AMI P &amp; L'!#REF!</definedName>
    <definedName name="BExVVQ19TAECID45CS4HXT1RD3AQ" localSheetId="13" hidden="1">'[4]AMI P &amp; L'!#REF!</definedName>
    <definedName name="BExVVQ19TAECID45CS4HXT1RD3AQ" localSheetId="14" hidden="1">'[4]AMI P &amp; L'!#REF!</definedName>
    <definedName name="BExVVQ19TAECID45CS4HXT1RD3AQ" localSheetId="2" hidden="1">#REF!</definedName>
    <definedName name="BExVVQ19TAECID45CS4HXT1RD3AQ" localSheetId="5" hidden="1">'[4]AMI P &amp; L'!#REF!</definedName>
    <definedName name="BExVVQ19TAECID45CS4HXT1RD3AQ" localSheetId="22" hidden="1">'[4]AMI P &amp; L'!#REF!</definedName>
    <definedName name="BExVVQ19TAECID45CS4HXT1RD3AQ" localSheetId="21" hidden="1">'[4]AMI P &amp; L'!#REF!</definedName>
    <definedName name="BExVVQ19TAECID45CS4HXT1RD3AQ" localSheetId="57" hidden="1">'[4]AMI P &amp; L'!#REF!</definedName>
    <definedName name="BExVVQ19TAECID45CS4HXT1RD3AQ" localSheetId="56" hidden="1">'[4]AMI P &amp; L'!#REF!</definedName>
    <definedName name="BExVVQ19TAECID45CS4HXT1RD3AQ" localSheetId="7" hidden="1">#REF!</definedName>
    <definedName name="BExVVQ19TAECID45CS4HXT1RD3AQ" localSheetId="40" hidden="1">'[4]AMI P &amp; L'!#REF!</definedName>
    <definedName name="BExVVQ19TAECID45CS4HXT1RD3AQ" localSheetId="39" hidden="1">'[4]AMI P &amp; L'!#REF!</definedName>
    <definedName name="BExVVQ19TAECID45CS4HXT1RD3AQ" localSheetId="41" hidden="1">'[4]AMI P &amp; L'!#REF!</definedName>
    <definedName name="BExVVQ19TAECID45CS4HXT1RD3AQ" localSheetId="38" hidden="1">'[4]AMI P &amp; L'!#REF!</definedName>
    <definedName name="BExVVQ19TAECID45CS4HXT1RD3AQ" localSheetId="15" hidden="1">'[4]AMI P &amp; L'!#REF!</definedName>
    <definedName name="BExVVQ19TAECID45CS4HXT1RD3AQ" hidden="1">'[4]AMI P &amp; L'!#REF!</definedName>
    <definedName name="BExVW3YV5XGIVJ97UUPDJGJ2P15B" localSheetId="2" hidden="1">#REF!</definedName>
    <definedName name="BExVW3YV5XGIVJ97UUPDJGJ2P15B" localSheetId="7" hidden="1">#REF!</definedName>
    <definedName name="BExVW3YV5XGIVJ97UUPDJGJ2P15B" hidden="1">'[3]Reco Sheet for Fcast'!$I$8:$J$8</definedName>
    <definedName name="BExVW5X571GEYR5SCU1Z2DHKWM79" localSheetId="2" hidden="1">#REF!</definedName>
    <definedName name="BExVW5X571GEYR5SCU1Z2DHKWM79" localSheetId="7" hidden="1">#REF!</definedName>
    <definedName name="BExVW5X571GEYR5SCU1Z2DHKWM79" hidden="1">'[3]Reco Sheet for Fcast'!$H$2:$I$2</definedName>
    <definedName name="BExVW6YTKA098AF57M4PHNQ54XMH" localSheetId="2" hidden="1">#REF!</definedName>
    <definedName name="BExVW6YTKA098AF57M4PHNQ54XMH" localSheetId="7" hidden="1">#REF!</definedName>
    <definedName name="BExVW6YTKA098AF57M4PHNQ54XMH" hidden="1">'[3]Reco Sheet for Fcast'!$F$8:$G$8</definedName>
    <definedName name="BExVWH5O60DAWDALWYLP29FXHNYB" localSheetId="13" hidden="1">#REF!</definedName>
    <definedName name="BExVWH5O60DAWDALWYLP29FXHNYB" localSheetId="14" hidden="1">#REF!</definedName>
    <definedName name="BExVWH5O60DAWDALWYLP29FXHNYB" localSheetId="2" hidden="1">#REF!</definedName>
    <definedName name="BExVWH5O60DAWDALWYLP29FXHNYB" localSheetId="22" hidden="1">#REF!</definedName>
    <definedName name="BExVWH5O60DAWDALWYLP29FXHNYB" localSheetId="7" hidden="1">#REF!</definedName>
    <definedName name="BExVWH5O60DAWDALWYLP29FXHNYB" hidden="1">#REF!</definedName>
    <definedName name="BExVWINKCH0V0NUWH363SMXAZE62" localSheetId="2" hidden="1">#REF!</definedName>
    <definedName name="BExVWINKCH0V0NUWH363SMXAZE62" localSheetId="7" hidden="1">#REF!</definedName>
    <definedName name="BExVWINKCH0V0NUWH363SMXAZE62" hidden="1">'[3]Reco Sheet for Fcast'!$F$6:$G$6</definedName>
    <definedName name="BExVWSZWDVO3AP2D6EDY5H1QYOXC" hidden="1">'[6]Bud Mth'!$F$6:$G$6</definedName>
    <definedName name="BExVWYU8EK669NP172GEIGCTVPPA" localSheetId="2" hidden="1">#REF!</definedName>
    <definedName name="BExVWYU8EK669NP172GEIGCTVPPA" localSheetId="7" hidden="1">#REF!</definedName>
    <definedName name="BExVWYU8EK669NP172GEIGCTVPPA" hidden="1">'[3]Reco Sheet for Fcast'!$I$8:$J$8</definedName>
    <definedName name="BExVX2VZNPKLDHY7OGN2A2H5HC14" localSheetId="13" hidden="1">#REF!</definedName>
    <definedName name="BExVX2VZNPKLDHY7OGN2A2H5HC14" localSheetId="14" hidden="1">#REF!</definedName>
    <definedName name="BExVX2VZNPKLDHY7OGN2A2H5HC14" localSheetId="2" hidden="1">#REF!</definedName>
    <definedName name="BExVX2VZNPKLDHY7OGN2A2H5HC14" localSheetId="22" hidden="1">#REF!</definedName>
    <definedName name="BExVX2VZNPKLDHY7OGN2A2H5HC14" localSheetId="7" hidden="1">#REF!</definedName>
    <definedName name="BExVX2VZNPKLDHY7OGN2A2H5HC14" hidden="1">#REF!</definedName>
    <definedName name="BExVX3XN2DRJKL8EDBIG58RYQ36R" localSheetId="2" hidden="1">#REF!</definedName>
    <definedName name="BExVX3XN2DRJKL8EDBIG58RYQ36R" localSheetId="7" hidden="1">#REF!</definedName>
    <definedName name="BExVX3XN2DRJKL8EDBIG58RYQ36R" hidden="1">'[3]Reco Sheet for Fcast'!$I$6:$J$6</definedName>
    <definedName name="BExVXDZ63PUART77BBR5SI63TPC6" localSheetId="2" hidden="1">#REF!</definedName>
    <definedName name="BExVXDZ63PUART77BBR5SI63TPC6" localSheetId="7" hidden="1">#REF!</definedName>
    <definedName name="BExVXDZ63PUART77BBR5SI63TPC6" hidden="1">'[3]Reco Sheet for Fcast'!$I$11:$J$11</definedName>
    <definedName name="BExVXHKI6LFYMGWISMPACMO247HL" localSheetId="2" hidden="1">#REF!</definedName>
    <definedName name="BExVXHKI6LFYMGWISMPACMO247HL" localSheetId="7" hidden="1">#REF!</definedName>
    <definedName name="BExVXHKI6LFYMGWISMPACMO247HL" hidden="1">'[3]Reco Sheet for Fcast'!$F$9:$G$9</definedName>
    <definedName name="BExVXLX2BZ5EF2X6R41BTKRJR1NM" localSheetId="19" hidden="1">'[4]AMI P &amp; L'!#REF!</definedName>
    <definedName name="BExVXLX2BZ5EF2X6R41BTKRJR1NM" localSheetId="16" hidden="1">'[4]AMI P &amp; L'!#REF!</definedName>
    <definedName name="BExVXLX2BZ5EF2X6R41BTKRJR1NM" localSheetId="17" hidden="1">'[4]AMI P &amp; L'!#REF!</definedName>
    <definedName name="BExVXLX2BZ5EF2X6R41BTKRJR1NM" localSheetId="13" hidden="1">'[4]AMI P &amp; L'!#REF!</definedName>
    <definedName name="BExVXLX2BZ5EF2X6R41BTKRJR1NM" localSheetId="14" hidden="1">'[4]AMI P &amp; L'!#REF!</definedName>
    <definedName name="BExVXLX2BZ5EF2X6R41BTKRJR1NM" localSheetId="2" hidden="1">#REF!</definedName>
    <definedName name="BExVXLX2BZ5EF2X6R41BTKRJR1NM" localSheetId="5" hidden="1">'[4]AMI P &amp; L'!#REF!</definedName>
    <definedName name="BExVXLX2BZ5EF2X6R41BTKRJR1NM" localSheetId="22" hidden="1">'[4]AMI P &amp; L'!#REF!</definedName>
    <definedName name="BExVXLX2BZ5EF2X6R41BTKRJR1NM" localSheetId="21" hidden="1">'[4]AMI P &amp; L'!#REF!</definedName>
    <definedName name="BExVXLX2BZ5EF2X6R41BTKRJR1NM" localSheetId="57" hidden="1">'[4]AMI P &amp; L'!#REF!</definedName>
    <definedName name="BExVXLX2BZ5EF2X6R41BTKRJR1NM" localSheetId="56" hidden="1">'[4]AMI P &amp; L'!#REF!</definedName>
    <definedName name="BExVXLX2BZ5EF2X6R41BTKRJR1NM" localSheetId="7" hidden="1">#REF!</definedName>
    <definedName name="BExVXLX2BZ5EF2X6R41BTKRJR1NM" localSheetId="40" hidden="1">'[4]AMI P &amp; L'!#REF!</definedName>
    <definedName name="BExVXLX2BZ5EF2X6R41BTKRJR1NM" localSheetId="39" hidden="1">'[4]AMI P &amp; L'!#REF!</definedName>
    <definedName name="BExVXLX2BZ5EF2X6R41BTKRJR1NM" localSheetId="41" hidden="1">'[4]AMI P &amp; L'!#REF!</definedName>
    <definedName name="BExVXLX2BZ5EF2X6R41BTKRJR1NM" localSheetId="38" hidden="1">'[4]AMI P &amp; L'!#REF!</definedName>
    <definedName name="BExVXLX2BZ5EF2X6R41BTKRJR1NM" localSheetId="15" hidden="1">'[4]AMI P &amp; L'!#REF!</definedName>
    <definedName name="BExVXLX2BZ5EF2X6R41BTKRJR1NM" hidden="1">'[4]AMI P &amp; L'!#REF!</definedName>
    <definedName name="BExVY11V7U1SAY4QKYE0PBSPD7LW" localSheetId="2" hidden="1">#REF!</definedName>
    <definedName name="BExVY11V7U1SAY4QKYE0PBSPD7LW" localSheetId="7" hidden="1">#REF!</definedName>
    <definedName name="BExVY11V7U1SAY4QKYE0PBSPD7LW" hidden="1">'[3]Reco Sheet for Fcast'!$F$7:$G$7</definedName>
    <definedName name="BExVY1SV37DL5YU59HS4IG3VBCP4" localSheetId="19" hidden="1">'[4]AMI P &amp; L'!#REF!</definedName>
    <definedName name="BExVY1SV37DL5YU59HS4IG3VBCP4" localSheetId="16" hidden="1">'[4]AMI P &amp; L'!#REF!</definedName>
    <definedName name="BExVY1SV37DL5YU59HS4IG3VBCP4" localSheetId="17" hidden="1">'[4]AMI P &amp; L'!#REF!</definedName>
    <definedName name="BExVY1SV37DL5YU59HS4IG3VBCP4" localSheetId="13" hidden="1">'[4]AMI P &amp; L'!#REF!</definedName>
    <definedName name="BExVY1SV37DL5YU59HS4IG3VBCP4" localSheetId="14" hidden="1">'[4]AMI P &amp; L'!#REF!</definedName>
    <definedName name="BExVY1SV37DL5YU59HS4IG3VBCP4" localSheetId="2" hidden="1">#REF!</definedName>
    <definedName name="BExVY1SV37DL5YU59HS4IG3VBCP4" localSheetId="5" hidden="1">'[4]AMI P &amp; L'!#REF!</definedName>
    <definedName name="BExVY1SV37DL5YU59HS4IG3VBCP4" localSheetId="22" hidden="1">'[4]AMI P &amp; L'!#REF!</definedName>
    <definedName name="BExVY1SV37DL5YU59HS4IG3VBCP4" localSheetId="21" hidden="1">'[4]AMI P &amp; L'!#REF!</definedName>
    <definedName name="BExVY1SV37DL5YU59HS4IG3VBCP4" localSheetId="57" hidden="1">'[4]AMI P &amp; L'!#REF!</definedName>
    <definedName name="BExVY1SV37DL5YU59HS4IG3VBCP4" localSheetId="56" hidden="1">'[4]AMI P &amp; L'!#REF!</definedName>
    <definedName name="BExVY1SV37DL5YU59HS4IG3VBCP4" localSheetId="7" hidden="1">#REF!</definedName>
    <definedName name="BExVY1SV37DL5YU59HS4IG3VBCP4" localSheetId="40" hidden="1">'[4]AMI P &amp; L'!#REF!</definedName>
    <definedName name="BExVY1SV37DL5YU59HS4IG3VBCP4" localSheetId="39" hidden="1">'[4]AMI P &amp; L'!#REF!</definedName>
    <definedName name="BExVY1SV37DL5YU59HS4IG3VBCP4" localSheetId="41" hidden="1">'[4]AMI P &amp; L'!#REF!</definedName>
    <definedName name="BExVY1SV37DL5YU59HS4IG3VBCP4" localSheetId="38" hidden="1">'[4]AMI P &amp; L'!#REF!</definedName>
    <definedName name="BExVY1SV37DL5YU59HS4IG3VBCP4" localSheetId="15" hidden="1">'[4]AMI P &amp; L'!#REF!</definedName>
    <definedName name="BExVY1SV37DL5YU59HS4IG3VBCP4" hidden="1">'[4]AMI P &amp; L'!#REF!</definedName>
    <definedName name="BExVY3WFGJKSQA08UF9NCMST928Y" localSheetId="2" hidden="1">#REF!</definedName>
    <definedName name="BExVY3WFGJKSQA08UF9NCMST928Y" localSheetId="7" hidden="1">#REF!</definedName>
    <definedName name="BExVY3WFGJKSQA08UF9NCMST928Y" hidden="1">'[3]Reco Sheet for Fcast'!$F$7:$G$7</definedName>
    <definedName name="BExVY954UOEVQEIC5OFO4NEWVKAQ" localSheetId="2" hidden="1">#REF!</definedName>
    <definedName name="BExVY954UOEVQEIC5OFO4NEWVKAQ" localSheetId="7" hidden="1">#REF!</definedName>
    <definedName name="BExVY954UOEVQEIC5OFO4NEWVKAQ" hidden="1">'[3]Reco Sheet for Fcast'!$F$11:$G$11</definedName>
    <definedName name="BExVYH8GALJI83YRQSC210IEPVCS" localSheetId="2" hidden="1">'[5]Reco Sheet for Fcast'!$F$8:$G$8</definedName>
    <definedName name="BExVYH8GALJI83YRQSC210IEPVCS" localSheetId="7" hidden="1">'[5]Reco Sheet for Fcast'!$F$8:$G$8</definedName>
    <definedName name="BExVYH8GALJI83YRQSC210IEPVCS" hidden="1">'[3]Reco Sheet for Fcast'!$F$8:$G$8</definedName>
    <definedName name="BExVYHDYIV5397LC02V4FEP8VD6W" localSheetId="2" hidden="1">#REF!</definedName>
    <definedName name="BExVYHDYIV5397LC02V4FEP8VD6W" localSheetId="7" hidden="1">#REF!</definedName>
    <definedName name="BExVYHDYIV5397LC02V4FEP8VD6W" hidden="1">'[3]Reco Sheet for Fcast'!$I$10:$J$10</definedName>
    <definedName name="BExVYOVIZDA18YIQ0A30Q052PCAK" localSheetId="2" hidden="1">#REF!</definedName>
    <definedName name="BExVYOVIZDA18YIQ0A30Q052PCAK" localSheetId="7" hidden="1">#REF!</definedName>
    <definedName name="BExVYOVIZDA18YIQ0A30Q052PCAK" hidden="1">'[3]Reco Sheet for Fcast'!$H$2:$I$2</definedName>
    <definedName name="BExVYQIXPEM6J4JVP78BRHIC05PV" localSheetId="2" hidden="1">#REF!</definedName>
    <definedName name="BExVYQIXPEM6J4JVP78BRHIC05PV" localSheetId="7" hidden="1">#REF!</definedName>
    <definedName name="BExVYQIXPEM6J4JVP78BRHIC05PV" hidden="1">'[3]Reco Sheet for Fcast'!$F$8:$G$8</definedName>
    <definedName name="BExVYTYYVCWBF2IES4QCOV0426AZ" localSheetId="13" hidden="1">#REF!</definedName>
    <definedName name="BExVYTYYVCWBF2IES4QCOV0426AZ" localSheetId="14" hidden="1">#REF!</definedName>
    <definedName name="BExVYTYYVCWBF2IES4QCOV0426AZ" localSheetId="2" hidden="1">#REF!</definedName>
    <definedName name="BExVYTYYVCWBF2IES4QCOV0426AZ" hidden="1">#REF!</definedName>
    <definedName name="BExVYVGWN7SONLVDH9WJ2F1JS264" localSheetId="2" hidden="1">#REF!</definedName>
    <definedName name="BExVYVGWN7SONLVDH9WJ2F1JS264" localSheetId="7" hidden="1">#REF!</definedName>
    <definedName name="BExVYVGWN7SONLVDH9WJ2F1JS264" hidden="1">'[3]Reco Sheet for Fcast'!$I$7:$J$7</definedName>
    <definedName name="BExVZ9EO732IK6MNMG17Y1EFTJQC" localSheetId="2" hidden="1">#REF!</definedName>
    <definedName name="BExVZ9EO732IK6MNMG17Y1EFTJQC" localSheetId="7" hidden="1">#REF!</definedName>
    <definedName name="BExVZ9EO732IK6MNMG17Y1EFTJQC" hidden="1">'[3]Reco Sheet for Fcast'!$F$8:$G$8</definedName>
    <definedName name="BExVZB1Y5J4UL2LKK0363EU7GIJ1" localSheetId="2" hidden="1">#REF!</definedName>
    <definedName name="BExVZB1Y5J4UL2LKK0363EU7GIJ1" localSheetId="7" hidden="1">#REF!</definedName>
    <definedName name="BExVZB1Y5J4UL2LKK0363EU7GIJ1" hidden="1">'[3]Reco Sheet for Fcast'!$F$7:$G$7</definedName>
    <definedName name="BExVZJQVO5LQ0BJH5JEN5NOBIAF6" localSheetId="19" hidden="1">'[4]AMI P &amp; L'!#REF!</definedName>
    <definedName name="BExVZJQVO5LQ0BJH5JEN5NOBIAF6" localSheetId="16" hidden="1">'[4]AMI P &amp; L'!#REF!</definedName>
    <definedName name="BExVZJQVO5LQ0BJH5JEN5NOBIAF6" localSheetId="17" hidden="1">'[4]AMI P &amp; L'!#REF!</definedName>
    <definedName name="BExVZJQVO5LQ0BJH5JEN5NOBIAF6" localSheetId="13" hidden="1">'[4]AMI P &amp; L'!#REF!</definedName>
    <definedName name="BExVZJQVO5LQ0BJH5JEN5NOBIAF6" localSheetId="14" hidden="1">'[4]AMI P &amp; L'!#REF!</definedName>
    <definedName name="BExVZJQVO5LQ0BJH5JEN5NOBIAF6" localSheetId="2" hidden="1">#REF!</definedName>
    <definedName name="BExVZJQVO5LQ0BJH5JEN5NOBIAF6" localSheetId="5" hidden="1">'[4]AMI P &amp; L'!#REF!</definedName>
    <definedName name="BExVZJQVO5LQ0BJH5JEN5NOBIAF6" localSheetId="22" hidden="1">'[4]AMI P &amp; L'!#REF!</definedName>
    <definedName name="BExVZJQVO5LQ0BJH5JEN5NOBIAF6" localSheetId="21" hidden="1">'[4]AMI P &amp; L'!#REF!</definedName>
    <definedName name="BExVZJQVO5LQ0BJH5JEN5NOBIAF6" localSheetId="57" hidden="1">'[4]AMI P &amp; L'!#REF!</definedName>
    <definedName name="BExVZJQVO5LQ0BJH5JEN5NOBIAF6" localSheetId="56" hidden="1">'[4]AMI P &amp; L'!#REF!</definedName>
    <definedName name="BExVZJQVO5LQ0BJH5JEN5NOBIAF6" localSheetId="7" hidden="1">#REF!</definedName>
    <definedName name="BExVZJQVO5LQ0BJH5JEN5NOBIAF6" localSheetId="40" hidden="1">'[4]AMI P &amp; L'!#REF!</definedName>
    <definedName name="BExVZJQVO5LQ0BJH5JEN5NOBIAF6" localSheetId="39" hidden="1">'[4]AMI P &amp; L'!#REF!</definedName>
    <definedName name="BExVZJQVO5LQ0BJH5JEN5NOBIAF6" localSheetId="41" hidden="1">'[4]AMI P &amp; L'!#REF!</definedName>
    <definedName name="BExVZJQVO5LQ0BJH5JEN5NOBIAF6" localSheetId="38" hidden="1">'[4]AMI P &amp; L'!#REF!</definedName>
    <definedName name="BExVZJQVO5LQ0BJH5JEN5NOBIAF6" localSheetId="15" hidden="1">'[4]AMI P &amp; L'!#REF!</definedName>
    <definedName name="BExVZJQVO5LQ0BJH5JEN5NOBIAF6" hidden="1">'[4]AMI P &amp; L'!#REF!</definedName>
    <definedName name="BExVZNXWS91RD7NXV5NE2R3C8WW7" localSheetId="2" hidden="1">#REF!</definedName>
    <definedName name="BExVZNXWS91RD7NXV5NE2R3C8WW7" localSheetId="7" hidden="1">#REF!</definedName>
    <definedName name="BExVZNXWS91RD7NXV5NE2R3C8WW7" hidden="1">'[3]Reco Sheet for Fcast'!$I$8:$J$8</definedName>
    <definedName name="BExVZYQCU2I82W5UAYV4GQJ2JL8U" localSheetId="2" hidden="1">'[5]Reco Sheet for Fcast'!$J$2:$K$2</definedName>
    <definedName name="BExVZYQCU2I82W5UAYV4GQJ2JL8U" localSheetId="7" hidden="1">'[5]Reco Sheet for Fcast'!$J$2:$K$2</definedName>
    <definedName name="BExVZYQCU2I82W5UAYV4GQJ2JL8U" hidden="1">'[3]Reco Sheet for Fcast'!$J$2:$K$2</definedName>
    <definedName name="BExW0386REQRCQCVT9BCX80UPTRY" localSheetId="2" hidden="1">#REF!</definedName>
    <definedName name="BExW0386REQRCQCVT9BCX80UPTRY" localSheetId="7" hidden="1">#REF!</definedName>
    <definedName name="BExW0386REQRCQCVT9BCX80UPTRY" hidden="1">'[3]Reco Sheet for Fcast'!$K$2</definedName>
    <definedName name="BExW0CIOA9SK0V6OKKWTZOS8F5C5" hidden="1">'[6]Bud Mth'!$I$6:$J$6</definedName>
    <definedName name="BExW0FYP4WXY71CYUG40SUBG9UWU" localSheetId="2" hidden="1">#REF!</definedName>
    <definedName name="BExW0FYP4WXY71CYUG40SUBG9UWU" localSheetId="7" hidden="1">#REF!</definedName>
    <definedName name="BExW0FYP4WXY71CYUG40SUBG9UWU" hidden="1">'[3]Reco Sheet for Fcast'!$H$2:$I$2</definedName>
    <definedName name="BExW0RI61B4VV0ARXTFVBAWRA1C5" localSheetId="2" hidden="1">#REF!</definedName>
    <definedName name="BExW0RI61B4VV0ARXTFVBAWRA1C5" localSheetId="7" hidden="1">#REF!</definedName>
    <definedName name="BExW0RI61B4VV0ARXTFVBAWRA1C5" hidden="1">'[3]Reco Sheet for Fcast'!$F$9:$G$9</definedName>
    <definedName name="BExW1BVUYQTKMOR56MW7RVRX4L1L" localSheetId="2" hidden="1">#REF!</definedName>
    <definedName name="BExW1BVUYQTKMOR56MW7RVRX4L1L" localSheetId="7" hidden="1">#REF!</definedName>
    <definedName name="BExW1BVUYQTKMOR56MW7RVRX4L1L" hidden="1">'[3]Reco Sheet for Fcast'!$F$15</definedName>
    <definedName name="BExW1D8ARQ40LJ1AAM6R5SHDDYEX" localSheetId="13" hidden="1">#REF!</definedName>
    <definedName name="BExW1D8ARQ40LJ1AAM6R5SHDDYEX" localSheetId="14" hidden="1">#REF!</definedName>
    <definedName name="BExW1D8ARQ40LJ1AAM6R5SHDDYEX" localSheetId="2" hidden="1">#REF!</definedName>
    <definedName name="BExW1D8ARQ40LJ1AAM6R5SHDDYEX" hidden="1">#REF!</definedName>
    <definedName name="BExW1F1220628FOMTW5UAATHRJHK" localSheetId="2" hidden="1">#REF!</definedName>
    <definedName name="BExW1F1220628FOMTW5UAATHRJHK" localSheetId="7" hidden="1">#REF!</definedName>
    <definedName name="BExW1F1220628FOMTW5UAATHRJHK" hidden="1">'[3]Reco Sheet for Fcast'!$F$8:$G$8</definedName>
    <definedName name="BExW1RX03DZ35EAWTOIKB7PS5VV7" localSheetId="19" hidden="1">#REF!</definedName>
    <definedName name="BExW1RX03DZ35EAWTOIKB7PS5VV7" localSheetId="16" hidden="1">#REF!</definedName>
    <definedName name="BExW1RX03DZ35EAWTOIKB7PS5VV7" localSheetId="17" hidden="1">#REF!</definedName>
    <definedName name="BExW1RX03DZ35EAWTOIKB7PS5VV7" localSheetId="13" hidden="1">#REF!</definedName>
    <definedName name="BExW1RX03DZ35EAWTOIKB7PS5VV7" localSheetId="14" hidden="1">#REF!</definedName>
    <definedName name="BExW1RX03DZ35EAWTOIKB7PS5VV7" localSheetId="2" hidden="1">#REF!</definedName>
    <definedName name="BExW1RX03DZ35EAWTOIKB7PS5VV7" localSheetId="5" hidden="1">#REF!</definedName>
    <definedName name="BExW1RX03DZ35EAWTOIKB7PS5VV7" localSheetId="22" hidden="1">#REF!</definedName>
    <definedName name="BExW1RX03DZ35EAWTOIKB7PS5VV7" localSheetId="21" hidden="1">#REF!</definedName>
    <definedName name="BExW1RX03DZ35EAWTOIKB7PS5VV7" localSheetId="57" hidden="1">#REF!</definedName>
    <definedName name="BExW1RX03DZ35EAWTOIKB7PS5VV7" localSheetId="56" hidden="1">#REF!</definedName>
    <definedName name="BExW1RX03DZ35EAWTOIKB7PS5VV7" localSheetId="7" hidden="1">#REF!</definedName>
    <definedName name="BExW1RX03DZ35EAWTOIKB7PS5VV7" localSheetId="40" hidden="1">#REF!</definedName>
    <definedName name="BExW1RX03DZ35EAWTOIKB7PS5VV7" localSheetId="39" hidden="1">#REF!</definedName>
    <definedName name="BExW1RX03DZ35EAWTOIKB7PS5VV7" localSheetId="41" hidden="1">#REF!</definedName>
    <definedName name="BExW1RX03DZ35EAWTOIKB7PS5VV7" localSheetId="38" hidden="1">#REF!</definedName>
    <definedName name="BExW1RX03DZ35EAWTOIKB7PS5VV7" localSheetId="15" hidden="1">#REF!</definedName>
    <definedName name="BExW1RX03DZ35EAWTOIKB7PS5VV7" hidden="1">#REF!</definedName>
    <definedName name="BExW1TKA0Z9OP2DTG50GZR5EG8C7" localSheetId="2" hidden="1">#REF!</definedName>
    <definedName name="BExW1TKA0Z9OP2DTG50GZR5EG8C7" localSheetId="7" hidden="1">#REF!</definedName>
    <definedName name="BExW1TKA0Z9OP2DTG50GZR5EG8C7" hidden="1">'[3]Reco Sheet for Fcast'!$K$2</definedName>
    <definedName name="BExW1U0JLKQ094DW5MMOI8UHO09V" localSheetId="2" hidden="1">#REF!</definedName>
    <definedName name="BExW1U0JLKQ094DW5MMOI8UHO09V" localSheetId="7" hidden="1">#REF!</definedName>
    <definedName name="BExW1U0JLKQ094DW5MMOI8UHO09V" hidden="1">'[3]Reco Sheet for Fcast'!$I$8:$J$8</definedName>
    <definedName name="BExW283NP9D366XFPXLGSCI5UB0L" localSheetId="2" hidden="1">#REF!</definedName>
    <definedName name="BExW283NP9D366XFPXLGSCI5UB0L" localSheetId="7" hidden="1">#REF!</definedName>
    <definedName name="BExW283NP9D366XFPXLGSCI5UB0L" hidden="1">'[3]Reco Sheet for Fcast'!$F$6:$G$6</definedName>
    <definedName name="BExW2H3C8WJSBW5FGTFKVDVJC4CL" localSheetId="2" hidden="1">#REF!</definedName>
    <definedName name="BExW2H3C8WJSBW5FGTFKVDVJC4CL" localSheetId="7" hidden="1">#REF!</definedName>
    <definedName name="BExW2H3C8WJSBW5FGTFKVDVJC4CL" hidden="1">'[3]Reco Sheet for Fcast'!$I$7:$J$7</definedName>
    <definedName name="BExW2H8O6QPVDMU9GSJSE2YSL1S9" localSheetId="13" hidden="1">#REF!</definedName>
    <definedName name="BExW2H8O6QPVDMU9GSJSE2YSL1S9" localSheetId="14" hidden="1">#REF!</definedName>
    <definedName name="BExW2H8O6QPVDMU9GSJSE2YSL1S9" localSheetId="2" hidden="1">#REF!</definedName>
    <definedName name="BExW2H8O6QPVDMU9GSJSE2YSL1S9" hidden="1">#REF!</definedName>
    <definedName name="BExW2MSCKPGF5K3I7TL4KF5ISUOL" localSheetId="2" hidden="1">#REF!</definedName>
    <definedName name="BExW2MSCKPGF5K3I7TL4KF5ISUOL" localSheetId="7" hidden="1">#REF!</definedName>
    <definedName name="BExW2MSCKPGF5K3I7TL4KF5ISUOL" hidden="1">'[3]Reco Sheet for Fcast'!$F$15</definedName>
    <definedName name="BExW2NJ8EILHC8GHK3EOST8J05U0" localSheetId="2" hidden="1">'[5]Reco Sheet for Fcast'!$I$8:$J$8</definedName>
    <definedName name="BExW2NJ8EILHC8GHK3EOST8J05U0" localSheetId="7" hidden="1">'[5]Reco Sheet for Fcast'!$I$8:$J$8</definedName>
    <definedName name="BExW2NJ8EILHC8GHK3EOST8J05U0" hidden="1">'[3]Reco Sheet for Fcast'!$I$8:$J$8</definedName>
    <definedName name="BExW2SMO90FU9W8DVVES6Q4E6BZR" localSheetId="2" hidden="1">#REF!</definedName>
    <definedName name="BExW2SMO90FU9W8DVVES6Q4E6BZR" localSheetId="7" hidden="1">#REF!</definedName>
    <definedName name="BExW2SMO90FU9W8DVVES6Q4E6BZR" hidden="1">'[3]Reco Sheet for Fcast'!$F$6:$G$6</definedName>
    <definedName name="BExW2X4IJSLQHE9FU2QSU9ICGNU1" localSheetId="13" hidden="1">#REF!</definedName>
    <definedName name="BExW2X4IJSLQHE9FU2QSU9ICGNU1" localSheetId="14" hidden="1">#REF!</definedName>
    <definedName name="BExW2X4IJSLQHE9FU2QSU9ICGNU1" localSheetId="2" hidden="1">#REF!</definedName>
    <definedName name="BExW2X4IJSLQHE9FU2QSU9ICGNU1" localSheetId="7" hidden="1">#REF!</definedName>
    <definedName name="BExW2X4IJSLQHE9FU2QSU9ICGNU1" hidden="1">#REF!</definedName>
    <definedName name="BExW2ZITSE40OUTU5LH01FV5JEA3" localSheetId="19" hidden="1">'[4]AMI P &amp; L'!#REF!</definedName>
    <definedName name="BExW2ZITSE40OUTU5LH01FV5JEA3" localSheetId="16" hidden="1">'[4]AMI P &amp; L'!#REF!</definedName>
    <definedName name="BExW2ZITSE40OUTU5LH01FV5JEA3" localSheetId="17" hidden="1">'[4]AMI P &amp; L'!#REF!</definedName>
    <definedName name="BExW2ZITSE40OUTU5LH01FV5JEA3" localSheetId="13" hidden="1">'[4]AMI P &amp; L'!#REF!</definedName>
    <definedName name="BExW2ZITSE40OUTU5LH01FV5JEA3" localSheetId="14" hidden="1">'[4]AMI P &amp; L'!#REF!</definedName>
    <definedName name="BExW2ZITSE40OUTU5LH01FV5JEA3" localSheetId="2" hidden="1">'[7]AMI P &amp; L'!#REF!</definedName>
    <definedName name="BExW2ZITSE40OUTU5LH01FV5JEA3" localSheetId="5" hidden="1">'[4]AMI P &amp; L'!#REF!</definedName>
    <definedName name="BExW2ZITSE40OUTU5LH01FV5JEA3" localSheetId="22" hidden="1">'[4]AMI P &amp; L'!#REF!</definedName>
    <definedName name="BExW2ZITSE40OUTU5LH01FV5JEA3" localSheetId="21" hidden="1">'[4]AMI P &amp; L'!#REF!</definedName>
    <definedName name="BExW2ZITSE40OUTU5LH01FV5JEA3" localSheetId="57" hidden="1">'[4]AMI P &amp; L'!#REF!</definedName>
    <definedName name="BExW2ZITSE40OUTU5LH01FV5JEA3" localSheetId="56" hidden="1">'[4]AMI P &amp; L'!#REF!</definedName>
    <definedName name="BExW2ZITSE40OUTU5LH01FV5JEA3" localSheetId="7" hidden="1">'[7]AMI P &amp; L'!#REF!</definedName>
    <definedName name="BExW2ZITSE40OUTU5LH01FV5JEA3" localSheetId="40" hidden="1">'[4]AMI P &amp; L'!#REF!</definedName>
    <definedName name="BExW2ZITSE40OUTU5LH01FV5JEA3" localSheetId="39" hidden="1">'[4]AMI P &amp; L'!#REF!</definedName>
    <definedName name="BExW2ZITSE40OUTU5LH01FV5JEA3" localSheetId="41" hidden="1">'[4]AMI P &amp; L'!#REF!</definedName>
    <definedName name="BExW2ZITSE40OUTU5LH01FV5JEA3" localSheetId="38" hidden="1">'[4]AMI P &amp; L'!#REF!</definedName>
    <definedName name="BExW2ZITSE40OUTU5LH01FV5JEA3" localSheetId="15" hidden="1">'[4]AMI P &amp; L'!#REF!</definedName>
    <definedName name="BExW2ZITSE40OUTU5LH01FV5JEA3" hidden="1">'[4]AMI P &amp; L'!#REF!</definedName>
    <definedName name="BExW36V9N91OHCUMGWJQL3I5P4JK" localSheetId="2" hidden="1">#REF!</definedName>
    <definedName name="BExW36V9N91OHCUMGWJQL3I5P4JK" localSheetId="7" hidden="1">#REF!</definedName>
    <definedName name="BExW36V9N91OHCUMGWJQL3I5P4JK" hidden="1">'[3]Reco Sheet for Fcast'!$F$15</definedName>
    <definedName name="BExW370JNJ5KV56Y0SOA3AJROJQV" localSheetId="13" hidden="1">#REF!</definedName>
    <definedName name="BExW370JNJ5KV56Y0SOA3AJROJQV" localSheetId="14" hidden="1">#REF!</definedName>
    <definedName name="BExW370JNJ5KV56Y0SOA3AJROJQV" localSheetId="2" hidden="1">#REF!</definedName>
    <definedName name="BExW370JNJ5KV56Y0SOA3AJROJQV" localSheetId="7" hidden="1">#REF!</definedName>
    <definedName name="BExW370JNJ5KV56Y0SOA3AJROJQV" hidden="1">#REF!</definedName>
    <definedName name="BExW3E7HW3NMLQEPIHSOP33UGJEC" hidden="1">'[6]Bud Mth'!$E$1</definedName>
    <definedName name="BExW3EIBA1J9Q9NA9VCGZGRS8WV7" localSheetId="2" hidden="1">#REF!</definedName>
    <definedName name="BExW3EIBA1J9Q9NA9VCGZGRS8WV7" localSheetId="7" hidden="1">#REF!</definedName>
    <definedName name="BExW3EIBA1J9Q9NA9VCGZGRS8WV7" hidden="1">'[3]Reco Sheet for Fcast'!$F$9:$G$9</definedName>
    <definedName name="BExW3FEO8FI8N6AGQKYEG4SQVJWB" localSheetId="2" hidden="1">#REF!</definedName>
    <definedName name="BExW3FEO8FI8N6AGQKYEG4SQVJWB" localSheetId="7" hidden="1">#REF!</definedName>
    <definedName name="BExW3FEO8FI8N6AGQKYEG4SQVJWB" hidden="1">'[3]Reco Sheet for Fcast'!$K$2</definedName>
    <definedName name="BExW3GB28STOMJUSZEIA7YKYNS4Y" localSheetId="2" hidden="1">#REF!</definedName>
    <definedName name="BExW3GB28STOMJUSZEIA7YKYNS4Y" localSheetId="7" hidden="1">#REF!</definedName>
    <definedName name="BExW3GB28STOMJUSZEIA7YKYNS4Y" hidden="1">'[3]Reco Sheet for Fcast'!$H$2:$I$2</definedName>
    <definedName name="BExW3T1K638HT5E0Y8MMK108P5JT" localSheetId="2" hidden="1">#REF!</definedName>
    <definedName name="BExW3T1K638HT5E0Y8MMK108P5JT" localSheetId="7" hidden="1">#REF!</definedName>
    <definedName name="BExW3T1K638HT5E0Y8MMK108P5JT" hidden="1">'[3]Reco Sheet for Fcast'!$F$6:$G$6</definedName>
    <definedName name="BExW4217ZHL9VO39POSTJOD090WU" localSheetId="2" hidden="1">#REF!</definedName>
    <definedName name="BExW4217ZHL9VO39POSTJOD090WU" localSheetId="7" hidden="1">#REF!</definedName>
    <definedName name="BExW4217ZHL9VO39POSTJOD090WU" hidden="1">'[3]Reco Sheet for Fcast'!$F$6:$G$6</definedName>
    <definedName name="BExW44KVCR3RB81KUPAYDCBUJSBB" localSheetId="13" hidden="1">#REF!</definedName>
    <definedName name="BExW44KVCR3RB81KUPAYDCBUJSBB" localSheetId="14" hidden="1">#REF!</definedName>
    <definedName name="BExW44KVCR3RB81KUPAYDCBUJSBB" localSheetId="2" hidden="1">#REF!</definedName>
    <definedName name="BExW44KVCR3RB81KUPAYDCBUJSBB" hidden="1">#REF!</definedName>
    <definedName name="BExW4GPW71EBF8XPS2QGVQHBCDX3" localSheetId="2" hidden="1">#REF!</definedName>
    <definedName name="BExW4GPW71EBF8XPS2QGVQHBCDX3" localSheetId="7" hidden="1">#REF!</definedName>
    <definedName name="BExW4GPW71EBF8XPS2QGVQHBCDX3" hidden="1">'[3]Reco Sheet for Fcast'!$H$2:$I$2</definedName>
    <definedName name="BExW4JKC5837JBPCOJV337ZVYYY3" localSheetId="2" hidden="1">#REF!</definedName>
    <definedName name="BExW4JKC5837JBPCOJV337ZVYYY3" localSheetId="7" hidden="1">#REF!</definedName>
    <definedName name="BExW4JKC5837JBPCOJV337ZVYYY3" hidden="1">'[3]Reco Sheet for Fcast'!$G$2</definedName>
    <definedName name="BExW4QR9FV9MP5K610THBSM51RYO" localSheetId="2" hidden="1">#REF!</definedName>
    <definedName name="BExW4QR9FV9MP5K610THBSM51RYO" localSheetId="7" hidden="1">#REF!</definedName>
    <definedName name="BExW4QR9FV9MP5K610THBSM51RYO" hidden="1">'[3]Reco Sheet for Fcast'!$H$2:$I$2</definedName>
    <definedName name="BExW4Z029R9E19ZENN3WEA3VDAD1" localSheetId="2" hidden="1">#REF!</definedName>
    <definedName name="BExW4Z029R9E19ZENN3WEA3VDAD1" localSheetId="7" hidden="1">#REF!</definedName>
    <definedName name="BExW4Z029R9E19ZENN3WEA3VDAD1" hidden="1">'[3]Reco Sheet for Fcast'!$G$2</definedName>
    <definedName name="BExW4ZLNV6FJGQP2WOU4NKG3GNYO" localSheetId="13" hidden="1">#REF!</definedName>
    <definedName name="BExW4ZLNV6FJGQP2WOU4NKG3GNYO" localSheetId="14" hidden="1">#REF!</definedName>
    <definedName name="BExW4ZLNV6FJGQP2WOU4NKG3GNYO" localSheetId="2" hidden="1">#REF!</definedName>
    <definedName name="BExW4ZLNV6FJGQP2WOU4NKG3GNYO" localSheetId="22" hidden="1">#REF!</definedName>
    <definedName name="BExW4ZLNV6FJGQP2WOU4NKG3GNYO" localSheetId="7" hidden="1">#REF!</definedName>
    <definedName name="BExW4ZLNV6FJGQP2WOU4NKG3GNYO" hidden="1">#REF!</definedName>
    <definedName name="BExW57U9T36MHXWXN8J2YD6F0KWK" localSheetId="13" hidden="1">#REF!</definedName>
    <definedName name="BExW57U9T36MHXWXN8J2YD6F0KWK" localSheetId="14" hidden="1">#REF!</definedName>
    <definedName name="BExW57U9T36MHXWXN8J2YD6F0KWK" localSheetId="2" hidden="1">#REF!</definedName>
    <definedName name="BExW57U9T36MHXWXN8J2YD6F0KWK" hidden="1">#REF!</definedName>
    <definedName name="BExW5AZNT6IAZGNF2C879ODHY1B8" localSheetId="2" hidden="1">#REF!</definedName>
    <definedName name="BExW5AZNT6IAZGNF2C879ODHY1B8" localSheetId="7" hidden="1">#REF!</definedName>
    <definedName name="BExW5AZNT6IAZGNF2C879ODHY1B8" hidden="1">'[3]Reco Sheet for Fcast'!$F$11:$G$11</definedName>
    <definedName name="BExW5FMU99PBR9I4QY9LWERMXPCD" hidden="1">'[6]Bud Mth'!$J$2:$K$2</definedName>
    <definedName name="BExW5W49QO947ET3384SKBE3YCX3" localSheetId="13" hidden="1">#REF!</definedName>
    <definedName name="BExW5W49QO947ET3384SKBE3YCX3" localSheetId="14" hidden="1">#REF!</definedName>
    <definedName name="BExW5W49QO947ET3384SKBE3YCX3" localSheetId="2" hidden="1">#REF!</definedName>
    <definedName name="BExW5W49QO947ET3384SKBE3YCX3" localSheetId="7" hidden="1">#REF!</definedName>
    <definedName name="BExW5W49QO947ET3384SKBE3YCX3" hidden="1">#REF!</definedName>
    <definedName name="BExW5WPU27WD4NWZOT0ZEJIDLX5J" localSheetId="2" hidden="1">#REF!</definedName>
    <definedName name="BExW5WPU27WD4NWZOT0ZEJIDLX5J" localSheetId="7" hidden="1">#REF!</definedName>
    <definedName name="BExW5WPU27WD4NWZOT0ZEJIDLX5J" hidden="1">'[3]Reco Sheet for Fcast'!$I$6:$J$6</definedName>
    <definedName name="BExW660AV1TUV2XNUPD65RZR3QOO" localSheetId="2" hidden="1">#REF!</definedName>
    <definedName name="BExW660AV1TUV2XNUPD65RZR3QOO" localSheetId="7" hidden="1">#REF!</definedName>
    <definedName name="BExW660AV1TUV2XNUPD65RZR3QOO" hidden="1">'[3]Reco Sheet for Fcast'!$F$9:$G$9</definedName>
    <definedName name="BExW66LVVZK656PQY1257QMHP2AY" localSheetId="19" hidden="1">'[4]AMI P &amp; L'!#REF!</definedName>
    <definedName name="BExW66LVVZK656PQY1257QMHP2AY" localSheetId="16" hidden="1">'[4]AMI P &amp; L'!#REF!</definedName>
    <definedName name="BExW66LVVZK656PQY1257QMHP2AY" localSheetId="17" hidden="1">'[4]AMI P &amp; L'!#REF!</definedName>
    <definedName name="BExW66LVVZK656PQY1257QMHP2AY" localSheetId="13" hidden="1">'[4]AMI P &amp; L'!#REF!</definedName>
    <definedName name="BExW66LVVZK656PQY1257QMHP2AY" localSheetId="14" hidden="1">'[4]AMI P &amp; L'!#REF!</definedName>
    <definedName name="BExW66LVVZK656PQY1257QMHP2AY" localSheetId="2" hidden="1">#REF!</definedName>
    <definedName name="BExW66LVVZK656PQY1257QMHP2AY" localSheetId="5" hidden="1">'[4]AMI P &amp; L'!#REF!</definedName>
    <definedName name="BExW66LVVZK656PQY1257QMHP2AY" localSheetId="22" hidden="1">'[4]AMI P &amp; L'!#REF!</definedName>
    <definedName name="BExW66LVVZK656PQY1257QMHP2AY" localSheetId="21" hidden="1">'[4]AMI P &amp; L'!#REF!</definedName>
    <definedName name="BExW66LVVZK656PQY1257QMHP2AY" localSheetId="57" hidden="1">'[4]AMI P &amp; L'!#REF!</definedName>
    <definedName name="BExW66LVVZK656PQY1257QMHP2AY" localSheetId="56" hidden="1">'[4]AMI P &amp; L'!#REF!</definedName>
    <definedName name="BExW66LVVZK656PQY1257QMHP2AY" localSheetId="7" hidden="1">#REF!</definedName>
    <definedName name="BExW66LVVZK656PQY1257QMHP2AY" localSheetId="40" hidden="1">'[4]AMI P &amp; L'!#REF!</definedName>
    <definedName name="BExW66LVVZK656PQY1257QMHP2AY" localSheetId="39" hidden="1">'[4]AMI P &amp; L'!#REF!</definedName>
    <definedName name="BExW66LVVZK656PQY1257QMHP2AY" localSheetId="41" hidden="1">'[4]AMI P &amp; L'!#REF!</definedName>
    <definedName name="BExW66LVVZK656PQY1257QMHP2AY" localSheetId="38" hidden="1">'[4]AMI P &amp; L'!#REF!</definedName>
    <definedName name="BExW66LVVZK656PQY1257QMHP2AY" localSheetId="15" hidden="1">'[4]AMI P &amp; L'!#REF!</definedName>
    <definedName name="BExW66LVVZK656PQY1257QMHP2AY" hidden="1">'[4]AMI P &amp; L'!#REF!</definedName>
    <definedName name="BExW6AY8KWN3C31NX1MZHXBFTSK7" localSheetId="19" hidden="1">#REF!</definedName>
    <definedName name="BExW6AY8KWN3C31NX1MZHXBFTSK7" localSheetId="16" hidden="1">#REF!</definedName>
    <definedName name="BExW6AY8KWN3C31NX1MZHXBFTSK7" localSheetId="17" hidden="1">#REF!</definedName>
    <definedName name="BExW6AY8KWN3C31NX1MZHXBFTSK7" localSheetId="13" hidden="1">#REF!</definedName>
    <definedName name="BExW6AY8KWN3C31NX1MZHXBFTSK7" localSheetId="14" hidden="1">#REF!</definedName>
    <definedName name="BExW6AY8KWN3C31NX1MZHXBFTSK7" localSheetId="2" hidden="1">#REF!</definedName>
    <definedName name="BExW6AY8KWN3C31NX1MZHXBFTSK7" localSheetId="5" hidden="1">#REF!</definedName>
    <definedName name="BExW6AY8KWN3C31NX1MZHXBFTSK7" localSheetId="22" hidden="1">#REF!</definedName>
    <definedName name="BExW6AY8KWN3C31NX1MZHXBFTSK7" localSheetId="21" hidden="1">#REF!</definedName>
    <definedName name="BExW6AY8KWN3C31NX1MZHXBFTSK7" localSheetId="57" hidden="1">#REF!</definedName>
    <definedName name="BExW6AY8KWN3C31NX1MZHXBFTSK7" localSheetId="56" hidden="1">#REF!</definedName>
    <definedName name="BExW6AY8KWN3C31NX1MZHXBFTSK7" localSheetId="7" hidden="1">#REF!</definedName>
    <definedName name="BExW6AY8KWN3C31NX1MZHXBFTSK7" localSheetId="40" hidden="1">#REF!</definedName>
    <definedName name="BExW6AY8KWN3C31NX1MZHXBFTSK7" localSheetId="39" hidden="1">#REF!</definedName>
    <definedName name="BExW6AY8KWN3C31NX1MZHXBFTSK7" localSheetId="41" hidden="1">#REF!</definedName>
    <definedName name="BExW6AY8KWN3C31NX1MZHXBFTSK7" localSheetId="38" hidden="1">#REF!</definedName>
    <definedName name="BExW6AY8KWN3C31NX1MZHXBFTSK7" localSheetId="15" hidden="1">#REF!</definedName>
    <definedName name="BExW6AY8KWN3C31NX1MZHXBFTSK7" hidden="1">#REF!</definedName>
    <definedName name="BExW6EJPHAP1TWT380AZLXNHR22P" localSheetId="2" hidden="1">#REF!</definedName>
    <definedName name="BExW6EJPHAP1TWT380AZLXNHR22P" localSheetId="7" hidden="1">#REF!</definedName>
    <definedName name="BExW6EJPHAP1TWT380AZLXNHR22P" hidden="1">'[3]Reco Sheet for Fcast'!$I$7:$J$7</definedName>
    <definedName name="BExW6G1PJ38H10DVLL8WPQ736OEB" localSheetId="2" hidden="1">#REF!</definedName>
    <definedName name="BExW6G1PJ38H10DVLL8WPQ736OEB" localSheetId="7" hidden="1">#REF!</definedName>
    <definedName name="BExW6G1PJ38H10DVLL8WPQ736OEB" hidden="1">'[3]Reco Sheet for Fcast'!$I$6:$J$6</definedName>
    <definedName name="BExW75OA5AS517IHUYDHRJXDDOWS" localSheetId="2" hidden="1">'[5]Reco Sheet for Fcast'!$J$2:$K$2</definedName>
    <definedName name="BExW75OA5AS517IHUYDHRJXDDOWS" localSheetId="7" hidden="1">'[5]Reco Sheet for Fcast'!$J$2:$K$2</definedName>
    <definedName name="BExW75OA5AS517IHUYDHRJXDDOWS" hidden="1">'[3]Reco Sheet for Fcast'!$J$2:$K$2</definedName>
    <definedName name="BExW787XKP4YCU38PAK9CUFFZ8FB" localSheetId="13" hidden="1">#REF!</definedName>
    <definedName name="BExW787XKP4YCU38PAK9CUFFZ8FB" localSheetId="14" hidden="1">#REF!</definedName>
    <definedName name="BExW787XKP4YCU38PAK9CUFFZ8FB" localSheetId="2" hidden="1">#REF!</definedName>
    <definedName name="BExW787XKP4YCU38PAK9CUFFZ8FB" localSheetId="7" hidden="1">#REF!</definedName>
    <definedName name="BExW787XKP4YCU38PAK9CUFFZ8FB" hidden="1">#REF!</definedName>
    <definedName name="BExW794A74Z5F2K8LVQLD6VSKXUE" localSheetId="2" hidden="1">#REF!</definedName>
    <definedName name="BExW794A74Z5F2K8LVQLD6VSKXUE" localSheetId="7" hidden="1">#REF!</definedName>
    <definedName name="BExW794A74Z5F2K8LVQLD6VSKXUE" hidden="1">'[3]Reco Sheet for Fcast'!$F$8:$G$8</definedName>
    <definedName name="BExW7H7MHCUHD1MA5VUKYPO21U2I" localSheetId="19" hidden="1">#REF!</definedName>
    <definedName name="BExW7H7MHCUHD1MA5VUKYPO21U2I" localSheetId="16" hidden="1">#REF!</definedName>
    <definedName name="BExW7H7MHCUHD1MA5VUKYPO21U2I" localSheetId="17" hidden="1">#REF!</definedName>
    <definedName name="BExW7H7MHCUHD1MA5VUKYPO21U2I" localSheetId="13" hidden="1">#REF!</definedName>
    <definedName name="BExW7H7MHCUHD1MA5VUKYPO21U2I" localSheetId="14" hidden="1">#REF!</definedName>
    <definedName name="BExW7H7MHCUHD1MA5VUKYPO21U2I" localSheetId="2" hidden="1">#REF!</definedName>
    <definedName name="BExW7H7MHCUHD1MA5VUKYPO21U2I" localSheetId="5" hidden="1">#REF!</definedName>
    <definedName name="BExW7H7MHCUHD1MA5VUKYPO21U2I" localSheetId="22" hidden="1">#REF!</definedName>
    <definedName name="BExW7H7MHCUHD1MA5VUKYPO21U2I" localSheetId="21" hidden="1">#REF!</definedName>
    <definedName name="BExW7H7MHCUHD1MA5VUKYPO21U2I" localSheetId="57" hidden="1">#REF!</definedName>
    <definedName name="BExW7H7MHCUHD1MA5VUKYPO21U2I" localSheetId="56" hidden="1">#REF!</definedName>
    <definedName name="BExW7H7MHCUHD1MA5VUKYPO21U2I" localSheetId="7" hidden="1">#REF!</definedName>
    <definedName name="BExW7H7MHCUHD1MA5VUKYPO21U2I" localSheetId="40" hidden="1">#REF!</definedName>
    <definedName name="BExW7H7MHCUHD1MA5VUKYPO21U2I" localSheetId="39" hidden="1">#REF!</definedName>
    <definedName name="BExW7H7MHCUHD1MA5VUKYPO21U2I" localSheetId="41" hidden="1">#REF!</definedName>
    <definedName name="BExW7H7MHCUHD1MA5VUKYPO21U2I" localSheetId="38" hidden="1">#REF!</definedName>
    <definedName name="BExW7H7MHCUHD1MA5VUKYPO21U2I" localSheetId="15" hidden="1">#REF!</definedName>
    <definedName name="BExW7H7MHCUHD1MA5VUKYPO21U2I" hidden="1">#REF!</definedName>
    <definedName name="BExW7O3S5FIOKIM535S9J7PKA52A" localSheetId="13" hidden="1">#REF!</definedName>
    <definedName name="BExW7O3S5FIOKIM535S9J7PKA52A" localSheetId="14" hidden="1">#REF!</definedName>
    <definedName name="BExW7O3S5FIOKIM535S9J7PKA52A" localSheetId="2" hidden="1">#REF!</definedName>
    <definedName name="BExW7O3S5FIOKIM535S9J7PKA52A" localSheetId="22" hidden="1">#REF!</definedName>
    <definedName name="BExW7O3S5FIOKIM535S9J7PKA52A" localSheetId="7" hidden="1">#REF!</definedName>
    <definedName name="BExW7O3S5FIOKIM535S9J7PKA52A" hidden="1">#REF!</definedName>
    <definedName name="BExW7RUK8CJ81J4KZCOOP63WMXTX" localSheetId="2" hidden="1">'[5]Reco Sheet for Fcast'!$I$9:$J$9</definedName>
    <definedName name="BExW7RUK8CJ81J4KZCOOP63WMXTX" localSheetId="7" hidden="1">'[5]Reco Sheet for Fcast'!$I$9:$J$9</definedName>
    <definedName name="BExW7RUK8CJ81J4KZCOOP63WMXTX" hidden="1">'[3]Reco Sheet for Fcast'!$I$9:$J$9</definedName>
    <definedName name="BExW886OBR91JIW5EKLII4CQO6E4" localSheetId="2" hidden="1">'[5]Reco Sheet for Fcast'!$F$8:$G$8</definedName>
    <definedName name="BExW886OBR91JIW5EKLII4CQO6E4" localSheetId="7" hidden="1">'[5]Reco Sheet for Fcast'!$F$8:$G$8</definedName>
    <definedName name="BExW886OBR91JIW5EKLII4CQO6E4" hidden="1">'[3]Reco Sheet for Fcast'!$F$8:$G$8</definedName>
    <definedName name="BExW8AFIEPGHQDY6PZGJPQ7YFTB1" localSheetId="19" hidden="1">#REF!</definedName>
    <definedName name="BExW8AFIEPGHQDY6PZGJPQ7YFTB1" localSheetId="16" hidden="1">#REF!</definedName>
    <definedName name="BExW8AFIEPGHQDY6PZGJPQ7YFTB1" localSheetId="17" hidden="1">#REF!</definedName>
    <definedName name="BExW8AFIEPGHQDY6PZGJPQ7YFTB1" localSheetId="13" hidden="1">#REF!</definedName>
    <definedName name="BExW8AFIEPGHQDY6PZGJPQ7YFTB1" localSheetId="14" hidden="1">#REF!</definedName>
    <definedName name="BExW8AFIEPGHQDY6PZGJPQ7YFTB1" localSheetId="2" hidden="1">#REF!</definedName>
    <definedName name="BExW8AFIEPGHQDY6PZGJPQ7YFTB1" localSheetId="5" hidden="1">#REF!</definedName>
    <definedName name="BExW8AFIEPGHQDY6PZGJPQ7YFTB1" localSheetId="22" hidden="1">#REF!</definedName>
    <definedName name="BExW8AFIEPGHQDY6PZGJPQ7YFTB1" localSheetId="21" hidden="1">#REF!</definedName>
    <definedName name="BExW8AFIEPGHQDY6PZGJPQ7YFTB1" localSheetId="57" hidden="1">#REF!</definedName>
    <definedName name="BExW8AFIEPGHQDY6PZGJPQ7YFTB1" localSheetId="56" hidden="1">#REF!</definedName>
    <definedName name="BExW8AFIEPGHQDY6PZGJPQ7YFTB1" localSheetId="7" hidden="1">#REF!</definedName>
    <definedName name="BExW8AFIEPGHQDY6PZGJPQ7YFTB1" localSheetId="40" hidden="1">#REF!</definedName>
    <definedName name="BExW8AFIEPGHQDY6PZGJPQ7YFTB1" localSheetId="39" hidden="1">#REF!</definedName>
    <definedName name="BExW8AFIEPGHQDY6PZGJPQ7YFTB1" localSheetId="41" hidden="1">#REF!</definedName>
    <definedName name="BExW8AFIEPGHQDY6PZGJPQ7YFTB1" localSheetId="38" hidden="1">#REF!</definedName>
    <definedName name="BExW8AFIEPGHQDY6PZGJPQ7YFTB1" localSheetId="15" hidden="1">#REF!</definedName>
    <definedName name="BExW8AFIEPGHQDY6PZGJPQ7YFTB1" hidden="1">#REF!</definedName>
    <definedName name="BExW8K0SSIPSKBVP06IJ71600HJZ" localSheetId="2" hidden="1">#REF!</definedName>
    <definedName name="BExW8K0SSIPSKBVP06IJ71600HJZ" localSheetId="7" hidden="1">#REF!</definedName>
    <definedName name="BExW8K0SSIPSKBVP06IJ71600HJZ" hidden="1">'[3]Reco Sheet for Fcast'!$H$2:$I$2</definedName>
    <definedName name="BExW8T0GVY3ZYO4ACSBLHS8SH895" localSheetId="2" hidden="1">#REF!</definedName>
    <definedName name="BExW8T0GVY3ZYO4ACSBLHS8SH895" localSheetId="7" hidden="1">#REF!</definedName>
    <definedName name="BExW8T0GVY3ZYO4ACSBLHS8SH895" hidden="1">'[3]Reco Sheet for Fcast'!$F$15</definedName>
    <definedName name="BExW8YEP73JMMU9HZ08PM4WHJQZ4" localSheetId="2" hidden="1">#REF!</definedName>
    <definedName name="BExW8YEP73JMMU9HZ08PM4WHJQZ4" localSheetId="7" hidden="1">#REF!</definedName>
    <definedName name="BExW8YEP73JMMU9HZ08PM4WHJQZ4" hidden="1">'[3]Reco Sheet for Fcast'!$I$8:$J$8</definedName>
    <definedName name="BExW937AT53OZQRHNWQZ5BVH24IE" localSheetId="2" hidden="1">#REF!</definedName>
    <definedName name="BExW937AT53OZQRHNWQZ5BVH24IE" localSheetId="7" hidden="1">#REF!</definedName>
    <definedName name="BExW937AT53OZQRHNWQZ5BVH24IE" hidden="1">'[3]Reco Sheet for Fcast'!$I$11:$J$11</definedName>
    <definedName name="BExW95LN5N0LYFFVP7GJEGDVDLF0" localSheetId="2" hidden="1">#REF!</definedName>
    <definedName name="BExW95LN5N0LYFFVP7GJEGDVDLF0" localSheetId="7" hidden="1">#REF!</definedName>
    <definedName name="BExW95LN5N0LYFFVP7GJEGDVDLF0" hidden="1">'[3]Reco Sheet for Fcast'!$G$2</definedName>
    <definedName name="BExW967733Q8RAJOHR2GJ3HO8JIW" localSheetId="2" hidden="1">#REF!</definedName>
    <definedName name="BExW967733Q8RAJOHR2GJ3HO8JIW" localSheetId="7" hidden="1">#REF!</definedName>
    <definedName name="BExW967733Q8RAJOHR2GJ3HO8JIW" hidden="1">'[3]Reco Sheet for Fcast'!$I$6:$J$6</definedName>
    <definedName name="BExW9POK1KIOI0ALS5MZIKTDIYMA" localSheetId="2" hidden="1">#REF!</definedName>
    <definedName name="BExW9POK1KIOI0ALS5MZIKTDIYMA" localSheetId="7" hidden="1">#REF!</definedName>
    <definedName name="BExW9POK1KIOI0ALS5MZIKTDIYMA" hidden="1">'[3]Reco Sheet for Fcast'!$I$10:$J$10</definedName>
    <definedName name="BExXLDE6PN4ESWT3LXJNQCY94NE4" localSheetId="19" hidden="1">'[4]AMI P &amp; L'!#REF!</definedName>
    <definedName name="BExXLDE6PN4ESWT3LXJNQCY94NE4" localSheetId="16" hidden="1">'[4]AMI P &amp; L'!#REF!</definedName>
    <definedName name="BExXLDE6PN4ESWT3LXJNQCY94NE4" localSheetId="17" hidden="1">'[4]AMI P &amp; L'!#REF!</definedName>
    <definedName name="BExXLDE6PN4ESWT3LXJNQCY94NE4" localSheetId="13" hidden="1">'[4]AMI P &amp; L'!#REF!</definedName>
    <definedName name="BExXLDE6PN4ESWT3LXJNQCY94NE4" localSheetId="14" hidden="1">'[4]AMI P &amp; L'!#REF!</definedName>
    <definedName name="BExXLDE6PN4ESWT3LXJNQCY94NE4" localSheetId="2" hidden="1">#REF!</definedName>
    <definedName name="BExXLDE6PN4ESWT3LXJNQCY94NE4" localSheetId="5" hidden="1">'[4]AMI P &amp; L'!#REF!</definedName>
    <definedName name="BExXLDE6PN4ESWT3LXJNQCY94NE4" localSheetId="22" hidden="1">'[4]AMI P &amp; L'!#REF!</definedName>
    <definedName name="BExXLDE6PN4ESWT3LXJNQCY94NE4" localSheetId="21" hidden="1">'[4]AMI P &amp; L'!#REF!</definedName>
    <definedName name="BExXLDE6PN4ESWT3LXJNQCY94NE4" localSheetId="57" hidden="1">'[4]AMI P &amp; L'!#REF!</definedName>
    <definedName name="BExXLDE6PN4ESWT3LXJNQCY94NE4" localSheetId="56" hidden="1">'[4]AMI P &amp; L'!#REF!</definedName>
    <definedName name="BExXLDE6PN4ESWT3LXJNQCY94NE4" localSheetId="7" hidden="1">#REF!</definedName>
    <definedName name="BExXLDE6PN4ESWT3LXJNQCY94NE4" localSheetId="40" hidden="1">'[4]AMI P &amp; L'!#REF!</definedName>
    <definedName name="BExXLDE6PN4ESWT3LXJNQCY94NE4" localSheetId="39" hidden="1">'[4]AMI P &amp; L'!#REF!</definedName>
    <definedName name="BExXLDE6PN4ESWT3LXJNQCY94NE4" localSheetId="41" hidden="1">'[4]AMI P &amp; L'!#REF!</definedName>
    <definedName name="BExXLDE6PN4ESWT3LXJNQCY94NE4" localSheetId="38" hidden="1">'[4]AMI P &amp; L'!#REF!</definedName>
    <definedName name="BExXLDE6PN4ESWT3LXJNQCY94NE4" localSheetId="15" hidden="1">'[4]AMI P &amp; L'!#REF!</definedName>
    <definedName name="BExXLDE6PN4ESWT3LXJNQCY94NE4" hidden="1">'[4]AMI P &amp; L'!#REF!</definedName>
    <definedName name="BExXLQVPK2H3IF0NDDA5CT612EUK" localSheetId="2" hidden="1">#REF!</definedName>
    <definedName name="BExXLQVPK2H3IF0NDDA5CT612EUK" localSheetId="7" hidden="1">#REF!</definedName>
    <definedName name="BExXLQVPK2H3IF0NDDA5CT612EUK" hidden="1">'[3]Reco Sheet for Fcast'!$I$6:$J$6</definedName>
    <definedName name="BExXLR6IO70TYTACKQH9M5PGV24J" localSheetId="2" hidden="1">#REF!</definedName>
    <definedName name="BExXLR6IO70TYTACKQH9M5PGV24J" localSheetId="7" hidden="1">#REF!</definedName>
    <definedName name="BExXLR6IO70TYTACKQH9M5PGV24J" hidden="1">'[3]Reco Sheet for Fcast'!$F$11:$G$11</definedName>
    <definedName name="BExXM065WOLYRYHGHOJE0OOFXA4M" localSheetId="19" hidden="1">'[4]AMI P &amp; L'!#REF!</definedName>
    <definedName name="BExXM065WOLYRYHGHOJE0OOFXA4M" localSheetId="16" hidden="1">'[4]AMI P &amp; L'!#REF!</definedName>
    <definedName name="BExXM065WOLYRYHGHOJE0OOFXA4M" localSheetId="17" hidden="1">'[4]AMI P &amp; L'!#REF!</definedName>
    <definedName name="BExXM065WOLYRYHGHOJE0OOFXA4M" localSheetId="13" hidden="1">'[4]AMI P &amp; L'!#REF!</definedName>
    <definedName name="BExXM065WOLYRYHGHOJE0OOFXA4M" localSheetId="14" hidden="1">'[4]AMI P &amp; L'!#REF!</definedName>
    <definedName name="BExXM065WOLYRYHGHOJE0OOFXA4M" localSheetId="2" hidden="1">#REF!</definedName>
    <definedName name="BExXM065WOLYRYHGHOJE0OOFXA4M" localSheetId="5" hidden="1">'[4]AMI P &amp; L'!#REF!</definedName>
    <definedName name="BExXM065WOLYRYHGHOJE0OOFXA4M" localSheetId="22" hidden="1">'[4]AMI P &amp; L'!#REF!</definedName>
    <definedName name="BExXM065WOLYRYHGHOJE0OOFXA4M" localSheetId="21" hidden="1">'[4]AMI P &amp; L'!#REF!</definedName>
    <definedName name="BExXM065WOLYRYHGHOJE0OOFXA4M" localSheetId="57" hidden="1">'[4]AMI P &amp; L'!#REF!</definedName>
    <definedName name="BExXM065WOLYRYHGHOJE0OOFXA4M" localSheetId="56" hidden="1">'[4]AMI P &amp; L'!#REF!</definedName>
    <definedName name="BExXM065WOLYRYHGHOJE0OOFXA4M" localSheetId="7" hidden="1">#REF!</definedName>
    <definedName name="BExXM065WOLYRYHGHOJE0OOFXA4M" localSheetId="40" hidden="1">'[4]AMI P &amp; L'!#REF!</definedName>
    <definedName name="BExXM065WOLYRYHGHOJE0OOFXA4M" localSheetId="39" hidden="1">'[4]AMI P &amp; L'!#REF!</definedName>
    <definedName name="BExXM065WOLYRYHGHOJE0OOFXA4M" localSheetId="41" hidden="1">'[4]AMI P &amp; L'!#REF!</definedName>
    <definedName name="BExXM065WOLYRYHGHOJE0OOFXA4M" localSheetId="38" hidden="1">'[4]AMI P &amp; L'!#REF!</definedName>
    <definedName name="BExXM065WOLYRYHGHOJE0OOFXA4M" localSheetId="15" hidden="1">'[4]AMI P &amp; L'!#REF!</definedName>
    <definedName name="BExXM065WOLYRYHGHOJE0OOFXA4M" hidden="1">'[4]AMI P &amp; L'!#REF!</definedName>
    <definedName name="BExXM3GUNXVDM82KUR17NNUMQCNI" localSheetId="2" hidden="1">#REF!</definedName>
    <definedName name="BExXM3GUNXVDM82KUR17NNUMQCNI" localSheetId="7" hidden="1">#REF!</definedName>
    <definedName name="BExXM3GUNXVDM82KUR17NNUMQCNI" hidden="1">'[3]Reco Sheet for Fcast'!$F$7:$G$7</definedName>
    <definedName name="BExXMA28M8SH7MKIGETSDA72WUIZ" localSheetId="2" hidden="1">#REF!</definedName>
    <definedName name="BExXMA28M8SH7MKIGETSDA72WUIZ" localSheetId="7" hidden="1">#REF!</definedName>
    <definedName name="BExXMA28M8SH7MKIGETSDA72WUIZ" hidden="1">'[3]Reco Sheet for Fcast'!$I$9:$J$9</definedName>
    <definedName name="BExXMJYBFUWD4HN6WTKX2CX41JCA" localSheetId="2" hidden="1">'[5]Reco Sheet for Fcast'!$I$10:$J$10</definedName>
    <definedName name="BExXMJYBFUWD4HN6WTKX2CX41JCA" localSheetId="7" hidden="1">'[5]Reco Sheet for Fcast'!$I$10:$J$10</definedName>
    <definedName name="BExXMJYBFUWD4HN6WTKX2CX41JCA" hidden="1">'[3]Reco Sheet for Fcast'!$I$10:$J$10</definedName>
    <definedName name="BExXMOLHIAHDLFSA31PUB36SC3I9" localSheetId="2" hidden="1">#REF!</definedName>
    <definedName name="BExXMOLHIAHDLFSA31PUB36SC3I9" localSheetId="7" hidden="1">#REF!</definedName>
    <definedName name="BExXMOLHIAHDLFSA31PUB36SC3I9" hidden="1">'[3]Reco Sheet for Fcast'!$G$2</definedName>
    <definedName name="BExXMT8T5Z3M2JBQN65X2LKH0YQI" localSheetId="2" hidden="1">#REF!</definedName>
    <definedName name="BExXMT8T5Z3M2JBQN65X2LKH0YQI" localSheetId="7" hidden="1">#REF!</definedName>
    <definedName name="BExXMT8T5Z3M2JBQN65X2LKH0YQI" hidden="1">'[3]Reco Sheet for Fcast'!$I$7:$J$7</definedName>
    <definedName name="BExXMZU5QRXO4VTGHQGYZ1EEOGNS" localSheetId="13" hidden="1">#REF!</definedName>
    <definedName name="BExXMZU5QRXO4VTGHQGYZ1EEOGNS" localSheetId="14" hidden="1">#REF!</definedName>
    <definedName name="BExXMZU5QRXO4VTGHQGYZ1EEOGNS" localSheetId="2" hidden="1">#REF!</definedName>
    <definedName name="BExXMZU5QRXO4VTGHQGYZ1EEOGNS" localSheetId="7" hidden="1">#REF!</definedName>
    <definedName name="BExXMZU5QRXO4VTGHQGYZ1EEOGNS" hidden="1">#REF!</definedName>
    <definedName name="BExXN1XNO7H60M9X1E7EVWFJDM5N" localSheetId="2" hidden="1">#REF!</definedName>
    <definedName name="BExXN1XNO7H60M9X1E7EVWFJDM5N" localSheetId="7" hidden="1">#REF!</definedName>
    <definedName name="BExXN1XNO7H60M9X1E7EVWFJDM5N" hidden="1">'[3]Reco Sheet for Fcast'!$I$7:$J$7</definedName>
    <definedName name="BExXN22ZOTIW49GPLWFYKVM90FNZ" localSheetId="2" hidden="1">#REF!</definedName>
    <definedName name="BExXN22ZOTIW49GPLWFYKVM90FNZ" localSheetId="7" hidden="1">#REF!</definedName>
    <definedName name="BExXN22ZOTIW49GPLWFYKVM90FNZ" hidden="1">'[3]Reco Sheet for Fcast'!$F$6:$G$6</definedName>
    <definedName name="BExXN6QAP8UJQVN4R4BQKPP4QK35" localSheetId="2" hidden="1">#REF!</definedName>
    <definedName name="BExXN6QAP8UJQVN4R4BQKPP4QK35" localSheetId="7" hidden="1">#REF!</definedName>
    <definedName name="BExXN6QAP8UJQVN4R4BQKPP4QK35" hidden="1">'[3]Reco Sheet for Fcast'!$F$7:$G$7</definedName>
    <definedName name="BExXNBOA39T2X6Y5Y5GZ5DDNA1AX" localSheetId="2" hidden="1">#REF!</definedName>
    <definedName name="BExXNBOA39T2X6Y5Y5GZ5DDNA1AX" localSheetId="7" hidden="1">#REF!</definedName>
    <definedName name="BExXNBOA39T2X6Y5Y5GZ5DDNA1AX" hidden="1">'[3]Reco Sheet for Fcast'!$F$8:$G$8</definedName>
    <definedName name="BExXND6872VJ3M2PGT056WQMWBHD" localSheetId="2" hidden="1">#REF!</definedName>
    <definedName name="BExXND6872VJ3M2PGT056WQMWBHD" localSheetId="7" hidden="1">#REF!</definedName>
    <definedName name="BExXND6872VJ3M2PGT056WQMWBHD" hidden="1">'[3]Reco Sheet for Fcast'!$G$2</definedName>
    <definedName name="BExXNF4F0489IITD5JLD8XFY5JNZ" localSheetId="13" hidden="1">#REF!</definedName>
    <definedName name="BExXNF4F0489IITD5JLD8XFY5JNZ" localSheetId="14" hidden="1">#REF!</definedName>
    <definedName name="BExXNF4F0489IITD5JLD8XFY5JNZ" localSheetId="2" hidden="1">#REF!</definedName>
    <definedName name="BExXNF4F0489IITD5JLD8XFY5JNZ" localSheetId="22" hidden="1">#REF!</definedName>
    <definedName name="BExXNF4F0489IITD5JLD8XFY5JNZ" localSheetId="7" hidden="1">#REF!</definedName>
    <definedName name="BExXNF4F0489IITD5JLD8XFY5JNZ" hidden="1">#REF!</definedName>
    <definedName name="BExXNHDA2WVQBP5BYLKJ40W658I3" localSheetId="13" hidden="1">#REF!</definedName>
    <definedName name="BExXNHDA2WVQBP5BYLKJ40W658I3" localSheetId="14" hidden="1">#REF!</definedName>
    <definedName name="BExXNHDA2WVQBP5BYLKJ40W658I3" localSheetId="2" hidden="1">#REF!</definedName>
    <definedName name="BExXNHDA2WVQBP5BYLKJ40W658I3" hidden="1">#REF!</definedName>
    <definedName name="BExXNPM24UN2PGVL9D1TUBFRIKR4" localSheetId="2" hidden="1">#REF!</definedName>
    <definedName name="BExXNPM24UN2PGVL9D1TUBFRIKR4" localSheetId="7" hidden="1">#REF!</definedName>
    <definedName name="BExXNPM24UN2PGVL9D1TUBFRIKR4" hidden="1">'[3]Reco Sheet for Fcast'!$F$7:$G$7</definedName>
    <definedName name="BExXNWYB165VO9MHARCL5WLCHWS0" localSheetId="19" hidden="1">'[4]AMI P &amp; L'!#REF!</definedName>
    <definedName name="BExXNWYB165VO9MHARCL5WLCHWS0" localSheetId="16" hidden="1">'[4]AMI P &amp; L'!#REF!</definedName>
    <definedName name="BExXNWYB165VO9MHARCL5WLCHWS0" localSheetId="17" hidden="1">'[4]AMI P &amp; L'!#REF!</definedName>
    <definedName name="BExXNWYB165VO9MHARCL5WLCHWS0" localSheetId="13" hidden="1">'[4]AMI P &amp; L'!#REF!</definedName>
    <definedName name="BExXNWYB165VO9MHARCL5WLCHWS0" localSheetId="14" hidden="1">'[4]AMI P &amp; L'!#REF!</definedName>
    <definedName name="BExXNWYB165VO9MHARCL5WLCHWS0" localSheetId="2" hidden="1">#REF!</definedName>
    <definedName name="BExXNWYB165VO9MHARCL5WLCHWS0" localSheetId="5" hidden="1">'[4]AMI P &amp; L'!#REF!</definedName>
    <definedName name="BExXNWYB165VO9MHARCL5WLCHWS0" localSheetId="22" hidden="1">'[4]AMI P &amp; L'!#REF!</definedName>
    <definedName name="BExXNWYB165VO9MHARCL5WLCHWS0" localSheetId="21" hidden="1">'[4]AMI P &amp; L'!#REF!</definedName>
    <definedName name="BExXNWYB165VO9MHARCL5WLCHWS0" localSheetId="57" hidden="1">'[4]AMI P &amp; L'!#REF!</definedName>
    <definedName name="BExXNWYB165VO9MHARCL5WLCHWS0" localSheetId="56" hidden="1">'[4]AMI P &amp; L'!#REF!</definedName>
    <definedName name="BExXNWYB165VO9MHARCL5WLCHWS0" localSheetId="7" hidden="1">#REF!</definedName>
    <definedName name="BExXNWYB165VO9MHARCL5WLCHWS0" localSheetId="40" hidden="1">'[4]AMI P &amp; L'!#REF!</definedName>
    <definedName name="BExXNWYB165VO9MHARCL5WLCHWS0" localSheetId="39" hidden="1">'[4]AMI P &amp; L'!#REF!</definedName>
    <definedName name="BExXNWYB165VO9MHARCL5WLCHWS0" localSheetId="41" hidden="1">'[4]AMI P &amp; L'!#REF!</definedName>
    <definedName name="BExXNWYB165VO9MHARCL5WLCHWS0" localSheetId="38" hidden="1">'[4]AMI P &amp; L'!#REF!</definedName>
    <definedName name="BExXNWYB165VO9MHARCL5WLCHWS0" localSheetId="15" hidden="1">'[4]AMI P &amp; L'!#REF!</definedName>
    <definedName name="BExXNWYB165VO9MHARCL5WLCHWS0" hidden="1">'[4]AMI P &amp; L'!#REF!</definedName>
    <definedName name="BExXO278QHQN8JDK5425EJ615ECC" localSheetId="2" hidden="1">#REF!</definedName>
    <definedName name="BExXO278QHQN8JDK5425EJ615ECC" localSheetId="7" hidden="1">#REF!</definedName>
    <definedName name="BExXO278QHQN8JDK5425EJ615ECC" hidden="1">'[3]Reco Sheet for Fcast'!$F$7:$G$7</definedName>
    <definedName name="BExXO9ZLKVJW7SXKGDCUBHF12QR7" localSheetId="13" hidden="1">#REF!</definedName>
    <definedName name="BExXO9ZLKVJW7SXKGDCUBHF12QR7" localSheetId="14" hidden="1">#REF!</definedName>
    <definedName name="BExXO9ZLKVJW7SXKGDCUBHF12QR7" localSheetId="2" hidden="1">#REF!</definedName>
    <definedName name="BExXO9ZLKVJW7SXKGDCUBHF12QR7" hidden="1">#REF!</definedName>
    <definedName name="BExXOBHOP0WGFHI2Y9AO4L440UVQ" localSheetId="2" hidden="1">#REF!</definedName>
    <definedName name="BExXOBHOP0WGFHI2Y9AO4L440UVQ" localSheetId="7" hidden="1">#REF!</definedName>
    <definedName name="BExXOBHOP0WGFHI2Y9AO4L440UVQ" hidden="1">'[3]Reco Sheet for Fcast'!$F$11:$G$11</definedName>
    <definedName name="BExXOHSAD2NSHOLLMZ2JWA4I3I1R" localSheetId="2" hidden="1">#REF!</definedName>
    <definedName name="BExXOHSAD2NSHOLLMZ2JWA4I3I1R" localSheetId="7" hidden="1">#REF!</definedName>
    <definedName name="BExXOHSAD2NSHOLLMZ2JWA4I3I1R" hidden="1">'[3]Reco Sheet for Fcast'!$I$7:$J$7</definedName>
    <definedName name="BExXP19GG78NHVPUGIKQYOI6GFIN" localSheetId="13" hidden="1">#REF!</definedName>
    <definedName name="BExXP19GG78NHVPUGIKQYOI6GFIN" localSheetId="14" hidden="1">#REF!</definedName>
    <definedName name="BExXP19GG78NHVPUGIKQYOI6GFIN" localSheetId="2" hidden="1">#REF!</definedName>
    <definedName name="BExXP19GG78NHVPUGIKQYOI6GFIN" hidden="1">#REF!</definedName>
    <definedName name="BExXP80B5FGA00JCM7UXKPI3PB7Y" localSheetId="2" hidden="1">#REF!</definedName>
    <definedName name="BExXP80B5FGA00JCM7UXKPI3PB7Y" localSheetId="7" hidden="1">#REF!</definedName>
    <definedName name="BExXP80B5FGA00JCM7UXKPI3PB7Y" hidden="1">'[3]Reco Sheet for Fcast'!$I$9:$J$9</definedName>
    <definedName name="BExXP85M4WXYVN1UVHUTOEKEG5XS" localSheetId="2" hidden="1">#REF!</definedName>
    <definedName name="BExXP85M4WXYVN1UVHUTOEKEG5XS" localSheetId="7" hidden="1">#REF!</definedName>
    <definedName name="BExXP85M4WXYVN1UVHUTOEKEG5XS" hidden="1">'[3]Reco Sheet for Fcast'!$F$8:$G$8</definedName>
    <definedName name="BExXPELOTHOAG0OWILLAH94OZV5J" localSheetId="2" hidden="1">#REF!</definedName>
    <definedName name="BExXPELOTHOAG0OWILLAH94OZV5J" localSheetId="7" hidden="1">#REF!</definedName>
    <definedName name="BExXPELOTHOAG0OWILLAH94OZV5J" hidden="1">'[3]Reco Sheet for Fcast'!$H$2:$I$2</definedName>
    <definedName name="BExXPLXY0H93MFKJ5WQCZHXQYOUA" localSheetId="13" hidden="1">#REF!</definedName>
    <definedName name="BExXPLXY0H93MFKJ5WQCZHXQYOUA" localSheetId="14" hidden="1">#REF!</definedName>
    <definedName name="BExXPLXY0H93MFKJ5WQCZHXQYOUA" localSheetId="2" hidden="1">#REF!</definedName>
    <definedName name="BExXPLXY0H93MFKJ5WQCZHXQYOUA" localSheetId="22" hidden="1">#REF!</definedName>
    <definedName name="BExXPLXY0H93MFKJ5WQCZHXQYOUA" localSheetId="7" hidden="1">#REF!</definedName>
    <definedName name="BExXPLXY0H93MFKJ5WQCZHXQYOUA" hidden="1">#REF!</definedName>
    <definedName name="BExXPM8PRBF112HYL41356RR1JK1" localSheetId="13" hidden="1">#REF!</definedName>
    <definedName name="BExXPM8PRBF112HYL41356RR1JK1" localSheetId="14" hidden="1">#REF!</definedName>
    <definedName name="BExXPM8PRBF112HYL41356RR1JK1" localSheetId="2" hidden="1">#REF!</definedName>
    <definedName name="BExXPM8PRBF112HYL41356RR1JK1" hidden="1">#REF!</definedName>
    <definedName name="BExXPS31W1VD2NMIE4E37LHVDF0L" localSheetId="2" hidden="1">#REF!</definedName>
    <definedName name="BExXPS31W1VD2NMIE4E37LHVDF0L" localSheetId="7" hidden="1">#REF!</definedName>
    <definedName name="BExXPS31W1VD2NMIE4E37LHVDF0L" hidden="1">'[3]Reco Sheet for Fcast'!$F$8:$G$8</definedName>
    <definedName name="BExXPZKYEMVF5JOC14HYOOYQK6JK" localSheetId="2" hidden="1">#REF!</definedName>
    <definedName name="BExXPZKYEMVF5JOC14HYOOYQK6JK" localSheetId="7" hidden="1">#REF!</definedName>
    <definedName name="BExXPZKYEMVF5JOC14HYOOYQK6JK" hidden="1">'[3]Reco Sheet for Fcast'!$G$2</definedName>
    <definedName name="BExXQ89PA10X79WBWOEP1AJX1OQM" localSheetId="2" hidden="1">#REF!</definedName>
    <definedName name="BExXQ89PA10X79WBWOEP1AJX1OQM" localSheetId="7" hidden="1">#REF!</definedName>
    <definedName name="BExXQ89PA10X79WBWOEP1AJX1OQM" hidden="1">'[3]Reco Sheet for Fcast'!$F$11:$G$11</definedName>
    <definedName name="BExXQCGQGGYSI0LTRVR73MUO50AW" localSheetId="2" hidden="1">#REF!</definedName>
    <definedName name="BExXQCGQGGYSI0LTRVR73MUO50AW" localSheetId="7" hidden="1">#REF!</definedName>
    <definedName name="BExXQCGQGGYSI0LTRVR73MUO50AW" hidden="1">'[3]Reco Sheet for Fcast'!$I$6:$J$6</definedName>
    <definedName name="BExXQEEXFHDQ8DSRAJSB5ET6J004" localSheetId="2" hidden="1">#REF!</definedName>
    <definedName name="BExXQEEXFHDQ8DSRAJSB5ET6J004" localSheetId="7" hidden="1">#REF!</definedName>
    <definedName name="BExXQEEXFHDQ8DSRAJSB5ET6J004" hidden="1">'[3]Reco Sheet for Fcast'!$F$6:$G$6</definedName>
    <definedName name="BExXQH41O5HZAH8BO6HCFY8YC3TU" localSheetId="19" hidden="1">'[4]AMI P &amp; L'!#REF!</definedName>
    <definedName name="BExXQH41O5HZAH8BO6HCFY8YC3TU" localSheetId="16" hidden="1">'[4]AMI P &amp; L'!#REF!</definedName>
    <definedName name="BExXQH41O5HZAH8BO6HCFY8YC3TU" localSheetId="17" hidden="1">'[4]AMI P &amp; L'!#REF!</definedName>
    <definedName name="BExXQH41O5HZAH8BO6HCFY8YC3TU" localSheetId="13" hidden="1">'[4]AMI P &amp; L'!#REF!</definedName>
    <definedName name="BExXQH41O5HZAH8BO6HCFY8YC3TU" localSheetId="14" hidden="1">'[4]AMI P &amp; L'!#REF!</definedName>
    <definedName name="BExXQH41O5HZAH8BO6HCFY8YC3TU" localSheetId="2" hidden="1">#REF!</definedName>
    <definedName name="BExXQH41O5HZAH8BO6HCFY8YC3TU" localSheetId="5" hidden="1">'[4]AMI P &amp; L'!#REF!</definedName>
    <definedName name="BExXQH41O5HZAH8BO6HCFY8YC3TU" localSheetId="22" hidden="1">'[4]AMI P &amp; L'!#REF!</definedName>
    <definedName name="BExXQH41O5HZAH8BO6HCFY8YC3TU" localSheetId="21" hidden="1">'[4]AMI P &amp; L'!#REF!</definedName>
    <definedName name="BExXQH41O5HZAH8BO6HCFY8YC3TU" localSheetId="57" hidden="1">'[4]AMI P &amp; L'!#REF!</definedName>
    <definedName name="BExXQH41O5HZAH8BO6HCFY8YC3TU" localSheetId="56" hidden="1">'[4]AMI P &amp; L'!#REF!</definedName>
    <definedName name="BExXQH41O5HZAH8BO6HCFY8YC3TU" localSheetId="7" hidden="1">#REF!</definedName>
    <definedName name="BExXQH41O5HZAH8BO6HCFY8YC3TU" localSheetId="40" hidden="1">'[4]AMI P &amp; L'!#REF!</definedName>
    <definedName name="BExXQH41O5HZAH8BO6HCFY8YC3TU" localSheetId="39" hidden="1">'[4]AMI P &amp; L'!#REF!</definedName>
    <definedName name="BExXQH41O5HZAH8BO6HCFY8YC3TU" localSheetId="41" hidden="1">'[4]AMI P &amp; L'!#REF!</definedName>
    <definedName name="BExXQH41O5HZAH8BO6HCFY8YC3TU" localSheetId="38" hidden="1">'[4]AMI P &amp; L'!#REF!</definedName>
    <definedName name="BExXQH41O5HZAH8BO6HCFY8YC3TU" localSheetId="15" hidden="1">'[4]AMI P &amp; L'!#REF!</definedName>
    <definedName name="BExXQH41O5HZAH8BO6HCFY8YC3TU" hidden="1">'[4]AMI P &amp; L'!#REF!</definedName>
    <definedName name="BExXQJIEF5R3QQ6D8HO3NGPU0IQC" localSheetId="2" hidden="1">#REF!</definedName>
    <definedName name="BExXQJIEF5R3QQ6D8HO3NGPU0IQC" localSheetId="7" hidden="1">#REF!</definedName>
    <definedName name="BExXQJIEF5R3QQ6D8HO3NGPU0IQC" hidden="1">'[3]Reco Sheet for Fcast'!$G$2</definedName>
    <definedName name="BExXQR0550UX7PZCHV6RMVWU8PH7" hidden="1">'[6]Bud Mth'!$E$1</definedName>
    <definedName name="BExXQU00K9ER4I1WM7T9J0W1E7ZC" localSheetId="2" hidden="1">#REF!</definedName>
    <definedName name="BExXQU00K9ER4I1WM7T9J0W1E7ZC" localSheetId="7" hidden="1">#REF!</definedName>
    <definedName name="BExXQU00K9ER4I1WM7T9J0W1E7ZC" hidden="1">'[3]Reco Sheet for Fcast'!$I$10:$J$10</definedName>
    <definedName name="BExXQU00KOR7XLM8B13DGJ1MIQDY" localSheetId="2" hidden="1">#REF!</definedName>
    <definedName name="BExXQU00KOR7XLM8B13DGJ1MIQDY" localSheetId="7" hidden="1">#REF!</definedName>
    <definedName name="BExXQU00KOR7XLM8B13DGJ1MIQDY" hidden="1">'[3]Reco Sheet for Fcast'!$F$10:$G$10</definedName>
    <definedName name="BExXQXG18PS8HGBOS03OSTQ0KEYC" localSheetId="2" hidden="1">#REF!</definedName>
    <definedName name="BExXQXG18PS8HGBOS03OSTQ0KEYC" localSheetId="7" hidden="1">#REF!</definedName>
    <definedName name="BExXQXG18PS8HGBOS03OSTQ0KEYC" hidden="1">'[3]Reco Sheet for Fcast'!$G$2</definedName>
    <definedName name="BExXQXQT4OAFQT5B0YB3USDJOJOB" localSheetId="2" hidden="1">#REF!</definedName>
    <definedName name="BExXQXQT4OAFQT5B0YB3USDJOJOB" localSheetId="7" hidden="1">#REF!</definedName>
    <definedName name="BExXQXQT4OAFQT5B0YB3USDJOJOB" hidden="1">'[3]Reco Sheet for Fcast'!$I$9:$J$9</definedName>
    <definedName name="BExXR3FSEXAHSXEQNJORWFCPX86N" localSheetId="2" hidden="1">#REF!</definedName>
    <definedName name="BExXR3FSEXAHSXEQNJORWFCPX86N" localSheetId="7" hidden="1">#REF!</definedName>
    <definedName name="BExXR3FSEXAHSXEQNJORWFCPX86N" hidden="1">'[3]Reco Sheet for Fcast'!$I$6:$J$6</definedName>
    <definedName name="BExXR3W3FKYQBLR299HO9RZ70C43" localSheetId="2" hidden="1">#REF!</definedName>
    <definedName name="BExXR3W3FKYQBLR299HO9RZ70C43" localSheetId="7" hidden="1">#REF!</definedName>
    <definedName name="BExXR3W3FKYQBLR299HO9RZ70C43" hidden="1">'[3]Reco Sheet for Fcast'!$F$6:$G$6</definedName>
    <definedName name="BExXR46U23CRRBV6IZT982MAEQKI" localSheetId="2" hidden="1">#REF!</definedName>
    <definedName name="BExXR46U23CRRBV6IZT982MAEQKI" localSheetId="7" hidden="1">#REF!</definedName>
    <definedName name="BExXR46U23CRRBV6IZT982MAEQKI" hidden="1">'[3]Reco Sheet for Fcast'!$I$7:$J$7</definedName>
    <definedName name="BExXR8OKAVX7O70V5IYG2PRKXSTI" localSheetId="2" hidden="1">#REF!</definedName>
    <definedName name="BExXR8OKAVX7O70V5IYG2PRKXSTI" localSheetId="7" hidden="1">#REF!</definedName>
    <definedName name="BExXR8OKAVX7O70V5IYG2PRKXSTI" hidden="1">'[3]Reco Sheet for Fcast'!$I$7:$J$7</definedName>
    <definedName name="BExXRA6N6XCLQM6XDV724ZIH6G93" localSheetId="2" hidden="1">#REF!</definedName>
    <definedName name="BExXRA6N6XCLQM6XDV724ZIH6G93" localSheetId="7" hidden="1">#REF!</definedName>
    <definedName name="BExXRA6N6XCLQM6XDV724ZIH6G93" hidden="1">'[3]Reco Sheet for Fcast'!$F$10:$G$10</definedName>
    <definedName name="BExXRABZ1CNKCG6K1MR6OUFHF7J9" localSheetId="2" hidden="1">#REF!</definedName>
    <definedName name="BExXRABZ1CNKCG6K1MR6OUFHF7J9" localSheetId="7" hidden="1">#REF!</definedName>
    <definedName name="BExXRABZ1CNKCG6K1MR6OUFHF7J9" hidden="1">'[3]Reco Sheet for Fcast'!$F$10:$G$10</definedName>
    <definedName name="BExXRBOFETC0OTJ6WY3VPMFH03VB" localSheetId="2" hidden="1">#REF!</definedName>
    <definedName name="BExXRBOFETC0OTJ6WY3VPMFH03VB" localSheetId="7" hidden="1">#REF!</definedName>
    <definedName name="BExXRBOFETC0OTJ6WY3VPMFH03VB" hidden="1">'[3]Reco Sheet for Fcast'!$I$8:$J$8</definedName>
    <definedName name="BExXRBTWU29UW9CQTYEG4QFPE3VY" localSheetId="13" hidden="1">#REF!</definedName>
    <definedName name="BExXRBTWU29UW9CQTYEG4QFPE3VY" localSheetId="14" hidden="1">#REF!</definedName>
    <definedName name="BExXRBTWU29UW9CQTYEG4QFPE3VY" localSheetId="2" hidden="1">#REF!</definedName>
    <definedName name="BExXRBTWU29UW9CQTYEG4QFPE3VY" hidden="1">#REF!</definedName>
    <definedName name="BExXRD13K1S9Y3JGR7CXSONT7RJZ" localSheetId="19" hidden="1">'[4]AMI P &amp; L'!#REF!</definedName>
    <definedName name="BExXRD13K1S9Y3JGR7CXSONT7RJZ" localSheetId="16" hidden="1">'[4]AMI P &amp; L'!#REF!</definedName>
    <definedName name="BExXRD13K1S9Y3JGR7CXSONT7RJZ" localSheetId="17" hidden="1">'[4]AMI P &amp; L'!#REF!</definedName>
    <definedName name="BExXRD13K1S9Y3JGR7CXSONT7RJZ" localSheetId="13" hidden="1">'[4]AMI P &amp; L'!#REF!</definedName>
    <definedName name="BExXRD13K1S9Y3JGR7CXSONT7RJZ" localSheetId="14" hidden="1">'[4]AMI P &amp; L'!#REF!</definedName>
    <definedName name="BExXRD13K1S9Y3JGR7CXSONT7RJZ" localSheetId="2" hidden="1">#REF!</definedName>
    <definedName name="BExXRD13K1S9Y3JGR7CXSONT7RJZ" localSheetId="5" hidden="1">'[4]AMI P &amp; L'!#REF!</definedName>
    <definedName name="BExXRD13K1S9Y3JGR7CXSONT7RJZ" localSheetId="22" hidden="1">'[4]AMI P &amp; L'!#REF!</definedName>
    <definedName name="BExXRD13K1S9Y3JGR7CXSONT7RJZ" localSheetId="21" hidden="1">'[4]AMI P &amp; L'!#REF!</definedName>
    <definedName name="BExXRD13K1S9Y3JGR7CXSONT7RJZ" localSheetId="57" hidden="1">'[4]AMI P &amp; L'!#REF!</definedName>
    <definedName name="BExXRD13K1S9Y3JGR7CXSONT7RJZ" localSheetId="56" hidden="1">'[4]AMI P &amp; L'!#REF!</definedName>
    <definedName name="BExXRD13K1S9Y3JGR7CXSONT7RJZ" localSheetId="7" hidden="1">#REF!</definedName>
    <definedName name="BExXRD13K1S9Y3JGR7CXSONT7RJZ" localSheetId="40" hidden="1">'[4]AMI P &amp; L'!#REF!</definedName>
    <definedName name="BExXRD13K1S9Y3JGR7CXSONT7RJZ" localSheetId="39" hidden="1">'[4]AMI P &amp; L'!#REF!</definedName>
    <definedName name="BExXRD13K1S9Y3JGR7CXSONT7RJZ" localSheetId="41" hidden="1">'[4]AMI P &amp; L'!#REF!</definedName>
    <definedName name="BExXRD13K1S9Y3JGR7CXSONT7RJZ" localSheetId="38" hidden="1">'[4]AMI P &amp; L'!#REF!</definedName>
    <definedName name="BExXRD13K1S9Y3JGR7CXSONT7RJZ" localSheetId="15" hidden="1">'[4]AMI P &amp; L'!#REF!</definedName>
    <definedName name="BExXRD13K1S9Y3JGR7CXSONT7RJZ" hidden="1">'[4]AMI P &amp; L'!#REF!</definedName>
    <definedName name="BExXRIFB4QQ87QIGA9AG0NXP577K" localSheetId="2" hidden="1">#REF!</definedName>
    <definedName name="BExXRIFB4QQ87QIGA9AG0NXP577K" localSheetId="7" hidden="1">#REF!</definedName>
    <definedName name="BExXRIFB4QQ87QIGA9AG0NXP577K" hidden="1">'[3]Reco Sheet for Fcast'!$F$10:$G$10</definedName>
    <definedName name="BExXRIQ2JF2CVTRDQX2D9SPH7FTN" localSheetId="2" hidden="1">#REF!</definedName>
    <definedName name="BExXRIQ2JF2CVTRDQX2D9SPH7FTN" localSheetId="7" hidden="1">#REF!</definedName>
    <definedName name="BExXRIQ2JF2CVTRDQX2D9SPH7FTN" hidden="1">'[3]Reco Sheet for Fcast'!$I$11:$J$11</definedName>
    <definedName name="BExXRLKJ6CS4AJYAEHD0WH96AEBA" localSheetId="19" hidden="1">#REF!</definedName>
    <definedName name="BExXRLKJ6CS4AJYAEHD0WH96AEBA" localSheetId="16" hidden="1">#REF!</definedName>
    <definedName name="BExXRLKJ6CS4AJYAEHD0WH96AEBA" localSheetId="17" hidden="1">#REF!</definedName>
    <definedName name="BExXRLKJ6CS4AJYAEHD0WH96AEBA" localSheetId="13" hidden="1">#REF!</definedName>
    <definedName name="BExXRLKJ6CS4AJYAEHD0WH96AEBA" localSheetId="14" hidden="1">#REF!</definedName>
    <definedName name="BExXRLKJ6CS4AJYAEHD0WH96AEBA" localSheetId="2" hidden="1">#REF!</definedName>
    <definedName name="BExXRLKJ6CS4AJYAEHD0WH96AEBA" localSheetId="5" hidden="1">#REF!</definedName>
    <definedName name="BExXRLKJ6CS4AJYAEHD0WH96AEBA" localSheetId="22" hidden="1">#REF!</definedName>
    <definedName name="BExXRLKJ6CS4AJYAEHD0WH96AEBA" localSheetId="21" hidden="1">#REF!</definedName>
    <definedName name="BExXRLKJ6CS4AJYAEHD0WH96AEBA" localSheetId="57" hidden="1">#REF!</definedName>
    <definedName name="BExXRLKJ6CS4AJYAEHD0WH96AEBA" localSheetId="56" hidden="1">#REF!</definedName>
    <definedName name="BExXRLKJ6CS4AJYAEHD0WH96AEBA" localSheetId="7" hidden="1">#REF!</definedName>
    <definedName name="BExXRLKJ6CS4AJYAEHD0WH96AEBA" localSheetId="40" hidden="1">#REF!</definedName>
    <definedName name="BExXRLKJ6CS4AJYAEHD0WH96AEBA" localSheetId="39" hidden="1">#REF!</definedName>
    <definedName name="BExXRLKJ6CS4AJYAEHD0WH96AEBA" localSheetId="41" hidden="1">#REF!</definedName>
    <definedName name="BExXRLKJ6CS4AJYAEHD0WH96AEBA" localSheetId="38" hidden="1">#REF!</definedName>
    <definedName name="BExXRLKJ6CS4AJYAEHD0WH96AEBA" localSheetId="15" hidden="1">#REF!</definedName>
    <definedName name="BExXRLKJ6CS4AJYAEHD0WH96AEBA" hidden="1">#REF!</definedName>
    <definedName name="BExXRO4A6VUH1F4XV8N1BRJ4896W" localSheetId="19" hidden="1">'[4]AMI P &amp; L'!#REF!</definedName>
    <definedName name="BExXRO4A6VUH1F4XV8N1BRJ4896W" localSheetId="16" hidden="1">'[4]AMI P &amp; L'!#REF!</definedName>
    <definedName name="BExXRO4A6VUH1F4XV8N1BRJ4896W" localSheetId="17" hidden="1">'[4]AMI P &amp; L'!#REF!</definedName>
    <definedName name="BExXRO4A6VUH1F4XV8N1BRJ4896W" localSheetId="13" hidden="1">'[4]AMI P &amp; L'!#REF!</definedName>
    <definedName name="BExXRO4A6VUH1F4XV8N1BRJ4896W" localSheetId="14" hidden="1">'[4]AMI P &amp; L'!#REF!</definedName>
    <definedName name="BExXRO4A6VUH1F4XV8N1BRJ4896W" localSheetId="2" hidden="1">#REF!</definedName>
    <definedName name="BExXRO4A6VUH1F4XV8N1BRJ4896W" localSheetId="5" hidden="1">'[4]AMI P &amp; L'!#REF!</definedName>
    <definedName name="BExXRO4A6VUH1F4XV8N1BRJ4896W" localSheetId="22" hidden="1">'[4]AMI P &amp; L'!#REF!</definedName>
    <definedName name="BExXRO4A6VUH1F4XV8N1BRJ4896W" localSheetId="21" hidden="1">'[4]AMI P &amp; L'!#REF!</definedName>
    <definedName name="BExXRO4A6VUH1F4XV8N1BRJ4896W" localSheetId="57" hidden="1">'[4]AMI P &amp; L'!#REF!</definedName>
    <definedName name="BExXRO4A6VUH1F4XV8N1BRJ4896W" localSheetId="56" hidden="1">'[4]AMI P &amp; L'!#REF!</definedName>
    <definedName name="BExXRO4A6VUH1F4XV8N1BRJ4896W" localSheetId="7" hidden="1">#REF!</definedName>
    <definedName name="BExXRO4A6VUH1F4XV8N1BRJ4896W" localSheetId="40" hidden="1">'[4]AMI P &amp; L'!#REF!</definedName>
    <definedName name="BExXRO4A6VUH1F4XV8N1BRJ4896W" localSheetId="39" hidden="1">'[4]AMI P &amp; L'!#REF!</definedName>
    <definedName name="BExXRO4A6VUH1F4XV8N1BRJ4896W" localSheetId="41" hidden="1">'[4]AMI P &amp; L'!#REF!</definedName>
    <definedName name="BExXRO4A6VUH1F4XV8N1BRJ4896W" localSheetId="38" hidden="1">'[4]AMI P &amp; L'!#REF!</definedName>
    <definedName name="BExXRO4A6VUH1F4XV8N1BRJ4896W" localSheetId="15" hidden="1">'[4]AMI P &amp; L'!#REF!</definedName>
    <definedName name="BExXRO4A6VUH1F4XV8N1BRJ4896W" hidden="1">'[4]AMI P &amp; L'!#REF!</definedName>
    <definedName name="BExXRO9N1SNJZGKD90P4K7FU1J0P" localSheetId="2" hidden="1">#REF!</definedName>
    <definedName name="BExXRO9N1SNJZGKD90P4K7FU1J0P" localSheetId="7" hidden="1">#REF!</definedName>
    <definedName name="BExXRO9N1SNJZGKD90P4K7FU1J0P" hidden="1">'[3]Reco Sheet for Fcast'!$F$15</definedName>
    <definedName name="BExXRV5QP3Z0KAQ1EQT9JYT2FV0L" localSheetId="2" hidden="1">#REF!</definedName>
    <definedName name="BExXRV5QP3Z0KAQ1EQT9JYT2FV0L" localSheetId="7" hidden="1">#REF!</definedName>
    <definedName name="BExXRV5QP3Z0KAQ1EQT9JYT2FV0L" hidden="1">'[3]Reco Sheet for Fcast'!$F$10:$G$10</definedName>
    <definedName name="BExXRZ20LZZCW8LVGDK0XETOTSAI" localSheetId="2" hidden="1">#REF!</definedName>
    <definedName name="BExXRZ20LZZCW8LVGDK0XETOTSAI" localSheetId="7" hidden="1">#REF!</definedName>
    <definedName name="BExXRZ20LZZCW8LVGDK0XETOTSAI" hidden="1">'[3]Reco Sheet for Fcast'!$F$15</definedName>
    <definedName name="BExXS1LUZIBBQ6X7INQ2042R3HZF" localSheetId="13" hidden="1">#REF!</definedName>
    <definedName name="BExXS1LUZIBBQ6X7INQ2042R3HZF" localSheetId="14" hidden="1">#REF!</definedName>
    <definedName name="BExXS1LUZIBBQ6X7INQ2042R3HZF" localSheetId="2" hidden="1">#REF!</definedName>
    <definedName name="BExXS1LUZIBBQ6X7INQ2042R3HZF" hidden="1">#REF!</definedName>
    <definedName name="BExXS63O4OMWMNXXAODZQFSDG33N" localSheetId="2" hidden="1">#REF!</definedName>
    <definedName name="BExXS63O4OMWMNXXAODZQFSDG33N" localSheetId="7" hidden="1">#REF!</definedName>
    <definedName name="BExXS63O4OMWMNXXAODZQFSDG33N" hidden="1">'[3]Reco Sheet for Fcast'!$F$6:$G$6</definedName>
    <definedName name="BExXS81QMRSIH9MRKHX3J2XO8A21" localSheetId="13" hidden="1">#REF!</definedName>
    <definedName name="BExXS81QMRSIH9MRKHX3J2XO8A21" localSheetId="14" hidden="1">#REF!</definedName>
    <definedName name="BExXS81QMRSIH9MRKHX3J2XO8A21" localSheetId="2" hidden="1">#REF!</definedName>
    <definedName name="BExXS81QMRSIH9MRKHX3J2XO8A21" hidden="1">#REF!</definedName>
    <definedName name="BExXSBSP1TOY051HSPEPM0AEIO2M" localSheetId="2" hidden="1">#REF!</definedName>
    <definedName name="BExXSBSP1TOY051HSPEPM0AEIO2M" localSheetId="7" hidden="1">#REF!</definedName>
    <definedName name="BExXSBSP1TOY051HSPEPM0AEIO2M" hidden="1">'[3]Reco Sheet for Fcast'!$F$6:$G$6</definedName>
    <definedName name="BExXSC8RFK5D68FJD2HI4K66SA6I" localSheetId="2" hidden="1">#REF!</definedName>
    <definedName name="BExXSC8RFK5D68FJD2HI4K66SA6I" localSheetId="7" hidden="1">#REF!</definedName>
    <definedName name="BExXSC8RFK5D68FJD2HI4K66SA6I" hidden="1">'[3]Reco Sheet for Fcast'!$F$10:$G$10</definedName>
    <definedName name="BExXSNHC88W4UMXEOIOOATJAIKZO" localSheetId="2" hidden="1">#REF!</definedName>
    <definedName name="BExXSNHC88W4UMXEOIOOATJAIKZO" localSheetId="7" hidden="1">#REF!</definedName>
    <definedName name="BExXSNHC88W4UMXEOIOOATJAIKZO" hidden="1">'[3]Reco Sheet for Fcast'!$I$8:$J$8</definedName>
    <definedName name="BExXSTBS08WIA9TLALV3UQ2Z3MRG" localSheetId="2" hidden="1">#REF!</definedName>
    <definedName name="BExXSTBS08WIA9TLALV3UQ2Z3MRG" localSheetId="7" hidden="1">#REF!</definedName>
    <definedName name="BExXSTBS08WIA9TLALV3UQ2Z3MRG" hidden="1">'[3]Reco Sheet for Fcast'!$I$7:$J$7</definedName>
    <definedName name="BExXSVQ2WOJJ73YEO8Q2FK60V4G8" localSheetId="2" hidden="1">#REF!</definedName>
    <definedName name="BExXSVQ2WOJJ73YEO8Q2FK60V4G8" localSheetId="7" hidden="1">#REF!</definedName>
    <definedName name="BExXSVQ2WOJJ73YEO8Q2FK60V4G8" hidden="1">'[3]Reco Sheet for Fcast'!$I$8:$J$8</definedName>
    <definedName name="BExXT5RGFJHY3SWR2QZCX7GJQUOO" localSheetId="13" hidden="1">#REF!</definedName>
    <definedName name="BExXT5RGFJHY3SWR2QZCX7GJQUOO" localSheetId="14" hidden="1">#REF!</definedName>
    <definedName name="BExXT5RGFJHY3SWR2QZCX7GJQUOO" localSheetId="2" hidden="1">#REF!</definedName>
    <definedName name="BExXT5RGFJHY3SWR2QZCX7GJQUOO" hidden="1">#REF!</definedName>
    <definedName name="BExXTHLRNL82GN7KZY3TOLO508N7" localSheetId="2" hidden="1">#REF!</definedName>
    <definedName name="BExXTHLRNL82GN7KZY3TOLO508N7" localSheetId="7" hidden="1">#REF!</definedName>
    <definedName name="BExXTHLRNL82GN7KZY3TOLO508N7" hidden="1">'[3]Reco Sheet for Fcast'!$F$8:$G$8</definedName>
    <definedName name="BExXTIY89DH3YOJMAQ0Q8WTGODVQ" localSheetId="13" hidden="1">#REF!</definedName>
    <definedName name="BExXTIY89DH3YOJMAQ0Q8WTGODVQ" localSheetId="14" hidden="1">#REF!</definedName>
    <definedName name="BExXTIY89DH3YOJMAQ0Q8WTGODVQ" localSheetId="2" hidden="1">#REF!</definedName>
    <definedName name="BExXTIY89DH3YOJMAQ0Q8WTGODVQ" localSheetId="22" hidden="1">#REF!</definedName>
    <definedName name="BExXTIY89DH3YOJMAQ0Q8WTGODVQ" localSheetId="7" hidden="1">#REF!</definedName>
    <definedName name="BExXTIY89DH3YOJMAQ0Q8WTGODVQ" hidden="1">#REF!</definedName>
    <definedName name="BExXTL72MKEQSQH9L2OTFLU8DM2B" localSheetId="2" hidden="1">#REF!</definedName>
    <definedName name="BExXTL72MKEQSQH9L2OTFLU8DM2B" localSheetId="7" hidden="1">#REF!</definedName>
    <definedName name="BExXTL72MKEQSQH9L2OTFLU8DM2B" hidden="1">'[3]Reco Sheet for Fcast'!$F$8:$G$8</definedName>
    <definedName name="BExXTM3M4RTCRSX7VGAXGQNPP668" localSheetId="2" hidden="1">#REF!</definedName>
    <definedName name="BExXTM3M4RTCRSX7VGAXGQNPP668" localSheetId="7" hidden="1">#REF!</definedName>
    <definedName name="BExXTM3M4RTCRSX7VGAXGQNPP668" hidden="1">'[3]Reco Sheet for Fcast'!$F$7:$G$7</definedName>
    <definedName name="BExXTOCF78J7WY6FOVBRY1N2RBBR" localSheetId="2" hidden="1">#REF!</definedName>
    <definedName name="BExXTOCF78J7WY6FOVBRY1N2RBBR" localSheetId="7" hidden="1">#REF!</definedName>
    <definedName name="BExXTOCF78J7WY6FOVBRY1N2RBBR" hidden="1">'[3]Reco Sheet for Fcast'!$H$2:$I$2</definedName>
    <definedName name="BExXTP3GYO6Z9RTKKT10XA0UTV3T" localSheetId="2" hidden="1">#REF!</definedName>
    <definedName name="BExXTP3GYO6Z9RTKKT10XA0UTV3T" localSheetId="7" hidden="1">#REF!</definedName>
    <definedName name="BExXTP3GYO6Z9RTKKT10XA0UTV3T" hidden="1">'[3]Reco Sheet for Fcast'!$I$8:$J$8</definedName>
    <definedName name="BExXTZKZ4CG92ZQLIRKEXXH9BFIR" localSheetId="2" hidden="1">#REF!</definedName>
    <definedName name="BExXTZKZ4CG92ZQLIRKEXXH9BFIR" localSheetId="7" hidden="1">#REF!</definedName>
    <definedName name="BExXTZKZ4CG92ZQLIRKEXXH9BFIR" hidden="1">'[3]Reco Sheet for Fcast'!$F$7:$G$7</definedName>
    <definedName name="BExXU4J2BM2964GD5UZHM752Q4NS" localSheetId="2" hidden="1">#REF!</definedName>
    <definedName name="BExXU4J2BM2964GD5UZHM752Q4NS" localSheetId="7" hidden="1">#REF!</definedName>
    <definedName name="BExXU4J2BM2964GD5UZHM752Q4NS" hidden="1">'[3]Reco Sheet for Fcast'!$F$9:$G$9</definedName>
    <definedName name="BExXU4ZC2TLLQLLN5Z55LSE6D0AG" localSheetId="2" hidden="1">'[5]Reco Sheet for Fcast'!$O$6:$P$10</definedName>
    <definedName name="BExXU4ZC2TLLQLLN5Z55LSE6D0AG" localSheetId="7" hidden="1">'[5]Reco Sheet for Fcast'!$O$6:$P$10</definedName>
    <definedName name="BExXU4ZC2TLLQLLN5Z55LSE6D0AG" hidden="1">'[3]Reco Sheet for Fcast'!$O$6:$P$10</definedName>
    <definedName name="BExXU6XDTT7RM93KILIDEYPA9XKF" localSheetId="2" hidden="1">#REF!</definedName>
    <definedName name="BExXU6XDTT7RM93KILIDEYPA9XKF" localSheetId="7" hidden="1">#REF!</definedName>
    <definedName name="BExXU6XDTT7RM93KILIDEYPA9XKF" hidden="1">'[3]Reco Sheet for Fcast'!$I$6:$J$6</definedName>
    <definedName name="BExXU8VLZA7WLPZ3RAQZGNERUD26" localSheetId="19" hidden="1">'[4]AMI P &amp; L'!#REF!</definedName>
    <definedName name="BExXU8VLZA7WLPZ3RAQZGNERUD26" localSheetId="16" hidden="1">'[4]AMI P &amp; L'!#REF!</definedName>
    <definedName name="BExXU8VLZA7WLPZ3RAQZGNERUD26" localSheetId="17" hidden="1">'[4]AMI P &amp; L'!#REF!</definedName>
    <definedName name="BExXU8VLZA7WLPZ3RAQZGNERUD26" localSheetId="13" hidden="1">'[4]AMI P &amp; L'!#REF!</definedName>
    <definedName name="BExXU8VLZA7WLPZ3RAQZGNERUD26" localSheetId="14" hidden="1">'[4]AMI P &amp; L'!#REF!</definedName>
    <definedName name="BExXU8VLZA7WLPZ3RAQZGNERUD26" localSheetId="2" hidden="1">#REF!</definedName>
    <definedName name="BExXU8VLZA7WLPZ3RAQZGNERUD26" localSheetId="5" hidden="1">'[4]AMI P &amp; L'!#REF!</definedName>
    <definedName name="BExXU8VLZA7WLPZ3RAQZGNERUD26" localSheetId="22" hidden="1">'[4]AMI P &amp; L'!#REF!</definedName>
    <definedName name="BExXU8VLZA7WLPZ3RAQZGNERUD26" localSheetId="21" hidden="1">'[4]AMI P &amp; L'!#REF!</definedName>
    <definedName name="BExXU8VLZA7WLPZ3RAQZGNERUD26" localSheetId="57" hidden="1">'[4]AMI P &amp; L'!#REF!</definedName>
    <definedName name="BExXU8VLZA7WLPZ3RAQZGNERUD26" localSheetId="56" hidden="1">'[4]AMI P &amp; L'!#REF!</definedName>
    <definedName name="BExXU8VLZA7WLPZ3RAQZGNERUD26" localSheetId="7" hidden="1">#REF!</definedName>
    <definedName name="BExXU8VLZA7WLPZ3RAQZGNERUD26" localSheetId="40" hidden="1">'[4]AMI P &amp; L'!#REF!</definedName>
    <definedName name="BExXU8VLZA7WLPZ3RAQZGNERUD26" localSheetId="39" hidden="1">'[4]AMI P &amp; L'!#REF!</definedName>
    <definedName name="BExXU8VLZA7WLPZ3RAQZGNERUD26" localSheetId="41" hidden="1">'[4]AMI P &amp; L'!#REF!</definedName>
    <definedName name="BExXU8VLZA7WLPZ3RAQZGNERUD26" localSheetId="38" hidden="1">'[4]AMI P &amp; L'!#REF!</definedName>
    <definedName name="BExXU8VLZA7WLPZ3RAQZGNERUD26" localSheetId="15" hidden="1">'[4]AMI P &amp; L'!#REF!</definedName>
    <definedName name="BExXU8VLZA7WLPZ3RAQZGNERUD26" hidden="1">'[4]AMI P &amp; L'!#REF!</definedName>
    <definedName name="BExXUB9RSLSCNN5ETLXY72DAPZZM" localSheetId="2" hidden="1">#REF!</definedName>
    <definedName name="BExXUB9RSLSCNN5ETLXY72DAPZZM" localSheetId="7" hidden="1">#REF!</definedName>
    <definedName name="BExXUB9RSLSCNN5ETLXY72DAPZZM" hidden="1">'[3]Reco Sheet for Fcast'!$I$10:$J$10</definedName>
    <definedName name="BExXUEV8QPATH32AX9XYWBHUVOO8" localSheetId="13" hidden="1">#REF!</definedName>
    <definedName name="BExXUEV8QPATH32AX9XYWBHUVOO8" localSheetId="14" hidden="1">#REF!</definedName>
    <definedName name="BExXUEV8QPATH32AX9XYWBHUVOO8" localSheetId="2" hidden="1">#REF!</definedName>
    <definedName name="BExXUEV8QPATH32AX9XYWBHUVOO8" localSheetId="22" hidden="1">#REF!</definedName>
    <definedName name="BExXUEV8QPATH32AX9XYWBHUVOO8" localSheetId="7" hidden="1">#REF!</definedName>
    <definedName name="BExXUEV8QPATH32AX9XYWBHUVOO8" hidden="1">#REF!</definedName>
    <definedName name="BExXUFRM82XQIN2T8KGLDQL1IBQW" localSheetId="2" hidden="1">#REF!</definedName>
    <definedName name="BExXUFRM82XQIN2T8KGLDQL1IBQW" localSheetId="7" hidden="1">#REF!</definedName>
    <definedName name="BExXUFRM82XQIN2T8KGLDQL1IBQW" hidden="1">'[3]Reco Sheet for Fcast'!$G$2</definedName>
    <definedName name="BExXUFX23FE72H6IM4JSHIQV4VNK" localSheetId="19" hidden="1">#REF!</definedName>
    <definedName name="BExXUFX23FE72H6IM4JSHIQV4VNK" localSheetId="16" hidden="1">#REF!</definedName>
    <definedName name="BExXUFX23FE72H6IM4JSHIQV4VNK" localSheetId="17" hidden="1">#REF!</definedName>
    <definedName name="BExXUFX23FE72H6IM4JSHIQV4VNK" localSheetId="13" hidden="1">#REF!</definedName>
    <definedName name="BExXUFX23FE72H6IM4JSHIQV4VNK" localSheetId="14" hidden="1">#REF!</definedName>
    <definedName name="BExXUFX23FE72H6IM4JSHIQV4VNK" localSheetId="2" hidden="1">#REF!</definedName>
    <definedName name="BExXUFX23FE72H6IM4JSHIQV4VNK" localSheetId="5" hidden="1">#REF!</definedName>
    <definedName name="BExXUFX23FE72H6IM4JSHIQV4VNK" localSheetId="22" hidden="1">#REF!</definedName>
    <definedName name="BExXUFX23FE72H6IM4JSHIQV4VNK" localSheetId="21" hidden="1">#REF!</definedName>
    <definedName name="BExXUFX23FE72H6IM4JSHIQV4VNK" localSheetId="57" hidden="1">#REF!</definedName>
    <definedName name="BExXUFX23FE72H6IM4JSHIQV4VNK" localSheetId="56" hidden="1">#REF!</definedName>
    <definedName name="BExXUFX23FE72H6IM4JSHIQV4VNK" localSheetId="7" hidden="1">#REF!</definedName>
    <definedName name="BExXUFX23FE72H6IM4JSHIQV4VNK" localSheetId="40" hidden="1">#REF!</definedName>
    <definedName name="BExXUFX23FE72H6IM4JSHIQV4VNK" localSheetId="39" hidden="1">#REF!</definedName>
    <definedName name="BExXUFX23FE72H6IM4JSHIQV4VNK" localSheetId="41" hidden="1">#REF!</definedName>
    <definedName name="BExXUFX23FE72H6IM4JSHIQV4VNK" localSheetId="38" hidden="1">#REF!</definedName>
    <definedName name="BExXUFX23FE72H6IM4JSHIQV4VNK" localSheetId="15" hidden="1">#REF!</definedName>
    <definedName name="BExXUFX23FE72H6IM4JSHIQV4VNK" hidden="1">#REF!</definedName>
    <definedName name="BExXUM27VX063JGHF9FYOOLNOP4V" localSheetId="13" hidden="1">#REF!</definedName>
    <definedName name="BExXUM27VX063JGHF9FYOOLNOP4V" localSheetId="14" hidden="1">#REF!</definedName>
    <definedName name="BExXUM27VX063JGHF9FYOOLNOP4V" localSheetId="2" hidden="1">#REF!</definedName>
    <definedName name="BExXUM27VX063JGHF9FYOOLNOP4V" localSheetId="22" hidden="1">#REF!</definedName>
    <definedName name="BExXUM27VX063JGHF9FYOOLNOP4V" localSheetId="7" hidden="1">#REF!</definedName>
    <definedName name="BExXUM27VX063JGHF9FYOOLNOP4V" hidden="1">#REF!</definedName>
    <definedName name="BExXUQEQBF6FI240ZGIF9YXZSRAU" localSheetId="2" hidden="1">#REF!</definedName>
    <definedName name="BExXUQEQBF6FI240ZGIF9YXZSRAU" localSheetId="7" hidden="1">#REF!</definedName>
    <definedName name="BExXUQEQBF6FI240ZGIF9YXZSRAU" hidden="1">'[3]Reco Sheet for Fcast'!$F$10:$G$10</definedName>
    <definedName name="BExXUYND6EJO7CJ5KRICV4O1JNWK" localSheetId="2" hidden="1">#REF!</definedName>
    <definedName name="BExXUYND6EJO7CJ5KRICV4O1JNWK" localSheetId="7" hidden="1">#REF!</definedName>
    <definedName name="BExXUYND6EJO7CJ5KRICV4O1JNWK" hidden="1">'[3]Reco Sheet for Fcast'!$F$9:$G$9</definedName>
    <definedName name="BExXV3LG12X440HUOAJXFCK9NX6J" localSheetId="13" hidden="1">#REF!</definedName>
    <definedName name="BExXV3LG12X440HUOAJXFCK9NX6J" localSheetId="14" hidden="1">#REF!</definedName>
    <definedName name="BExXV3LG12X440HUOAJXFCK9NX6J" localSheetId="2" hidden="1">#REF!</definedName>
    <definedName name="BExXV3LG12X440HUOAJXFCK9NX6J" localSheetId="22" hidden="1">#REF!</definedName>
    <definedName name="BExXV3LG12X440HUOAJXFCK9NX6J" localSheetId="7" hidden="1">#REF!</definedName>
    <definedName name="BExXV3LG12X440HUOAJXFCK9NX6J" hidden="1">#REF!</definedName>
    <definedName name="BExXV6FWG4H3S2QEUJZYIXILNGJ7" localSheetId="2" hidden="1">#REF!</definedName>
    <definedName name="BExXV6FWG4H3S2QEUJZYIXILNGJ7" localSheetId="7" hidden="1">#REF!</definedName>
    <definedName name="BExXV6FWG4H3S2QEUJZYIXILNGJ7" hidden="1">'[3]Reco Sheet for Fcast'!$F$8:$G$8</definedName>
    <definedName name="BExXVK87BMMO6LHKV0CFDNIQVIBS" localSheetId="2" hidden="1">#REF!</definedName>
    <definedName name="BExXVK87BMMO6LHKV0CFDNIQVIBS" localSheetId="7" hidden="1">#REF!</definedName>
    <definedName name="BExXVK87BMMO6LHKV0CFDNIQVIBS" hidden="1">'[3]Reco Sheet for Fcast'!$I$11:$J$11</definedName>
    <definedName name="BExXVKZ9WXPGL6IVY6T61IDD771I" localSheetId="2" hidden="1">#REF!</definedName>
    <definedName name="BExXVKZ9WXPGL6IVY6T61IDD771I" localSheetId="7" hidden="1">#REF!</definedName>
    <definedName name="BExXVKZ9WXPGL6IVY6T61IDD771I" hidden="1">'[3]Reco Sheet for Fcast'!$F$8:$G$8</definedName>
    <definedName name="BExXVLVNRJK2QSK3UMZRFRADS2G4" localSheetId="19" hidden="1">'[4]AMI P &amp; L'!#REF!</definedName>
    <definedName name="BExXVLVNRJK2QSK3UMZRFRADS2G4" localSheetId="16" hidden="1">'[4]AMI P &amp; L'!#REF!</definedName>
    <definedName name="BExXVLVNRJK2QSK3UMZRFRADS2G4" localSheetId="17" hidden="1">'[4]AMI P &amp; L'!#REF!</definedName>
    <definedName name="BExXVLVNRJK2QSK3UMZRFRADS2G4" localSheetId="13" hidden="1">'[4]AMI P &amp; L'!#REF!</definedName>
    <definedName name="BExXVLVNRJK2QSK3UMZRFRADS2G4" localSheetId="14" hidden="1">'[4]AMI P &amp; L'!#REF!</definedName>
    <definedName name="BExXVLVNRJK2QSK3UMZRFRADS2G4" localSheetId="2" hidden="1">'[7]AMI P &amp; L'!#REF!</definedName>
    <definedName name="BExXVLVNRJK2QSK3UMZRFRADS2G4" localSheetId="5" hidden="1">'[4]AMI P &amp; L'!#REF!</definedName>
    <definedName name="BExXVLVNRJK2QSK3UMZRFRADS2G4" localSheetId="22" hidden="1">'[4]AMI P &amp; L'!#REF!</definedName>
    <definedName name="BExXVLVNRJK2QSK3UMZRFRADS2G4" localSheetId="21" hidden="1">'[4]AMI P &amp; L'!#REF!</definedName>
    <definedName name="BExXVLVNRJK2QSK3UMZRFRADS2G4" localSheetId="57" hidden="1">'[4]AMI P &amp; L'!#REF!</definedName>
    <definedName name="BExXVLVNRJK2QSK3UMZRFRADS2G4" localSheetId="56" hidden="1">'[4]AMI P &amp; L'!#REF!</definedName>
    <definedName name="BExXVLVNRJK2QSK3UMZRFRADS2G4" localSheetId="7" hidden="1">'[7]AMI P &amp; L'!#REF!</definedName>
    <definedName name="BExXVLVNRJK2QSK3UMZRFRADS2G4" localSheetId="40" hidden="1">'[4]AMI P &amp; L'!#REF!</definedName>
    <definedName name="BExXVLVNRJK2QSK3UMZRFRADS2G4" localSheetId="39" hidden="1">'[4]AMI P &amp; L'!#REF!</definedName>
    <definedName name="BExXVLVNRJK2QSK3UMZRFRADS2G4" localSheetId="41" hidden="1">'[4]AMI P &amp; L'!#REF!</definedName>
    <definedName name="BExXVLVNRJK2QSK3UMZRFRADS2G4" localSheetId="38" hidden="1">'[4]AMI P &amp; L'!#REF!</definedName>
    <definedName name="BExXVLVNRJK2QSK3UMZRFRADS2G4" localSheetId="15" hidden="1">'[4]AMI P &amp; L'!#REF!</definedName>
    <definedName name="BExXVLVNRJK2QSK3UMZRFRADS2G4" hidden="1">'[4]AMI P &amp; L'!#REF!</definedName>
    <definedName name="BExXVVRJB3HO2VD2XCCRRUFKTRES" localSheetId="13" hidden="1">#REF!</definedName>
    <definedName name="BExXVVRJB3HO2VD2XCCRRUFKTRES" localSheetId="14" hidden="1">#REF!</definedName>
    <definedName name="BExXVVRJB3HO2VD2XCCRRUFKTRES" localSheetId="2" hidden="1">#REF!</definedName>
    <definedName name="BExXVVRJB3HO2VD2XCCRRUFKTRES" localSheetId="7" hidden="1">#REF!</definedName>
    <definedName name="BExXVVRJB3HO2VD2XCCRRUFKTRES" hidden="1">#REF!</definedName>
    <definedName name="BExXW27MMXHXUXX78SDTBE1JYTHT" localSheetId="2" hidden="1">#REF!</definedName>
    <definedName name="BExXW27MMXHXUXX78SDTBE1JYTHT" localSheetId="7" hidden="1">#REF!</definedName>
    <definedName name="BExXW27MMXHXUXX78SDTBE1JYTHT" hidden="1">'[3]Reco Sheet for Fcast'!$I$7:$J$7</definedName>
    <definedName name="BExXW2YIM2MYBSHRIX0RP9D4PRMN" localSheetId="2" hidden="1">#REF!</definedName>
    <definedName name="BExXW2YIM2MYBSHRIX0RP9D4PRMN" localSheetId="7" hidden="1">#REF!</definedName>
    <definedName name="BExXW2YIM2MYBSHRIX0RP9D4PRMN" hidden="1">'[3]Reco Sheet for Fcast'!$I$6:$J$6</definedName>
    <definedName name="BExXWBNE4KTFSXKVSRF6WX039WPB" localSheetId="2" hidden="1">#REF!</definedName>
    <definedName name="BExXWBNE4KTFSXKVSRF6WX039WPB" localSheetId="7" hidden="1">#REF!</definedName>
    <definedName name="BExXWBNE4KTFSXKVSRF6WX039WPB" hidden="1">'[3]Reco Sheet for Fcast'!$F$9:$G$9</definedName>
    <definedName name="BExXWFP5AYE7EHYTJWBZSQ8PQ0YX" localSheetId="2" hidden="1">#REF!</definedName>
    <definedName name="BExXWFP5AYE7EHYTJWBZSQ8PQ0YX" localSheetId="7" hidden="1">#REF!</definedName>
    <definedName name="BExXWFP5AYE7EHYTJWBZSQ8PQ0YX" hidden="1">'[3]Reco Sheet for Fcast'!$I$9:$J$9</definedName>
    <definedName name="BExXWLJG5TBEL46BL8CA7MCLGTUZ" localSheetId="19" hidden="1">#REF!</definedName>
    <definedName name="BExXWLJG5TBEL46BL8CA7MCLGTUZ" localSheetId="16" hidden="1">#REF!</definedName>
    <definedName name="BExXWLJG5TBEL46BL8CA7MCLGTUZ" localSheetId="17" hidden="1">#REF!</definedName>
    <definedName name="BExXWLJG5TBEL46BL8CA7MCLGTUZ" localSheetId="13" hidden="1">#REF!</definedName>
    <definedName name="BExXWLJG5TBEL46BL8CA7MCLGTUZ" localSheetId="14" hidden="1">#REF!</definedName>
    <definedName name="BExXWLJG5TBEL46BL8CA7MCLGTUZ" localSheetId="2" hidden="1">#REF!</definedName>
    <definedName name="BExXWLJG5TBEL46BL8CA7MCLGTUZ" localSheetId="5" hidden="1">#REF!</definedName>
    <definedName name="BExXWLJG5TBEL46BL8CA7MCLGTUZ" localSheetId="22" hidden="1">#REF!</definedName>
    <definedName name="BExXWLJG5TBEL46BL8CA7MCLGTUZ" localSheetId="21" hidden="1">#REF!</definedName>
    <definedName name="BExXWLJG5TBEL46BL8CA7MCLGTUZ" localSheetId="57" hidden="1">#REF!</definedName>
    <definedName name="BExXWLJG5TBEL46BL8CA7MCLGTUZ" localSheetId="56" hidden="1">#REF!</definedName>
    <definedName name="BExXWLJG5TBEL46BL8CA7MCLGTUZ" localSheetId="7" hidden="1">#REF!</definedName>
    <definedName name="BExXWLJG5TBEL46BL8CA7MCLGTUZ" localSheetId="40" hidden="1">#REF!</definedName>
    <definedName name="BExXWLJG5TBEL46BL8CA7MCLGTUZ" localSheetId="39" hidden="1">#REF!</definedName>
    <definedName name="BExXWLJG5TBEL46BL8CA7MCLGTUZ" localSheetId="41" hidden="1">#REF!</definedName>
    <definedName name="BExXWLJG5TBEL46BL8CA7MCLGTUZ" localSheetId="38" hidden="1">#REF!</definedName>
    <definedName name="BExXWLJG5TBEL46BL8CA7MCLGTUZ" localSheetId="15" hidden="1">#REF!</definedName>
    <definedName name="BExXWLJG5TBEL46BL8CA7MCLGTUZ" hidden="1">#REF!</definedName>
    <definedName name="BExXWVFIBQT8OY1O41FRFPFGXQHK" localSheetId="2" hidden="1">#REF!</definedName>
    <definedName name="BExXWVFIBQT8OY1O41FRFPFGXQHK" localSheetId="7" hidden="1">#REF!</definedName>
    <definedName name="BExXWVFIBQT8OY1O41FRFPFGXQHK" hidden="1">'[3]Reco Sheet for Fcast'!$K$2</definedName>
    <definedName name="BExXWWXHBZHA9J3N8K47F84X0M0L" localSheetId="2" hidden="1">#REF!</definedName>
    <definedName name="BExXWWXHBZHA9J3N8K47F84X0M0L" localSheetId="7" hidden="1">#REF!</definedName>
    <definedName name="BExXWWXHBZHA9J3N8K47F84X0M0L" hidden="1">'[3]Reco Sheet for Fcast'!$I$10:$J$10</definedName>
    <definedName name="BExXXBM521DL8R4ZX7NZ3DBCUOR5" localSheetId="19" hidden="1">'[4]AMI P &amp; L'!#REF!</definedName>
    <definedName name="BExXXBM521DL8R4ZX7NZ3DBCUOR5" localSheetId="16" hidden="1">'[4]AMI P &amp; L'!#REF!</definedName>
    <definedName name="BExXXBM521DL8R4ZX7NZ3DBCUOR5" localSheetId="17" hidden="1">'[4]AMI P &amp; L'!#REF!</definedName>
    <definedName name="BExXXBM521DL8R4ZX7NZ3DBCUOR5" localSheetId="13" hidden="1">'[4]AMI P &amp; L'!#REF!</definedName>
    <definedName name="BExXXBM521DL8R4ZX7NZ3DBCUOR5" localSheetId="14" hidden="1">'[4]AMI P &amp; L'!#REF!</definedName>
    <definedName name="BExXXBM521DL8R4ZX7NZ3DBCUOR5" localSheetId="2" hidden="1">#REF!</definedName>
    <definedName name="BExXXBM521DL8R4ZX7NZ3DBCUOR5" localSheetId="5" hidden="1">'[4]AMI P &amp; L'!#REF!</definedName>
    <definedName name="BExXXBM521DL8R4ZX7NZ3DBCUOR5" localSheetId="22" hidden="1">'[4]AMI P &amp; L'!#REF!</definedName>
    <definedName name="BExXXBM521DL8R4ZX7NZ3DBCUOR5" localSheetId="21" hidden="1">'[4]AMI P &amp; L'!#REF!</definedName>
    <definedName name="BExXXBM521DL8R4ZX7NZ3DBCUOR5" localSheetId="57" hidden="1">'[4]AMI P &amp; L'!#REF!</definedName>
    <definedName name="BExXXBM521DL8R4ZX7NZ3DBCUOR5" localSheetId="56" hidden="1">'[4]AMI P &amp; L'!#REF!</definedName>
    <definedName name="BExXXBM521DL8R4ZX7NZ3DBCUOR5" localSheetId="7" hidden="1">#REF!</definedName>
    <definedName name="BExXXBM521DL8R4ZX7NZ3DBCUOR5" localSheetId="40" hidden="1">'[4]AMI P &amp; L'!#REF!</definedName>
    <definedName name="BExXXBM521DL8R4ZX7NZ3DBCUOR5" localSheetId="39" hidden="1">'[4]AMI P &amp; L'!#REF!</definedName>
    <definedName name="BExXXBM521DL8R4ZX7NZ3DBCUOR5" localSheetId="41" hidden="1">'[4]AMI P &amp; L'!#REF!</definedName>
    <definedName name="BExXXBM521DL8R4ZX7NZ3DBCUOR5" localSheetId="38" hidden="1">'[4]AMI P &amp; L'!#REF!</definedName>
    <definedName name="BExXXBM521DL8R4ZX7NZ3DBCUOR5" localSheetId="15" hidden="1">'[4]AMI P &amp; L'!#REF!</definedName>
    <definedName name="BExXXBM521DL8R4ZX7NZ3DBCUOR5" hidden="1">'[4]AMI P &amp; L'!#REF!</definedName>
    <definedName name="BExXXC7OZI33XZ03NRMEP7VRLQK4" localSheetId="2" hidden="1">#REF!</definedName>
    <definedName name="BExXXC7OZI33XZ03NRMEP7VRLQK4" localSheetId="7" hidden="1">#REF!</definedName>
    <definedName name="BExXXC7OZI33XZ03NRMEP7VRLQK4" hidden="1">'[3]Reco Sheet for Fcast'!$I$7:$J$7</definedName>
    <definedName name="BExXXH5N3NKBQ7BCJPJTBF8CYM2Q" localSheetId="2" hidden="1">#REF!</definedName>
    <definedName name="BExXXH5N3NKBQ7BCJPJTBF8CYM2Q" localSheetId="7" hidden="1">#REF!</definedName>
    <definedName name="BExXXH5N3NKBQ7BCJPJTBF8CYM2Q" hidden="1">'[3]Reco Sheet for Fcast'!$I$6:$J$6</definedName>
    <definedName name="BExXXKWLM4D541BH6O8GOJMHFHMW" localSheetId="2" hidden="1">#REF!</definedName>
    <definedName name="BExXXKWLM4D541BH6O8GOJMHFHMW" localSheetId="7" hidden="1">#REF!</definedName>
    <definedName name="BExXXKWLM4D541BH6O8GOJMHFHMW" hidden="1">'[3]Reco Sheet for Fcast'!$I$9:$J$9</definedName>
    <definedName name="BExXXPPA1Q87XPI97X0OXCPBPDON" localSheetId="2" hidden="1">#REF!</definedName>
    <definedName name="BExXXPPA1Q87XPI97X0OXCPBPDON" localSheetId="7" hidden="1">#REF!</definedName>
    <definedName name="BExXXPPA1Q87XPI97X0OXCPBPDON" hidden="1">'[3]Reco Sheet for Fcast'!$I$11:$J$11</definedName>
    <definedName name="BExXXTG1GQYWM6PO30LVLHV2Q33X" localSheetId="13" hidden="1">#REF!</definedName>
    <definedName name="BExXXTG1GQYWM6PO30LVLHV2Q33X" localSheetId="14" hidden="1">#REF!</definedName>
    <definedName name="BExXXTG1GQYWM6PO30LVLHV2Q33X" localSheetId="2" hidden="1">#REF!</definedName>
    <definedName name="BExXXTG1GQYWM6PO30LVLHV2Q33X" hidden="1">#REF!</definedName>
    <definedName name="BExXXVUDA98IZTQ6MANKU4MTTDVR" localSheetId="2" hidden="1">#REF!</definedName>
    <definedName name="BExXXVUDA98IZTQ6MANKU4MTTDVR" localSheetId="7" hidden="1">#REF!</definedName>
    <definedName name="BExXXVUDA98IZTQ6MANKU4MTTDVR" hidden="1">'[3]Reco Sheet for Fcast'!$I$10:$J$10</definedName>
    <definedName name="BExXXZQNZY6IZI45DJXJK0MQZWA7" localSheetId="19" hidden="1">'[4]AMI P &amp; L'!#REF!</definedName>
    <definedName name="BExXXZQNZY6IZI45DJXJK0MQZWA7" localSheetId="16" hidden="1">'[4]AMI P &amp; L'!#REF!</definedName>
    <definedName name="BExXXZQNZY6IZI45DJXJK0MQZWA7" localSheetId="17" hidden="1">'[4]AMI P &amp; L'!#REF!</definedName>
    <definedName name="BExXXZQNZY6IZI45DJXJK0MQZWA7" localSheetId="13" hidden="1">'[4]AMI P &amp; L'!#REF!</definedName>
    <definedName name="BExXXZQNZY6IZI45DJXJK0MQZWA7" localSheetId="14" hidden="1">'[4]AMI P &amp; L'!#REF!</definedName>
    <definedName name="BExXXZQNZY6IZI45DJXJK0MQZWA7" localSheetId="2" hidden="1">#REF!</definedName>
    <definedName name="BExXXZQNZY6IZI45DJXJK0MQZWA7" localSheetId="5" hidden="1">'[4]AMI P &amp; L'!#REF!</definedName>
    <definedName name="BExXXZQNZY6IZI45DJXJK0MQZWA7" localSheetId="22" hidden="1">'[4]AMI P &amp; L'!#REF!</definedName>
    <definedName name="BExXXZQNZY6IZI45DJXJK0MQZWA7" localSheetId="21" hidden="1">'[4]AMI P &amp; L'!#REF!</definedName>
    <definedName name="BExXXZQNZY6IZI45DJXJK0MQZWA7" localSheetId="57" hidden="1">'[4]AMI P &amp; L'!#REF!</definedName>
    <definedName name="BExXXZQNZY6IZI45DJXJK0MQZWA7" localSheetId="56" hidden="1">'[4]AMI P &amp; L'!#REF!</definedName>
    <definedName name="BExXXZQNZY6IZI45DJXJK0MQZWA7" localSheetId="7" hidden="1">#REF!</definedName>
    <definedName name="BExXXZQNZY6IZI45DJXJK0MQZWA7" localSheetId="40" hidden="1">'[4]AMI P &amp; L'!#REF!</definedName>
    <definedName name="BExXXZQNZY6IZI45DJXJK0MQZWA7" localSheetId="39" hidden="1">'[4]AMI P &amp; L'!#REF!</definedName>
    <definedName name="BExXXZQNZY6IZI45DJXJK0MQZWA7" localSheetId="41" hidden="1">'[4]AMI P &amp; L'!#REF!</definedName>
    <definedName name="BExXXZQNZY6IZI45DJXJK0MQZWA7" localSheetId="38" hidden="1">'[4]AMI P &amp; L'!#REF!</definedName>
    <definedName name="BExXXZQNZY6IZI45DJXJK0MQZWA7" localSheetId="15" hidden="1">'[4]AMI P &amp; L'!#REF!</definedName>
    <definedName name="BExXXZQNZY6IZI45DJXJK0MQZWA7" hidden="1">'[4]AMI P &amp; L'!#REF!</definedName>
    <definedName name="BExXY5QFG6QP94SFT3935OBM8Y4K" localSheetId="2" hidden="1">#REF!</definedName>
    <definedName name="BExXY5QFG6QP94SFT3935OBM8Y4K" localSheetId="7" hidden="1">#REF!</definedName>
    <definedName name="BExXY5QFG6QP94SFT3935OBM8Y4K" hidden="1">'[3]Reco Sheet for Fcast'!$I$7:$J$7</definedName>
    <definedName name="BExXY7TYEBFXRYUYIFHTN65RJ8EW" localSheetId="19" hidden="1">'[4]AMI P &amp; L'!#REF!</definedName>
    <definedName name="BExXY7TYEBFXRYUYIFHTN65RJ8EW" localSheetId="16" hidden="1">'[4]AMI P &amp; L'!#REF!</definedName>
    <definedName name="BExXY7TYEBFXRYUYIFHTN65RJ8EW" localSheetId="17" hidden="1">'[4]AMI P &amp; L'!#REF!</definedName>
    <definedName name="BExXY7TYEBFXRYUYIFHTN65RJ8EW" localSheetId="13" hidden="1">'[4]AMI P &amp; L'!#REF!</definedName>
    <definedName name="BExXY7TYEBFXRYUYIFHTN65RJ8EW" localSheetId="14" hidden="1">'[4]AMI P &amp; L'!#REF!</definedName>
    <definedName name="BExXY7TYEBFXRYUYIFHTN65RJ8EW" localSheetId="2" hidden="1">#REF!</definedName>
    <definedName name="BExXY7TYEBFXRYUYIFHTN65RJ8EW" localSheetId="5" hidden="1">'[4]AMI P &amp; L'!#REF!</definedName>
    <definedName name="BExXY7TYEBFXRYUYIFHTN65RJ8EW" localSheetId="22" hidden="1">'[4]AMI P &amp; L'!#REF!</definedName>
    <definedName name="BExXY7TYEBFXRYUYIFHTN65RJ8EW" localSheetId="21" hidden="1">'[4]AMI P &amp; L'!#REF!</definedName>
    <definedName name="BExXY7TYEBFXRYUYIFHTN65RJ8EW" localSheetId="57" hidden="1">'[4]AMI P &amp; L'!#REF!</definedName>
    <definedName name="BExXY7TYEBFXRYUYIFHTN65RJ8EW" localSheetId="56" hidden="1">'[4]AMI P &amp; L'!#REF!</definedName>
    <definedName name="BExXY7TYEBFXRYUYIFHTN65RJ8EW" localSheetId="7" hidden="1">#REF!</definedName>
    <definedName name="BExXY7TYEBFXRYUYIFHTN65RJ8EW" localSheetId="40" hidden="1">'[4]AMI P &amp; L'!#REF!</definedName>
    <definedName name="BExXY7TYEBFXRYUYIFHTN65RJ8EW" localSheetId="39" hidden="1">'[4]AMI P &amp; L'!#REF!</definedName>
    <definedName name="BExXY7TYEBFXRYUYIFHTN65RJ8EW" localSheetId="41" hidden="1">'[4]AMI P &amp; L'!#REF!</definedName>
    <definedName name="BExXY7TYEBFXRYUYIFHTN65RJ8EW" localSheetId="38" hidden="1">'[4]AMI P &amp; L'!#REF!</definedName>
    <definedName name="BExXY7TYEBFXRYUYIFHTN65RJ8EW" localSheetId="15" hidden="1">'[4]AMI P &amp; L'!#REF!</definedName>
    <definedName name="BExXY7TYEBFXRYUYIFHTN65RJ8EW" hidden="1">'[4]AMI P &amp; L'!#REF!</definedName>
    <definedName name="BExXYCBSIHFUY3BDHNBY5TMPFMGL" localSheetId="13" hidden="1">#REF!</definedName>
    <definedName name="BExXYCBSIHFUY3BDHNBY5TMPFMGL" localSheetId="14" hidden="1">#REF!</definedName>
    <definedName name="BExXYCBSIHFUY3BDHNBY5TMPFMGL" localSheetId="2" hidden="1">#REF!</definedName>
    <definedName name="BExXYCBSIHFUY3BDHNBY5TMPFMGL" localSheetId="22" hidden="1">#REF!</definedName>
    <definedName name="BExXYCBSIHFUY3BDHNBY5TMPFMGL" localSheetId="7" hidden="1">#REF!</definedName>
    <definedName name="BExXYCBSIHFUY3BDHNBY5TMPFMGL" hidden="1">#REF!</definedName>
    <definedName name="BExXYLBHANUXC5FCTDDTGOVD3GQS" localSheetId="2" hidden="1">#REF!</definedName>
    <definedName name="BExXYLBHANUXC5FCTDDTGOVD3GQS" localSheetId="7" hidden="1">#REF!</definedName>
    <definedName name="BExXYLBHANUXC5FCTDDTGOVD3GQS" hidden="1">'[3]Reco Sheet for Fcast'!$I$8:$J$8</definedName>
    <definedName name="BExXYMNYAYH3WA2ZCFAYKZID9ZCI" localSheetId="2" hidden="1">#REF!</definedName>
    <definedName name="BExXYMNYAYH3WA2ZCFAYKZID9ZCI" localSheetId="7" hidden="1">#REF!</definedName>
    <definedName name="BExXYMNYAYH3WA2ZCFAYKZID9ZCI" hidden="1">'[3]Reco Sheet for Fcast'!$I$9:$J$9</definedName>
    <definedName name="BExXYYT12SVN2VDMLVNV4P3ISD8T" localSheetId="2" hidden="1">#REF!</definedName>
    <definedName name="BExXYYT12SVN2VDMLVNV4P3ISD8T" localSheetId="7" hidden="1">#REF!</definedName>
    <definedName name="BExXYYT12SVN2VDMLVNV4P3ISD8T" hidden="1">'[3]Reco Sheet for Fcast'!$I$7:$J$7</definedName>
    <definedName name="BExXZ3LNUGA4E1LWS1MPLGG3LXKD" localSheetId="13" hidden="1">#REF!</definedName>
    <definedName name="BExXZ3LNUGA4E1LWS1MPLGG3LXKD" localSheetId="14" hidden="1">#REF!</definedName>
    <definedName name="BExXZ3LNUGA4E1LWS1MPLGG3LXKD" localSheetId="2" hidden="1">#REF!</definedName>
    <definedName name="BExXZ3LNUGA4E1LWS1MPLGG3LXKD" localSheetId="22" hidden="1">#REF!</definedName>
    <definedName name="BExXZ3LNUGA4E1LWS1MPLGG3LXKD" localSheetId="7" hidden="1">#REF!</definedName>
    <definedName name="BExXZ3LNUGA4E1LWS1MPLGG3LXKD" hidden="1">#REF!</definedName>
    <definedName name="BExXZFVV4YB42AZ3H1I40YG3JAPU" localSheetId="2" hidden="1">#REF!</definedName>
    <definedName name="BExXZFVV4YB42AZ3H1I40YG3JAPU" localSheetId="7" hidden="1">#REF!</definedName>
    <definedName name="BExXZFVV4YB42AZ3H1I40YG3JAPU" hidden="1">'[3]Reco Sheet for Fcast'!$I$11:$J$11</definedName>
    <definedName name="BExXZHJ9T2JELF12CHHGD54J1B0C" localSheetId="2" hidden="1">#REF!</definedName>
    <definedName name="BExXZHJ9T2JELF12CHHGD54J1B0C" localSheetId="7" hidden="1">#REF!</definedName>
    <definedName name="BExXZHJ9T2JELF12CHHGD54J1B0C" hidden="1">'[3]Reco Sheet for Fcast'!$F$7:$G$7</definedName>
    <definedName name="BExXZMBX5F1N53KQHPU92S4B5ZZ4" localSheetId="2" hidden="1">'[5]Reco Sheet for Fcast'!$E$1</definedName>
    <definedName name="BExXZMBX5F1N53KQHPU92S4B5ZZ4" localSheetId="7" hidden="1">'[5]Reco Sheet for Fcast'!$E$1</definedName>
    <definedName name="BExXZMBX5F1N53KQHPU92S4B5ZZ4" hidden="1">'[3]Reco Sheet for Fcast'!$E$1</definedName>
    <definedName name="BExXZNJ2X1TK2LRK5ZY3MX49H5T7" localSheetId="2" hidden="1">#REF!</definedName>
    <definedName name="BExXZNJ2X1TK2LRK5ZY3MX49H5T7" localSheetId="7" hidden="1">#REF!</definedName>
    <definedName name="BExXZNJ2X1TK2LRK5ZY3MX49H5T7" hidden="1">'[3]Reco Sheet for Fcast'!$J$2:$K$2</definedName>
    <definedName name="BExXZOVPCEP495TQSON6PSRQ8XCY" localSheetId="19" hidden="1">'[4]AMI P &amp; L'!#REF!</definedName>
    <definedName name="BExXZOVPCEP495TQSON6PSRQ8XCY" localSheetId="16" hidden="1">'[4]AMI P &amp; L'!#REF!</definedName>
    <definedName name="BExXZOVPCEP495TQSON6PSRQ8XCY" localSheetId="17" hidden="1">'[4]AMI P &amp; L'!#REF!</definedName>
    <definedName name="BExXZOVPCEP495TQSON6PSRQ8XCY" localSheetId="13" hidden="1">'[4]AMI P &amp; L'!#REF!</definedName>
    <definedName name="BExXZOVPCEP495TQSON6PSRQ8XCY" localSheetId="14" hidden="1">'[4]AMI P &amp; L'!#REF!</definedName>
    <definedName name="BExXZOVPCEP495TQSON6PSRQ8XCY" localSheetId="2" hidden="1">#REF!</definedName>
    <definedName name="BExXZOVPCEP495TQSON6PSRQ8XCY" localSheetId="5" hidden="1">'[4]AMI P &amp; L'!#REF!</definedName>
    <definedName name="BExXZOVPCEP495TQSON6PSRQ8XCY" localSheetId="22" hidden="1">'[4]AMI P &amp; L'!#REF!</definedName>
    <definedName name="BExXZOVPCEP495TQSON6PSRQ8XCY" localSheetId="21" hidden="1">'[4]AMI P &amp; L'!#REF!</definedName>
    <definedName name="BExXZOVPCEP495TQSON6PSRQ8XCY" localSheetId="57" hidden="1">'[4]AMI P &amp; L'!#REF!</definedName>
    <definedName name="BExXZOVPCEP495TQSON6PSRQ8XCY" localSheetId="56" hidden="1">'[4]AMI P &amp; L'!#REF!</definedName>
    <definedName name="BExXZOVPCEP495TQSON6PSRQ8XCY" localSheetId="7" hidden="1">#REF!</definedName>
    <definedName name="BExXZOVPCEP495TQSON6PSRQ8XCY" localSheetId="40" hidden="1">'[4]AMI P &amp; L'!#REF!</definedName>
    <definedName name="BExXZOVPCEP495TQSON6PSRQ8XCY" localSheetId="39" hidden="1">'[4]AMI P &amp; L'!#REF!</definedName>
    <definedName name="BExXZOVPCEP495TQSON6PSRQ8XCY" localSheetId="41" hidden="1">'[4]AMI P &amp; L'!#REF!</definedName>
    <definedName name="BExXZOVPCEP495TQSON6PSRQ8XCY" localSheetId="38" hidden="1">'[4]AMI P &amp; L'!#REF!</definedName>
    <definedName name="BExXZOVPCEP495TQSON6PSRQ8XCY" localSheetId="15" hidden="1">'[4]AMI P &amp; L'!#REF!</definedName>
    <definedName name="BExXZOVPCEP495TQSON6PSRQ8XCY" hidden="1">'[4]AMI P &amp; L'!#REF!</definedName>
    <definedName name="BExXZS0XCQNYYY1DP75R3PCXFSRH" localSheetId="13" hidden="1">#REF!</definedName>
    <definedName name="BExXZS0XCQNYYY1DP75R3PCXFSRH" localSheetId="14" hidden="1">#REF!</definedName>
    <definedName name="BExXZS0XCQNYYY1DP75R3PCXFSRH" localSheetId="2" hidden="1">#REF!</definedName>
    <definedName name="BExXZS0XCQNYYY1DP75R3PCXFSRH" localSheetId="22" hidden="1">#REF!</definedName>
    <definedName name="BExXZS0XCQNYYY1DP75R3PCXFSRH" localSheetId="7" hidden="1">#REF!</definedName>
    <definedName name="BExXZS0XCQNYYY1DP75R3PCXFSRH" hidden="1">#REF!</definedName>
    <definedName name="BExXZXKH7NBARQQAZM69Z57IH1MM" localSheetId="2" hidden="1">#REF!</definedName>
    <definedName name="BExXZXKH7NBARQQAZM69Z57IH1MM" localSheetId="7" hidden="1">#REF!</definedName>
    <definedName name="BExXZXKH7NBARQQAZM69Z57IH1MM" hidden="1">'[3]Reco Sheet for Fcast'!$F$6:$G$6</definedName>
    <definedName name="BExY06EUGA7EW4VVDQKIUQW4P39O" localSheetId="19" hidden="1">#REF!</definedName>
    <definedName name="BExY06EUGA7EW4VVDQKIUQW4P39O" localSheetId="16" hidden="1">#REF!</definedName>
    <definedName name="BExY06EUGA7EW4VVDQKIUQW4P39O" localSheetId="17" hidden="1">#REF!</definedName>
    <definedName name="BExY06EUGA7EW4VVDQKIUQW4P39O" localSheetId="13" hidden="1">#REF!</definedName>
    <definedName name="BExY06EUGA7EW4VVDQKIUQW4P39O" localSheetId="14" hidden="1">#REF!</definedName>
    <definedName name="BExY06EUGA7EW4VVDQKIUQW4P39O" localSheetId="2" hidden="1">#REF!</definedName>
    <definedName name="BExY06EUGA7EW4VVDQKIUQW4P39O" localSheetId="5" hidden="1">#REF!</definedName>
    <definedName name="BExY06EUGA7EW4VVDQKIUQW4P39O" localSheetId="22" hidden="1">#REF!</definedName>
    <definedName name="BExY06EUGA7EW4VVDQKIUQW4P39O" localSheetId="21" hidden="1">#REF!</definedName>
    <definedName name="BExY06EUGA7EW4VVDQKIUQW4P39O" localSheetId="57" hidden="1">#REF!</definedName>
    <definedName name="BExY06EUGA7EW4VVDQKIUQW4P39O" localSheetId="56" hidden="1">#REF!</definedName>
    <definedName name="BExY06EUGA7EW4VVDQKIUQW4P39O" localSheetId="7" hidden="1">#REF!</definedName>
    <definedName name="BExY06EUGA7EW4VVDQKIUQW4P39O" localSheetId="40" hidden="1">#REF!</definedName>
    <definedName name="BExY06EUGA7EW4VVDQKIUQW4P39O" localSheetId="39" hidden="1">#REF!</definedName>
    <definedName name="BExY06EUGA7EW4VVDQKIUQW4P39O" localSheetId="41" hidden="1">#REF!</definedName>
    <definedName name="BExY06EUGA7EW4VVDQKIUQW4P39O" localSheetId="38" hidden="1">#REF!</definedName>
    <definedName name="BExY06EUGA7EW4VVDQKIUQW4P39O" localSheetId="15" hidden="1">#REF!</definedName>
    <definedName name="BExY06EUGA7EW4VVDQKIUQW4P39O" hidden="1">#REF!</definedName>
    <definedName name="BExY07WSDH5QEVM7BJXJK2ZRAI1O" localSheetId="19" hidden="1">'[4]AMI P &amp; L'!#REF!</definedName>
    <definedName name="BExY07WSDH5QEVM7BJXJK2ZRAI1O" localSheetId="16" hidden="1">'[4]AMI P &amp; L'!#REF!</definedName>
    <definedName name="BExY07WSDH5QEVM7BJXJK2ZRAI1O" localSheetId="17" hidden="1">'[4]AMI P &amp; L'!#REF!</definedName>
    <definedName name="BExY07WSDH5QEVM7BJXJK2ZRAI1O" localSheetId="13" hidden="1">'[4]AMI P &amp; L'!#REF!</definedName>
    <definedName name="BExY07WSDH5QEVM7BJXJK2ZRAI1O" localSheetId="14" hidden="1">'[4]AMI P &amp; L'!#REF!</definedName>
    <definedName name="BExY07WSDH5QEVM7BJXJK2ZRAI1O" localSheetId="2" hidden="1">#REF!</definedName>
    <definedName name="BExY07WSDH5QEVM7BJXJK2ZRAI1O" localSheetId="5" hidden="1">'[4]AMI P &amp; L'!#REF!</definedName>
    <definedName name="BExY07WSDH5QEVM7BJXJK2ZRAI1O" localSheetId="22" hidden="1">'[4]AMI P &amp; L'!#REF!</definedName>
    <definedName name="BExY07WSDH5QEVM7BJXJK2ZRAI1O" localSheetId="21" hidden="1">'[4]AMI P &amp; L'!#REF!</definedName>
    <definedName name="BExY07WSDH5QEVM7BJXJK2ZRAI1O" localSheetId="57" hidden="1">'[4]AMI P &amp; L'!#REF!</definedName>
    <definedName name="BExY07WSDH5QEVM7BJXJK2ZRAI1O" localSheetId="56" hidden="1">'[4]AMI P &amp; L'!#REF!</definedName>
    <definedName name="BExY07WSDH5QEVM7BJXJK2ZRAI1O" localSheetId="7" hidden="1">#REF!</definedName>
    <definedName name="BExY07WSDH5QEVM7BJXJK2ZRAI1O" localSheetId="40" hidden="1">'[4]AMI P &amp; L'!#REF!</definedName>
    <definedName name="BExY07WSDH5QEVM7BJXJK2ZRAI1O" localSheetId="39" hidden="1">'[4]AMI P &amp; L'!#REF!</definedName>
    <definedName name="BExY07WSDH5QEVM7BJXJK2ZRAI1O" localSheetId="41" hidden="1">'[4]AMI P &amp; L'!#REF!</definedName>
    <definedName name="BExY07WSDH5QEVM7BJXJK2ZRAI1O" localSheetId="38" hidden="1">'[4]AMI P &amp; L'!#REF!</definedName>
    <definedName name="BExY07WSDH5QEVM7BJXJK2ZRAI1O" localSheetId="15" hidden="1">'[4]AMI P &amp; L'!#REF!</definedName>
    <definedName name="BExY07WSDH5QEVM7BJXJK2ZRAI1O" hidden="1">'[4]AMI P &amp; L'!#REF!</definedName>
    <definedName name="BExY0BI99V6MXLHXBCSPUL0OPF3M" localSheetId="13" hidden="1">#REF!</definedName>
    <definedName name="BExY0BI99V6MXLHXBCSPUL0OPF3M" localSheetId="14" hidden="1">#REF!</definedName>
    <definedName name="BExY0BI99V6MXLHXBCSPUL0OPF3M" localSheetId="2" hidden="1">#REF!</definedName>
    <definedName name="BExY0BI99V6MXLHXBCSPUL0OPF3M" localSheetId="22" hidden="1">#REF!</definedName>
    <definedName name="BExY0BI99V6MXLHXBCSPUL0OPF3M" localSheetId="7" hidden="1">#REF!</definedName>
    <definedName name="BExY0BI99V6MXLHXBCSPUL0OPF3M" hidden="1">#REF!</definedName>
    <definedName name="BExY0C3UBVC4M59JIRXVQ8OWAJC1" localSheetId="2" hidden="1">#REF!</definedName>
    <definedName name="BExY0C3UBVC4M59JIRXVQ8OWAJC1" localSheetId="7" hidden="1">#REF!</definedName>
    <definedName name="BExY0C3UBVC4M59JIRXVQ8OWAJC1" hidden="1">'[3]Reco Sheet for Fcast'!$I$7:$J$7</definedName>
    <definedName name="BExY0N1K6XFGR26YH5NSEE627RBN" localSheetId="13" hidden="1">#REF!</definedName>
    <definedName name="BExY0N1K6XFGR26YH5NSEE627RBN" localSheetId="14" hidden="1">#REF!</definedName>
    <definedName name="BExY0N1K6XFGR26YH5NSEE627RBN" localSheetId="2" hidden="1">#REF!</definedName>
    <definedName name="BExY0N1K6XFGR26YH5NSEE627RBN" hidden="1">#REF!</definedName>
    <definedName name="BExY0OE8GFHMLLTEAFIOQTOPEVPB" localSheetId="2" hidden="1">#REF!</definedName>
    <definedName name="BExY0OE8GFHMLLTEAFIOQTOPEVPB" localSheetId="7" hidden="1">#REF!</definedName>
    <definedName name="BExY0OE8GFHMLLTEAFIOQTOPEVPB" hidden="1">'[3]Reco Sheet for Fcast'!$F$8:$G$8</definedName>
    <definedName name="BExY0OJHW85S0VKBA8T4HTYPYBOS" localSheetId="2" hidden="1">#REF!</definedName>
    <definedName name="BExY0OJHW85S0VKBA8T4HTYPYBOS" localSheetId="7" hidden="1">#REF!</definedName>
    <definedName name="BExY0OJHW85S0VKBA8T4HTYPYBOS" hidden="1">'[3]Reco Sheet for Fcast'!$I$10:$J$10</definedName>
    <definedName name="BExY0T1E034D7XAXNC6F7540LLIE" localSheetId="2" hidden="1">#REF!</definedName>
    <definedName name="BExY0T1E034D7XAXNC6F7540LLIE" localSheetId="7" hidden="1">#REF!</definedName>
    <definedName name="BExY0T1E034D7XAXNC6F7540LLIE" hidden="1">'[3]Reco Sheet for Fcast'!$F$15</definedName>
    <definedName name="BExY0V4VNPA7ZZUMJNNU0ZHE1KOH" localSheetId="19" hidden="1">#REF!</definedName>
    <definedName name="BExY0V4VNPA7ZZUMJNNU0ZHE1KOH" localSheetId="16" hidden="1">#REF!</definedName>
    <definedName name="BExY0V4VNPA7ZZUMJNNU0ZHE1KOH" localSheetId="17" hidden="1">#REF!</definedName>
    <definedName name="BExY0V4VNPA7ZZUMJNNU0ZHE1KOH" localSheetId="13" hidden="1">#REF!</definedName>
    <definedName name="BExY0V4VNPA7ZZUMJNNU0ZHE1KOH" localSheetId="14" hidden="1">#REF!</definedName>
    <definedName name="BExY0V4VNPA7ZZUMJNNU0ZHE1KOH" localSheetId="2" hidden="1">#REF!</definedName>
    <definedName name="BExY0V4VNPA7ZZUMJNNU0ZHE1KOH" localSheetId="5" hidden="1">#REF!</definedName>
    <definedName name="BExY0V4VNPA7ZZUMJNNU0ZHE1KOH" localSheetId="22" hidden="1">#REF!</definedName>
    <definedName name="BExY0V4VNPA7ZZUMJNNU0ZHE1KOH" localSheetId="21" hidden="1">#REF!</definedName>
    <definedName name="BExY0V4VNPA7ZZUMJNNU0ZHE1KOH" localSheetId="57" hidden="1">#REF!</definedName>
    <definedName name="BExY0V4VNPA7ZZUMJNNU0ZHE1KOH" localSheetId="56" hidden="1">#REF!</definedName>
    <definedName name="BExY0V4VNPA7ZZUMJNNU0ZHE1KOH" localSheetId="7" hidden="1">#REF!</definedName>
    <definedName name="BExY0V4VNPA7ZZUMJNNU0ZHE1KOH" localSheetId="40" hidden="1">#REF!</definedName>
    <definedName name="BExY0V4VNPA7ZZUMJNNU0ZHE1KOH" localSheetId="39" hidden="1">#REF!</definedName>
    <definedName name="BExY0V4VNPA7ZZUMJNNU0ZHE1KOH" localSheetId="41" hidden="1">#REF!</definedName>
    <definedName name="BExY0V4VNPA7ZZUMJNNU0ZHE1KOH" localSheetId="38" hidden="1">#REF!</definedName>
    <definedName name="BExY0V4VNPA7ZZUMJNNU0ZHE1KOH" localSheetId="15" hidden="1">#REF!</definedName>
    <definedName name="BExY0V4VNPA7ZZUMJNNU0ZHE1KOH" hidden="1">#REF!</definedName>
    <definedName name="BExY0XTZLHN49J2JH94BYTKBJLT3" localSheetId="2" hidden="1">#REF!</definedName>
    <definedName name="BExY0XTZLHN49J2JH94BYTKBJLT3" localSheetId="7" hidden="1">#REF!</definedName>
    <definedName name="BExY0XTZLHN49J2JH94BYTKBJLT3" hidden="1">'[3]Reco Sheet for Fcast'!$F$10:$G$10</definedName>
    <definedName name="BExY11FH9TXHERUYGG8FE50U7H7J" localSheetId="2" hidden="1">#REF!</definedName>
    <definedName name="BExY11FH9TXHERUYGG8FE50U7H7J" localSheetId="7" hidden="1">#REF!</definedName>
    <definedName name="BExY11FH9TXHERUYGG8FE50U7H7J" hidden="1">'[3]Reco Sheet for Fcast'!$F$10:$G$10</definedName>
    <definedName name="BExY16IWJ7CI1QGWVNBVHPYS9JPN" localSheetId="13" hidden="1">#REF!</definedName>
    <definedName name="BExY16IWJ7CI1QGWVNBVHPYS9JPN" localSheetId="14" hidden="1">#REF!</definedName>
    <definedName name="BExY16IWJ7CI1QGWVNBVHPYS9JPN" localSheetId="2" hidden="1">#REF!</definedName>
    <definedName name="BExY16IWJ7CI1QGWVNBVHPYS9JPN" localSheetId="22" hidden="1">#REF!</definedName>
    <definedName name="BExY16IWJ7CI1QGWVNBVHPYS9JPN" localSheetId="7" hidden="1">#REF!</definedName>
    <definedName name="BExY16IWJ7CI1QGWVNBVHPYS9JPN" hidden="1">#REF!</definedName>
    <definedName name="BExY180UKNW5NIAWD6ZUYTFEH8QS" localSheetId="2" hidden="1">#REF!</definedName>
    <definedName name="BExY180UKNW5NIAWD6ZUYTFEH8QS" localSheetId="7" hidden="1">#REF!</definedName>
    <definedName name="BExY180UKNW5NIAWD6ZUYTFEH8QS" hidden="1">'[3]Reco Sheet for Fcast'!$F$15</definedName>
    <definedName name="BExY1DPTV4LSY9MEOUGXF8X052NA" localSheetId="2" hidden="1">#REF!</definedName>
    <definedName name="BExY1DPTV4LSY9MEOUGXF8X052NA" localSheetId="7" hidden="1">#REF!</definedName>
    <definedName name="BExY1DPTV4LSY9MEOUGXF8X052NA" hidden="1">'[3]Reco Sheet for Fcast'!$F$7:$G$7</definedName>
    <definedName name="BExY1GK9ELBEKDD7O6HR6DUO8YGO" localSheetId="2" hidden="1">#REF!</definedName>
    <definedName name="BExY1GK9ELBEKDD7O6HR6DUO8YGO" localSheetId="7" hidden="1">#REF!</definedName>
    <definedName name="BExY1GK9ELBEKDD7O6HR6DUO8YGO" hidden="1">'[3]Reco Sheet for Fcast'!$I$11:$J$11</definedName>
    <definedName name="BExY1HBBZWCVKT5KEBLCKMKR9LKK" localSheetId="2" hidden="1">'[5]Reco Sheet for Fcast'!$F$9:$G$9</definedName>
    <definedName name="BExY1HBBZWCVKT5KEBLCKMKR9LKK" localSheetId="7" hidden="1">'[5]Reco Sheet for Fcast'!$F$9:$G$9</definedName>
    <definedName name="BExY1HBBZWCVKT5KEBLCKMKR9LKK" hidden="1">'[3]Reco Sheet for Fcast'!$F$9:$G$9</definedName>
    <definedName name="BExY1JKAZRX115882TBCLNSDWLAA" localSheetId="13" hidden="1">#REF!</definedName>
    <definedName name="BExY1JKAZRX115882TBCLNSDWLAA" localSheetId="14" hidden="1">#REF!</definedName>
    <definedName name="BExY1JKAZRX115882TBCLNSDWLAA" localSheetId="2" hidden="1">#REF!</definedName>
    <definedName name="BExY1JKAZRX115882TBCLNSDWLAA" localSheetId="7" hidden="1">#REF!</definedName>
    <definedName name="BExY1JKAZRX115882TBCLNSDWLAA" hidden="1">#REF!</definedName>
    <definedName name="BExY1NWOXXFV9GGZ3PX444LZ8TVX" localSheetId="2" hidden="1">#REF!</definedName>
    <definedName name="BExY1NWOXXFV9GGZ3PX444LZ8TVX" localSheetId="7" hidden="1">#REF!</definedName>
    <definedName name="BExY1NWOXXFV9GGZ3PX444LZ8TVX" hidden="1">'[3]Reco Sheet for Fcast'!$F$10:$G$10</definedName>
    <definedName name="BExY1TQZQFWKT6O5QIU1TXC6JZG1" localSheetId="13" hidden="1">#REF!</definedName>
    <definedName name="BExY1TQZQFWKT6O5QIU1TXC6JZG1" localSheetId="14" hidden="1">#REF!</definedName>
    <definedName name="BExY1TQZQFWKT6O5QIU1TXC6JZG1" localSheetId="2" hidden="1">#REF!</definedName>
    <definedName name="BExY1TQZQFWKT6O5QIU1TXC6JZG1" localSheetId="7" hidden="1">#REF!</definedName>
    <definedName name="BExY1TQZQFWKT6O5QIU1TXC6JZG1" hidden="1">#REF!</definedName>
    <definedName name="BExY1UCL0RND63LLSM9X5SFRG117" localSheetId="2" hidden="1">#REF!</definedName>
    <definedName name="BExY1UCL0RND63LLSM9X5SFRG117" localSheetId="7" hidden="1">#REF!</definedName>
    <definedName name="BExY1UCL0RND63LLSM9X5SFRG117" hidden="1">'[3]Reco Sheet for Fcast'!$H$2:$I$2</definedName>
    <definedName name="BExY1WAT3937L08HLHIRQHMP2A3H" localSheetId="2" hidden="1">#REF!</definedName>
    <definedName name="BExY1WAT3937L08HLHIRQHMP2A3H" localSheetId="7" hidden="1">#REF!</definedName>
    <definedName name="BExY1WAT3937L08HLHIRQHMP2A3H" hidden="1">'[3]Reco Sheet for Fcast'!$I$10:$J$10</definedName>
    <definedName name="BExY1YEBOSLMID7LURP8QB46AI91" localSheetId="2" hidden="1">#REF!</definedName>
    <definedName name="BExY1YEBOSLMID7LURP8QB46AI91" localSheetId="7" hidden="1">#REF!</definedName>
    <definedName name="BExY1YEBOSLMID7LURP8QB46AI91" hidden="1">'[3]Reco Sheet for Fcast'!$I$10:$J$10</definedName>
    <definedName name="BExY2FS4LFX9OHOTQT7SJ2PXAC25" localSheetId="2" hidden="1">#REF!</definedName>
    <definedName name="BExY2FS4LFX9OHOTQT7SJ2PXAC25" localSheetId="7" hidden="1">#REF!</definedName>
    <definedName name="BExY2FS4LFX9OHOTQT7SJ2PXAC25" hidden="1">'[3]Reco Sheet for Fcast'!$I$10:$J$10</definedName>
    <definedName name="BExY2GDPCZPVU0IQ6IJIB1YQQRQ6" localSheetId="2" hidden="1">#REF!</definedName>
    <definedName name="BExY2GDPCZPVU0IQ6IJIB1YQQRQ6" localSheetId="7" hidden="1">#REF!</definedName>
    <definedName name="BExY2GDPCZPVU0IQ6IJIB1YQQRQ6" hidden="1">'[3]Reco Sheet for Fcast'!$F$6:$G$6</definedName>
    <definedName name="BExY2GTSZ3VA9TXLY7KW1LIAKJ61" localSheetId="2" hidden="1">#REF!</definedName>
    <definedName name="BExY2GTSZ3VA9TXLY7KW1LIAKJ61" localSheetId="7" hidden="1">#REF!</definedName>
    <definedName name="BExY2GTSZ3VA9TXLY7KW1LIAKJ61" hidden="1">'[3]Reco Sheet for Fcast'!$F$6:$G$6</definedName>
    <definedName name="BExY2IXBR1SGYZH08T7QHKEFS8HA" localSheetId="2" hidden="1">#REF!</definedName>
    <definedName name="BExY2IXBR1SGYZH08T7QHKEFS8HA" localSheetId="7" hidden="1">#REF!</definedName>
    <definedName name="BExY2IXBR1SGYZH08T7QHKEFS8HA" hidden="1">'[3]Reco Sheet for Fcast'!$F$15</definedName>
    <definedName name="BExY2Q4B5FUDA5VU4VRUHX327QN0" localSheetId="2" hidden="1">#REF!</definedName>
    <definedName name="BExY2Q4B5FUDA5VU4VRUHX327QN0" localSheetId="7" hidden="1">#REF!</definedName>
    <definedName name="BExY2Q4B5FUDA5VU4VRUHX327QN0" hidden="1">'[3]Reco Sheet for Fcast'!$F$9:$G$9</definedName>
    <definedName name="BExY3HOSK7YI364K15OX70AVR6F1" localSheetId="19" hidden="1">'[4]AMI P &amp; L'!#REF!</definedName>
    <definedName name="BExY3HOSK7YI364K15OX70AVR6F1" localSheetId="16" hidden="1">'[4]AMI P &amp; L'!#REF!</definedName>
    <definedName name="BExY3HOSK7YI364K15OX70AVR6F1" localSheetId="17" hidden="1">'[4]AMI P &amp; L'!#REF!</definedName>
    <definedName name="BExY3HOSK7YI364K15OX70AVR6F1" localSheetId="13" hidden="1">'[4]AMI P &amp; L'!#REF!</definedName>
    <definedName name="BExY3HOSK7YI364K15OX70AVR6F1" localSheetId="14" hidden="1">'[4]AMI P &amp; L'!#REF!</definedName>
    <definedName name="BExY3HOSK7YI364K15OX70AVR6F1" localSheetId="2" hidden="1">#REF!</definedName>
    <definedName name="BExY3HOSK7YI364K15OX70AVR6F1" localSheetId="5" hidden="1">'[4]AMI P &amp; L'!#REF!</definedName>
    <definedName name="BExY3HOSK7YI364K15OX70AVR6F1" localSheetId="22" hidden="1">'[4]AMI P &amp; L'!#REF!</definedName>
    <definedName name="BExY3HOSK7YI364K15OX70AVR6F1" localSheetId="21" hidden="1">'[4]AMI P &amp; L'!#REF!</definedName>
    <definedName name="BExY3HOSK7YI364K15OX70AVR6F1" localSheetId="57" hidden="1">'[4]AMI P &amp; L'!#REF!</definedName>
    <definedName name="BExY3HOSK7YI364K15OX70AVR6F1" localSheetId="56" hidden="1">'[4]AMI P &amp; L'!#REF!</definedName>
    <definedName name="BExY3HOSK7YI364K15OX70AVR6F1" localSheetId="7" hidden="1">#REF!</definedName>
    <definedName name="BExY3HOSK7YI364K15OX70AVR6F1" localSheetId="40" hidden="1">'[4]AMI P &amp; L'!#REF!</definedName>
    <definedName name="BExY3HOSK7YI364K15OX70AVR6F1" localSheetId="39" hidden="1">'[4]AMI P &amp; L'!#REF!</definedName>
    <definedName name="BExY3HOSK7YI364K15OX70AVR6F1" localSheetId="41" hidden="1">'[4]AMI P &amp; L'!#REF!</definedName>
    <definedName name="BExY3HOSK7YI364K15OX70AVR6F1" localSheetId="38" hidden="1">'[4]AMI P &amp; L'!#REF!</definedName>
    <definedName name="BExY3HOSK7YI364K15OX70AVR6F1" localSheetId="15" hidden="1">'[4]AMI P &amp; L'!#REF!</definedName>
    <definedName name="BExY3HOSK7YI364K15OX70AVR6F1" hidden="1">'[4]AMI P &amp; L'!#REF!</definedName>
    <definedName name="BExY3T89AUR83SOAZZ3OMDEJDQ39" localSheetId="2" hidden="1">#REF!</definedName>
    <definedName name="BExY3T89AUR83SOAZZ3OMDEJDQ39" localSheetId="7" hidden="1">#REF!</definedName>
    <definedName name="BExY3T89AUR83SOAZZ3OMDEJDQ39" hidden="1">'[3]Reco Sheet for Fcast'!$F$10:$G$10</definedName>
    <definedName name="BExY41MCOFU9E7TSPZ8U683QRPMT" localSheetId="13" hidden="1">#REF!</definedName>
    <definedName name="BExY41MCOFU9E7TSPZ8U683QRPMT" localSheetId="14" hidden="1">#REF!</definedName>
    <definedName name="BExY41MCOFU9E7TSPZ8U683QRPMT" localSheetId="2" hidden="1">#REF!</definedName>
    <definedName name="BExY41MCOFU9E7TSPZ8U683QRPMT" hidden="1">#REF!</definedName>
    <definedName name="BExY45O3XSWT6MQU6R33GI3YUAUM" localSheetId="19" hidden="1">#REF!</definedName>
    <definedName name="BExY45O3XSWT6MQU6R33GI3YUAUM" localSheetId="16" hidden="1">#REF!</definedName>
    <definedName name="BExY45O3XSWT6MQU6R33GI3YUAUM" localSheetId="17" hidden="1">#REF!</definedName>
    <definedName name="BExY45O3XSWT6MQU6R33GI3YUAUM" localSheetId="13" hidden="1">#REF!</definedName>
    <definedName name="BExY45O3XSWT6MQU6R33GI3YUAUM" localSheetId="14" hidden="1">#REF!</definedName>
    <definedName name="BExY45O3XSWT6MQU6R33GI3YUAUM" localSheetId="2" hidden="1">#REF!</definedName>
    <definedName name="BExY45O3XSWT6MQU6R33GI3YUAUM" localSheetId="5" hidden="1">#REF!</definedName>
    <definedName name="BExY45O3XSWT6MQU6R33GI3YUAUM" localSheetId="22" hidden="1">#REF!</definedName>
    <definedName name="BExY45O3XSWT6MQU6R33GI3YUAUM" localSheetId="21" hidden="1">#REF!</definedName>
    <definedName name="BExY45O3XSWT6MQU6R33GI3YUAUM" localSheetId="57" hidden="1">#REF!</definedName>
    <definedName name="BExY45O3XSWT6MQU6R33GI3YUAUM" localSheetId="56" hidden="1">#REF!</definedName>
    <definedName name="BExY45O3XSWT6MQU6R33GI3YUAUM" localSheetId="7" hidden="1">#REF!</definedName>
    <definedName name="BExY45O3XSWT6MQU6R33GI3YUAUM" localSheetId="40" hidden="1">#REF!</definedName>
    <definedName name="BExY45O3XSWT6MQU6R33GI3YUAUM" localSheetId="39" hidden="1">#REF!</definedName>
    <definedName name="BExY45O3XSWT6MQU6R33GI3YUAUM" localSheetId="41" hidden="1">#REF!</definedName>
    <definedName name="BExY45O3XSWT6MQU6R33GI3YUAUM" localSheetId="38" hidden="1">#REF!</definedName>
    <definedName name="BExY45O3XSWT6MQU6R33GI3YUAUM" localSheetId="15" hidden="1">#REF!</definedName>
    <definedName name="BExY45O3XSWT6MQU6R33GI3YUAUM" hidden="1">#REF!</definedName>
    <definedName name="BExY4ET3RLNWSSJL6DIXQZOTATID" hidden="1">'[6]Bud Mth'!$G$2:$H$2</definedName>
    <definedName name="BExY4FEP1XDIXHJPX1TPN4YPX0A4" localSheetId="13" hidden="1">#REF!</definedName>
    <definedName name="BExY4FEP1XDIXHJPX1TPN4YPX0A4" localSheetId="14" hidden="1">#REF!</definedName>
    <definedName name="BExY4FEP1XDIXHJPX1TPN4YPX0A4" localSheetId="2" hidden="1">#REF!</definedName>
    <definedName name="BExY4FEP1XDIXHJPX1TPN4YPX0A4" localSheetId="7" hidden="1">#REF!</definedName>
    <definedName name="BExY4FEP1XDIXHJPX1TPN4YPX0A4" hidden="1">#REF!</definedName>
    <definedName name="BExY4MG771JQ84EMIVB6HQGGHZY7" localSheetId="2" hidden="1">#REF!</definedName>
    <definedName name="BExY4MG771JQ84EMIVB6HQGGHZY7" localSheetId="7" hidden="1">#REF!</definedName>
    <definedName name="BExY4MG771JQ84EMIVB6HQGGHZY7" hidden="1">'[3]Reco Sheet for Fcast'!$H$2:$I$2</definedName>
    <definedName name="BExY4PWCSFB8P3J3TBQB2MD67263" localSheetId="2" hidden="1">#REF!</definedName>
    <definedName name="BExY4PWCSFB8P3J3TBQB2MD67263" localSheetId="7" hidden="1">#REF!</definedName>
    <definedName name="BExY4PWCSFB8P3J3TBQB2MD67263" hidden="1">'[3]Reco Sheet for Fcast'!$I$8:$J$8</definedName>
    <definedName name="BExY4RZW3KK11JLYBA4DWZ92M6LQ" localSheetId="2" hidden="1">#REF!</definedName>
    <definedName name="BExY4RZW3KK11JLYBA4DWZ92M6LQ" localSheetId="7" hidden="1">#REF!</definedName>
    <definedName name="BExY4RZW3KK11JLYBA4DWZ92M6LQ" hidden="1">'[3]Reco Sheet for Fcast'!$I$11:$J$11</definedName>
    <definedName name="BExY4XOVTTNVZ577RLIEC7NZQFIX" localSheetId="2" hidden="1">#REF!</definedName>
    <definedName name="BExY4XOVTTNVZ577RLIEC7NZQFIX" localSheetId="7" hidden="1">#REF!</definedName>
    <definedName name="BExY4XOVTTNVZ577RLIEC7NZQFIX" hidden="1">'[3]Reco Sheet for Fcast'!$F$7:$G$7</definedName>
    <definedName name="BExY50JAF5CG01GTHAUS7I4ZLUDC" localSheetId="2" hidden="1">#REF!</definedName>
    <definedName name="BExY50JAF5CG01GTHAUS7I4ZLUDC" localSheetId="7" hidden="1">#REF!</definedName>
    <definedName name="BExY50JAF5CG01GTHAUS7I4ZLUDC" hidden="1">'[3]Reco Sheet for Fcast'!$I$8:$J$8</definedName>
    <definedName name="BExY53J7EXFEOFTRNAHLK7IH3ACB" localSheetId="2" hidden="1">#REF!</definedName>
    <definedName name="BExY53J7EXFEOFTRNAHLK7IH3ACB" localSheetId="7" hidden="1">#REF!</definedName>
    <definedName name="BExY53J7EXFEOFTRNAHLK7IH3ACB" hidden="1">'[3]Reco Sheet for Fcast'!$F$8:$G$8</definedName>
    <definedName name="BExY5515SJTJS3VM80M3YYR0WF37" localSheetId="2" hidden="1">#REF!</definedName>
    <definedName name="BExY5515SJTJS3VM80M3YYR0WF37" localSheetId="7" hidden="1">#REF!</definedName>
    <definedName name="BExY5515SJTJS3VM80M3YYR0WF37" hidden="1">'[3]Reco Sheet for Fcast'!$F$15:$G$16</definedName>
    <definedName name="BExY5515WE39FQ3EG5QHG67V9C0O" localSheetId="2" hidden="1">#REF!</definedName>
    <definedName name="BExY5515WE39FQ3EG5QHG67V9C0O" localSheetId="7" hidden="1">#REF!</definedName>
    <definedName name="BExY5515WE39FQ3EG5QHG67V9C0O" hidden="1">'[3]Reco Sheet for Fcast'!$F$11:$G$11</definedName>
    <definedName name="BExY5986WNAD8NFCPXC9TVLBU4FG" localSheetId="2" hidden="1">#REF!</definedName>
    <definedName name="BExY5986WNAD8NFCPXC9TVLBU4FG" localSheetId="7" hidden="1">#REF!</definedName>
    <definedName name="BExY5986WNAD8NFCPXC9TVLBU4FG" hidden="1">'[3]Reco Sheet for Fcast'!$K$2</definedName>
    <definedName name="BExY5DF9MS25IFNWGJ1YAS5MDN8R" localSheetId="2" hidden="1">#REF!</definedName>
    <definedName name="BExY5DF9MS25IFNWGJ1YAS5MDN8R" localSheetId="7" hidden="1">#REF!</definedName>
    <definedName name="BExY5DF9MS25IFNWGJ1YAS5MDN8R" hidden="1">'[3]Reco Sheet for Fcast'!$K$2</definedName>
    <definedName name="BExY5ERVGL3UM2MGT8LJ0XPKTZEK" localSheetId="2" hidden="1">#REF!</definedName>
    <definedName name="BExY5ERVGL3UM2MGT8LJ0XPKTZEK" localSheetId="7" hidden="1">#REF!</definedName>
    <definedName name="BExY5ERVGL3UM2MGT8LJ0XPKTZEK" hidden="1">'[3]Reco Sheet for Fcast'!$I$7:$J$7</definedName>
    <definedName name="BExY5EX6NJFK8W754ZVZDN5DS04K" localSheetId="2" hidden="1">#REF!</definedName>
    <definedName name="BExY5EX6NJFK8W754ZVZDN5DS04K" localSheetId="7" hidden="1">#REF!</definedName>
    <definedName name="BExY5EX6NJFK8W754ZVZDN5DS04K" hidden="1">'[3]Reco Sheet for Fcast'!$I$6:$J$6</definedName>
    <definedName name="BExY5S3XD1NJT109CV54IFOHVLQ6" localSheetId="2" hidden="1">#REF!</definedName>
    <definedName name="BExY5S3XD1NJT109CV54IFOHVLQ6" localSheetId="7" hidden="1">#REF!</definedName>
    <definedName name="BExY5S3XD1NJT109CV54IFOHVLQ6" hidden="1">'[3]Reco Sheet for Fcast'!$F$9:$G$9</definedName>
    <definedName name="BExY6KVS1MMZ2R34PGEFR2BMTU9W" localSheetId="2" hidden="1">#REF!</definedName>
    <definedName name="BExY6KVS1MMZ2R34PGEFR2BMTU9W" localSheetId="7" hidden="1">#REF!</definedName>
    <definedName name="BExY6KVS1MMZ2R34PGEFR2BMTU9W" hidden="1">'[3]Reco Sheet for Fcast'!$I$11:$J$11</definedName>
    <definedName name="BExY6Q9YY7LW745GP7CYOGGSPHGE" localSheetId="2" hidden="1">#REF!</definedName>
    <definedName name="BExY6Q9YY7LW745GP7CYOGGSPHGE" localSheetId="7" hidden="1">#REF!</definedName>
    <definedName name="BExY6Q9YY7LW745GP7CYOGGSPHGE" hidden="1">'[3]Reco Sheet for Fcast'!$F$6:$G$6</definedName>
    <definedName name="BExZIA3C8LKJTEH3MKQ57KJH5TA2" localSheetId="2" hidden="1">#REF!</definedName>
    <definedName name="BExZIA3C8LKJTEH3MKQ57KJH5TA2" localSheetId="7" hidden="1">#REF!</definedName>
    <definedName name="BExZIA3C8LKJTEH3MKQ57KJH5TA2" hidden="1">'[3]Reco Sheet for Fcast'!$I$11:$J$11</definedName>
    <definedName name="BExZIIHH3QNQE3GFMHEE4UMHY6WQ" localSheetId="2" hidden="1">#REF!</definedName>
    <definedName name="BExZIIHH3QNQE3GFMHEE4UMHY6WQ" localSheetId="7" hidden="1">#REF!</definedName>
    <definedName name="BExZIIHH3QNQE3GFMHEE4UMHY6WQ" hidden="1">'[3]Reco Sheet for Fcast'!$F$6:$G$6</definedName>
    <definedName name="BExZIYO22G5UXOB42GDLYGVRJ6U7" localSheetId="2" hidden="1">#REF!</definedName>
    <definedName name="BExZIYO22G5UXOB42GDLYGVRJ6U7" localSheetId="7" hidden="1">#REF!</definedName>
    <definedName name="BExZIYO22G5UXOB42GDLYGVRJ6U7" hidden="1">'[3]Reco Sheet for Fcast'!$F$11:$G$11</definedName>
    <definedName name="BExZJ7CYXTDLM412P6E5FAC4YB5M" localSheetId="2" hidden="1">'[5]Reco Sheet for Fcast'!$F$15:$AI$18</definedName>
    <definedName name="BExZJ7CYXTDLM412P6E5FAC4YB5M" localSheetId="7" hidden="1">'[5]Reco Sheet for Fcast'!$F$15:$AI$18</definedName>
    <definedName name="BExZJ7CYXTDLM412P6E5FAC4YB5M" hidden="1">'[3]Reco Sheet for Fcast'!$F$15:$AI$18</definedName>
    <definedName name="BExZJ7I9T8XU4MZRKJ1VVU76V2LZ" localSheetId="2" hidden="1">#REF!</definedName>
    <definedName name="BExZJ7I9T8XU4MZRKJ1VVU76V2LZ" localSheetId="7" hidden="1">#REF!</definedName>
    <definedName name="BExZJ7I9T8XU4MZRKJ1VVU76V2LZ" hidden="1">'[3]Reco Sheet for Fcast'!$F$15</definedName>
    <definedName name="BExZJL5B371SHX5YN9IQ2GF888EP" localSheetId="13" hidden="1">#REF!</definedName>
    <definedName name="BExZJL5B371SHX5YN9IQ2GF888EP" localSheetId="14" hidden="1">#REF!</definedName>
    <definedName name="BExZJL5B371SHX5YN9IQ2GF888EP" localSheetId="2" hidden="1">#REF!</definedName>
    <definedName name="BExZJL5B371SHX5YN9IQ2GF888EP" localSheetId="7" hidden="1">#REF!</definedName>
    <definedName name="BExZJL5B371SHX5YN9IQ2GF888EP" hidden="1">#REF!</definedName>
    <definedName name="BExZJMY170JCUU1RWASNZ1HJPRTA" localSheetId="2" hidden="1">#REF!</definedName>
    <definedName name="BExZJMY170JCUU1RWASNZ1HJPRTA" localSheetId="7" hidden="1">#REF!</definedName>
    <definedName name="BExZJMY170JCUU1RWASNZ1HJPRTA" hidden="1">'[3]Reco Sheet for Fcast'!$F$8:$G$8</definedName>
    <definedName name="BExZJOQR77H0P4SUKVYACDCFBBXO" localSheetId="2" hidden="1">#REF!</definedName>
    <definedName name="BExZJOQR77H0P4SUKVYACDCFBBXO" localSheetId="7" hidden="1">#REF!</definedName>
    <definedName name="BExZJOQR77H0P4SUKVYACDCFBBXO" hidden="1">'[3]Reco Sheet for Fcast'!$I$6:$J$6</definedName>
    <definedName name="BExZJPN5GR1O28GF1XLDY5EH968X" localSheetId="13" hidden="1">#REF!</definedName>
    <definedName name="BExZJPN5GR1O28GF1XLDY5EH968X" localSheetId="14" hidden="1">#REF!</definedName>
    <definedName name="BExZJPN5GR1O28GF1XLDY5EH968X" localSheetId="2" hidden="1">#REF!</definedName>
    <definedName name="BExZJPN5GR1O28GF1XLDY5EH968X" hidden="1">#REF!</definedName>
    <definedName name="BExZJS6RG34ODDY9HMZ0O34MEMSB" localSheetId="2" hidden="1">#REF!</definedName>
    <definedName name="BExZJS6RG34ODDY9HMZ0O34MEMSB" localSheetId="7" hidden="1">#REF!</definedName>
    <definedName name="BExZJS6RG34ODDY9HMZ0O34MEMSB" hidden="1">'[3]Reco Sheet for Fcast'!$I$8:$J$8</definedName>
    <definedName name="BExZJWDUEYTV7TBR6HSM97T24VTT" localSheetId="13" hidden="1">#REF!</definedName>
    <definedName name="BExZJWDUEYTV7TBR6HSM97T24VTT" localSheetId="14" hidden="1">#REF!</definedName>
    <definedName name="BExZJWDUEYTV7TBR6HSM97T24VTT" localSheetId="2" hidden="1">#REF!</definedName>
    <definedName name="BExZJWDUEYTV7TBR6HSM97T24VTT" localSheetId="22" hidden="1">#REF!</definedName>
    <definedName name="BExZJWDUEYTV7TBR6HSM97T24VTT" localSheetId="7" hidden="1">#REF!</definedName>
    <definedName name="BExZJWDUEYTV7TBR6HSM97T24VTT" hidden="1">#REF!</definedName>
    <definedName name="BExZK34NR4BAD7HJAP7SQ926UQP3" localSheetId="2" hidden="1">#REF!</definedName>
    <definedName name="BExZK34NR4BAD7HJAP7SQ926UQP3" localSheetId="7" hidden="1">#REF!</definedName>
    <definedName name="BExZK34NR4BAD7HJAP7SQ926UQP3" hidden="1">'[3]Reco Sheet for Fcast'!$F$11:$G$11</definedName>
    <definedName name="BExZK3FGPHH5H771U7D5XY7XBS6E" localSheetId="19" hidden="1">'[4]AMI P &amp; L'!#REF!</definedName>
    <definedName name="BExZK3FGPHH5H771U7D5XY7XBS6E" localSheetId="16" hidden="1">'[4]AMI P &amp; L'!#REF!</definedName>
    <definedName name="BExZK3FGPHH5H771U7D5XY7XBS6E" localSheetId="17" hidden="1">'[4]AMI P &amp; L'!#REF!</definedName>
    <definedName name="BExZK3FGPHH5H771U7D5XY7XBS6E" localSheetId="13" hidden="1">'[4]AMI P &amp; L'!#REF!</definedName>
    <definedName name="BExZK3FGPHH5H771U7D5XY7XBS6E" localSheetId="14" hidden="1">'[4]AMI P &amp; L'!#REF!</definedName>
    <definedName name="BExZK3FGPHH5H771U7D5XY7XBS6E" localSheetId="2" hidden="1">#REF!</definedName>
    <definedName name="BExZK3FGPHH5H771U7D5XY7XBS6E" localSheetId="5" hidden="1">'[4]AMI P &amp; L'!#REF!</definedName>
    <definedName name="BExZK3FGPHH5H771U7D5XY7XBS6E" localSheetId="22" hidden="1">'[4]AMI P &amp; L'!#REF!</definedName>
    <definedName name="BExZK3FGPHH5H771U7D5XY7XBS6E" localSheetId="21" hidden="1">'[4]AMI P &amp; L'!#REF!</definedName>
    <definedName name="BExZK3FGPHH5H771U7D5XY7XBS6E" localSheetId="57" hidden="1">'[4]AMI P &amp; L'!#REF!</definedName>
    <definedName name="BExZK3FGPHH5H771U7D5XY7XBS6E" localSheetId="56" hidden="1">'[4]AMI P &amp; L'!#REF!</definedName>
    <definedName name="BExZK3FGPHH5H771U7D5XY7XBS6E" localSheetId="7" hidden="1">#REF!</definedName>
    <definedName name="BExZK3FGPHH5H771U7D5XY7XBS6E" localSheetId="40" hidden="1">'[4]AMI P &amp; L'!#REF!</definedName>
    <definedName name="BExZK3FGPHH5H771U7D5XY7XBS6E" localSheetId="39" hidden="1">'[4]AMI P &amp; L'!#REF!</definedName>
    <definedName name="BExZK3FGPHH5H771U7D5XY7XBS6E" localSheetId="41" hidden="1">'[4]AMI P &amp; L'!#REF!</definedName>
    <definedName name="BExZK3FGPHH5H771U7D5XY7XBS6E" localSheetId="38" hidden="1">'[4]AMI P &amp; L'!#REF!</definedName>
    <definedName name="BExZK3FGPHH5H771U7D5XY7XBS6E" localSheetId="15" hidden="1">'[4]AMI P &amp; L'!#REF!</definedName>
    <definedName name="BExZK3FGPHH5H771U7D5XY7XBS6E" hidden="1">'[4]AMI P &amp; L'!#REF!</definedName>
    <definedName name="BExZK7XB7QGGKG7YQASCD1TS7Q60" localSheetId="13" hidden="1">#REF!</definedName>
    <definedName name="BExZK7XB7QGGKG7YQASCD1TS7Q60" localSheetId="14" hidden="1">#REF!</definedName>
    <definedName name="BExZK7XB7QGGKG7YQASCD1TS7Q60" localSheetId="2" hidden="1">#REF!</definedName>
    <definedName name="BExZK7XB7QGGKG7YQASCD1TS7Q60" hidden="1">#REF!</definedName>
    <definedName name="BExZKHYORG3O8C772XPFHM1N8T80" localSheetId="19" hidden="1">'[4]AMI P &amp; L'!#REF!</definedName>
    <definedName name="BExZKHYORG3O8C772XPFHM1N8T80" localSheetId="16" hidden="1">'[4]AMI P &amp; L'!#REF!</definedName>
    <definedName name="BExZKHYORG3O8C772XPFHM1N8T80" localSheetId="17" hidden="1">'[4]AMI P &amp; L'!#REF!</definedName>
    <definedName name="BExZKHYORG3O8C772XPFHM1N8T80" localSheetId="13" hidden="1">'[4]AMI P &amp; L'!#REF!</definedName>
    <definedName name="BExZKHYORG3O8C772XPFHM1N8T80" localSheetId="14" hidden="1">'[4]AMI P &amp; L'!#REF!</definedName>
    <definedName name="BExZKHYORG3O8C772XPFHM1N8T80" localSheetId="2" hidden="1">#REF!</definedName>
    <definedName name="BExZKHYORG3O8C772XPFHM1N8T80" localSheetId="5" hidden="1">'[4]AMI P &amp; L'!#REF!</definedName>
    <definedName name="BExZKHYORG3O8C772XPFHM1N8T80" localSheetId="22" hidden="1">'[4]AMI P &amp; L'!#REF!</definedName>
    <definedName name="BExZKHYORG3O8C772XPFHM1N8T80" localSheetId="21" hidden="1">'[4]AMI P &amp; L'!#REF!</definedName>
    <definedName name="BExZKHYORG3O8C772XPFHM1N8T80" localSheetId="57" hidden="1">'[4]AMI P &amp; L'!#REF!</definedName>
    <definedName name="BExZKHYORG3O8C772XPFHM1N8T80" localSheetId="56" hidden="1">'[4]AMI P &amp; L'!#REF!</definedName>
    <definedName name="BExZKHYORG3O8C772XPFHM1N8T80" localSheetId="7" hidden="1">#REF!</definedName>
    <definedName name="BExZKHYORG3O8C772XPFHM1N8T80" localSheetId="40" hidden="1">'[4]AMI P &amp; L'!#REF!</definedName>
    <definedName name="BExZKHYORG3O8C772XPFHM1N8T80" localSheetId="39" hidden="1">'[4]AMI P &amp; L'!#REF!</definedName>
    <definedName name="BExZKHYORG3O8C772XPFHM1N8T80" localSheetId="41" hidden="1">'[4]AMI P &amp; L'!#REF!</definedName>
    <definedName name="BExZKHYORG3O8C772XPFHM1N8T80" localSheetId="38" hidden="1">'[4]AMI P &amp; L'!#REF!</definedName>
    <definedName name="BExZKHYORG3O8C772XPFHM1N8T80" localSheetId="15" hidden="1">'[4]AMI P &amp; L'!#REF!</definedName>
    <definedName name="BExZKHYORG3O8C772XPFHM1N8T80" hidden="1">'[4]AMI P &amp; L'!#REF!</definedName>
    <definedName name="BExZKJRF2IRR57DG9CLC7MSHWNNN" localSheetId="2" hidden="1">#REF!</definedName>
    <definedName name="BExZKJRF2IRR57DG9CLC7MSHWNNN" localSheetId="7" hidden="1">#REF!</definedName>
    <definedName name="BExZKJRF2IRR57DG9CLC7MSHWNNN" hidden="1">'[3]Reco Sheet for Fcast'!$F$8:$G$8</definedName>
    <definedName name="BExZKV5GYXO0X760SBD9TWTIQHGI" localSheetId="2" hidden="1">#REF!</definedName>
    <definedName name="BExZKV5GYXO0X760SBD9TWTIQHGI" localSheetId="7" hidden="1">#REF!</definedName>
    <definedName name="BExZKV5GYXO0X760SBD9TWTIQHGI" hidden="1">'[3]Reco Sheet for Fcast'!$F$10:$G$10</definedName>
    <definedName name="BExZL5SJD92M56CQDWESAKXHOGSL" localSheetId="13" hidden="1">#REF!</definedName>
    <definedName name="BExZL5SJD92M56CQDWESAKXHOGSL" localSheetId="14" hidden="1">#REF!</definedName>
    <definedName name="BExZL5SJD92M56CQDWESAKXHOGSL" localSheetId="2" hidden="1">#REF!</definedName>
    <definedName name="BExZL5SJD92M56CQDWESAKXHOGSL" hidden="1">#REF!</definedName>
    <definedName name="BExZL6E4YVXRUN7ZGF2BIGIXFR8K" localSheetId="19" hidden="1">'[4]AMI P &amp; L'!#REF!</definedName>
    <definedName name="BExZL6E4YVXRUN7ZGF2BIGIXFR8K" localSheetId="16" hidden="1">'[4]AMI P &amp; L'!#REF!</definedName>
    <definedName name="BExZL6E4YVXRUN7ZGF2BIGIXFR8K" localSheetId="17" hidden="1">'[4]AMI P &amp; L'!#REF!</definedName>
    <definedName name="BExZL6E4YVXRUN7ZGF2BIGIXFR8K" localSheetId="13" hidden="1">'[4]AMI P &amp; L'!#REF!</definedName>
    <definedName name="BExZL6E4YVXRUN7ZGF2BIGIXFR8K" localSheetId="14" hidden="1">'[4]AMI P &amp; L'!#REF!</definedName>
    <definedName name="BExZL6E4YVXRUN7ZGF2BIGIXFR8K" localSheetId="2" hidden="1">#REF!</definedName>
    <definedName name="BExZL6E4YVXRUN7ZGF2BIGIXFR8K" localSheetId="5" hidden="1">'[4]AMI P &amp; L'!#REF!</definedName>
    <definedName name="BExZL6E4YVXRUN7ZGF2BIGIXFR8K" localSheetId="22" hidden="1">'[4]AMI P &amp; L'!#REF!</definedName>
    <definedName name="BExZL6E4YVXRUN7ZGF2BIGIXFR8K" localSheetId="21" hidden="1">'[4]AMI P &amp; L'!#REF!</definedName>
    <definedName name="BExZL6E4YVXRUN7ZGF2BIGIXFR8K" localSheetId="57" hidden="1">'[4]AMI P &amp; L'!#REF!</definedName>
    <definedName name="BExZL6E4YVXRUN7ZGF2BIGIXFR8K" localSheetId="56" hidden="1">'[4]AMI P &amp; L'!#REF!</definedName>
    <definedName name="BExZL6E4YVXRUN7ZGF2BIGIXFR8K" localSheetId="7" hidden="1">#REF!</definedName>
    <definedName name="BExZL6E4YVXRUN7ZGF2BIGIXFR8K" localSheetId="40" hidden="1">'[4]AMI P &amp; L'!#REF!</definedName>
    <definedName name="BExZL6E4YVXRUN7ZGF2BIGIXFR8K" localSheetId="39" hidden="1">'[4]AMI P &amp; L'!#REF!</definedName>
    <definedName name="BExZL6E4YVXRUN7ZGF2BIGIXFR8K" localSheetId="41" hidden="1">'[4]AMI P &amp; L'!#REF!</definedName>
    <definedName name="BExZL6E4YVXRUN7ZGF2BIGIXFR8K" localSheetId="38" hidden="1">'[4]AMI P &amp; L'!#REF!</definedName>
    <definedName name="BExZL6E4YVXRUN7ZGF2BIGIXFR8K" localSheetId="15" hidden="1">'[4]AMI P &amp; L'!#REF!</definedName>
    <definedName name="BExZL6E4YVXRUN7ZGF2BIGIXFR8K" hidden="1">'[4]AMI P &amp; L'!#REF!</definedName>
    <definedName name="BExZLGVLMKTPFXG42QYT0PO81G7F" localSheetId="2" hidden="1">#REF!</definedName>
    <definedName name="BExZLGVLMKTPFXG42QYT0PO81G7F" localSheetId="7" hidden="1">#REF!</definedName>
    <definedName name="BExZLGVLMKTPFXG42QYT0PO81G7F" hidden="1">'[3]Reco Sheet for Fcast'!$F$9:$G$9</definedName>
    <definedName name="BExZLJ9XQBSJZFBY8GZ1Y9U1TMNE" localSheetId="13" hidden="1">#REF!</definedName>
    <definedName name="BExZLJ9XQBSJZFBY8GZ1Y9U1TMNE" localSheetId="14" hidden="1">#REF!</definedName>
    <definedName name="BExZLJ9XQBSJZFBY8GZ1Y9U1TMNE" localSheetId="2" hidden="1">#REF!</definedName>
    <definedName name="BExZLJ9XQBSJZFBY8GZ1Y9U1TMNE" hidden="1">#REF!</definedName>
    <definedName name="BExZLKMK7LRK14S09WLMH7MXSQXM" localSheetId="2" hidden="1">#REF!</definedName>
    <definedName name="BExZLKMK7LRK14S09WLMH7MXSQXM" localSheetId="7" hidden="1">#REF!</definedName>
    <definedName name="BExZLKMK7LRK14S09WLMH7MXSQXM" hidden="1">'[3]Reco Sheet for Fcast'!$F$7:$G$7</definedName>
    <definedName name="BExZM7JVLG0W8EG5RBU915U3SKBY" localSheetId="2" hidden="1">#REF!</definedName>
    <definedName name="BExZM7JVLG0W8EG5RBU915U3SKBY" localSheetId="7" hidden="1">#REF!</definedName>
    <definedName name="BExZM7JVLG0W8EG5RBU915U3SKBY" hidden="1">'[3]Reco Sheet for Fcast'!$F$7:$G$7</definedName>
    <definedName name="BExZM85FOVUFF110XMQ9O2ODSJUK" localSheetId="2" hidden="1">#REF!</definedName>
    <definedName name="BExZM85FOVUFF110XMQ9O2ODSJUK" localSheetId="7" hidden="1">#REF!</definedName>
    <definedName name="BExZM85FOVUFF110XMQ9O2ODSJUK" hidden="1">'[3]Reco Sheet for Fcast'!$I$7:$J$7</definedName>
    <definedName name="BExZMF1MMTZ1TA14PZ8ASSU2CBSP" localSheetId="2" hidden="1">#REF!</definedName>
    <definedName name="BExZMF1MMTZ1TA14PZ8ASSU2CBSP" localSheetId="7" hidden="1">#REF!</definedName>
    <definedName name="BExZMF1MMTZ1TA14PZ8ASSU2CBSP" hidden="1">'[3]Reco Sheet for Fcast'!$I$8:$J$8</definedName>
    <definedName name="BExZMKL5YQZD7F0FUCSVFGLPFK52" localSheetId="2" hidden="1">#REF!</definedName>
    <definedName name="BExZMKL5YQZD7F0FUCSVFGLPFK52" localSheetId="7" hidden="1">#REF!</definedName>
    <definedName name="BExZMKL5YQZD7F0FUCSVFGLPFK52" hidden="1">'[3]Reco Sheet for Fcast'!$F$9:$G$9</definedName>
    <definedName name="BExZMOC3VNZALJM71X2T6FV91GTB" localSheetId="2" hidden="1">#REF!</definedName>
    <definedName name="BExZMOC3VNZALJM71X2T6FV91GTB" localSheetId="7" hidden="1">#REF!</definedName>
    <definedName name="BExZMOC3VNZALJM71X2T6FV91GTB" hidden="1">'[3]Reco Sheet for Fcast'!$I$8:$J$8</definedName>
    <definedName name="BExZMXH39OB0I43XEL3K11U3G9PM" localSheetId="2" hidden="1">#REF!</definedName>
    <definedName name="BExZMXH39OB0I43XEL3K11U3G9PM" localSheetId="7" hidden="1">#REF!</definedName>
    <definedName name="BExZMXH39OB0I43XEL3K11U3G9PM" hidden="1">'[3]Reco Sheet for Fcast'!$I$6:$J$6</definedName>
    <definedName name="BExZMZQ3RBKDHT5GLFNLS52OSJA0" localSheetId="2" hidden="1">#REF!</definedName>
    <definedName name="BExZMZQ3RBKDHT5GLFNLS52OSJA0" localSheetId="7" hidden="1">#REF!</definedName>
    <definedName name="BExZMZQ3RBKDHT5GLFNLS52OSJA0" hidden="1">'[3]Reco Sheet for Fcast'!$F$11:$G$11</definedName>
    <definedName name="BExZN2F7Y2J2L2LN5WZRG949MS4A" localSheetId="2" hidden="1">#REF!</definedName>
    <definedName name="BExZN2F7Y2J2L2LN5WZRG949MS4A" localSheetId="7" hidden="1">#REF!</definedName>
    <definedName name="BExZN2F7Y2J2L2LN5WZRG949MS4A" hidden="1">'[3]Reco Sheet for Fcast'!$F$6:$G$6</definedName>
    <definedName name="BExZN847WUWKRYTZWG9TCQZJS3OL" localSheetId="2" hidden="1">#REF!</definedName>
    <definedName name="BExZN847WUWKRYTZWG9TCQZJS3OL" localSheetId="7" hidden="1">#REF!</definedName>
    <definedName name="BExZN847WUWKRYTZWG9TCQZJS3OL" hidden="1">'[3]Reco Sheet for Fcast'!$I$6:$J$6</definedName>
    <definedName name="BExZNH3VISFF4NQI11BZDP5IQ7VG" localSheetId="2" hidden="1">#REF!</definedName>
    <definedName name="BExZNH3VISFF4NQI11BZDP5IQ7VG" localSheetId="7" hidden="1">#REF!</definedName>
    <definedName name="BExZNH3VISFF4NQI11BZDP5IQ7VG" hidden="1">'[3]Reco Sheet for Fcast'!$F$6:$G$6</definedName>
    <definedName name="BExZNJYCFYVMAOI62GB2BABK1ELE" localSheetId="2" hidden="1">#REF!</definedName>
    <definedName name="BExZNJYCFYVMAOI62GB2BABK1ELE" localSheetId="7" hidden="1">#REF!</definedName>
    <definedName name="BExZNJYCFYVMAOI62GB2BABK1ELE" hidden="1">'[3]Reco Sheet for Fcast'!$I$8:$J$8</definedName>
    <definedName name="BExZNV707LIU6Z5H6QI6H67LHTI1" localSheetId="2" hidden="1">#REF!</definedName>
    <definedName name="BExZNV707LIU6Z5H6QI6H67LHTI1" localSheetId="7" hidden="1">#REF!</definedName>
    <definedName name="BExZNV707LIU6Z5H6QI6H67LHTI1" hidden="1">'[3]Reco Sheet for Fcast'!$F$9:$G$9</definedName>
    <definedName name="BExZNVCBKB930QQ9QW7KSGOZ0V1M" localSheetId="2" hidden="1">#REF!</definedName>
    <definedName name="BExZNVCBKB930QQ9QW7KSGOZ0V1M" localSheetId="7" hidden="1">#REF!</definedName>
    <definedName name="BExZNVCBKB930QQ9QW7KSGOZ0V1M" hidden="1">'[3]Reco Sheet for Fcast'!$I$9:$J$9</definedName>
    <definedName name="BExZNW8QJ18X0RSGFDWAE9ZSDX39" localSheetId="2" hidden="1">#REF!</definedName>
    <definedName name="BExZNW8QJ18X0RSGFDWAE9ZSDX39" localSheetId="7" hidden="1">#REF!</definedName>
    <definedName name="BExZNW8QJ18X0RSGFDWAE9ZSDX39" hidden="1">'[3]Reco Sheet for Fcast'!$H$2:$I$2</definedName>
    <definedName name="BExZNZDWRS6Q40L8OCWFEIVI0A1O" localSheetId="2" hidden="1">#REF!</definedName>
    <definedName name="BExZNZDWRS6Q40L8OCWFEIVI0A1O" localSheetId="7" hidden="1">#REF!</definedName>
    <definedName name="BExZNZDWRS6Q40L8OCWFEIVI0A1O" hidden="1">'[3]Reco Sheet for Fcast'!$I$6:$J$6</definedName>
    <definedName name="BExZO532ZI7BQF6A9J5JU0K8HS3X" localSheetId="13" hidden="1">#REF!</definedName>
    <definedName name="BExZO532ZI7BQF6A9J5JU0K8HS3X" localSheetId="14" hidden="1">#REF!</definedName>
    <definedName name="BExZO532ZI7BQF6A9J5JU0K8HS3X" localSheetId="2" hidden="1">#REF!</definedName>
    <definedName name="BExZO532ZI7BQF6A9J5JU0K8HS3X" hidden="1">#REF!</definedName>
    <definedName name="BExZO8TVZX68PZ4ENQ8QOILK16OS" localSheetId="13" hidden="1">#REF!</definedName>
    <definedName name="BExZO8TVZX68PZ4ENQ8QOILK16OS" localSheetId="14" hidden="1">#REF!</definedName>
    <definedName name="BExZO8TVZX68PZ4ENQ8QOILK16OS" localSheetId="2" hidden="1">#REF!</definedName>
    <definedName name="BExZO8TVZX68PZ4ENQ8QOILK16OS" localSheetId="22" hidden="1">#REF!</definedName>
    <definedName name="BExZO8TVZX68PZ4ENQ8QOILK16OS" localSheetId="7" hidden="1">#REF!</definedName>
    <definedName name="BExZO8TVZX68PZ4ENQ8QOILK16OS" hidden="1">#REF!</definedName>
    <definedName name="BExZOAH4GDULQO35ZGF099VIFGNC" localSheetId="19" hidden="1">#REF!</definedName>
    <definedName name="BExZOAH4GDULQO35ZGF099VIFGNC" localSheetId="16" hidden="1">#REF!</definedName>
    <definedName name="BExZOAH4GDULQO35ZGF099VIFGNC" localSheetId="17" hidden="1">#REF!</definedName>
    <definedName name="BExZOAH4GDULQO35ZGF099VIFGNC" localSheetId="13" hidden="1">#REF!</definedName>
    <definedName name="BExZOAH4GDULQO35ZGF099VIFGNC" localSheetId="14" hidden="1">#REF!</definedName>
    <definedName name="BExZOAH4GDULQO35ZGF099VIFGNC" localSheetId="2" hidden="1">#REF!</definedName>
    <definedName name="BExZOAH4GDULQO35ZGF099VIFGNC" localSheetId="5" hidden="1">#REF!</definedName>
    <definedName name="BExZOAH4GDULQO35ZGF099VIFGNC" localSheetId="22" hidden="1">#REF!</definedName>
    <definedName name="BExZOAH4GDULQO35ZGF099VIFGNC" localSheetId="21" hidden="1">#REF!</definedName>
    <definedName name="BExZOAH4GDULQO35ZGF099VIFGNC" localSheetId="57" hidden="1">#REF!</definedName>
    <definedName name="BExZOAH4GDULQO35ZGF099VIFGNC" localSheetId="56" hidden="1">#REF!</definedName>
    <definedName name="BExZOAH4GDULQO35ZGF099VIFGNC" localSheetId="7" hidden="1">#REF!</definedName>
    <definedName name="BExZOAH4GDULQO35ZGF099VIFGNC" localSheetId="40" hidden="1">#REF!</definedName>
    <definedName name="BExZOAH4GDULQO35ZGF099VIFGNC" localSheetId="39" hidden="1">#REF!</definedName>
    <definedName name="BExZOAH4GDULQO35ZGF099VIFGNC" localSheetId="41" hidden="1">#REF!</definedName>
    <definedName name="BExZOAH4GDULQO35ZGF099VIFGNC" localSheetId="38" hidden="1">#REF!</definedName>
    <definedName name="BExZOAH4GDULQO35ZGF099VIFGNC" localSheetId="15" hidden="1">#REF!</definedName>
    <definedName name="BExZOAH4GDULQO35ZGF099VIFGNC" hidden="1">#REF!</definedName>
    <definedName name="BExZOBO9NYLGVJQ31LVQ9XS2ZT4N" localSheetId="2" hidden="1">#REF!</definedName>
    <definedName name="BExZOBO9NYLGVJQ31LVQ9XS2ZT4N" localSheetId="7" hidden="1">#REF!</definedName>
    <definedName name="BExZOBO9NYLGVJQ31LVQ9XS2ZT4N" hidden="1">'[3]Reco Sheet for Fcast'!$I$10:$J$10</definedName>
    <definedName name="BExZOETNB1CJ3Y2RKLI1ZK0S8Z6H" localSheetId="2" hidden="1">#REF!</definedName>
    <definedName name="BExZOETNB1CJ3Y2RKLI1ZK0S8Z6H" localSheetId="7" hidden="1">#REF!</definedName>
    <definedName name="BExZOETNB1CJ3Y2RKLI1ZK0S8Z6H" hidden="1">'[3]Reco Sheet for Fcast'!$I$10:$J$10</definedName>
    <definedName name="BExZOREMVSK4E5VSWM838KHUB8AI" localSheetId="2" hidden="1">#REF!</definedName>
    <definedName name="BExZOREMVSK4E5VSWM838KHUB8AI" localSheetId="7" hidden="1">#REF!</definedName>
    <definedName name="BExZOREMVSK4E5VSWM838KHUB8AI" hidden="1">'[3]Reco Sheet for Fcast'!$I$6:$J$6</definedName>
    <definedName name="BExZOTCV19JJEJ1Y58F7UUQX3456" localSheetId="13" hidden="1">#REF!</definedName>
    <definedName name="BExZOTCV19JJEJ1Y58F7UUQX3456" localSheetId="14" hidden="1">#REF!</definedName>
    <definedName name="BExZOTCV19JJEJ1Y58F7UUQX3456" localSheetId="2" hidden="1">#REF!</definedName>
    <definedName name="BExZOTCV19JJEJ1Y58F7UUQX3456" hidden="1">#REF!</definedName>
    <definedName name="BExZOVR745T5P1KS9NV2PXZPZVRG" localSheetId="2" hidden="1">#REF!</definedName>
    <definedName name="BExZOVR745T5P1KS9NV2PXZPZVRG" localSheetId="7" hidden="1">#REF!</definedName>
    <definedName name="BExZOVR745T5P1KS9NV2PXZPZVRG" hidden="1">'[3]Reco Sheet for Fcast'!$I$11:$J$11</definedName>
    <definedName name="BExZOZSWGLSY2XYVRIS6VSNJDSGD" localSheetId="2" hidden="1">#REF!</definedName>
    <definedName name="BExZOZSWGLSY2XYVRIS6VSNJDSGD" localSheetId="7" hidden="1">#REF!</definedName>
    <definedName name="BExZOZSWGLSY2XYVRIS6VSNJDSGD" hidden="1">'[3]Reco Sheet for Fcast'!$I$8:$J$8</definedName>
    <definedName name="BExZP7AIJKLM6C6CSUIIFAHFBNX2" localSheetId="2" hidden="1">#REF!</definedName>
    <definedName name="BExZP7AIJKLM6C6CSUIIFAHFBNX2" localSheetId="7" hidden="1">#REF!</definedName>
    <definedName name="BExZP7AIJKLM6C6CSUIIFAHFBNX2" hidden="1">'[3]Reco Sheet for Fcast'!$G$2</definedName>
    <definedName name="BExZPC8M5K7Q2UCY7H5XZLIGR6BZ" localSheetId="13" hidden="1">#REF!</definedName>
    <definedName name="BExZPC8M5K7Q2UCY7H5XZLIGR6BZ" localSheetId="14" hidden="1">#REF!</definedName>
    <definedName name="BExZPC8M5K7Q2UCY7H5XZLIGR6BZ" localSheetId="2" hidden="1">#REF!</definedName>
    <definedName name="BExZPC8M5K7Q2UCY7H5XZLIGR6BZ" hidden="1">#REF!</definedName>
    <definedName name="BExZPQ0XY507N8FJMVPKCTK8HC9H" localSheetId="2" hidden="1">#REF!</definedName>
    <definedName name="BExZPQ0XY507N8FJMVPKCTK8HC9H" localSheetId="7" hidden="1">#REF!</definedName>
    <definedName name="BExZPQ0XY507N8FJMVPKCTK8HC9H" hidden="1">'[3]Reco Sheet for Fcast'!$K$2</definedName>
    <definedName name="BExZQ37OVBR25U32CO2YYVPZOMR5" localSheetId="2" hidden="1">#REF!</definedName>
    <definedName name="BExZQ37OVBR25U32CO2YYVPZOMR5" localSheetId="7" hidden="1">#REF!</definedName>
    <definedName name="BExZQ37OVBR25U32CO2YYVPZOMR5" hidden="1">'[3]Reco Sheet for Fcast'!$K$2</definedName>
    <definedName name="BExZQ3NT7H06VO0AR48WHZULZB93" localSheetId="2" hidden="1">#REF!</definedName>
    <definedName name="BExZQ3NT7H06VO0AR48WHZULZB93" localSheetId="7" hidden="1">#REF!</definedName>
    <definedName name="BExZQ3NT7H06VO0AR48WHZULZB93" hidden="1">'[3]Reco Sheet for Fcast'!$I$8:$J$8</definedName>
    <definedName name="BExZQ7PJU07SEJMDX18U9YVDC2GU" localSheetId="2" hidden="1">#REF!</definedName>
    <definedName name="BExZQ7PJU07SEJMDX18U9YVDC2GU" localSheetId="7" hidden="1">#REF!</definedName>
    <definedName name="BExZQ7PJU07SEJMDX18U9YVDC2GU" hidden="1">'[3]Reco Sheet for Fcast'!$F$6:$G$6</definedName>
    <definedName name="BExZQIHTGHK7OOI2Y2PN3JYBY82I" localSheetId="19" hidden="1">'[4]AMI P &amp; L'!#REF!</definedName>
    <definedName name="BExZQIHTGHK7OOI2Y2PN3JYBY82I" localSheetId="16" hidden="1">'[4]AMI P &amp; L'!#REF!</definedName>
    <definedName name="BExZQIHTGHK7OOI2Y2PN3JYBY82I" localSheetId="17" hidden="1">'[4]AMI P &amp; L'!#REF!</definedName>
    <definedName name="BExZQIHTGHK7OOI2Y2PN3JYBY82I" localSheetId="13" hidden="1">'[4]AMI P &amp; L'!#REF!</definedName>
    <definedName name="BExZQIHTGHK7OOI2Y2PN3JYBY82I" localSheetId="14" hidden="1">'[4]AMI P &amp; L'!#REF!</definedName>
    <definedName name="BExZQIHTGHK7OOI2Y2PN3JYBY82I" localSheetId="2" hidden="1">#REF!</definedName>
    <definedName name="BExZQIHTGHK7OOI2Y2PN3JYBY82I" localSheetId="5" hidden="1">'[4]AMI P &amp; L'!#REF!</definedName>
    <definedName name="BExZQIHTGHK7OOI2Y2PN3JYBY82I" localSheetId="22" hidden="1">'[4]AMI P &amp; L'!#REF!</definedName>
    <definedName name="BExZQIHTGHK7OOI2Y2PN3JYBY82I" localSheetId="21" hidden="1">'[4]AMI P &amp; L'!#REF!</definedName>
    <definedName name="BExZQIHTGHK7OOI2Y2PN3JYBY82I" localSheetId="57" hidden="1">'[4]AMI P &amp; L'!#REF!</definedName>
    <definedName name="BExZQIHTGHK7OOI2Y2PN3JYBY82I" localSheetId="56" hidden="1">'[4]AMI P &amp; L'!#REF!</definedName>
    <definedName name="BExZQIHTGHK7OOI2Y2PN3JYBY82I" localSheetId="7" hidden="1">#REF!</definedName>
    <definedName name="BExZQIHTGHK7OOI2Y2PN3JYBY82I" localSheetId="40" hidden="1">'[4]AMI P &amp; L'!#REF!</definedName>
    <definedName name="BExZQIHTGHK7OOI2Y2PN3JYBY82I" localSheetId="39" hidden="1">'[4]AMI P &amp; L'!#REF!</definedName>
    <definedName name="BExZQIHTGHK7OOI2Y2PN3JYBY82I" localSheetId="41" hidden="1">'[4]AMI P &amp; L'!#REF!</definedName>
    <definedName name="BExZQIHTGHK7OOI2Y2PN3JYBY82I" localSheetId="38" hidden="1">'[4]AMI P &amp; L'!#REF!</definedName>
    <definedName name="BExZQIHTGHK7OOI2Y2PN3JYBY82I" localSheetId="15" hidden="1">'[4]AMI P &amp; L'!#REF!</definedName>
    <definedName name="BExZQIHTGHK7OOI2Y2PN3JYBY82I" hidden="1">'[4]AMI P &amp; L'!#REF!</definedName>
    <definedName name="BExZQJJMGU5MHQOILGXGJPAQI5XI" localSheetId="19" hidden="1">'[4]AMI P &amp; L'!#REF!</definedName>
    <definedName name="BExZQJJMGU5MHQOILGXGJPAQI5XI" localSheetId="16" hidden="1">'[4]AMI P &amp; L'!#REF!</definedName>
    <definedName name="BExZQJJMGU5MHQOILGXGJPAQI5XI" localSheetId="17" hidden="1">'[4]AMI P &amp; L'!#REF!</definedName>
    <definedName name="BExZQJJMGU5MHQOILGXGJPAQI5XI" localSheetId="13" hidden="1">'[4]AMI P &amp; L'!#REF!</definedName>
    <definedName name="BExZQJJMGU5MHQOILGXGJPAQI5XI" localSheetId="14" hidden="1">'[4]AMI P &amp; L'!#REF!</definedName>
    <definedName name="BExZQJJMGU5MHQOILGXGJPAQI5XI" localSheetId="2" hidden="1">#REF!</definedName>
    <definedName name="BExZQJJMGU5MHQOILGXGJPAQI5XI" localSheetId="5" hidden="1">'[4]AMI P &amp; L'!#REF!</definedName>
    <definedName name="BExZQJJMGU5MHQOILGXGJPAQI5XI" localSheetId="22" hidden="1">'[4]AMI P &amp; L'!#REF!</definedName>
    <definedName name="BExZQJJMGU5MHQOILGXGJPAQI5XI" localSheetId="21" hidden="1">'[4]AMI P &amp; L'!#REF!</definedName>
    <definedName name="BExZQJJMGU5MHQOILGXGJPAQI5XI" localSheetId="57" hidden="1">'[4]AMI P &amp; L'!#REF!</definedName>
    <definedName name="BExZQJJMGU5MHQOILGXGJPAQI5XI" localSheetId="56" hidden="1">'[4]AMI P &amp; L'!#REF!</definedName>
    <definedName name="BExZQJJMGU5MHQOILGXGJPAQI5XI" localSheetId="7" hidden="1">#REF!</definedName>
    <definedName name="BExZQJJMGU5MHQOILGXGJPAQI5XI" localSheetId="40" hidden="1">'[4]AMI P &amp; L'!#REF!</definedName>
    <definedName name="BExZQJJMGU5MHQOILGXGJPAQI5XI" localSheetId="39" hidden="1">'[4]AMI P &amp; L'!#REF!</definedName>
    <definedName name="BExZQJJMGU5MHQOILGXGJPAQI5XI" localSheetId="41" hidden="1">'[4]AMI P &amp; L'!#REF!</definedName>
    <definedName name="BExZQJJMGU5MHQOILGXGJPAQI5XI" localSheetId="38" hidden="1">'[4]AMI P &amp; L'!#REF!</definedName>
    <definedName name="BExZQJJMGU5MHQOILGXGJPAQI5XI" localSheetId="15" hidden="1">'[4]AMI P &amp; L'!#REF!</definedName>
    <definedName name="BExZQJJMGU5MHQOILGXGJPAQI5XI" hidden="1">'[4]AMI P &amp; L'!#REF!</definedName>
    <definedName name="BExZQP3CUHU0IRXBVRJLP1KYRDVE" localSheetId="19" hidden="1">#REF!</definedName>
    <definedName name="BExZQP3CUHU0IRXBVRJLP1KYRDVE" localSheetId="16" hidden="1">#REF!</definedName>
    <definedName name="BExZQP3CUHU0IRXBVRJLP1KYRDVE" localSheetId="17" hidden="1">#REF!</definedName>
    <definedName name="BExZQP3CUHU0IRXBVRJLP1KYRDVE" localSheetId="13" hidden="1">#REF!</definedName>
    <definedName name="BExZQP3CUHU0IRXBVRJLP1KYRDVE" localSheetId="14" hidden="1">#REF!</definedName>
    <definedName name="BExZQP3CUHU0IRXBVRJLP1KYRDVE" localSheetId="2" hidden="1">#REF!</definedName>
    <definedName name="BExZQP3CUHU0IRXBVRJLP1KYRDVE" localSheetId="5" hidden="1">#REF!</definedName>
    <definedName name="BExZQP3CUHU0IRXBVRJLP1KYRDVE" localSheetId="22" hidden="1">#REF!</definedName>
    <definedName name="BExZQP3CUHU0IRXBVRJLP1KYRDVE" localSheetId="21" hidden="1">#REF!</definedName>
    <definedName name="BExZQP3CUHU0IRXBVRJLP1KYRDVE" localSheetId="57" hidden="1">#REF!</definedName>
    <definedName name="BExZQP3CUHU0IRXBVRJLP1KYRDVE" localSheetId="56" hidden="1">#REF!</definedName>
    <definedName name="BExZQP3CUHU0IRXBVRJLP1KYRDVE" localSheetId="7" hidden="1">#REF!</definedName>
    <definedName name="BExZQP3CUHU0IRXBVRJLP1KYRDVE" localSheetId="40" hidden="1">#REF!</definedName>
    <definedName name="BExZQP3CUHU0IRXBVRJLP1KYRDVE" localSheetId="39" hidden="1">#REF!</definedName>
    <definedName name="BExZQP3CUHU0IRXBVRJLP1KYRDVE" localSheetId="41" hidden="1">#REF!</definedName>
    <definedName name="BExZQP3CUHU0IRXBVRJLP1KYRDVE" localSheetId="38" hidden="1">#REF!</definedName>
    <definedName name="BExZQP3CUHU0IRXBVRJLP1KYRDVE" localSheetId="15" hidden="1">#REF!</definedName>
    <definedName name="BExZQP3CUHU0IRXBVRJLP1KYRDVE" hidden="1">#REF!</definedName>
    <definedName name="BExZQRHGZ7WP7RQ2CX0H6W1CIP9U" localSheetId="13" hidden="1">#REF!</definedName>
    <definedName name="BExZQRHGZ7WP7RQ2CX0H6W1CIP9U" localSheetId="14" hidden="1">#REF!</definedName>
    <definedName name="BExZQRHGZ7WP7RQ2CX0H6W1CIP9U" localSheetId="2" hidden="1">#REF!</definedName>
    <definedName name="BExZQRHGZ7WP7RQ2CX0H6W1CIP9U" localSheetId="22" hidden="1">#REF!</definedName>
    <definedName name="BExZQRHGZ7WP7RQ2CX0H6W1CIP9U" localSheetId="7" hidden="1">#REF!</definedName>
    <definedName name="BExZQRHGZ7WP7RQ2CX0H6W1CIP9U" hidden="1">#REF!</definedName>
    <definedName name="BExZQWFMANQLA8Z37ZECN1VLXVSB" localSheetId="13" hidden="1">#REF!</definedName>
    <definedName name="BExZQWFMANQLA8Z37ZECN1VLXVSB" localSheetId="14" hidden="1">#REF!</definedName>
    <definedName name="BExZQWFMANQLA8Z37ZECN1VLXVSB" localSheetId="2" hidden="1">#REF!</definedName>
    <definedName name="BExZQWFMANQLA8Z37ZECN1VLXVSB" localSheetId="22" hidden="1">#REF!</definedName>
    <definedName name="BExZQWFMANQLA8Z37ZECN1VLXVSB" localSheetId="7" hidden="1">#REF!</definedName>
    <definedName name="BExZQWFMANQLA8Z37ZECN1VLXVSB" hidden="1">#REF!</definedName>
    <definedName name="BExZQXBYEBN28QUH1KOVW6KKA5UM" localSheetId="2" hidden="1">#REF!</definedName>
    <definedName name="BExZQXBYEBN28QUH1KOVW6KKA5UM" localSheetId="7" hidden="1">#REF!</definedName>
    <definedName name="BExZQXBYEBN28QUH1KOVW6KKA5UM" hidden="1">'[3]Reco Sheet for Fcast'!$F$15</definedName>
    <definedName name="BExZQZKT146WEN8FTVZ7Y5TSB8L5" localSheetId="19" hidden="1">'[4]AMI P &amp; L'!#REF!</definedName>
    <definedName name="BExZQZKT146WEN8FTVZ7Y5TSB8L5" localSheetId="16" hidden="1">'[4]AMI P &amp; L'!#REF!</definedName>
    <definedName name="BExZQZKT146WEN8FTVZ7Y5TSB8L5" localSheetId="17" hidden="1">'[4]AMI P &amp; L'!#REF!</definedName>
    <definedName name="BExZQZKT146WEN8FTVZ7Y5TSB8L5" localSheetId="13" hidden="1">'[4]AMI P &amp; L'!#REF!</definedName>
    <definedName name="BExZQZKT146WEN8FTVZ7Y5TSB8L5" localSheetId="14" hidden="1">'[4]AMI P &amp; L'!#REF!</definedName>
    <definedName name="BExZQZKT146WEN8FTVZ7Y5TSB8L5" localSheetId="2" hidden="1">#REF!</definedName>
    <definedName name="BExZQZKT146WEN8FTVZ7Y5TSB8L5" localSheetId="5" hidden="1">'[4]AMI P &amp; L'!#REF!</definedName>
    <definedName name="BExZQZKT146WEN8FTVZ7Y5TSB8L5" localSheetId="22" hidden="1">'[4]AMI P &amp; L'!#REF!</definedName>
    <definedName name="BExZQZKT146WEN8FTVZ7Y5TSB8L5" localSheetId="21" hidden="1">'[4]AMI P &amp; L'!#REF!</definedName>
    <definedName name="BExZQZKT146WEN8FTVZ7Y5TSB8L5" localSheetId="57" hidden="1">'[4]AMI P &amp; L'!#REF!</definedName>
    <definedName name="BExZQZKT146WEN8FTVZ7Y5TSB8L5" localSheetId="56" hidden="1">'[4]AMI P &amp; L'!#REF!</definedName>
    <definedName name="BExZQZKT146WEN8FTVZ7Y5TSB8L5" localSheetId="7" hidden="1">#REF!</definedName>
    <definedName name="BExZQZKT146WEN8FTVZ7Y5TSB8L5" localSheetId="40" hidden="1">'[4]AMI P &amp; L'!#REF!</definedName>
    <definedName name="BExZQZKT146WEN8FTVZ7Y5TSB8L5" localSheetId="39" hidden="1">'[4]AMI P &amp; L'!#REF!</definedName>
    <definedName name="BExZQZKT146WEN8FTVZ7Y5TSB8L5" localSheetId="41" hidden="1">'[4]AMI P &amp; L'!#REF!</definedName>
    <definedName name="BExZQZKT146WEN8FTVZ7Y5TSB8L5" localSheetId="38" hidden="1">'[4]AMI P &amp; L'!#REF!</definedName>
    <definedName name="BExZQZKT146WEN8FTVZ7Y5TSB8L5" localSheetId="15" hidden="1">'[4]AMI P &amp; L'!#REF!</definedName>
    <definedName name="BExZQZKT146WEN8FTVZ7Y5TSB8L5" hidden="1">'[4]AMI P &amp; L'!#REF!</definedName>
    <definedName name="BExZR485AKBH93YZ08CMUC3WROED" localSheetId="2" hidden="1">#REF!</definedName>
    <definedName name="BExZR485AKBH93YZ08CMUC3WROED" localSheetId="7" hidden="1">#REF!</definedName>
    <definedName name="BExZR485AKBH93YZ08CMUC3WROED" hidden="1">'[3]Reco Sheet for Fcast'!$I$10:$J$10</definedName>
    <definedName name="BExZR7TL98P2PPUVGIZYR5873DWW" localSheetId="2" hidden="1">#REF!</definedName>
    <definedName name="BExZR7TL98P2PPUVGIZYR5873DWW" localSheetId="7" hidden="1">#REF!</definedName>
    <definedName name="BExZR7TL98P2PPUVGIZYR5873DWW" hidden="1">'[3]Reco Sheet for Fcast'!$F$9:$G$9</definedName>
    <definedName name="BExZRGD1603X5ACFALUUDKCD7X48" localSheetId="2" hidden="1">#REF!</definedName>
    <definedName name="BExZRGD1603X5ACFALUUDKCD7X48" localSheetId="7" hidden="1">#REF!</definedName>
    <definedName name="BExZRGD1603X5ACFALUUDKCD7X48" hidden="1">'[3]Reco Sheet for Fcast'!$I$9:$J$9</definedName>
    <definedName name="BExZRP1X6UVLN1UOLHH5VF4STP1O" localSheetId="19" hidden="1">'[4]AMI P &amp; L'!#REF!</definedName>
    <definedName name="BExZRP1X6UVLN1UOLHH5VF4STP1O" localSheetId="16" hidden="1">'[4]AMI P &amp; L'!#REF!</definedName>
    <definedName name="BExZRP1X6UVLN1UOLHH5VF4STP1O" localSheetId="17" hidden="1">'[4]AMI P &amp; L'!#REF!</definedName>
    <definedName name="BExZRP1X6UVLN1UOLHH5VF4STP1O" localSheetId="13" hidden="1">'[4]AMI P &amp; L'!#REF!</definedName>
    <definedName name="BExZRP1X6UVLN1UOLHH5VF4STP1O" localSheetId="14" hidden="1">'[4]AMI P &amp; L'!#REF!</definedName>
    <definedName name="BExZRP1X6UVLN1UOLHH5VF4STP1O" localSheetId="2" hidden="1">#REF!</definedName>
    <definedName name="BExZRP1X6UVLN1UOLHH5VF4STP1O" localSheetId="5" hidden="1">'[4]AMI P &amp; L'!#REF!</definedName>
    <definedName name="BExZRP1X6UVLN1UOLHH5VF4STP1O" localSheetId="22" hidden="1">'[4]AMI P &amp; L'!#REF!</definedName>
    <definedName name="BExZRP1X6UVLN1UOLHH5VF4STP1O" localSheetId="21" hidden="1">'[4]AMI P &amp; L'!#REF!</definedName>
    <definedName name="BExZRP1X6UVLN1UOLHH5VF4STP1O" localSheetId="57" hidden="1">'[4]AMI P &amp; L'!#REF!</definedName>
    <definedName name="BExZRP1X6UVLN1UOLHH5VF4STP1O" localSheetId="56" hidden="1">'[4]AMI P &amp; L'!#REF!</definedName>
    <definedName name="BExZRP1X6UVLN1UOLHH5VF4STP1O" localSheetId="7" hidden="1">#REF!</definedName>
    <definedName name="BExZRP1X6UVLN1UOLHH5VF4STP1O" localSheetId="40" hidden="1">'[4]AMI P &amp; L'!#REF!</definedName>
    <definedName name="BExZRP1X6UVLN1UOLHH5VF4STP1O" localSheetId="39" hidden="1">'[4]AMI P &amp; L'!#REF!</definedName>
    <definedName name="BExZRP1X6UVLN1UOLHH5VF4STP1O" localSheetId="41" hidden="1">'[4]AMI P &amp; L'!#REF!</definedName>
    <definedName name="BExZRP1X6UVLN1UOLHH5VF4STP1O" localSheetId="38" hidden="1">'[4]AMI P &amp; L'!#REF!</definedName>
    <definedName name="BExZRP1X6UVLN1UOLHH5VF4STP1O" localSheetId="15" hidden="1">'[4]AMI P &amp; L'!#REF!</definedName>
    <definedName name="BExZRP1X6UVLN1UOLHH5VF4STP1O" hidden="1">'[4]AMI P &amp; L'!#REF!</definedName>
    <definedName name="BExZRQ930U6OCYNV00CH5I0Q4LPE" localSheetId="2" hidden="1">#REF!</definedName>
    <definedName name="BExZRQ930U6OCYNV00CH5I0Q4LPE" localSheetId="7" hidden="1">#REF!</definedName>
    <definedName name="BExZRQ930U6OCYNV00CH5I0Q4LPE" hidden="1">'[3]Reco Sheet for Fcast'!$I$8:$J$8</definedName>
    <definedName name="BExZRW8W514W8OZ72YBONYJ64GXF" localSheetId="19" hidden="1">'[4]AMI P &amp; L'!#REF!</definedName>
    <definedName name="BExZRW8W514W8OZ72YBONYJ64GXF" localSheetId="16" hidden="1">'[4]AMI P &amp; L'!#REF!</definedName>
    <definedName name="BExZRW8W514W8OZ72YBONYJ64GXF" localSheetId="17" hidden="1">'[4]AMI P &amp; L'!#REF!</definedName>
    <definedName name="BExZRW8W514W8OZ72YBONYJ64GXF" localSheetId="13" hidden="1">'[4]AMI P &amp; L'!#REF!</definedName>
    <definedName name="BExZRW8W514W8OZ72YBONYJ64GXF" localSheetId="14" hidden="1">'[4]AMI P &amp; L'!#REF!</definedName>
    <definedName name="BExZRW8W514W8OZ72YBONYJ64GXF" localSheetId="2" hidden="1">#REF!</definedName>
    <definedName name="BExZRW8W514W8OZ72YBONYJ64GXF" localSheetId="5" hidden="1">'[4]AMI P &amp; L'!#REF!</definedName>
    <definedName name="BExZRW8W514W8OZ72YBONYJ64GXF" localSheetId="22" hidden="1">'[4]AMI P &amp; L'!#REF!</definedName>
    <definedName name="BExZRW8W514W8OZ72YBONYJ64GXF" localSheetId="21" hidden="1">'[4]AMI P &amp; L'!#REF!</definedName>
    <definedName name="BExZRW8W514W8OZ72YBONYJ64GXF" localSheetId="57" hidden="1">'[4]AMI P &amp; L'!#REF!</definedName>
    <definedName name="BExZRW8W514W8OZ72YBONYJ64GXF" localSheetId="56" hidden="1">'[4]AMI P &amp; L'!#REF!</definedName>
    <definedName name="BExZRW8W514W8OZ72YBONYJ64GXF" localSheetId="7" hidden="1">#REF!</definedName>
    <definedName name="BExZRW8W514W8OZ72YBONYJ64GXF" localSheetId="40" hidden="1">'[4]AMI P &amp; L'!#REF!</definedName>
    <definedName name="BExZRW8W514W8OZ72YBONYJ64GXF" localSheetId="39" hidden="1">'[4]AMI P &amp; L'!#REF!</definedName>
    <definedName name="BExZRW8W514W8OZ72YBONYJ64GXF" localSheetId="41" hidden="1">'[4]AMI P &amp; L'!#REF!</definedName>
    <definedName name="BExZRW8W514W8OZ72YBONYJ64GXF" localSheetId="38" hidden="1">'[4]AMI P &amp; L'!#REF!</definedName>
    <definedName name="BExZRW8W514W8OZ72YBONYJ64GXF" localSheetId="15" hidden="1">'[4]AMI P &amp; L'!#REF!</definedName>
    <definedName name="BExZRW8W514W8OZ72YBONYJ64GXF" hidden="1">'[4]AMI P &amp; L'!#REF!</definedName>
    <definedName name="BExZRWJP2BUVFJPO8U8ATQEP0LZU" localSheetId="2" hidden="1">#REF!</definedName>
    <definedName name="BExZRWJP2BUVFJPO8U8ATQEP0LZU" localSheetId="7" hidden="1">#REF!</definedName>
    <definedName name="BExZRWJP2BUVFJPO8U8ATQEP0LZU" hidden="1">'[3]Reco Sheet for Fcast'!$F$15</definedName>
    <definedName name="BExZRZUBL5A1WH7YZJXBZG8HPWC7" localSheetId="13" hidden="1">#REF!</definedName>
    <definedName name="BExZRZUBL5A1WH7YZJXBZG8HPWC7" localSheetId="14" hidden="1">#REF!</definedName>
    <definedName name="BExZRZUBL5A1WH7YZJXBZG8HPWC7" localSheetId="2" hidden="1">#REF!</definedName>
    <definedName name="BExZRZUBL5A1WH7YZJXBZG8HPWC7" localSheetId="22" hidden="1">#REF!</definedName>
    <definedName name="BExZRZUBL5A1WH7YZJXBZG8HPWC7" localSheetId="7" hidden="1">#REF!</definedName>
    <definedName name="BExZRZUBL5A1WH7YZJXBZG8HPWC7" hidden="1">#REF!</definedName>
    <definedName name="BExZSD14AZGXB1I4H73PZY0TKWV1" localSheetId="13" hidden="1">#REF!</definedName>
    <definedName name="BExZSD14AZGXB1I4H73PZY0TKWV1" localSheetId="14" hidden="1">#REF!</definedName>
    <definedName name="BExZSD14AZGXB1I4H73PZY0TKWV1" localSheetId="2" hidden="1">#REF!</definedName>
    <definedName name="BExZSD14AZGXB1I4H73PZY0TKWV1" hidden="1">#REF!</definedName>
    <definedName name="BExZSI9USDLZAN8LI8M4YYQL24GZ" localSheetId="2" hidden="1">#REF!</definedName>
    <definedName name="BExZSI9USDLZAN8LI8M4YYQL24GZ" localSheetId="7" hidden="1">#REF!</definedName>
    <definedName name="BExZSI9USDLZAN8LI8M4YYQL24GZ" hidden="1">'[3]Reco Sheet for Fcast'!$F$7:$G$7</definedName>
    <definedName name="BExZSS0LA2JY4ZLJ1Z5YCMLJJZCH" localSheetId="2" hidden="1">#REF!</definedName>
    <definedName name="BExZSS0LA2JY4ZLJ1Z5YCMLJJZCH" localSheetId="7" hidden="1">#REF!</definedName>
    <definedName name="BExZSS0LA2JY4ZLJ1Z5YCMLJJZCH" hidden="1">'[3]Reco Sheet for Fcast'!$F$11:$G$11</definedName>
    <definedName name="BExZT394ULBLT8EUHBM7KV741HQI" localSheetId="13" hidden="1">#REF!</definedName>
    <definedName name="BExZT394ULBLT8EUHBM7KV741HQI" localSheetId="14" hidden="1">#REF!</definedName>
    <definedName name="BExZT394ULBLT8EUHBM7KV741HQI" localSheetId="2" hidden="1">#REF!</definedName>
    <definedName name="BExZT394ULBLT8EUHBM7KV741HQI" localSheetId="22" hidden="1">#REF!</definedName>
    <definedName name="BExZT394ULBLT8EUHBM7KV741HQI" localSheetId="7" hidden="1">#REF!</definedName>
    <definedName name="BExZT394ULBLT8EUHBM7KV741HQI" hidden="1">#REF!</definedName>
    <definedName name="BExZTAQV2QVSZY5Y3VCCWUBSBW9P" localSheetId="19" hidden="1">'[4]AMI P &amp; L'!#REF!</definedName>
    <definedName name="BExZTAQV2QVSZY5Y3VCCWUBSBW9P" localSheetId="16" hidden="1">'[4]AMI P &amp; L'!#REF!</definedName>
    <definedName name="BExZTAQV2QVSZY5Y3VCCWUBSBW9P" localSheetId="17" hidden="1">'[4]AMI P &amp; L'!#REF!</definedName>
    <definedName name="BExZTAQV2QVSZY5Y3VCCWUBSBW9P" localSheetId="13" hidden="1">'[4]AMI P &amp; L'!#REF!</definedName>
    <definedName name="BExZTAQV2QVSZY5Y3VCCWUBSBW9P" localSheetId="14" hidden="1">'[4]AMI P &amp; L'!#REF!</definedName>
    <definedName name="BExZTAQV2QVSZY5Y3VCCWUBSBW9P" localSheetId="2" hidden="1">#REF!</definedName>
    <definedName name="BExZTAQV2QVSZY5Y3VCCWUBSBW9P" localSheetId="5" hidden="1">'[4]AMI P &amp; L'!#REF!</definedName>
    <definedName name="BExZTAQV2QVSZY5Y3VCCWUBSBW9P" localSheetId="22" hidden="1">'[4]AMI P &amp; L'!#REF!</definedName>
    <definedName name="BExZTAQV2QVSZY5Y3VCCWUBSBW9P" localSheetId="21" hidden="1">'[4]AMI P &amp; L'!#REF!</definedName>
    <definedName name="BExZTAQV2QVSZY5Y3VCCWUBSBW9P" localSheetId="57" hidden="1">'[4]AMI P &amp; L'!#REF!</definedName>
    <definedName name="BExZTAQV2QVSZY5Y3VCCWUBSBW9P" localSheetId="56" hidden="1">'[4]AMI P &amp; L'!#REF!</definedName>
    <definedName name="BExZTAQV2QVSZY5Y3VCCWUBSBW9P" localSheetId="7" hidden="1">#REF!</definedName>
    <definedName name="BExZTAQV2QVSZY5Y3VCCWUBSBW9P" localSheetId="40" hidden="1">'[4]AMI P &amp; L'!#REF!</definedName>
    <definedName name="BExZTAQV2QVSZY5Y3VCCWUBSBW9P" localSheetId="39" hidden="1">'[4]AMI P &amp; L'!#REF!</definedName>
    <definedName name="BExZTAQV2QVSZY5Y3VCCWUBSBW9P" localSheetId="41" hidden="1">'[4]AMI P &amp; L'!#REF!</definedName>
    <definedName name="BExZTAQV2QVSZY5Y3VCCWUBSBW9P" localSheetId="38" hidden="1">'[4]AMI P &amp; L'!#REF!</definedName>
    <definedName name="BExZTAQV2QVSZY5Y3VCCWUBSBW9P" localSheetId="15" hidden="1">'[4]AMI P &amp; L'!#REF!</definedName>
    <definedName name="BExZTAQV2QVSZY5Y3VCCWUBSBW9P" hidden="1">'[4]AMI P &amp; L'!#REF!</definedName>
    <definedName name="BExZTHSI2FX56PWRSNX9H5EWTZFO" localSheetId="2" hidden="1">#REF!</definedName>
    <definedName name="BExZTHSI2FX56PWRSNX9H5EWTZFO" localSheetId="7" hidden="1">#REF!</definedName>
    <definedName name="BExZTHSI2FX56PWRSNX9H5EWTZFO" hidden="1">'[3]Reco Sheet for Fcast'!$F$6:$G$6</definedName>
    <definedName name="BExZTJL3HVBFY139H6CJHEQCT1EL" localSheetId="2" hidden="1">#REF!</definedName>
    <definedName name="BExZTJL3HVBFY139H6CJHEQCT1EL" localSheetId="7" hidden="1">#REF!</definedName>
    <definedName name="BExZTJL3HVBFY139H6CJHEQCT1EL" hidden="1">'[3]Reco Sheet for Fcast'!$F$9:$G$9</definedName>
    <definedName name="BExZTLOL8OPABZI453E0KVNA1GJS" localSheetId="2" hidden="1">#REF!</definedName>
    <definedName name="BExZTLOL8OPABZI453E0KVNA1GJS" localSheetId="7" hidden="1">#REF!</definedName>
    <definedName name="BExZTLOL8OPABZI453E0KVNA1GJS" hidden="1">'[3]Reco Sheet for Fcast'!$F$11:$G$11</definedName>
    <definedName name="BExZTT6J3X0TOX0ZY6YPLUVMCW9X" localSheetId="19" hidden="1">'[4]AMI P &amp; L'!#REF!</definedName>
    <definedName name="BExZTT6J3X0TOX0ZY6YPLUVMCW9X" localSheetId="16" hidden="1">'[4]AMI P &amp; L'!#REF!</definedName>
    <definedName name="BExZTT6J3X0TOX0ZY6YPLUVMCW9X" localSheetId="17" hidden="1">'[4]AMI P &amp; L'!#REF!</definedName>
    <definedName name="BExZTT6J3X0TOX0ZY6YPLUVMCW9X" localSheetId="13" hidden="1">'[4]AMI P &amp; L'!#REF!</definedName>
    <definedName name="BExZTT6J3X0TOX0ZY6YPLUVMCW9X" localSheetId="14" hidden="1">'[4]AMI P &amp; L'!#REF!</definedName>
    <definedName name="BExZTT6J3X0TOX0ZY6YPLUVMCW9X" localSheetId="2" hidden="1">#REF!</definedName>
    <definedName name="BExZTT6J3X0TOX0ZY6YPLUVMCW9X" localSheetId="5" hidden="1">'[4]AMI P &amp; L'!#REF!</definedName>
    <definedName name="BExZTT6J3X0TOX0ZY6YPLUVMCW9X" localSheetId="22" hidden="1">'[4]AMI P &amp; L'!#REF!</definedName>
    <definedName name="BExZTT6J3X0TOX0ZY6YPLUVMCW9X" localSheetId="21" hidden="1">'[4]AMI P &amp; L'!#REF!</definedName>
    <definedName name="BExZTT6J3X0TOX0ZY6YPLUVMCW9X" localSheetId="57" hidden="1">'[4]AMI P &amp; L'!#REF!</definedName>
    <definedName name="BExZTT6J3X0TOX0ZY6YPLUVMCW9X" localSheetId="56" hidden="1">'[4]AMI P &amp; L'!#REF!</definedName>
    <definedName name="BExZTT6J3X0TOX0ZY6YPLUVMCW9X" localSheetId="7" hidden="1">#REF!</definedName>
    <definedName name="BExZTT6J3X0TOX0ZY6YPLUVMCW9X" localSheetId="40" hidden="1">'[4]AMI P &amp; L'!#REF!</definedName>
    <definedName name="BExZTT6J3X0TOX0ZY6YPLUVMCW9X" localSheetId="39" hidden="1">'[4]AMI P &amp; L'!#REF!</definedName>
    <definedName name="BExZTT6J3X0TOX0ZY6YPLUVMCW9X" localSheetId="41" hidden="1">'[4]AMI P &amp; L'!#REF!</definedName>
    <definedName name="BExZTT6J3X0TOX0ZY6YPLUVMCW9X" localSheetId="38" hidden="1">'[4]AMI P &amp; L'!#REF!</definedName>
    <definedName name="BExZTT6J3X0TOX0ZY6YPLUVMCW9X" localSheetId="15" hidden="1">'[4]AMI P &amp; L'!#REF!</definedName>
    <definedName name="BExZTT6J3X0TOX0ZY6YPLUVMCW9X" hidden="1">'[4]AMI P &amp; L'!#REF!</definedName>
    <definedName name="BExZTW6ECBRA0BBITWBQ8R93RMCL" localSheetId="2" hidden="1">#REF!</definedName>
    <definedName name="BExZTW6ECBRA0BBITWBQ8R93RMCL" localSheetId="7" hidden="1">#REF!</definedName>
    <definedName name="BExZTW6ECBRA0BBITWBQ8R93RMCL" hidden="1">'[3]Reco Sheet for Fcast'!$G$2</definedName>
    <definedName name="BExZU2BHYAOKSCBM3C5014ZF6IXS" localSheetId="2" hidden="1">#REF!</definedName>
    <definedName name="BExZU2BHYAOKSCBM3C5014ZF6IXS" localSheetId="7" hidden="1">#REF!</definedName>
    <definedName name="BExZU2BHYAOKSCBM3C5014ZF6IXS" hidden="1">'[3]Reco Sheet for Fcast'!$H$2:$I$2</definedName>
    <definedName name="BExZU2RMJTXOCS0ROPMYPE6WTD87" localSheetId="2" hidden="1">#REF!</definedName>
    <definedName name="BExZU2RMJTXOCS0ROPMYPE6WTD87" localSheetId="7" hidden="1">#REF!</definedName>
    <definedName name="BExZU2RMJTXOCS0ROPMYPE6WTD87" hidden="1">'[3]Reco Sheet for Fcast'!$F$7:$G$7</definedName>
    <definedName name="BExZUF7G8FENTJKH9R1XUWXM6CWD" localSheetId="2" hidden="1">#REF!</definedName>
    <definedName name="BExZUF7G8FENTJKH9R1XUWXM6CWD" localSheetId="7" hidden="1">#REF!</definedName>
    <definedName name="BExZUF7G8FENTJKH9R1XUWXM6CWD" hidden="1">'[3]Reco Sheet for Fcast'!$I$9:$J$9</definedName>
    <definedName name="BExZUHWEEZO4WXP5DG5P4U6A70KN" localSheetId="13" hidden="1">#REF!</definedName>
    <definedName name="BExZUHWEEZO4WXP5DG5P4U6A70KN" localSheetId="14" hidden="1">#REF!</definedName>
    <definedName name="BExZUHWEEZO4WXP5DG5P4U6A70KN" localSheetId="2" hidden="1">#REF!</definedName>
    <definedName name="BExZUHWEEZO4WXP5DG5P4U6A70KN" localSheetId="22" hidden="1">#REF!</definedName>
    <definedName name="BExZUHWEEZO4WXP5DG5P4U6A70KN" localSheetId="7" hidden="1">#REF!</definedName>
    <definedName name="BExZUHWEEZO4WXP5DG5P4U6A70KN" hidden="1">#REF!</definedName>
    <definedName name="BExZUNARUJBIZ08VCAV3GEVBIR3D" localSheetId="2" hidden="1">#REF!</definedName>
    <definedName name="BExZUNARUJBIZ08VCAV3GEVBIR3D" localSheetId="7" hidden="1">#REF!</definedName>
    <definedName name="BExZUNARUJBIZ08VCAV3GEVBIR3D" hidden="1">'[3]Reco Sheet for Fcast'!$I$8:$J$8</definedName>
    <definedName name="BExZUSZT5496UMBP4LFSLTR1GVEW" localSheetId="2" hidden="1">#REF!</definedName>
    <definedName name="BExZUSZT5496UMBP4LFSLTR1GVEW" localSheetId="7" hidden="1">#REF!</definedName>
    <definedName name="BExZUSZT5496UMBP4LFSLTR1GVEW" hidden="1">'[3]Reco Sheet for Fcast'!$I$9:$J$9</definedName>
    <definedName name="BExZUT54340I38GVCV79EL116WR0" localSheetId="2" hidden="1">#REF!</definedName>
    <definedName name="BExZUT54340I38GVCV79EL116WR0" localSheetId="7" hidden="1">#REF!</definedName>
    <definedName name="BExZUT54340I38GVCV79EL116WR0" hidden="1">'[3]Reco Sheet for Fcast'!$I$11:$J$11</definedName>
    <definedName name="BExZUYDULCX65H9OZ9JHPBNKF3MI" localSheetId="2" hidden="1">#REF!</definedName>
    <definedName name="BExZUYDULCX65H9OZ9JHPBNKF3MI" localSheetId="7" hidden="1">#REF!</definedName>
    <definedName name="BExZUYDULCX65H9OZ9JHPBNKF3MI" hidden="1">'[3]Reco Sheet for Fcast'!$F$7:$G$7</definedName>
    <definedName name="BExZV2QD5ZDK3AGDRULLA7JB46C3" localSheetId="2" hidden="1">#REF!</definedName>
    <definedName name="BExZV2QD5ZDK3AGDRULLA7JB46C3" localSheetId="7" hidden="1">#REF!</definedName>
    <definedName name="BExZV2QD5ZDK3AGDRULLA7JB46C3" hidden="1">'[3]Reco Sheet for Fcast'!$F$8:$G$8</definedName>
    <definedName name="BExZV6BT23LNC2E6HR6HT1BC5R77" localSheetId="13" hidden="1">#REF!</definedName>
    <definedName name="BExZV6BT23LNC2E6HR6HT1BC5R77" localSheetId="14" hidden="1">#REF!</definedName>
    <definedName name="BExZV6BT23LNC2E6HR6HT1BC5R77" localSheetId="2" hidden="1">#REF!</definedName>
    <definedName name="BExZV6BT23LNC2E6HR6HT1BC5R77" hidden="1">#REF!</definedName>
    <definedName name="BExZVBQ29OM0V8XAL3HL0JIM0MMU" localSheetId="2" hidden="1">#REF!</definedName>
    <definedName name="BExZVBQ29OM0V8XAL3HL0JIM0MMU" localSheetId="7" hidden="1">#REF!</definedName>
    <definedName name="BExZVBQ29OM0V8XAL3HL0JIM0MMU" hidden="1">'[3]Reco Sheet for Fcast'!$I$9:$J$9</definedName>
    <definedName name="BExZVBQ3B8IIQW88DDLAW5BA4PL4" localSheetId="19" hidden="1">#REF!</definedName>
    <definedName name="BExZVBQ3B8IIQW88DDLAW5BA4PL4" localSheetId="16" hidden="1">#REF!</definedName>
    <definedName name="BExZVBQ3B8IIQW88DDLAW5BA4PL4" localSheetId="17" hidden="1">#REF!</definedName>
    <definedName name="BExZVBQ3B8IIQW88DDLAW5BA4PL4" localSheetId="13" hidden="1">#REF!</definedName>
    <definedName name="BExZVBQ3B8IIQW88DDLAW5BA4PL4" localSheetId="14" hidden="1">#REF!</definedName>
    <definedName name="BExZVBQ3B8IIQW88DDLAW5BA4PL4" localSheetId="2" hidden="1">#REF!</definedName>
    <definedName name="BExZVBQ3B8IIQW88DDLAW5BA4PL4" localSheetId="5" hidden="1">#REF!</definedName>
    <definedName name="BExZVBQ3B8IIQW88DDLAW5BA4PL4" localSheetId="22" hidden="1">#REF!</definedName>
    <definedName name="BExZVBQ3B8IIQW88DDLAW5BA4PL4" localSheetId="21" hidden="1">#REF!</definedName>
    <definedName name="BExZVBQ3B8IIQW88DDLAW5BA4PL4" localSheetId="57" hidden="1">#REF!</definedName>
    <definedName name="BExZVBQ3B8IIQW88DDLAW5BA4PL4" localSheetId="56" hidden="1">#REF!</definedName>
    <definedName name="BExZVBQ3B8IIQW88DDLAW5BA4PL4" localSheetId="7" hidden="1">#REF!</definedName>
    <definedName name="BExZVBQ3B8IIQW88DDLAW5BA4PL4" localSheetId="40" hidden="1">#REF!</definedName>
    <definedName name="BExZVBQ3B8IIQW88DDLAW5BA4PL4" localSheetId="39" hidden="1">#REF!</definedName>
    <definedName name="BExZVBQ3B8IIQW88DDLAW5BA4PL4" localSheetId="41" hidden="1">#REF!</definedName>
    <definedName name="BExZVBQ3B8IIQW88DDLAW5BA4PL4" localSheetId="38" hidden="1">#REF!</definedName>
    <definedName name="BExZVBQ3B8IIQW88DDLAW5BA4PL4" localSheetId="15" hidden="1">#REF!</definedName>
    <definedName name="BExZVBQ3B8IIQW88DDLAW5BA4PL4" hidden="1">#REF!</definedName>
    <definedName name="BExZVLM4T9ORS4ZWHME46U4Q103C" localSheetId="2" hidden="1">#REF!</definedName>
    <definedName name="BExZVLM4T9ORS4ZWHME46U4Q103C" localSheetId="7" hidden="1">#REF!</definedName>
    <definedName name="BExZVLM4T9ORS4ZWHME46U4Q103C" hidden="1">'[3]Reco Sheet for Fcast'!$I$10:$J$10</definedName>
    <definedName name="BExZVM7OZWPPRH5YQW50EYMMIW1A" localSheetId="2" hidden="1">#REF!</definedName>
    <definedName name="BExZVM7OZWPPRH5YQW50EYMMIW1A" localSheetId="7" hidden="1">#REF!</definedName>
    <definedName name="BExZVM7OZWPPRH5YQW50EYMMIW1A" hidden="1">'[3]Reco Sheet for Fcast'!$I$6:$J$6</definedName>
    <definedName name="BExZVP7KJEUGEZ1AZ15Z29XW6KAH" localSheetId="2" hidden="1">'[5]Reco Sheet for Fcast'!$I$7:$J$7</definedName>
    <definedName name="BExZVP7KJEUGEZ1AZ15Z29XW6KAH" localSheetId="7" hidden="1">'[5]Reco Sheet for Fcast'!$I$7:$J$7</definedName>
    <definedName name="BExZVP7KJEUGEZ1AZ15Z29XW6KAH" hidden="1">'[3]Reco Sheet for Fcast'!$I$7:$J$7</definedName>
    <definedName name="BExZVPYGX2C5OSHMZ6F0KBKZ6B1S" localSheetId="2" hidden="1">#REF!</definedName>
    <definedName name="BExZVPYGX2C5OSHMZ6F0KBKZ6B1S" localSheetId="7" hidden="1">#REF!</definedName>
    <definedName name="BExZVPYGX2C5OSHMZ6F0KBKZ6B1S" hidden="1">'[3]Reco Sheet for Fcast'!$H$2:$I$2</definedName>
    <definedName name="BExZW5UARC8W9AQNLJX2I5WQWS5F" localSheetId="2" hidden="1">#REF!</definedName>
    <definedName name="BExZW5UARC8W9AQNLJX2I5WQWS5F" localSheetId="7" hidden="1">#REF!</definedName>
    <definedName name="BExZW5UARC8W9AQNLJX2I5WQWS5F" hidden="1">'[3]Reco Sheet for Fcast'!$I$9:$J$9</definedName>
    <definedName name="BExZW71HMG3NQTF9XSJPZOF5MGWE" localSheetId="13" hidden="1">#REF!</definedName>
    <definedName name="BExZW71HMG3NQTF9XSJPZOF5MGWE" localSheetId="14" hidden="1">#REF!</definedName>
    <definedName name="BExZW71HMG3NQTF9XSJPZOF5MGWE" localSheetId="2" hidden="1">#REF!</definedName>
    <definedName name="BExZW71HMG3NQTF9XSJPZOF5MGWE" localSheetId="7" hidden="1">#REF!</definedName>
    <definedName name="BExZW71HMG3NQTF9XSJPZOF5MGWE" hidden="1">#REF!</definedName>
    <definedName name="BExZW7HRGN6A9YS41KI2B2UUMJ7X" localSheetId="2" hidden="1">#REF!</definedName>
    <definedName name="BExZW7HRGN6A9YS41KI2B2UUMJ7X" localSheetId="7" hidden="1">#REF!</definedName>
    <definedName name="BExZW7HRGN6A9YS41KI2B2UUMJ7X" hidden="1">'[3]Reco Sheet for Fcast'!$I$7:$J$7</definedName>
    <definedName name="BExZW8ZPNV43UXGOT98FDNIBQHZY" localSheetId="2" hidden="1">#REF!</definedName>
    <definedName name="BExZW8ZPNV43UXGOT98FDNIBQHZY" localSheetId="7" hidden="1">#REF!</definedName>
    <definedName name="BExZW8ZPNV43UXGOT98FDNIBQHZY" hidden="1">'[3]Reco Sheet for Fcast'!$I$11:$J$11</definedName>
    <definedName name="BExZWB8KPDQGF787P51Y0GON31FF" hidden="1">'[6]Bud Mth'!$I$10:$J$10</definedName>
    <definedName name="BExZWKDP0QSA9SPSF40ZMQ81QV13" localSheetId="2" hidden="1">'[5]Reco Sheet for Fcast'!$F$7:$G$7</definedName>
    <definedName name="BExZWKDP0QSA9SPSF40ZMQ81QV13" localSheetId="7" hidden="1">'[5]Reco Sheet for Fcast'!$F$7:$G$7</definedName>
    <definedName name="BExZWKDP0QSA9SPSF40ZMQ81QV13" hidden="1">'[3]Reco Sheet for Fcast'!$F$7:$G$7</definedName>
    <definedName name="BExZWKZ5N3RDXU8MZ8HQVYYD8O0F" localSheetId="2" hidden="1">#REF!</definedName>
    <definedName name="BExZWKZ5N3RDXU8MZ8HQVYYD8O0F" localSheetId="7" hidden="1">#REF!</definedName>
    <definedName name="BExZWKZ5N3RDXU8MZ8HQVYYD8O0F" hidden="1">'[3]Reco Sheet for Fcast'!$F$6:$G$6</definedName>
    <definedName name="BExZWSMC9T48W74GFGQCIUJ8ZPP3" localSheetId="2" hidden="1">#REF!</definedName>
    <definedName name="BExZWSMC9T48W74GFGQCIUJ8ZPP3" localSheetId="7" hidden="1">#REF!</definedName>
    <definedName name="BExZWSMC9T48W74GFGQCIUJ8ZPP3" hidden="1">'[3]Reco Sheet for Fcast'!$G$2:$H$2</definedName>
    <definedName name="BExZWUF2V4HY3HI8JN9ZVPRWK1H3" localSheetId="2" hidden="1">#REF!</definedName>
    <definedName name="BExZWUF2V4HY3HI8JN9ZVPRWK1H3" localSheetId="7" hidden="1">#REF!</definedName>
    <definedName name="BExZWUF2V4HY3HI8JN9ZVPRWK1H3" hidden="1">'[3]Reco Sheet for Fcast'!$I$9:$J$9</definedName>
    <definedName name="BExZWWTE9WR6HD25GAGPMXCNVB2Z" localSheetId="13" hidden="1">#REF!</definedName>
    <definedName name="BExZWWTE9WR6HD25GAGPMXCNVB2Z" localSheetId="14" hidden="1">#REF!</definedName>
    <definedName name="BExZWWTE9WR6HD25GAGPMXCNVB2Z" localSheetId="2" hidden="1">#REF!</definedName>
    <definedName name="BExZWWTE9WR6HD25GAGPMXCNVB2Z" hidden="1">#REF!</definedName>
    <definedName name="BExZWX45URTK9KYDJHEXL1OTZ833" localSheetId="2" hidden="1">#REF!</definedName>
    <definedName name="BExZWX45URTK9KYDJHEXL1OTZ833" localSheetId="7" hidden="1">#REF!</definedName>
    <definedName name="BExZWX45URTK9KYDJHEXL1OTZ833" hidden="1">'[3]Reco Sheet for Fcast'!$I$9:$J$9</definedName>
    <definedName name="BExZX0EWQEZO86WDAD9A4EAEZ012" localSheetId="2" hidden="1">#REF!</definedName>
    <definedName name="BExZX0EWQEZO86WDAD9A4EAEZ012" localSheetId="7" hidden="1">#REF!</definedName>
    <definedName name="BExZX0EWQEZO86WDAD9A4EAEZ012" hidden="1">'[3]Reco Sheet for Fcast'!$F$9:$G$9</definedName>
    <definedName name="BExZX2T6ZT2DZLYSDJJBPVIT5OK2" localSheetId="2" hidden="1">#REF!</definedName>
    <definedName name="BExZX2T6ZT2DZLYSDJJBPVIT5OK2" localSheetId="7" hidden="1">#REF!</definedName>
    <definedName name="BExZX2T6ZT2DZLYSDJJBPVIT5OK2" hidden="1">'[3]Reco Sheet for Fcast'!$I$10:$J$10</definedName>
    <definedName name="BExZXHY0PBOVDNV2NSZ1Y4G6WMNK" localSheetId="13" hidden="1">#REF!</definedName>
    <definedName name="BExZXHY0PBOVDNV2NSZ1Y4G6WMNK" localSheetId="14" hidden="1">#REF!</definedName>
    <definedName name="BExZXHY0PBOVDNV2NSZ1Y4G6WMNK" localSheetId="2" hidden="1">#REF!</definedName>
    <definedName name="BExZXHY0PBOVDNV2NSZ1Y4G6WMNK" localSheetId="22" hidden="1">#REF!</definedName>
    <definedName name="BExZXHY0PBOVDNV2NSZ1Y4G6WMNK" localSheetId="7" hidden="1">#REF!</definedName>
    <definedName name="BExZXHY0PBOVDNV2NSZ1Y4G6WMNK" hidden="1">#REF!</definedName>
    <definedName name="BExZXOJDELULNLEH7WG0OYJT0NJ4" localSheetId="2" hidden="1">#REF!</definedName>
    <definedName name="BExZXOJDELULNLEH7WG0OYJT0NJ4" localSheetId="7" hidden="1">#REF!</definedName>
    <definedName name="BExZXOJDELULNLEH7WG0OYJT0NJ4" hidden="1">'[3]Reco Sheet for Fcast'!$I$6:$J$6</definedName>
    <definedName name="BExZXOOTRNUK8LGEAZ8ZCFW9KXQ1" localSheetId="2" hidden="1">#REF!</definedName>
    <definedName name="BExZXOOTRNUK8LGEAZ8ZCFW9KXQ1" localSheetId="7" hidden="1">#REF!</definedName>
    <definedName name="BExZXOOTRNUK8LGEAZ8ZCFW9KXQ1" hidden="1">'[3]Reco Sheet for Fcast'!$J$2:$K$2</definedName>
    <definedName name="BExZXQSD2T3TQZ268XCC2NG9O3JQ" localSheetId="13" hidden="1">#REF!</definedName>
    <definedName name="BExZXQSD2T3TQZ268XCC2NG9O3JQ" localSheetId="14" hidden="1">#REF!</definedName>
    <definedName name="BExZXQSD2T3TQZ268XCC2NG9O3JQ" localSheetId="2" hidden="1">#REF!</definedName>
    <definedName name="BExZXQSD2T3TQZ268XCC2NG9O3JQ" localSheetId="22" hidden="1">#REF!</definedName>
    <definedName name="BExZXQSD2T3TQZ268XCC2NG9O3JQ" localSheetId="7" hidden="1">#REF!</definedName>
    <definedName name="BExZXQSD2T3TQZ268XCC2NG9O3JQ" hidden="1">#REF!</definedName>
    <definedName name="BExZXT6JOXNKEDU23DKL8XZAJZIH" localSheetId="2" hidden="1">#REF!</definedName>
    <definedName name="BExZXT6JOXNKEDU23DKL8XZAJZIH" localSheetId="7" hidden="1">#REF!</definedName>
    <definedName name="BExZXT6JOXNKEDU23DKL8XZAJZIH" hidden="1">'[3]Reco Sheet for Fcast'!$I$8:$J$8</definedName>
    <definedName name="BExZXUTYW1HWEEZ1LIX4OQWC7HL1" localSheetId="2" hidden="1">#REF!</definedName>
    <definedName name="BExZXUTYW1HWEEZ1LIX4OQWC7HL1" localSheetId="7" hidden="1">#REF!</definedName>
    <definedName name="BExZXUTYW1HWEEZ1LIX4OQWC7HL1" hidden="1">'[3]Reco Sheet for Fcast'!$F$9:$G$9</definedName>
    <definedName name="BExZXY4NKQL9QD76YMQJ15U1C2G8" localSheetId="2" hidden="1">#REF!</definedName>
    <definedName name="BExZXY4NKQL9QD76YMQJ15U1C2G8" localSheetId="7" hidden="1">#REF!</definedName>
    <definedName name="BExZXY4NKQL9QD76YMQJ15U1C2G8" hidden="1">'[3]Reco Sheet for Fcast'!$I$11:$J$11</definedName>
    <definedName name="BExZXYQ7U5G08FQGUIGYT14QCBOF" localSheetId="2" hidden="1">#REF!</definedName>
    <definedName name="BExZXYQ7U5G08FQGUIGYT14QCBOF" localSheetId="7" hidden="1">#REF!</definedName>
    <definedName name="BExZXYQ7U5G08FQGUIGYT14QCBOF" hidden="1">'[3]Reco Sheet for Fcast'!$F$9:$G$9</definedName>
    <definedName name="BExZY02V77YJBMODJSWZOYCMPS5X" localSheetId="19" hidden="1">'[4]AMI P &amp; L'!#REF!</definedName>
    <definedName name="BExZY02V77YJBMODJSWZOYCMPS5X" localSheetId="16" hidden="1">'[4]AMI P &amp; L'!#REF!</definedName>
    <definedName name="BExZY02V77YJBMODJSWZOYCMPS5X" localSheetId="17" hidden="1">'[4]AMI P &amp; L'!#REF!</definedName>
    <definedName name="BExZY02V77YJBMODJSWZOYCMPS5X" localSheetId="13" hidden="1">'[4]AMI P &amp; L'!#REF!</definedName>
    <definedName name="BExZY02V77YJBMODJSWZOYCMPS5X" localSheetId="14" hidden="1">'[4]AMI P &amp; L'!#REF!</definedName>
    <definedName name="BExZY02V77YJBMODJSWZOYCMPS5X" localSheetId="2" hidden="1">#REF!</definedName>
    <definedName name="BExZY02V77YJBMODJSWZOYCMPS5X" localSheetId="5" hidden="1">'[4]AMI P &amp; L'!#REF!</definedName>
    <definedName name="BExZY02V77YJBMODJSWZOYCMPS5X" localSheetId="22" hidden="1">'[4]AMI P &amp; L'!#REF!</definedName>
    <definedName name="BExZY02V77YJBMODJSWZOYCMPS5X" localSheetId="21" hidden="1">'[4]AMI P &amp; L'!#REF!</definedName>
    <definedName name="BExZY02V77YJBMODJSWZOYCMPS5X" localSheetId="57" hidden="1">'[4]AMI P &amp; L'!#REF!</definedName>
    <definedName name="BExZY02V77YJBMODJSWZOYCMPS5X" localSheetId="56" hidden="1">'[4]AMI P &amp; L'!#REF!</definedName>
    <definedName name="BExZY02V77YJBMODJSWZOYCMPS5X" localSheetId="7" hidden="1">#REF!</definedName>
    <definedName name="BExZY02V77YJBMODJSWZOYCMPS5X" localSheetId="40" hidden="1">'[4]AMI P &amp; L'!#REF!</definedName>
    <definedName name="BExZY02V77YJBMODJSWZOYCMPS5X" localSheetId="39" hidden="1">'[4]AMI P &amp; L'!#REF!</definedName>
    <definedName name="BExZY02V77YJBMODJSWZOYCMPS5X" localSheetId="41" hidden="1">'[4]AMI P &amp; L'!#REF!</definedName>
    <definedName name="BExZY02V77YJBMODJSWZOYCMPS5X" localSheetId="38" hidden="1">'[4]AMI P &amp; L'!#REF!</definedName>
    <definedName name="BExZY02V77YJBMODJSWZOYCMPS5X" localSheetId="15" hidden="1">'[4]AMI P &amp; L'!#REF!</definedName>
    <definedName name="BExZY02V77YJBMODJSWZOYCMPS5X" hidden="1">'[4]AMI P &amp; L'!#REF!</definedName>
    <definedName name="BExZY49QRZIR6CA41LFA9LM6EULU" localSheetId="2" hidden="1">#REF!</definedName>
    <definedName name="BExZY49QRZIR6CA41LFA9LM6EULU" localSheetId="7" hidden="1">#REF!</definedName>
    <definedName name="BExZY49QRZIR6CA41LFA9LM6EULU" hidden="1">'[3]Reco Sheet for Fcast'!$F$7:$G$7</definedName>
    <definedName name="BExZYGUX367COKM0X1ORS6275JGQ" localSheetId="13" hidden="1">#REF!</definedName>
    <definedName name="BExZYGUX367COKM0X1ORS6275JGQ" localSheetId="14" hidden="1">#REF!</definedName>
    <definedName name="BExZYGUX367COKM0X1ORS6275JGQ" localSheetId="2" hidden="1">#REF!</definedName>
    <definedName name="BExZYGUX367COKM0X1ORS6275JGQ" hidden="1">#REF!</definedName>
    <definedName name="BExZZ2FQA9A8C7CJKMEFQ9VPSLCE" localSheetId="2" hidden="1">#REF!</definedName>
    <definedName name="BExZZ2FQA9A8C7CJKMEFQ9VPSLCE" localSheetId="7" hidden="1">#REF!</definedName>
    <definedName name="BExZZ2FQA9A8C7CJKMEFQ9VPSLCE" hidden="1">'[3]Reco Sheet for Fcast'!$G$2</definedName>
    <definedName name="BExZZ8VO1HB3783L61XHP87HBCBE" localSheetId="13" hidden="1">#REF!</definedName>
    <definedName name="BExZZ8VO1HB3783L61XHP87HBCBE" localSheetId="14" hidden="1">#REF!</definedName>
    <definedName name="BExZZ8VO1HB3783L61XHP87HBCBE" localSheetId="2" hidden="1">#REF!</definedName>
    <definedName name="BExZZ8VO1HB3783L61XHP87HBCBE" localSheetId="22" hidden="1">#REF!</definedName>
    <definedName name="BExZZ8VO1HB3783L61XHP87HBCBE" localSheetId="7" hidden="1">#REF!</definedName>
    <definedName name="BExZZ8VO1HB3783L61XHP87HBCBE" hidden="1">#REF!</definedName>
    <definedName name="BExZZCHAVHW8C2H649KRGVQ0WVRT" localSheetId="2" hidden="1">#REF!</definedName>
    <definedName name="BExZZCHAVHW8C2H649KRGVQ0WVRT" localSheetId="7" hidden="1">#REF!</definedName>
    <definedName name="BExZZCHAVHW8C2H649KRGVQ0WVRT" hidden="1">'[3]Reco Sheet for Fcast'!$I$9:$J$9</definedName>
    <definedName name="BExZZTK54OTLF2YB68BHGOS27GEN" localSheetId="19" hidden="1">'[4]AMI P &amp; L'!#REF!</definedName>
    <definedName name="BExZZTK54OTLF2YB68BHGOS27GEN" localSheetId="16" hidden="1">'[4]AMI P &amp; L'!#REF!</definedName>
    <definedName name="BExZZTK54OTLF2YB68BHGOS27GEN" localSheetId="17" hidden="1">'[4]AMI P &amp; L'!#REF!</definedName>
    <definedName name="BExZZTK54OTLF2YB68BHGOS27GEN" localSheetId="13" hidden="1">'[4]AMI P &amp; L'!#REF!</definedName>
    <definedName name="BExZZTK54OTLF2YB68BHGOS27GEN" localSheetId="14" hidden="1">'[4]AMI P &amp; L'!#REF!</definedName>
    <definedName name="BExZZTK54OTLF2YB68BHGOS27GEN" localSheetId="2" hidden="1">#REF!</definedName>
    <definedName name="BExZZTK54OTLF2YB68BHGOS27GEN" localSheetId="5" hidden="1">'[4]AMI P &amp; L'!#REF!</definedName>
    <definedName name="BExZZTK54OTLF2YB68BHGOS27GEN" localSheetId="22" hidden="1">'[4]AMI P &amp; L'!#REF!</definedName>
    <definedName name="BExZZTK54OTLF2YB68BHGOS27GEN" localSheetId="21" hidden="1">'[4]AMI P &amp; L'!#REF!</definedName>
    <definedName name="BExZZTK54OTLF2YB68BHGOS27GEN" localSheetId="57" hidden="1">'[4]AMI P &amp; L'!#REF!</definedName>
    <definedName name="BExZZTK54OTLF2YB68BHGOS27GEN" localSheetId="56" hidden="1">'[4]AMI P &amp; L'!#REF!</definedName>
    <definedName name="BExZZTK54OTLF2YB68BHGOS27GEN" localSheetId="7" hidden="1">#REF!</definedName>
    <definedName name="BExZZTK54OTLF2YB68BHGOS27GEN" localSheetId="40" hidden="1">'[4]AMI P &amp; L'!#REF!</definedName>
    <definedName name="BExZZTK54OTLF2YB68BHGOS27GEN" localSheetId="39" hidden="1">'[4]AMI P &amp; L'!#REF!</definedName>
    <definedName name="BExZZTK54OTLF2YB68BHGOS27GEN" localSheetId="41" hidden="1">'[4]AMI P &amp; L'!#REF!</definedName>
    <definedName name="BExZZTK54OTLF2YB68BHGOS27GEN" localSheetId="38" hidden="1">'[4]AMI P &amp; L'!#REF!</definedName>
    <definedName name="BExZZTK54OTLF2YB68BHGOS27GEN" localSheetId="15" hidden="1">'[4]AMI P &amp; L'!#REF!</definedName>
    <definedName name="BExZZTK54OTLF2YB68BHGOS27GEN" hidden="1">'[4]AMI P &amp; L'!#REF!</definedName>
    <definedName name="BExZZV7KJWKO2LKG6I21NVTK3177" localSheetId="13" hidden="1">#REF!</definedName>
    <definedName name="BExZZV7KJWKO2LKG6I21NVTK3177" localSheetId="14" hidden="1">#REF!</definedName>
    <definedName name="BExZZV7KJWKO2LKG6I21NVTK3177" localSheetId="2" hidden="1">#REF!</definedName>
    <definedName name="BExZZV7KJWKO2LKG6I21NVTK3177" hidden="1">#REF!</definedName>
    <definedName name="BExZZXB3JQQG4SIZS4MRU6NNW7HI" localSheetId="2" hidden="1">#REF!</definedName>
    <definedName name="BExZZXB3JQQG4SIZS4MRU6NNW7HI" localSheetId="7" hidden="1">#REF!</definedName>
    <definedName name="BExZZXB3JQQG4SIZS4MRU6NNW7HI" hidden="1">'[3]Reco Sheet for Fcast'!$F$7:$G$7</definedName>
    <definedName name="BExZZZEMIIFKMLLV4DJKX5TB9R5V" localSheetId="19" hidden="1">'[4]AMI P &amp; L'!#REF!</definedName>
    <definedName name="BExZZZEMIIFKMLLV4DJKX5TB9R5V" localSheetId="16" hidden="1">'[4]AMI P &amp; L'!#REF!</definedName>
    <definedName name="BExZZZEMIIFKMLLV4DJKX5TB9R5V" localSheetId="17" hidden="1">'[4]AMI P &amp; L'!#REF!</definedName>
    <definedName name="BExZZZEMIIFKMLLV4DJKX5TB9R5V" localSheetId="13" hidden="1">'[4]AMI P &amp; L'!#REF!</definedName>
    <definedName name="BExZZZEMIIFKMLLV4DJKX5TB9R5V" localSheetId="14" hidden="1">'[4]AMI P &amp; L'!#REF!</definedName>
    <definedName name="BExZZZEMIIFKMLLV4DJKX5TB9R5V" localSheetId="2" hidden="1">#REF!</definedName>
    <definedName name="BExZZZEMIIFKMLLV4DJKX5TB9R5V" localSheetId="5" hidden="1">'[4]AMI P &amp; L'!#REF!</definedName>
    <definedName name="BExZZZEMIIFKMLLV4DJKX5TB9R5V" localSheetId="22" hidden="1">'[4]AMI P &amp; L'!#REF!</definedName>
    <definedName name="BExZZZEMIIFKMLLV4DJKX5TB9R5V" localSheetId="21" hidden="1">'[4]AMI P &amp; L'!#REF!</definedName>
    <definedName name="BExZZZEMIIFKMLLV4DJKX5TB9R5V" localSheetId="57" hidden="1">'[4]AMI P &amp; L'!#REF!</definedName>
    <definedName name="BExZZZEMIIFKMLLV4DJKX5TB9R5V" localSheetId="56" hidden="1">'[4]AMI P &amp; L'!#REF!</definedName>
    <definedName name="BExZZZEMIIFKMLLV4DJKX5TB9R5V" localSheetId="7" hidden="1">#REF!</definedName>
    <definedName name="BExZZZEMIIFKMLLV4DJKX5TB9R5V" localSheetId="40" hidden="1">'[4]AMI P &amp; L'!#REF!</definedName>
    <definedName name="BExZZZEMIIFKMLLV4DJKX5TB9R5V" localSheetId="39" hidden="1">'[4]AMI P &amp; L'!#REF!</definedName>
    <definedName name="BExZZZEMIIFKMLLV4DJKX5TB9R5V" localSheetId="41" hidden="1">'[4]AMI P &amp; L'!#REF!</definedName>
    <definedName name="BExZZZEMIIFKMLLV4DJKX5TB9R5V" localSheetId="38" hidden="1">'[4]AMI P &amp; L'!#REF!</definedName>
    <definedName name="BExZZZEMIIFKMLLV4DJKX5TB9R5V" localSheetId="15" hidden="1">'[4]AMI P &amp; L'!#REF!</definedName>
    <definedName name="BExZZZEMIIFKMLLV4DJKX5TB9R5V" hidden="1">'[4]AMI P &amp; L'!#REF!</definedName>
    <definedName name="cats" localSheetId="2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ats" localSheetId="7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ats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RAP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ST" localSheetId="2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RAPPEST" localSheetId="7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RAPPEST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Dauys" localSheetId="2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Dauys" localSheetId="7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Dauys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DD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DD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DD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D" localSheetId="2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D" localSheetId="7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D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localSheetId="2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localSheetId="7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nergy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fe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fe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f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gfe" localSheetId="2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rgfe" localSheetId="7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rgfe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rtyier76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tyier76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tyier7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WE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WE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W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xcel" localSheetId="2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excel" localSheetId="7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excel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Ext_EP" localSheetId="2" hidden="1">{"'kpi2-1'!$E$4"}</definedName>
    <definedName name="Ext_EP" localSheetId="7" hidden="1">{"'kpi2-1'!$E$4"}</definedName>
    <definedName name="Ext_EP" hidden="1">{"'kpi2-1'!$E$4"}</definedName>
    <definedName name="fduj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duj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du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F" localSheetId="2" hidden="1">{#N/A,#N/A,FALSE,"pcf";#N/A,#N/A,FALSE,"pcr"}</definedName>
    <definedName name="FF" localSheetId="7" hidden="1">{#N/A,#N/A,FALSE,"pcf";#N/A,#N/A,FALSE,"pcr"}</definedName>
    <definedName name="FF" hidden="1">{#N/A,#N/A,FALSE,"pcf";#N/A,#N/A,FALSE,"pcr"}</definedName>
    <definedName name="foo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es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es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es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FGFH" localSheetId="2" hidden="1">{#N/A,#N/A,FALSE,"pcf";#N/A,#N/A,FALSE,"pcr"}</definedName>
    <definedName name="GFGFH" localSheetId="7" hidden="1">{#N/A,#N/A,FALSE,"pcf";#N/A,#N/A,FALSE,"pcr"}</definedName>
    <definedName name="GFGFH" hidden="1">{#N/A,#N/A,FALSE,"pcf";#N/A,#N/A,FALSE,"pcr"}</definedName>
    <definedName name="grrrr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rrrr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rrr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hj" localSheetId="2" hidden="1">{#N/A,#N/A,FALSE,"pcf";#N/A,#N/A,FALSE,"pcr"}</definedName>
    <definedName name="hj" localSheetId="7" hidden="1">{#N/A,#N/A,FALSE,"pcf";#N/A,#N/A,FALSE,"pcr"}</definedName>
    <definedName name="hj" hidden="1">{#N/A,#N/A,FALSE,"pcf";#N/A,#N/A,FALSE,"pcr"}</definedName>
    <definedName name="HTML_CodePage" hidden="1">1252</definedName>
    <definedName name="HTML_Control" localSheetId="2" hidden="1">{"'kpi2-1'!$E$4"}</definedName>
    <definedName name="HTML_Control" localSheetId="7" hidden="1">{"'kpi2-1'!$E$4"}</definedName>
    <definedName name="HTML_Control" hidden="1">{"'kpi2-1'!$E$4"}</definedName>
    <definedName name="HTML_Description" hidden="1">""</definedName>
    <definedName name="HTML_Email" hidden="1">""</definedName>
    <definedName name="HTML_Header" hidden="1">"kpi2-1"</definedName>
    <definedName name="HTML_LastUpdate" hidden="1">"03/08/2000"</definedName>
    <definedName name="HTML_LineAfter" hidden="1">FALSE</definedName>
    <definedName name="HTML_LineBefore" hidden="1">FALSE</definedName>
    <definedName name="HTML_Name" hidden="1">"STANCHART"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"HKKPI01"</definedName>
    <definedName name="III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II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II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esse" localSheetId="2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esse" localSheetId="7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esse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HJHJ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HJ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H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mhjyuk" localSheetId="2" hidden="1">{#N/A,#N/A,FALSE,"pcf";#N/A,#N/A,FALSE,"pcr"}</definedName>
    <definedName name="kmhjyuk" localSheetId="7" hidden="1">{#N/A,#N/A,FALSE,"pcf";#N/A,#N/A,FALSE,"pcr"}</definedName>
    <definedName name="kmhjyuk" hidden="1">{#N/A,#N/A,FALSE,"pcf";#N/A,#N/A,FALSE,"pcr"}</definedName>
    <definedName name="kmim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mim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mim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ti" localSheetId="2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kti" localSheetId="7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kti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nhdtyjdf" localSheetId="2" hidden="1">{#N/A,#N/A,FALSE,"pcf";#N/A,#N/A,FALSE,"pcr"}</definedName>
    <definedName name="nhdtyjdf" localSheetId="7" hidden="1">{#N/A,#N/A,FALSE,"pcf";#N/A,#N/A,FALSE,"pcr"}</definedName>
    <definedName name="nhdtyjdf" hidden="1">{#N/A,#N/A,FALSE,"pcf";#N/A,#N/A,FALSE,"pcr"}</definedName>
    <definedName name="PPP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PP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PP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q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q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q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QQ" localSheetId="2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QQ" localSheetId="7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QQ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b" localSheetId="2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b" localSheetId="7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b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iskAfterRecalcMacro" hidden="1">"uniform_adjustmentSilent"</definedName>
    <definedName name="RiskAfterSimMacro" hidden="1">""</definedName>
    <definedName name="riskATSSboxGraph" hidden="1">FALSE</definedName>
    <definedName name="riskATSSincludeSimtables" hidden="1">TRUE</definedName>
    <definedName name="riskATSSinputsGraphs" hidden="1">FALSE</definedName>
    <definedName name="riskATSSoutputStatistic" hidden="1">3</definedName>
    <definedName name="riskATSSpercentChangeGraph" hidden="1">TRUE</definedName>
    <definedName name="riskATSSpercentileGraph" hidden="1">TRUE</definedName>
    <definedName name="riskATSSpercentileValue" hidden="1">0.5</definedName>
    <definedName name="riskATSSprintReport" hidden="1">FALSE</definedName>
    <definedName name="riskATSSreportsInActiveBook" hidden="1">FALSE</definedName>
    <definedName name="riskATSSreportsSelected" hidden="1">TRUE</definedName>
    <definedName name="riskATSSsummaryReport" hidden="1">TRUE</definedName>
    <definedName name="riskATSStornadoGraph" hidden="1">TRUE</definedName>
    <definedName name="riskATSTbaselineRequested" hidden="1">TRUE</definedName>
    <definedName name="riskATSTboxGraph" hidden="1">TRUE</definedName>
    <definedName name="riskATSTcomparisonGraph" hidden="1">TRUE</definedName>
    <definedName name="riskATSThistogramGraph" hidden="1">FALSE</definedName>
    <definedName name="riskATSToutputStatistic" hidden="1">4</definedName>
    <definedName name="riskATSTprintReport" hidden="1">FALSE</definedName>
    <definedName name="riskATSTreportsInActiveBook" hidden="1">FALSE</definedName>
    <definedName name="riskATSTreportsSelected" hidden="1">TRUE</definedName>
    <definedName name="riskATSTsequentialStress" hidden="1">TRUE</definedName>
    <definedName name="riskATSTsummaryReport" hidden="1">TRUE</definedName>
    <definedName name="RiskBeforeRecalcMacro" hidden="1">""</definedName>
    <definedName name="RiskBeforeSimMacro" hidden="1">"uniform_adjustmentSilent"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RR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R" localSheetId="2" hidden="1">{#N/A,#N/A,FALSE,"pcf";#N/A,#N/A,FALSE,"pcr"}</definedName>
    <definedName name="RRRR" localSheetId="7" hidden="1">{#N/A,#N/A,FALSE,"pcf";#N/A,#N/A,FALSE,"pcr"}</definedName>
    <definedName name="RRRR" hidden="1">{#N/A,#N/A,FALSE,"pcf";#N/A,#N/A,FALSE,"pcr"}</definedName>
    <definedName name="rtgbr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tgbr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tgb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APBEXdnldView" hidden="1">"4D0Q4ZKDTZLR4R5LFJNICI02C"</definedName>
    <definedName name="SAPBEXhrIndnt" hidden="1">1</definedName>
    <definedName name="SAPBEXrevision" hidden="1">1</definedName>
    <definedName name="SAPBEXsysID" hidden="1">"BWP"</definedName>
    <definedName name="SAPBEXwbID" localSheetId="2" hidden="1">"413ERXB9R3TPA6KEZXGSAKHLQ"</definedName>
    <definedName name="SAPBEXwbID" localSheetId="7" hidden="1">"413ERXB9R3TPA6KEZXGSAKHLQ"</definedName>
    <definedName name="SAPBEXwbID" hidden="1">"40UUPT0P5GXX8RR8TR6BQRG2M"</definedName>
    <definedName name="SAPsysID" hidden="1">"708C5W7SBKP804JT78WJ0JNKI"</definedName>
    <definedName name="SAPwbID" hidden="1">"ARS"</definedName>
    <definedName name="sdfasdf" localSheetId="2" hidden="1">{#N/A,#N/A,FALSE,"pcf";#N/A,#N/A,FALSE,"pcr"}</definedName>
    <definedName name="sdfasdf" localSheetId="7" hidden="1">{#N/A,#N/A,FALSE,"pcf";#N/A,#N/A,FALSE,"pcr"}</definedName>
    <definedName name="sdfasdf" hidden="1">{#N/A,#N/A,FALSE,"pcf";#N/A,#N/A,FALSE,"pcr"}</definedName>
    <definedName name="sdfsd" localSheetId="2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sdfsd" localSheetId="7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sdfsd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sertyuw" localSheetId="2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sertyuw" localSheetId="7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sertyuw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sgdg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gdg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gdg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gfstryn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gfstryn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gfstryn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ggs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ggs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ggs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gh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gh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gh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hs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hs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hs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hsh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hsh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hsh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S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S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S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oopid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oopid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oopid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tiimt" localSheetId="2" hidden="1">{#N/A,#N/A,FALSE,"pcf";#N/A,#N/A,FALSE,"pcr"}</definedName>
    <definedName name="tiimt" localSheetId="7" hidden="1">{#N/A,#N/A,FALSE,"pcf";#N/A,#N/A,FALSE,"pcr"}</definedName>
    <definedName name="tiimt" hidden="1">{#N/A,#N/A,FALSE,"pcf";#N/A,#N/A,FALSE,"pcr"}</definedName>
    <definedName name="tikt" localSheetId="2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kt" localSheetId="7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kt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umut" localSheetId="2" hidden="1">{#N/A,#N/A,FALSE,"SUM QTR 3";#N/A,#N/A,FALSE,"Detail QTR 3 (w_o ly)"}</definedName>
    <definedName name="tiumut" localSheetId="7" hidden="1">{#N/A,#N/A,FALSE,"SUM QTR 3";#N/A,#N/A,FALSE,"Detail QTR 3 (w_o ly)"}</definedName>
    <definedName name="tiumut" hidden="1">{#N/A,#N/A,FALSE,"SUM QTR 3";#N/A,#N/A,FALSE,"Detail QTR 3 (w_o ly)"}</definedName>
    <definedName name="ujm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ujm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ujm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ukfykf" localSheetId="2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ukfykf" localSheetId="7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ukfykf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" localSheetId="2" hidden="1">{#N/A,#N/A,FALSE,"pcf";#N/A,#N/A,FALSE,"pcr"}</definedName>
    <definedName name="w" localSheetId="7" hidden="1">{#N/A,#N/A,FALSE,"pcf";#N/A,#N/A,FALSE,"pcr"}</definedName>
    <definedName name="w" hidden="1">{#N/A,#N/A,FALSE,"pcf";#N/A,#N/A,FALSE,"pcr"}</definedName>
    <definedName name="w4yy" localSheetId="2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4yy" localSheetId="7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4yy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ANNUAL._.REPORT." localSheetId="2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ANNUAL._.REPORT." localSheetId="4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ANNUAL._.REPORT." localSheetId="7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ANNUAL._.REPORT.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Budget_1998." localSheetId="2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dget_1998." localSheetId="7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dget_1998.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S._.RPT." localSheetId="2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BUS._.RPT." localSheetId="7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Business._.Report._.for._.Executive." localSheetId="2" hidden="1">{#N/A,#N/A,TRUE,"Cover";#N/A,#N/A,TRUE,"Contents";#N/A,#N/A,TRUE,"MTD &amp; YTD";#N/A,#N/A,TRUE,"P&amp;L";#N/A,#N/A,TRUE,"Rev Analysis";#N/A,#N/A,TRUE,"Exp Analysis";#N/A,#N/A,TRUE,"Capex";#N/A,#N/A,TRUE,"Hi-Low-Issues";#N/A,#N/A,TRUE,"Staffing";#N/A,#N/A,TRUE,"Safety";#N/A,#N/A,TRUE,"Ext Rev";#N/A,#N/A,TRUE,"P&amp;L Segments";#N/A,#N/A,TRUE,"Int Rev";#N/A,#N/A,TRUE,"EBITOA - Stream";#N/A,#N/A,TRUE,"Other Performance Measures"}</definedName>
    <definedName name="wrn.Business._.Report._.for._.Executive." localSheetId="7" hidden="1">{#N/A,#N/A,TRUE,"Cover";#N/A,#N/A,TRUE,"Contents";#N/A,#N/A,TRUE,"MTD &amp; YTD";#N/A,#N/A,TRUE,"P&amp;L";#N/A,#N/A,TRUE,"Rev Analysis";#N/A,#N/A,TRUE,"Exp Analysis";#N/A,#N/A,TRUE,"Capex";#N/A,#N/A,TRUE,"Hi-Low-Issues";#N/A,#N/A,TRUE,"Staffing";#N/A,#N/A,TRUE,"Safety";#N/A,#N/A,TRUE,"Ext Rev";#N/A,#N/A,TRUE,"P&amp;L Segments";#N/A,#N/A,TRUE,"Int Rev";#N/A,#N/A,TRUE,"EBITOA - Stream";#N/A,#N/A,TRUE,"Other Performance Measures"}</definedName>
    <definedName name="wrn.Business._.Report._.for._.Executive." hidden="1">{#N/A,#N/A,TRUE,"Cover";#N/A,#N/A,TRUE,"Contents";#N/A,#N/A,TRUE,"MTD &amp; YTD";#N/A,#N/A,TRUE,"P&amp;L";#N/A,#N/A,TRUE,"Rev Analysis";#N/A,#N/A,TRUE,"Exp Analysis";#N/A,#N/A,TRUE,"Capex";#N/A,#N/A,TRUE,"Hi-Low-Issues";#N/A,#N/A,TRUE,"Staffing";#N/A,#N/A,TRUE,"Safety";#N/A,#N/A,TRUE,"Ext Rev";#N/A,#N/A,TRUE,"P&amp;L Segments";#N/A,#N/A,TRUE,"Int Rev";#N/A,#N/A,TRUE,"EBITOA - Stream";#N/A,#N/A,TRUE,"Other Performance Measures"}</definedName>
    <definedName name="wrn.Data._.Input." localSheetId="2" hidden="1">{#N/A,#N/A,FALSE,"Input - Target 02"}</definedName>
    <definedName name="wrn.Data._.Input." localSheetId="7" hidden="1">{#N/A,#N/A,FALSE,"Input - Target 02"}</definedName>
    <definedName name="wrn.Data._.Input." hidden="1">{#N/A,#N/A,FALSE,"Input - Target 02"}</definedName>
    <definedName name="wrn.Dividend._.Schedule." localSheetId="2" hidden="1">{"Dividend",#N/A,FALSE,"Cash Flow"}</definedName>
    <definedName name="wrn.Dividend._.Schedule." localSheetId="7" hidden="1">{"Dividend",#N/A,FALSE,"Cash Flow"}</definedName>
    <definedName name="wrn.Dividend._.Schedule." hidden="1">{"Dividend",#N/A,FALSE,"Cash Flow"}</definedName>
    <definedName name="wrn.pages.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ERPACKPG3." localSheetId="2" hidden="1">{"DJH3",#N/A,FALSE,"PFL00805";"PJB3",#N/A,FALSE,"PFL00805";"JMD3",#N/A,FALSE,"PFL00805";"DNB3",#N/A,FALSE,"PFL00805";"MJP3",#N/A,FALSE,"PFL00805";"RAB3",#N/A,FALSE,"PFL00805";"GJW3",#N/A,FALSE,"PFL00805";"MASTER3",#N/A,FALSE,"PFL00805"}</definedName>
    <definedName name="wrn.PERPACKPG3." localSheetId="7" hidden="1">{"DJH3",#N/A,FALSE,"PFL00805";"PJB3",#N/A,FALSE,"PFL00805";"JMD3",#N/A,FALSE,"PFL00805";"DNB3",#N/A,FALSE,"PFL00805";"MJP3",#N/A,FALSE,"PFL00805";"RAB3",#N/A,FALSE,"PFL00805";"GJW3",#N/A,FALSE,"PFL00805";"MASTER3",#N/A,FALSE,"PFL00805"}</definedName>
    <definedName name="wrn.PERPACKPG3." hidden="1">{"DJH3",#N/A,FALSE,"PFL00805";"PJB3",#N/A,FALSE,"PFL00805";"JMD3",#N/A,FALSE,"PFL00805";"DNB3",#N/A,FALSE,"PFL00805";"MJP3",#N/A,FALSE,"PFL00805";"RAB3",#N/A,FALSE,"PFL00805";"GJW3",#N/A,FALSE,"PFL00805";"MASTER3",#N/A,FALSE,"PFL00805"}</definedName>
    <definedName name="wrn.Print._.5._.and._.12." localSheetId="2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7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S_R._.tables." localSheetId="2" hidden="1">{#N/A,#N/A,FALSE,"pcf";#N/A,#N/A,FALSE,"pcr"}</definedName>
    <definedName name="wrn.S_R._.tables." localSheetId="7" hidden="1">{#N/A,#N/A,FALSE,"pcf";#N/A,#N/A,FALSE,"pcr"}</definedName>
    <definedName name="wrn.S_R._.tables." hidden="1">{#N/A,#N/A,FALSE,"pcf";#N/A,#N/A,FALSE,"pcr"}</definedName>
    <definedName name="wrn.S_RQTR3." localSheetId="2" hidden="1">{#N/A,#N/A,FALSE,"SUM QTR 3";#N/A,#N/A,FALSE,"Detail QTR 3 (w_o ly)"}</definedName>
    <definedName name="wrn.S_RQTR3." localSheetId="7" hidden="1">{#N/A,#N/A,FALSE,"SUM QTR 3";#N/A,#N/A,FALSE,"Detail QTR 3 (w_o ly)"}</definedName>
    <definedName name="wrn.S_RQTR3." hidden="1">{#N/A,#N/A,FALSE,"SUM QTR 3";#N/A,#N/A,FALSE,"Detail QTR 3 (w_o ly)"}</definedName>
    <definedName name="ww" localSheetId="2" hidden="1">{"DJH3",#N/A,FALSE,"PFL00805";"PJB3",#N/A,FALSE,"PFL00805";"JMD3",#N/A,FALSE,"PFL00805";"DNB3",#N/A,FALSE,"PFL00805";"MJP3",#N/A,FALSE,"PFL00805";"RAB3",#N/A,FALSE,"PFL00805";"GJW3",#N/A,FALSE,"PFL00805";"MASTER3",#N/A,FALSE,"PFL00805"}</definedName>
    <definedName name="ww" localSheetId="7" hidden="1">{"DJH3",#N/A,FALSE,"PFL00805";"PJB3",#N/A,FALSE,"PFL00805";"JMD3",#N/A,FALSE,"PFL00805";"DNB3",#N/A,FALSE,"PFL00805";"MJP3",#N/A,FALSE,"PFL00805";"RAB3",#N/A,FALSE,"PFL00805";"GJW3",#N/A,FALSE,"PFL00805";"MASTER3",#N/A,FALSE,"PFL00805"}</definedName>
    <definedName name="ww" hidden="1">{"DJH3",#N/A,FALSE,"PFL00805";"PJB3",#N/A,FALSE,"PFL00805";"JMD3",#N/A,FALSE,"PFL00805";"DNB3",#N/A,FALSE,"PFL00805";"MJP3",#N/A,FALSE,"PFL00805";"RAB3",#N/A,FALSE,"PFL00805";"GJW3",#N/A,FALSE,"PFL00805";"MASTER3",#N/A,FALSE,"PFL00805"}</definedName>
    <definedName name="yht" localSheetId="2" hidden="1">{#N/A,#N/A,FALSE,"SUM QTR 3";#N/A,#N/A,FALSE,"Detail QTR 3 (w_o ly)"}</definedName>
    <definedName name="yht" localSheetId="7" hidden="1">{#N/A,#N/A,FALSE,"SUM QTR 3";#N/A,#N/A,FALSE,"Detail QTR 3 (w_o ly)"}</definedName>
    <definedName name="yht" hidden="1">{#N/A,#N/A,FALSE,"SUM QTR 3";#N/A,#N/A,FALSE,"Detail QTR 3 (w_o ly)"}</definedName>
    <definedName name="Z_9AF1BD63_86F7_41E1_A4B4_D8DB22B54964_.wvu.PrintArea" localSheetId="6" hidden="1">'PAL Reset RIN 3.2'!$A$1:$Q$67</definedName>
    <definedName name="Z_9AF1BD63_86F7_41E1_A4B4_D8DB22B54964_.wvu.PrintArea" localSheetId="7" hidden="1">'PAL Reset RIN 4.2'!$A$1:$L$46</definedName>
    <definedName name="Z_9AF1BD63_86F7_41E1_A4B4_D8DB22B54964_.wvu.PrintArea" localSheetId="8" hidden="1">'PAL Reset RIN 4.3'!$A$1:$Z$22</definedName>
    <definedName name="Z_9AF1BD63_86F7_41E1_A4B4_D8DB22B54964_.wvu.PrintArea" localSheetId="9" hidden="1">'PAL Restet 4.4'!$A$1:$AA$5</definedName>
    <definedName name="Z_C8B120F9_20B7_4787_B929_C88AF67DA2E9_.wvu.PrintArea" localSheetId="6" hidden="1">'PAL Reset RIN 3.2'!$A$1:$Q$67</definedName>
    <definedName name="Z_C8B120F9_20B7_4787_B929_C88AF67DA2E9_.wvu.PrintArea" localSheetId="7" hidden="1">'PAL Reset RIN 4.2'!$A$1:$L$46</definedName>
    <definedName name="Z_C8B120F9_20B7_4787_B929_C88AF67DA2E9_.wvu.PrintArea" localSheetId="8" hidden="1">'PAL Reset RIN 4.3'!$A$1:$Z$22</definedName>
    <definedName name="Z_C8B120F9_20B7_4787_B929_C88AF67DA2E9_.wvu.PrintArea" localSheetId="9" hidden="1">'PAL Restet 4.4'!$A$1:$AA$5</definedName>
  </definedNames>
  <calcPr calcId="145621"/>
</workbook>
</file>

<file path=xl/calcChain.xml><?xml version="1.0" encoding="utf-8"?>
<calcChain xmlns="http://schemas.openxmlformats.org/spreadsheetml/2006/main">
  <c r="A2" i="248" l="1"/>
  <c r="AG66" i="162" l="1"/>
  <c r="AM66" i="162" s="1"/>
  <c r="BR66" i="115"/>
  <c r="BK66" i="115"/>
  <c r="BJ66" i="115"/>
  <c r="BC66" i="115"/>
  <c r="BB66" i="115"/>
  <c r="AQ66" i="115"/>
  <c r="AP66" i="115"/>
  <c r="AM66" i="115"/>
  <c r="AJ69" i="115"/>
  <c r="AC69" i="115"/>
  <c r="V69" i="115"/>
  <c r="O69" i="115"/>
  <c r="H69" i="115"/>
  <c r="BN66" i="114"/>
  <c r="BT66" i="114" s="1"/>
  <c r="L66" i="238" s="1"/>
  <c r="P20" i="239" s="1"/>
  <c r="BG66" i="114"/>
  <c r="BM66" i="114" s="1"/>
  <c r="K66" i="238" s="1"/>
  <c r="O20" i="239" s="1"/>
  <c r="AZ66" i="114"/>
  <c r="BF66" i="114" s="1"/>
  <c r="J66" i="238" s="1"/>
  <c r="N20" i="239" s="1"/>
  <c r="AS66" i="114"/>
  <c r="AL66" i="114"/>
  <c r="AY66" i="114"/>
  <c r="I66" i="238" s="1"/>
  <c r="M20" i="239" s="1"/>
  <c r="BS66" i="115"/>
  <c r="BQ66" i="115"/>
  <c r="BP66" i="115"/>
  <c r="BO66" i="115"/>
  <c r="BL66" i="115"/>
  <c r="BI66" i="115"/>
  <c r="BH66" i="115"/>
  <c r="BE66" i="115"/>
  <c r="BD66" i="115"/>
  <c r="BA66" i="115"/>
  <c r="AX66" i="115"/>
  <c r="AW66" i="115"/>
  <c r="AV66" i="115"/>
  <c r="AU66" i="115"/>
  <c r="AT66" i="115"/>
  <c r="AO66" i="115"/>
  <c r="AN66" i="115"/>
  <c r="E66" i="207"/>
  <c r="H66" i="235" s="1"/>
  <c r="AF66" i="209"/>
  <c r="Z66" i="209"/>
  <c r="T66" i="209"/>
  <c r="N66" i="209"/>
  <c r="H66" i="209"/>
  <c r="AL66" i="115" l="1"/>
  <c r="AR66" i="114"/>
  <c r="H66" i="238" s="1"/>
  <c r="L20" i="239" s="1"/>
  <c r="AR66" i="115" l="1"/>
  <c r="H66" i="233" l="1"/>
  <c r="F20" i="239" s="1"/>
  <c r="L13" i="228" l="1"/>
  <c r="N74" i="208" s="1"/>
  <c r="N73" i="208"/>
  <c r="N60" i="208"/>
  <c r="N59" i="208"/>
  <c r="N55" i="208"/>
  <c r="N54" i="208"/>
  <c r="N49" i="208"/>
  <c r="N48" i="208"/>
  <c r="N45" i="208"/>
  <c r="N44" i="208"/>
  <c r="N38" i="208"/>
  <c r="N37" i="208"/>
  <c r="N33" i="208"/>
  <c r="N32" i="208"/>
  <c r="N11" i="208"/>
  <c r="N12" i="208"/>
  <c r="N15" i="208"/>
  <c r="N16" i="208"/>
  <c r="N19" i="208"/>
  <c r="N20" i="208"/>
  <c r="N23" i="208"/>
  <c r="N24" i="208"/>
  <c r="N27" i="208"/>
  <c r="N9" i="208"/>
  <c r="N26" i="208" l="1"/>
  <c r="N22" i="208"/>
  <c r="N18" i="208"/>
  <c r="N14" i="208"/>
  <c r="N10" i="208"/>
  <c r="N34" i="208"/>
  <c r="N40" i="208"/>
  <c r="N46" i="208"/>
  <c r="N52" i="208"/>
  <c r="N56" i="208"/>
  <c r="N71" i="208"/>
  <c r="N25" i="208"/>
  <c r="N21" i="208"/>
  <c r="N17" i="208"/>
  <c r="N13" i="208"/>
  <c r="N31" i="208"/>
  <c r="N36" i="208"/>
  <c r="N41" i="208"/>
  <c r="N47" i="208"/>
  <c r="N53" i="208"/>
  <c r="N57" i="208"/>
  <c r="N72" i="208"/>
  <c r="N70" i="208"/>
  <c r="M66" i="208" l="1"/>
  <c r="D66" i="208"/>
  <c r="Q66" i="114"/>
  <c r="W66" i="114" s="1"/>
  <c r="E66" i="238" s="1"/>
  <c r="J66" i="114"/>
  <c r="P66" i="114" s="1"/>
  <c r="D66" i="238" s="1"/>
  <c r="P66" i="208" l="1"/>
  <c r="D66" i="207"/>
  <c r="F66" i="235"/>
  <c r="Z66" i="162"/>
  <c r="G66" i="208"/>
  <c r="N132" i="209"/>
  <c r="P66" i="115" s="1"/>
  <c r="C66" i="235"/>
  <c r="H66" i="162"/>
  <c r="H132" i="209"/>
  <c r="I66" i="115" s="1"/>
  <c r="C66" i="114"/>
  <c r="I66" i="114" s="1"/>
  <c r="C66" i="238" s="1"/>
  <c r="J66" i="208"/>
  <c r="T132" i="209"/>
  <c r="W66" i="115" s="1"/>
  <c r="X66" i="114"/>
  <c r="AD66" i="114" s="1"/>
  <c r="F66" i="238" s="1"/>
  <c r="Z132" i="209"/>
  <c r="AD66" i="115" s="1"/>
  <c r="L145" i="228"/>
  <c r="AE66" i="114" s="1"/>
  <c r="G66" i="235" l="1"/>
  <c r="AF66" i="162"/>
  <c r="W66" i="162"/>
  <c r="V66" i="162"/>
  <c r="U66" i="162"/>
  <c r="Y66" i="162"/>
  <c r="X66" i="162"/>
  <c r="L66" i="115"/>
  <c r="J66" i="115"/>
  <c r="N66" i="115"/>
  <c r="M66" i="115"/>
  <c r="K66" i="115"/>
  <c r="D66" i="233"/>
  <c r="N66" i="162"/>
  <c r="D66" i="235"/>
  <c r="F66" i="162"/>
  <c r="C66" i="162"/>
  <c r="G66" i="162"/>
  <c r="E66" i="162"/>
  <c r="D66" i="162"/>
  <c r="U66" i="115"/>
  <c r="E66" i="233"/>
  <c r="R66" i="115"/>
  <c r="S66" i="115"/>
  <c r="T66" i="115"/>
  <c r="Q66" i="115"/>
  <c r="T66" i="162"/>
  <c r="E66" i="235"/>
  <c r="D66" i="115"/>
  <c r="C66" i="233"/>
  <c r="G66" i="115"/>
  <c r="C66" i="115"/>
  <c r="F66" i="115"/>
  <c r="E66" i="115"/>
  <c r="AK66" i="114"/>
  <c r="G66" i="238" s="1"/>
  <c r="K20" i="239" s="1"/>
  <c r="Z66" i="115"/>
  <c r="AB66" i="115"/>
  <c r="AA66" i="115"/>
  <c r="F66" i="233"/>
  <c r="Y66" i="115"/>
  <c r="X66" i="115"/>
  <c r="A1" i="236"/>
  <c r="AE66" i="162" l="1"/>
  <c r="AI66" i="115" s="1"/>
  <c r="AC66" i="162"/>
  <c r="AG66" i="115" s="1"/>
  <c r="AD66" i="162"/>
  <c r="AH66" i="115" s="1"/>
  <c r="AA66" i="162"/>
  <c r="AE66" i="115" s="1"/>
  <c r="AB66" i="162"/>
  <c r="AF66" i="115" s="1"/>
  <c r="K66" i="162"/>
  <c r="J66" i="162"/>
  <c r="L66" i="162"/>
  <c r="I66" i="162"/>
  <c r="M66" i="162"/>
  <c r="R66" i="162"/>
  <c r="O66" i="162"/>
  <c r="S66" i="162"/>
  <c r="P66" i="162"/>
  <c r="Q66" i="162"/>
  <c r="A1" i="248"/>
  <c r="A1" i="247"/>
  <c r="AK66" i="115" l="1"/>
  <c r="G66" i="233" s="1"/>
  <c r="E20" i="239" s="1"/>
  <c r="F66" i="207"/>
  <c r="I66" i="235" s="1"/>
  <c r="AN66" i="162"/>
  <c r="D8" i="4"/>
  <c r="AT66" i="162" l="1"/>
  <c r="AS66" i="115"/>
  <c r="AY66" i="115" s="1"/>
  <c r="I66" i="233" s="1"/>
  <c r="G20" i="239" s="1"/>
  <c r="G66" i="207"/>
  <c r="J66" i="235" s="1"/>
  <c r="AU66" i="162"/>
  <c r="A2" i="247"/>
  <c r="B8" i="4" s="1"/>
  <c r="J62" i="247"/>
  <c r="I62" i="247"/>
  <c r="H62" i="247"/>
  <c r="G62" i="247"/>
  <c r="F62" i="247"/>
  <c r="E62" i="247"/>
  <c r="J51" i="247"/>
  <c r="I51" i="247"/>
  <c r="H51" i="247"/>
  <c r="G51" i="247"/>
  <c r="F51" i="247"/>
  <c r="E51" i="247"/>
  <c r="BB66" i="162" l="1"/>
  <c r="H66" i="207"/>
  <c r="K66" i="235" s="1"/>
  <c r="BA66" i="162"/>
  <c r="AZ66" i="115"/>
  <c r="BF66" i="115" s="1"/>
  <c r="J66" i="233" s="1"/>
  <c r="H20" i="239" s="1"/>
  <c r="BE41" i="115"/>
  <c r="BE40" i="115"/>
  <c r="AX41" i="115"/>
  <c r="AX40" i="115"/>
  <c r="BL41" i="115"/>
  <c r="BL40" i="115"/>
  <c r="BH66" i="162" l="1"/>
  <c r="BG66" i="115"/>
  <c r="BM66" i="115" s="1"/>
  <c r="K66" i="233" s="1"/>
  <c r="I20" i="239" s="1"/>
  <c r="BI66" i="162"/>
  <c r="I66" i="207"/>
  <c r="L66" i="235" s="1"/>
  <c r="AQ41" i="115"/>
  <c r="AQ40" i="115"/>
  <c r="J89" i="233"/>
  <c r="I89" i="233" s="1"/>
  <c r="H89" i="233" s="1"/>
  <c r="G89" i="233" s="1"/>
  <c r="F89" i="233" s="1"/>
  <c r="E89" i="233" s="1"/>
  <c r="D89" i="233" s="1"/>
  <c r="K89" i="233"/>
  <c r="F84" i="238"/>
  <c r="E84" i="238" s="1"/>
  <c r="D84" i="238" s="1"/>
  <c r="K84" i="238"/>
  <c r="J84" i="238" s="1"/>
  <c r="I84" i="238" s="1"/>
  <c r="H84" i="238" s="1"/>
  <c r="G84" i="238" s="1"/>
  <c r="BS41" i="115"/>
  <c r="BS40" i="115"/>
  <c r="AQ38" i="114"/>
  <c r="AQ38" i="115" s="1"/>
  <c r="AQ37" i="114"/>
  <c r="AQ37" i="115" s="1"/>
  <c r="AQ36" i="114"/>
  <c r="AQ36" i="115" s="1"/>
  <c r="AQ35" i="114"/>
  <c r="AQ27" i="114"/>
  <c r="AQ27" i="115" s="1"/>
  <c r="AQ24" i="114"/>
  <c r="AQ24" i="115" s="1"/>
  <c r="AX38" i="114"/>
  <c r="AX38" i="115" s="1"/>
  <c r="AX37" i="114"/>
  <c r="AX37" i="115" s="1"/>
  <c r="AX36" i="114"/>
  <c r="AX36" i="115" s="1"/>
  <c r="AX35" i="114"/>
  <c r="AX27" i="114"/>
  <c r="AX27" i="115" s="1"/>
  <c r="AX24" i="114"/>
  <c r="AX24" i="115" s="1"/>
  <c r="BE38" i="114"/>
  <c r="BE38" i="115" s="1"/>
  <c r="BE37" i="114"/>
  <c r="BE37" i="115" s="1"/>
  <c r="BE36" i="114"/>
  <c r="BE36" i="115" s="1"/>
  <c r="BE35" i="114"/>
  <c r="BE27" i="114"/>
  <c r="BE27" i="115" s="1"/>
  <c r="BE24" i="114"/>
  <c r="BE24" i="115" s="1"/>
  <c r="BL38" i="114"/>
  <c r="BL38" i="115" s="1"/>
  <c r="BL37" i="114"/>
  <c r="BL37" i="115" s="1"/>
  <c r="BL36" i="114"/>
  <c r="BL36" i="115" s="1"/>
  <c r="BL35" i="114"/>
  <c r="BL27" i="114"/>
  <c r="BL27" i="115" s="1"/>
  <c r="BL24" i="114"/>
  <c r="BL24" i="115" s="1"/>
  <c r="BS38" i="114"/>
  <c r="BS38" i="115" s="1"/>
  <c r="BS37" i="114"/>
  <c r="BS37" i="115" s="1"/>
  <c r="BS36" i="114"/>
  <c r="BS36" i="115" s="1"/>
  <c r="BS35" i="114"/>
  <c r="BS27" i="114"/>
  <c r="BS27" i="115" s="1"/>
  <c r="BS24" i="114"/>
  <c r="BS24" i="115" s="1"/>
  <c r="BO66" i="162" l="1"/>
  <c r="BN66" i="115"/>
  <c r="BT66" i="115" s="1"/>
  <c r="L66" i="233" s="1"/>
  <c r="J20" i="239" s="1"/>
  <c r="L123" i="228"/>
  <c r="G76" i="238" s="1"/>
  <c r="K13" i="240" s="1"/>
  <c r="L124" i="228"/>
  <c r="M124" i="228" s="1"/>
  <c r="N124" i="228" s="1"/>
  <c r="L125" i="228"/>
  <c r="G78" i="238" s="1"/>
  <c r="K15" i="240" s="1"/>
  <c r="H78" i="238"/>
  <c r="L126" i="228"/>
  <c r="M126" i="228" s="1"/>
  <c r="N126" i="228" s="1"/>
  <c r="L127" i="228"/>
  <c r="G80" i="238" s="1"/>
  <c r="K17" i="240" s="1"/>
  <c r="L128" i="228"/>
  <c r="M128" i="228" s="1"/>
  <c r="N128" i="228" s="1"/>
  <c r="L129" i="228"/>
  <c r="M129" i="228" s="1"/>
  <c r="H82" i="238" s="1"/>
  <c r="L19" i="240" s="1"/>
  <c r="D76" i="233"/>
  <c r="E76" i="233"/>
  <c r="F76" i="233"/>
  <c r="D77" i="233"/>
  <c r="E77" i="233"/>
  <c r="F77" i="233"/>
  <c r="D78" i="233"/>
  <c r="E78" i="233"/>
  <c r="F78" i="233"/>
  <c r="D79" i="233"/>
  <c r="E79" i="233"/>
  <c r="F79" i="233"/>
  <c r="D80" i="233"/>
  <c r="E80" i="233"/>
  <c r="F80" i="233"/>
  <c r="D81" i="233"/>
  <c r="E81" i="233"/>
  <c r="F81" i="233"/>
  <c r="D82" i="233"/>
  <c r="E82" i="233"/>
  <c r="F82" i="233"/>
  <c r="D83" i="233"/>
  <c r="E83" i="233"/>
  <c r="F83" i="233"/>
  <c r="C76" i="233"/>
  <c r="C77" i="233"/>
  <c r="C78" i="233"/>
  <c r="C79" i="233"/>
  <c r="C80" i="233"/>
  <c r="C81" i="233"/>
  <c r="C82" i="233"/>
  <c r="C83" i="233"/>
  <c r="D76" i="238"/>
  <c r="E76" i="238"/>
  <c r="F76" i="238"/>
  <c r="D77" i="238"/>
  <c r="E77" i="238"/>
  <c r="F77" i="238"/>
  <c r="D78" i="238"/>
  <c r="E78" i="238"/>
  <c r="F78" i="238"/>
  <c r="D79" i="238"/>
  <c r="E79" i="238"/>
  <c r="F79" i="238"/>
  <c r="D80" i="238"/>
  <c r="E80" i="238"/>
  <c r="F80" i="238"/>
  <c r="D81" i="238"/>
  <c r="E81" i="238"/>
  <c r="F81" i="238"/>
  <c r="D82" i="238"/>
  <c r="E82" i="238"/>
  <c r="F82" i="238"/>
  <c r="D83" i="238"/>
  <c r="E83" i="238"/>
  <c r="F83" i="238"/>
  <c r="C76" i="238"/>
  <c r="C77" i="238"/>
  <c r="C78" i="238"/>
  <c r="C79" i="238"/>
  <c r="C80" i="238"/>
  <c r="C81" i="238"/>
  <c r="C82" i="238"/>
  <c r="C83" i="238"/>
  <c r="M127" i="228" l="1"/>
  <c r="H80" i="238" s="1"/>
  <c r="L17" i="240" s="1"/>
  <c r="M123" i="228"/>
  <c r="H76" i="238" s="1"/>
  <c r="L13" i="240" s="1"/>
  <c r="G83" i="238"/>
  <c r="K20" i="240" s="1"/>
  <c r="G79" i="238"/>
  <c r="K16" i="240" s="1"/>
  <c r="E84" i="233"/>
  <c r="G82" i="238"/>
  <c r="K19" i="240" s="1"/>
  <c r="D84" i="233"/>
  <c r="F84" i="233"/>
  <c r="G81" i="238"/>
  <c r="K18" i="240" s="1"/>
  <c r="G77" i="238"/>
  <c r="K14" i="240" s="1"/>
  <c r="L78" i="233"/>
  <c r="H78" i="233"/>
  <c r="J78" i="233"/>
  <c r="K78" i="233"/>
  <c r="I78" i="233"/>
  <c r="I83" i="238"/>
  <c r="M20" i="240" s="1"/>
  <c r="O128" i="228"/>
  <c r="I81" i="238"/>
  <c r="M18" i="240" s="1"/>
  <c r="O126" i="228"/>
  <c r="I79" i="238"/>
  <c r="M16" i="240" s="1"/>
  <c r="O124" i="228"/>
  <c r="I77" i="238"/>
  <c r="M14" i="240" s="1"/>
  <c r="H83" i="238"/>
  <c r="L20" i="240" s="1"/>
  <c r="H81" i="238"/>
  <c r="L18" i="240" s="1"/>
  <c r="H79" i="238"/>
  <c r="L16" i="240" s="1"/>
  <c r="H77" i="238"/>
  <c r="L14" i="240" s="1"/>
  <c r="N129" i="228"/>
  <c r="C84" i="233"/>
  <c r="D19" i="243"/>
  <c r="E19" i="243"/>
  <c r="F19" i="243"/>
  <c r="C19" i="243"/>
  <c r="L14" i="243"/>
  <c r="L78" i="235" s="1"/>
  <c r="K14" i="243"/>
  <c r="K78" i="235" s="1"/>
  <c r="J14" i="243"/>
  <c r="J78" i="235" s="1"/>
  <c r="I14" i="243"/>
  <c r="I78" i="235" s="1"/>
  <c r="H14" i="243"/>
  <c r="H78" i="235" s="1"/>
  <c r="L13" i="243"/>
  <c r="L77" i="235" s="1"/>
  <c r="K13" i="243"/>
  <c r="K77" i="235" s="1"/>
  <c r="J13" i="243"/>
  <c r="J77" i="235" s="1"/>
  <c r="I13" i="243"/>
  <c r="I77" i="235" s="1"/>
  <c r="H13" i="243"/>
  <c r="H77" i="235" s="1"/>
  <c r="L12" i="243"/>
  <c r="L76" i="235" s="1"/>
  <c r="K12" i="243"/>
  <c r="K76" i="235" s="1"/>
  <c r="J12" i="243"/>
  <c r="J76" i="235" s="1"/>
  <c r="I12" i="243"/>
  <c r="I76" i="235" s="1"/>
  <c r="H12" i="243"/>
  <c r="H76" i="235" s="1"/>
  <c r="L11" i="243"/>
  <c r="L75" i="235" s="1"/>
  <c r="K11" i="243"/>
  <c r="K75" i="235" s="1"/>
  <c r="J11" i="243"/>
  <c r="J75" i="235" s="1"/>
  <c r="I11" i="243"/>
  <c r="I75" i="235" s="1"/>
  <c r="H11" i="243"/>
  <c r="H75" i="235" s="1"/>
  <c r="L18" i="243"/>
  <c r="L82" i="235" s="1"/>
  <c r="K18" i="243"/>
  <c r="K82" i="235" s="1"/>
  <c r="J18" i="243"/>
  <c r="J82" i="235" s="1"/>
  <c r="I18" i="243"/>
  <c r="I82" i="235" s="1"/>
  <c r="H18" i="243"/>
  <c r="H82" i="235" s="1"/>
  <c r="C16" i="243"/>
  <c r="D16" i="243"/>
  <c r="E16" i="243"/>
  <c r="F16" i="243"/>
  <c r="D15" i="243"/>
  <c r="E15" i="243"/>
  <c r="F15" i="243"/>
  <c r="C15" i="243"/>
  <c r="A2" i="243"/>
  <c r="N127" i="228" l="1"/>
  <c r="I80" i="238" s="1"/>
  <c r="M17" i="240" s="1"/>
  <c r="N123" i="228"/>
  <c r="I76" i="238" s="1"/>
  <c r="M13" i="240" s="1"/>
  <c r="I78" i="238"/>
  <c r="J77" i="238"/>
  <c r="N14" i="240" s="1"/>
  <c r="P124" i="228"/>
  <c r="J81" i="238"/>
  <c r="N18" i="240" s="1"/>
  <c r="P128" i="228"/>
  <c r="I82" i="238"/>
  <c r="M19" i="240" s="1"/>
  <c r="O129" i="228"/>
  <c r="J79" i="238"/>
  <c r="N16" i="240" s="1"/>
  <c r="P126" i="228"/>
  <c r="J83" i="238"/>
  <c r="N20" i="240" s="1"/>
  <c r="O127" i="228" l="1"/>
  <c r="O123" i="228"/>
  <c r="K83" i="238"/>
  <c r="O20" i="240" s="1"/>
  <c r="L83" i="238"/>
  <c r="P20" i="240" s="1"/>
  <c r="P129" i="228"/>
  <c r="J82" i="238"/>
  <c r="N19" i="240" s="1"/>
  <c r="K81" i="238"/>
  <c r="O18" i="240" s="1"/>
  <c r="Q128" i="228"/>
  <c r="L81" i="238" s="1"/>
  <c r="P18" i="240" s="1"/>
  <c r="J78" i="238"/>
  <c r="K79" i="238"/>
  <c r="O16" i="240" s="1"/>
  <c r="Q126" i="228"/>
  <c r="L79" i="238" s="1"/>
  <c r="P16" i="240" s="1"/>
  <c r="P127" i="228"/>
  <c r="J80" i="238"/>
  <c r="N17" i="240" s="1"/>
  <c r="K77" i="238"/>
  <c r="O14" i="240" s="1"/>
  <c r="Q124" i="228"/>
  <c r="L77" i="238" s="1"/>
  <c r="P14" i="240" s="1"/>
  <c r="P123" i="228"/>
  <c r="J76" i="238"/>
  <c r="N13" i="240" s="1"/>
  <c r="I21" i="235"/>
  <c r="J21" i="235"/>
  <c r="K21" i="235"/>
  <c r="L21" i="235"/>
  <c r="I27" i="235"/>
  <c r="J27" i="235"/>
  <c r="K27" i="235"/>
  <c r="L27" i="235"/>
  <c r="I35" i="235"/>
  <c r="J35" i="235"/>
  <c r="K35" i="235"/>
  <c r="L35" i="235"/>
  <c r="I40" i="235"/>
  <c r="J40" i="235"/>
  <c r="K40" i="235"/>
  <c r="L40" i="235"/>
  <c r="I41" i="235"/>
  <c r="J41" i="235"/>
  <c r="K41" i="235"/>
  <c r="L41" i="235"/>
  <c r="H35" i="235"/>
  <c r="H27" i="235"/>
  <c r="H21" i="235"/>
  <c r="AV22" i="162"/>
  <c r="BC26" i="162"/>
  <c r="BC22" i="162"/>
  <c r="BJ26" i="162"/>
  <c r="BJ22" i="162"/>
  <c r="BJ21" i="162"/>
  <c r="BC21" i="162"/>
  <c r="BC20" i="162"/>
  <c r="BJ20" i="162"/>
  <c r="AV26" i="162"/>
  <c r="AV21" i="162"/>
  <c r="AV20" i="162"/>
  <c r="AO26" i="162"/>
  <c r="AO22" i="162"/>
  <c r="AO21" i="162"/>
  <c r="AO20" i="162"/>
  <c r="AW49" i="162"/>
  <c r="AW48" i="162"/>
  <c r="AW47" i="162"/>
  <c r="AW46" i="162"/>
  <c r="AW45" i="162"/>
  <c r="BD49" i="162"/>
  <c r="BD48" i="162"/>
  <c r="BD47" i="162"/>
  <c r="BD46" i="162"/>
  <c r="BD45" i="162"/>
  <c r="BK49" i="162"/>
  <c r="BK48" i="162"/>
  <c r="BK47" i="162"/>
  <c r="BK46" i="162"/>
  <c r="BK45" i="162"/>
  <c r="AP49" i="162"/>
  <c r="AP48" i="162"/>
  <c r="AP47" i="162"/>
  <c r="AP46" i="162"/>
  <c r="AP45" i="162"/>
  <c r="AI49" i="162"/>
  <c r="AI48" i="162"/>
  <c r="AI47" i="162"/>
  <c r="AI46" i="162"/>
  <c r="AI45" i="162"/>
  <c r="BK64" i="162"/>
  <c r="BJ64" i="162"/>
  <c r="BK63" i="162"/>
  <c r="BJ63" i="162"/>
  <c r="BK62" i="162"/>
  <c r="BJ62" i="162"/>
  <c r="BK57" i="162"/>
  <c r="BK56" i="162"/>
  <c r="BK55" i="162"/>
  <c r="BK54" i="162"/>
  <c r="BK53" i="162"/>
  <c r="BK52" i="162"/>
  <c r="BK44" i="162"/>
  <c r="BK34" i="162"/>
  <c r="BJ34" i="162"/>
  <c r="BK33" i="162"/>
  <c r="BJ33" i="162"/>
  <c r="BK32" i="162"/>
  <c r="BJ32" i="162"/>
  <c r="BK31" i="162"/>
  <c r="BJ31" i="162"/>
  <c r="BK29" i="162"/>
  <c r="BJ29" i="162"/>
  <c r="BJ28" i="162"/>
  <c r="BD64" i="162"/>
  <c r="BC64" i="162"/>
  <c r="BD63" i="162"/>
  <c r="BC63" i="162"/>
  <c r="BD62" i="162"/>
  <c r="BC62" i="162"/>
  <c r="BD57" i="162"/>
  <c r="BD56" i="162"/>
  <c r="BD55" i="162"/>
  <c r="BD54" i="162"/>
  <c r="BD53" i="162"/>
  <c r="BD52" i="162"/>
  <c r="BD44" i="162"/>
  <c r="BD34" i="162"/>
  <c r="BC34" i="162"/>
  <c r="BD33" i="162"/>
  <c r="BC33" i="162"/>
  <c r="BD32" i="162"/>
  <c r="BC32" i="162"/>
  <c r="BD31" i="162"/>
  <c r="BC31" i="162"/>
  <c r="BD29" i="162"/>
  <c r="BC29" i="162"/>
  <c r="BC28" i="162"/>
  <c r="AW64" i="162"/>
  <c r="AV64" i="162"/>
  <c r="AW63" i="162"/>
  <c r="AV63" i="162"/>
  <c r="AW62" i="162"/>
  <c r="AV62" i="162"/>
  <c r="AW57" i="162"/>
  <c r="AW56" i="162"/>
  <c r="AW55" i="162"/>
  <c r="AW54" i="162"/>
  <c r="AW53" i="162"/>
  <c r="AW52" i="162"/>
  <c r="AW44" i="162"/>
  <c r="AW34" i="162"/>
  <c r="AV34" i="162"/>
  <c r="AW33" i="162"/>
  <c r="AV33" i="162"/>
  <c r="AW32" i="162"/>
  <c r="AV32" i="162"/>
  <c r="AW31" i="162"/>
  <c r="AV31" i="162"/>
  <c r="AW29" i="162"/>
  <c r="AV29" i="162"/>
  <c r="AV28" i="162"/>
  <c r="AP64" i="162"/>
  <c r="AO64" i="162"/>
  <c r="AP63" i="162"/>
  <c r="AO63" i="162"/>
  <c r="AP62" i="162"/>
  <c r="AO62" i="162"/>
  <c r="AP57" i="162"/>
  <c r="AP56" i="162"/>
  <c r="AP55" i="162"/>
  <c r="AP54" i="162"/>
  <c r="AP53" i="162"/>
  <c r="AP52" i="162"/>
  <c r="AP44" i="162"/>
  <c r="AP34" i="162"/>
  <c r="AO34" i="162"/>
  <c r="AP33" i="162"/>
  <c r="AO33" i="162"/>
  <c r="AP32" i="162"/>
  <c r="AO32" i="162"/>
  <c r="AP31" i="162"/>
  <c r="AO31" i="162"/>
  <c r="AP29" i="162"/>
  <c r="AO29" i="162"/>
  <c r="AO28" i="162"/>
  <c r="AI44" i="162"/>
  <c r="AI34" i="162"/>
  <c r="AI33" i="162"/>
  <c r="AI32" i="162"/>
  <c r="AI31" i="162"/>
  <c r="AH34" i="162"/>
  <c r="AH33" i="162"/>
  <c r="AH32" i="162"/>
  <c r="AH31" i="162"/>
  <c r="AI29" i="162"/>
  <c r="AH29" i="162"/>
  <c r="AH28" i="162"/>
  <c r="AI53" i="162"/>
  <c r="AI54" i="162"/>
  <c r="AI55" i="162"/>
  <c r="AI56" i="162"/>
  <c r="AI57" i="162"/>
  <c r="AI52" i="162"/>
  <c r="AI64" i="162"/>
  <c r="AI63" i="162"/>
  <c r="AI62" i="162"/>
  <c r="AH64" i="162"/>
  <c r="AH63" i="162"/>
  <c r="AH62" i="162"/>
  <c r="AH21" i="162"/>
  <c r="AH22" i="162"/>
  <c r="AH26" i="162"/>
  <c r="AH20" i="162"/>
  <c r="BJ23" i="162"/>
  <c r="BJ25" i="162" s="1"/>
  <c r="BC23" i="162"/>
  <c r="BC25" i="162" s="1"/>
  <c r="AV23" i="162"/>
  <c r="AV25" i="162" s="1"/>
  <c r="AO23" i="162"/>
  <c r="AO25" i="162" s="1"/>
  <c r="AH23" i="162"/>
  <c r="AH25" i="162" s="1"/>
  <c r="AP18" i="162"/>
  <c r="AO18" i="162"/>
  <c r="AP17" i="162"/>
  <c r="AO17" i="162"/>
  <c r="AP16" i="162"/>
  <c r="AO16" i="162"/>
  <c r="AP15" i="162"/>
  <c r="AO15" i="162"/>
  <c r="AP14" i="162"/>
  <c r="AO14" i="162"/>
  <c r="AP13" i="162"/>
  <c r="AO13" i="162"/>
  <c r="AP12" i="162"/>
  <c r="AO12" i="162"/>
  <c r="AP11" i="162"/>
  <c r="AO11" i="162"/>
  <c r="AP10" i="162"/>
  <c r="AO10" i="162"/>
  <c r="AP9" i="162"/>
  <c r="AO9" i="162"/>
  <c r="AW18" i="162"/>
  <c r="AV18" i="162"/>
  <c r="AW17" i="162"/>
  <c r="AV17" i="162"/>
  <c r="AW16" i="162"/>
  <c r="AV16" i="162"/>
  <c r="AW15" i="162"/>
  <c r="AV15" i="162"/>
  <c r="AW14" i="162"/>
  <c r="AV14" i="162"/>
  <c r="AW13" i="162"/>
  <c r="AV13" i="162"/>
  <c r="AW12" i="162"/>
  <c r="AV12" i="162"/>
  <c r="AW11" i="162"/>
  <c r="AV11" i="162"/>
  <c r="AW10" i="162"/>
  <c r="AV10" i="162"/>
  <c r="AW9" i="162"/>
  <c r="AV9" i="162"/>
  <c r="BD18" i="162"/>
  <c r="BC18" i="162"/>
  <c r="BD17" i="162"/>
  <c r="BC17" i="162"/>
  <c r="BD16" i="162"/>
  <c r="BC16" i="162"/>
  <c r="BD15" i="162"/>
  <c r="BC15" i="162"/>
  <c r="BD14" i="162"/>
  <c r="BC14" i="162"/>
  <c r="BD13" i="162"/>
  <c r="BC13" i="162"/>
  <c r="BD12" i="162"/>
  <c r="BC12" i="162"/>
  <c r="BD11" i="162"/>
  <c r="BC11" i="162"/>
  <c r="BD10" i="162"/>
  <c r="BC10" i="162"/>
  <c r="BD9" i="162"/>
  <c r="BC9" i="162"/>
  <c r="BK18" i="162"/>
  <c r="BJ18" i="162"/>
  <c r="BK17" i="162"/>
  <c r="BJ17" i="162"/>
  <c r="BK16" i="162"/>
  <c r="BJ16" i="162"/>
  <c r="BK15" i="162"/>
  <c r="BJ15" i="162"/>
  <c r="BK14" i="162"/>
  <c r="BJ14" i="162"/>
  <c r="BK13" i="162"/>
  <c r="BJ13" i="162"/>
  <c r="BK12" i="162"/>
  <c r="BJ12" i="162"/>
  <c r="BK11" i="162"/>
  <c r="BJ11" i="162"/>
  <c r="BK10" i="162"/>
  <c r="BJ10" i="162"/>
  <c r="BK9" i="162"/>
  <c r="BJ9" i="162"/>
  <c r="AI18" i="162"/>
  <c r="AI17" i="162"/>
  <c r="AI16" i="162"/>
  <c r="AI15" i="162"/>
  <c r="AI14" i="162"/>
  <c r="AI13" i="162"/>
  <c r="AI12" i="162"/>
  <c r="AI11" i="162"/>
  <c r="AI10" i="162"/>
  <c r="AI9" i="162"/>
  <c r="AH17" i="162"/>
  <c r="AH18" i="162"/>
  <c r="AH16" i="162"/>
  <c r="AH15" i="162"/>
  <c r="AH14" i="162"/>
  <c r="AH13" i="162"/>
  <c r="AH12" i="162"/>
  <c r="AH11" i="162"/>
  <c r="AH10" i="162"/>
  <c r="AH9" i="162"/>
  <c r="BO43" i="162"/>
  <c r="Q123" i="228" l="1"/>
  <c r="L76" i="238" s="1"/>
  <c r="P13" i="240" s="1"/>
  <c r="K76" i="238"/>
  <c r="O13" i="240" s="1"/>
  <c r="Q127" i="228"/>
  <c r="L80" i="238" s="1"/>
  <c r="P17" i="240" s="1"/>
  <c r="K80" i="238"/>
  <c r="O17" i="240" s="1"/>
  <c r="L78" i="238"/>
  <c r="K78" i="238"/>
  <c r="Q129" i="228"/>
  <c r="L82" i="238" s="1"/>
  <c r="P19" i="240" s="1"/>
  <c r="K82" i="238"/>
  <c r="O19" i="240" s="1"/>
  <c r="M86" i="238" l="1"/>
  <c r="M29" i="228" l="1"/>
  <c r="D45" i="167"/>
  <c r="D43" i="167"/>
  <c r="D42" i="167"/>
  <c r="D41" i="167"/>
  <c r="D40" i="167"/>
  <c r="D39" i="167"/>
  <c r="D38" i="167"/>
  <c r="D36" i="167"/>
  <c r="D34" i="167"/>
  <c r="D32" i="167"/>
  <c r="D27" i="167"/>
  <c r="D45" i="169"/>
  <c r="D43" i="169"/>
  <c r="D42" i="169"/>
  <c r="D41" i="169"/>
  <c r="D40" i="169"/>
  <c r="D39" i="169"/>
  <c r="D38" i="169"/>
  <c r="D36" i="169"/>
  <c r="D34" i="169"/>
  <c r="D32" i="169"/>
  <c r="D27" i="169"/>
  <c r="D45" i="170"/>
  <c r="D43" i="170"/>
  <c r="D42" i="170"/>
  <c r="D41" i="170"/>
  <c r="D40" i="170"/>
  <c r="D39" i="170"/>
  <c r="D38" i="170"/>
  <c r="D36" i="170"/>
  <c r="D34" i="170"/>
  <c r="D32" i="170"/>
  <c r="D27" i="170"/>
  <c r="D45" i="172"/>
  <c r="D43" i="172"/>
  <c r="D42" i="172"/>
  <c r="D41" i="172"/>
  <c r="D40" i="172"/>
  <c r="D39" i="172"/>
  <c r="D38" i="172"/>
  <c r="D36" i="172"/>
  <c r="D34" i="172"/>
  <c r="D32" i="172"/>
  <c r="D27" i="172"/>
  <c r="D45" i="173"/>
  <c r="D43" i="173"/>
  <c r="D42" i="173"/>
  <c r="D41" i="173"/>
  <c r="D40" i="173"/>
  <c r="D39" i="173"/>
  <c r="D38" i="173"/>
  <c r="D36" i="173"/>
  <c r="D34" i="173"/>
  <c r="D32" i="173"/>
  <c r="D27" i="173"/>
  <c r="D40" i="175"/>
  <c r="D38" i="175"/>
  <c r="D36" i="175"/>
  <c r="D34" i="175"/>
  <c r="D32" i="175"/>
  <c r="D27" i="175"/>
  <c r="D38" i="182"/>
  <c r="D36" i="182"/>
  <c r="D34" i="182"/>
  <c r="D32" i="182"/>
  <c r="D27" i="182"/>
  <c r="D27" i="220"/>
  <c r="D27" i="221"/>
  <c r="D27" i="222"/>
  <c r="D27" i="223"/>
  <c r="D29" i="184"/>
  <c r="D27" i="184"/>
  <c r="D25" i="184"/>
  <c r="D20" i="184"/>
  <c r="D38" i="191"/>
  <c r="D34" i="191"/>
  <c r="D33" i="191"/>
  <c r="D32" i="191"/>
  <c r="D31" i="191"/>
  <c r="D29" i="191"/>
  <c r="D24" i="191"/>
  <c r="D38" i="193"/>
  <c r="D34" i="193"/>
  <c r="D33" i="193"/>
  <c r="D32" i="193"/>
  <c r="D31" i="193"/>
  <c r="D29" i="193"/>
  <c r="D24" i="193"/>
  <c r="D53" i="195"/>
  <c r="D49" i="195"/>
  <c r="D47" i="195"/>
  <c r="D45" i="195"/>
  <c r="D43" i="195"/>
  <c r="D41" i="195"/>
  <c r="D39" i="195"/>
  <c r="D37" i="195"/>
  <c r="D35" i="195"/>
  <c r="D29" i="195"/>
  <c r="D38" i="197"/>
  <c r="D34" i="197"/>
  <c r="D33" i="197"/>
  <c r="D32" i="197"/>
  <c r="D31" i="197"/>
  <c r="D29" i="197"/>
  <c r="D24" i="197"/>
  <c r="D38" i="199"/>
  <c r="D34" i="199"/>
  <c r="D33" i="199"/>
  <c r="D32" i="199"/>
  <c r="D31" i="199"/>
  <c r="D29" i="199"/>
  <c r="D24" i="199"/>
  <c r="D53" i="230"/>
  <c r="D49" i="230"/>
  <c r="D47" i="230"/>
  <c r="D45" i="230"/>
  <c r="D43" i="230"/>
  <c r="D41" i="230"/>
  <c r="D39" i="230"/>
  <c r="D37" i="230"/>
  <c r="D35" i="230"/>
  <c r="D29" i="230"/>
  <c r="D45" i="168"/>
  <c r="D43" i="168"/>
  <c r="D42" i="168"/>
  <c r="D41" i="168"/>
  <c r="D40" i="168"/>
  <c r="D39" i="168"/>
  <c r="D38" i="168"/>
  <c r="D36" i="168"/>
  <c r="D34" i="168"/>
  <c r="D32" i="168"/>
  <c r="D27" i="168"/>
  <c r="D45" i="171"/>
  <c r="D43" i="171"/>
  <c r="D42" i="171"/>
  <c r="D41" i="171"/>
  <c r="D40" i="171"/>
  <c r="D39" i="171"/>
  <c r="D38" i="171"/>
  <c r="D36" i="171"/>
  <c r="D34" i="171"/>
  <c r="D32" i="171"/>
  <c r="D27" i="171"/>
  <c r="D45" i="174"/>
  <c r="D43" i="174"/>
  <c r="D42" i="174"/>
  <c r="D41" i="174"/>
  <c r="D40" i="174"/>
  <c r="D39" i="174"/>
  <c r="D38" i="174"/>
  <c r="D36" i="174"/>
  <c r="D34" i="174"/>
  <c r="D32" i="174"/>
  <c r="D27" i="174"/>
  <c r="D40" i="176"/>
  <c r="D38" i="176"/>
  <c r="D36" i="176"/>
  <c r="D34" i="176"/>
  <c r="D32" i="176"/>
  <c r="D27" i="176"/>
  <c r="D38" i="183"/>
  <c r="D36" i="183"/>
  <c r="D34" i="183"/>
  <c r="D32" i="183"/>
  <c r="D27" i="183"/>
  <c r="D29" i="185"/>
  <c r="D27" i="185"/>
  <c r="D25" i="185"/>
  <c r="D20" i="185"/>
  <c r="D38" i="192"/>
  <c r="D34" i="192"/>
  <c r="D33" i="192"/>
  <c r="D32" i="192"/>
  <c r="D31" i="192"/>
  <c r="D29" i="192"/>
  <c r="D24" i="192"/>
  <c r="D38" i="194"/>
  <c r="D34" i="194"/>
  <c r="D33" i="194"/>
  <c r="D32" i="194"/>
  <c r="D31" i="194"/>
  <c r="D29" i="194"/>
  <c r="D24" i="194"/>
  <c r="D53" i="196"/>
  <c r="D49" i="196"/>
  <c r="D47" i="196"/>
  <c r="D45" i="196"/>
  <c r="D43" i="196"/>
  <c r="D41" i="196"/>
  <c r="D39" i="196"/>
  <c r="D37" i="196"/>
  <c r="D35" i="196"/>
  <c r="D29" i="196"/>
  <c r="D38" i="198"/>
  <c r="D34" i="198"/>
  <c r="D33" i="198"/>
  <c r="D32" i="198"/>
  <c r="D31" i="198"/>
  <c r="D29" i="198"/>
  <c r="D24" i="198"/>
  <c r="D38" i="200"/>
  <c r="D34" i="200"/>
  <c r="D33" i="200"/>
  <c r="D32" i="200"/>
  <c r="D31" i="200"/>
  <c r="D29" i="200"/>
  <c r="D24" i="200"/>
  <c r="D53" i="231"/>
  <c r="D49" i="231"/>
  <c r="D47" i="231"/>
  <c r="D45" i="231"/>
  <c r="D43" i="231"/>
  <c r="D41" i="231"/>
  <c r="D39" i="231"/>
  <c r="D37" i="231"/>
  <c r="D35" i="231"/>
  <c r="D29" i="231"/>
  <c r="F36" i="3" l="1"/>
  <c r="F34" i="3"/>
  <c r="F32" i="3"/>
  <c r="F30" i="3"/>
  <c r="F46" i="3"/>
  <c r="F44" i="3"/>
  <c r="F42" i="3"/>
  <c r="F40" i="3"/>
  <c r="F38" i="3"/>
  <c r="F28" i="3"/>
  <c r="F26" i="3"/>
  <c r="F24" i="3"/>
  <c r="F22" i="3"/>
  <c r="F20" i="3"/>
  <c r="F18" i="3"/>
  <c r="F8" i="3"/>
  <c r="F6" i="3"/>
  <c r="D42" i="3"/>
  <c r="D40" i="3"/>
  <c r="F14" i="3"/>
  <c r="F12" i="3"/>
  <c r="F10" i="3"/>
  <c r="F16" i="3"/>
  <c r="D38" i="3"/>
  <c r="D36" i="3"/>
  <c r="D34" i="3"/>
  <c r="D32" i="3"/>
  <c r="D30" i="3"/>
  <c r="D24" i="3"/>
  <c r="D28" i="3"/>
  <c r="D26" i="3"/>
  <c r="D22" i="3" l="1"/>
  <c r="D20" i="3"/>
  <c r="D16" i="3"/>
  <c r="D18" i="3"/>
  <c r="D14" i="3"/>
  <c r="D12" i="3"/>
  <c r="D10" i="3"/>
  <c r="D8" i="3"/>
  <c r="D6" i="3"/>
  <c r="A2" i="208"/>
  <c r="F11" i="232"/>
  <c r="D11" i="232"/>
  <c r="B40" i="3" l="1"/>
  <c r="B19" i="4"/>
  <c r="BP64" i="114"/>
  <c r="BP64" i="115" s="1"/>
  <c r="BI64" i="114"/>
  <c r="BI64" i="115" s="1"/>
  <c r="BB64" i="114"/>
  <c r="BB64" i="115" s="1"/>
  <c r="AU64" i="114"/>
  <c r="AU64" i="115" s="1"/>
  <c r="AN64" i="114"/>
  <c r="AN64" i="115" s="1"/>
  <c r="BP63" i="114"/>
  <c r="BP63" i="115" s="1"/>
  <c r="BI63" i="114"/>
  <c r="BI63" i="115" s="1"/>
  <c r="BB63" i="114"/>
  <c r="BB63" i="115" s="1"/>
  <c r="AU63" i="114"/>
  <c r="AU63" i="115" s="1"/>
  <c r="AN63" i="114"/>
  <c r="AN63" i="115" s="1"/>
  <c r="BP62" i="114"/>
  <c r="BP62" i="115" s="1"/>
  <c r="BI62" i="114"/>
  <c r="BI62" i="115" s="1"/>
  <c r="BB62" i="114"/>
  <c r="BB62" i="115" s="1"/>
  <c r="AU62" i="114"/>
  <c r="AU62" i="115" s="1"/>
  <c r="AN62" i="114"/>
  <c r="AN62" i="115" s="1"/>
  <c r="I64" i="115"/>
  <c r="G64" i="115" s="1"/>
  <c r="I63" i="115"/>
  <c r="C63" i="115" s="1"/>
  <c r="I62" i="115"/>
  <c r="C62" i="115" s="1"/>
  <c r="BO64" i="114"/>
  <c r="BO64" i="115" s="1"/>
  <c r="BO63" i="114"/>
  <c r="BO63" i="115" s="1"/>
  <c r="BO62" i="114"/>
  <c r="BO62" i="115" s="1"/>
  <c r="BH64" i="114"/>
  <c r="BH64" i="115" s="1"/>
  <c r="BH63" i="114"/>
  <c r="BH63" i="115" s="1"/>
  <c r="BH62" i="114"/>
  <c r="BH62" i="115" s="1"/>
  <c r="BA64" i="114"/>
  <c r="BA64" i="115" s="1"/>
  <c r="BA63" i="114"/>
  <c r="BA63" i="115" s="1"/>
  <c r="BA62" i="114"/>
  <c r="BA62" i="115" s="1"/>
  <c r="AT64" i="114"/>
  <c r="AT64" i="115" s="1"/>
  <c r="AT63" i="114"/>
  <c r="AT63" i="115" s="1"/>
  <c r="AT62" i="114"/>
  <c r="AT62" i="115" s="1"/>
  <c r="AM64" i="114"/>
  <c r="AM64" i="115" s="1"/>
  <c r="AM63" i="114"/>
  <c r="AM63" i="115" s="1"/>
  <c r="AM62" i="114"/>
  <c r="AM62" i="115" s="1"/>
  <c r="AD64" i="115"/>
  <c r="AD63" i="115"/>
  <c r="AD62" i="115"/>
  <c r="G62" i="115" l="1"/>
  <c r="G63" i="115"/>
  <c r="F64" i="115"/>
  <c r="C64" i="233"/>
  <c r="D64" i="115"/>
  <c r="F63" i="115"/>
  <c r="C63" i="233"/>
  <c r="Y62" i="115"/>
  <c r="F62" i="115"/>
  <c r="C62" i="233"/>
  <c r="C64" i="115"/>
  <c r="AB63" i="115"/>
  <c r="Y63" i="115"/>
  <c r="AA63" i="115"/>
  <c r="AB64" i="115"/>
  <c r="AA64" i="115"/>
  <c r="F64" i="233" s="1"/>
  <c r="Z64" i="115"/>
  <c r="Z63" i="115"/>
  <c r="AB62" i="115"/>
  <c r="AA62" i="115"/>
  <c r="F62" i="233" s="1"/>
  <c r="Z62" i="115"/>
  <c r="Y64" i="115"/>
  <c r="E62" i="115"/>
  <c r="X62" i="115"/>
  <c r="E63" i="115"/>
  <c r="X63" i="115"/>
  <c r="E64" i="115"/>
  <c r="X64" i="115"/>
  <c r="D62" i="115"/>
  <c r="D63" i="115"/>
  <c r="F63" i="233" l="1"/>
  <c r="W63" i="115"/>
  <c r="W62" i="115"/>
  <c r="W64" i="115"/>
  <c r="T62" i="115" l="1"/>
  <c r="U62" i="115"/>
  <c r="E62" i="233" s="1"/>
  <c r="Q62" i="115"/>
  <c r="R62" i="115"/>
  <c r="S62" i="115"/>
  <c r="T64" i="115"/>
  <c r="Q64" i="115"/>
  <c r="U64" i="115"/>
  <c r="E64" i="233" s="1"/>
  <c r="R64" i="115"/>
  <c r="S64" i="115"/>
  <c r="T63" i="115"/>
  <c r="Q63" i="115"/>
  <c r="U63" i="115"/>
  <c r="E63" i="233" s="1"/>
  <c r="S63" i="115"/>
  <c r="R63" i="115"/>
  <c r="P63" i="115"/>
  <c r="D63" i="233" s="1"/>
  <c r="AF64" i="209"/>
  <c r="Z64" i="209"/>
  <c r="T64" i="209"/>
  <c r="N64" i="209"/>
  <c r="H64" i="209"/>
  <c r="AF63" i="209"/>
  <c r="Z63" i="209"/>
  <c r="T63" i="209"/>
  <c r="N63" i="209"/>
  <c r="H63" i="209"/>
  <c r="AF62" i="209"/>
  <c r="Z62" i="209"/>
  <c r="T62" i="209"/>
  <c r="N62" i="209"/>
  <c r="H62" i="209"/>
  <c r="H41" i="235"/>
  <c r="H40" i="235"/>
  <c r="K63" i="115" l="1"/>
  <c r="M63" i="115"/>
  <c r="N63" i="115"/>
  <c r="J63" i="115"/>
  <c r="L63" i="115"/>
  <c r="P64" i="115"/>
  <c r="D64" i="233" s="1"/>
  <c r="A2" i="240"/>
  <c r="A2" i="239"/>
  <c r="B24" i="3" l="1"/>
  <c r="B11" i="4"/>
  <c r="B10" i="4"/>
  <c r="B22" i="3"/>
  <c r="K64" i="115"/>
  <c r="N64" i="115"/>
  <c r="J64" i="115"/>
  <c r="M64" i="115"/>
  <c r="L64" i="115"/>
  <c r="P62" i="115"/>
  <c r="D62" i="233" s="1"/>
  <c r="AF29" i="162"/>
  <c r="AE29" i="162" s="1"/>
  <c r="Z29" i="162"/>
  <c r="W29" i="162" s="1"/>
  <c r="T29" i="162"/>
  <c r="S29" i="162" s="1"/>
  <c r="N29" i="162"/>
  <c r="K29" i="162" s="1"/>
  <c r="H29" i="162"/>
  <c r="G29" i="162" s="1"/>
  <c r="Z28" i="162"/>
  <c r="Y28" i="162" s="1"/>
  <c r="T28" i="162"/>
  <c r="Q28" i="162" s="1"/>
  <c r="N28" i="162"/>
  <c r="M28" i="162" s="1"/>
  <c r="H28" i="162"/>
  <c r="E28" i="162" s="1"/>
  <c r="AE30" i="209"/>
  <c r="AD30" i="209"/>
  <c r="AB30" i="209"/>
  <c r="M6" i="235"/>
  <c r="D12" i="4" s="1"/>
  <c r="K62" i="115" l="1"/>
  <c r="M62" i="115"/>
  <c r="L62" i="115"/>
  <c r="N62" i="115"/>
  <c r="J62" i="115"/>
  <c r="AB29" i="162"/>
  <c r="AC29" i="162"/>
  <c r="U29" i="162"/>
  <c r="I29" i="162"/>
  <c r="D29" i="162"/>
  <c r="J29" i="162"/>
  <c r="P29" i="162"/>
  <c r="V29" i="162"/>
  <c r="J28" i="162"/>
  <c r="V28" i="162"/>
  <c r="E29" i="162"/>
  <c r="L29" i="162"/>
  <c r="Q29" i="162"/>
  <c r="X29" i="162"/>
  <c r="K28" i="162"/>
  <c r="W28" i="162"/>
  <c r="M29" i="162"/>
  <c r="Y29" i="162"/>
  <c r="C28" i="162"/>
  <c r="O28" i="162"/>
  <c r="F28" i="162"/>
  <c r="G28" i="162"/>
  <c r="S28" i="162"/>
  <c r="D28" i="162"/>
  <c r="P28" i="162"/>
  <c r="R28" i="162"/>
  <c r="L28" i="162"/>
  <c r="X28" i="162"/>
  <c r="F29" i="162"/>
  <c r="R29" i="162"/>
  <c r="AD29" i="162"/>
  <c r="I28" i="162"/>
  <c r="U28" i="162"/>
  <c r="C29" i="162"/>
  <c r="O29" i="162"/>
  <c r="AA29" i="162"/>
  <c r="C39" i="238"/>
  <c r="A2" i="238"/>
  <c r="B14" i="4" l="1"/>
  <c r="B32" i="3"/>
  <c r="G29" i="238" l="1"/>
  <c r="A2" i="236" l="1"/>
  <c r="B9" i="4" l="1"/>
  <c r="B20" i="3"/>
  <c r="C29" i="235" l="1"/>
  <c r="C28" i="235"/>
  <c r="G29" i="235"/>
  <c r="F29" i="235"/>
  <c r="E29" i="235"/>
  <c r="D29" i="235"/>
  <c r="F28" i="235"/>
  <c r="E28" i="235"/>
  <c r="D28" i="235"/>
  <c r="A2" i="235" l="1"/>
  <c r="B12" i="4" l="1"/>
  <c r="B28" i="3"/>
  <c r="D29" i="233"/>
  <c r="C29" i="233"/>
  <c r="A2" i="233"/>
  <c r="B13" i="4" l="1"/>
  <c r="B30" i="3"/>
  <c r="E29" i="233"/>
  <c r="F29" i="233"/>
  <c r="G29" i="233" l="1"/>
  <c r="BT27" i="114"/>
  <c r="BR27" i="114"/>
  <c r="BQ27" i="114"/>
  <c r="BP27" i="114"/>
  <c r="BO27" i="114"/>
  <c r="BN27" i="114"/>
  <c r="BM27" i="114"/>
  <c r="BK27" i="114"/>
  <c r="BJ27" i="114"/>
  <c r="BI27" i="114"/>
  <c r="BH27" i="114"/>
  <c r="BG27" i="114"/>
  <c r="BF27" i="114"/>
  <c r="BD27" i="114"/>
  <c r="BC27" i="114"/>
  <c r="BB27" i="114"/>
  <c r="BA27" i="114"/>
  <c r="AZ27" i="114"/>
  <c r="BA26" i="114"/>
  <c r="BA22" i="114"/>
  <c r="BA21" i="114"/>
  <c r="BA20" i="114"/>
  <c r="BO25" i="114"/>
  <c r="BH25" i="114"/>
  <c r="BA25" i="114"/>
  <c r="BR24" i="114"/>
  <c r="BQ24" i="114"/>
  <c r="BP24" i="114"/>
  <c r="BO24" i="114"/>
  <c r="BN24" i="114"/>
  <c r="BK24" i="114"/>
  <c r="BJ24" i="114"/>
  <c r="BI24" i="114"/>
  <c r="BH24" i="114"/>
  <c r="BG24" i="114"/>
  <c r="BD24" i="114"/>
  <c r="BC24" i="114"/>
  <c r="BB24" i="114"/>
  <c r="BA24" i="114"/>
  <c r="AZ24" i="114"/>
  <c r="BO23" i="114"/>
  <c r="BH23" i="114"/>
  <c r="BA23" i="114"/>
  <c r="BP57" i="114"/>
  <c r="BI57" i="114"/>
  <c r="BB57" i="114"/>
  <c r="BP56" i="114"/>
  <c r="BI56" i="114"/>
  <c r="BB56" i="114"/>
  <c r="BP55" i="114"/>
  <c r="BI55" i="114"/>
  <c r="BB55" i="114"/>
  <c r="BP54" i="114"/>
  <c r="BI54" i="114"/>
  <c r="BB54" i="114"/>
  <c r="BP53" i="114"/>
  <c r="BI53" i="114"/>
  <c r="BB53" i="114"/>
  <c r="BP52" i="114"/>
  <c r="BI52" i="114"/>
  <c r="BB52" i="114"/>
  <c r="BP44" i="114"/>
  <c r="BI44" i="114"/>
  <c r="BB44" i="114"/>
  <c r="BR41" i="115"/>
  <c r="BQ41" i="115"/>
  <c r="BP41" i="115"/>
  <c r="BO41" i="115"/>
  <c r="BN41" i="115"/>
  <c r="BK41" i="115"/>
  <c r="BJ41" i="115"/>
  <c r="BI41" i="115"/>
  <c r="BH41" i="115"/>
  <c r="BG41" i="115"/>
  <c r="BD41" i="115"/>
  <c r="BC41" i="115"/>
  <c r="BB41" i="115"/>
  <c r="BA41" i="115"/>
  <c r="AZ41" i="115"/>
  <c r="BR40" i="115"/>
  <c r="BQ40" i="115"/>
  <c r="BP40" i="115"/>
  <c r="BO40" i="115"/>
  <c r="BN40" i="115"/>
  <c r="BK40" i="115"/>
  <c r="BJ40" i="115"/>
  <c r="BI40" i="115"/>
  <c r="BH40" i="115"/>
  <c r="BG40" i="115"/>
  <c r="BD40" i="115"/>
  <c r="BC40" i="115"/>
  <c r="BB40" i="115"/>
  <c r="BA40" i="115"/>
  <c r="AZ40" i="115"/>
  <c r="BR38" i="114"/>
  <c r="BQ38" i="114"/>
  <c r="BP38" i="114"/>
  <c r="BO38" i="114"/>
  <c r="BK38" i="114"/>
  <c r="BJ38" i="114"/>
  <c r="BI38" i="114"/>
  <c r="BH38" i="114"/>
  <c r="BD38" i="114"/>
  <c r="BC38" i="114"/>
  <c r="BB38" i="114"/>
  <c r="BA38" i="114"/>
  <c r="BR37" i="114"/>
  <c r="BQ37" i="114"/>
  <c r="BP37" i="114"/>
  <c r="BO37" i="114"/>
  <c r="BK37" i="114"/>
  <c r="BJ37" i="114"/>
  <c r="BI37" i="114"/>
  <c r="BH37" i="114"/>
  <c r="BD37" i="114"/>
  <c r="BC37" i="114"/>
  <c r="BB37" i="114"/>
  <c r="BA37" i="114"/>
  <c r="BR36" i="114"/>
  <c r="BQ36" i="114"/>
  <c r="BP36" i="114"/>
  <c r="BO36" i="114"/>
  <c r="BK36" i="114"/>
  <c r="BJ36" i="114"/>
  <c r="BI36" i="114"/>
  <c r="BH36" i="114"/>
  <c r="BD36" i="114"/>
  <c r="BC36" i="114"/>
  <c r="BB36" i="114"/>
  <c r="BA36" i="114"/>
  <c r="BR35" i="114"/>
  <c r="BQ35" i="114"/>
  <c r="BP35" i="114"/>
  <c r="BO35" i="114"/>
  <c r="BN35" i="114"/>
  <c r="BK35" i="114"/>
  <c r="BJ35" i="114"/>
  <c r="BI35" i="114"/>
  <c r="BH35" i="114"/>
  <c r="BG35" i="114"/>
  <c r="BD35" i="114"/>
  <c r="BC35" i="114"/>
  <c r="BB35" i="114"/>
  <c r="BA35" i="114"/>
  <c r="AZ35" i="114"/>
  <c r="BP34" i="114"/>
  <c r="BO34" i="114"/>
  <c r="BI34" i="114"/>
  <c r="BH34" i="114"/>
  <c r="BB34" i="114"/>
  <c r="BA34" i="114"/>
  <c r="BP33" i="114"/>
  <c r="BO33" i="114"/>
  <c r="BI33" i="114"/>
  <c r="BH33" i="114"/>
  <c r="BB33" i="114"/>
  <c r="BA33" i="114"/>
  <c r="BP32" i="114"/>
  <c r="BO32" i="114"/>
  <c r="BI32" i="114"/>
  <c r="BH32" i="114"/>
  <c r="BB32" i="114"/>
  <c r="BA32" i="114"/>
  <c r="BP31" i="114"/>
  <c r="BO31" i="114"/>
  <c r="BI31" i="114"/>
  <c r="BH31" i="114"/>
  <c r="BB31" i="114"/>
  <c r="BA31" i="114"/>
  <c r="BP18" i="114"/>
  <c r="BO18" i="114"/>
  <c r="BI18" i="114"/>
  <c r="BH18" i="114"/>
  <c r="BB18" i="114"/>
  <c r="BA18" i="114"/>
  <c r="BP17" i="114"/>
  <c r="BO17" i="114"/>
  <c r="BI17" i="114"/>
  <c r="BH17" i="114"/>
  <c r="BB17" i="114"/>
  <c r="BA17" i="114"/>
  <c r="BP16" i="114"/>
  <c r="BO16" i="114"/>
  <c r="BI16" i="114"/>
  <c r="BH16" i="114"/>
  <c r="BB16" i="114"/>
  <c r="BA16" i="114"/>
  <c r="BP15" i="114"/>
  <c r="BO15" i="114"/>
  <c r="BI15" i="114"/>
  <c r="BH15" i="114"/>
  <c r="BB15" i="114"/>
  <c r="BA15" i="114"/>
  <c r="BP14" i="114"/>
  <c r="BO14" i="114"/>
  <c r="BI14" i="114"/>
  <c r="BH14" i="114"/>
  <c r="BB14" i="114"/>
  <c r="BA14" i="114"/>
  <c r="BP13" i="114"/>
  <c r="BO13" i="114"/>
  <c r="BI13" i="114"/>
  <c r="BH13" i="114"/>
  <c r="BB13" i="114"/>
  <c r="BA13" i="114"/>
  <c r="BP12" i="114"/>
  <c r="BO12" i="114"/>
  <c r="BI12" i="114"/>
  <c r="BH12" i="114"/>
  <c r="BB12" i="114"/>
  <c r="BA12" i="114"/>
  <c r="BP11" i="114"/>
  <c r="BO11" i="114"/>
  <c r="BI11" i="114"/>
  <c r="BH11" i="114"/>
  <c r="BB11" i="114"/>
  <c r="BA11" i="114"/>
  <c r="BP10" i="114"/>
  <c r="BO10" i="114"/>
  <c r="BI10" i="114"/>
  <c r="BH10" i="114"/>
  <c r="BB10" i="114"/>
  <c r="BA10" i="114"/>
  <c r="BP9" i="114"/>
  <c r="BO9" i="114"/>
  <c r="BI9" i="114"/>
  <c r="BH9" i="114"/>
  <c r="BB9" i="114"/>
  <c r="BA9" i="114"/>
  <c r="AS24" i="114"/>
  <c r="AT24" i="114"/>
  <c r="AU24" i="114"/>
  <c r="AV24" i="114"/>
  <c r="AW24" i="114"/>
  <c r="AT25" i="114"/>
  <c r="AT20" i="114"/>
  <c r="AT21" i="114"/>
  <c r="AT22" i="114"/>
  <c r="AT26" i="114"/>
  <c r="AS27" i="114"/>
  <c r="AT27" i="114"/>
  <c r="AU27" i="114"/>
  <c r="AV27" i="114"/>
  <c r="AW27" i="114"/>
  <c r="AY27" i="114"/>
  <c r="AT23" i="114"/>
  <c r="AU57" i="114"/>
  <c r="AU56" i="114"/>
  <c r="AU55" i="114"/>
  <c r="AU54" i="114"/>
  <c r="AU53" i="114"/>
  <c r="AU52" i="114"/>
  <c r="AU44" i="114"/>
  <c r="AW41" i="115"/>
  <c r="AV41" i="115"/>
  <c r="AU41" i="115"/>
  <c r="AT41" i="115"/>
  <c r="AS41" i="115"/>
  <c r="AW40" i="115"/>
  <c r="AV40" i="115"/>
  <c r="AU40" i="115"/>
  <c r="AT40" i="115"/>
  <c r="AS40" i="115"/>
  <c r="AW39" i="114"/>
  <c r="AV39" i="114"/>
  <c r="AU39" i="114"/>
  <c r="AT39" i="114"/>
  <c r="AS39" i="114"/>
  <c r="AW38" i="114"/>
  <c r="AV38" i="114"/>
  <c r="AU38" i="114"/>
  <c r="AT38" i="114"/>
  <c r="AW37" i="114"/>
  <c r="AV37" i="114"/>
  <c r="AU37" i="114"/>
  <c r="AT37" i="114"/>
  <c r="AW36" i="114"/>
  <c r="AV36" i="114"/>
  <c r="AU36" i="114"/>
  <c r="AT36" i="114"/>
  <c r="AU34" i="114"/>
  <c r="AT34" i="114"/>
  <c r="AU33" i="114"/>
  <c r="AT33" i="114"/>
  <c r="AU32" i="114"/>
  <c r="AT32" i="114"/>
  <c r="AU31" i="114"/>
  <c r="AT31" i="114"/>
  <c r="AU18" i="114"/>
  <c r="AT18" i="114"/>
  <c r="AU17" i="114"/>
  <c r="AT17" i="114"/>
  <c r="AU16" i="114"/>
  <c r="AT16" i="114"/>
  <c r="AU15" i="114"/>
  <c r="AT15" i="114"/>
  <c r="AU14" i="114"/>
  <c r="AT14" i="114"/>
  <c r="AU13" i="114"/>
  <c r="AT13" i="114"/>
  <c r="AU12" i="114"/>
  <c r="AT12" i="114"/>
  <c r="AU11" i="114"/>
  <c r="AT11" i="114"/>
  <c r="AU10" i="114"/>
  <c r="AT10" i="114"/>
  <c r="AU9" i="114"/>
  <c r="AU9" i="115" s="1"/>
  <c r="AT9" i="114"/>
  <c r="AT9" i="115" s="1"/>
  <c r="AN57" i="114"/>
  <c r="AN56" i="114"/>
  <c r="AN55" i="114"/>
  <c r="AN54" i="114"/>
  <c r="AN53" i="114"/>
  <c r="AN52" i="114"/>
  <c r="AN44" i="114"/>
  <c r="AP41" i="115"/>
  <c r="AO41" i="115"/>
  <c r="AN41" i="115"/>
  <c r="AM41" i="115"/>
  <c r="AL41" i="115"/>
  <c r="AP40" i="115"/>
  <c r="AO40" i="115"/>
  <c r="AN40" i="115"/>
  <c r="AM40" i="115"/>
  <c r="AL40" i="115"/>
  <c r="AP38" i="114"/>
  <c r="AO38" i="114"/>
  <c r="AN38" i="114"/>
  <c r="AM38" i="114"/>
  <c r="AP37" i="114"/>
  <c r="AO37" i="114"/>
  <c r="AN37" i="114"/>
  <c r="AM37" i="114"/>
  <c r="AP36" i="114"/>
  <c r="AO36" i="114"/>
  <c r="AN36" i="114"/>
  <c r="AM36" i="114"/>
  <c r="AN34" i="114"/>
  <c r="AM34" i="114"/>
  <c r="AN33" i="114"/>
  <c r="AM33" i="114"/>
  <c r="AN32" i="114"/>
  <c r="AM32" i="114"/>
  <c r="AN31" i="114"/>
  <c r="AM31" i="114"/>
  <c r="AR27" i="114"/>
  <c r="AP27" i="114"/>
  <c r="AO27" i="114"/>
  <c r="AN27" i="114"/>
  <c r="AM27" i="114"/>
  <c r="AM26" i="114"/>
  <c r="AM22" i="114"/>
  <c r="AM21" i="114"/>
  <c r="AM20" i="114"/>
  <c r="AM25" i="114"/>
  <c r="AP24" i="114"/>
  <c r="AO24" i="114"/>
  <c r="AN24" i="114"/>
  <c r="AM24" i="114"/>
  <c r="AM23" i="114"/>
  <c r="AL27" i="114"/>
  <c r="AL24" i="114"/>
  <c r="AN18" i="114"/>
  <c r="AM18" i="114"/>
  <c r="AN17" i="114"/>
  <c r="AM17" i="114"/>
  <c r="AN16" i="114"/>
  <c r="AM16" i="114"/>
  <c r="AN15" i="114"/>
  <c r="AM15" i="114"/>
  <c r="AN14" i="114"/>
  <c r="AM14" i="114"/>
  <c r="AN13" i="114"/>
  <c r="AM13" i="114"/>
  <c r="AN12" i="114"/>
  <c r="AM12" i="114"/>
  <c r="AN11" i="114"/>
  <c r="AM11" i="114"/>
  <c r="AN10" i="114"/>
  <c r="AM10" i="114"/>
  <c r="AN9" i="114"/>
  <c r="AM9" i="114"/>
  <c r="O38" i="236" l="1"/>
  <c r="BT41" i="115"/>
  <c r="BT40" i="115"/>
  <c r="H27" i="238"/>
  <c r="I27" i="238"/>
  <c r="J27" i="238"/>
  <c r="K27" i="238"/>
  <c r="L27" i="238"/>
  <c r="C29" i="207" l="1"/>
  <c r="AB29" i="114"/>
  <c r="Y29" i="114"/>
  <c r="S29" i="114"/>
  <c r="T29" i="114"/>
  <c r="R29" i="114"/>
  <c r="N29" i="114"/>
  <c r="K29" i="114"/>
  <c r="E29" i="114"/>
  <c r="F29" i="114"/>
  <c r="D29" i="114"/>
  <c r="P29" i="114" l="1"/>
  <c r="D29" i="238" s="1"/>
  <c r="AD29" i="114"/>
  <c r="C29" i="114"/>
  <c r="G29" i="114"/>
  <c r="L29" i="114"/>
  <c r="Q29" i="114"/>
  <c r="U29" i="114"/>
  <c r="Z29" i="114"/>
  <c r="M29" i="114"/>
  <c r="AA29" i="114"/>
  <c r="I29" i="114"/>
  <c r="C29" i="238" s="1"/>
  <c r="W29" i="114"/>
  <c r="E29" i="238" s="1"/>
  <c r="J29" i="114"/>
  <c r="X29" i="114"/>
  <c r="F29" i="238" l="1"/>
  <c r="D26" i="232"/>
  <c r="S23" i="232"/>
  <c r="R23" i="232"/>
  <c r="Q23" i="232"/>
  <c r="P23" i="232"/>
  <c r="O23" i="232"/>
  <c r="N23" i="232"/>
  <c r="F23" i="232"/>
  <c r="C23" i="232"/>
  <c r="F19" i="232"/>
  <c r="C19" i="232"/>
  <c r="S18" i="232"/>
  <c r="S19" i="232" s="1"/>
  <c r="R18" i="232"/>
  <c r="R19" i="232" s="1"/>
  <c r="Q18" i="232"/>
  <c r="Q19" i="232" s="1"/>
  <c r="P18" i="232"/>
  <c r="P19" i="232" s="1"/>
  <c r="O18" i="232"/>
  <c r="O19" i="232" s="1"/>
  <c r="N18" i="232"/>
  <c r="N19" i="232" s="1"/>
  <c r="D13" i="232"/>
  <c r="F8" i="232"/>
  <c r="D8" i="232"/>
  <c r="AE28" i="209"/>
  <c r="AD28" i="209"/>
  <c r="AB28" i="209"/>
  <c r="AD28" i="115" l="1"/>
  <c r="W28" i="115"/>
  <c r="P28" i="115"/>
  <c r="I28" i="115"/>
  <c r="M28" i="115" l="1"/>
  <c r="D28" i="233"/>
  <c r="S28" i="115"/>
  <c r="G28" i="115"/>
  <c r="G28" i="114" s="1"/>
  <c r="C28" i="233"/>
  <c r="D28" i="115"/>
  <c r="AA28" i="115"/>
  <c r="F28" i="233" s="1"/>
  <c r="P28" i="114"/>
  <c r="D28" i="238" s="1"/>
  <c r="T28" i="115"/>
  <c r="N28" i="115"/>
  <c r="X28" i="115"/>
  <c r="X28" i="114" s="1"/>
  <c r="R28" i="115"/>
  <c r="W28" i="114"/>
  <c r="E28" i="238" s="1"/>
  <c r="Y28" i="115"/>
  <c r="F28" i="115"/>
  <c r="K28" i="115"/>
  <c r="Q28" i="115"/>
  <c r="U28" i="115"/>
  <c r="U28" i="114" s="1"/>
  <c r="Z28" i="115"/>
  <c r="Z28" i="114" s="1"/>
  <c r="I28" i="114"/>
  <c r="C28" i="238" s="1"/>
  <c r="AD28" i="114"/>
  <c r="E28" i="115"/>
  <c r="J28" i="115"/>
  <c r="C28" i="115"/>
  <c r="L28" i="115"/>
  <c r="L28" i="114" s="1"/>
  <c r="AB28" i="115"/>
  <c r="E28" i="233" l="1"/>
  <c r="S28" i="114"/>
  <c r="AA28" i="114"/>
  <c r="T28" i="114"/>
  <c r="D28" i="114"/>
  <c r="M28" i="114"/>
  <c r="E28" i="114"/>
  <c r="Y28" i="114"/>
  <c r="N28" i="114"/>
  <c r="AB28" i="114"/>
  <c r="R28" i="114"/>
  <c r="K28" i="114"/>
  <c r="J28" i="114"/>
  <c r="F28" i="114"/>
  <c r="C28" i="114"/>
  <c r="Q28" i="114"/>
  <c r="F28" i="238" l="1"/>
  <c r="O21" i="208"/>
  <c r="O22" i="208"/>
  <c r="O23" i="208"/>
  <c r="O24" i="208"/>
  <c r="O25" i="208"/>
  <c r="O26" i="208"/>
  <c r="O27" i="208"/>
  <c r="O20" i="208"/>
  <c r="L21" i="208"/>
  <c r="L22" i="208"/>
  <c r="L23" i="208"/>
  <c r="L24" i="208"/>
  <c r="L25" i="208"/>
  <c r="L26" i="208"/>
  <c r="L27" i="208"/>
  <c r="L20" i="208"/>
  <c r="O71" i="208"/>
  <c r="O72" i="208"/>
  <c r="O73" i="208"/>
  <c r="O74" i="208"/>
  <c r="O70" i="208"/>
  <c r="O41" i="208"/>
  <c r="O40" i="208"/>
  <c r="O57" i="208"/>
  <c r="O56" i="208"/>
  <c r="O55" i="208"/>
  <c r="O54" i="208"/>
  <c r="O53" i="208"/>
  <c r="O52" i="208"/>
  <c r="O49" i="208"/>
  <c r="O48" i="208"/>
  <c r="O47" i="208"/>
  <c r="O46" i="208"/>
  <c r="O45" i="208"/>
  <c r="O44" i="208"/>
  <c r="O60" i="208"/>
  <c r="O59" i="208"/>
  <c r="O38" i="208"/>
  <c r="O37" i="208"/>
  <c r="O36" i="208"/>
  <c r="O34" i="208"/>
  <c r="O33" i="208"/>
  <c r="O32" i="208"/>
  <c r="O31" i="208"/>
  <c r="O10" i="208"/>
  <c r="O9" i="208"/>
  <c r="O18" i="208"/>
  <c r="O17" i="208"/>
  <c r="O16" i="208"/>
  <c r="O15" i="208"/>
  <c r="O14" i="208"/>
  <c r="O13" i="208"/>
  <c r="O12" i="208"/>
  <c r="O11" i="208"/>
  <c r="F74" i="208"/>
  <c r="F73" i="208"/>
  <c r="F72" i="208"/>
  <c r="F71" i="208"/>
  <c r="F70" i="208"/>
  <c r="I74" i="208"/>
  <c r="I73" i="208"/>
  <c r="I72" i="208"/>
  <c r="I71" i="208"/>
  <c r="I70" i="208"/>
  <c r="L71" i="208"/>
  <c r="L72" i="208"/>
  <c r="L73" i="208"/>
  <c r="L74" i="208"/>
  <c r="L70" i="208"/>
  <c r="L41" i="208"/>
  <c r="L40" i="208"/>
  <c r="L57" i="208"/>
  <c r="L56" i="208"/>
  <c r="L55" i="208"/>
  <c r="L54" i="208"/>
  <c r="L53" i="208"/>
  <c r="L52" i="208"/>
  <c r="L49" i="208"/>
  <c r="L48" i="208"/>
  <c r="L47" i="208"/>
  <c r="L46" i="208"/>
  <c r="L45" i="208"/>
  <c r="L44" i="208"/>
  <c r="L60" i="208"/>
  <c r="L59" i="208"/>
  <c r="L38" i="208"/>
  <c r="L37" i="208"/>
  <c r="L36" i="208"/>
  <c r="L34" i="208"/>
  <c r="L33" i="208"/>
  <c r="L32" i="208"/>
  <c r="L31" i="208"/>
  <c r="L12" i="208"/>
  <c r="L13" i="208"/>
  <c r="L14" i="208"/>
  <c r="L15" i="208"/>
  <c r="L16" i="208"/>
  <c r="L17" i="208"/>
  <c r="L18" i="208"/>
  <c r="L9" i="208"/>
  <c r="L10" i="208"/>
  <c r="L11" i="208"/>
  <c r="I41" i="208"/>
  <c r="I40" i="208"/>
  <c r="I57" i="208"/>
  <c r="I56" i="208"/>
  <c r="I55" i="208"/>
  <c r="I54" i="208"/>
  <c r="I53" i="208"/>
  <c r="I52" i="208"/>
  <c r="I49" i="208"/>
  <c r="I48" i="208"/>
  <c r="I47" i="208"/>
  <c r="I46" i="208"/>
  <c r="I45" i="208"/>
  <c r="I44" i="208"/>
  <c r="I60" i="208"/>
  <c r="I59" i="208"/>
  <c r="I38" i="208"/>
  <c r="I37" i="208"/>
  <c r="I36" i="208"/>
  <c r="I34" i="208"/>
  <c r="I33" i="208"/>
  <c r="I32" i="208"/>
  <c r="I31" i="208"/>
  <c r="I21" i="208"/>
  <c r="I22" i="208"/>
  <c r="I23" i="208"/>
  <c r="I24" i="208"/>
  <c r="I25" i="208"/>
  <c r="I26" i="208"/>
  <c r="I27" i="208"/>
  <c r="I20" i="208"/>
  <c r="I12" i="208"/>
  <c r="I13" i="208"/>
  <c r="I14" i="208"/>
  <c r="I15" i="208"/>
  <c r="I16" i="208"/>
  <c r="I17" i="208"/>
  <c r="I18" i="208"/>
  <c r="I9" i="208"/>
  <c r="I10" i="208"/>
  <c r="I11" i="208"/>
  <c r="F21" i="208"/>
  <c r="F22" i="208"/>
  <c r="F23" i="208"/>
  <c r="F24" i="208"/>
  <c r="F25" i="208"/>
  <c r="F26" i="208"/>
  <c r="F27" i="208"/>
  <c r="F20" i="208"/>
  <c r="F41" i="208"/>
  <c r="F40" i="208"/>
  <c r="F57" i="208"/>
  <c r="F56" i="208"/>
  <c r="F55" i="208"/>
  <c r="F54" i="208"/>
  <c r="F53" i="208"/>
  <c r="F52" i="208"/>
  <c r="F49" i="208"/>
  <c r="F48" i="208"/>
  <c r="F47" i="208"/>
  <c r="F46" i="208"/>
  <c r="F45" i="208"/>
  <c r="F44" i="208"/>
  <c r="F60" i="208"/>
  <c r="F59" i="208"/>
  <c r="F38" i="208"/>
  <c r="F37" i="208"/>
  <c r="F36" i="208"/>
  <c r="F34" i="208"/>
  <c r="F33" i="208"/>
  <c r="F32" i="208"/>
  <c r="F31" i="208"/>
  <c r="F10" i="208"/>
  <c r="F9" i="208"/>
  <c r="F18" i="208"/>
  <c r="F17" i="208"/>
  <c r="F16" i="208"/>
  <c r="F15" i="208"/>
  <c r="F14" i="208"/>
  <c r="F13" i="208"/>
  <c r="F12" i="208"/>
  <c r="F11" i="208"/>
  <c r="D65" i="231" l="1"/>
  <c r="F65" i="231"/>
  <c r="F63" i="231"/>
  <c r="D63" i="231"/>
  <c r="F61" i="231"/>
  <c r="D61" i="231"/>
  <c r="D58" i="231"/>
  <c r="D55" i="231"/>
  <c r="F55" i="231"/>
  <c r="F53" i="231"/>
  <c r="F49" i="231"/>
  <c r="F47" i="231"/>
  <c r="F45" i="231"/>
  <c r="F43" i="231"/>
  <c r="F39" i="231"/>
  <c r="F37" i="231"/>
  <c r="F35" i="231"/>
  <c r="F29" i="231"/>
  <c r="D24" i="231"/>
  <c r="F24" i="231"/>
  <c r="D21" i="231"/>
  <c r="F21" i="231"/>
  <c r="D18" i="231"/>
  <c r="F18" i="231"/>
  <c r="D15" i="231"/>
  <c r="F15" i="231"/>
  <c r="D13" i="231"/>
  <c r="F13" i="231"/>
  <c r="D8" i="231"/>
  <c r="F8" i="231"/>
  <c r="C50" i="231" l="1"/>
  <c r="C66" i="231"/>
  <c r="F32" i="231"/>
  <c r="C26" i="231"/>
  <c r="C32" i="231"/>
  <c r="F41" i="231"/>
  <c r="F58" i="231"/>
  <c r="F66" i="231" s="1"/>
  <c r="F26" i="231"/>
  <c r="C71" i="231" l="1"/>
  <c r="F50" i="231"/>
  <c r="F71" i="231" s="1"/>
  <c r="D65" i="230"/>
  <c r="F65" i="230"/>
  <c r="F63" i="230"/>
  <c r="D63" i="230"/>
  <c r="F61" i="230"/>
  <c r="D61" i="230"/>
  <c r="D58" i="230"/>
  <c r="F58" i="230"/>
  <c r="D55" i="230"/>
  <c r="F55" i="230"/>
  <c r="F53" i="230"/>
  <c r="F49" i="230"/>
  <c r="F47" i="230"/>
  <c r="F45" i="230"/>
  <c r="F43" i="230"/>
  <c r="F39" i="230"/>
  <c r="F37" i="230"/>
  <c r="F35" i="230"/>
  <c r="D24" i="230"/>
  <c r="F24" i="230"/>
  <c r="D21" i="230"/>
  <c r="F21" i="230"/>
  <c r="D18" i="230"/>
  <c r="F18" i="230"/>
  <c r="D15" i="230"/>
  <c r="F15" i="230"/>
  <c r="D13" i="230"/>
  <c r="F13" i="230"/>
  <c r="D8" i="230"/>
  <c r="F8" i="230"/>
  <c r="C50" i="230" l="1"/>
  <c r="F41" i="230"/>
  <c r="F50" i="230" s="1"/>
  <c r="C66" i="230"/>
  <c r="C26" i="230"/>
  <c r="F29" i="230"/>
  <c r="C32" i="230"/>
  <c r="F26" i="230"/>
  <c r="F66" i="230"/>
  <c r="F32" i="230" l="1"/>
  <c r="F71" i="230" s="1"/>
  <c r="C71" i="230"/>
  <c r="F32" i="200" l="1"/>
  <c r="D45" i="200"/>
  <c r="F45" i="200"/>
  <c r="D44" i="200"/>
  <c r="F44" i="200"/>
  <c r="D43" i="200"/>
  <c r="F43" i="200"/>
  <c r="D41" i="200"/>
  <c r="F41" i="200"/>
  <c r="D39" i="200"/>
  <c r="F39" i="200"/>
  <c r="F34" i="200"/>
  <c r="F33" i="200"/>
  <c r="F29" i="200"/>
  <c r="C26" i="200"/>
  <c r="D19" i="200"/>
  <c r="F19" i="200"/>
  <c r="D17" i="200"/>
  <c r="F17" i="200"/>
  <c r="D15" i="200"/>
  <c r="F15" i="200"/>
  <c r="D13" i="200"/>
  <c r="F13" i="200"/>
  <c r="D12" i="200"/>
  <c r="F12" i="200"/>
  <c r="D8" i="200"/>
  <c r="F8" i="200"/>
  <c r="F32" i="199"/>
  <c r="F33" i="199"/>
  <c r="D45" i="199"/>
  <c r="F45" i="199"/>
  <c r="D44" i="199"/>
  <c r="F44" i="199"/>
  <c r="D43" i="199"/>
  <c r="F43" i="199"/>
  <c r="D41" i="199"/>
  <c r="F41" i="199"/>
  <c r="D39" i="199"/>
  <c r="F39" i="199"/>
  <c r="F34" i="199"/>
  <c r="F31" i="199"/>
  <c r="F29" i="199"/>
  <c r="C26" i="199"/>
  <c r="D19" i="199"/>
  <c r="F19" i="199"/>
  <c r="D17" i="199"/>
  <c r="F17" i="199"/>
  <c r="D15" i="199"/>
  <c r="F15" i="199"/>
  <c r="D13" i="199"/>
  <c r="D12" i="199"/>
  <c r="F12" i="199"/>
  <c r="D8" i="199"/>
  <c r="F8" i="199"/>
  <c r="C46" i="200" l="1"/>
  <c r="C21" i="199"/>
  <c r="C46" i="199"/>
  <c r="C21" i="200"/>
  <c r="F24" i="200"/>
  <c r="F31" i="200"/>
  <c r="C35" i="200"/>
  <c r="F21" i="200"/>
  <c r="F38" i="200"/>
  <c r="F35" i="199"/>
  <c r="F13" i="199"/>
  <c r="F24" i="199"/>
  <c r="C35" i="199"/>
  <c r="C35" i="198"/>
  <c r="D45" i="198"/>
  <c r="F45" i="198"/>
  <c r="D44" i="198"/>
  <c r="F44" i="198"/>
  <c r="D43" i="198"/>
  <c r="F43" i="198"/>
  <c r="D41" i="198"/>
  <c r="F41" i="198"/>
  <c r="D39" i="198"/>
  <c r="F39" i="198"/>
  <c r="F34" i="198"/>
  <c r="F33" i="198"/>
  <c r="F31" i="198"/>
  <c r="F29" i="198"/>
  <c r="C26" i="198"/>
  <c r="D19" i="198"/>
  <c r="F19" i="198"/>
  <c r="D17" i="198"/>
  <c r="F17" i="198"/>
  <c r="D15" i="198"/>
  <c r="F15" i="198"/>
  <c r="D13" i="198"/>
  <c r="F13" i="198"/>
  <c r="D12" i="198"/>
  <c r="F12" i="198"/>
  <c r="D8" i="198"/>
  <c r="F8" i="198"/>
  <c r="F32" i="198" l="1"/>
  <c r="C51" i="200"/>
  <c r="C51" i="199"/>
  <c r="F26" i="200"/>
  <c r="F46" i="200"/>
  <c r="F35" i="200"/>
  <c r="F26" i="199"/>
  <c r="F21" i="199"/>
  <c r="F35" i="198"/>
  <c r="C21" i="198"/>
  <c r="C46" i="198"/>
  <c r="F21" i="198"/>
  <c r="F24" i="198"/>
  <c r="C35" i="197"/>
  <c r="D45" i="197"/>
  <c r="F45" i="197"/>
  <c r="D44" i="197"/>
  <c r="F44" i="197"/>
  <c r="D43" i="197"/>
  <c r="F43" i="197"/>
  <c r="D41" i="197"/>
  <c r="D39" i="197"/>
  <c r="F39" i="197"/>
  <c r="F38" i="197"/>
  <c r="F34" i="197"/>
  <c r="F33" i="197"/>
  <c r="F31" i="197"/>
  <c r="F29" i="197"/>
  <c r="C26" i="197"/>
  <c r="D19" i="197"/>
  <c r="F19" i="197"/>
  <c r="D17" i="197"/>
  <c r="F17" i="197"/>
  <c r="D15" i="197"/>
  <c r="F15" i="197"/>
  <c r="D13" i="197"/>
  <c r="F13" i="197"/>
  <c r="D12" i="197"/>
  <c r="F12" i="197"/>
  <c r="D8" i="197"/>
  <c r="F24" i="197" l="1"/>
  <c r="F26" i="197" s="1"/>
  <c r="F32" i="197"/>
  <c r="F51" i="200"/>
  <c r="F26" i="198"/>
  <c r="C51" i="198"/>
  <c r="F35" i="197"/>
  <c r="C21" i="197"/>
  <c r="C46" i="197"/>
  <c r="F41" i="197"/>
  <c r="F8" i="197"/>
  <c r="D25" i="219"/>
  <c r="D13" i="219"/>
  <c r="D11" i="219"/>
  <c r="D8" i="219"/>
  <c r="D25" i="218"/>
  <c r="D13" i="218"/>
  <c r="D11" i="218"/>
  <c r="D8" i="218"/>
  <c r="D27" i="217"/>
  <c r="D25" i="217"/>
  <c r="D22" i="217"/>
  <c r="D14" i="217"/>
  <c r="D12" i="217"/>
  <c r="D10" i="217"/>
  <c r="D8" i="217"/>
  <c r="D65" i="196"/>
  <c r="D63" i="196"/>
  <c r="D61" i="196"/>
  <c r="D58" i="196"/>
  <c r="D55" i="196"/>
  <c r="D24" i="196"/>
  <c r="D21" i="196"/>
  <c r="D18" i="196"/>
  <c r="D15" i="196"/>
  <c r="D13" i="196"/>
  <c r="D8" i="196"/>
  <c r="D65" i="195"/>
  <c r="D63" i="195"/>
  <c r="D61" i="195"/>
  <c r="D58" i="195"/>
  <c r="D55" i="195"/>
  <c r="D24" i="195"/>
  <c r="D21" i="195"/>
  <c r="D18" i="195"/>
  <c r="D15" i="195"/>
  <c r="D13" i="195"/>
  <c r="D8" i="195"/>
  <c r="D39" i="194"/>
  <c r="D41" i="194"/>
  <c r="D43" i="194"/>
  <c r="D44" i="194"/>
  <c r="D45" i="194"/>
  <c r="D19" i="194"/>
  <c r="D17" i="194"/>
  <c r="D15" i="194"/>
  <c r="D13" i="194"/>
  <c r="D12" i="194"/>
  <c r="D8" i="194"/>
  <c r="D45" i="193"/>
  <c r="D44" i="193"/>
  <c r="D43" i="193"/>
  <c r="D41" i="193"/>
  <c r="D39" i="193"/>
  <c r="D19" i="193"/>
  <c r="D17" i="193"/>
  <c r="D15" i="193"/>
  <c r="D13" i="193"/>
  <c r="D12" i="193"/>
  <c r="D8" i="193"/>
  <c r="D8" i="192"/>
  <c r="D12" i="192"/>
  <c r="D13" i="192"/>
  <c r="D15" i="192"/>
  <c r="D17" i="192"/>
  <c r="D19" i="192"/>
  <c r="D45" i="192"/>
  <c r="D44" i="192"/>
  <c r="D43" i="192"/>
  <c r="D41" i="192"/>
  <c r="D39" i="192"/>
  <c r="D45" i="191"/>
  <c r="D44" i="191"/>
  <c r="D43" i="191"/>
  <c r="D41" i="191"/>
  <c r="D39" i="191"/>
  <c r="D19" i="191"/>
  <c r="D17" i="191"/>
  <c r="D15" i="191"/>
  <c r="D13" i="191"/>
  <c r="D12" i="191"/>
  <c r="D8" i="191"/>
  <c r="D36" i="185"/>
  <c r="D34" i="185"/>
  <c r="D15" i="185"/>
  <c r="D13" i="185"/>
  <c r="D11" i="185"/>
  <c r="D9" i="185"/>
  <c r="D8" i="185"/>
  <c r="D36" i="184"/>
  <c r="D34" i="184"/>
  <c r="D15" i="184"/>
  <c r="D13" i="184"/>
  <c r="D11" i="184"/>
  <c r="D9" i="184"/>
  <c r="D8" i="184"/>
  <c r="D50" i="183"/>
  <c r="D48" i="183"/>
  <c r="D45" i="183"/>
  <c r="D22" i="183"/>
  <c r="D20" i="183"/>
  <c r="D17" i="183"/>
  <c r="D15" i="183"/>
  <c r="D12" i="183"/>
  <c r="D10" i="183"/>
  <c r="D8" i="183"/>
  <c r="D10" i="173"/>
  <c r="D13" i="173"/>
  <c r="D8" i="170"/>
  <c r="D50" i="182"/>
  <c r="D48" i="182"/>
  <c r="D45" i="182"/>
  <c r="D43" i="182"/>
  <c r="D22" i="182"/>
  <c r="D20" i="182"/>
  <c r="D17" i="182"/>
  <c r="D15" i="182"/>
  <c r="D12" i="182"/>
  <c r="D10" i="182"/>
  <c r="D8" i="182"/>
  <c r="D52" i="176"/>
  <c r="D50" i="176"/>
  <c r="D48" i="176"/>
  <c r="D45" i="176"/>
  <c r="D21" i="176"/>
  <c r="D20" i="176"/>
  <c r="D19" i="176"/>
  <c r="D16" i="176"/>
  <c r="D13" i="176"/>
  <c r="D10" i="176"/>
  <c r="D8" i="176"/>
  <c r="D8" i="175"/>
  <c r="D10" i="175"/>
  <c r="D13" i="175"/>
  <c r="D16" i="175"/>
  <c r="D21" i="175"/>
  <c r="D20" i="175"/>
  <c r="D19" i="175"/>
  <c r="D52" i="175"/>
  <c r="D50" i="175"/>
  <c r="D48" i="175"/>
  <c r="D45" i="175"/>
  <c r="D56" i="174"/>
  <c r="D54" i="174"/>
  <c r="D52" i="174"/>
  <c r="D50" i="174"/>
  <c r="D21" i="174"/>
  <c r="D20" i="174"/>
  <c r="D19" i="174"/>
  <c r="D16" i="174"/>
  <c r="D13" i="174"/>
  <c r="D10" i="174"/>
  <c r="D8" i="174"/>
  <c r="D21" i="173"/>
  <c r="D20" i="173"/>
  <c r="D19" i="173"/>
  <c r="D16" i="173"/>
  <c r="D56" i="173"/>
  <c r="D54" i="173"/>
  <c r="D52" i="173"/>
  <c r="D50" i="173"/>
  <c r="D21" i="172"/>
  <c r="D20" i="172"/>
  <c r="D19" i="172"/>
  <c r="D16" i="172"/>
  <c r="D13" i="172"/>
  <c r="D10" i="172"/>
  <c r="D8" i="172"/>
  <c r="D50" i="172"/>
  <c r="D52" i="172"/>
  <c r="D54" i="172"/>
  <c r="D56" i="172"/>
  <c r="D56" i="171"/>
  <c r="D54" i="171"/>
  <c r="D52" i="171"/>
  <c r="D50" i="171"/>
  <c r="D21" i="171"/>
  <c r="D20" i="171"/>
  <c r="D19" i="171"/>
  <c r="D16" i="171"/>
  <c r="D13" i="171"/>
  <c r="D10" i="171"/>
  <c r="D8" i="171"/>
  <c r="D56" i="170"/>
  <c r="D54" i="170"/>
  <c r="D52" i="170"/>
  <c r="D50" i="170"/>
  <c r="D21" i="170"/>
  <c r="D20" i="170"/>
  <c r="D19" i="170"/>
  <c r="D16" i="170"/>
  <c r="D13" i="170"/>
  <c r="D10" i="170"/>
  <c r="D56" i="169"/>
  <c r="D54" i="169"/>
  <c r="D52" i="169"/>
  <c r="D50" i="169"/>
  <c r="D21" i="169"/>
  <c r="D20" i="169"/>
  <c r="D19" i="169"/>
  <c r="D16" i="169"/>
  <c r="D13" i="169"/>
  <c r="D10" i="169"/>
  <c r="D8" i="169"/>
  <c r="D56" i="168"/>
  <c r="D54" i="168"/>
  <c r="D52" i="168"/>
  <c r="D50" i="168"/>
  <c r="D21" i="168"/>
  <c r="D20" i="168"/>
  <c r="D19" i="168"/>
  <c r="D16" i="168"/>
  <c r="D13" i="168"/>
  <c r="D10" i="168"/>
  <c r="D8" i="168"/>
  <c r="B20" i="180"/>
  <c r="B20" i="179"/>
  <c r="B21" i="178"/>
  <c r="B20" i="177"/>
  <c r="B21" i="216"/>
  <c r="B21" i="181"/>
  <c r="D56" i="167"/>
  <c r="D54" i="167"/>
  <c r="D52" i="167"/>
  <c r="D50" i="167"/>
  <c r="D21" i="167"/>
  <c r="D20" i="167"/>
  <c r="D19" i="167"/>
  <c r="D16" i="167"/>
  <c r="D13" i="167"/>
  <c r="D10" i="167"/>
  <c r="D8" i="167"/>
  <c r="D26" i="180"/>
  <c r="D24" i="180"/>
  <c r="D11" i="180"/>
  <c r="D8" i="180"/>
  <c r="D26" i="179"/>
  <c r="D24" i="179"/>
  <c r="D11" i="179"/>
  <c r="D8" i="179"/>
  <c r="D27" i="178"/>
  <c r="D25" i="178"/>
  <c r="D11" i="178"/>
  <c r="D8" i="178"/>
  <c r="D29" i="181"/>
  <c r="D27" i="181"/>
  <c r="D25" i="181"/>
  <c r="D12" i="181"/>
  <c r="D8" i="181"/>
  <c r="D29" i="216"/>
  <c r="D27" i="216"/>
  <c r="D25" i="216"/>
  <c r="D12" i="216"/>
  <c r="D8" i="216"/>
  <c r="D28" i="177"/>
  <c r="D26" i="177"/>
  <c r="D24" i="177"/>
  <c r="D11" i="177"/>
  <c r="D8" i="177"/>
  <c r="J75" i="228"/>
  <c r="L82" i="228" s="1"/>
  <c r="J73" i="228"/>
  <c r="J74" i="228" l="1"/>
  <c r="L81" i="228" s="1"/>
  <c r="L80" i="228"/>
  <c r="F21" i="197"/>
  <c r="F46" i="197"/>
  <c r="C51" i="197"/>
  <c r="A2" i="228"/>
  <c r="B14" i="3" s="1"/>
  <c r="G65" i="228"/>
  <c r="F51" i="197" l="1"/>
  <c r="I61" i="228" l="1"/>
  <c r="J61" i="228" s="1"/>
  <c r="K61" i="228" s="1"/>
  <c r="I60" i="228"/>
  <c r="J60" i="228" s="1"/>
  <c r="K60" i="228" s="1"/>
  <c r="I45" i="228"/>
  <c r="B12" i="3"/>
  <c r="L116" i="228" l="1"/>
  <c r="L119" i="228"/>
  <c r="L115" i="228"/>
  <c r="G78" i="233" s="1"/>
  <c r="E15" i="240" s="1"/>
  <c r="L118" i="228"/>
  <c r="L117" i="228"/>
  <c r="L114" i="228"/>
  <c r="L113" i="228"/>
  <c r="C18" i="243"/>
  <c r="G19" i="243"/>
  <c r="AY39" i="114"/>
  <c r="BF35" i="114"/>
  <c r="BM35" i="114" s="1"/>
  <c r="BT35" i="114" s="1"/>
  <c r="H73" i="208"/>
  <c r="H41" i="208"/>
  <c r="H55" i="208"/>
  <c r="H49" i="208"/>
  <c r="H45" i="208"/>
  <c r="H38" i="208"/>
  <c r="H33" i="208"/>
  <c r="H26" i="208"/>
  <c r="H22" i="208"/>
  <c r="H9" i="208"/>
  <c r="H15" i="208"/>
  <c r="H11" i="208"/>
  <c r="H72" i="208"/>
  <c r="H40" i="208"/>
  <c r="H54" i="208"/>
  <c r="H48" i="208"/>
  <c r="H44" i="208"/>
  <c r="H37" i="208"/>
  <c r="H32" i="208"/>
  <c r="H25" i="208"/>
  <c r="H21" i="208"/>
  <c r="H18" i="208"/>
  <c r="H14" i="208"/>
  <c r="H71" i="208"/>
  <c r="H57" i="208"/>
  <c r="H53" i="208"/>
  <c r="H47" i="208"/>
  <c r="H60" i="208"/>
  <c r="H36" i="208"/>
  <c r="H31" i="208"/>
  <c r="H24" i="208"/>
  <c r="H20" i="208"/>
  <c r="H17" i="208"/>
  <c r="H13" i="208"/>
  <c r="H70" i="208"/>
  <c r="H59" i="208"/>
  <c r="H10" i="208"/>
  <c r="H46" i="208"/>
  <c r="H56" i="208"/>
  <c r="H34" i="208"/>
  <c r="H16" i="208"/>
  <c r="H74" i="208"/>
  <c r="H52" i="208"/>
  <c r="H27" i="208"/>
  <c r="H12" i="208"/>
  <c r="H23" i="208"/>
  <c r="E72" i="208"/>
  <c r="E63" i="208"/>
  <c r="E57" i="208"/>
  <c r="E53" i="208"/>
  <c r="E47" i="208"/>
  <c r="E60" i="208"/>
  <c r="E36" i="208"/>
  <c r="E31" i="208"/>
  <c r="E24" i="208"/>
  <c r="E20" i="208"/>
  <c r="E17" i="208"/>
  <c r="E13" i="208"/>
  <c r="E71" i="208"/>
  <c r="E62" i="208"/>
  <c r="E56" i="208"/>
  <c r="E52" i="208"/>
  <c r="E46" i="208"/>
  <c r="E59" i="208"/>
  <c r="E34" i="208"/>
  <c r="E27" i="208"/>
  <c r="E23" i="208"/>
  <c r="E10" i="208"/>
  <c r="E16" i="208"/>
  <c r="E12" i="208"/>
  <c r="E74" i="208"/>
  <c r="E70" i="208"/>
  <c r="E41" i="208"/>
  <c r="E55" i="208"/>
  <c r="E49" i="208"/>
  <c r="E45" i="208"/>
  <c r="E38" i="208"/>
  <c r="E33" i="208"/>
  <c r="E26" i="208"/>
  <c r="E22" i="208"/>
  <c r="E9" i="208"/>
  <c r="E15" i="208"/>
  <c r="E11" i="208"/>
  <c r="E73" i="208"/>
  <c r="E48" i="208"/>
  <c r="E25" i="208"/>
  <c r="E21" i="208"/>
  <c r="E32" i="208"/>
  <c r="E64" i="208"/>
  <c r="E44" i="208"/>
  <c r="E54" i="208"/>
  <c r="E40" i="208"/>
  <c r="E37" i="208"/>
  <c r="E18" i="208"/>
  <c r="E14" i="208"/>
  <c r="K74" i="208"/>
  <c r="K70" i="208"/>
  <c r="K56" i="208"/>
  <c r="K52" i="208"/>
  <c r="K46" i="208"/>
  <c r="K59" i="208"/>
  <c r="K34" i="208"/>
  <c r="K27" i="208"/>
  <c r="K23" i="208"/>
  <c r="K10" i="208"/>
  <c r="K16" i="208"/>
  <c r="K12" i="208"/>
  <c r="K73" i="208"/>
  <c r="K41" i="208"/>
  <c r="K55" i="208"/>
  <c r="K49" i="208"/>
  <c r="K45" i="208"/>
  <c r="K38" i="208"/>
  <c r="K33" i="208"/>
  <c r="K26" i="208"/>
  <c r="K22" i="208"/>
  <c r="K9" i="208"/>
  <c r="K15" i="208"/>
  <c r="K11" i="208"/>
  <c r="K72" i="208"/>
  <c r="K40" i="208"/>
  <c r="K54" i="208"/>
  <c r="K48" i="208"/>
  <c r="K44" i="208"/>
  <c r="K37" i="208"/>
  <c r="K32" i="208"/>
  <c r="K25" i="208"/>
  <c r="K21" i="208"/>
  <c r="K18" i="208"/>
  <c r="K14" i="208"/>
  <c r="K71" i="208"/>
  <c r="K57" i="208"/>
  <c r="K53" i="208"/>
  <c r="K47" i="208"/>
  <c r="K36" i="208"/>
  <c r="K17" i="208"/>
  <c r="K60" i="208"/>
  <c r="K31" i="208"/>
  <c r="K13" i="208"/>
  <c r="K20" i="208"/>
  <c r="K24" i="208"/>
  <c r="C73" i="208"/>
  <c r="C64" i="208"/>
  <c r="C40" i="208"/>
  <c r="C54" i="208"/>
  <c r="C48" i="208"/>
  <c r="C44" i="208"/>
  <c r="C37" i="208"/>
  <c r="C32" i="208"/>
  <c r="C25" i="208"/>
  <c r="C21" i="208"/>
  <c r="C18" i="208"/>
  <c r="C14" i="208"/>
  <c r="C72" i="208"/>
  <c r="C63" i="208"/>
  <c r="C57" i="208"/>
  <c r="C53" i="208"/>
  <c r="C47" i="208"/>
  <c r="C60" i="208"/>
  <c r="C36" i="208"/>
  <c r="C31" i="208"/>
  <c r="C24" i="208"/>
  <c r="C20" i="208"/>
  <c r="C17" i="208"/>
  <c r="C13" i="208"/>
  <c r="C71" i="208"/>
  <c r="C62" i="208"/>
  <c r="C56" i="208"/>
  <c r="C52" i="208"/>
  <c r="C46" i="208"/>
  <c r="C59" i="208"/>
  <c r="C34" i="208"/>
  <c r="C27" i="208"/>
  <c r="C23" i="208"/>
  <c r="C10" i="208"/>
  <c r="C16" i="208"/>
  <c r="C12" i="208"/>
  <c r="C74" i="208"/>
  <c r="C49" i="208"/>
  <c r="C26" i="208"/>
  <c r="C11" i="208"/>
  <c r="C45" i="208"/>
  <c r="C22" i="208"/>
  <c r="C55" i="208"/>
  <c r="C70" i="208"/>
  <c r="C15" i="208"/>
  <c r="C41" i="208"/>
  <c r="C38" i="208"/>
  <c r="C9" i="208"/>
  <c r="C33" i="208"/>
  <c r="G16" i="243"/>
  <c r="L60" i="228"/>
  <c r="L61" i="228"/>
  <c r="I46" i="228"/>
  <c r="I57" i="228"/>
  <c r="I58" i="228"/>
  <c r="J58" i="228" s="1"/>
  <c r="K58" i="228" s="1"/>
  <c r="I56" i="228"/>
  <c r="I55" i="228"/>
  <c r="H8" i="196" l="1"/>
  <c r="M114" i="228"/>
  <c r="G77" i="233"/>
  <c r="E14" i="240" s="1"/>
  <c r="G80" i="233"/>
  <c r="E17" i="240" s="1"/>
  <c r="M117" i="228"/>
  <c r="G82" i="233"/>
  <c r="E19" i="240" s="1"/>
  <c r="M119" i="228"/>
  <c r="M118" i="228"/>
  <c r="G81" i="233"/>
  <c r="M116" i="228"/>
  <c r="G79" i="233"/>
  <c r="E16" i="240" s="1"/>
  <c r="G76" i="233"/>
  <c r="E13" i="240" s="1"/>
  <c r="M113" i="228"/>
  <c r="G83" i="233"/>
  <c r="E20" i="240" s="1"/>
  <c r="H13" i="231"/>
  <c r="N13" i="231" s="1"/>
  <c r="M80" i="228"/>
  <c r="H15" i="243" s="1"/>
  <c r="H79" i="235" s="1"/>
  <c r="G15" i="243"/>
  <c r="J45" i="228"/>
  <c r="D18" i="243"/>
  <c r="I51" i="228"/>
  <c r="C13" i="243"/>
  <c r="N48" i="198"/>
  <c r="N48" i="192"/>
  <c r="N48" i="197"/>
  <c r="N48" i="191"/>
  <c r="N48" i="200"/>
  <c r="N48" i="194"/>
  <c r="N48" i="199"/>
  <c r="N68" i="195"/>
  <c r="N48" i="193"/>
  <c r="N68" i="231"/>
  <c r="N68" i="196"/>
  <c r="N68" i="230"/>
  <c r="H41" i="167"/>
  <c r="H36" i="167"/>
  <c r="H45" i="169"/>
  <c r="H43" i="167"/>
  <c r="H39" i="167"/>
  <c r="H32" i="167"/>
  <c r="H42" i="169"/>
  <c r="H41" i="169"/>
  <c r="H39" i="169"/>
  <c r="H32" i="169"/>
  <c r="H42" i="170"/>
  <c r="H38" i="170"/>
  <c r="H27" i="170"/>
  <c r="H41" i="172"/>
  <c r="H36" i="172"/>
  <c r="H45" i="173"/>
  <c r="H40" i="173"/>
  <c r="H40" i="169"/>
  <c r="H36" i="169"/>
  <c r="H45" i="170"/>
  <c r="H40" i="170"/>
  <c r="H34" i="170"/>
  <c r="H43" i="172"/>
  <c r="H39" i="172"/>
  <c r="H32" i="172"/>
  <c r="H42" i="173"/>
  <c r="H38" i="173"/>
  <c r="H27" i="173"/>
  <c r="H34" i="175"/>
  <c r="H36" i="182"/>
  <c r="H27" i="220"/>
  <c r="H42" i="167"/>
  <c r="H38" i="167"/>
  <c r="H27" i="167"/>
  <c r="H36" i="175"/>
  <c r="H27" i="182"/>
  <c r="H25" i="184"/>
  <c r="H33" i="191"/>
  <c r="H24" i="191"/>
  <c r="H32" i="193"/>
  <c r="H53" i="195"/>
  <c r="H43" i="195"/>
  <c r="H35" i="195"/>
  <c r="H33" i="197"/>
  <c r="H24" i="197"/>
  <c r="H32" i="199"/>
  <c r="H45" i="167"/>
  <c r="H40" i="167"/>
  <c r="H34" i="167"/>
  <c r="H43" i="169"/>
  <c r="H38" i="169"/>
  <c r="H34" i="169"/>
  <c r="H27" i="169"/>
  <c r="H43" i="170"/>
  <c r="H41" i="170"/>
  <c r="H39" i="170"/>
  <c r="H36" i="170"/>
  <c r="H32" i="170"/>
  <c r="H45" i="172"/>
  <c r="H42" i="172"/>
  <c r="H40" i="172"/>
  <c r="H38" i="172"/>
  <c r="H34" i="172"/>
  <c r="H27" i="172"/>
  <c r="H43" i="173"/>
  <c r="H41" i="173"/>
  <c r="H39" i="173"/>
  <c r="H32" i="173"/>
  <c r="H38" i="182"/>
  <c r="H29" i="184"/>
  <c r="H38" i="191"/>
  <c r="H31" i="191"/>
  <c r="H34" i="193"/>
  <c r="H29" i="193"/>
  <c r="H47" i="195"/>
  <c r="H39" i="195"/>
  <c r="H38" i="197"/>
  <c r="H31" i="197"/>
  <c r="H34" i="199"/>
  <c r="H29" i="199"/>
  <c r="H47" i="230"/>
  <c r="H39" i="230"/>
  <c r="H40" i="175"/>
  <c r="H38" i="175"/>
  <c r="H34" i="182"/>
  <c r="H32" i="182"/>
  <c r="H24" i="199"/>
  <c r="H43" i="230"/>
  <c r="H37" i="230"/>
  <c r="H36" i="173"/>
  <c r="H34" i="173"/>
  <c r="H32" i="175"/>
  <c r="H27" i="175"/>
  <c r="H27" i="221"/>
  <c r="H27" i="222"/>
  <c r="H27" i="223"/>
  <c r="H27" i="184"/>
  <c r="H20" i="184"/>
  <c r="H34" i="191"/>
  <c r="H32" i="191"/>
  <c r="H29" i="191"/>
  <c r="H38" i="193"/>
  <c r="H33" i="193"/>
  <c r="H31" i="193"/>
  <c r="H24" i="193"/>
  <c r="H49" i="195"/>
  <c r="H45" i="195"/>
  <c r="H41" i="195"/>
  <c r="H37" i="195"/>
  <c r="H29" i="195"/>
  <c r="H34" i="197"/>
  <c r="H32" i="197"/>
  <c r="H29" i="197"/>
  <c r="H38" i="199"/>
  <c r="H33" i="199"/>
  <c r="H31" i="199"/>
  <c r="H53" i="230"/>
  <c r="H45" i="230"/>
  <c r="H35" i="230"/>
  <c r="H41" i="230"/>
  <c r="H49" i="230"/>
  <c r="H29" i="230"/>
  <c r="H45" i="168"/>
  <c r="H40" i="168"/>
  <c r="H34" i="168"/>
  <c r="H42" i="168"/>
  <c r="H39" i="168"/>
  <c r="H45" i="171"/>
  <c r="H40" i="171"/>
  <c r="H34" i="171"/>
  <c r="H43" i="174"/>
  <c r="H39" i="174"/>
  <c r="H32" i="174"/>
  <c r="H36" i="176"/>
  <c r="H43" i="183"/>
  <c r="H34" i="183"/>
  <c r="H27" i="185"/>
  <c r="H34" i="192"/>
  <c r="H29" i="192"/>
  <c r="H33" i="194"/>
  <c r="H24" i="194"/>
  <c r="H43" i="168"/>
  <c r="H38" i="168"/>
  <c r="H32" i="168"/>
  <c r="H42" i="171"/>
  <c r="H38" i="171"/>
  <c r="H27" i="171"/>
  <c r="H41" i="174"/>
  <c r="H36" i="174"/>
  <c r="H40" i="176"/>
  <c r="H32" i="176"/>
  <c r="H38" i="183"/>
  <c r="H27" i="183"/>
  <c r="H20" i="185"/>
  <c r="H32" i="192"/>
  <c r="H38" i="194"/>
  <c r="H31" i="194"/>
  <c r="H49" i="196"/>
  <c r="H41" i="196"/>
  <c r="H29" i="196"/>
  <c r="H32" i="198"/>
  <c r="H38" i="200"/>
  <c r="H31" i="200"/>
  <c r="H49" i="231"/>
  <c r="H41" i="231"/>
  <c r="H29" i="231"/>
  <c r="H45" i="196"/>
  <c r="H39" i="196"/>
  <c r="H34" i="198"/>
  <c r="H31" i="198"/>
  <c r="H33" i="200"/>
  <c r="H29" i="200"/>
  <c r="H45" i="231"/>
  <c r="H39" i="231"/>
  <c r="H36" i="183"/>
  <c r="H32" i="183"/>
  <c r="H29" i="185"/>
  <c r="H25" i="185"/>
  <c r="H38" i="192"/>
  <c r="H33" i="192"/>
  <c r="H31" i="192"/>
  <c r="H24" i="192"/>
  <c r="H34" i="194"/>
  <c r="H32" i="194"/>
  <c r="H29" i="194"/>
  <c r="H47" i="196"/>
  <c r="H37" i="196"/>
  <c r="H38" i="198"/>
  <c r="H29" i="198"/>
  <c r="H34" i="200"/>
  <c r="H24" i="200"/>
  <c r="H47" i="231"/>
  <c r="H37" i="231"/>
  <c r="H43" i="171"/>
  <c r="H39" i="171"/>
  <c r="H32" i="171"/>
  <c r="H42" i="174"/>
  <c r="H38" i="174"/>
  <c r="H27" i="174"/>
  <c r="H34" i="176"/>
  <c r="H53" i="196"/>
  <c r="H43" i="196"/>
  <c r="H35" i="196"/>
  <c r="H33" i="198"/>
  <c r="H24" i="198"/>
  <c r="H32" i="200"/>
  <c r="H53" i="231"/>
  <c r="H43" i="231"/>
  <c r="H35" i="231"/>
  <c r="H41" i="168"/>
  <c r="H36" i="168"/>
  <c r="H27" i="168"/>
  <c r="H36" i="171"/>
  <c r="H40" i="174"/>
  <c r="H38" i="176"/>
  <c r="H41" i="171"/>
  <c r="H45" i="174"/>
  <c r="H34" i="174"/>
  <c r="H27" i="176"/>
  <c r="H29" i="216"/>
  <c r="H27" i="216"/>
  <c r="H8" i="216"/>
  <c r="H8" i="232"/>
  <c r="H11" i="177"/>
  <c r="H11" i="178"/>
  <c r="H11" i="179"/>
  <c r="H11" i="180"/>
  <c r="H52" i="167"/>
  <c r="H19" i="167"/>
  <c r="H8" i="167"/>
  <c r="H20" i="168"/>
  <c r="H19" i="168"/>
  <c r="H26" i="232"/>
  <c r="H11" i="232"/>
  <c r="H27" i="178"/>
  <c r="H8" i="179"/>
  <c r="H24" i="180"/>
  <c r="H21" i="167"/>
  <c r="H56" i="168"/>
  <c r="H21" i="168"/>
  <c r="H8" i="168"/>
  <c r="H56" i="169"/>
  <c r="H52" i="169"/>
  <c r="H50" i="169"/>
  <c r="H8" i="169"/>
  <c r="H56" i="170"/>
  <c r="H16" i="170"/>
  <c r="H13" i="170"/>
  <c r="H21" i="171"/>
  <c r="H20" i="171"/>
  <c r="H54" i="172"/>
  <c r="H52" i="172"/>
  <c r="H28" i="177"/>
  <c r="H24" i="177"/>
  <c r="H26" i="179"/>
  <c r="H8" i="180"/>
  <c r="H54" i="167"/>
  <c r="H13" i="167"/>
  <c r="H52" i="168"/>
  <c r="H50" i="168"/>
  <c r="H13" i="168"/>
  <c r="H10" i="168"/>
  <c r="H21" i="169"/>
  <c r="H20" i="169"/>
  <c r="H54" i="170"/>
  <c r="H52" i="170"/>
  <c r="H10" i="170"/>
  <c r="H8" i="170"/>
  <c r="H19" i="171"/>
  <c r="H16" i="171"/>
  <c r="H50" i="172"/>
  <c r="H21" i="172"/>
  <c r="H56" i="173"/>
  <c r="H54" i="173"/>
  <c r="H13" i="173"/>
  <c r="H10" i="173"/>
  <c r="H20" i="174"/>
  <c r="H19" i="174"/>
  <c r="H48" i="175"/>
  <c r="H45" i="175"/>
  <c r="H20" i="175"/>
  <c r="H16" i="175"/>
  <c r="H10" i="175"/>
  <c r="H52" i="176"/>
  <c r="H48" i="176"/>
  <c r="H21" i="176"/>
  <c r="H19" i="176"/>
  <c r="H13" i="176"/>
  <c r="H8" i="176"/>
  <c r="H48" i="182"/>
  <c r="H43" i="182"/>
  <c r="H20" i="182"/>
  <c r="H15" i="182"/>
  <c r="H12" i="216"/>
  <c r="H26" i="177"/>
  <c r="H8" i="178"/>
  <c r="H10" i="167"/>
  <c r="H10" i="169"/>
  <c r="H20" i="170"/>
  <c r="H50" i="171"/>
  <c r="H8" i="171"/>
  <c r="H19" i="172"/>
  <c r="H16" i="172"/>
  <c r="H52" i="173"/>
  <c r="H21" i="174"/>
  <c r="H8" i="174"/>
  <c r="H52" i="175"/>
  <c r="H13" i="175"/>
  <c r="H20" i="176"/>
  <c r="H45" i="182"/>
  <c r="H25" i="178"/>
  <c r="H26" i="180"/>
  <c r="H50" i="167"/>
  <c r="H16" i="168"/>
  <c r="H19" i="169"/>
  <c r="H21" i="170"/>
  <c r="H56" i="171"/>
  <c r="H10" i="171"/>
  <c r="H20" i="172"/>
  <c r="H16" i="173"/>
  <c r="H52" i="174"/>
  <c r="H50" i="174"/>
  <c r="H13" i="174"/>
  <c r="H10" i="174"/>
  <c r="H8" i="175"/>
  <c r="H16" i="176"/>
  <c r="H22" i="182"/>
  <c r="H10" i="182"/>
  <c r="H50" i="183"/>
  <c r="H45" i="183"/>
  <c r="H20" i="183"/>
  <c r="H15" i="183"/>
  <c r="H10" i="183"/>
  <c r="H36" i="184"/>
  <c r="H15" i="184"/>
  <c r="H11" i="184"/>
  <c r="H8" i="184"/>
  <c r="H34" i="185"/>
  <c r="H13" i="185"/>
  <c r="H9" i="185"/>
  <c r="H45" i="191"/>
  <c r="H43" i="191"/>
  <c r="H39" i="191"/>
  <c r="H17" i="191"/>
  <c r="H13" i="191"/>
  <c r="H8" i="191"/>
  <c r="H44" i="192"/>
  <c r="H41" i="192"/>
  <c r="H19" i="192"/>
  <c r="H15" i="192"/>
  <c r="H12" i="192"/>
  <c r="H45" i="193"/>
  <c r="H43" i="193"/>
  <c r="H39" i="193"/>
  <c r="H17" i="193"/>
  <c r="H13" i="193"/>
  <c r="H8" i="193"/>
  <c r="H44" i="194"/>
  <c r="H41" i="194"/>
  <c r="H19" i="194"/>
  <c r="H15" i="194"/>
  <c r="H12" i="194"/>
  <c r="H65" i="195"/>
  <c r="H61" i="195"/>
  <c r="H55" i="195"/>
  <c r="H21" i="195"/>
  <c r="H15" i="195"/>
  <c r="H8" i="195"/>
  <c r="H44" i="197"/>
  <c r="H41" i="197"/>
  <c r="H19" i="197"/>
  <c r="H15" i="197"/>
  <c r="H12" i="197"/>
  <c r="H45" i="198"/>
  <c r="H43" i="198"/>
  <c r="H19" i="198"/>
  <c r="H15" i="198"/>
  <c r="H12" i="198"/>
  <c r="H45" i="199"/>
  <c r="H43" i="199"/>
  <c r="H39" i="199"/>
  <c r="H17" i="199"/>
  <c r="H13" i="199"/>
  <c r="H8" i="199"/>
  <c r="H44" i="200"/>
  <c r="H41" i="200"/>
  <c r="H19" i="200"/>
  <c r="H15" i="200"/>
  <c r="H12" i="200"/>
  <c r="H27" i="217"/>
  <c r="H22" i="217"/>
  <c r="H12" i="217"/>
  <c r="H8" i="217"/>
  <c r="H13" i="218"/>
  <c r="H8" i="218"/>
  <c r="H13" i="219"/>
  <c r="H8" i="219"/>
  <c r="H27" i="181"/>
  <c r="H12" i="181"/>
  <c r="H24" i="179"/>
  <c r="H56" i="167"/>
  <c r="H16" i="167"/>
  <c r="H13" i="232"/>
  <c r="H19" i="170"/>
  <c r="H52" i="171"/>
  <c r="H8" i="172"/>
  <c r="H19" i="173"/>
  <c r="H56" i="174"/>
  <c r="H16" i="174"/>
  <c r="H50" i="176"/>
  <c r="H17" i="182"/>
  <c r="H10" i="217"/>
  <c r="H11" i="219"/>
  <c r="H54" i="168"/>
  <c r="H16" i="169"/>
  <c r="H50" i="170"/>
  <c r="H13" i="172"/>
  <c r="H21" i="173"/>
  <c r="H50" i="175"/>
  <c r="H48" i="183"/>
  <c r="H44" i="191"/>
  <c r="H19" i="191"/>
  <c r="H43" i="192"/>
  <c r="H17" i="192"/>
  <c r="H13" i="194"/>
  <c r="H8" i="200"/>
  <c r="H14" i="217"/>
  <c r="H29" i="181"/>
  <c r="H8" i="177"/>
  <c r="H54" i="169"/>
  <c r="H13" i="169"/>
  <c r="H56" i="172"/>
  <c r="H20" i="173"/>
  <c r="H54" i="174"/>
  <c r="H21" i="175"/>
  <c r="H10" i="176"/>
  <c r="H11" i="218"/>
  <c r="H25" i="181"/>
  <c r="H25" i="216"/>
  <c r="H20" i="167"/>
  <c r="H54" i="171"/>
  <c r="H13" i="171"/>
  <c r="H10" i="172"/>
  <c r="H50" i="173"/>
  <c r="H8" i="173"/>
  <c r="H19" i="175"/>
  <c r="H50" i="182"/>
  <c r="H8" i="182"/>
  <c r="H22" i="183"/>
  <c r="H12" i="183"/>
  <c r="H34" i="184"/>
  <c r="H9" i="184"/>
  <c r="H15" i="185"/>
  <c r="H8" i="185"/>
  <c r="H41" i="191"/>
  <c r="H15" i="191"/>
  <c r="H45" i="192"/>
  <c r="H39" i="192"/>
  <c r="H13" i="192"/>
  <c r="H44" i="193"/>
  <c r="H19" i="193"/>
  <c r="H12" i="193"/>
  <c r="H43" i="194"/>
  <c r="H17" i="194"/>
  <c r="H8" i="194"/>
  <c r="H58" i="195"/>
  <c r="H18" i="195"/>
  <c r="H45" i="197"/>
  <c r="H39" i="197"/>
  <c r="H13" i="197"/>
  <c r="H44" i="198"/>
  <c r="H17" i="198"/>
  <c r="H8" i="198"/>
  <c r="H41" i="199"/>
  <c r="H15" i="199"/>
  <c r="H45" i="200"/>
  <c r="H39" i="200"/>
  <c r="H13" i="200"/>
  <c r="H25" i="217"/>
  <c r="H25" i="219"/>
  <c r="H8" i="181"/>
  <c r="H45" i="176"/>
  <c r="H12" i="182"/>
  <c r="H17" i="183"/>
  <c r="H8" i="183"/>
  <c r="H13" i="184"/>
  <c r="H36" i="185"/>
  <c r="H11" i="185"/>
  <c r="H12" i="191"/>
  <c r="H8" i="192"/>
  <c r="H41" i="193"/>
  <c r="H15" i="193"/>
  <c r="H45" i="194"/>
  <c r="H39" i="194"/>
  <c r="H63" i="195"/>
  <c r="H24" i="195"/>
  <c r="H13" i="195"/>
  <c r="H43" i="197"/>
  <c r="H17" i="197"/>
  <c r="H8" i="197"/>
  <c r="H41" i="198"/>
  <c r="H13" i="198"/>
  <c r="H44" i="199"/>
  <c r="H19" i="199"/>
  <c r="H12" i="199"/>
  <c r="H43" i="200"/>
  <c r="H17" i="200"/>
  <c r="H25" i="218"/>
  <c r="H61" i="231"/>
  <c r="N61" i="231" s="1"/>
  <c r="H65" i="231"/>
  <c r="N65" i="231" s="1"/>
  <c r="H15" i="230"/>
  <c r="N15" i="230" s="1"/>
  <c r="H8" i="230"/>
  <c r="N8" i="230" s="1"/>
  <c r="H18" i="196"/>
  <c r="H61" i="230"/>
  <c r="N61" i="230" s="1"/>
  <c r="H61" i="196"/>
  <c r="H24" i="231"/>
  <c r="N24" i="231" s="1"/>
  <c r="H24" i="196"/>
  <c r="H15" i="196"/>
  <c r="H21" i="230"/>
  <c r="N21" i="230" s="1"/>
  <c r="H13" i="230"/>
  <c r="N13" i="230" s="1"/>
  <c r="H55" i="231"/>
  <c r="N55" i="231" s="1"/>
  <c r="H18" i="231"/>
  <c r="N18" i="231" s="1"/>
  <c r="H13" i="196"/>
  <c r="H63" i="196"/>
  <c r="H55" i="196"/>
  <c r="H58" i="230"/>
  <c r="N58" i="230" s="1"/>
  <c r="H55" i="230"/>
  <c r="N55" i="230" s="1"/>
  <c r="H8" i="231"/>
  <c r="N8" i="231" s="1"/>
  <c r="H58" i="231"/>
  <c r="N58" i="231" s="1"/>
  <c r="H15" i="231"/>
  <c r="N15" i="231" s="1"/>
  <c r="H65" i="196"/>
  <c r="H63" i="230"/>
  <c r="N63" i="230" s="1"/>
  <c r="H63" i="231"/>
  <c r="N63" i="231" s="1"/>
  <c r="M82" i="228"/>
  <c r="H19" i="243" s="1"/>
  <c r="H83" i="235" s="1"/>
  <c r="H58" i="196"/>
  <c r="H21" i="196"/>
  <c r="H39" i="198"/>
  <c r="N39" i="198" s="1"/>
  <c r="H24" i="230"/>
  <c r="N24" i="230" s="1"/>
  <c r="H18" i="230"/>
  <c r="N18" i="230" s="1"/>
  <c r="H65" i="230"/>
  <c r="N65" i="230" s="1"/>
  <c r="H21" i="231"/>
  <c r="N21" i="231" s="1"/>
  <c r="M90" i="228"/>
  <c r="M91" i="228"/>
  <c r="M92" i="228"/>
  <c r="M100" i="228"/>
  <c r="N20" i="177"/>
  <c r="M102" i="228"/>
  <c r="N20" i="179"/>
  <c r="N37" i="179" s="1"/>
  <c r="M101" i="228"/>
  <c r="N21" i="178"/>
  <c r="M103" i="228"/>
  <c r="N20" i="180"/>
  <c r="M104" i="228"/>
  <c r="N21" i="216"/>
  <c r="N21" i="181"/>
  <c r="M81" i="228"/>
  <c r="H16" i="243" s="1"/>
  <c r="H80" i="235" s="1"/>
  <c r="H65" i="228"/>
  <c r="J55" i="228"/>
  <c r="J57" i="228"/>
  <c r="J46" i="228"/>
  <c r="J56" i="228"/>
  <c r="N113" i="228" l="1"/>
  <c r="H76" i="233"/>
  <c r="F13" i="240" s="1"/>
  <c r="G84" i="233"/>
  <c r="E18" i="240"/>
  <c r="N117" i="228"/>
  <c r="H80" i="233"/>
  <c r="F17" i="240" s="1"/>
  <c r="N118" i="228"/>
  <c r="H81" i="233"/>
  <c r="F18" i="240" s="1"/>
  <c r="N119" i="228"/>
  <c r="H82" i="233"/>
  <c r="F19" i="240" s="1"/>
  <c r="N116" i="228"/>
  <c r="H79" i="233"/>
  <c r="F16" i="240" s="1"/>
  <c r="N114" i="228"/>
  <c r="H77" i="233"/>
  <c r="F14" i="240" s="1"/>
  <c r="I50" i="228"/>
  <c r="C12" i="243"/>
  <c r="I49" i="228"/>
  <c r="C11" i="243"/>
  <c r="J51" i="228"/>
  <c r="D13" i="243"/>
  <c r="I52" i="228"/>
  <c r="C14" i="243"/>
  <c r="K45" i="228"/>
  <c r="E18" i="243"/>
  <c r="N90" i="228"/>
  <c r="O48" i="198"/>
  <c r="O48" i="192"/>
  <c r="O48" i="197"/>
  <c r="O48" i="191"/>
  <c r="N92" i="228"/>
  <c r="O68" i="231"/>
  <c r="O68" i="196"/>
  <c r="O68" i="230"/>
  <c r="N91" i="228"/>
  <c r="O48" i="200"/>
  <c r="O48" i="194"/>
  <c r="O48" i="199"/>
  <c r="O68" i="195"/>
  <c r="O48" i="193"/>
  <c r="N80" i="228"/>
  <c r="I15" i="243" s="1"/>
  <c r="I79" i="235" s="1"/>
  <c r="I42" i="167"/>
  <c r="I38" i="167"/>
  <c r="I27" i="167"/>
  <c r="I45" i="167"/>
  <c r="I40" i="167"/>
  <c r="I34" i="167"/>
  <c r="I43" i="169"/>
  <c r="I34" i="169"/>
  <c r="I43" i="170"/>
  <c r="I39" i="170"/>
  <c r="I32" i="170"/>
  <c r="I42" i="172"/>
  <c r="I38" i="172"/>
  <c r="I27" i="172"/>
  <c r="I41" i="173"/>
  <c r="I38" i="169"/>
  <c r="I27" i="169"/>
  <c r="I41" i="170"/>
  <c r="I36" i="170"/>
  <c r="I45" i="172"/>
  <c r="I40" i="172"/>
  <c r="I34" i="172"/>
  <c r="I43" i="173"/>
  <c r="I39" i="173"/>
  <c r="I32" i="173"/>
  <c r="I36" i="175"/>
  <c r="I38" i="182"/>
  <c r="I27" i="182"/>
  <c r="I41" i="169"/>
  <c r="I34" i="173"/>
  <c r="I40" i="175"/>
  <c r="I27" i="175"/>
  <c r="I34" i="182"/>
  <c r="I27" i="222"/>
  <c r="I27" i="184"/>
  <c r="I34" i="191"/>
  <c r="I29" i="191"/>
  <c r="I33" i="193"/>
  <c r="I24" i="193"/>
  <c r="I45" i="195"/>
  <c r="I37" i="195"/>
  <c r="I34" i="197"/>
  <c r="I29" i="197"/>
  <c r="I33" i="199"/>
  <c r="I39" i="169"/>
  <c r="I36" i="169"/>
  <c r="I32" i="169"/>
  <c r="I45" i="170"/>
  <c r="I42" i="170"/>
  <c r="I40" i="170"/>
  <c r="I38" i="170"/>
  <c r="I34" i="170"/>
  <c r="I27" i="170"/>
  <c r="I43" i="172"/>
  <c r="I41" i="172"/>
  <c r="I39" i="172"/>
  <c r="I36" i="172"/>
  <c r="I32" i="172"/>
  <c r="I45" i="173"/>
  <c r="I42" i="173"/>
  <c r="I40" i="173"/>
  <c r="I38" i="173"/>
  <c r="I36" i="173"/>
  <c r="I38" i="175"/>
  <c r="I32" i="175"/>
  <c r="I32" i="182"/>
  <c r="I27" i="221"/>
  <c r="I27" i="223"/>
  <c r="I20" i="184"/>
  <c r="I32" i="191"/>
  <c r="I38" i="193"/>
  <c r="I31" i="193"/>
  <c r="I49" i="195"/>
  <c r="I41" i="195"/>
  <c r="I29" i="195"/>
  <c r="I32" i="197"/>
  <c r="I38" i="199"/>
  <c r="I31" i="199"/>
  <c r="I49" i="230"/>
  <c r="I41" i="230"/>
  <c r="I29" i="230"/>
  <c r="I27" i="173"/>
  <c r="I36" i="182"/>
  <c r="I47" i="230"/>
  <c r="I34" i="175"/>
  <c r="I27" i="220"/>
  <c r="I29" i="184"/>
  <c r="I25" i="184"/>
  <c r="I38" i="191"/>
  <c r="I33" i="191"/>
  <c r="I31" i="191"/>
  <c r="I24" i="191"/>
  <c r="I34" i="193"/>
  <c r="I32" i="193"/>
  <c r="I29" i="193"/>
  <c r="I53" i="195"/>
  <c r="I47" i="195"/>
  <c r="I43" i="195"/>
  <c r="I39" i="195"/>
  <c r="I35" i="195"/>
  <c r="I38" i="197"/>
  <c r="I33" i="197"/>
  <c r="I31" i="197"/>
  <c r="I24" i="197"/>
  <c r="I34" i="199"/>
  <c r="I32" i="199"/>
  <c r="I29" i="199"/>
  <c r="I39" i="230"/>
  <c r="I43" i="167"/>
  <c r="I41" i="167"/>
  <c r="I39" i="167"/>
  <c r="I36" i="167"/>
  <c r="I32" i="167"/>
  <c r="I45" i="169"/>
  <c r="I42" i="169"/>
  <c r="I40" i="169"/>
  <c r="I53" i="230"/>
  <c r="I43" i="230"/>
  <c r="I35" i="230"/>
  <c r="I45" i="230"/>
  <c r="I24" i="199"/>
  <c r="I37" i="230"/>
  <c r="I24" i="231"/>
  <c r="O24" i="231" s="1"/>
  <c r="I27" i="216"/>
  <c r="I12" i="216"/>
  <c r="I8" i="216"/>
  <c r="I13" i="232"/>
  <c r="I8" i="232"/>
  <c r="I26" i="177"/>
  <c r="I11" i="177"/>
  <c r="I27" i="178"/>
  <c r="I11" i="178"/>
  <c r="I26" i="179"/>
  <c r="I11" i="179"/>
  <c r="I26" i="180"/>
  <c r="I11" i="180"/>
  <c r="I56" i="167"/>
  <c r="I52" i="167"/>
  <c r="I21" i="167"/>
  <c r="I19" i="167"/>
  <c r="I13" i="167"/>
  <c r="I8" i="167"/>
  <c r="I54" i="168"/>
  <c r="I25" i="216"/>
  <c r="I26" i="232"/>
  <c r="I11" i="232"/>
  <c r="O11" i="232" s="1"/>
  <c r="I28" i="177"/>
  <c r="I24" i="177"/>
  <c r="I8" i="177"/>
  <c r="I25" i="178"/>
  <c r="I8" i="178"/>
  <c r="I24" i="179"/>
  <c r="I8" i="179"/>
  <c r="I24" i="180"/>
  <c r="I8" i="180"/>
  <c r="I54" i="167"/>
  <c r="I50" i="167"/>
  <c r="I20" i="167"/>
  <c r="I16" i="167"/>
  <c r="I10" i="167"/>
  <c r="I56" i="168"/>
  <c r="I52" i="168"/>
  <c r="I21" i="168"/>
  <c r="I19" i="168"/>
  <c r="I13" i="168"/>
  <c r="I8" i="168"/>
  <c r="I54" i="169"/>
  <c r="I50" i="169"/>
  <c r="I20" i="169"/>
  <c r="I16" i="169"/>
  <c r="I10" i="169"/>
  <c r="I56" i="170"/>
  <c r="I52" i="170"/>
  <c r="I21" i="170"/>
  <c r="I19" i="170"/>
  <c r="I13" i="170"/>
  <c r="I8" i="170"/>
  <c r="I54" i="171"/>
  <c r="I50" i="171"/>
  <c r="I20" i="171"/>
  <c r="I16" i="171"/>
  <c r="I10" i="171"/>
  <c r="I56" i="172"/>
  <c r="I52" i="172"/>
  <c r="I21" i="172"/>
  <c r="I19" i="172"/>
  <c r="I13" i="172"/>
  <c r="I8" i="172"/>
  <c r="I54" i="173"/>
  <c r="I50" i="173"/>
  <c r="I20" i="173"/>
  <c r="I16" i="173"/>
  <c r="I10" i="173"/>
  <c r="I56" i="174"/>
  <c r="I52" i="174"/>
  <c r="I21" i="174"/>
  <c r="I19" i="174"/>
  <c r="I13" i="174"/>
  <c r="I8" i="174"/>
  <c r="I50" i="175"/>
  <c r="I45" i="175"/>
  <c r="I16" i="168"/>
  <c r="I50" i="168"/>
  <c r="I10" i="168"/>
  <c r="I21" i="169"/>
  <c r="I54" i="170"/>
  <c r="I10" i="170"/>
  <c r="I19" i="171"/>
  <c r="I50" i="172"/>
  <c r="I19" i="169"/>
  <c r="I50" i="170"/>
  <c r="I56" i="171"/>
  <c r="I13" i="171"/>
  <c r="I20" i="172"/>
  <c r="I52" i="173"/>
  <c r="I8" i="173"/>
  <c r="I16" i="174"/>
  <c r="I56" i="169"/>
  <c r="I52" i="169"/>
  <c r="I16" i="170"/>
  <c r="I54" i="172"/>
  <c r="I13" i="173"/>
  <c r="I50" i="174"/>
  <c r="I10" i="174"/>
  <c r="I10" i="175"/>
  <c r="I8" i="175"/>
  <c r="I19" i="176"/>
  <c r="I16" i="176"/>
  <c r="I43" i="182"/>
  <c r="I22" i="182"/>
  <c r="I10" i="182"/>
  <c r="I50" i="183"/>
  <c r="I45" i="183"/>
  <c r="I20" i="183"/>
  <c r="I15" i="183"/>
  <c r="I10" i="183"/>
  <c r="I36" i="184"/>
  <c r="I15" i="184"/>
  <c r="I11" i="184"/>
  <c r="I8" i="184"/>
  <c r="I34" i="185"/>
  <c r="I13" i="185"/>
  <c r="I9" i="185"/>
  <c r="I45" i="191"/>
  <c r="I43" i="191"/>
  <c r="I39" i="191"/>
  <c r="I17" i="191"/>
  <c r="I13" i="191"/>
  <c r="I8" i="191"/>
  <c r="I44" i="192"/>
  <c r="I41" i="192"/>
  <c r="I19" i="192"/>
  <c r="I15" i="192"/>
  <c r="I12" i="192"/>
  <c r="I45" i="193"/>
  <c r="I43" i="193"/>
  <c r="I39" i="193"/>
  <c r="I17" i="193"/>
  <c r="I13" i="193"/>
  <c r="I8" i="193"/>
  <c r="I44" i="194"/>
  <c r="I41" i="194"/>
  <c r="I19" i="194"/>
  <c r="I15" i="194"/>
  <c r="I12" i="194"/>
  <c r="I65" i="195"/>
  <c r="I61" i="195"/>
  <c r="I55" i="195"/>
  <c r="I21" i="195"/>
  <c r="I15" i="195"/>
  <c r="I8" i="195"/>
  <c r="I44" i="197"/>
  <c r="I41" i="197"/>
  <c r="I19" i="197"/>
  <c r="I15" i="197"/>
  <c r="I12" i="197"/>
  <c r="I45" i="198"/>
  <c r="I43" i="198"/>
  <c r="I19" i="198"/>
  <c r="I15" i="198"/>
  <c r="I12" i="198"/>
  <c r="I45" i="199"/>
  <c r="I43" i="199"/>
  <c r="I39" i="199"/>
  <c r="I17" i="199"/>
  <c r="I13" i="199"/>
  <c r="I8" i="199"/>
  <c r="I44" i="200"/>
  <c r="I41" i="200"/>
  <c r="I19" i="200"/>
  <c r="I15" i="200"/>
  <c r="I12" i="200"/>
  <c r="I27" i="217"/>
  <c r="I22" i="217"/>
  <c r="I12" i="217"/>
  <c r="I29" i="216"/>
  <c r="I13" i="169"/>
  <c r="I52" i="171"/>
  <c r="I56" i="173"/>
  <c r="I19" i="173"/>
  <c r="I54" i="174"/>
  <c r="I21" i="175"/>
  <c r="I52" i="176"/>
  <c r="I50" i="176"/>
  <c r="I13" i="176"/>
  <c r="I10" i="176"/>
  <c r="I20" i="182"/>
  <c r="I17" i="182"/>
  <c r="I20" i="168"/>
  <c r="I8" i="169"/>
  <c r="I21" i="173"/>
  <c r="I20" i="175"/>
  <c r="I45" i="176"/>
  <c r="I8" i="176"/>
  <c r="I12" i="182"/>
  <c r="I48" i="183"/>
  <c r="I17" i="183"/>
  <c r="I8" i="183"/>
  <c r="I13" i="184"/>
  <c r="I36" i="185"/>
  <c r="I11" i="185"/>
  <c r="I44" i="191"/>
  <c r="I19" i="191"/>
  <c r="I12" i="191"/>
  <c r="I43" i="192"/>
  <c r="I17" i="192"/>
  <c r="I8" i="192"/>
  <c r="I41" i="193"/>
  <c r="I15" i="193"/>
  <c r="I45" i="194"/>
  <c r="I39" i="194"/>
  <c r="I13" i="194"/>
  <c r="I63" i="195"/>
  <c r="I24" i="195"/>
  <c r="I13" i="195"/>
  <c r="I43" i="197"/>
  <c r="I17" i="197"/>
  <c r="I8" i="197"/>
  <c r="I41" i="198"/>
  <c r="I13" i="198"/>
  <c r="I44" i="199"/>
  <c r="I19" i="199"/>
  <c r="I12" i="199"/>
  <c r="I43" i="200"/>
  <c r="I17" i="200"/>
  <c r="I8" i="200"/>
  <c r="I14" i="217"/>
  <c r="I8" i="217"/>
  <c r="I25" i="218"/>
  <c r="I8" i="219"/>
  <c r="I29" i="181"/>
  <c r="I8" i="171"/>
  <c r="I20" i="174"/>
  <c r="I16" i="175"/>
  <c r="I20" i="176"/>
  <c r="I11" i="218"/>
  <c r="I21" i="171"/>
  <c r="I10" i="172"/>
  <c r="I48" i="175"/>
  <c r="I19" i="175"/>
  <c r="I48" i="176"/>
  <c r="I50" i="182"/>
  <c r="I15" i="182"/>
  <c r="I8" i="182"/>
  <c r="I22" i="183"/>
  <c r="I12" i="183"/>
  <c r="I34" i="184"/>
  <c r="I9" i="184"/>
  <c r="I15" i="185"/>
  <c r="I8" i="185"/>
  <c r="I41" i="191"/>
  <c r="I15" i="191"/>
  <c r="I45" i="192"/>
  <c r="I39" i="192"/>
  <c r="I13" i="192"/>
  <c r="I44" i="193"/>
  <c r="I19" i="193"/>
  <c r="I12" i="193"/>
  <c r="I43" i="194"/>
  <c r="I17" i="194"/>
  <c r="I8" i="194"/>
  <c r="I58" i="195"/>
  <c r="I18" i="195"/>
  <c r="I45" i="197"/>
  <c r="I39" i="197"/>
  <c r="I13" i="197"/>
  <c r="I44" i="198"/>
  <c r="I17" i="198"/>
  <c r="I8" i="198"/>
  <c r="I41" i="199"/>
  <c r="I15" i="199"/>
  <c r="I45" i="200"/>
  <c r="I39" i="200"/>
  <c r="I13" i="200"/>
  <c r="I25" i="217"/>
  <c r="I8" i="218"/>
  <c r="I25" i="219"/>
  <c r="I12" i="181"/>
  <c r="I8" i="181"/>
  <c r="I20" i="170"/>
  <c r="I16" i="172"/>
  <c r="I52" i="175"/>
  <c r="I13" i="175"/>
  <c r="I21" i="176"/>
  <c r="I45" i="182"/>
  <c r="I10" i="217"/>
  <c r="I13" i="219"/>
  <c r="I11" i="219"/>
  <c r="I48" i="182"/>
  <c r="I13" i="218"/>
  <c r="I27" i="181"/>
  <c r="I25" i="181"/>
  <c r="N81" i="228"/>
  <c r="I16" i="243" s="1"/>
  <c r="I80" i="235" s="1"/>
  <c r="I41" i="168"/>
  <c r="I36" i="168"/>
  <c r="I45" i="168"/>
  <c r="I34" i="168"/>
  <c r="I27" i="168"/>
  <c r="I41" i="171"/>
  <c r="I36" i="171"/>
  <c r="I45" i="174"/>
  <c r="I40" i="174"/>
  <c r="I34" i="174"/>
  <c r="I38" i="176"/>
  <c r="I27" i="176"/>
  <c r="I36" i="183"/>
  <c r="I29" i="185"/>
  <c r="I38" i="192"/>
  <c r="I31" i="192"/>
  <c r="I34" i="194"/>
  <c r="I29" i="194"/>
  <c r="I40" i="168"/>
  <c r="I43" i="171"/>
  <c r="I39" i="171"/>
  <c r="I32" i="171"/>
  <c r="I42" i="174"/>
  <c r="I38" i="174"/>
  <c r="I27" i="174"/>
  <c r="I34" i="176"/>
  <c r="I32" i="183"/>
  <c r="I25" i="185"/>
  <c r="I33" i="192"/>
  <c r="I24" i="192"/>
  <c r="I32" i="194"/>
  <c r="I53" i="196"/>
  <c r="I43" i="196"/>
  <c r="I35" i="196"/>
  <c r="I33" i="198"/>
  <c r="I24" i="198"/>
  <c r="I32" i="200"/>
  <c r="I53" i="231"/>
  <c r="I43" i="231"/>
  <c r="I35" i="231"/>
  <c r="I49" i="196"/>
  <c r="I29" i="196"/>
  <c r="I38" i="200"/>
  <c r="I49" i="231"/>
  <c r="I29" i="231"/>
  <c r="I42" i="168"/>
  <c r="I38" i="168"/>
  <c r="I38" i="183"/>
  <c r="I34" i="183"/>
  <c r="I27" i="183"/>
  <c r="I27" i="185"/>
  <c r="I20" i="185"/>
  <c r="I34" i="192"/>
  <c r="I32" i="192"/>
  <c r="I29" i="192"/>
  <c r="I38" i="194"/>
  <c r="I33" i="194"/>
  <c r="I31" i="194"/>
  <c r="I24" i="194"/>
  <c r="I41" i="196"/>
  <c r="I32" i="198"/>
  <c r="I31" i="200"/>
  <c r="I41" i="231"/>
  <c r="I45" i="171"/>
  <c r="I40" i="171"/>
  <c r="I34" i="171"/>
  <c r="I43" i="174"/>
  <c r="I39" i="174"/>
  <c r="I32" i="174"/>
  <c r="I36" i="176"/>
  <c r="I43" i="183"/>
  <c r="I47" i="196"/>
  <c r="I39" i="196"/>
  <c r="I38" i="198"/>
  <c r="I31" i="198"/>
  <c r="I34" i="200"/>
  <c r="I29" i="200"/>
  <c r="I47" i="231"/>
  <c r="I39" i="231"/>
  <c r="I43" i="168"/>
  <c r="I32" i="168"/>
  <c r="I42" i="171"/>
  <c r="I38" i="171"/>
  <c r="I27" i="171"/>
  <c r="I41" i="174"/>
  <c r="I36" i="174"/>
  <c r="I40" i="176"/>
  <c r="I32" i="176"/>
  <c r="I39" i="168"/>
  <c r="I45" i="196"/>
  <c r="I34" i="198"/>
  <c r="I33" i="200"/>
  <c r="I45" i="231"/>
  <c r="I37" i="196"/>
  <c r="I24" i="200"/>
  <c r="I29" i="198"/>
  <c r="I37" i="231"/>
  <c r="N19" i="198"/>
  <c r="N11" i="232"/>
  <c r="N39" i="200"/>
  <c r="I15" i="230"/>
  <c r="O15" i="230" s="1"/>
  <c r="N44" i="200"/>
  <c r="N17" i="198"/>
  <c r="N8" i="197"/>
  <c r="N26" i="231"/>
  <c r="N8" i="198"/>
  <c r="N39" i="197"/>
  <c r="N41" i="199"/>
  <c r="N12" i="198"/>
  <c r="N13" i="200"/>
  <c r="N43" i="198"/>
  <c r="N13" i="197"/>
  <c r="N41" i="200"/>
  <c r="N41" i="197"/>
  <c r="N12" i="200"/>
  <c r="N12" i="197"/>
  <c r="N15" i="200"/>
  <c r="N43" i="199"/>
  <c r="N19" i="199"/>
  <c r="N8" i="199"/>
  <c r="N43" i="200"/>
  <c r="N15" i="199"/>
  <c r="N43" i="197"/>
  <c r="N44" i="199"/>
  <c r="N15" i="198"/>
  <c r="N45" i="199"/>
  <c r="N17" i="199"/>
  <c r="N19" i="200"/>
  <c r="N13" i="198"/>
  <c r="N44" i="198"/>
  <c r="N17" i="200"/>
  <c r="N45" i="198"/>
  <c r="N17" i="197"/>
  <c r="N45" i="200"/>
  <c r="N45" i="197"/>
  <c r="N13" i="199"/>
  <c r="N41" i="198"/>
  <c r="N15" i="197"/>
  <c r="N39" i="199"/>
  <c r="N19" i="197"/>
  <c r="N44" i="197"/>
  <c r="N12" i="199"/>
  <c r="N8" i="200"/>
  <c r="N26" i="230"/>
  <c r="I8" i="196"/>
  <c r="I15" i="231"/>
  <c r="O15" i="231" s="1"/>
  <c r="I58" i="231"/>
  <c r="O58" i="231" s="1"/>
  <c r="I18" i="231"/>
  <c r="O18" i="231" s="1"/>
  <c r="I55" i="230"/>
  <c r="O55" i="230" s="1"/>
  <c r="I13" i="230"/>
  <c r="O13" i="230" s="1"/>
  <c r="I39" i="198"/>
  <c r="O39" i="198" s="1"/>
  <c r="I63" i="196"/>
  <c r="I55" i="196"/>
  <c r="I13" i="231"/>
  <c r="O13" i="231" s="1"/>
  <c r="I55" i="231"/>
  <c r="O55" i="231" s="1"/>
  <c r="I21" i="231"/>
  <c r="O21" i="231" s="1"/>
  <c r="I61" i="230"/>
  <c r="O61" i="230" s="1"/>
  <c r="I63" i="230"/>
  <c r="O63" i="230" s="1"/>
  <c r="I8" i="230"/>
  <c r="O8" i="230" s="1"/>
  <c r="I61" i="196"/>
  <c r="I24" i="196"/>
  <c r="I15" i="196"/>
  <c r="I63" i="231"/>
  <c r="O63" i="231" s="1"/>
  <c r="I65" i="231"/>
  <c r="O65" i="231" s="1"/>
  <c r="I8" i="231"/>
  <c r="O8" i="231" s="1"/>
  <c r="I24" i="230"/>
  <c r="O24" i="230" s="1"/>
  <c r="I65" i="230"/>
  <c r="O65" i="230" s="1"/>
  <c r="N82" i="228"/>
  <c r="I19" i="243" s="1"/>
  <c r="I83" i="235" s="1"/>
  <c r="I13" i="196"/>
  <c r="I58" i="230"/>
  <c r="O58" i="230" s="1"/>
  <c r="I18" i="230"/>
  <c r="O18" i="230" s="1"/>
  <c r="I65" i="196"/>
  <c r="I61" i="231"/>
  <c r="O61" i="231" s="1"/>
  <c r="I21" i="230"/>
  <c r="O21" i="230" s="1"/>
  <c r="I21" i="196"/>
  <c r="I58" i="196"/>
  <c r="I18" i="196"/>
  <c r="N8" i="232"/>
  <c r="N49" i="199"/>
  <c r="N58" i="199" s="1"/>
  <c r="N49" i="200"/>
  <c r="N58" i="200" s="1"/>
  <c r="N69" i="230"/>
  <c r="N78" i="230" s="1"/>
  <c r="N69" i="231"/>
  <c r="N78" i="231" s="1"/>
  <c r="N49" i="198"/>
  <c r="N58" i="198" s="1"/>
  <c r="N49" i="197"/>
  <c r="N58" i="197" s="1"/>
  <c r="N29" i="230"/>
  <c r="N32" i="230" s="1"/>
  <c r="N49" i="231"/>
  <c r="N45" i="231"/>
  <c r="N41" i="231"/>
  <c r="N37" i="231"/>
  <c r="N29" i="231"/>
  <c r="N32" i="231" s="1"/>
  <c r="N35" i="231"/>
  <c r="N43" i="231"/>
  <c r="N47" i="231"/>
  <c r="N39" i="231"/>
  <c r="N53" i="231"/>
  <c r="N66" i="231" s="1"/>
  <c r="N47" i="230"/>
  <c r="N45" i="230"/>
  <c r="N41" i="230"/>
  <c r="N43" i="230"/>
  <c r="N39" i="230"/>
  <c r="N37" i="230"/>
  <c r="N35" i="230"/>
  <c r="N49" i="230"/>
  <c r="N53" i="230"/>
  <c r="N66" i="230" s="1"/>
  <c r="N38" i="200"/>
  <c r="N34" i="200"/>
  <c r="N33" i="200"/>
  <c r="N32" i="200"/>
  <c r="N31" i="200"/>
  <c r="N29" i="200"/>
  <c r="N24" i="200"/>
  <c r="N26" i="200" s="1"/>
  <c r="N24" i="198"/>
  <c r="N26" i="198" s="1"/>
  <c r="N32" i="198"/>
  <c r="N31" i="198"/>
  <c r="N34" i="198"/>
  <c r="N33" i="198"/>
  <c r="N29" i="198"/>
  <c r="N104" i="228"/>
  <c r="O21" i="181"/>
  <c r="O21" i="216"/>
  <c r="N101" i="228"/>
  <c r="O21" i="178"/>
  <c r="N34" i="199"/>
  <c r="N33" i="199"/>
  <c r="N31" i="199"/>
  <c r="N29" i="199"/>
  <c r="N24" i="199"/>
  <c r="N26" i="199" s="1"/>
  <c r="N32" i="199"/>
  <c r="N32" i="197"/>
  <c r="N33" i="197"/>
  <c r="N24" i="197"/>
  <c r="N26" i="197" s="1"/>
  <c r="N38" i="197"/>
  <c r="N34" i="197"/>
  <c r="N29" i="197"/>
  <c r="N31" i="197"/>
  <c r="N100" i="228"/>
  <c r="O20" i="177"/>
  <c r="N103" i="228"/>
  <c r="O20" i="180"/>
  <c r="N102" i="228"/>
  <c r="O20" i="179"/>
  <c r="O37" i="179" s="1"/>
  <c r="AI21" i="162" s="1"/>
  <c r="I65" i="228"/>
  <c r="J65" i="228" s="1"/>
  <c r="K65" i="228" s="1"/>
  <c r="L65" i="228" s="1"/>
  <c r="K56" i="228"/>
  <c r="K57" i="228"/>
  <c r="K46" i="228"/>
  <c r="K55" i="228"/>
  <c r="O116" i="228" l="1"/>
  <c r="I79" i="233"/>
  <c r="G16" i="240" s="1"/>
  <c r="O117" i="228"/>
  <c r="I80" i="233"/>
  <c r="G17" i="240" s="1"/>
  <c r="O113" i="228"/>
  <c r="I76" i="233"/>
  <c r="G13" i="240" s="1"/>
  <c r="O114" i="228"/>
  <c r="I77" i="233"/>
  <c r="G14" i="240" s="1"/>
  <c r="O119" i="228"/>
  <c r="I82" i="233"/>
  <c r="G19" i="240" s="1"/>
  <c r="O118" i="228"/>
  <c r="I81" i="233"/>
  <c r="G18" i="240" s="1"/>
  <c r="J52" i="228"/>
  <c r="D14" i="243"/>
  <c r="J49" i="228"/>
  <c r="D11" i="243"/>
  <c r="F18" i="243"/>
  <c r="L45" i="228"/>
  <c r="G18" i="243" s="1"/>
  <c r="K51" i="228"/>
  <c r="E13" i="243"/>
  <c r="J50" i="228"/>
  <c r="D12" i="243"/>
  <c r="O91" i="228"/>
  <c r="P48" i="199"/>
  <c r="P68" i="195"/>
  <c r="P48" i="193"/>
  <c r="P48" i="200"/>
  <c r="P48" i="194"/>
  <c r="O92" i="228"/>
  <c r="P68" i="230"/>
  <c r="P68" i="231"/>
  <c r="P68" i="196"/>
  <c r="O90" i="228"/>
  <c r="P48" i="197"/>
  <c r="P48" i="191"/>
  <c r="P48" i="198"/>
  <c r="P48" i="192"/>
  <c r="J58" i="231"/>
  <c r="P58" i="231" s="1"/>
  <c r="J29" i="216"/>
  <c r="J12" i="216"/>
  <c r="J27" i="216"/>
  <c r="J11" i="232"/>
  <c r="J24" i="177"/>
  <c r="J25" i="178"/>
  <c r="J24" i="179"/>
  <c r="J24" i="180"/>
  <c r="J54" i="167"/>
  <c r="J20" i="167"/>
  <c r="J10" i="167"/>
  <c r="J13" i="168"/>
  <c r="J10" i="168"/>
  <c r="J28" i="177"/>
  <c r="J11" i="178"/>
  <c r="J26" i="179"/>
  <c r="J8" i="180"/>
  <c r="J19" i="167"/>
  <c r="J13" i="167"/>
  <c r="J52" i="168"/>
  <c r="J20" i="169"/>
  <c r="J19" i="169"/>
  <c r="J52" i="170"/>
  <c r="J50" i="170"/>
  <c r="J8" i="170"/>
  <c r="J56" i="171"/>
  <c r="J16" i="171"/>
  <c r="J13" i="171"/>
  <c r="J21" i="172"/>
  <c r="J20" i="172"/>
  <c r="J25" i="216"/>
  <c r="J8" i="216"/>
  <c r="J13" i="232"/>
  <c r="J8" i="177"/>
  <c r="J11" i="179"/>
  <c r="J26" i="180"/>
  <c r="J50" i="167"/>
  <c r="J8" i="167"/>
  <c r="J54" i="168"/>
  <c r="J16" i="168"/>
  <c r="J16" i="169"/>
  <c r="J13" i="169"/>
  <c r="J21" i="170"/>
  <c r="J20" i="170"/>
  <c r="J54" i="171"/>
  <c r="J52" i="171"/>
  <c r="J10" i="171"/>
  <c r="J8" i="171"/>
  <c r="J19" i="172"/>
  <c r="J16" i="172"/>
  <c r="J50" i="173"/>
  <c r="J21" i="173"/>
  <c r="J56" i="174"/>
  <c r="J54" i="174"/>
  <c r="J13" i="174"/>
  <c r="J10" i="174"/>
  <c r="J21" i="175"/>
  <c r="J19" i="175"/>
  <c r="J13" i="175"/>
  <c r="J8" i="175"/>
  <c r="J50" i="176"/>
  <c r="J45" i="176"/>
  <c r="J20" i="176"/>
  <c r="J16" i="176"/>
  <c r="J10" i="176"/>
  <c r="J50" i="182"/>
  <c r="J45" i="182"/>
  <c r="J22" i="182"/>
  <c r="J17" i="182"/>
  <c r="J12" i="182"/>
  <c r="J27" i="178"/>
  <c r="J8" i="179"/>
  <c r="J52" i="167"/>
  <c r="J21" i="168"/>
  <c r="J21" i="169"/>
  <c r="J56" i="170"/>
  <c r="J10" i="170"/>
  <c r="J20" i="171"/>
  <c r="J50" i="172"/>
  <c r="J56" i="173"/>
  <c r="J54" i="173"/>
  <c r="J19" i="173"/>
  <c r="J16" i="173"/>
  <c r="J52" i="174"/>
  <c r="J52" i="176"/>
  <c r="J13" i="176"/>
  <c r="J20" i="182"/>
  <c r="J8" i="232"/>
  <c r="J56" i="167"/>
  <c r="J16" i="167"/>
  <c r="J20" i="168"/>
  <c r="J54" i="169"/>
  <c r="J8" i="169"/>
  <c r="J19" i="170"/>
  <c r="J21" i="171"/>
  <c r="J56" i="172"/>
  <c r="J10" i="172"/>
  <c r="J8" i="172"/>
  <c r="J20" i="173"/>
  <c r="J16" i="174"/>
  <c r="J48" i="175"/>
  <c r="J45" i="175"/>
  <c r="J20" i="175"/>
  <c r="J48" i="176"/>
  <c r="J8" i="176"/>
  <c r="J15" i="182"/>
  <c r="J8" i="182"/>
  <c r="J48" i="183"/>
  <c r="J22" i="183"/>
  <c r="J17" i="183"/>
  <c r="J12" i="183"/>
  <c r="J8" i="183"/>
  <c r="J34" i="184"/>
  <c r="J13" i="184"/>
  <c r="J9" i="184"/>
  <c r="J36" i="185"/>
  <c r="J15" i="185"/>
  <c r="J11" i="185"/>
  <c r="J8" i="185"/>
  <c r="J44" i="191"/>
  <c r="J41" i="191"/>
  <c r="J19" i="191"/>
  <c r="J15" i="191"/>
  <c r="J12" i="191"/>
  <c r="J45" i="192"/>
  <c r="J43" i="192"/>
  <c r="J39" i="192"/>
  <c r="J17" i="192"/>
  <c r="J13" i="192"/>
  <c r="J8" i="192"/>
  <c r="J44" i="193"/>
  <c r="J41" i="193"/>
  <c r="J19" i="193"/>
  <c r="J15" i="193"/>
  <c r="J12" i="193"/>
  <c r="J45" i="194"/>
  <c r="J43" i="194"/>
  <c r="J39" i="194"/>
  <c r="J17" i="194"/>
  <c r="J13" i="194"/>
  <c r="J8" i="194"/>
  <c r="J63" i="195"/>
  <c r="J58" i="195"/>
  <c r="J24" i="195"/>
  <c r="J18" i="195"/>
  <c r="J13" i="195"/>
  <c r="J45" i="197"/>
  <c r="J43" i="197"/>
  <c r="J39" i="197"/>
  <c r="J17" i="197"/>
  <c r="J13" i="197"/>
  <c r="J8" i="197"/>
  <c r="J44" i="198"/>
  <c r="J41" i="198"/>
  <c r="J17" i="198"/>
  <c r="J13" i="198"/>
  <c r="J8" i="198"/>
  <c r="J44" i="199"/>
  <c r="J41" i="199"/>
  <c r="J19" i="199"/>
  <c r="J15" i="199"/>
  <c r="J12" i="199"/>
  <c r="J45" i="200"/>
  <c r="J43" i="200"/>
  <c r="J39" i="200"/>
  <c r="J17" i="200"/>
  <c r="J13" i="200"/>
  <c r="J8" i="200"/>
  <c r="J25" i="217"/>
  <c r="J14" i="217"/>
  <c r="J10" i="217"/>
  <c r="J25" i="218"/>
  <c r="J11" i="218"/>
  <c r="J25" i="219"/>
  <c r="J11" i="219"/>
  <c r="J29" i="181"/>
  <c r="J25" i="181"/>
  <c r="J8" i="181"/>
  <c r="J26" i="232"/>
  <c r="J11" i="177"/>
  <c r="J21" i="167"/>
  <c r="J56" i="168"/>
  <c r="J8" i="168"/>
  <c r="J50" i="169"/>
  <c r="J19" i="171"/>
  <c r="J52" i="172"/>
  <c r="J13" i="172"/>
  <c r="J20" i="174"/>
  <c r="J50" i="175"/>
  <c r="J16" i="175"/>
  <c r="J48" i="182"/>
  <c r="J13" i="218"/>
  <c r="J27" i="181"/>
  <c r="J26" i="177"/>
  <c r="J11" i="180"/>
  <c r="J19" i="168"/>
  <c r="J56" i="169"/>
  <c r="J16" i="170"/>
  <c r="J50" i="171"/>
  <c r="J52" i="173"/>
  <c r="J10" i="173"/>
  <c r="J50" i="174"/>
  <c r="J15" i="184"/>
  <c r="J8" i="184"/>
  <c r="J12" i="192"/>
  <c r="J43" i="193"/>
  <c r="J17" i="193"/>
  <c r="J8" i="193"/>
  <c r="J41" i="194"/>
  <c r="J65" i="195"/>
  <c r="J55" i="195"/>
  <c r="J15" i="195"/>
  <c r="J44" i="197"/>
  <c r="J19" i="197"/>
  <c r="J12" i="197"/>
  <c r="J43" i="198"/>
  <c r="J15" i="198"/>
  <c r="J45" i="199"/>
  <c r="J12" i="181"/>
  <c r="J50" i="168"/>
  <c r="J54" i="170"/>
  <c r="J13" i="170"/>
  <c r="J8" i="173"/>
  <c r="J19" i="174"/>
  <c r="J52" i="175"/>
  <c r="J21" i="176"/>
  <c r="J13" i="219"/>
  <c r="J8" i="178"/>
  <c r="J52" i="169"/>
  <c r="J10" i="169"/>
  <c r="J54" i="172"/>
  <c r="J13" i="173"/>
  <c r="J21" i="174"/>
  <c r="J19" i="176"/>
  <c r="J10" i="182"/>
  <c r="J45" i="183"/>
  <c r="J15" i="183"/>
  <c r="J36" i="184"/>
  <c r="J11" i="184"/>
  <c r="J34" i="185"/>
  <c r="J9" i="185"/>
  <c r="J43" i="191"/>
  <c r="J17" i="191"/>
  <c r="J8" i="191"/>
  <c r="J41" i="192"/>
  <c r="J15" i="192"/>
  <c r="J45" i="193"/>
  <c r="J39" i="193"/>
  <c r="J13" i="193"/>
  <c r="J44" i="194"/>
  <c r="J19" i="194"/>
  <c r="J12" i="194"/>
  <c r="J61" i="195"/>
  <c r="J21" i="195"/>
  <c r="J8" i="195"/>
  <c r="J41" i="197"/>
  <c r="J15" i="197"/>
  <c r="J45" i="198"/>
  <c r="J19" i="198"/>
  <c r="J12" i="198"/>
  <c r="J43" i="199"/>
  <c r="J17" i="199"/>
  <c r="J8" i="199"/>
  <c r="J41" i="200"/>
  <c r="J15" i="200"/>
  <c r="J27" i="217"/>
  <c r="J12" i="217"/>
  <c r="J8" i="217"/>
  <c r="J8" i="219"/>
  <c r="J8" i="174"/>
  <c r="J10" i="175"/>
  <c r="J43" i="182"/>
  <c r="J50" i="183"/>
  <c r="J20" i="183"/>
  <c r="J10" i="183"/>
  <c r="J13" i="185"/>
  <c r="J45" i="191"/>
  <c r="J39" i="191"/>
  <c r="J13" i="191"/>
  <c r="J44" i="192"/>
  <c r="J19" i="192"/>
  <c r="J15" i="194"/>
  <c r="J39" i="199"/>
  <c r="J13" i="199"/>
  <c r="J44" i="200"/>
  <c r="J19" i="200"/>
  <c r="J12" i="200"/>
  <c r="J22" i="217"/>
  <c r="J8" i="218"/>
  <c r="O81" i="228"/>
  <c r="J16" i="243" s="1"/>
  <c r="J80" i="235" s="1"/>
  <c r="J42" i="168"/>
  <c r="J38" i="168"/>
  <c r="J43" i="168"/>
  <c r="J41" i="168"/>
  <c r="J32" i="168"/>
  <c r="J42" i="171"/>
  <c r="J38" i="171"/>
  <c r="J27" i="171"/>
  <c r="J41" i="174"/>
  <c r="J36" i="174"/>
  <c r="J40" i="176"/>
  <c r="J32" i="176"/>
  <c r="J38" i="183"/>
  <c r="J27" i="183"/>
  <c r="J20" i="185"/>
  <c r="J32" i="192"/>
  <c r="J38" i="194"/>
  <c r="J31" i="194"/>
  <c r="J39" i="168"/>
  <c r="J36" i="168"/>
  <c r="J45" i="171"/>
  <c r="J40" i="171"/>
  <c r="J34" i="171"/>
  <c r="J43" i="174"/>
  <c r="J39" i="174"/>
  <c r="J32" i="174"/>
  <c r="J36" i="176"/>
  <c r="J43" i="183"/>
  <c r="J34" i="183"/>
  <c r="J27" i="185"/>
  <c r="J34" i="192"/>
  <c r="J29" i="192"/>
  <c r="J33" i="194"/>
  <c r="J24" i="194"/>
  <c r="J45" i="196"/>
  <c r="J37" i="196"/>
  <c r="J34" i="198"/>
  <c r="J29" i="198"/>
  <c r="J33" i="200"/>
  <c r="J24" i="200"/>
  <c r="J45" i="231"/>
  <c r="J37" i="231"/>
  <c r="J45" i="168"/>
  <c r="J40" i="168"/>
  <c r="J34" i="168"/>
  <c r="J47" i="196"/>
  <c r="J43" i="196"/>
  <c r="J38" i="198"/>
  <c r="J33" i="198"/>
  <c r="J34" i="200"/>
  <c r="J32" i="200"/>
  <c r="J47" i="231"/>
  <c r="J43" i="231"/>
  <c r="J27" i="168"/>
  <c r="J43" i="171"/>
  <c r="J41" i="171"/>
  <c r="J39" i="171"/>
  <c r="J36" i="171"/>
  <c r="J32" i="171"/>
  <c r="J45" i="174"/>
  <c r="J42" i="174"/>
  <c r="J40" i="174"/>
  <c r="J38" i="174"/>
  <c r="J34" i="174"/>
  <c r="J27" i="174"/>
  <c r="J38" i="176"/>
  <c r="J34" i="176"/>
  <c r="J27" i="176"/>
  <c r="J53" i="196"/>
  <c r="J39" i="196"/>
  <c r="J35" i="196"/>
  <c r="J31" i="198"/>
  <c r="J24" i="198"/>
  <c r="J29" i="200"/>
  <c r="J53" i="231"/>
  <c r="J39" i="231"/>
  <c r="J35" i="231"/>
  <c r="J36" i="183"/>
  <c r="J32" i="183"/>
  <c r="J29" i="185"/>
  <c r="J25" i="185"/>
  <c r="J38" i="192"/>
  <c r="J33" i="192"/>
  <c r="J31" i="192"/>
  <c r="J24" i="192"/>
  <c r="J34" i="194"/>
  <c r="J32" i="194"/>
  <c r="J29" i="194"/>
  <c r="J49" i="196"/>
  <c r="J41" i="196"/>
  <c r="J29" i="196"/>
  <c r="J32" i="198"/>
  <c r="J38" i="200"/>
  <c r="J31" i="200"/>
  <c r="J49" i="231"/>
  <c r="J41" i="231"/>
  <c r="J29" i="231"/>
  <c r="O80" i="228"/>
  <c r="J15" i="243" s="1"/>
  <c r="J79" i="235" s="1"/>
  <c r="J43" i="167"/>
  <c r="J39" i="167"/>
  <c r="J32" i="167"/>
  <c r="J42" i="169"/>
  <c r="J41" i="167"/>
  <c r="J36" i="167"/>
  <c r="J45" i="169"/>
  <c r="J40" i="169"/>
  <c r="J36" i="169"/>
  <c r="J45" i="170"/>
  <c r="J40" i="170"/>
  <c r="J34" i="170"/>
  <c r="J43" i="172"/>
  <c r="J39" i="172"/>
  <c r="J32" i="172"/>
  <c r="J42" i="173"/>
  <c r="J38" i="173"/>
  <c r="J45" i="167"/>
  <c r="J42" i="167"/>
  <c r="J40" i="167"/>
  <c r="J38" i="167"/>
  <c r="J34" i="167"/>
  <c r="J27" i="167"/>
  <c r="J43" i="169"/>
  <c r="J41" i="169"/>
  <c r="J39" i="169"/>
  <c r="J32" i="169"/>
  <c r="J42" i="170"/>
  <c r="J38" i="170"/>
  <c r="J27" i="170"/>
  <c r="J41" i="172"/>
  <c r="J36" i="172"/>
  <c r="J45" i="173"/>
  <c r="J40" i="173"/>
  <c r="J34" i="173"/>
  <c r="J38" i="175"/>
  <c r="J27" i="175"/>
  <c r="J32" i="182"/>
  <c r="J27" i="222"/>
  <c r="J34" i="175"/>
  <c r="J27" i="220"/>
  <c r="J29" i="184"/>
  <c r="J38" i="191"/>
  <c r="J31" i="191"/>
  <c r="J34" i="193"/>
  <c r="J29" i="193"/>
  <c r="J47" i="195"/>
  <c r="J39" i="195"/>
  <c r="J38" i="197"/>
  <c r="J31" i="197"/>
  <c r="J34" i="199"/>
  <c r="J29" i="199"/>
  <c r="J27" i="173"/>
  <c r="J36" i="182"/>
  <c r="J25" i="184"/>
  <c r="J33" i="191"/>
  <c r="J24" i="191"/>
  <c r="J32" i="193"/>
  <c r="J53" i="195"/>
  <c r="J43" i="195"/>
  <c r="J35" i="195"/>
  <c r="J33" i="197"/>
  <c r="J24" i="197"/>
  <c r="J32" i="199"/>
  <c r="J53" i="230"/>
  <c r="J43" i="230"/>
  <c r="J35" i="230"/>
  <c r="J45" i="230"/>
  <c r="J41" i="230"/>
  <c r="J24" i="199"/>
  <c r="J49" i="230"/>
  <c r="J37" i="230"/>
  <c r="J29" i="230"/>
  <c r="J47" i="230"/>
  <c r="J39" i="230"/>
  <c r="J38" i="169"/>
  <c r="J34" i="169"/>
  <c r="J27" i="169"/>
  <c r="J43" i="170"/>
  <c r="J41" i="170"/>
  <c r="J39" i="170"/>
  <c r="J36" i="170"/>
  <c r="J32" i="170"/>
  <c r="J45" i="172"/>
  <c r="J42" i="172"/>
  <c r="J40" i="172"/>
  <c r="J38" i="172"/>
  <c r="J34" i="172"/>
  <c r="J27" i="172"/>
  <c r="J43" i="173"/>
  <c r="J41" i="173"/>
  <c r="J39" i="173"/>
  <c r="J36" i="173"/>
  <c r="J32" i="173"/>
  <c r="J40" i="175"/>
  <c r="J36" i="175"/>
  <c r="J32" i="175"/>
  <c r="J38" i="182"/>
  <c r="J34" i="182"/>
  <c r="J27" i="182"/>
  <c r="J27" i="221"/>
  <c r="J27" i="223"/>
  <c r="J27" i="184"/>
  <c r="J20" i="184"/>
  <c r="J34" i="191"/>
  <c r="J32" i="191"/>
  <c r="J29" i="191"/>
  <c r="J38" i="193"/>
  <c r="J33" i="193"/>
  <c r="J31" i="193"/>
  <c r="J24" i="193"/>
  <c r="J49" i="195"/>
  <c r="J45" i="195"/>
  <c r="J41" i="195"/>
  <c r="J37" i="195"/>
  <c r="J29" i="195"/>
  <c r="J34" i="197"/>
  <c r="J32" i="197"/>
  <c r="J29" i="197"/>
  <c r="J38" i="199"/>
  <c r="J33" i="199"/>
  <c r="J31" i="199"/>
  <c r="J58" i="230"/>
  <c r="P58" i="230" s="1"/>
  <c r="J15" i="196"/>
  <c r="J65" i="196"/>
  <c r="J18" i="230"/>
  <c r="P18" i="230" s="1"/>
  <c r="J65" i="231"/>
  <c r="P65" i="231" s="1"/>
  <c r="J58" i="196"/>
  <c r="J8" i="230"/>
  <c r="P8" i="230" s="1"/>
  <c r="J24" i="231"/>
  <c r="P24" i="231" s="1"/>
  <c r="N21" i="200"/>
  <c r="J21" i="196"/>
  <c r="J13" i="196"/>
  <c r="J61" i="230"/>
  <c r="P61" i="230" s="1"/>
  <c r="J13" i="230"/>
  <c r="P13" i="230" s="1"/>
  <c r="J13" i="231"/>
  <c r="P13" i="231" s="1"/>
  <c r="J55" i="231"/>
  <c r="P55" i="231" s="1"/>
  <c r="N21" i="198"/>
  <c r="J55" i="196"/>
  <c r="J18" i="196"/>
  <c r="J39" i="198"/>
  <c r="P39" i="198" s="1"/>
  <c r="J15" i="230"/>
  <c r="P15" i="230" s="1"/>
  <c r="J63" i="230"/>
  <c r="P63" i="230" s="1"/>
  <c r="J24" i="230"/>
  <c r="P24" i="230" s="1"/>
  <c r="J15" i="231"/>
  <c r="P15" i="231" s="1"/>
  <c r="J61" i="231"/>
  <c r="P61" i="231" s="1"/>
  <c r="O26" i="231"/>
  <c r="J63" i="196"/>
  <c r="J8" i="196"/>
  <c r="J61" i="196"/>
  <c r="J24" i="196"/>
  <c r="O82" i="228"/>
  <c r="J21" i="230"/>
  <c r="P21" i="230" s="1"/>
  <c r="J65" i="230"/>
  <c r="P65" i="230" s="1"/>
  <c r="J55" i="230"/>
  <c r="P55" i="230" s="1"/>
  <c r="J18" i="231"/>
  <c r="P18" i="231" s="1"/>
  <c r="J8" i="231"/>
  <c r="P8" i="231" s="1"/>
  <c r="J63" i="231"/>
  <c r="P63" i="231" s="1"/>
  <c r="N21" i="197"/>
  <c r="N21" i="199"/>
  <c r="N46" i="197"/>
  <c r="N46" i="200"/>
  <c r="J21" i="231"/>
  <c r="P21" i="231" s="1"/>
  <c r="O26" i="230"/>
  <c r="O8" i="232"/>
  <c r="O19" i="200"/>
  <c r="O43" i="199"/>
  <c r="O8" i="199"/>
  <c r="O13" i="198"/>
  <c r="O19" i="197"/>
  <c r="O45" i="200"/>
  <c r="O13" i="200"/>
  <c r="O19" i="199"/>
  <c r="O43" i="198"/>
  <c r="O45" i="197"/>
  <c r="O13" i="197"/>
  <c r="O15" i="200"/>
  <c r="O39" i="199"/>
  <c r="O44" i="198"/>
  <c r="O8" i="198"/>
  <c r="O15" i="197"/>
  <c r="O43" i="200"/>
  <c r="O8" i="200"/>
  <c r="O15" i="199"/>
  <c r="O19" i="198"/>
  <c r="O43" i="197"/>
  <c r="O8" i="197"/>
  <c r="P11" i="232"/>
  <c r="O44" i="200"/>
  <c r="O17" i="199"/>
  <c r="O44" i="197"/>
  <c r="O44" i="199"/>
  <c r="O15" i="198"/>
  <c r="O45" i="199"/>
  <c r="O17" i="198"/>
  <c r="O17" i="200"/>
  <c r="O45" i="198"/>
  <c r="O17" i="197"/>
  <c r="O41" i="200"/>
  <c r="O13" i="199"/>
  <c r="O41" i="197"/>
  <c r="O41" i="199"/>
  <c r="O12" i="198"/>
  <c r="O12" i="200"/>
  <c r="O12" i="199"/>
  <c r="O12" i="197"/>
  <c r="O39" i="200"/>
  <c r="O41" i="198"/>
  <c r="O39" i="197"/>
  <c r="O49" i="197"/>
  <c r="O49" i="198"/>
  <c r="O29" i="230"/>
  <c r="O32" i="230" s="1"/>
  <c r="O69" i="230"/>
  <c r="O69" i="231"/>
  <c r="O78" i="231" s="1"/>
  <c r="O49" i="199"/>
  <c r="O49" i="200"/>
  <c r="N50" i="231"/>
  <c r="N71" i="231" s="1"/>
  <c r="N77" i="231" s="1"/>
  <c r="O49" i="231"/>
  <c r="O45" i="231"/>
  <c r="O41" i="231"/>
  <c r="O37" i="231"/>
  <c r="O29" i="231"/>
  <c r="O32" i="231" s="1"/>
  <c r="O53" i="231"/>
  <c r="O66" i="231" s="1"/>
  <c r="O47" i="231"/>
  <c r="O43" i="231"/>
  <c r="O39" i="231"/>
  <c r="O35" i="231"/>
  <c r="N50" i="230"/>
  <c r="N71" i="230" s="1"/>
  <c r="N77" i="230" s="1"/>
  <c r="O43" i="230"/>
  <c r="O39" i="230"/>
  <c r="O37" i="230"/>
  <c r="O35" i="230"/>
  <c r="O53" i="230"/>
  <c r="O66" i="230" s="1"/>
  <c r="O45" i="230"/>
  <c r="O41" i="230"/>
  <c r="O47" i="230"/>
  <c r="O49" i="230"/>
  <c r="N35" i="199"/>
  <c r="N35" i="198"/>
  <c r="O102" i="228"/>
  <c r="P20" i="179"/>
  <c r="P37" i="179" s="1"/>
  <c r="O104" i="228"/>
  <c r="P21" i="181"/>
  <c r="P21" i="216"/>
  <c r="O32" i="199"/>
  <c r="O24" i="199"/>
  <c r="O26" i="199" s="1"/>
  <c r="O34" i="199"/>
  <c r="O33" i="199"/>
  <c r="O31" i="199"/>
  <c r="O29" i="199"/>
  <c r="O33" i="197"/>
  <c r="O24" i="197"/>
  <c r="O26" i="197" s="1"/>
  <c r="O38" i="197"/>
  <c r="O34" i="197"/>
  <c r="O29" i="197"/>
  <c r="O31" i="197"/>
  <c r="O32" i="197"/>
  <c r="O101" i="228"/>
  <c r="P21" i="178"/>
  <c r="O103" i="228"/>
  <c r="P20" i="180"/>
  <c r="O100" i="228"/>
  <c r="P20" i="177"/>
  <c r="N35" i="200"/>
  <c r="N35" i="197"/>
  <c r="O29" i="200"/>
  <c r="O24" i="200"/>
  <c r="O26" i="200" s="1"/>
  <c r="O38" i="200"/>
  <c r="O34" i="200"/>
  <c r="O33" i="200"/>
  <c r="O32" i="200"/>
  <c r="O31" i="200"/>
  <c r="O34" i="198"/>
  <c r="O33" i="198"/>
  <c r="O32" i="198"/>
  <c r="O31" i="198"/>
  <c r="O24" i="198"/>
  <c r="O26" i="198" s="1"/>
  <c r="O29" i="198"/>
  <c r="P118" i="228" l="1"/>
  <c r="J81" i="233"/>
  <c r="H18" i="240" s="1"/>
  <c r="P114" i="228"/>
  <c r="J77" i="233"/>
  <c r="H14" i="240" s="1"/>
  <c r="P117" i="228"/>
  <c r="J80" i="233"/>
  <c r="H17" i="240" s="1"/>
  <c r="P116" i="228"/>
  <c r="J79" i="233"/>
  <c r="H16" i="240" s="1"/>
  <c r="P119" i="228"/>
  <c r="J82" i="233"/>
  <c r="H19" i="240" s="1"/>
  <c r="P113" i="228"/>
  <c r="J76" i="233"/>
  <c r="H13" i="240" s="1"/>
  <c r="K18" i="231"/>
  <c r="Q18" i="231" s="1"/>
  <c r="J19" i="243"/>
  <c r="J83" i="235" s="1"/>
  <c r="L51" i="228"/>
  <c r="G13" i="243" s="1"/>
  <c r="F13" i="243"/>
  <c r="K49" i="228"/>
  <c r="E11" i="243"/>
  <c r="K50" i="228"/>
  <c r="E12" i="243"/>
  <c r="K52" i="228"/>
  <c r="E14" i="243"/>
  <c r="K21" i="196"/>
  <c r="K39" i="198"/>
  <c r="Q39" i="198" s="1"/>
  <c r="K24" i="230"/>
  <c r="Q24" i="230" s="1"/>
  <c r="K18" i="230"/>
  <c r="Q18" i="230" s="1"/>
  <c r="K18" i="196"/>
  <c r="K63" i="231"/>
  <c r="Q63" i="231" s="1"/>
  <c r="K55" i="231"/>
  <c r="Q55" i="231" s="1"/>
  <c r="P90" i="228"/>
  <c r="Q48" i="197"/>
  <c r="Q48" i="191"/>
  <c r="Q48" i="198"/>
  <c r="Q48" i="192"/>
  <c r="P92" i="228"/>
  <c r="Q68" i="230"/>
  <c r="Q68" i="231"/>
  <c r="Q68" i="196"/>
  <c r="K55" i="196"/>
  <c r="K58" i="230"/>
  <c r="Q58" i="230" s="1"/>
  <c r="K13" i="196"/>
  <c r="K65" i="230"/>
  <c r="Q65" i="230" s="1"/>
  <c r="K15" i="231"/>
  <c r="Q15" i="231" s="1"/>
  <c r="P91" i="228"/>
  <c r="Q48" i="199"/>
  <c r="Q68" i="195"/>
  <c r="Q48" i="193"/>
  <c r="Q48" i="200"/>
  <c r="Q48" i="194"/>
  <c r="O58" i="200"/>
  <c r="O78" i="230"/>
  <c r="O58" i="198"/>
  <c r="K8" i="196"/>
  <c r="K65" i="196"/>
  <c r="P82" i="228"/>
  <c r="L41" i="193" s="1"/>
  <c r="K8" i="230"/>
  <c r="Q8" i="230" s="1"/>
  <c r="K21" i="230"/>
  <c r="Q21" i="230" s="1"/>
  <c r="K13" i="231"/>
  <c r="Q13" i="231" s="1"/>
  <c r="O58" i="197"/>
  <c r="AH52" i="162" s="1"/>
  <c r="K58" i="196"/>
  <c r="K63" i="196"/>
  <c r="K15" i="230"/>
  <c r="Q15" i="230" s="1"/>
  <c r="K61" i="230"/>
  <c r="Q61" i="230" s="1"/>
  <c r="K24" i="231"/>
  <c r="Q24" i="231" s="1"/>
  <c r="K61" i="231"/>
  <c r="Q61" i="231" s="1"/>
  <c r="O58" i="199"/>
  <c r="AH54" i="162" s="1"/>
  <c r="K58" i="231"/>
  <c r="Q58" i="231" s="1"/>
  <c r="K21" i="231"/>
  <c r="Q21" i="231" s="1"/>
  <c r="K61" i="196"/>
  <c r="K15" i="196"/>
  <c r="K24" i="196"/>
  <c r="K13" i="230"/>
  <c r="Q13" i="230" s="1"/>
  <c r="K55" i="230"/>
  <c r="Q55" i="230" s="1"/>
  <c r="K63" i="230"/>
  <c r="Q63" i="230" s="1"/>
  <c r="K8" i="231"/>
  <c r="Q8" i="231" s="1"/>
  <c r="K65" i="231"/>
  <c r="Q65" i="231" s="1"/>
  <c r="P81" i="228"/>
  <c r="K16" i="243" s="1"/>
  <c r="K80" i="235" s="1"/>
  <c r="K43" i="168"/>
  <c r="K39" i="168"/>
  <c r="K32" i="168"/>
  <c r="K40" i="168"/>
  <c r="K38" i="168"/>
  <c r="K43" i="171"/>
  <c r="K39" i="171"/>
  <c r="K32" i="171"/>
  <c r="K42" i="174"/>
  <c r="K38" i="174"/>
  <c r="K27" i="174"/>
  <c r="K34" i="176"/>
  <c r="K32" i="183"/>
  <c r="K25" i="185"/>
  <c r="K33" i="192"/>
  <c r="K24" i="192"/>
  <c r="K32" i="194"/>
  <c r="K45" i="168"/>
  <c r="K42" i="168"/>
  <c r="K34" i="168"/>
  <c r="K27" i="168"/>
  <c r="K41" i="171"/>
  <c r="K36" i="171"/>
  <c r="K45" i="174"/>
  <c r="K40" i="174"/>
  <c r="K34" i="174"/>
  <c r="K38" i="176"/>
  <c r="K27" i="176"/>
  <c r="K36" i="183"/>
  <c r="K29" i="185"/>
  <c r="K38" i="192"/>
  <c r="K31" i="192"/>
  <c r="K34" i="194"/>
  <c r="K29" i="194"/>
  <c r="K47" i="196"/>
  <c r="K39" i="196"/>
  <c r="K38" i="198"/>
  <c r="K31" i="198"/>
  <c r="K34" i="200"/>
  <c r="K29" i="200"/>
  <c r="K47" i="231"/>
  <c r="K39" i="231"/>
  <c r="K41" i="168"/>
  <c r="K36" i="168"/>
  <c r="K41" i="196"/>
  <c r="K37" i="196"/>
  <c r="K32" i="198"/>
  <c r="K29" i="198"/>
  <c r="K31" i="200"/>
  <c r="K24" i="200"/>
  <c r="K41" i="231"/>
  <c r="K37" i="231"/>
  <c r="K45" i="171"/>
  <c r="K42" i="171"/>
  <c r="K40" i="171"/>
  <c r="K38" i="171"/>
  <c r="K34" i="171"/>
  <c r="K27" i="171"/>
  <c r="K43" i="174"/>
  <c r="K41" i="174"/>
  <c r="K39" i="174"/>
  <c r="K36" i="174"/>
  <c r="K32" i="174"/>
  <c r="K40" i="176"/>
  <c r="K36" i="176"/>
  <c r="K32" i="176"/>
  <c r="K43" i="183"/>
  <c r="K49" i="196"/>
  <c r="K45" i="196"/>
  <c r="K29" i="196"/>
  <c r="K34" i="198"/>
  <c r="K38" i="200"/>
  <c r="K33" i="200"/>
  <c r="K49" i="231"/>
  <c r="K45" i="231"/>
  <c r="K29" i="231"/>
  <c r="K53" i="196"/>
  <c r="K43" i="196"/>
  <c r="K35" i="196"/>
  <c r="K33" i="198"/>
  <c r="K24" i="198"/>
  <c r="K32" i="200"/>
  <c r="K53" i="231"/>
  <c r="K43" i="231"/>
  <c r="K34" i="183"/>
  <c r="K34" i="192"/>
  <c r="K33" i="194"/>
  <c r="K35" i="231"/>
  <c r="K38" i="183"/>
  <c r="K20" i="185"/>
  <c r="K38" i="194"/>
  <c r="K27" i="183"/>
  <c r="K31" i="194"/>
  <c r="K29" i="192"/>
  <c r="K32" i="192"/>
  <c r="K27" i="185"/>
  <c r="K24" i="194"/>
  <c r="K29" i="216"/>
  <c r="K25" i="216"/>
  <c r="K27" i="216"/>
  <c r="K26" i="232"/>
  <c r="K11" i="232"/>
  <c r="K28" i="177"/>
  <c r="K24" i="177"/>
  <c r="K8" i="177"/>
  <c r="K25" i="178"/>
  <c r="K8" i="178"/>
  <c r="K24" i="179"/>
  <c r="K8" i="179"/>
  <c r="K24" i="180"/>
  <c r="K8" i="180"/>
  <c r="K54" i="167"/>
  <c r="K50" i="167"/>
  <c r="K20" i="167"/>
  <c r="K16" i="167"/>
  <c r="K10" i="167"/>
  <c r="K56" i="168"/>
  <c r="K8" i="216"/>
  <c r="K13" i="232"/>
  <c r="K8" i="232"/>
  <c r="K26" i="177"/>
  <c r="K11" i="177"/>
  <c r="K27" i="178"/>
  <c r="K11" i="178"/>
  <c r="K26" i="179"/>
  <c r="K11" i="179"/>
  <c r="K26" i="180"/>
  <c r="K11" i="180"/>
  <c r="K56" i="167"/>
  <c r="K52" i="167"/>
  <c r="K21" i="167"/>
  <c r="K19" i="167"/>
  <c r="K13" i="167"/>
  <c r="K8" i="167"/>
  <c r="K54" i="168"/>
  <c r="K50" i="168"/>
  <c r="K20" i="168"/>
  <c r="K16" i="168"/>
  <c r="K10" i="168"/>
  <c r="K56" i="169"/>
  <c r="K52" i="169"/>
  <c r="K21" i="169"/>
  <c r="K19" i="169"/>
  <c r="K13" i="169"/>
  <c r="K8" i="169"/>
  <c r="K54" i="170"/>
  <c r="K50" i="170"/>
  <c r="K20" i="170"/>
  <c r="K16" i="170"/>
  <c r="K10" i="170"/>
  <c r="K56" i="171"/>
  <c r="K52" i="171"/>
  <c r="K21" i="171"/>
  <c r="K19" i="171"/>
  <c r="K13" i="171"/>
  <c r="K8" i="171"/>
  <c r="K54" i="172"/>
  <c r="K50" i="172"/>
  <c r="K20" i="172"/>
  <c r="K16" i="172"/>
  <c r="K10" i="172"/>
  <c r="K56" i="173"/>
  <c r="K52" i="173"/>
  <c r="K21" i="173"/>
  <c r="K19" i="173"/>
  <c r="K13" i="173"/>
  <c r="K8" i="173"/>
  <c r="K54" i="174"/>
  <c r="K50" i="174"/>
  <c r="K20" i="174"/>
  <c r="K16" i="174"/>
  <c r="K10" i="174"/>
  <c r="K52" i="175"/>
  <c r="K48" i="175"/>
  <c r="K12" i="216"/>
  <c r="K52" i="168"/>
  <c r="K8" i="168"/>
  <c r="K13" i="168"/>
  <c r="K16" i="169"/>
  <c r="K21" i="170"/>
  <c r="K54" i="171"/>
  <c r="K10" i="171"/>
  <c r="K19" i="168"/>
  <c r="K54" i="169"/>
  <c r="K10" i="169"/>
  <c r="K19" i="170"/>
  <c r="K50" i="171"/>
  <c r="K56" i="172"/>
  <c r="K13" i="172"/>
  <c r="K20" i="173"/>
  <c r="K52" i="174"/>
  <c r="K8" i="174"/>
  <c r="K52" i="170"/>
  <c r="K16" i="171"/>
  <c r="K8" i="172"/>
  <c r="K13" i="174"/>
  <c r="K45" i="175"/>
  <c r="K21" i="175"/>
  <c r="K20" i="175"/>
  <c r="K50" i="176"/>
  <c r="K48" i="176"/>
  <c r="K10" i="176"/>
  <c r="K8" i="176"/>
  <c r="K17" i="182"/>
  <c r="K15" i="182"/>
  <c r="K8" i="182"/>
  <c r="K48" i="183"/>
  <c r="K22" i="183"/>
  <c r="K17" i="183"/>
  <c r="K12" i="183"/>
  <c r="K8" i="183"/>
  <c r="K34" i="184"/>
  <c r="K13" i="184"/>
  <c r="K9" i="184"/>
  <c r="K36" i="185"/>
  <c r="K15" i="185"/>
  <c r="K11" i="185"/>
  <c r="K8" i="185"/>
  <c r="K44" i="191"/>
  <c r="K41" i="191"/>
  <c r="K19" i="191"/>
  <c r="K15" i="191"/>
  <c r="K12" i="191"/>
  <c r="K45" i="192"/>
  <c r="K43" i="192"/>
  <c r="K39" i="192"/>
  <c r="K17" i="192"/>
  <c r="K13" i="192"/>
  <c r="K8" i="192"/>
  <c r="K44" i="193"/>
  <c r="K41" i="193"/>
  <c r="K19" i="193"/>
  <c r="K15" i="193"/>
  <c r="K12" i="193"/>
  <c r="K45" i="194"/>
  <c r="K43" i="194"/>
  <c r="K39" i="194"/>
  <c r="K17" i="194"/>
  <c r="K13" i="194"/>
  <c r="K8" i="194"/>
  <c r="K63" i="195"/>
  <c r="K58" i="195"/>
  <c r="K24" i="195"/>
  <c r="K18" i="195"/>
  <c r="K13" i="195"/>
  <c r="K45" i="197"/>
  <c r="K43" i="197"/>
  <c r="K39" i="197"/>
  <c r="K17" i="197"/>
  <c r="K13" i="197"/>
  <c r="K8" i="197"/>
  <c r="K44" i="198"/>
  <c r="K41" i="198"/>
  <c r="K17" i="198"/>
  <c r="K13" i="198"/>
  <c r="K8" i="198"/>
  <c r="K44" i="199"/>
  <c r="K41" i="199"/>
  <c r="K19" i="199"/>
  <c r="K15" i="199"/>
  <c r="K12" i="199"/>
  <c r="K45" i="200"/>
  <c r="K43" i="200"/>
  <c r="K39" i="200"/>
  <c r="K17" i="200"/>
  <c r="K13" i="200"/>
  <c r="K8" i="200"/>
  <c r="K25" i="217"/>
  <c r="K14" i="217"/>
  <c r="K50" i="169"/>
  <c r="K13" i="170"/>
  <c r="K52" i="172"/>
  <c r="K56" i="174"/>
  <c r="K19" i="174"/>
  <c r="K50" i="175"/>
  <c r="K19" i="175"/>
  <c r="K16" i="175"/>
  <c r="K45" i="176"/>
  <c r="K21" i="176"/>
  <c r="K50" i="182"/>
  <c r="K48" i="182"/>
  <c r="K12" i="182"/>
  <c r="K8" i="170"/>
  <c r="K10" i="173"/>
  <c r="K10" i="175"/>
  <c r="K20" i="176"/>
  <c r="K43" i="182"/>
  <c r="K50" i="183"/>
  <c r="K20" i="183"/>
  <c r="K10" i="183"/>
  <c r="K15" i="184"/>
  <c r="K8" i="184"/>
  <c r="K13" i="185"/>
  <c r="K45" i="191"/>
  <c r="K39" i="191"/>
  <c r="K13" i="191"/>
  <c r="K44" i="192"/>
  <c r="K19" i="192"/>
  <c r="K12" i="192"/>
  <c r="K43" i="193"/>
  <c r="K17" i="193"/>
  <c r="K8" i="193"/>
  <c r="K41" i="194"/>
  <c r="K15" i="194"/>
  <c r="K65" i="195"/>
  <c r="K55" i="195"/>
  <c r="K15" i="195"/>
  <c r="K44" i="197"/>
  <c r="K19" i="197"/>
  <c r="K12" i="197"/>
  <c r="K43" i="198"/>
  <c r="K15" i="198"/>
  <c r="K45" i="199"/>
  <c r="K39" i="199"/>
  <c r="K13" i="199"/>
  <c r="K44" i="200"/>
  <c r="K19" i="200"/>
  <c r="K12" i="200"/>
  <c r="K22" i="217"/>
  <c r="K11" i="218"/>
  <c r="K8" i="218"/>
  <c r="K25" i="181"/>
  <c r="K12" i="181"/>
  <c r="K56" i="170"/>
  <c r="K19" i="172"/>
  <c r="K16" i="173"/>
  <c r="K20" i="182"/>
  <c r="K13" i="219"/>
  <c r="K20" i="169"/>
  <c r="K21" i="172"/>
  <c r="K50" i="173"/>
  <c r="K21" i="174"/>
  <c r="K13" i="175"/>
  <c r="K19" i="176"/>
  <c r="K45" i="182"/>
  <c r="K10" i="182"/>
  <c r="K45" i="183"/>
  <c r="K15" i="183"/>
  <c r="K36" i="184"/>
  <c r="K11" i="184"/>
  <c r="K34" i="185"/>
  <c r="K9" i="185"/>
  <c r="K43" i="191"/>
  <c r="K17" i="191"/>
  <c r="K8" i="191"/>
  <c r="K41" i="192"/>
  <c r="K15" i="192"/>
  <c r="K45" i="193"/>
  <c r="K39" i="193"/>
  <c r="K13" i="193"/>
  <c r="K44" i="194"/>
  <c r="K19" i="194"/>
  <c r="K12" i="194"/>
  <c r="K61" i="195"/>
  <c r="K21" i="195"/>
  <c r="K8" i="195"/>
  <c r="K41" i="197"/>
  <c r="K15" i="197"/>
  <c r="K45" i="198"/>
  <c r="K19" i="198"/>
  <c r="K12" i="198"/>
  <c r="K43" i="199"/>
  <c r="K17" i="199"/>
  <c r="K8" i="199"/>
  <c r="K41" i="200"/>
  <c r="K15" i="200"/>
  <c r="K27" i="217"/>
  <c r="K12" i="217"/>
  <c r="K10" i="217"/>
  <c r="K8" i="217"/>
  <c r="K11" i="219"/>
  <c r="K8" i="219"/>
  <c r="K21" i="168"/>
  <c r="K20" i="171"/>
  <c r="K54" i="173"/>
  <c r="K8" i="175"/>
  <c r="K13" i="176"/>
  <c r="K22" i="182"/>
  <c r="K25" i="218"/>
  <c r="K13" i="218"/>
  <c r="K29" i="181"/>
  <c r="K27" i="181"/>
  <c r="K52" i="176"/>
  <c r="K16" i="176"/>
  <c r="K25" i="219"/>
  <c r="K8" i="181"/>
  <c r="P80" i="228"/>
  <c r="K15" i="243" s="1"/>
  <c r="K79" i="235" s="1"/>
  <c r="K45" i="167"/>
  <c r="K40" i="167"/>
  <c r="K34" i="167"/>
  <c r="K43" i="169"/>
  <c r="K42" i="167"/>
  <c r="K38" i="167"/>
  <c r="K27" i="167"/>
  <c r="K41" i="169"/>
  <c r="K40" i="169"/>
  <c r="K38" i="169"/>
  <c r="K27" i="169"/>
  <c r="K41" i="170"/>
  <c r="K36" i="170"/>
  <c r="K45" i="172"/>
  <c r="K40" i="172"/>
  <c r="K34" i="172"/>
  <c r="K43" i="173"/>
  <c r="K39" i="173"/>
  <c r="K43" i="167"/>
  <c r="K41" i="167"/>
  <c r="K39" i="167"/>
  <c r="K36" i="167"/>
  <c r="K32" i="167"/>
  <c r="K45" i="169"/>
  <c r="K42" i="169"/>
  <c r="K34" i="169"/>
  <c r="K43" i="170"/>
  <c r="K39" i="170"/>
  <c r="K32" i="170"/>
  <c r="K42" i="172"/>
  <c r="K38" i="172"/>
  <c r="K27" i="172"/>
  <c r="K41" i="173"/>
  <c r="K36" i="173"/>
  <c r="K40" i="175"/>
  <c r="K32" i="175"/>
  <c r="K34" i="182"/>
  <c r="K27" i="221"/>
  <c r="K32" i="173"/>
  <c r="K38" i="182"/>
  <c r="K27" i="223"/>
  <c r="K20" i="184"/>
  <c r="K32" i="191"/>
  <c r="K38" i="193"/>
  <c r="K31" i="193"/>
  <c r="K49" i="195"/>
  <c r="K41" i="195"/>
  <c r="K29" i="195"/>
  <c r="K32" i="197"/>
  <c r="K38" i="199"/>
  <c r="K31" i="199"/>
  <c r="K36" i="175"/>
  <c r="K27" i="182"/>
  <c r="K27" i="184"/>
  <c r="K34" i="191"/>
  <c r="K29" i="191"/>
  <c r="K33" i="193"/>
  <c r="K24" i="193"/>
  <c r="K45" i="195"/>
  <c r="K37" i="195"/>
  <c r="K34" i="197"/>
  <c r="K29" i="197"/>
  <c r="K33" i="199"/>
  <c r="K24" i="199"/>
  <c r="K45" i="230"/>
  <c r="K37" i="230"/>
  <c r="K53" i="230"/>
  <c r="K39" i="230"/>
  <c r="K35" i="230"/>
  <c r="K47" i="230"/>
  <c r="K43" i="230"/>
  <c r="K39" i="169"/>
  <c r="K36" i="169"/>
  <c r="K32" i="169"/>
  <c r="K45" i="170"/>
  <c r="K42" i="170"/>
  <c r="K40" i="170"/>
  <c r="K38" i="170"/>
  <c r="K34" i="170"/>
  <c r="K27" i="170"/>
  <c r="K43" i="172"/>
  <c r="K41" i="172"/>
  <c r="K39" i="172"/>
  <c r="K36" i="172"/>
  <c r="K32" i="172"/>
  <c r="K45" i="173"/>
  <c r="K42" i="173"/>
  <c r="K40" i="173"/>
  <c r="K38" i="173"/>
  <c r="K34" i="173"/>
  <c r="K27" i="173"/>
  <c r="K38" i="175"/>
  <c r="K34" i="175"/>
  <c r="K27" i="175"/>
  <c r="K36" i="182"/>
  <c r="K32" i="182"/>
  <c r="K27" i="220"/>
  <c r="K27" i="222"/>
  <c r="K29" i="184"/>
  <c r="K25" i="184"/>
  <c r="K38" i="191"/>
  <c r="K33" i="191"/>
  <c r="K31" i="191"/>
  <c r="K24" i="191"/>
  <c r="K34" i="193"/>
  <c r="K32" i="193"/>
  <c r="K29" i="193"/>
  <c r="K53" i="195"/>
  <c r="K47" i="195"/>
  <c r="K43" i="195"/>
  <c r="K39" i="195"/>
  <c r="K35" i="195"/>
  <c r="K38" i="197"/>
  <c r="K33" i="197"/>
  <c r="K31" i="197"/>
  <c r="K24" i="197"/>
  <c r="K34" i="199"/>
  <c r="K32" i="199"/>
  <c r="K29" i="199"/>
  <c r="K49" i="230"/>
  <c r="K41" i="230"/>
  <c r="K29" i="230"/>
  <c r="AH57" i="162"/>
  <c r="P26" i="230"/>
  <c r="P26" i="231"/>
  <c r="N51" i="197"/>
  <c r="N57" i="197" s="1"/>
  <c r="N51" i="200"/>
  <c r="N57" i="200" s="1"/>
  <c r="O46" i="200"/>
  <c r="O46" i="197"/>
  <c r="O21" i="197"/>
  <c r="O21" i="200"/>
  <c r="O21" i="198"/>
  <c r="O21" i="199"/>
  <c r="P8" i="232"/>
  <c r="P43" i="199"/>
  <c r="P13" i="198"/>
  <c r="P45" i="199"/>
  <c r="P17" i="198"/>
  <c r="P41" i="199"/>
  <c r="P39" i="200"/>
  <c r="P39" i="197"/>
  <c r="P45" i="197"/>
  <c r="P13" i="197"/>
  <c r="P43" i="200"/>
  <c r="P8" i="197"/>
  <c r="P44" i="200"/>
  <c r="P44" i="197"/>
  <c r="P39" i="199"/>
  <c r="P44" i="199"/>
  <c r="P12" i="200"/>
  <c r="P41" i="198"/>
  <c r="P12" i="197"/>
  <c r="P15" i="200"/>
  <c r="P44" i="198"/>
  <c r="P15" i="197"/>
  <c r="P17" i="200"/>
  <c r="P17" i="197"/>
  <c r="P15" i="198"/>
  <c r="P19" i="199"/>
  <c r="P43" i="198"/>
  <c r="P19" i="198"/>
  <c r="P17" i="199"/>
  <c r="P8" i="198"/>
  <c r="P45" i="198"/>
  <c r="P15" i="199"/>
  <c r="P19" i="200"/>
  <c r="P13" i="199"/>
  <c r="P41" i="197"/>
  <c r="P43" i="197"/>
  <c r="P19" i="197"/>
  <c r="P41" i="200"/>
  <c r="P12" i="198"/>
  <c r="P12" i="199"/>
  <c r="P45" i="200"/>
  <c r="P8" i="200"/>
  <c r="P8" i="199"/>
  <c r="P13" i="200"/>
  <c r="P69" i="231"/>
  <c r="P78" i="231" s="1"/>
  <c r="AO57" i="162" s="1"/>
  <c r="P69" i="230"/>
  <c r="P78" i="230" s="1"/>
  <c r="AO56" i="162" s="1"/>
  <c r="P49" i="200"/>
  <c r="P58" i="200" s="1"/>
  <c r="AO55" i="162" s="1"/>
  <c r="P49" i="199"/>
  <c r="P58" i="199" s="1"/>
  <c r="P29" i="230"/>
  <c r="P32" i="230" s="1"/>
  <c r="P49" i="198"/>
  <c r="P58" i="198" s="1"/>
  <c r="AO53" i="162" s="1"/>
  <c r="P49" i="197"/>
  <c r="P58" i="197" s="1"/>
  <c r="O50" i="231"/>
  <c r="O71" i="231" s="1"/>
  <c r="O77" i="231" s="1"/>
  <c r="P53" i="231"/>
  <c r="P66" i="231" s="1"/>
  <c r="P47" i="231"/>
  <c r="P43" i="231"/>
  <c r="P39" i="231"/>
  <c r="P35" i="231"/>
  <c r="P49" i="231"/>
  <c r="P37" i="231"/>
  <c r="P41" i="231"/>
  <c r="P29" i="231"/>
  <c r="P32" i="231" s="1"/>
  <c r="P45" i="231"/>
  <c r="P53" i="230"/>
  <c r="P66" i="230" s="1"/>
  <c r="P49" i="230"/>
  <c r="P43" i="230"/>
  <c r="P39" i="230"/>
  <c r="P37" i="230"/>
  <c r="P35" i="230"/>
  <c r="P45" i="230"/>
  <c r="P47" i="230"/>
  <c r="P41" i="230"/>
  <c r="O50" i="230"/>
  <c r="O71" i="230" s="1"/>
  <c r="O35" i="200"/>
  <c r="P38" i="200"/>
  <c r="P34" i="200"/>
  <c r="P33" i="200"/>
  <c r="P32" i="200"/>
  <c r="P31" i="200"/>
  <c r="P24" i="200"/>
  <c r="P26" i="200" s="1"/>
  <c r="P29" i="200"/>
  <c r="P29" i="198"/>
  <c r="P34" i="198"/>
  <c r="P33" i="198"/>
  <c r="P32" i="198"/>
  <c r="P31" i="198"/>
  <c r="P24" i="198"/>
  <c r="P26" i="198" s="1"/>
  <c r="O35" i="199"/>
  <c r="P104" i="228"/>
  <c r="Q21" i="216"/>
  <c r="Q21" i="181"/>
  <c r="O35" i="198"/>
  <c r="O35" i="197"/>
  <c r="P102" i="228"/>
  <c r="Q20" i="179"/>
  <c r="Q37" i="179" s="1"/>
  <c r="P103" i="228"/>
  <c r="Q20" i="180"/>
  <c r="P100" i="228"/>
  <c r="Q20" i="177"/>
  <c r="P101" i="228"/>
  <c r="Q21" i="178"/>
  <c r="P31" i="199"/>
  <c r="P29" i="199"/>
  <c r="P24" i="199"/>
  <c r="P26" i="199" s="1"/>
  <c r="P34" i="199"/>
  <c r="P33" i="199"/>
  <c r="P32" i="199"/>
  <c r="P38" i="197"/>
  <c r="P34" i="197"/>
  <c r="P29" i="197"/>
  <c r="P31" i="197"/>
  <c r="P24" i="197"/>
  <c r="P26" i="197" s="1"/>
  <c r="P32" i="197"/>
  <c r="P33" i="197"/>
  <c r="Q116" i="228" l="1"/>
  <c r="L79" i="233" s="1"/>
  <c r="J16" i="240" s="1"/>
  <c r="K79" i="233"/>
  <c r="I16" i="240" s="1"/>
  <c r="Q119" i="228"/>
  <c r="L82" i="233" s="1"/>
  <c r="J19" i="240" s="1"/>
  <c r="K82" i="233"/>
  <c r="I19" i="240" s="1"/>
  <c r="Q117" i="228"/>
  <c r="L80" i="233" s="1"/>
  <c r="J17" i="240" s="1"/>
  <c r="K80" i="233"/>
  <c r="I17" i="240" s="1"/>
  <c r="Q118" i="228"/>
  <c r="L81" i="233" s="1"/>
  <c r="J18" i="240" s="1"/>
  <c r="K81" i="233"/>
  <c r="I18" i="240" s="1"/>
  <c r="Q113" i="228"/>
  <c r="L76" i="233" s="1"/>
  <c r="J13" i="240" s="1"/>
  <c r="K76" i="233"/>
  <c r="I13" i="240" s="1"/>
  <c r="Q114" i="228"/>
  <c r="L77" i="233" s="1"/>
  <c r="J14" i="240" s="1"/>
  <c r="K77" i="233"/>
  <c r="I14" i="240" s="1"/>
  <c r="L54" i="167"/>
  <c r="K19" i="243"/>
  <c r="K83" i="235" s="1"/>
  <c r="L52" i="228"/>
  <c r="G14" i="243" s="1"/>
  <c r="F14" i="243"/>
  <c r="L49" i="228"/>
  <c r="G11" i="243" s="1"/>
  <c r="F11" i="243"/>
  <c r="L50" i="228"/>
  <c r="G12" i="243" s="1"/>
  <c r="F12" i="243"/>
  <c r="L20" i="183"/>
  <c r="Q92" i="228"/>
  <c r="R68" i="231"/>
  <c r="R68" i="196"/>
  <c r="R68" i="230"/>
  <c r="L8" i="218"/>
  <c r="L21" i="171"/>
  <c r="L24" i="231"/>
  <c r="R24" i="231" s="1"/>
  <c r="L19" i="193"/>
  <c r="L65" i="195"/>
  <c r="Q91" i="228"/>
  <c r="R48" i="200"/>
  <c r="R48" i="194"/>
  <c r="R48" i="199"/>
  <c r="R68" i="195"/>
  <c r="R48" i="193"/>
  <c r="L8" i="196"/>
  <c r="L24" i="230"/>
  <c r="R24" i="230" s="1"/>
  <c r="L39" i="200"/>
  <c r="L20" i="173"/>
  <c r="Q90" i="228"/>
  <c r="R48" i="198"/>
  <c r="R48" i="192"/>
  <c r="R48" i="197"/>
  <c r="R48" i="191"/>
  <c r="L43" i="200"/>
  <c r="L10" i="174"/>
  <c r="L16" i="176"/>
  <c r="L45" i="199"/>
  <c r="L44" i="192"/>
  <c r="L54" i="170"/>
  <c r="L13" i="176"/>
  <c r="L54" i="169"/>
  <c r="L61" i="196"/>
  <c r="L58" i="230"/>
  <c r="R58" i="230" s="1"/>
  <c r="L13" i="231"/>
  <c r="R13" i="231" s="1"/>
  <c r="L39" i="197"/>
  <c r="L43" i="197"/>
  <c r="L13" i="173"/>
  <c r="L24" i="180"/>
  <c r="L19" i="197"/>
  <c r="L13" i="185"/>
  <c r="L50" i="182"/>
  <c r="L52" i="175"/>
  <c r="L18" i="196"/>
  <c r="L22" i="183"/>
  <c r="L36" i="185"/>
  <c r="L8" i="182"/>
  <c r="L19" i="200"/>
  <c r="L17" i="193"/>
  <c r="L8" i="173"/>
  <c r="L19" i="167"/>
  <c r="L8" i="178"/>
  <c r="L8" i="198"/>
  <c r="L8" i="194"/>
  <c r="L15" i="191"/>
  <c r="L11" i="218"/>
  <c r="L13" i="198"/>
  <c r="L13" i="194"/>
  <c r="L12" i="191"/>
  <c r="L48" i="183"/>
  <c r="L29" i="181"/>
  <c r="L54" i="171"/>
  <c r="L45" i="192"/>
  <c r="L16" i="171"/>
  <c r="L50" i="170"/>
  <c r="L12" i="181"/>
  <c r="L22" i="217"/>
  <c r="L13" i="199"/>
  <c r="L43" i="198"/>
  <c r="L15" i="195"/>
  <c r="L41" i="194"/>
  <c r="L12" i="192"/>
  <c r="L39" i="191"/>
  <c r="L15" i="184"/>
  <c r="L45" i="182"/>
  <c r="L13" i="172"/>
  <c r="L24" i="179"/>
  <c r="L16" i="174"/>
  <c r="L21" i="170"/>
  <c r="L20" i="182"/>
  <c r="L52" i="176"/>
  <c r="L8" i="172"/>
  <c r="L52" i="169"/>
  <c r="L13" i="169"/>
  <c r="L26" i="177"/>
  <c r="L58" i="196"/>
  <c r="L39" i="198"/>
  <c r="R39" i="198" s="1"/>
  <c r="L15" i="230"/>
  <c r="R15" i="230" s="1"/>
  <c r="L63" i="230"/>
  <c r="R63" i="230" s="1"/>
  <c r="L21" i="231"/>
  <c r="R21" i="231" s="1"/>
  <c r="L44" i="198"/>
  <c r="L43" i="194"/>
  <c r="L9" i="184"/>
  <c r="L8" i="200"/>
  <c r="L8" i="197"/>
  <c r="L45" i="194"/>
  <c r="L44" i="191"/>
  <c r="L50" i="176"/>
  <c r="L22" i="182"/>
  <c r="L52" i="167"/>
  <c r="L15" i="185"/>
  <c r="L8" i="181"/>
  <c r="L10" i="167"/>
  <c r="L8" i="219"/>
  <c r="L12" i="200"/>
  <c r="L39" i="199"/>
  <c r="L12" i="197"/>
  <c r="L55" i="195"/>
  <c r="L8" i="193"/>
  <c r="L19" i="192"/>
  <c r="L45" i="191"/>
  <c r="L10" i="183"/>
  <c r="L13" i="175"/>
  <c r="L19" i="171"/>
  <c r="L26" i="232"/>
  <c r="L54" i="174"/>
  <c r="L10" i="168"/>
  <c r="L48" i="182"/>
  <c r="L16" i="175"/>
  <c r="L54" i="172"/>
  <c r="L16" i="167"/>
  <c r="L12" i="216"/>
  <c r="L13" i="232"/>
  <c r="L56" i="167"/>
  <c r="L21" i="168"/>
  <c r="L11" i="179"/>
  <c r="L16" i="168"/>
  <c r="L52" i="171"/>
  <c r="L25" i="178"/>
  <c r="L20" i="168"/>
  <c r="L16" i="170"/>
  <c r="L10" i="172"/>
  <c r="L21" i="174"/>
  <c r="L10" i="175"/>
  <c r="L19" i="176"/>
  <c r="L43" i="182"/>
  <c r="L8" i="180"/>
  <c r="L19" i="169"/>
  <c r="L20" i="172"/>
  <c r="L19" i="174"/>
  <c r="L45" i="176"/>
  <c r="L11" i="177"/>
  <c r="L20" i="169"/>
  <c r="L21" i="172"/>
  <c r="L10" i="173"/>
  <c r="L20" i="176"/>
  <c r="L45" i="183"/>
  <c r="L36" i="184"/>
  <c r="L34" i="185"/>
  <c r="L43" i="191"/>
  <c r="L8" i="191"/>
  <c r="L15" i="192"/>
  <c r="L39" i="193"/>
  <c r="L44" i="194"/>
  <c r="L12" i="194"/>
  <c r="L21" i="195"/>
  <c r="L41" i="197"/>
  <c r="L45" i="198"/>
  <c r="L12" i="198"/>
  <c r="L17" i="199"/>
  <c r="L41" i="200"/>
  <c r="L27" i="217"/>
  <c r="L13" i="218"/>
  <c r="L27" i="181"/>
  <c r="L11" i="178"/>
  <c r="L16" i="169"/>
  <c r="L8" i="174"/>
  <c r="L21" i="169"/>
  <c r="L21" i="175"/>
  <c r="L8" i="185"/>
  <c r="L45" i="200"/>
  <c r="L13" i="168"/>
  <c r="L54" i="173"/>
  <c r="L25" i="218"/>
  <c r="L52" i="174"/>
  <c r="L17" i="182"/>
  <c r="L13" i="184"/>
  <c r="L19" i="191"/>
  <c r="L8" i="192"/>
  <c r="L39" i="194"/>
  <c r="L13" i="195"/>
  <c r="L41" i="198"/>
  <c r="L12" i="199"/>
  <c r="L14" i="217"/>
  <c r="L10" i="176"/>
  <c r="L41" i="191"/>
  <c r="L44" i="193"/>
  <c r="L17" i="194"/>
  <c r="L45" i="197"/>
  <c r="L17" i="198"/>
  <c r="L11" i="219"/>
  <c r="L18" i="231"/>
  <c r="R18" i="231" s="1"/>
  <c r="L58" i="231"/>
  <c r="R58" i="231" s="1"/>
  <c r="L8" i="231"/>
  <c r="R8" i="231" s="1"/>
  <c r="L65" i="230"/>
  <c r="R65" i="230" s="1"/>
  <c r="L18" i="230"/>
  <c r="R18" i="230" s="1"/>
  <c r="L21" i="230"/>
  <c r="R21" i="230" s="1"/>
  <c r="L65" i="196"/>
  <c r="L15" i="196"/>
  <c r="L24" i="196"/>
  <c r="L27" i="178"/>
  <c r="L54" i="168"/>
  <c r="L8" i="216"/>
  <c r="L50" i="167"/>
  <c r="L20" i="170"/>
  <c r="L56" i="172"/>
  <c r="L11" i="180"/>
  <c r="L8" i="169"/>
  <c r="L20" i="171"/>
  <c r="L19" i="173"/>
  <c r="L20" i="175"/>
  <c r="L48" i="176"/>
  <c r="L8" i="176"/>
  <c r="L15" i="182"/>
  <c r="L52" i="168"/>
  <c r="L56" i="171"/>
  <c r="L56" i="174"/>
  <c r="L48" i="175"/>
  <c r="L12" i="182"/>
  <c r="L56" i="168"/>
  <c r="L8" i="170"/>
  <c r="L50" i="173"/>
  <c r="L20" i="174"/>
  <c r="L10" i="182"/>
  <c r="L15" i="183"/>
  <c r="L11" i="184"/>
  <c r="L9" i="185"/>
  <c r="L17" i="191"/>
  <c r="L41" i="192"/>
  <c r="L45" i="193"/>
  <c r="L13" i="193"/>
  <c r="L19" i="194"/>
  <c r="L61" i="195"/>
  <c r="L8" i="195"/>
  <c r="L15" i="197"/>
  <c r="L19" i="198"/>
  <c r="L43" i="199"/>
  <c r="L8" i="199"/>
  <c r="L15" i="200"/>
  <c r="L12" i="217"/>
  <c r="L13" i="219"/>
  <c r="L27" i="216"/>
  <c r="L8" i="179"/>
  <c r="L19" i="172"/>
  <c r="L25" i="219"/>
  <c r="L56" i="173"/>
  <c r="L12" i="183"/>
  <c r="L41" i="199"/>
  <c r="L13" i="200"/>
  <c r="L13" i="171"/>
  <c r="L8" i="175"/>
  <c r="L52" i="170"/>
  <c r="L45" i="175"/>
  <c r="L17" i="183"/>
  <c r="L11" i="185"/>
  <c r="L43" i="192"/>
  <c r="L15" i="193"/>
  <c r="L63" i="195"/>
  <c r="L17" i="197"/>
  <c r="L44" i="199"/>
  <c r="L17" i="200"/>
  <c r="L25" i="181"/>
  <c r="L34" i="184"/>
  <c r="L39" i="192"/>
  <c r="L12" i="193"/>
  <c r="L58" i="195"/>
  <c r="L13" i="197"/>
  <c r="L25" i="217"/>
  <c r="L15" i="231"/>
  <c r="R15" i="231" s="1"/>
  <c r="L55" i="231"/>
  <c r="R55" i="231" s="1"/>
  <c r="L61" i="231"/>
  <c r="R61" i="231" s="1"/>
  <c r="L61" i="230"/>
  <c r="R61" i="230" s="1"/>
  <c r="L13" i="230"/>
  <c r="R13" i="230" s="1"/>
  <c r="L8" i="230"/>
  <c r="R8" i="230" s="1"/>
  <c r="Q82" i="228"/>
  <c r="M12" i="192" s="1"/>
  <c r="L55" i="196"/>
  <c r="L63" i="196"/>
  <c r="L13" i="196"/>
  <c r="L25" i="216"/>
  <c r="L26" i="180"/>
  <c r="L50" i="168"/>
  <c r="L24" i="177"/>
  <c r="L19" i="168"/>
  <c r="L19" i="170"/>
  <c r="L29" i="216"/>
  <c r="L21" i="196"/>
  <c r="L55" i="230"/>
  <c r="R55" i="230" s="1"/>
  <c r="L63" i="231"/>
  <c r="R63" i="231" s="1"/>
  <c r="L65" i="231"/>
  <c r="R65" i="231" s="1"/>
  <c r="L10" i="217"/>
  <c r="L18" i="195"/>
  <c r="L13" i="192"/>
  <c r="L50" i="172"/>
  <c r="L19" i="199"/>
  <c r="L24" i="195"/>
  <c r="L17" i="192"/>
  <c r="L8" i="183"/>
  <c r="L10" i="170"/>
  <c r="L16" i="172"/>
  <c r="L15" i="199"/>
  <c r="L13" i="174"/>
  <c r="L52" i="173"/>
  <c r="L28" i="177"/>
  <c r="L8" i="217"/>
  <c r="L44" i="200"/>
  <c r="L15" i="198"/>
  <c r="L44" i="197"/>
  <c r="L15" i="194"/>
  <c r="L43" i="193"/>
  <c r="L13" i="191"/>
  <c r="L8" i="184"/>
  <c r="L50" i="183"/>
  <c r="L21" i="173"/>
  <c r="L8" i="168"/>
  <c r="L19" i="175"/>
  <c r="L10" i="171"/>
  <c r="L11" i="232"/>
  <c r="R11" i="232" s="1"/>
  <c r="L21" i="176"/>
  <c r="L50" i="174"/>
  <c r="L56" i="170"/>
  <c r="L8" i="171"/>
  <c r="L21" i="167"/>
  <c r="Q26" i="230"/>
  <c r="AO54" i="162"/>
  <c r="O77" i="230"/>
  <c r="AG56" i="162" s="1"/>
  <c r="L50" i="175"/>
  <c r="L16" i="173"/>
  <c r="L52" i="172"/>
  <c r="L13" i="170"/>
  <c r="L50" i="169"/>
  <c r="L20" i="167"/>
  <c r="L8" i="232"/>
  <c r="L50" i="171"/>
  <c r="L10" i="169"/>
  <c r="L8" i="167"/>
  <c r="L8" i="177"/>
  <c r="L56" i="169"/>
  <c r="L13" i="167"/>
  <c r="L26" i="179"/>
  <c r="AH56" i="162"/>
  <c r="AO52" i="162"/>
  <c r="AH53" i="162"/>
  <c r="AH55" i="162"/>
  <c r="Q26" i="231"/>
  <c r="Q81" i="228"/>
  <c r="L16" i="243" s="1"/>
  <c r="L80" i="235" s="1"/>
  <c r="L45" i="168"/>
  <c r="L40" i="168"/>
  <c r="L34" i="168"/>
  <c r="L36" i="168"/>
  <c r="L45" i="171"/>
  <c r="L40" i="171"/>
  <c r="L34" i="171"/>
  <c r="L43" i="174"/>
  <c r="L39" i="174"/>
  <c r="L32" i="174"/>
  <c r="L36" i="176"/>
  <c r="L43" i="183"/>
  <c r="L34" i="183"/>
  <c r="L27" i="185"/>
  <c r="L34" i="192"/>
  <c r="L29" i="192"/>
  <c r="L33" i="194"/>
  <c r="L24" i="194"/>
  <c r="L41" i="168"/>
  <c r="L42" i="171"/>
  <c r="L38" i="171"/>
  <c r="L27" i="171"/>
  <c r="L41" i="174"/>
  <c r="L36" i="174"/>
  <c r="L40" i="176"/>
  <c r="L32" i="176"/>
  <c r="L38" i="183"/>
  <c r="L27" i="183"/>
  <c r="L20" i="185"/>
  <c r="L32" i="192"/>
  <c r="L38" i="194"/>
  <c r="L31" i="194"/>
  <c r="L49" i="196"/>
  <c r="L41" i="196"/>
  <c r="L29" i="196"/>
  <c r="L32" i="198"/>
  <c r="L38" i="200"/>
  <c r="L31" i="200"/>
  <c r="L49" i="231"/>
  <c r="L41" i="231"/>
  <c r="L29" i="231"/>
  <c r="L36" i="183"/>
  <c r="L32" i="183"/>
  <c r="L29" i="185"/>
  <c r="L25" i="185"/>
  <c r="L38" i="192"/>
  <c r="L33" i="192"/>
  <c r="L31" i="192"/>
  <c r="L24" i="192"/>
  <c r="L34" i="194"/>
  <c r="L32" i="194"/>
  <c r="L29" i="194"/>
  <c r="L53" i="196"/>
  <c r="L35" i="196"/>
  <c r="L24" i="198"/>
  <c r="L53" i="231"/>
  <c r="L35" i="231"/>
  <c r="L43" i="168"/>
  <c r="L39" i="168"/>
  <c r="L32" i="168"/>
  <c r="L43" i="196"/>
  <c r="L33" i="198"/>
  <c r="L32" i="200"/>
  <c r="L43" i="231"/>
  <c r="L42" i="168"/>
  <c r="L38" i="168"/>
  <c r="L27" i="168"/>
  <c r="L41" i="171"/>
  <c r="L36" i="171"/>
  <c r="L45" i="174"/>
  <c r="L40" i="174"/>
  <c r="L34" i="174"/>
  <c r="L38" i="176"/>
  <c r="L27" i="176"/>
  <c r="L45" i="196"/>
  <c r="L37" i="196"/>
  <c r="L34" i="198"/>
  <c r="L29" i="198"/>
  <c r="L33" i="200"/>
  <c r="L24" i="200"/>
  <c r="L45" i="231"/>
  <c r="L37" i="231"/>
  <c r="L39" i="171"/>
  <c r="L42" i="174"/>
  <c r="L27" i="174"/>
  <c r="L39" i="196"/>
  <c r="L31" i="198"/>
  <c r="L29" i="200"/>
  <c r="L39" i="231"/>
  <c r="L43" i="171"/>
  <c r="L38" i="198"/>
  <c r="L47" i="231"/>
  <c r="L32" i="171"/>
  <c r="L38" i="174"/>
  <c r="L47" i="196"/>
  <c r="L34" i="200"/>
  <c r="L34" i="176"/>
  <c r="N81" i="231"/>
  <c r="N80" i="231" s="1"/>
  <c r="N82" i="231" s="1"/>
  <c r="N84" i="231" s="1"/>
  <c r="Q11" i="232"/>
  <c r="N81" i="230"/>
  <c r="N80" i="230" s="1"/>
  <c r="N82" i="230" s="1"/>
  <c r="Q80" i="228"/>
  <c r="L15" i="243" s="1"/>
  <c r="L79" i="235" s="1"/>
  <c r="L41" i="167"/>
  <c r="L36" i="167"/>
  <c r="L45" i="169"/>
  <c r="L43" i="167"/>
  <c r="L39" i="167"/>
  <c r="L32" i="167"/>
  <c r="L42" i="169"/>
  <c r="L39" i="169"/>
  <c r="L32" i="169"/>
  <c r="L42" i="170"/>
  <c r="L38" i="170"/>
  <c r="L27" i="170"/>
  <c r="L41" i="172"/>
  <c r="L36" i="172"/>
  <c r="L45" i="173"/>
  <c r="L40" i="173"/>
  <c r="L36" i="169"/>
  <c r="L45" i="170"/>
  <c r="L40" i="170"/>
  <c r="L34" i="170"/>
  <c r="L43" i="172"/>
  <c r="L39" i="172"/>
  <c r="L32" i="172"/>
  <c r="L42" i="173"/>
  <c r="L38" i="173"/>
  <c r="L27" i="173"/>
  <c r="L34" i="175"/>
  <c r="L36" i="182"/>
  <c r="L27" i="220"/>
  <c r="L38" i="169"/>
  <c r="L34" i="169"/>
  <c r="L27" i="169"/>
  <c r="L43" i="170"/>
  <c r="L41" i="170"/>
  <c r="L39" i="170"/>
  <c r="L36" i="170"/>
  <c r="L32" i="170"/>
  <c r="L45" i="172"/>
  <c r="L42" i="172"/>
  <c r="L40" i="172"/>
  <c r="L38" i="172"/>
  <c r="L34" i="172"/>
  <c r="L27" i="172"/>
  <c r="L43" i="173"/>
  <c r="L41" i="173"/>
  <c r="L39" i="173"/>
  <c r="L36" i="173"/>
  <c r="L38" i="175"/>
  <c r="L32" i="175"/>
  <c r="L32" i="182"/>
  <c r="L27" i="221"/>
  <c r="L25" i="184"/>
  <c r="L33" i="191"/>
  <c r="L24" i="191"/>
  <c r="L32" i="193"/>
  <c r="L53" i="195"/>
  <c r="L43" i="195"/>
  <c r="L35" i="195"/>
  <c r="L33" i="197"/>
  <c r="L24" i="197"/>
  <c r="L32" i="199"/>
  <c r="L40" i="169"/>
  <c r="L34" i="173"/>
  <c r="L40" i="175"/>
  <c r="L27" i="175"/>
  <c r="L34" i="182"/>
  <c r="L27" i="222"/>
  <c r="L29" i="184"/>
  <c r="L38" i="191"/>
  <c r="L31" i="191"/>
  <c r="L34" i="193"/>
  <c r="L29" i="193"/>
  <c r="L47" i="195"/>
  <c r="L39" i="195"/>
  <c r="L38" i="197"/>
  <c r="L31" i="197"/>
  <c r="L34" i="199"/>
  <c r="L29" i="199"/>
  <c r="L47" i="230"/>
  <c r="L39" i="230"/>
  <c r="L32" i="173"/>
  <c r="L38" i="182"/>
  <c r="L27" i="223"/>
  <c r="L27" i="184"/>
  <c r="L20" i="184"/>
  <c r="L34" i="191"/>
  <c r="L32" i="191"/>
  <c r="L29" i="191"/>
  <c r="L38" i="193"/>
  <c r="L33" i="193"/>
  <c r="L31" i="193"/>
  <c r="L24" i="193"/>
  <c r="L49" i="195"/>
  <c r="L45" i="195"/>
  <c r="L41" i="195"/>
  <c r="L37" i="195"/>
  <c r="L29" i="195"/>
  <c r="L34" i="197"/>
  <c r="L32" i="197"/>
  <c r="L29" i="197"/>
  <c r="L38" i="199"/>
  <c r="L33" i="199"/>
  <c r="L31" i="199"/>
  <c r="L49" i="230"/>
  <c r="L29" i="230"/>
  <c r="L36" i="175"/>
  <c r="L27" i="182"/>
  <c r="L41" i="230"/>
  <c r="L45" i="167"/>
  <c r="L42" i="167"/>
  <c r="L40" i="167"/>
  <c r="L38" i="167"/>
  <c r="L34" i="167"/>
  <c r="L27" i="167"/>
  <c r="L43" i="169"/>
  <c r="L41" i="169"/>
  <c r="L24" i="199"/>
  <c r="L45" i="230"/>
  <c r="L37" i="230"/>
  <c r="L53" i="230"/>
  <c r="L43" i="230"/>
  <c r="L35" i="230"/>
  <c r="O51" i="200"/>
  <c r="O57" i="200" s="1"/>
  <c r="P46" i="200"/>
  <c r="Q8" i="232"/>
  <c r="Q17" i="200"/>
  <c r="Q41" i="199"/>
  <c r="Q45" i="198"/>
  <c r="Q12" i="198"/>
  <c r="Q17" i="197"/>
  <c r="Q44" i="200"/>
  <c r="Q12" i="200"/>
  <c r="Q17" i="199"/>
  <c r="Q41" i="198"/>
  <c r="Q44" i="197"/>
  <c r="Q12" i="197"/>
  <c r="Q45" i="200"/>
  <c r="Q19" i="199"/>
  <c r="Q43" i="198"/>
  <c r="Q13" i="197"/>
  <c r="Q45" i="199"/>
  <c r="Q41" i="197"/>
  <c r="Q8" i="200"/>
  <c r="Q19" i="198"/>
  <c r="Q8" i="197"/>
  <c r="Q19" i="200"/>
  <c r="Q13" i="198"/>
  <c r="Q39" i="200"/>
  <c r="Q44" i="199"/>
  <c r="Q12" i="199"/>
  <c r="Q15" i="198"/>
  <c r="Q39" i="197"/>
  <c r="Q15" i="200"/>
  <c r="Q39" i="199"/>
  <c r="Q44" i="198"/>
  <c r="Q8" i="198"/>
  <c r="Q15" i="197"/>
  <c r="Q13" i="200"/>
  <c r="Q45" i="197"/>
  <c r="Q41" i="200"/>
  <c r="Q13" i="199"/>
  <c r="Q17" i="198"/>
  <c r="Q43" i="200"/>
  <c r="Q15" i="199"/>
  <c r="Q43" i="197"/>
  <c r="Q43" i="199"/>
  <c r="Q8" i="199"/>
  <c r="Q19" i="197"/>
  <c r="P46" i="197"/>
  <c r="O51" i="197"/>
  <c r="O57" i="197" s="1"/>
  <c r="P21" i="199"/>
  <c r="P21" i="200"/>
  <c r="P21" i="197"/>
  <c r="P21" i="198"/>
  <c r="Q29" i="230"/>
  <c r="Q32" i="230" s="1"/>
  <c r="Q49" i="200"/>
  <c r="Q58" i="200" s="1"/>
  <c r="AV55" i="162" s="1"/>
  <c r="Q49" i="199"/>
  <c r="Q58" i="199" s="1"/>
  <c r="Q49" i="198"/>
  <c r="Q58" i="198" s="1"/>
  <c r="AV53" i="162" s="1"/>
  <c r="Q49" i="197"/>
  <c r="Q58" i="197" s="1"/>
  <c r="Q69" i="231"/>
  <c r="Q78" i="231" s="1"/>
  <c r="AV57" i="162" s="1"/>
  <c r="Q69" i="230"/>
  <c r="Q78" i="230" s="1"/>
  <c r="AV56" i="162" s="1"/>
  <c r="Q53" i="231"/>
  <c r="Q66" i="231" s="1"/>
  <c r="Q47" i="231"/>
  <c r="Q43" i="231"/>
  <c r="Q39" i="231"/>
  <c r="Q35" i="231"/>
  <c r="Q49" i="231"/>
  <c r="Q45" i="231"/>
  <c r="Q41" i="231"/>
  <c r="Q29" i="231"/>
  <c r="Q37" i="231"/>
  <c r="P50" i="231"/>
  <c r="P71" i="231" s="1"/>
  <c r="P77" i="231" s="1"/>
  <c r="AN57" i="162" s="1"/>
  <c r="P50" i="230"/>
  <c r="P71" i="230" s="1"/>
  <c r="P77" i="230" s="1"/>
  <c r="AN56" i="162" s="1"/>
  <c r="Q49" i="230"/>
  <c r="Q47" i="230"/>
  <c r="Q45" i="230"/>
  <c r="Q41" i="230"/>
  <c r="Q53" i="230"/>
  <c r="Q66" i="230" s="1"/>
  <c r="Q35" i="230"/>
  <c r="Q43" i="230"/>
  <c r="Q39" i="230"/>
  <c r="Q37" i="230"/>
  <c r="P35" i="199"/>
  <c r="Q101" i="228"/>
  <c r="S21" i="178" s="1"/>
  <c r="R21" i="178"/>
  <c r="P35" i="200"/>
  <c r="P35" i="198"/>
  <c r="Q29" i="200"/>
  <c r="Q24" i="200"/>
  <c r="Q26" i="200" s="1"/>
  <c r="Q38" i="200"/>
  <c r="Q34" i="200"/>
  <c r="Q31" i="200"/>
  <c r="Q32" i="200"/>
  <c r="Q33" i="200"/>
  <c r="Q24" i="198"/>
  <c r="Q26" i="198" s="1"/>
  <c r="Q29" i="198"/>
  <c r="Q31" i="198"/>
  <c r="Q34" i="198"/>
  <c r="Q33" i="198"/>
  <c r="Q32" i="198"/>
  <c r="Q32" i="199"/>
  <c r="Q34" i="199"/>
  <c r="Q33" i="199"/>
  <c r="Q31" i="199"/>
  <c r="Q29" i="199"/>
  <c r="Q24" i="199"/>
  <c r="Q26" i="199" s="1"/>
  <c r="Q31" i="197"/>
  <c r="Q32" i="197"/>
  <c r="Q33" i="197"/>
  <c r="Q24" i="197"/>
  <c r="Q26" i="197" s="1"/>
  <c r="Q38" i="197"/>
  <c r="Q34" i="197"/>
  <c r="Q29" i="197"/>
  <c r="Q100" i="228"/>
  <c r="S20" i="177" s="1"/>
  <c r="R20" i="177"/>
  <c r="Q102" i="228"/>
  <c r="S20" i="179" s="1"/>
  <c r="S37" i="179" s="1"/>
  <c r="R20" i="179"/>
  <c r="R37" i="179" s="1"/>
  <c r="Q104" i="228"/>
  <c r="R21" i="216"/>
  <c r="R21" i="181"/>
  <c r="Q103" i="228"/>
  <c r="S20" i="180" s="1"/>
  <c r="R20" i="180"/>
  <c r="P35" i="197"/>
  <c r="A2" i="4"/>
  <c r="B10" i="3" s="1"/>
  <c r="A2" i="2"/>
  <c r="B8" i="3" s="1"/>
  <c r="A2" i="3"/>
  <c r="A2" i="209"/>
  <c r="A2" i="162"/>
  <c r="A2" i="114"/>
  <c r="A2" i="115"/>
  <c r="A2" i="207"/>
  <c r="B15" i="4" l="1"/>
  <c r="B17" i="4"/>
  <c r="M8" i="197"/>
  <c r="M11" i="179"/>
  <c r="L19" i="243"/>
  <c r="M54" i="174"/>
  <c r="M9" i="184"/>
  <c r="M50" i="173"/>
  <c r="M21" i="196"/>
  <c r="M10" i="172"/>
  <c r="M13" i="199"/>
  <c r="M20" i="167"/>
  <c r="M25" i="219"/>
  <c r="M45" i="200"/>
  <c r="M43" i="198"/>
  <c r="M50" i="172"/>
  <c r="M25" i="178"/>
  <c r="M55" i="230"/>
  <c r="S55" i="230" s="1"/>
  <c r="M58" i="231"/>
  <c r="S58" i="231" s="1"/>
  <c r="M20" i="172"/>
  <c r="M44" i="191"/>
  <c r="M45" i="197"/>
  <c r="M10" i="175"/>
  <c r="M15" i="195"/>
  <c r="M15" i="184"/>
  <c r="M16" i="170"/>
  <c r="M21" i="170"/>
  <c r="M8" i="167"/>
  <c r="M45" i="194"/>
  <c r="M21" i="175"/>
  <c r="M39" i="191"/>
  <c r="M10" i="171"/>
  <c r="M8" i="200"/>
  <c r="M13" i="176"/>
  <c r="M44" i="193"/>
  <c r="M22" i="217"/>
  <c r="M41" i="194"/>
  <c r="M45" i="182"/>
  <c r="M13" i="174"/>
  <c r="M8" i="168"/>
  <c r="R26" i="230"/>
  <c r="M13" i="232"/>
  <c r="M27" i="178"/>
  <c r="M26" i="180"/>
  <c r="M21" i="167"/>
  <c r="M54" i="168"/>
  <c r="M28" i="177"/>
  <c r="M8" i="178"/>
  <c r="M8" i="180"/>
  <c r="M16" i="167"/>
  <c r="M21" i="168"/>
  <c r="M54" i="169"/>
  <c r="M10" i="169"/>
  <c r="M19" i="170"/>
  <c r="M50" i="171"/>
  <c r="M56" i="172"/>
  <c r="M13" i="172"/>
  <c r="M20" i="173"/>
  <c r="M52" i="174"/>
  <c r="M8" i="174"/>
  <c r="M25" i="216"/>
  <c r="M21" i="171"/>
  <c r="M54" i="170"/>
  <c r="M56" i="173"/>
  <c r="M16" i="168"/>
  <c r="M21" i="173"/>
  <c r="M21" i="176"/>
  <c r="M10" i="182"/>
  <c r="M15" i="183"/>
  <c r="M11" i="184"/>
  <c r="M9" i="185"/>
  <c r="M17" i="191"/>
  <c r="M41" i="192"/>
  <c r="M45" i="193"/>
  <c r="M13" i="193"/>
  <c r="M19" i="194"/>
  <c r="M61" i="195"/>
  <c r="M8" i="195"/>
  <c r="M15" i="197"/>
  <c r="M19" i="198"/>
  <c r="M43" i="199"/>
  <c r="M8" i="199"/>
  <c r="M15" i="200"/>
  <c r="M12" i="217"/>
  <c r="M16" i="172"/>
  <c r="M8" i="175"/>
  <c r="M22" i="182"/>
  <c r="M52" i="176"/>
  <c r="M22" i="183"/>
  <c r="M15" i="185"/>
  <c r="M45" i="192"/>
  <c r="M19" i="193"/>
  <c r="M8" i="194"/>
  <c r="M39" i="197"/>
  <c r="M8" i="198"/>
  <c r="M39" i="200"/>
  <c r="M13" i="219"/>
  <c r="M48" i="176"/>
  <c r="M20" i="170"/>
  <c r="M17" i="182"/>
  <c r="M13" i="184"/>
  <c r="M19" i="191"/>
  <c r="M8" i="192"/>
  <c r="M39" i="194"/>
  <c r="M13" i="195"/>
  <c r="M41" i="198"/>
  <c r="M12" i="199"/>
  <c r="M14" i="217"/>
  <c r="M25" i="181"/>
  <c r="M19" i="173"/>
  <c r="M8" i="176"/>
  <c r="M12" i="181"/>
  <c r="M8" i="217"/>
  <c r="M63" i="231"/>
  <c r="S63" i="231" s="1"/>
  <c r="M24" i="231"/>
  <c r="S24" i="231" s="1"/>
  <c r="M24" i="230"/>
  <c r="S24" i="230" s="1"/>
  <c r="M15" i="230"/>
  <c r="S15" i="230" s="1"/>
  <c r="M63" i="230"/>
  <c r="S63" i="230" s="1"/>
  <c r="M65" i="196"/>
  <c r="M18" i="196"/>
  <c r="M13" i="196"/>
  <c r="M27" i="216"/>
  <c r="M8" i="232"/>
  <c r="M11" i="178"/>
  <c r="M11" i="180"/>
  <c r="M19" i="167"/>
  <c r="M29" i="216"/>
  <c r="M24" i="177"/>
  <c r="M24" i="179"/>
  <c r="M54" i="167"/>
  <c r="M10" i="167"/>
  <c r="M19" i="168"/>
  <c r="M50" i="169"/>
  <c r="M56" i="170"/>
  <c r="M13" i="170"/>
  <c r="M20" i="171"/>
  <c r="M52" i="172"/>
  <c r="M8" i="172"/>
  <c r="M16" i="173"/>
  <c r="M21" i="174"/>
  <c r="M50" i="175"/>
  <c r="M52" i="169"/>
  <c r="M54" i="172"/>
  <c r="M10" i="170"/>
  <c r="M13" i="173"/>
  <c r="M13" i="169"/>
  <c r="M8" i="173"/>
  <c r="M20" i="176"/>
  <c r="M50" i="183"/>
  <c r="M10" i="183"/>
  <c r="M8" i="184"/>
  <c r="M45" i="191"/>
  <c r="M13" i="191"/>
  <c r="M19" i="192"/>
  <c r="M43" i="193"/>
  <c r="M8" i="193"/>
  <c r="M15" i="194"/>
  <c r="M55" i="195"/>
  <c r="M44" i="197"/>
  <c r="M12" i="197"/>
  <c r="M15" i="198"/>
  <c r="M39" i="199"/>
  <c r="M44" i="200"/>
  <c r="M12" i="200"/>
  <c r="M50" i="168"/>
  <c r="M52" i="173"/>
  <c r="M19" i="176"/>
  <c r="M8" i="171"/>
  <c r="M10" i="176"/>
  <c r="M12" i="183"/>
  <c r="M8" i="185"/>
  <c r="M39" i="192"/>
  <c r="M12" i="193"/>
  <c r="M58" i="195"/>
  <c r="M13" i="197"/>
  <c r="M41" i="199"/>
  <c r="M13" i="200"/>
  <c r="M11" i="219"/>
  <c r="M50" i="182"/>
  <c r="M10" i="174"/>
  <c r="M48" i="183"/>
  <c r="M36" i="185"/>
  <c r="M12" i="191"/>
  <c r="M41" i="193"/>
  <c r="M13" i="194"/>
  <c r="M43" i="197"/>
  <c r="M13" i="198"/>
  <c r="M43" i="200"/>
  <c r="M13" i="218"/>
  <c r="M10" i="168"/>
  <c r="M16" i="174"/>
  <c r="M12" i="182"/>
  <c r="M8" i="181"/>
  <c r="M29" i="181"/>
  <c r="M65" i="231"/>
  <c r="S65" i="231" s="1"/>
  <c r="M61" i="231"/>
  <c r="S61" i="231" s="1"/>
  <c r="M8" i="231"/>
  <c r="S8" i="231" s="1"/>
  <c r="M58" i="230"/>
  <c r="S58" i="230" s="1"/>
  <c r="M65" i="230"/>
  <c r="S65" i="230" s="1"/>
  <c r="M18" i="230"/>
  <c r="S18" i="230" s="1"/>
  <c r="M55" i="196"/>
  <c r="M61" i="196"/>
  <c r="M24" i="196"/>
  <c r="M12" i="216"/>
  <c r="M26" i="177"/>
  <c r="M58" i="196"/>
  <c r="M61" i="230"/>
  <c r="S61" i="230" s="1"/>
  <c r="M13" i="231"/>
  <c r="S13" i="231" s="1"/>
  <c r="M8" i="218"/>
  <c r="M19" i="169"/>
  <c r="M17" i="200"/>
  <c r="M17" i="197"/>
  <c r="M15" i="193"/>
  <c r="M11" i="185"/>
  <c r="M50" i="176"/>
  <c r="M15" i="199"/>
  <c r="M18" i="195"/>
  <c r="M13" i="192"/>
  <c r="M34" i="184"/>
  <c r="M50" i="174"/>
  <c r="M52" i="175"/>
  <c r="M27" i="217"/>
  <c r="M17" i="199"/>
  <c r="M45" i="198"/>
  <c r="M21" i="195"/>
  <c r="M44" i="194"/>
  <c r="M15" i="192"/>
  <c r="M43" i="191"/>
  <c r="M36" i="184"/>
  <c r="M48" i="182"/>
  <c r="M52" i="171"/>
  <c r="M19" i="171"/>
  <c r="M8" i="169"/>
  <c r="M19" i="174"/>
  <c r="M54" i="173"/>
  <c r="M16" i="171"/>
  <c r="M52" i="170"/>
  <c r="M13" i="168"/>
  <c r="M50" i="167"/>
  <c r="M8" i="177"/>
  <c r="M13" i="167"/>
  <c r="M26" i="179"/>
  <c r="M63" i="196"/>
  <c r="M15" i="196"/>
  <c r="M13" i="230"/>
  <c r="S13" i="230" s="1"/>
  <c r="M18" i="231"/>
  <c r="S18" i="231" s="1"/>
  <c r="M15" i="231"/>
  <c r="S15" i="231" s="1"/>
  <c r="M15" i="182"/>
  <c r="M45" i="176"/>
  <c r="M27" i="181"/>
  <c r="M19" i="199"/>
  <c r="M24" i="195"/>
  <c r="M17" i="192"/>
  <c r="M8" i="183"/>
  <c r="M8" i="219"/>
  <c r="M10" i="217"/>
  <c r="M17" i="198"/>
  <c r="M17" i="194"/>
  <c r="M15" i="191"/>
  <c r="M8" i="182"/>
  <c r="M43" i="182"/>
  <c r="M13" i="171"/>
  <c r="M19" i="200"/>
  <c r="M45" i="199"/>
  <c r="M19" i="197"/>
  <c r="M65" i="195"/>
  <c r="M17" i="193"/>
  <c r="M44" i="192"/>
  <c r="M13" i="185"/>
  <c r="M20" i="183"/>
  <c r="M13" i="175"/>
  <c r="M48" i="175"/>
  <c r="M21" i="169"/>
  <c r="M20" i="168"/>
  <c r="M56" i="174"/>
  <c r="M19" i="172"/>
  <c r="M54" i="171"/>
  <c r="M16" i="169"/>
  <c r="M52" i="168"/>
  <c r="M24" i="180"/>
  <c r="M11" i="232"/>
  <c r="S11" i="232" s="1"/>
  <c r="M52" i="167"/>
  <c r="M11" i="177"/>
  <c r="M8" i="230"/>
  <c r="S8" i="230" s="1"/>
  <c r="M21" i="231"/>
  <c r="S21" i="231" s="1"/>
  <c r="M56" i="171"/>
  <c r="M8" i="196"/>
  <c r="M39" i="198"/>
  <c r="S39" i="198" s="1"/>
  <c r="M21" i="230"/>
  <c r="S21" i="230" s="1"/>
  <c r="M55" i="231"/>
  <c r="S55" i="231" s="1"/>
  <c r="M19" i="175"/>
  <c r="M20" i="175"/>
  <c r="M11" i="218"/>
  <c r="M44" i="199"/>
  <c r="M63" i="195"/>
  <c r="M43" i="192"/>
  <c r="M17" i="183"/>
  <c r="M25" i="218"/>
  <c r="M25" i="217"/>
  <c r="M44" i="198"/>
  <c r="M43" i="194"/>
  <c r="M41" i="191"/>
  <c r="M20" i="182"/>
  <c r="M16" i="176"/>
  <c r="M50" i="170"/>
  <c r="M41" i="200"/>
  <c r="M12" i="198"/>
  <c r="M41" i="197"/>
  <c r="M12" i="194"/>
  <c r="M39" i="193"/>
  <c r="M8" i="191"/>
  <c r="M34" i="185"/>
  <c r="M45" i="183"/>
  <c r="M16" i="175"/>
  <c r="M20" i="174"/>
  <c r="M56" i="169"/>
  <c r="M45" i="175"/>
  <c r="M10" i="173"/>
  <c r="M21" i="172"/>
  <c r="M8" i="170"/>
  <c r="M20" i="169"/>
  <c r="M56" i="168"/>
  <c r="M8" i="179"/>
  <c r="M26" i="232"/>
  <c r="M56" i="167"/>
  <c r="M8" i="216"/>
  <c r="S48" i="198"/>
  <c r="S48" i="192"/>
  <c r="S48" i="197"/>
  <c r="S48" i="191"/>
  <c r="R26" i="231"/>
  <c r="S48" i="200"/>
  <c r="S48" i="194"/>
  <c r="S48" i="199"/>
  <c r="S68" i="195"/>
  <c r="S48" i="193"/>
  <c r="S68" i="231"/>
  <c r="S68" i="196"/>
  <c r="S68" i="230"/>
  <c r="AV52" i="162"/>
  <c r="AV54" i="162"/>
  <c r="N85" i="231"/>
  <c r="D57" i="207"/>
  <c r="O81" i="231"/>
  <c r="M41" i="168"/>
  <c r="M36" i="168"/>
  <c r="M42" i="168"/>
  <c r="M39" i="168"/>
  <c r="M27" i="168"/>
  <c r="M41" i="171"/>
  <c r="M36" i="171"/>
  <c r="M45" i="174"/>
  <c r="M40" i="174"/>
  <c r="M34" i="174"/>
  <c r="M38" i="176"/>
  <c r="M27" i="176"/>
  <c r="M36" i="183"/>
  <c r="M29" i="185"/>
  <c r="M38" i="192"/>
  <c r="M31" i="192"/>
  <c r="M34" i="194"/>
  <c r="M29" i="194"/>
  <c r="M43" i="168"/>
  <c r="M38" i="168"/>
  <c r="M32" i="168"/>
  <c r="M43" i="171"/>
  <c r="M39" i="171"/>
  <c r="M32" i="171"/>
  <c r="M42" i="174"/>
  <c r="M38" i="174"/>
  <c r="M27" i="174"/>
  <c r="M34" i="176"/>
  <c r="M32" i="183"/>
  <c r="M25" i="185"/>
  <c r="M33" i="192"/>
  <c r="M24" i="192"/>
  <c r="M32" i="194"/>
  <c r="M53" i="196"/>
  <c r="M43" i="196"/>
  <c r="M35" i="196"/>
  <c r="M33" i="198"/>
  <c r="M24" i="198"/>
  <c r="M32" i="200"/>
  <c r="M53" i="231"/>
  <c r="M43" i="231"/>
  <c r="M35" i="231"/>
  <c r="M38" i="183"/>
  <c r="M34" i="183"/>
  <c r="M27" i="183"/>
  <c r="M27" i="185"/>
  <c r="M20" i="185"/>
  <c r="M34" i="192"/>
  <c r="M32" i="192"/>
  <c r="M29" i="192"/>
  <c r="M38" i="194"/>
  <c r="M33" i="194"/>
  <c r="M31" i="194"/>
  <c r="M24" i="194"/>
  <c r="M45" i="196"/>
  <c r="M39" i="196"/>
  <c r="M34" i="198"/>
  <c r="M31" i="198"/>
  <c r="M33" i="200"/>
  <c r="M29" i="200"/>
  <c r="M45" i="231"/>
  <c r="M39" i="231"/>
  <c r="M47" i="196"/>
  <c r="M37" i="196"/>
  <c r="M38" i="198"/>
  <c r="M29" i="198"/>
  <c r="M34" i="200"/>
  <c r="M24" i="200"/>
  <c r="M47" i="231"/>
  <c r="M37" i="231"/>
  <c r="M45" i="171"/>
  <c r="M40" i="171"/>
  <c r="M34" i="171"/>
  <c r="M43" i="174"/>
  <c r="M39" i="174"/>
  <c r="M32" i="174"/>
  <c r="M36" i="176"/>
  <c r="M43" i="183"/>
  <c r="M45" i="168"/>
  <c r="M40" i="168"/>
  <c r="M34" i="168"/>
  <c r="M42" i="171"/>
  <c r="M38" i="171"/>
  <c r="M27" i="171"/>
  <c r="M41" i="174"/>
  <c r="M36" i="174"/>
  <c r="M40" i="176"/>
  <c r="M32" i="176"/>
  <c r="M49" i="196"/>
  <c r="M41" i="196"/>
  <c r="M29" i="196"/>
  <c r="M32" i="198"/>
  <c r="M38" i="200"/>
  <c r="M31" i="200"/>
  <c r="M49" i="231"/>
  <c r="M41" i="231"/>
  <c r="M29" i="231"/>
  <c r="AG55" i="162"/>
  <c r="M42" i="167"/>
  <c r="M38" i="167"/>
  <c r="M27" i="167"/>
  <c r="M41" i="169"/>
  <c r="M45" i="167"/>
  <c r="M40" i="167"/>
  <c r="M34" i="167"/>
  <c r="M43" i="169"/>
  <c r="M39" i="169"/>
  <c r="M34" i="169"/>
  <c r="M43" i="170"/>
  <c r="M39" i="170"/>
  <c r="M32" i="170"/>
  <c r="M42" i="172"/>
  <c r="M38" i="172"/>
  <c r="M27" i="172"/>
  <c r="M41" i="173"/>
  <c r="M36" i="173"/>
  <c r="M40" i="169"/>
  <c r="M38" i="169"/>
  <c r="M27" i="169"/>
  <c r="M41" i="170"/>
  <c r="M36" i="170"/>
  <c r="M45" i="172"/>
  <c r="M40" i="172"/>
  <c r="M34" i="172"/>
  <c r="M43" i="173"/>
  <c r="M39" i="173"/>
  <c r="M32" i="173"/>
  <c r="M36" i="175"/>
  <c r="M38" i="182"/>
  <c r="M27" i="182"/>
  <c r="M27" i="223"/>
  <c r="M43" i="167"/>
  <c r="M39" i="167"/>
  <c r="M32" i="167"/>
  <c r="M42" i="169"/>
  <c r="M36" i="169"/>
  <c r="M32" i="169"/>
  <c r="M45" i="170"/>
  <c r="M42" i="170"/>
  <c r="M40" i="170"/>
  <c r="M38" i="170"/>
  <c r="M34" i="170"/>
  <c r="M27" i="170"/>
  <c r="M43" i="172"/>
  <c r="M41" i="172"/>
  <c r="M39" i="172"/>
  <c r="M36" i="172"/>
  <c r="M32" i="172"/>
  <c r="M45" i="173"/>
  <c r="M42" i="173"/>
  <c r="M40" i="173"/>
  <c r="M38" i="173"/>
  <c r="M27" i="173"/>
  <c r="M36" i="182"/>
  <c r="M27" i="184"/>
  <c r="M34" i="191"/>
  <c r="M29" i="191"/>
  <c r="M33" i="193"/>
  <c r="M24" i="193"/>
  <c r="M45" i="195"/>
  <c r="M37" i="195"/>
  <c r="M34" i="197"/>
  <c r="M29" i="197"/>
  <c r="M33" i="199"/>
  <c r="M41" i="167"/>
  <c r="M36" i="167"/>
  <c r="M45" i="169"/>
  <c r="M34" i="175"/>
  <c r="M27" i="220"/>
  <c r="M20" i="184"/>
  <c r="M32" i="191"/>
  <c r="M38" i="193"/>
  <c r="M31" i="193"/>
  <c r="M49" i="195"/>
  <c r="M41" i="195"/>
  <c r="M29" i="195"/>
  <c r="M32" i="197"/>
  <c r="M38" i="199"/>
  <c r="M31" i="199"/>
  <c r="M49" i="230"/>
  <c r="M41" i="230"/>
  <c r="M29" i="230"/>
  <c r="M34" i="173"/>
  <c r="M32" i="175"/>
  <c r="M27" i="175"/>
  <c r="M27" i="221"/>
  <c r="M27" i="222"/>
  <c r="M29" i="184"/>
  <c r="M25" i="184"/>
  <c r="M38" i="191"/>
  <c r="M33" i="191"/>
  <c r="M31" i="191"/>
  <c r="M24" i="191"/>
  <c r="M34" i="193"/>
  <c r="M32" i="193"/>
  <c r="M29" i="193"/>
  <c r="M53" i="195"/>
  <c r="M47" i="195"/>
  <c r="M43" i="195"/>
  <c r="M39" i="195"/>
  <c r="M35" i="195"/>
  <c r="M38" i="197"/>
  <c r="M33" i="197"/>
  <c r="M31" i="197"/>
  <c r="M24" i="197"/>
  <c r="M34" i="199"/>
  <c r="M32" i="199"/>
  <c r="M29" i="199"/>
  <c r="M24" i="199"/>
  <c r="M43" i="230"/>
  <c r="M37" i="230"/>
  <c r="M40" i="175"/>
  <c r="M38" i="175"/>
  <c r="M34" i="182"/>
  <c r="M32" i="182"/>
  <c r="M53" i="230"/>
  <c r="M45" i="230"/>
  <c r="M35" i="230"/>
  <c r="M47" i="230"/>
  <c r="M39" i="230"/>
  <c r="O81" i="230"/>
  <c r="N61" i="197"/>
  <c r="N60" i="197" s="1"/>
  <c r="N62" i="197" s="1"/>
  <c r="N61" i="200"/>
  <c r="N60" i="200" s="1"/>
  <c r="N62" i="200" s="1"/>
  <c r="N84" i="230"/>
  <c r="B42" i="3"/>
  <c r="B21" i="4"/>
  <c r="B36" i="3"/>
  <c r="B18" i="4"/>
  <c r="B38" i="3"/>
  <c r="B20" i="4"/>
  <c r="B26" i="3"/>
  <c r="B16" i="4"/>
  <c r="B34" i="3"/>
  <c r="AG52" i="162"/>
  <c r="P51" i="197"/>
  <c r="P57" i="197" s="1"/>
  <c r="AN52" i="162" s="1"/>
  <c r="P51" i="200"/>
  <c r="P57" i="200" s="1"/>
  <c r="AN55" i="162" s="1"/>
  <c r="Q46" i="200"/>
  <c r="Q21" i="198"/>
  <c r="Q21" i="197"/>
  <c r="Q21" i="199"/>
  <c r="R8" i="232"/>
  <c r="R13" i="200"/>
  <c r="R43" i="198"/>
  <c r="R13" i="197"/>
  <c r="R43" i="200"/>
  <c r="R15" i="199"/>
  <c r="R43" i="197"/>
  <c r="R41" i="198"/>
  <c r="R39" i="199"/>
  <c r="R45" i="199"/>
  <c r="R19" i="197"/>
  <c r="R43" i="199"/>
  <c r="R8" i="199"/>
  <c r="R45" i="200"/>
  <c r="R8" i="197"/>
  <c r="R8" i="198"/>
  <c r="R13" i="199"/>
  <c r="R39" i="197"/>
  <c r="R41" i="199"/>
  <c r="R17" i="199"/>
  <c r="R15" i="197"/>
  <c r="R19" i="200"/>
  <c r="R44" i="199"/>
  <c r="R15" i="198"/>
  <c r="R17" i="200"/>
  <c r="R45" i="198"/>
  <c r="R17" i="197"/>
  <c r="R44" i="200"/>
  <c r="R44" i="197"/>
  <c r="R44" i="198"/>
  <c r="R17" i="198"/>
  <c r="R41" i="200"/>
  <c r="R13" i="198"/>
  <c r="R41" i="197"/>
  <c r="R19" i="199"/>
  <c r="R45" i="197"/>
  <c r="R8" i="200"/>
  <c r="R19" i="198"/>
  <c r="R12" i="200"/>
  <c r="R12" i="197"/>
  <c r="R39" i="200"/>
  <c r="R12" i="199"/>
  <c r="R12" i="198"/>
  <c r="R15" i="200"/>
  <c r="Q46" i="197"/>
  <c r="Q21" i="200"/>
  <c r="R69" i="230"/>
  <c r="R78" i="230" s="1"/>
  <c r="R69" i="231"/>
  <c r="R78" i="231" s="1"/>
  <c r="BC57" i="162" s="1"/>
  <c r="R49" i="197"/>
  <c r="R58" i="197" s="1"/>
  <c r="BC52" i="162" s="1"/>
  <c r="R49" i="198"/>
  <c r="R58" i="198" s="1"/>
  <c r="R49" i="200"/>
  <c r="R58" i="200" s="1"/>
  <c r="R49" i="199"/>
  <c r="R58" i="199" s="1"/>
  <c r="BC54" i="162" s="1"/>
  <c r="Q50" i="231"/>
  <c r="R29" i="230"/>
  <c r="R32" i="230" s="1"/>
  <c r="AG57" i="162"/>
  <c r="R49" i="231"/>
  <c r="R45" i="231"/>
  <c r="R41" i="231"/>
  <c r="R37" i="231"/>
  <c r="R29" i="231"/>
  <c r="R32" i="231" s="1"/>
  <c r="R43" i="231"/>
  <c r="R39" i="231"/>
  <c r="R47" i="231"/>
  <c r="R53" i="231"/>
  <c r="R66" i="231" s="1"/>
  <c r="R35" i="231"/>
  <c r="Q32" i="231"/>
  <c r="Q50" i="230"/>
  <c r="Q71" i="230" s="1"/>
  <c r="Q77" i="230" s="1"/>
  <c r="AU56" i="162" s="1"/>
  <c r="R47" i="230"/>
  <c r="R45" i="230"/>
  <c r="R41" i="230"/>
  <c r="R43" i="230"/>
  <c r="R39" i="230"/>
  <c r="R37" i="230"/>
  <c r="R35" i="230"/>
  <c r="R49" i="230"/>
  <c r="R53" i="230"/>
  <c r="R66" i="230" s="1"/>
  <c r="Q35" i="199"/>
  <c r="Q35" i="198"/>
  <c r="Q35" i="197"/>
  <c r="R38" i="200"/>
  <c r="R34" i="200"/>
  <c r="R33" i="200"/>
  <c r="R32" i="200"/>
  <c r="R31" i="200"/>
  <c r="R29" i="200"/>
  <c r="R24" i="200"/>
  <c r="R26" i="200" s="1"/>
  <c r="R24" i="198"/>
  <c r="R26" i="198" s="1"/>
  <c r="R34" i="198"/>
  <c r="R33" i="198"/>
  <c r="R29" i="198"/>
  <c r="R32" i="198"/>
  <c r="R31" i="198"/>
  <c r="Q35" i="200"/>
  <c r="S21" i="181"/>
  <c r="S21" i="216"/>
  <c r="R34" i="199"/>
  <c r="R33" i="199"/>
  <c r="R31" i="199"/>
  <c r="R29" i="199"/>
  <c r="R24" i="199"/>
  <c r="R26" i="199" s="1"/>
  <c r="R32" i="199"/>
  <c r="R32" i="197"/>
  <c r="R33" i="197"/>
  <c r="R24" i="197"/>
  <c r="R26" i="197" s="1"/>
  <c r="R38" i="197"/>
  <c r="R34" i="197"/>
  <c r="R29" i="197"/>
  <c r="R31" i="197"/>
  <c r="M19" i="243" l="1"/>
  <c r="M6" i="243" s="1"/>
  <c r="L83" i="235"/>
  <c r="S26" i="230"/>
  <c r="S26" i="231"/>
  <c r="BC53" i="162"/>
  <c r="BC55" i="162"/>
  <c r="BC56" i="162"/>
  <c r="O80" i="230"/>
  <c r="AJ56" i="162"/>
  <c r="O80" i="231"/>
  <c r="AJ57" i="162"/>
  <c r="N85" i="230"/>
  <c r="D56" i="207"/>
  <c r="O61" i="200"/>
  <c r="AJ55" i="162" s="1"/>
  <c r="P81" i="230"/>
  <c r="N64" i="200"/>
  <c r="P81" i="231"/>
  <c r="N64" i="197"/>
  <c r="O61" i="197"/>
  <c r="Q71" i="231"/>
  <c r="Q77" i="231" s="1"/>
  <c r="AU57" i="162" s="1"/>
  <c r="Q51" i="200"/>
  <c r="Q57" i="200" s="1"/>
  <c r="AU55" i="162" s="1"/>
  <c r="Q51" i="197"/>
  <c r="Q57" i="197" s="1"/>
  <c r="AU52" i="162" s="1"/>
  <c r="R21" i="199"/>
  <c r="R46" i="200"/>
  <c r="R21" i="200"/>
  <c r="R21" i="197"/>
  <c r="R21" i="198"/>
  <c r="S8" i="232"/>
  <c r="S41" i="200"/>
  <c r="S45" i="199"/>
  <c r="S13" i="199"/>
  <c r="S17" i="198"/>
  <c r="S41" i="197"/>
  <c r="S39" i="200"/>
  <c r="S44" i="199"/>
  <c r="S12" i="199"/>
  <c r="S15" i="198"/>
  <c r="S39" i="197"/>
  <c r="S15" i="200"/>
  <c r="S44" i="198"/>
  <c r="S15" i="197"/>
  <c r="S45" i="200"/>
  <c r="S13" i="200"/>
  <c r="S43" i="198"/>
  <c r="S13" i="197"/>
  <c r="S44" i="200"/>
  <c r="S17" i="199"/>
  <c r="S44" i="197"/>
  <c r="S15" i="199"/>
  <c r="S43" i="197"/>
  <c r="S19" i="200"/>
  <c r="S43" i="199"/>
  <c r="S8" i="199"/>
  <c r="S13" i="198"/>
  <c r="S19" i="197"/>
  <c r="S17" i="200"/>
  <c r="S41" i="199"/>
  <c r="S45" i="198"/>
  <c r="S12" i="198"/>
  <c r="S17" i="197"/>
  <c r="S39" i="199"/>
  <c r="S8" i="198"/>
  <c r="S19" i="199"/>
  <c r="S45" i="197"/>
  <c r="S12" i="200"/>
  <c r="S41" i="198"/>
  <c r="S12" i="197"/>
  <c r="S43" i="200"/>
  <c r="S8" i="200"/>
  <c r="S19" i="198"/>
  <c r="S8" i="197"/>
  <c r="R46" i="197"/>
  <c r="S29" i="230"/>
  <c r="S32" i="230" s="1"/>
  <c r="S49" i="199"/>
  <c r="S58" i="199" s="1"/>
  <c r="BJ54" i="162" s="1"/>
  <c r="S49" i="200"/>
  <c r="S58" i="200" s="1"/>
  <c r="S49" i="197"/>
  <c r="S58" i="197" s="1"/>
  <c r="BJ52" i="162" s="1"/>
  <c r="S49" i="198"/>
  <c r="S58" i="198" s="1"/>
  <c r="S69" i="230"/>
  <c r="S78" i="230" s="1"/>
  <c r="S69" i="231"/>
  <c r="S78" i="231" s="1"/>
  <c r="S49" i="231"/>
  <c r="S45" i="231"/>
  <c r="S41" i="231"/>
  <c r="S37" i="231"/>
  <c r="S29" i="231"/>
  <c r="S32" i="231" s="1"/>
  <c r="S53" i="231"/>
  <c r="S66" i="231" s="1"/>
  <c r="S47" i="231"/>
  <c r="S43" i="231"/>
  <c r="S35" i="231"/>
  <c r="S39" i="231"/>
  <c r="R50" i="231"/>
  <c r="R71" i="231" s="1"/>
  <c r="R77" i="231" s="1"/>
  <c r="BB57" i="162" s="1"/>
  <c r="R50" i="230"/>
  <c r="R71" i="230" s="1"/>
  <c r="R77" i="230" s="1"/>
  <c r="BB56" i="162" s="1"/>
  <c r="S43" i="230"/>
  <c r="S39" i="230"/>
  <c r="S37" i="230"/>
  <c r="S35" i="230"/>
  <c r="S53" i="230"/>
  <c r="S66" i="230" s="1"/>
  <c r="S47" i="230"/>
  <c r="S49" i="230"/>
  <c r="S45" i="230"/>
  <c r="S41" i="230"/>
  <c r="R35" i="197"/>
  <c r="R35" i="198"/>
  <c r="S29" i="200"/>
  <c r="S24" i="200"/>
  <c r="S26" i="200" s="1"/>
  <c r="S38" i="200"/>
  <c r="S34" i="200"/>
  <c r="S33" i="200"/>
  <c r="S32" i="200"/>
  <c r="S31" i="200"/>
  <c r="S34" i="198"/>
  <c r="S33" i="198"/>
  <c r="S32" i="198"/>
  <c r="S31" i="198"/>
  <c r="S29" i="198"/>
  <c r="S24" i="198"/>
  <c r="S26" i="198" s="1"/>
  <c r="R35" i="199"/>
  <c r="S32" i="199"/>
  <c r="S33" i="199"/>
  <c r="S31" i="199"/>
  <c r="S29" i="199"/>
  <c r="S34" i="199"/>
  <c r="S24" i="199"/>
  <c r="S26" i="199" s="1"/>
  <c r="S33" i="197"/>
  <c r="S24" i="197"/>
  <c r="S26" i="197" s="1"/>
  <c r="S38" i="197"/>
  <c r="S34" i="197"/>
  <c r="S29" i="197"/>
  <c r="S31" i="197"/>
  <c r="S32" i="197"/>
  <c r="R35" i="200"/>
  <c r="P80" i="231" l="1"/>
  <c r="AQ57" i="162"/>
  <c r="O82" i="231"/>
  <c r="AK57" i="162"/>
  <c r="O82" i="230"/>
  <c r="AK56" i="162"/>
  <c r="BJ56" i="162"/>
  <c r="BJ53" i="162"/>
  <c r="BJ55" i="162"/>
  <c r="O60" i="197"/>
  <c r="AK52" i="162" s="1"/>
  <c r="AJ52" i="162"/>
  <c r="P80" i="230"/>
  <c r="AQ56" i="162"/>
  <c r="BJ57" i="162"/>
  <c r="N65" i="200"/>
  <c r="D55" i="207"/>
  <c r="N65" i="197"/>
  <c r="D52" i="207"/>
  <c r="P61" i="200"/>
  <c r="Q81" i="230"/>
  <c r="O60" i="200"/>
  <c r="AK55" i="162" s="1"/>
  <c r="P61" i="197"/>
  <c r="S21" i="200"/>
  <c r="S46" i="197"/>
  <c r="S21" i="198"/>
  <c r="R51" i="200"/>
  <c r="R57" i="200" s="1"/>
  <c r="BB55" i="162" s="1"/>
  <c r="S46" i="200"/>
  <c r="R51" i="197"/>
  <c r="R57" i="197" s="1"/>
  <c r="BB52" i="162" s="1"/>
  <c r="S21" i="197"/>
  <c r="S21" i="199"/>
  <c r="S50" i="231"/>
  <c r="S71" i="231" s="1"/>
  <c r="S77" i="231" s="1"/>
  <c r="BI57" i="162" s="1"/>
  <c r="S50" i="230"/>
  <c r="S71" i="230" s="1"/>
  <c r="S77" i="230" s="1"/>
  <c r="BI56" i="162" s="1"/>
  <c r="S35" i="197"/>
  <c r="S35" i="199"/>
  <c r="S35" i="198"/>
  <c r="S35" i="200"/>
  <c r="Q80" i="230" l="1"/>
  <c r="AX56" i="162"/>
  <c r="P82" i="230"/>
  <c r="AR56" i="162"/>
  <c r="P82" i="231"/>
  <c r="AR57" i="162"/>
  <c r="O62" i="197"/>
  <c r="P60" i="200"/>
  <c r="AR55" i="162" s="1"/>
  <c r="AQ55" i="162"/>
  <c r="AL57" i="162"/>
  <c r="AM57" i="162" s="1"/>
  <c r="O84" i="231"/>
  <c r="P60" i="197"/>
  <c r="AR52" i="162" s="1"/>
  <c r="AQ52" i="162"/>
  <c r="AL56" i="162"/>
  <c r="AM56" i="162" s="1"/>
  <c r="O84" i="230"/>
  <c r="Q61" i="197"/>
  <c r="O62" i="200"/>
  <c r="R81" i="230"/>
  <c r="R81" i="231"/>
  <c r="Q61" i="200"/>
  <c r="AX55" i="162" s="1"/>
  <c r="Q81" i="231"/>
  <c r="S51" i="197"/>
  <c r="S57" i="197" s="1"/>
  <c r="BI52" i="162" s="1"/>
  <c r="S51" i="200"/>
  <c r="S57" i="200" s="1"/>
  <c r="BI55" i="162" s="1"/>
  <c r="Q80" i="231" l="1"/>
  <c r="AX57" i="162"/>
  <c r="O64" i="200"/>
  <c r="O65" i="200" s="1"/>
  <c r="AL55" i="162"/>
  <c r="AM55" i="162" s="1"/>
  <c r="AS57" i="162"/>
  <c r="AT57" i="162" s="1"/>
  <c r="P84" i="231"/>
  <c r="Q82" i="230"/>
  <c r="AY56" i="162"/>
  <c r="Q60" i="197"/>
  <c r="AX52" i="162"/>
  <c r="O85" i="231"/>
  <c r="E57" i="207"/>
  <c r="H57" i="235" s="1"/>
  <c r="R80" i="231"/>
  <c r="BF57" i="162" s="1"/>
  <c r="BE57" i="162"/>
  <c r="P62" i="197"/>
  <c r="O85" i="230"/>
  <c r="E56" i="207"/>
  <c r="H56" i="235" s="1"/>
  <c r="O64" i="197"/>
  <c r="AL52" i="162"/>
  <c r="AM52" i="162" s="1"/>
  <c r="P84" i="230"/>
  <c r="AS56" i="162"/>
  <c r="AT56" i="162" s="1"/>
  <c r="P62" i="200"/>
  <c r="R80" i="230"/>
  <c r="BE56" i="162"/>
  <c r="R82" i="231"/>
  <c r="S81" i="231"/>
  <c r="R61" i="197"/>
  <c r="BE52" i="162" s="1"/>
  <c r="R61" i="200"/>
  <c r="S81" i="230"/>
  <c r="Q60" i="200"/>
  <c r="AY55" i="162" s="1"/>
  <c r="AB27" i="115"/>
  <c r="AA27" i="115"/>
  <c r="Z27" i="115"/>
  <c r="Y27" i="115"/>
  <c r="X27" i="115"/>
  <c r="AB24" i="115"/>
  <c r="F24" i="233" s="1"/>
  <c r="AA24" i="115"/>
  <c r="Z24" i="115"/>
  <c r="Y24" i="115"/>
  <c r="X24" i="115"/>
  <c r="AD18" i="115"/>
  <c r="AD53" i="115"/>
  <c r="AD25" i="115"/>
  <c r="F27" i="233" l="1"/>
  <c r="S80" i="230"/>
  <c r="BL56" i="162"/>
  <c r="R82" i="230"/>
  <c r="BG56" i="162" s="1"/>
  <c r="BF56" i="162"/>
  <c r="P64" i="197"/>
  <c r="AS52" i="162"/>
  <c r="AT52" i="162" s="1"/>
  <c r="F57" i="207"/>
  <c r="I57" i="235" s="1"/>
  <c r="P85" i="231"/>
  <c r="R84" i="231"/>
  <c r="R85" i="231" s="1"/>
  <c r="BG57" i="162"/>
  <c r="BH57" i="162" s="1"/>
  <c r="P64" i="200"/>
  <c r="AS55" i="162"/>
  <c r="AT55" i="162" s="1"/>
  <c r="E55" i="207"/>
  <c r="H55" i="235" s="1"/>
  <c r="Q82" i="231"/>
  <c r="AY57" i="162"/>
  <c r="R60" i="200"/>
  <c r="BF55" i="162" s="1"/>
  <c r="BE55" i="162"/>
  <c r="E52" i="207"/>
  <c r="H52" i="235" s="1"/>
  <c r="O65" i="197"/>
  <c r="S80" i="231"/>
  <c r="BL57" i="162"/>
  <c r="P85" i="230"/>
  <c r="F56" i="207"/>
  <c r="I56" i="235" s="1"/>
  <c r="Q62" i="197"/>
  <c r="AY52" i="162"/>
  <c r="Q84" i="230"/>
  <c r="AZ56" i="162"/>
  <c r="BA56" i="162" s="1"/>
  <c r="S61" i="197"/>
  <c r="R60" i="197"/>
  <c r="BF52" i="162" s="1"/>
  <c r="S61" i="200"/>
  <c r="Q62" i="200"/>
  <c r="AD23" i="115"/>
  <c r="Z18" i="115"/>
  <c r="AA18" i="115"/>
  <c r="F18" i="233" s="1"/>
  <c r="AB18" i="115"/>
  <c r="Y18" i="115"/>
  <c r="AB53" i="115"/>
  <c r="AA53" i="115"/>
  <c r="Z53" i="115"/>
  <c r="AA25" i="115"/>
  <c r="Y25" i="115"/>
  <c r="AB25" i="115"/>
  <c r="F25" i="233" l="1"/>
  <c r="F53" i="233"/>
  <c r="AA23" i="115"/>
  <c r="H57" i="207"/>
  <c r="K57" i="235" s="1"/>
  <c r="R62" i="200"/>
  <c r="R64" i="200" s="1"/>
  <c r="R65" i="200" s="1"/>
  <c r="BH56" i="162"/>
  <c r="R84" i="230"/>
  <c r="Q85" i="230"/>
  <c r="G56" i="207"/>
  <c r="J56" i="235" s="1"/>
  <c r="AZ52" i="162"/>
  <c r="BA52" i="162" s="1"/>
  <c r="Q64" i="197"/>
  <c r="AZ57" i="162"/>
  <c r="BA57" i="162" s="1"/>
  <c r="Q84" i="231"/>
  <c r="Q64" i="200"/>
  <c r="G55" i="207" s="1"/>
  <c r="J55" i="235" s="1"/>
  <c r="AZ55" i="162"/>
  <c r="BA55" i="162" s="1"/>
  <c r="S60" i="197"/>
  <c r="BM52" i="162" s="1"/>
  <c r="BL52" i="162"/>
  <c r="S82" i="231"/>
  <c r="BM57" i="162"/>
  <c r="S60" i="200"/>
  <c r="BM55" i="162" s="1"/>
  <c r="BL55" i="162"/>
  <c r="P65" i="197"/>
  <c r="F52" i="207"/>
  <c r="I52" i="235" s="1"/>
  <c r="S82" i="230"/>
  <c r="BM56" i="162"/>
  <c r="P65" i="200"/>
  <c r="F55" i="207"/>
  <c r="I55" i="235" s="1"/>
  <c r="R62" i="197"/>
  <c r="Y23" i="115"/>
  <c r="AB23" i="115"/>
  <c r="AD38" i="115"/>
  <c r="AD37" i="115"/>
  <c r="F23" i="233" l="1"/>
  <c r="BG55" i="162"/>
  <c r="BH55" i="162" s="1"/>
  <c r="Q65" i="200"/>
  <c r="R85" i="230"/>
  <c r="H56" i="207"/>
  <c r="K56" i="235" s="1"/>
  <c r="S62" i="197"/>
  <c r="S64" i="197" s="1"/>
  <c r="S62" i="200"/>
  <c r="BN55" i="162" s="1"/>
  <c r="BO55" i="162" s="1"/>
  <c r="S84" i="230"/>
  <c r="BN56" i="162"/>
  <c r="BO56" i="162" s="1"/>
  <c r="H55" i="207"/>
  <c r="K55" i="235" s="1"/>
  <c r="R64" i="197"/>
  <c r="R65" i="197" s="1"/>
  <c r="BG52" i="162"/>
  <c r="BH52" i="162" s="1"/>
  <c r="BN57" i="162"/>
  <c r="BO57" i="162" s="1"/>
  <c r="S84" i="231"/>
  <c r="Q85" i="231"/>
  <c r="G57" i="207"/>
  <c r="J57" i="235" s="1"/>
  <c r="Q65" i="197"/>
  <c r="G52" i="207"/>
  <c r="J52" i="235" s="1"/>
  <c r="AD36" i="115"/>
  <c r="AD69" i="115" s="1"/>
  <c r="Y37" i="115"/>
  <c r="X37" i="115"/>
  <c r="AA37" i="115"/>
  <c r="Z37" i="115"/>
  <c r="AB37" i="115"/>
  <c r="AB38" i="115"/>
  <c r="X38" i="115"/>
  <c r="Z38" i="115"/>
  <c r="Y38" i="115"/>
  <c r="AA38" i="115"/>
  <c r="AD41" i="115"/>
  <c r="AD40" i="115"/>
  <c r="AD26" i="115"/>
  <c r="AD22" i="115"/>
  <c r="AD21" i="115"/>
  <c r="F37" i="233" l="1"/>
  <c r="F38" i="233"/>
  <c r="S64" i="200"/>
  <c r="S65" i="200" s="1"/>
  <c r="BP56" i="162"/>
  <c r="BN52" i="162"/>
  <c r="BO52" i="162" s="1"/>
  <c r="BP52" i="162" s="1"/>
  <c r="S65" i="197"/>
  <c r="I52" i="207"/>
  <c r="L52" i="235" s="1"/>
  <c r="BP57" i="162"/>
  <c r="H52" i="207"/>
  <c r="K52" i="235" s="1"/>
  <c r="I57" i="207"/>
  <c r="L57" i="235" s="1"/>
  <c r="S85" i="231"/>
  <c r="S85" i="230"/>
  <c r="I56" i="207"/>
  <c r="L56" i="235" s="1"/>
  <c r="AB36" i="115"/>
  <c r="AB69" i="115" s="1"/>
  <c r="X36" i="115"/>
  <c r="Y36" i="115"/>
  <c r="Z36" i="115"/>
  <c r="AA36" i="115"/>
  <c r="AD20" i="115"/>
  <c r="Y40" i="115"/>
  <c r="Z40" i="115"/>
  <c r="AB40" i="115"/>
  <c r="X40" i="115"/>
  <c r="AA40" i="115"/>
  <c r="AA22" i="115"/>
  <c r="Y22" i="115"/>
  <c r="AB22" i="115"/>
  <c r="F22" i="233" s="1"/>
  <c r="Y26" i="115"/>
  <c r="AB26" i="115"/>
  <c r="AA26" i="115"/>
  <c r="AB21" i="115"/>
  <c r="Y21" i="115"/>
  <c r="AA21" i="115"/>
  <c r="F21" i="233" s="1"/>
  <c r="AB41" i="115"/>
  <c r="X41" i="115"/>
  <c r="AA41" i="115"/>
  <c r="F41" i="233" s="1"/>
  <c r="Z41" i="115"/>
  <c r="Y41" i="115"/>
  <c r="AD57" i="115"/>
  <c r="AD56" i="115"/>
  <c r="AD55" i="115"/>
  <c r="AD54" i="115"/>
  <c r="AD52" i="115"/>
  <c r="AD49" i="115"/>
  <c r="AD48" i="115"/>
  <c r="AD47" i="115"/>
  <c r="AD46" i="115"/>
  <c r="AD45" i="115"/>
  <c r="AD44" i="115"/>
  <c r="AD34" i="115"/>
  <c r="AD33" i="115"/>
  <c r="AD32" i="115"/>
  <c r="AD31" i="115"/>
  <c r="AD17" i="115"/>
  <c r="AD16" i="115"/>
  <c r="AD15" i="115"/>
  <c r="AD14" i="115"/>
  <c r="AD13" i="115"/>
  <c r="AD12" i="115"/>
  <c r="AD11" i="115"/>
  <c r="AD10" i="115"/>
  <c r="F36" i="233" l="1"/>
  <c r="AA69" i="115"/>
  <c r="F40" i="233"/>
  <c r="F26" i="233"/>
  <c r="I55" i="207"/>
  <c r="L55" i="235" s="1"/>
  <c r="BP55" i="162"/>
  <c r="AD9" i="115"/>
  <c r="Y14" i="115"/>
  <c r="AB14" i="115"/>
  <c r="AA14" i="115"/>
  <c r="F14" i="233" s="1"/>
  <c r="Z14" i="115"/>
  <c r="Z31" i="115"/>
  <c r="Y31" i="115"/>
  <c r="AB31" i="115"/>
  <c r="AA31" i="115"/>
  <c r="F31" i="233" s="1"/>
  <c r="AA44" i="115"/>
  <c r="Z44" i="115"/>
  <c r="AB44" i="115"/>
  <c r="AA48" i="115"/>
  <c r="F48" i="233" s="1"/>
  <c r="Z48" i="115"/>
  <c r="AB48" i="115"/>
  <c r="Z55" i="115"/>
  <c r="AB55" i="115"/>
  <c r="AA55" i="115"/>
  <c r="F55" i="233" s="1"/>
  <c r="AA12" i="115"/>
  <c r="Z12" i="115"/>
  <c r="Y12" i="115"/>
  <c r="AB12" i="115"/>
  <c r="AA16" i="115"/>
  <c r="Z16" i="115"/>
  <c r="Y16" i="115"/>
  <c r="AB16" i="115"/>
  <c r="AB33" i="115"/>
  <c r="AA33" i="115"/>
  <c r="Z33" i="115"/>
  <c r="Y33" i="115"/>
  <c r="AB46" i="115"/>
  <c r="AA46" i="115"/>
  <c r="Z46" i="115"/>
  <c r="AB52" i="115"/>
  <c r="AA52" i="115"/>
  <c r="Z52" i="115"/>
  <c r="AB57" i="115"/>
  <c r="AA57" i="115"/>
  <c r="Z57" i="115"/>
  <c r="Z13" i="115"/>
  <c r="Y13" i="115"/>
  <c r="AB13" i="115"/>
  <c r="AA13" i="115"/>
  <c r="Z17" i="115"/>
  <c r="Y17" i="115"/>
  <c r="AB17" i="115"/>
  <c r="AA17" i="115"/>
  <c r="AA34" i="115"/>
  <c r="F34" i="233" s="1"/>
  <c r="Z34" i="115"/>
  <c r="Y34" i="115"/>
  <c r="AB34" i="115"/>
  <c r="AB47" i="115"/>
  <c r="AA47" i="115"/>
  <c r="F47" i="233" s="1"/>
  <c r="Z47" i="115"/>
  <c r="AA54" i="115"/>
  <c r="Z54" i="115"/>
  <c r="AB54" i="115"/>
  <c r="Y10" i="115"/>
  <c r="Z10" i="115"/>
  <c r="AB10" i="115"/>
  <c r="AA10" i="115"/>
  <c r="F10" i="233" s="1"/>
  <c r="AB11" i="115"/>
  <c r="AA11" i="115"/>
  <c r="Z11" i="115"/>
  <c r="Y11" i="115"/>
  <c r="AB15" i="115"/>
  <c r="AA15" i="115"/>
  <c r="Z15" i="115"/>
  <c r="Y15" i="115"/>
  <c r="Y32" i="115"/>
  <c r="AB32" i="115"/>
  <c r="AA32" i="115"/>
  <c r="F32" i="233" s="1"/>
  <c r="Z32" i="115"/>
  <c r="Z45" i="115"/>
  <c r="AB45" i="115"/>
  <c r="AA45" i="115"/>
  <c r="Z49" i="115"/>
  <c r="AB49" i="115"/>
  <c r="AA49" i="115"/>
  <c r="AB56" i="115"/>
  <c r="AA56" i="115"/>
  <c r="F56" i="233" s="1"/>
  <c r="Z56" i="115"/>
  <c r="Y20" i="115"/>
  <c r="AB20" i="115"/>
  <c r="AA20" i="115"/>
  <c r="F20" i="233" s="1"/>
  <c r="F45" i="233" l="1"/>
  <c r="F46" i="233"/>
  <c r="F33" i="233"/>
  <c r="F49" i="233"/>
  <c r="F11" i="233"/>
  <c r="F17" i="233"/>
  <c r="F52" i="233"/>
  <c r="F16" i="233"/>
  <c r="F54" i="233"/>
  <c r="F57" i="233"/>
  <c r="F15" i="233"/>
  <c r="F13" i="233"/>
  <c r="F12" i="233"/>
  <c r="F44" i="233"/>
  <c r="Z9" i="115"/>
  <c r="Y9" i="115"/>
  <c r="AA9" i="115"/>
  <c r="AB9" i="115"/>
  <c r="C27" i="219"/>
  <c r="C14" i="219"/>
  <c r="C29" i="219" s="1"/>
  <c r="C29" i="218"/>
  <c r="C27" i="218"/>
  <c r="C14" i="218"/>
  <c r="C32" i="217"/>
  <c r="C30" i="217"/>
  <c r="C16" i="217"/>
  <c r="C40" i="223"/>
  <c r="C40" i="222"/>
  <c r="C40" i="220"/>
  <c r="C40" i="221"/>
  <c r="F38" i="194"/>
  <c r="F34" i="194"/>
  <c r="F33" i="194"/>
  <c r="F32" i="194"/>
  <c r="F31" i="194"/>
  <c r="C26" i="194"/>
  <c r="F34" i="193"/>
  <c r="F33" i="193"/>
  <c r="F32" i="193"/>
  <c r="F31" i="193"/>
  <c r="F24" i="193"/>
  <c r="F34" i="192"/>
  <c r="F33" i="192"/>
  <c r="F32" i="192"/>
  <c r="F31" i="192"/>
  <c r="F29" i="192"/>
  <c r="F24" i="192"/>
  <c r="F38" i="191"/>
  <c r="F38" i="198" s="1"/>
  <c r="F34" i="191"/>
  <c r="F33" i="191"/>
  <c r="F32" i="191"/>
  <c r="F31" i="191"/>
  <c r="F29" i="191"/>
  <c r="F24" i="191"/>
  <c r="C22" i="185"/>
  <c r="C22" i="184"/>
  <c r="C29" i="183"/>
  <c r="C27" i="223"/>
  <c r="C29" i="223" s="1"/>
  <c r="C56" i="223" s="1"/>
  <c r="C27" i="222"/>
  <c r="F27" i="222" s="1"/>
  <c r="C54" i="223"/>
  <c r="P50" i="223"/>
  <c r="P54" i="223" s="1"/>
  <c r="F50" i="223"/>
  <c r="S50" i="223" s="1"/>
  <c r="S48" i="223"/>
  <c r="R48" i="223"/>
  <c r="Q48" i="223"/>
  <c r="P48" i="223"/>
  <c r="O48" i="223"/>
  <c r="N48" i="223"/>
  <c r="F48" i="223"/>
  <c r="S45" i="223"/>
  <c r="S54" i="223" s="1"/>
  <c r="R45" i="223"/>
  <c r="Q45" i="223"/>
  <c r="P45" i="223"/>
  <c r="O45" i="223"/>
  <c r="N45" i="223"/>
  <c r="F45" i="223"/>
  <c r="S43" i="223"/>
  <c r="R43" i="223"/>
  <c r="Q43" i="223"/>
  <c r="P43" i="223"/>
  <c r="O43" i="223"/>
  <c r="N43" i="223"/>
  <c r="F43" i="223"/>
  <c r="S38" i="223"/>
  <c r="R38" i="223"/>
  <c r="Q38" i="223"/>
  <c r="P38" i="223"/>
  <c r="O38" i="223"/>
  <c r="N38" i="223"/>
  <c r="F38" i="223"/>
  <c r="S36" i="223"/>
  <c r="R36" i="223"/>
  <c r="Q36" i="223"/>
  <c r="P36" i="223"/>
  <c r="O36" i="223"/>
  <c r="N36" i="223"/>
  <c r="F36" i="223"/>
  <c r="S34" i="223"/>
  <c r="R34" i="223"/>
  <c r="Q34" i="223"/>
  <c r="P34" i="223"/>
  <c r="O34" i="223"/>
  <c r="N34" i="223"/>
  <c r="F34" i="223"/>
  <c r="P32" i="223"/>
  <c r="P40" i="223" s="1"/>
  <c r="F32" i="223"/>
  <c r="S32" i="223" s="1"/>
  <c r="S40" i="223" s="1"/>
  <c r="C24" i="223"/>
  <c r="P22" i="223"/>
  <c r="F22" i="223"/>
  <c r="S22" i="223" s="1"/>
  <c r="S20" i="223"/>
  <c r="R20" i="223"/>
  <c r="Q20" i="223"/>
  <c r="P20" i="223"/>
  <c r="O20" i="223"/>
  <c r="N20" i="223"/>
  <c r="F20" i="223"/>
  <c r="S17" i="223"/>
  <c r="R17" i="223"/>
  <c r="Q17" i="223"/>
  <c r="P17" i="223"/>
  <c r="O17" i="223"/>
  <c r="N17" i="223"/>
  <c r="F17" i="223"/>
  <c r="S15" i="223"/>
  <c r="R15" i="223"/>
  <c r="Q15" i="223"/>
  <c r="P15" i="223"/>
  <c r="O15" i="223"/>
  <c r="N15" i="223"/>
  <c r="F15" i="223"/>
  <c r="P12" i="223"/>
  <c r="P24" i="223" s="1"/>
  <c r="F12" i="223"/>
  <c r="S12" i="223" s="1"/>
  <c r="S10" i="223"/>
  <c r="R10" i="223"/>
  <c r="Q10" i="223"/>
  <c r="P10" i="223"/>
  <c r="O10" i="223"/>
  <c r="N10" i="223"/>
  <c r="F10" i="223"/>
  <c r="S8" i="223"/>
  <c r="R8" i="223"/>
  <c r="Q8" i="223"/>
  <c r="P8" i="223"/>
  <c r="O8" i="223"/>
  <c r="N8" i="223"/>
  <c r="F8" i="223"/>
  <c r="F54" i="222"/>
  <c r="C54" i="222"/>
  <c r="S50" i="222"/>
  <c r="R50" i="222"/>
  <c r="Q50" i="222"/>
  <c r="P50" i="222"/>
  <c r="O50" i="222"/>
  <c r="N50" i="222"/>
  <c r="F50" i="222"/>
  <c r="P48" i="222"/>
  <c r="F48" i="222"/>
  <c r="S48" i="222" s="1"/>
  <c r="S45" i="222"/>
  <c r="R45" i="222"/>
  <c r="Q45" i="222"/>
  <c r="P45" i="222"/>
  <c r="P54" i="222" s="1"/>
  <c r="O45" i="222"/>
  <c r="N45" i="222"/>
  <c r="F45" i="222"/>
  <c r="S43" i="222"/>
  <c r="S54" i="222" s="1"/>
  <c r="R43" i="222"/>
  <c r="Q43" i="222"/>
  <c r="P43" i="222"/>
  <c r="O43" i="222"/>
  <c r="N43" i="222"/>
  <c r="F43" i="222"/>
  <c r="F40" i="222"/>
  <c r="P38" i="222"/>
  <c r="F38" i="222"/>
  <c r="S38" i="222" s="1"/>
  <c r="S36" i="222"/>
  <c r="R36" i="222"/>
  <c r="Q36" i="222"/>
  <c r="P36" i="222"/>
  <c r="O36" i="222"/>
  <c r="N36" i="222"/>
  <c r="F36" i="222"/>
  <c r="S34" i="222"/>
  <c r="R34" i="222"/>
  <c r="Q34" i="222"/>
  <c r="P34" i="222"/>
  <c r="O34" i="222"/>
  <c r="N34" i="222"/>
  <c r="F34" i="222"/>
  <c r="S32" i="222"/>
  <c r="S40" i="222" s="1"/>
  <c r="R32" i="222"/>
  <c r="Q32" i="222"/>
  <c r="P32" i="222"/>
  <c r="P40" i="222" s="1"/>
  <c r="O32" i="222"/>
  <c r="N32" i="222"/>
  <c r="F32" i="222"/>
  <c r="C29" i="222"/>
  <c r="C56" i="222" s="1"/>
  <c r="C24" i="222"/>
  <c r="S22" i="222"/>
  <c r="R22" i="222"/>
  <c r="Q22" i="222"/>
  <c r="P22" i="222"/>
  <c r="O22" i="222"/>
  <c r="N22" i="222"/>
  <c r="F22" i="222"/>
  <c r="S20" i="222"/>
  <c r="R20" i="222"/>
  <c r="Q20" i="222"/>
  <c r="P20" i="222"/>
  <c r="O20" i="222"/>
  <c r="N20" i="222"/>
  <c r="F20" i="222"/>
  <c r="P17" i="222"/>
  <c r="F17" i="222"/>
  <c r="S17" i="222" s="1"/>
  <c r="S15" i="222"/>
  <c r="R15" i="222"/>
  <c r="Q15" i="222"/>
  <c r="P15" i="222"/>
  <c r="O15" i="222"/>
  <c r="N15" i="222"/>
  <c r="F15" i="222"/>
  <c r="S12" i="222"/>
  <c r="R12" i="222"/>
  <c r="Q12" i="222"/>
  <c r="P12" i="222"/>
  <c r="O12" i="222"/>
  <c r="N12" i="222"/>
  <c r="F12" i="222"/>
  <c r="S10" i="222"/>
  <c r="R10" i="222"/>
  <c r="Q10" i="222"/>
  <c r="P10" i="222"/>
  <c r="O10" i="222"/>
  <c r="N10" i="222"/>
  <c r="F10" i="222"/>
  <c r="P8" i="222"/>
  <c r="P24" i="222" s="1"/>
  <c r="F8" i="222"/>
  <c r="F24" i="222" s="1"/>
  <c r="F54" i="221"/>
  <c r="C54" i="221"/>
  <c r="S50" i="221"/>
  <c r="R50" i="221"/>
  <c r="Q50" i="221"/>
  <c r="P50" i="221"/>
  <c r="P54" i="221" s="1"/>
  <c r="O50" i="221"/>
  <c r="N50" i="221"/>
  <c r="F50" i="221"/>
  <c r="S48" i="221"/>
  <c r="S54" i="221" s="1"/>
  <c r="R48" i="221"/>
  <c r="Q48" i="221"/>
  <c r="P48" i="221"/>
  <c r="O48" i="221"/>
  <c r="O54" i="221" s="1"/>
  <c r="N48" i="221"/>
  <c r="F48" i="221"/>
  <c r="S45" i="221"/>
  <c r="R45" i="221"/>
  <c r="R54" i="221" s="1"/>
  <c r="Q45" i="221"/>
  <c r="P45" i="221"/>
  <c r="O45" i="221"/>
  <c r="N45" i="221"/>
  <c r="N54" i="221" s="1"/>
  <c r="F45" i="221"/>
  <c r="S43" i="221"/>
  <c r="R43" i="221"/>
  <c r="Q43" i="221"/>
  <c r="Q54" i="221" s="1"/>
  <c r="P43" i="221"/>
  <c r="O43" i="221"/>
  <c r="N43" i="221"/>
  <c r="F43" i="221"/>
  <c r="F40" i="221"/>
  <c r="S38" i="221"/>
  <c r="R38" i="221"/>
  <c r="Q38" i="221"/>
  <c r="P38" i="221"/>
  <c r="O38" i="221"/>
  <c r="N38" i="221"/>
  <c r="F38" i="221"/>
  <c r="S36" i="221"/>
  <c r="R36" i="221"/>
  <c r="Q36" i="221"/>
  <c r="P36" i="221"/>
  <c r="O36" i="221"/>
  <c r="N36" i="221"/>
  <c r="F36" i="221"/>
  <c r="S34" i="221"/>
  <c r="R34" i="221"/>
  <c r="Q34" i="221"/>
  <c r="P34" i="221"/>
  <c r="O34" i="221"/>
  <c r="N34" i="221"/>
  <c r="F34" i="221"/>
  <c r="S32" i="221"/>
  <c r="S40" i="221" s="1"/>
  <c r="R32" i="221"/>
  <c r="R40" i="221" s="1"/>
  <c r="Q32" i="221"/>
  <c r="Q40" i="221" s="1"/>
  <c r="P32" i="221"/>
  <c r="P40" i="221" s="1"/>
  <c r="O32" i="221"/>
  <c r="O40" i="221" s="1"/>
  <c r="N32" i="221"/>
  <c r="N40" i="221" s="1"/>
  <c r="F32" i="221"/>
  <c r="C29" i="221"/>
  <c r="C56" i="221" s="1"/>
  <c r="F27" i="221"/>
  <c r="F24" i="221"/>
  <c r="C24" i="221"/>
  <c r="S22" i="221"/>
  <c r="R22" i="221"/>
  <c r="Q22" i="221"/>
  <c r="P22" i="221"/>
  <c r="O22" i="221"/>
  <c r="N22" i="221"/>
  <c r="F22" i="221"/>
  <c r="S20" i="221"/>
  <c r="R20" i="221"/>
  <c r="Q20" i="221"/>
  <c r="P20" i="221"/>
  <c r="O20" i="221"/>
  <c r="N20" i="221"/>
  <c r="F20" i="221"/>
  <c r="S17" i="221"/>
  <c r="R17" i="221"/>
  <c r="Q17" i="221"/>
  <c r="P17" i="221"/>
  <c r="O17" i="221"/>
  <c r="N17" i="221"/>
  <c r="F17" i="221"/>
  <c r="S15" i="221"/>
  <c r="R15" i="221"/>
  <c r="Q15" i="221"/>
  <c r="P15" i="221"/>
  <c r="O15" i="221"/>
  <c r="N15" i="221"/>
  <c r="F15" i="221"/>
  <c r="S12" i="221"/>
  <c r="R12" i="221"/>
  <c r="Q12" i="221"/>
  <c r="Q24" i="221" s="1"/>
  <c r="P12" i="221"/>
  <c r="O12" i="221"/>
  <c r="N12" i="221"/>
  <c r="F12" i="221"/>
  <c r="S10" i="221"/>
  <c r="R10" i="221"/>
  <c r="Q10" i="221"/>
  <c r="P10" i="221"/>
  <c r="P24" i="221" s="1"/>
  <c r="O10" i="221"/>
  <c r="N10" i="221"/>
  <c r="F10" i="221"/>
  <c r="S8" i="221"/>
  <c r="S24" i="221" s="1"/>
  <c r="R8" i="221"/>
  <c r="R24" i="221" s="1"/>
  <c r="Q8" i="221"/>
  <c r="P8" i="221"/>
  <c r="O8" i="221"/>
  <c r="O24" i="221" s="1"/>
  <c r="N8" i="221"/>
  <c r="N24" i="221" s="1"/>
  <c r="F8" i="221"/>
  <c r="C27" i="220"/>
  <c r="F27" i="220"/>
  <c r="P50" i="220"/>
  <c r="F50" i="220"/>
  <c r="F48" i="220"/>
  <c r="P48" i="220" s="1"/>
  <c r="S45" i="220"/>
  <c r="P45" i="220"/>
  <c r="O45" i="220"/>
  <c r="F45" i="220"/>
  <c r="F43" i="220"/>
  <c r="P43" i="220" s="1"/>
  <c r="P54" i="220" s="1"/>
  <c r="C54" i="220"/>
  <c r="F38" i="220"/>
  <c r="R36" i="220"/>
  <c r="N36" i="220"/>
  <c r="F36" i="220"/>
  <c r="P36" i="220" s="1"/>
  <c r="F34" i="220"/>
  <c r="R32" i="220"/>
  <c r="N32" i="220"/>
  <c r="F32" i="220"/>
  <c r="P32" i="220" s="1"/>
  <c r="F22" i="220"/>
  <c r="P22" i="220" s="1"/>
  <c r="F20" i="220"/>
  <c r="Q20" i="220" s="1"/>
  <c r="F17" i="220"/>
  <c r="P17" i="220" s="1"/>
  <c r="F15" i="220"/>
  <c r="Q15" i="220" s="1"/>
  <c r="F12" i="220"/>
  <c r="P12" i="220" s="1"/>
  <c r="F10" i="220"/>
  <c r="Q10" i="220" s="1"/>
  <c r="F8" i="220"/>
  <c r="O8" i="220" s="1"/>
  <c r="C29" i="182"/>
  <c r="C21" i="180"/>
  <c r="C17" i="180"/>
  <c r="C21" i="179"/>
  <c r="C17" i="179"/>
  <c r="C22" i="178"/>
  <c r="C18" i="178"/>
  <c r="C22" i="181"/>
  <c r="C18" i="181"/>
  <c r="C22" i="216"/>
  <c r="C18" i="216"/>
  <c r="C17" i="177"/>
  <c r="C21" i="177"/>
  <c r="F53" i="195"/>
  <c r="F53" i="196" s="1"/>
  <c r="F24" i="195"/>
  <c r="F45" i="193"/>
  <c r="F44" i="193"/>
  <c r="F43" i="193"/>
  <c r="F41" i="193"/>
  <c r="F39" i="193"/>
  <c r="F19" i="193"/>
  <c r="F17" i="193"/>
  <c r="F15" i="193"/>
  <c r="F13" i="193"/>
  <c r="F8" i="193"/>
  <c r="F45" i="192"/>
  <c r="F44" i="192"/>
  <c r="F43" i="192"/>
  <c r="F41" i="192"/>
  <c r="F19" i="192"/>
  <c r="F17" i="192"/>
  <c r="F15" i="192"/>
  <c r="F13" i="192"/>
  <c r="F12" i="192"/>
  <c r="F44" i="191"/>
  <c r="F45" i="191"/>
  <c r="F43" i="191"/>
  <c r="F41" i="191"/>
  <c r="F39" i="191"/>
  <c r="F19" i="191"/>
  <c r="F17" i="191"/>
  <c r="F15" i="191"/>
  <c r="F13" i="191"/>
  <c r="F12" i="191"/>
  <c r="F9" i="233" l="1"/>
  <c r="F68" i="233" s="1"/>
  <c r="F69" i="233" s="1"/>
  <c r="F46" i="198"/>
  <c r="F51" i="198" s="1"/>
  <c r="N38" i="198"/>
  <c r="N46" i="198" s="1"/>
  <c r="N51" i="198" s="1"/>
  <c r="N57" i="198" s="1"/>
  <c r="O38" i="198"/>
  <c r="O46" i="198" s="1"/>
  <c r="O51" i="198" s="1"/>
  <c r="O57" i="198" s="1"/>
  <c r="P38" i="198"/>
  <c r="P46" i="198" s="1"/>
  <c r="P51" i="198" s="1"/>
  <c r="P57" i="198" s="1"/>
  <c r="AN53" i="162" s="1"/>
  <c r="Q38" i="198"/>
  <c r="Q46" i="198" s="1"/>
  <c r="Q51" i="198" s="1"/>
  <c r="Q57" i="198" s="1"/>
  <c r="AU53" i="162" s="1"/>
  <c r="R38" i="198"/>
  <c r="R46" i="198" s="1"/>
  <c r="R51" i="198" s="1"/>
  <c r="R57" i="198" s="1"/>
  <c r="BB53" i="162" s="1"/>
  <c r="S38" i="198"/>
  <c r="S46" i="198" s="1"/>
  <c r="S51" i="198" s="1"/>
  <c r="S57" i="198" s="1"/>
  <c r="BI53" i="162" s="1"/>
  <c r="C38" i="184"/>
  <c r="F24" i="194"/>
  <c r="C13" i="180"/>
  <c r="C38" i="185"/>
  <c r="C54" i="182"/>
  <c r="C24" i="168"/>
  <c r="C60" i="171"/>
  <c r="C60" i="172"/>
  <c r="C24" i="174"/>
  <c r="C17" i="185"/>
  <c r="C40" i="183"/>
  <c r="C35" i="194"/>
  <c r="C60" i="167"/>
  <c r="C60" i="168"/>
  <c r="C24" i="170"/>
  <c r="C24" i="172"/>
  <c r="C24" i="183"/>
  <c r="C54" i="183"/>
  <c r="C26" i="192"/>
  <c r="F29" i="194"/>
  <c r="C28" i="180"/>
  <c r="C24" i="169"/>
  <c r="C24" i="173"/>
  <c r="C21" i="191"/>
  <c r="C21" i="192"/>
  <c r="C31" i="184"/>
  <c r="C31" i="185"/>
  <c r="C35" i="193"/>
  <c r="C46" i="192"/>
  <c r="C40" i="182"/>
  <c r="F8" i="192"/>
  <c r="C24" i="167"/>
  <c r="C60" i="170"/>
  <c r="C24" i="171"/>
  <c r="C60" i="174"/>
  <c r="C24" i="182"/>
  <c r="C17" i="184"/>
  <c r="F12" i="193"/>
  <c r="C21" i="193"/>
  <c r="C46" i="193"/>
  <c r="C60" i="169"/>
  <c r="C60" i="173"/>
  <c r="C46" i="191"/>
  <c r="C35" i="191"/>
  <c r="C26" i="193"/>
  <c r="C26" i="191"/>
  <c r="C35" i="192"/>
  <c r="F29" i="193"/>
  <c r="F8" i="191"/>
  <c r="F39" i="192"/>
  <c r="F27" i="223"/>
  <c r="F29" i="222"/>
  <c r="F56" i="222" s="1"/>
  <c r="F29" i="223"/>
  <c r="N40" i="222"/>
  <c r="R40" i="222"/>
  <c r="O54" i="223"/>
  <c r="N24" i="223"/>
  <c r="O54" i="222"/>
  <c r="S24" i="223"/>
  <c r="Q17" i="222"/>
  <c r="Q38" i="222"/>
  <c r="Q40" i="222" s="1"/>
  <c r="Q48" i="222"/>
  <c r="Q54" i="222" s="1"/>
  <c r="F24" i="223"/>
  <c r="Q50" i="223"/>
  <c r="Q54" i="223" s="1"/>
  <c r="F54" i="223"/>
  <c r="N8" i="222"/>
  <c r="N24" i="222" s="1"/>
  <c r="R8" i="222"/>
  <c r="N17" i="222"/>
  <c r="R17" i="222"/>
  <c r="N38" i="222"/>
  <c r="R38" i="222"/>
  <c r="N48" i="222"/>
  <c r="N54" i="222" s="1"/>
  <c r="R48" i="222"/>
  <c r="R54" i="222" s="1"/>
  <c r="N12" i="223"/>
  <c r="R12" i="223"/>
  <c r="R24" i="223" s="1"/>
  <c r="N22" i="223"/>
  <c r="R22" i="223"/>
  <c r="N32" i="223"/>
  <c r="N40" i="223" s="1"/>
  <c r="R32" i="223"/>
  <c r="R40" i="223" s="1"/>
  <c r="N50" i="223"/>
  <c r="N54" i="223" s="1"/>
  <c r="R50" i="223"/>
  <c r="R54" i="223" s="1"/>
  <c r="Q8" i="222"/>
  <c r="Q12" i="223"/>
  <c r="Q22" i="223"/>
  <c r="Q32" i="223"/>
  <c r="Q40" i="223" s="1"/>
  <c r="F40" i="223"/>
  <c r="O8" i="222"/>
  <c r="S8" i="222"/>
  <c r="S24" i="222" s="1"/>
  <c r="O17" i="222"/>
  <c r="O38" i="222"/>
  <c r="O40" i="222" s="1"/>
  <c r="O48" i="222"/>
  <c r="O12" i="223"/>
  <c r="O22" i="223"/>
  <c r="O24" i="223" s="1"/>
  <c r="O32" i="223"/>
  <c r="O40" i="223" s="1"/>
  <c r="O50" i="223"/>
  <c r="F29" i="221"/>
  <c r="F56" i="221" s="1"/>
  <c r="P10" i="220"/>
  <c r="O12" i="220"/>
  <c r="N12" i="220"/>
  <c r="R12" i="220"/>
  <c r="O20" i="220"/>
  <c r="S20" i="220"/>
  <c r="O10" i="220"/>
  <c r="S10" i="220"/>
  <c r="O17" i="220"/>
  <c r="P20" i="220"/>
  <c r="O22" i="220"/>
  <c r="N22" i="220"/>
  <c r="R22" i="220"/>
  <c r="Q32" i="220"/>
  <c r="P34" i="220"/>
  <c r="Q36" i="220"/>
  <c r="Q48" i="220"/>
  <c r="N48" i="220"/>
  <c r="R48" i="220"/>
  <c r="O50" i="220"/>
  <c r="S50" i="220"/>
  <c r="Q43" i="220"/>
  <c r="N43" i="220"/>
  <c r="R43" i="220"/>
  <c r="F24" i="220"/>
  <c r="P8" i="220"/>
  <c r="Q8" i="220"/>
  <c r="S8" i="220"/>
  <c r="Q17" i="220"/>
  <c r="S17" i="220"/>
  <c r="R34" i="220"/>
  <c r="N34" i="220"/>
  <c r="Q34" i="220"/>
  <c r="Q12" i="220"/>
  <c r="S12" i="220"/>
  <c r="P15" i="220"/>
  <c r="Q22" i="220"/>
  <c r="S22" i="220"/>
  <c r="O34" i="220"/>
  <c r="S34" i="220"/>
  <c r="P38" i="220"/>
  <c r="R45" i="220"/>
  <c r="Q45" i="220"/>
  <c r="N45" i="220"/>
  <c r="R15" i="220"/>
  <c r="N15" i="220"/>
  <c r="R38" i="220"/>
  <c r="N38" i="220"/>
  <c r="Q38" i="220"/>
  <c r="N8" i="220"/>
  <c r="R8" i="220"/>
  <c r="R10" i="220"/>
  <c r="N10" i="220"/>
  <c r="O15" i="220"/>
  <c r="S15" i="220"/>
  <c r="N17" i="220"/>
  <c r="R17" i="220"/>
  <c r="R20" i="220"/>
  <c r="N20" i="220"/>
  <c r="F29" i="220"/>
  <c r="O38" i="220"/>
  <c r="S38" i="220"/>
  <c r="Q50" i="220"/>
  <c r="R50" i="220"/>
  <c r="N50" i="220"/>
  <c r="O32" i="220"/>
  <c r="S36" i="220"/>
  <c r="O48" i="220"/>
  <c r="F54" i="220"/>
  <c r="C24" i="220"/>
  <c r="C29" i="220"/>
  <c r="S32" i="220"/>
  <c r="O36" i="220"/>
  <c r="F40" i="220"/>
  <c r="O43" i="220"/>
  <c r="S43" i="220"/>
  <c r="S48" i="220"/>
  <c r="P61" i="198" l="1"/>
  <c r="S61" i="198"/>
  <c r="O61" i="198"/>
  <c r="R61" i="198"/>
  <c r="N61" i="198"/>
  <c r="N60" i="198" s="1"/>
  <c r="N62" i="198" s="1"/>
  <c r="Q61" i="198"/>
  <c r="C29" i="216"/>
  <c r="C12" i="216"/>
  <c r="F26" i="232"/>
  <c r="AG53" i="162"/>
  <c r="C27" i="216"/>
  <c r="C30" i="180"/>
  <c r="C40" i="184"/>
  <c r="C30" i="177"/>
  <c r="C28" i="178"/>
  <c r="C27" i="179"/>
  <c r="C14" i="181"/>
  <c r="C40" i="185"/>
  <c r="C56" i="183"/>
  <c r="C13" i="179"/>
  <c r="C29" i="179" s="1"/>
  <c r="C51" i="192"/>
  <c r="C56" i="182"/>
  <c r="C31" i="181"/>
  <c r="C51" i="191"/>
  <c r="C13" i="178"/>
  <c r="C13" i="177"/>
  <c r="C32" i="177" s="1"/>
  <c r="C51" i="193"/>
  <c r="O24" i="222"/>
  <c r="Q24" i="223"/>
  <c r="Q24" i="222"/>
  <c r="R24" i="222"/>
  <c r="F56" i="223"/>
  <c r="C56" i="220"/>
  <c r="R54" i="220"/>
  <c r="P40" i="220"/>
  <c r="O24" i="220"/>
  <c r="N24" i="220"/>
  <c r="Q40" i="220"/>
  <c r="S40" i="220"/>
  <c r="N40" i="220"/>
  <c r="R40" i="220"/>
  <c r="Q54" i="220"/>
  <c r="N54" i="220"/>
  <c r="S54" i="220"/>
  <c r="P24" i="220"/>
  <c r="O54" i="220"/>
  <c r="F56" i="220"/>
  <c r="Q24" i="220"/>
  <c r="O40" i="220"/>
  <c r="R24" i="220"/>
  <c r="S24" i="220"/>
  <c r="C25" i="216"/>
  <c r="C8" i="216"/>
  <c r="R60" i="198" l="1"/>
  <c r="BE53" i="162"/>
  <c r="O60" i="198"/>
  <c r="AJ53" i="162"/>
  <c r="Q60" i="198"/>
  <c r="AX53" i="162"/>
  <c r="S60" i="198"/>
  <c r="BL53" i="162"/>
  <c r="P60" i="198"/>
  <c r="AQ53" i="162"/>
  <c r="N64" i="198"/>
  <c r="C15" i="232"/>
  <c r="F13" i="232"/>
  <c r="C31" i="216"/>
  <c r="F29" i="232"/>
  <c r="N26" i="232"/>
  <c r="O26" i="232"/>
  <c r="P26" i="232"/>
  <c r="Q26" i="232"/>
  <c r="R26" i="232"/>
  <c r="S26" i="232"/>
  <c r="C29" i="232"/>
  <c r="C30" i="178"/>
  <c r="C33" i="181"/>
  <c r="C14" i="216"/>
  <c r="S62" i="198" l="1"/>
  <c r="BM53" i="162"/>
  <c r="O62" i="198"/>
  <c r="AK53" i="162"/>
  <c r="P62" i="198"/>
  <c r="AR53" i="162"/>
  <c r="Q62" i="198"/>
  <c r="AY53" i="162"/>
  <c r="R62" i="198"/>
  <c r="BF53" i="162"/>
  <c r="N65" i="198"/>
  <c r="D53" i="207"/>
  <c r="N29" i="232"/>
  <c r="C33" i="216"/>
  <c r="Q29" i="232"/>
  <c r="P29" i="232"/>
  <c r="F15" i="232"/>
  <c r="F31" i="232" s="1"/>
  <c r="N13" i="232"/>
  <c r="N15" i="232" s="1"/>
  <c r="O13" i="232"/>
  <c r="O15" i="232" s="1"/>
  <c r="P13" i="232"/>
  <c r="P15" i="232" s="1"/>
  <c r="Q13" i="232"/>
  <c r="Q15" i="232" s="1"/>
  <c r="R13" i="232"/>
  <c r="R15" i="232" s="1"/>
  <c r="S13" i="232"/>
  <c r="S15" i="232" s="1"/>
  <c r="R29" i="232"/>
  <c r="S29" i="232"/>
  <c r="O29" i="232"/>
  <c r="C31" i="232"/>
  <c r="Q19" i="115"/>
  <c r="R19" i="115"/>
  <c r="S19" i="115"/>
  <c r="T19" i="115"/>
  <c r="U19" i="115"/>
  <c r="Q30" i="115"/>
  <c r="R30" i="115"/>
  <c r="S30" i="115"/>
  <c r="T30" i="115"/>
  <c r="U30" i="115"/>
  <c r="Q35" i="115"/>
  <c r="R35" i="115"/>
  <c r="S35" i="115"/>
  <c r="T35" i="115"/>
  <c r="U35" i="115"/>
  <c r="Q39" i="115"/>
  <c r="R39" i="115"/>
  <c r="S39" i="115"/>
  <c r="T39" i="115"/>
  <c r="U39" i="115"/>
  <c r="Q42" i="115"/>
  <c r="R42" i="115"/>
  <c r="S42" i="115"/>
  <c r="T42" i="115"/>
  <c r="U42" i="115"/>
  <c r="Q43" i="115"/>
  <c r="R43" i="115"/>
  <c r="S43" i="115"/>
  <c r="T43" i="115"/>
  <c r="U43" i="115"/>
  <c r="Q50" i="115"/>
  <c r="R50" i="115"/>
  <c r="S50" i="115"/>
  <c r="T50" i="115"/>
  <c r="U50" i="115"/>
  <c r="Q51" i="115"/>
  <c r="R51" i="115"/>
  <c r="S51" i="115"/>
  <c r="T51" i="115"/>
  <c r="U51" i="115"/>
  <c r="W18" i="115"/>
  <c r="W24" i="115"/>
  <c r="W27" i="115"/>
  <c r="BG53" i="162" l="1"/>
  <c r="BH53" i="162" s="1"/>
  <c r="R64" i="198"/>
  <c r="P64" i="198"/>
  <c r="AS53" i="162"/>
  <c r="AT53" i="162" s="1"/>
  <c r="S64" i="198"/>
  <c r="BN53" i="162"/>
  <c r="BO53" i="162" s="1"/>
  <c r="Q64" i="198"/>
  <c r="AZ53" i="162"/>
  <c r="BA53" i="162" s="1"/>
  <c r="AL53" i="162"/>
  <c r="AM53" i="162" s="1"/>
  <c r="O64" i="198"/>
  <c r="O31" i="232"/>
  <c r="O37" i="232" s="1"/>
  <c r="S31" i="232"/>
  <c r="S37" i="232" s="1"/>
  <c r="BI29" i="162" s="1"/>
  <c r="P31" i="232"/>
  <c r="P37" i="232" s="1"/>
  <c r="AN29" i="162" s="1"/>
  <c r="R31" i="232"/>
  <c r="N31" i="232"/>
  <c r="N37" i="232" s="1"/>
  <c r="Q31" i="232"/>
  <c r="Q37" i="232" s="1"/>
  <c r="AU29" i="162" s="1"/>
  <c r="S27" i="115"/>
  <c r="T24" i="115"/>
  <c r="R18" i="115"/>
  <c r="R27" i="115"/>
  <c r="T27" i="115"/>
  <c r="U18" i="115"/>
  <c r="E18" i="233" s="1"/>
  <c r="S24" i="115"/>
  <c r="U27" i="115"/>
  <c r="E27" i="233" s="1"/>
  <c r="Q27" i="115"/>
  <c r="R24" i="115"/>
  <c r="T18" i="115"/>
  <c r="U24" i="115"/>
  <c r="E24" i="233" s="1"/>
  <c r="Q24" i="115"/>
  <c r="S18" i="115"/>
  <c r="C32" i="196"/>
  <c r="C32" i="195"/>
  <c r="C29" i="176"/>
  <c r="C29" i="175"/>
  <c r="C29" i="174"/>
  <c r="C29" i="173"/>
  <c r="C29" i="172"/>
  <c r="C29" i="171"/>
  <c r="C29" i="170"/>
  <c r="C29" i="169"/>
  <c r="C29" i="168"/>
  <c r="C29" i="167"/>
  <c r="BP53" i="162" l="1"/>
  <c r="R37" i="232"/>
  <c r="BB29" i="162" s="1"/>
  <c r="O65" i="198"/>
  <c r="E53" i="207"/>
  <c r="H53" i="235" s="1"/>
  <c r="H53" i="207"/>
  <c r="K53" i="235" s="1"/>
  <c r="R65" i="198"/>
  <c r="G53" i="207"/>
  <c r="J53" i="235" s="1"/>
  <c r="Q65" i="198"/>
  <c r="F53" i="207"/>
  <c r="I53" i="235" s="1"/>
  <c r="P65" i="198"/>
  <c r="I53" i="207"/>
  <c r="L53" i="235" s="1"/>
  <c r="S65" i="198"/>
  <c r="Q41" i="232"/>
  <c r="N41" i="232"/>
  <c r="N40" i="232" s="1"/>
  <c r="AG29" i="162"/>
  <c r="C47" i="172"/>
  <c r="C62" i="172" s="1"/>
  <c r="C47" i="169"/>
  <c r="C62" i="169" s="1"/>
  <c r="C50" i="195"/>
  <c r="C50" i="196"/>
  <c r="C47" i="168"/>
  <c r="C62" i="168" s="1"/>
  <c r="C47" i="167"/>
  <c r="C62" i="167" s="1"/>
  <c r="C47" i="170"/>
  <c r="C62" i="170" s="1"/>
  <c r="C47" i="174"/>
  <c r="C62" i="174" s="1"/>
  <c r="C47" i="171"/>
  <c r="C62" i="171" s="1"/>
  <c r="C42" i="175"/>
  <c r="C47" i="173"/>
  <c r="C62" i="173" s="1"/>
  <c r="C42" i="176"/>
  <c r="W38" i="115"/>
  <c r="W37" i="115"/>
  <c r="R41" i="232" l="1"/>
  <c r="R40" i="232" s="1"/>
  <c r="Q40" i="232"/>
  <c r="AX29" i="162"/>
  <c r="N42" i="232"/>
  <c r="N44" i="232" s="1"/>
  <c r="S41" i="232"/>
  <c r="P41" i="232"/>
  <c r="O41" i="232"/>
  <c r="W36" i="115"/>
  <c r="S38" i="115"/>
  <c r="R38" i="115"/>
  <c r="Q38" i="115"/>
  <c r="U38" i="115"/>
  <c r="E38" i="233" s="1"/>
  <c r="T38" i="115"/>
  <c r="T37" i="115"/>
  <c r="Q37" i="115"/>
  <c r="U37" i="115"/>
  <c r="E37" i="233" s="1"/>
  <c r="S37" i="115"/>
  <c r="R37" i="115"/>
  <c r="W21" i="115"/>
  <c r="W25" i="115"/>
  <c r="W26" i="115"/>
  <c r="W20" i="115"/>
  <c r="W23" i="115"/>
  <c r="W22" i="115"/>
  <c r="R36" i="115" l="1"/>
  <c r="U36" i="115"/>
  <c r="T36" i="115"/>
  <c r="Q36" i="115"/>
  <c r="BE29" i="162"/>
  <c r="P40" i="232"/>
  <c r="AR29" i="162" s="1"/>
  <c r="AQ29" i="162"/>
  <c r="R42" i="232"/>
  <c r="BF29" i="162"/>
  <c r="S40" i="232"/>
  <c r="BM29" i="162" s="1"/>
  <c r="BL29" i="162"/>
  <c r="O40" i="232"/>
  <c r="AK29" i="162" s="1"/>
  <c r="AJ29" i="162"/>
  <c r="Q42" i="232"/>
  <c r="AY29" i="162"/>
  <c r="N45" i="232"/>
  <c r="D29" i="207"/>
  <c r="P42" i="232"/>
  <c r="S36" i="115"/>
  <c r="U22" i="115"/>
  <c r="E22" i="233" s="1"/>
  <c r="T22" i="115"/>
  <c r="R22" i="115"/>
  <c r="R20" i="115"/>
  <c r="T20" i="115"/>
  <c r="U20" i="115"/>
  <c r="E20" i="233" s="1"/>
  <c r="R26" i="115"/>
  <c r="U26" i="115"/>
  <c r="E26" i="233" s="1"/>
  <c r="T26" i="115"/>
  <c r="U25" i="115"/>
  <c r="E25" i="233" s="1"/>
  <c r="R25" i="115"/>
  <c r="T25" i="115"/>
  <c r="R23" i="115"/>
  <c r="U23" i="115"/>
  <c r="E23" i="233" s="1"/>
  <c r="T23" i="115"/>
  <c r="T21" i="115"/>
  <c r="U21" i="115"/>
  <c r="E21" i="233" s="1"/>
  <c r="R21" i="115"/>
  <c r="W41" i="115"/>
  <c r="W40" i="115"/>
  <c r="E36" i="233" l="1"/>
  <c r="S42" i="232"/>
  <c r="S44" i="232" s="1"/>
  <c r="S45" i="232" s="1"/>
  <c r="R44" i="232"/>
  <c r="BG29" i="162"/>
  <c r="AZ29" i="162"/>
  <c r="Q44" i="232"/>
  <c r="O42" i="232"/>
  <c r="P44" i="232"/>
  <c r="P45" i="232" s="1"/>
  <c r="AS29" i="162"/>
  <c r="R40" i="115"/>
  <c r="S40" i="115"/>
  <c r="U40" i="115"/>
  <c r="E40" i="233" s="1"/>
  <c r="T40" i="115"/>
  <c r="Q40" i="115"/>
  <c r="Q41" i="115"/>
  <c r="U41" i="115"/>
  <c r="E41" i="233" s="1"/>
  <c r="T41" i="115"/>
  <c r="R41" i="115"/>
  <c r="S41" i="115"/>
  <c r="W17" i="115"/>
  <c r="W16" i="115"/>
  <c r="W15" i="115"/>
  <c r="W14" i="115"/>
  <c r="W13" i="115"/>
  <c r="W12" i="115"/>
  <c r="W11" i="115"/>
  <c r="W10" i="115"/>
  <c r="W34" i="115"/>
  <c r="W33" i="115"/>
  <c r="W32" i="115"/>
  <c r="W31" i="115"/>
  <c r="BN29" i="162" l="1"/>
  <c r="BO29" i="162" s="1"/>
  <c r="BS29" i="114" s="1"/>
  <c r="BS29" i="115" s="1"/>
  <c r="BH29" i="162"/>
  <c r="BH29" i="114" s="1"/>
  <c r="BH29" i="115" s="1"/>
  <c r="AT29" i="162"/>
  <c r="AW29" i="114" s="1"/>
  <c r="AW29" i="115" s="1"/>
  <c r="BA29" i="162"/>
  <c r="BD29" i="114" s="1"/>
  <c r="BD29" i="115" s="1"/>
  <c r="I29" i="207"/>
  <c r="L29" i="235" s="1"/>
  <c r="F29" i="207"/>
  <c r="I29" i="235" s="1"/>
  <c r="H29" i="207"/>
  <c r="K29" i="235" s="1"/>
  <c r="R45" i="232"/>
  <c r="O44" i="232"/>
  <c r="AL29" i="162"/>
  <c r="Q45" i="232"/>
  <c r="G29" i="207"/>
  <c r="J29" i="235" s="1"/>
  <c r="W9" i="115"/>
  <c r="R34" i="115"/>
  <c r="S34" i="115"/>
  <c r="U34" i="115"/>
  <c r="E34" i="233" s="1"/>
  <c r="T34" i="115"/>
  <c r="R31" i="115"/>
  <c r="S31" i="115"/>
  <c r="U31" i="115"/>
  <c r="E31" i="233" s="1"/>
  <c r="T31" i="115"/>
  <c r="R13" i="115"/>
  <c r="S13" i="115"/>
  <c r="U13" i="115"/>
  <c r="E13" i="233" s="1"/>
  <c r="T13" i="115"/>
  <c r="R17" i="115"/>
  <c r="U17" i="115"/>
  <c r="E17" i="233" s="1"/>
  <c r="S17" i="115"/>
  <c r="T17" i="115"/>
  <c r="R16" i="115"/>
  <c r="S16" i="115"/>
  <c r="U16" i="115"/>
  <c r="E16" i="233" s="1"/>
  <c r="T16" i="115"/>
  <c r="R32" i="115"/>
  <c r="S32" i="115"/>
  <c r="T32" i="115"/>
  <c r="U32" i="115"/>
  <c r="E32" i="233" s="1"/>
  <c r="R10" i="115"/>
  <c r="S10" i="115"/>
  <c r="T10" i="115"/>
  <c r="U10" i="115"/>
  <c r="E10" i="233" s="1"/>
  <c r="R14" i="115"/>
  <c r="U14" i="115"/>
  <c r="E14" i="233" s="1"/>
  <c r="S14" i="115"/>
  <c r="T14" i="115"/>
  <c r="R12" i="115"/>
  <c r="U12" i="115"/>
  <c r="E12" i="233" s="1"/>
  <c r="S12" i="115"/>
  <c r="T12" i="115"/>
  <c r="R33" i="115"/>
  <c r="U33" i="115"/>
  <c r="E33" i="233" s="1"/>
  <c r="S33" i="115"/>
  <c r="T33" i="115"/>
  <c r="R11" i="115"/>
  <c r="S11" i="115"/>
  <c r="U11" i="115"/>
  <c r="E11" i="233" s="1"/>
  <c r="T11" i="115"/>
  <c r="R15" i="115"/>
  <c r="S15" i="115"/>
  <c r="T15" i="115"/>
  <c r="U15" i="115"/>
  <c r="E15" i="233" s="1"/>
  <c r="W57" i="115"/>
  <c r="W56" i="115"/>
  <c r="W55" i="115"/>
  <c r="W54" i="115"/>
  <c r="W53" i="115"/>
  <c r="W52" i="115"/>
  <c r="W49" i="115"/>
  <c r="W48" i="115"/>
  <c r="W47" i="115"/>
  <c r="W46" i="115"/>
  <c r="W45" i="115"/>
  <c r="AT29" i="114" l="1"/>
  <c r="AT29" i="115" s="1"/>
  <c r="BM29" i="114"/>
  <c r="K29" i="238" s="1"/>
  <c r="BL29" i="114"/>
  <c r="BL29" i="115" s="1"/>
  <c r="BJ29" i="114"/>
  <c r="BJ29" i="115" s="1"/>
  <c r="BG29" i="114"/>
  <c r="BG29" i="115" s="1"/>
  <c r="BA29" i="114"/>
  <c r="BA29" i="115" s="1"/>
  <c r="BI29" i="114"/>
  <c r="BI29" i="115" s="1"/>
  <c r="BK29" i="114"/>
  <c r="BK29" i="115" s="1"/>
  <c r="BC29" i="114"/>
  <c r="BC29" i="115" s="1"/>
  <c r="BB29" i="114"/>
  <c r="BB29" i="115" s="1"/>
  <c r="AZ29" i="114"/>
  <c r="AZ29" i="115" s="1"/>
  <c r="BE29" i="114"/>
  <c r="BE29" i="115" s="1"/>
  <c r="BF29" i="114"/>
  <c r="J29" i="238" s="1"/>
  <c r="BQ29" i="114"/>
  <c r="BQ29" i="115" s="1"/>
  <c r="AV29" i="114"/>
  <c r="AV29" i="115" s="1"/>
  <c r="AM29" i="162"/>
  <c r="AL29" i="114" s="1"/>
  <c r="AL29" i="115" s="1"/>
  <c r="AQ29" i="114"/>
  <c r="AQ29" i="115" s="1"/>
  <c r="BP29" i="114"/>
  <c r="BP29" i="115" s="1"/>
  <c r="AS29" i="114"/>
  <c r="AS29" i="115" s="1"/>
  <c r="AY29" i="114"/>
  <c r="I29" i="238" s="1"/>
  <c r="BR29" i="114"/>
  <c r="BR29" i="115" s="1"/>
  <c r="BN29" i="114"/>
  <c r="BN29" i="115" s="1"/>
  <c r="AU29" i="114"/>
  <c r="AU29" i="115" s="1"/>
  <c r="BO29" i="114"/>
  <c r="BO29" i="115" s="1"/>
  <c r="BT29" i="114"/>
  <c r="L29" i="238" s="1"/>
  <c r="AX29" i="114"/>
  <c r="AX29" i="115" s="1"/>
  <c r="O45" i="232"/>
  <c r="E29" i="207"/>
  <c r="H29" i="235" s="1"/>
  <c r="R9" i="115"/>
  <c r="T9" i="115"/>
  <c r="U9" i="115"/>
  <c r="S9" i="115"/>
  <c r="S54" i="115"/>
  <c r="T54" i="115"/>
  <c r="U54" i="115"/>
  <c r="E54" i="233" s="1"/>
  <c r="U45" i="115"/>
  <c r="E45" i="233" s="1"/>
  <c r="S45" i="115"/>
  <c r="T45" i="115"/>
  <c r="S49" i="115"/>
  <c r="U49" i="115"/>
  <c r="E49" i="233" s="1"/>
  <c r="T49" i="115"/>
  <c r="T55" i="115"/>
  <c r="U55" i="115"/>
  <c r="E55" i="233" s="1"/>
  <c r="S55" i="115"/>
  <c r="W44" i="115"/>
  <c r="W69" i="115" s="1"/>
  <c r="S46" i="115"/>
  <c r="T46" i="115"/>
  <c r="U46" i="115"/>
  <c r="E46" i="233" s="1"/>
  <c r="U52" i="115"/>
  <c r="E52" i="233" s="1"/>
  <c r="S52" i="115"/>
  <c r="T52" i="115"/>
  <c r="U56" i="115"/>
  <c r="E56" i="233" s="1"/>
  <c r="S56" i="115"/>
  <c r="T56" i="115"/>
  <c r="U48" i="115"/>
  <c r="E48" i="233" s="1"/>
  <c r="S48" i="115"/>
  <c r="T48" i="115"/>
  <c r="T47" i="115"/>
  <c r="U47" i="115"/>
  <c r="E47" i="233" s="1"/>
  <c r="S47" i="115"/>
  <c r="U53" i="115"/>
  <c r="E53" i="233" s="1"/>
  <c r="S53" i="115"/>
  <c r="T53" i="115"/>
  <c r="U57" i="115"/>
  <c r="E57" i="233" s="1"/>
  <c r="S57" i="115"/>
  <c r="T57" i="115"/>
  <c r="E9" i="233" l="1"/>
  <c r="AN29" i="114"/>
  <c r="AN29" i="115" s="1"/>
  <c r="AO29" i="114"/>
  <c r="AO29" i="115" s="1"/>
  <c r="AP29" i="114"/>
  <c r="AP29" i="115" s="1"/>
  <c r="BT29" i="115"/>
  <c r="BP29" i="162"/>
  <c r="AM29" i="114"/>
  <c r="AM29" i="115" s="1"/>
  <c r="AR29" i="114"/>
  <c r="H29" i="238" s="1"/>
  <c r="U44" i="115"/>
  <c r="U69" i="115" s="1"/>
  <c r="T44" i="115"/>
  <c r="T69" i="115" s="1"/>
  <c r="S44" i="115"/>
  <c r="AR29" i="115" l="1"/>
  <c r="AY29" i="115" s="1"/>
  <c r="I29" i="233" s="1"/>
  <c r="Q38" i="236" s="1"/>
  <c r="BF29" i="115"/>
  <c r="BM29" i="115" s="1"/>
  <c r="L29" i="233" s="1"/>
  <c r="E44" i="233"/>
  <c r="E68" i="233" s="1"/>
  <c r="E69" i="233" s="1"/>
  <c r="H29" i="233" l="1"/>
  <c r="P38" i="236" s="1"/>
  <c r="T38" i="236"/>
  <c r="J29" i="233"/>
  <c r="K29" i="233"/>
  <c r="S38" i="236" l="1"/>
  <c r="R38" i="236"/>
  <c r="T64" i="162"/>
  <c r="T62" i="162"/>
  <c r="T63" i="162"/>
  <c r="R62" i="162" l="1"/>
  <c r="T62" i="114" s="1"/>
  <c r="P62" i="162"/>
  <c r="R62" i="114" s="1"/>
  <c r="O62" i="162"/>
  <c r="Q62" i="114" s="1"/>
  <c r="W62" i="114"/>
  <c r="E62" i="238" s="1"/>
  <c r="Q62" i="162"/>
  <c r="S62" i="114" s="1"/>
  <c r="S62" i="162"/>
  <c r="U62" i="114" s="1"/>
  <c r="R63" i="162"/>
  <c r="T63" i="114" s="1"/>
  <c r="W63" i="114"/>
  <c r="E63" i="238" s="1"/>
  <c r="P63" i="162"/>
  <c r="R63" i="114" s="1"/>
  <c r="O63" i="162"/>
  <c r="Q63" i="114" s="1"/>
  <c r="S63" i="162"/>
  <c r="U63" i="114" s="1"/>
  <c r="Q63" i="162"/>
  <c r="S63" i="114" s="1"/>
  <c r="R64" i="162"/>
  <c r="T64" i="114" s="1"/>
  <c r="O64" i="162"/>
  <c r="Q64" i="114" s="1"/>
  <c r="Q64" i="162"/>
  <c r="S64" i="114" s="1"/>
  <c r="P64" i="162"/>
  <c r="R64" i="114" s="1"/>
  <c r="W64" i="114"/>
  <c r="E64" i="238" s="1"/>
  <c r="S64" i="162"/>
  <c r="U64" i="114" s="1"/>
  <c r="E64" i="235"/>
  <c r="E63" i="235"/>
  <c r="E62" i="235"/>
  <c r="M62" i="208"/>
  <c r="Z62" i="162" s="1"/>
  <c r="M63" i="208"/>
  <c r="Z63" i="162" s="1"/>
  <c r="M64" i="208"/>
  <c r="Z64" i="162" s="1"/>
  <c r="Y54" i="115"/>
  <c r="X54" i="115"/>
  <c r="R54" i="115"/>
  <c r="Q54" i="115"/>
  <c r="Y53" i="115"/>
  <c r="X53" i="115"/>
  <c r="R53" i="115"/>
  <c r="Q53" i="115"/>
  <c r="Y52" i="115"/>
  <c r="X52" i="115"/>
  <c r="R52" i="115"/>
  <c r="Q52" i="115"/>
  <c r="Y46" i="115"/>
  <c r="X46" i="115"/>
  <c r="R46" i="115"/>
  <c r="Q46" i="115"/>
  <c r="Y45" i="115"/>
  <c r="X45" i="115"/>
  <c r="R45" i="115"/>
  <c r="Q45" i="115"/>
  <c r="Y44" i="115"/>
  <c r="X44" i="115"/>
  <c r="R44" i="115"/>
  <c r="Q44" i="115"/>
  <c r="X34" i="115"/>
  <c r="Q34" i="115"/>
  <c r="X33" i="115"/>
  <c r="Q33" i="115"/>
  <c r="X32" i="115"/>
  <c r="Q32" i="115"/>
  <c r="X31" i="115"/>
  <c r="Q31" i="115"/>
  <c r="X18" i="115"/>
  <c r="Q18" i="115"/>
  <c r="X17" i="115"/>
  <c r="Q17" i="115"/>
  <c r="X16" i="115"/>
  <c r="Q16" i="115"/>
  <c r="X15" i="115"/>
  <c r="Q15" i="115"/>
  <c r="X14" i="115"/>
  <c r="Q14" i="115"/>
  <c r="X13" i="115"/>
  <c r="Q13" i="115"/>
  <c r="X12" i="115"/>
  <c r="Q12" i="115"/>
  <c r="X11" i="115"/>
  <c r="Q11" i="115"/>
  <c r="X10" i="115"/>
  <c r="Q10" i="115"/>
  <c r="X9" i="115"/>
  <c r="Q9" i="115"/>
  <c r="Z26" i="115"/>
  <c r="X26" i="115"/>
  <c r="S26" i="115"/>
  <c r="Q26" i="115"/>
  <c r="Z21" i="115"/>
  <c r="X21" i="115"/>
  <c r="S21" i="115"/>
  <c r="Q21" i="115"/>
  <c r="Z22" i="115"/>
  <c r="X22" i="115"/>
  <c r="S22" i="115"/>
  <c r="Q22" i="115"/>
  <c r="Z20" i="115"/>
  <c r="X20" i="115"/>
  <c r="S20" i="115"/>
  <c r="Q20" i="115"/>
  <c r="W62" i="162" l="1"/>
  <c r="Z62" i="114" s="1"/>
  <c r="AG62" i="114" s="1"/>
  <c r="V62" i="162"/>
  <c r="Y62" i="114" s="1"/>
  <c r="AF62" i="114" s="1"/>
  <c r="Y62" i="162"/>
  <c r="AB62" i="114" s="1"/>
  <c r="AI62" i="114" s="1"/>
  <c r="X62" i="162"/>
  <c r="AA62" i="114" s="1"/>
  <c r="AH62" i="114" s="1"/>
  <c r="U62" i="162"/>
  <c r="X62" i="114" s="1"/>
  <c r="AE62" i="114" s="1"/>
  <c r="AD62" i="114"/>
  <c r="W64" i="162"/>
  <c r="Z64" i="114" s="1"/>
  <c r="AG64" i="114" s="1"/>
  <c r="U64" i="162"/>
  <c r="X64" i="114" s="1"/>
  <c r="AE64" i="114" s="1"/>
  <c r="X64" i="162"/>
  <c r="AA64" i="114" s="1"/>
  <c r="AH64" i="114" s="1"/>
  <c r="Y64" i="162"/>
  <c r="AB64" i="114" s="1"/>
  <c r="AI64" i="114" s="1"/>
  <c r="V64" i="162"/>
  <c r="Y64" i="114" s="1"/>
  <c r="AF64" i="114" s="1"/>
  <c r="AD64" i="114"/>
  <c r="W63" i="162"/>
  <c r="Z63" i="114" s="1"/>
  <c r="AG63" i="114" s="1"/>
  <c r="U63" i="162"/>
  <c r="X63" i="114" s="1"/>
  <c r="AE63" i="114" s="1"/>
  <c r="X63" i="162"/>
  <c r="AA63" i="114" s="1"/>
  <c r="AH63" i="114" s="1"/>
  <c r="V63" i="162"/>
  <c r="Y63" i="114" s="1"/>
  <c r="AF63" i="114" s="1"/>
  <c r="Y63" i="162"/>
  <c r="AB63" i="114" s="1"/>
  <c r="AI63" i="114" s="1"/>
  <c r="AD63" i="114"/>
  <c r="AA28" i="209"/>
  <c r="AA30" i="209"/>
  <c r="AC28" i="209"/>
  <c r="AC30" i="209"/>
  <c r="F63" i="235"/>
  <c r="F62" i="235"/>
  <c r="F64" i="235"/>
  <c r="P63" i="208"/>
  <c r="AF63" i="162" s="1"/>
  <c r="C63" i="207" s="1"/>
  <c r="P64" i="208"/>
  <c r="AF64" i="162" s="1"/>
  <c r="P62" i="208"/>
  <c r="AF62" i="162" s="1"/>
  <c r="C62" i="207" s="1"/>
  <c r="E7" i="188"/>
  <c r="E11" i="188"/>
  <c r="E9" i="188"/>
  <c r="F64" i="238" l="1"/>
  <c r="AK64" i="114"/>
  <c r="C64" i="207"/>
  <c r="AD64" i="162"/>
  <c r="AH64" i="115" s="1"/>
  <c r="AB64" i="162"/>
  <c r="AF64" i="115" s="1"/>
  <c r="AC64" i="162"/>
  <c r="AG64" i="115" s="1"/>
  <c r="AA64" i="162"/>
  <c r="AE64" i="115" s="1"/>
  <c r="AE64" i="162"/>
  <c r="AI64" i="115" s="1"/>
  <c r="AK63" i="114"/>
  <c r="F63" i="238"/>
  <c r="AK62" i="114"/>
  <c r="F62" i="238"/>
  <c r="AF28" i="209"/>
  <c r="AF30" i="209"/>
  <c r="G62" i="235"/>
  <c r="G64" i="235"/>
  <c r="G63" i="235"/>
  <c r="J153" i="228"/>
  <c r="K153" i="228" s="1"/>
  <c r="L153" i="228" s="1"/>
  <c r="J154" i="228"/>
  <c r="K154" i="228" s="1"/>
  <c r="L154" i="228" s="1"/>
  <c r="J152" i="228"/>
  <c r="K152" i="228" s="1"/>
  <c r="L152" i="228" s="1"/>
  <c r="AH134" i="209"/>
  <c r="AH6" i="209" s="1"/>
  <c r="D21" i="4" s="1"/>
  <c r="AK64" i="115" l="1"/>
  <c r="AR62" i="114"/>
  <c r="G62" i="238"/>
  <c r="AR64" i="114"/>
  <c r="G64" i="238"/>
  <c r="AR63" i="114"/>
  <c r="G63" i="238"/>
  <c r="B23" i="188"/>
  <c r="B19" i="188"/>
  <c r="B21" i="188"/>
  <c r="O17" i="219"/>
  <c r="O18" i="219" s="1"/>
  <c r="P17" i="219"/>
  <c r="Q17" i="219"/>
  <c r="Q18" i="219" s="1"/>
  <c r="R17" i="219"/>
  <c r="S17" i="219"/>
  <c r="S18" i="219" s="1"/>
  <c r="P18" i="219"/>
  <c r="R18" i="219"/>
  <c r="O22" i="219"/>
  <c r="P22" i="219"/>
  <c r="Q22" i="219"/>
  <c r="R22" i="219"/>
  <c r="S22" i="219"/>
  <c r="O17" i="218"/>
  <c r="P17" i="218"/>
  <c r="Q17" i="218"/>
  <c r="Q18" i="218" s="1"/>
  <c r="R17" i="218"/>
  <c r="S17" i="218"/>
  <c r="O18" i="218"/>
  <c r="P18" i="218"/>
  <c r="R18" i="218"/>
  <c r="S18" i="218"/>
  <c r="O22" i="218"/>
  <c r="P22" i="218"/>
  <c r="Q22" i="218"/>
  <c r="R22" i="218"/>
  <c r="S22" i="218"/>
  <c r="F25" i="219"/>
  <c r="F27" i="219" s="1"/>
  <c r="N22" i="219"/>
  <c r="F22" i="219"/>
  <c r="F18" i="219"/>
  <c r="N17" i="219"/>
  <c r="N18" i="219" s="1"/>
  <c r="F13" i="219"/>
  <c r="F11" i="219"/>
  <c r="F8" i="219"/>
  <c r="F25" i="218"/>
  <c r="F27" i="218" s="1"/>
  <c r="N22" i="218"/>
  <c r="F22" i="218"/>
  <c r="F18" i="218"/>
  <c r="N17" i="218"/>
  <c r="N18" i="218" s="1"/>
  <c r="F13" i="218"/>
  <c r="F11" i="218"/>
  <c r="F8" i="218"/>
  <c r="F27" i="217"/>
  <c r="F25" i="217"/>
  <c r="F22" i="217"/>
  <c r="F14" i="217"/>
  <c r="F12" i="217"/>
  <c r="F10" i="217"/>
  <c r="F8" i="217"/>
  <c r="F16" i="217" s="1"/>
  <c r="U37" i="236" l="1"/>
  <c r="G64" i="233"/>
  <c r="K16" i="239"/>
  <c r="K15" i="239"/>
  <c r="AY64" i="114"/>
  <c r="AY63" i="114"/>
  <c r="AY62" i="114"/>
  <c r="C21" i="188"/>
  <c r="E37" i="207" s="1"/>
  <c r="H37" i="235" s="1"/>
  <c r="C19" i="188"/>
  <c r="E36" i="207" s="1"/>
  <c r="H36" i="235" s="1"/>
  <c r="C23" i="188"/>
  <c r="E38" i="207" s="1"/>
  <c r="H38" i="235" s="1"/>
  <c r="F14" i="218"/>
  <c r="F29" i="218" s="1"/>
  <c r="F30" i="217"/>
  <c r="F32" i="217" s="1"/>
  <c r="F14" i="219"/>
  <c r="F29" i="219" s="1"/>
  <c r="E15" i="239" l="1"/>
  <c r="BF62" i="114"/>
  <c r="BF64" i="114"/>
  <c r="BF63" i="114"/>
  <c r="D19" i="188"/>
  <c r="F36" i="207" s="1"/>
  <c r="I36" i="235" s="1"/>
  <c r="D21" i="188"/>
  <c r="F37" i="207" s="1"/>
  <c r="I37" i="235" s="1"/>
  <c r="D23" i="188"/>
  <c r="F38" i="207" s="1"/>
  <c r="I38" i="235" s="1"/>
  <c r="F29" i="216"/>
  <c r="F27" i="216"/>
  <c r="F25" i="216"/>
  <c r="F22" i="216"/>
  <c r="S18" i="216"/>
  <c r="N18" i="216"/>
  <c r="F18" i="216"/>
  <c r="S17" i="216"/>
  <c r="R17" i="216"/>
  <c r="R18" i="216" s="1"/>
  <c r="Q17" i="216"/>
  <c r="Q18" i="216" s="1"/>
  <c r="P17" i="216"/>
  <c r="P18" i="216" s="1"/>
  <c r="O17" i="216"/>
  <c r="O18" i="216" s="1"/>
  <c r="N17" i="216"/>
  <c r="F8" i="216"/>
  <c r="BM64" i="114" l="1"/>
  <c r="BM63" i="114"/>
  <c r="BM62" i="114"/>
  <c r="E21" i="188"/>
  <c r="G37" i="207" s="1"/>
  <c r="J37" i="235" s="1"/>
  <c r="E23" i="188"/>
  <c r="G38" i="207" s="1"/>
  <c r="J38" i="235" s="1"/>
  <c r="E19" i="188"/>
  <c r="G36" i="207" s="1"/>
  <c r="J36" i="235" s="1"/>
  <c r="F31" i="216"/>
  <c r="F12" i="216"/>
  <c r="F14" i="216" s="1"/>
  <c r="BT62" i="114" l="1"/>
  <c r="BT64" i="114"/>
  <c r="BT63" i="114"/>
  <c r="G23" i="188"/>
  <c r="I38" i="207" s="1"/>
  <c r="L38" i="235" s="1"/>
  <c r="F23" i="188"/>
  <c r="H38" i="207" s="1"/>
  <c r="K38" i="235" s="1"/>
  <c r="G19" i="188"/>
  <c r="I36" i="207" s="1"/>
  <c r="L36" i="235" s="1"/>
  <c r="F19" i="188"/>
  <c r="H36" i="207" s="1"/>
  <c r="K36" i="235" s="1"/>
  <c r="G21" i="188"/>
  <c r="I37" i="207" s="1"/>
  <c r="L37" i="235" s="1"/>
  <c r="F21" i="188"/>
  <c r="H37" i="207" s="1"/>
  <c r="K37" i="235" s="1"/>
  <c r="F33" i="216"/>
  <c r="F28" i="177" l="1"/>
  <c r="F29" i="181"/>
  <c r="N22" i="216" l="1"/>
  <c r="N41" i="216" s="1"/>
  <c r="C39" i="207" l="1"/>
  <c r="N28" i="177" l="1"/>
  <c r="N27" i="216"/>
  <c r="N29" i="216"/>
  <c r="N25" i="216"/>
  <c r="N8" i="216"/>
  <c r="N12" i="216"/>
  <c r="N29" i="181"/>
  <c r="N31" i="216" l="1"/>
  <c r="N14" i="216"/>
  <c r="N33" i="216" l="1"/>
  <c r="N39" i="216" s="1"/>
  <c r="G38" i="188"/>
  <c r="BI38" i="162" s="1"/>
  <c r="BO38" i="162" s="1"/>
  <c r="F38" i="188" l="1"/>
  <c r="BB38" i="162" s="1"/>
  <c r="BH38" i="162" s="1"/>
  <c r="C38" i="188"/>
  <c r="AG38" i="162" s="1"/>
  <c r="AM38" i="162" s="1"/>
  <c r="D38" i="188"/>
  <c r="AN38" i="162" s="1"/>
  <c r="AT38" i="162" s="1"/>
  <c r="E38" i="188"/>
  <c r="AU38" i="162" s="1"/>
  <c r="BA38" i="162" s="1"/>
  <c r="B38" i="188"/>
  <c r="N43" i="216" l="1"/>
  <c r="N42" i="216" s="1"/>
  <c r="N44" i="216" s="1"/>
  <c r="N27" i="223"/>
  <c r="N29" i="223" s="1"/>
  <c r="N56" i="223" s="1"/>
  <c r="N62" i="223" s="1"/>
  <c r="N66" i="223" s="1"/>
  <c r="N65" i="223" s="1"/>
  <c r="N67" i="223" s="1"/>
  <c r="N69" i="223" s="1"/>
  <c r="N70" i="223" s="1"/>
  <c r="N27" i="220"/>
  <c r="N29" i="220" s="1"/>
  <c r="N56" i="220" s="1"/>
  <c r="N62" i="220" s="1"/>
  <c r="N27" i="222"/>
  <c r="N29" i="222" s="1"/>
  <c r="N56" i="222" s="1"/>
  <c r="N62" i="222" s="1"/>
  <c r="N27" i="221"/>
  <c r="N29" i="221" s="1"/>
  <c r="N46" i="216" l="1"/>
  <c r="N66" i="220"/>
  <c r="N65" i="220" s="1"/>
  <c r="N67" i="220" s="1"/>
  <c r="N66" i="222"/>
  <c r="N65" i="222" s="1"/>
  <c r="N67" i="222" s="1"/>
  <c r="N69" i="222" s="1"/>
  <c r="N70" i="222" s="1"/>
  <c r="N56" i="221"/>
  <c r="N62" i="221" s="1"/>
  <c r="N47" i="216" l="1"/>
  <c r="D28" i="207"/>
  <c r="N69" i="220"/>
  <c r="N70" i="220" s="1"/>
  <c r="N66" i="221"/>
  <c r="N65" i="221" s="1"/>
  <c r="N67" i="221" s="1"/>
  <c r="N69" i="221" s="1"/>
  <c r="N70" i="221" s="1"/>
  <c r="O29" i="216"/>
  <c r="O25" i="216"/>
  <c r="O8" i="216"/>
  <c r="O28" i="177"/>
  <c r="O27" i="216"/>
  <c r="O12" i="216"/>
  <c r="O29" i="181"/>
  <c r="O27" i="220"/>
  <c r="O29" i="220" s="1"/>
  <c r="O27" i="223"/>
  <c r="O29" i="223" s="1"/>
  <c r="O27" i="222"/>
  <c r="O29" i="222" s="1"/>
  <c r="O27" i="221"/>
  <c r="O29" i="221" s="1"/>
  <c r="O22" i="216"/>
  <c r="O41" i="216" s="1"/>
  <c r="AI28" i="162" s="1"/>
  <c r="O14" i="216" l="1"/>
  <c r="Q28" i="177"/>
  <c r="Q27" i="216"/>
  <c r="Q12" i="216"/>
  <c r="Q29" i="181"/>
  <c r="Q29" i="216"/>
  <c r="Q25" i="216"/>
  <c r="Q8" i="216"/>
  <c r="O31" i="216"/>
  <c r="P25" i="216"/>
  <c r="P27" i="216"/>
  <c r="P29" i="181"/>
  <c r="P29" i="216"/>
  <c r="P8" i="216"/>
  <c r="P28" i="177"/>
  <c r="P12" i="216"/>
  <c r="O56" i="222"/>
  <c r="O62" i="222" s="1"/>
  <c r="O56" i="223"/>
  <c r="O62" i="223" s="1"/>
  <c r="P27" i="222"/>
  <c r="P29" i="222" s="1"/>
  <c r="P27" i="221"/>
  <c r="P29" i="221" s="1"/>
  <c r="P27" i="220"/>
  <c r="P29" i="220" s="1"/>
  <c r="P27" i="223"/>
  <c r="P29" i="223" s="1"/>
  <c r="O56" i="221"/>
  <c r="O62" i="221" s="1"/>
  <c r="O66" i="221" s="1"/>
  <c r="O65" i="221" s="1"/>
  <c r="O67" i="221" s="1"/>
  <c r="O69" i="221" s="1"/>
  <c r="O70" i="221" s="1"/>
  <c r="O56" i="220"/>
  <c r="O62" i="220" s="1"/>
  <c r="Q22" i="216"/>
  <c r="Q41" i="216" s="1"/>
  <c r="AW28" i="162" s="1"/>
  <c r="P22" i="216"/>
  <c r="P41" i="216" s="1"/>
  <c r="AP28" i="162" s="1"/>
  <c r="O66" i="220" l="1"/>
  <c r="O65" i="220" s="1"/>
  <c r="O67" i="220" s="1"/>
  <c r="O66" i="223"/>
  <c r="O65" i="223" s="1"/>
  <c r="O67" i="223" s="1"/>
  <c r="O66" i="222"/>
  <c r="O65" i="222" s="1"/>
  <c r="O67" i="222" s="1"/>
  <c r="O33" i="216"/>
  <c r="O39" i="216" s="1"/>
  <c r="Q31" i="216"/>
  <c r="P14" i="216"/>
  <c r="R27" i="216"/>
  <c r="R29" i="181"/>
  <c r="R29" i="216"/>
  <c r="R8" i="216"/>
  <c r="R28" i="177"/>
  <c r="R12" i="216"/>
  <c r="R25" i="216"/>
  <c r="P31" i="216"/>
  <c r="P33" i="216" s="1"/>
  <c r="P39" i="216" s="1"/>
  <c r="AN28" i="162" s="1"/>
  <c r="Q14" i="216"/>
  <c r="Q27" i="222"/>
  <c r="Q29" i="222" s="1"/>
  <c r="Q27" i="221"/>
  <c r="Q29" i="221" s="1"/>
  <c r="Q27" i="223"/>
  <c r="Q29" i="223" s="1"/>
  <c r="Q27" i="220"/>
  <c r="Q29" i="220" s="1"/>
  <c r="P56" i="223"/>
  <c r="P62" i="223" s="1"/>
  <c r="P56" i="220"/>
  <c r="P62" i="220" s="1"/>
  <c r="P56" i="221"/>
  <c r="P62" i="221" s="1"/>
  <c r="P56" i="222"/>
  <c r="P62" i="222" s="1"/>
  <c r="R22" i="216"/>
  <c r="R41" i="216" s="1"/>
  <c r="BD28" i="162" s="1"/>
  <c r="O69" i="223" l="1"/>
  <c r="O70" i="223" s="1"/>
  <c r="O69" i="222"/>
  <c r="O70" i="222" s="1"/>
  <c r="O69" i="220"/>
  <c r="O70" i="220" s="1"/>
  <c r="P66" i="220"/>
  <c r="P65" i="220" s="1"/>
  <c r="P67" i="220" s="1"/>
  <c r="P69" i="220" s="1"/>
  <c r="P70" i="220" s="1"/>
  <c r="P66" i="223"/>
  <c r="P65" i="223" s="1"/>
  <c r="P67" i="223" s="1"/>
  <c r="P69" i="223" s="1"/>
  <c r="P70" i="223" s="1"/>
  <c r="P66" i="222"/>
  <c r="P65" i="222" s="1"/>
  <c r="P66" i="221"/>
  <c r="P65" i="221" s="1"/>
  <c r="P67" i="221" s="1"/>
  <c r="AG28" i="162"/>
  <c r="R14" i="216"/>
  <c r="Q33" i="216"/>
  <c r="Q39" i="216" s="1"/>
  <c r="AU28" i="162" s="1"/>
  <c r="S29" i="216"/>
  <c r="S25" i="216"/>
  <c r="S8" i="216"/>
  <c r="S28" i="177"/>
  <c r="S27" i="216"/>
  <c r="S12" i="216"/>
  <c r="S29" i="181"/>
  <c r="R31" i="216"/>
  <c r="Q56" i="223"/>
  <c r="Q62" i="223" s="1"/>
  <c r="Q56" i="221"/>
  <c r="Q62" i="221" s="1"/>
  <c r="R27" i="223"/>
  <c r="R29" i="223" s="1"/>
  <c r="R27" i="220"/>
  <c r="R29" i="220" s="1"/>
  <c r="R27" i="222"/>
  <c r="R29" i="222" s="1"/>
  <c r="R27" i="221"/>
  <c r="R29" i="221" s="1"/>
  <c r="Q56" i="220"/>
  <c r="Q62" i="220" s="1"/>
  <c r="Q56" i="222"/>
  <c r="Q62" i="222" s="1"/>
  <c r="P69" i="221" l="1"/>
  <c r="P70" i="221" s="1"/>
  <c r="P67" i="222"/>
  <c r="P69" i="222" s="1"/>
  <c r="P70" i="222" s="1"/>
  <c r="Q66" i="220"/>
  <c r="Q65" i="220" s="1"/>
  <c r="Q67" i="220" s="1"/>
  <c r="Q69" i="220" s="1"/>
  <c r="Q70" i="220" s="1"/>
  <c r="Q66" i="223"/>
  <c r="Q65" i="223" s="1"/>
  <c r="Q67" i="223" s="1"/>
  <c r="Q69" i="223" s="1"/>
  <c r="Q70" i="223" s="1"/>
  <c r="Q66" i="222"/>
  <c r="Q65" i="222" s="1"/>
  <c r="Q67" i="222" s="1"/>
  <c r="Q69" i="222" s="1"/>
  <c r="Q70" i="222" s="1"/>
  <c r="O43" i="216"/>
  <c r="AJ28" i="162" s="1"/>
  <c r="P43" i="216"/>
  <c r="Q66" i="221"/>
  <c r="Q65" i="221" s="1"/>
  <c r="Q67" i="221" s="1"/>
  <c r="R33" i="216"/>
  <c r="R39" i="216" s="1"/>
  <c r="BB28" i="162" s="1"/>
  <c r="S14" i="216"/>
  <c r="S31" i="216"/>
  <c r="S27" i="220"/>
  <c r="S29" i="220" s="1"/>
  <c r="S27" i="223"/>
  <c r="S29" i="223" s="1"/>
  <c r="S27" i="222"/>
  <c r="S29" i="222" s="1"/>
  <c r="S27" i="221"/>
  <c r="S29" i="221" s="1"/>
  <c r="R56" i="221"/>
  <c r="R62" i="221" s="1"/>
  <c r="R56" i="222"/>
  <c r="R62" i="222" s="1"/>
  <c r="R56" i="220"/>
  <c r="R62" i="220" s="1"/>
  <c r="R56" i="223"/>
  <c r="R62" i="223" s="1"/>
  <c r="S22" i="216"/>
  <c r="S41" i="216" s="1"/>
  <c r="BK28" i="162" s="1"/>
  <c r="P42" i="216" l="1"/>
  <c r="AQ28" i="162"/>
  <c r="R66" i="220"/>
  <c r="R65" i="220" s="1"/>
  <c r="R67" i="220" s="1"/>
  <c r="R66" i="221"/>
  <c r="R65" i="221" s="1"/>
  <c r="R67" i="221" s="1"/>
  <c r="R69" i="221" s="1"/>
  <c r="R70" i="221" s="1"/>
  <c r="R66" i="223"/>
  <c r="R65" i="223" s="1"/>
  <c r="R67" i="223" s="1"/>
  <c r="R69" i="223" s="1"/>
  <c r="R70" i="223" s="1"/>
  <c r="Q69" i="221"/>
  <c r="Q70" i="221" s="1"/>
  <c r="O42" i="216"/>
  <c r="AK28" i="162" s="1"/>
  <c r="R66" i="222"/>
  <c r="R65" i="222" s="1"/>
  <c r="R67" i="222" s="1"/>
  <c r="Q43" i="216"/>
  <c r="S56" i="222"/>
  <c r="S62" i="222" s="1"/>
  <c r="S56" i="223"/>
  <c r="S62" i="223" s="1"/>
  <c r="S56" i="221"/>
  <c r="S62" i="221" s="1"/>
  <c r="S56" i="220"/>
  <c r="S62" i="220" s="1"/>
  <c r="S66" i="220" s="1"/>
  <c r="S65" i="220" s="1"/>
  <c r="S67" i="220" s="1"/>
  <c r="S69" i="220" s="1"/>
  <c r="S70" i="220" s="1"/>
  <c r="S33" i="216"/>
  <c r="S39" i="216" s="1"/>
  <c r="BI28" i="162" s="1"/>
  <c r="Q42" i="216" l="1"/>
  <c r="AX28" i="162"/>
  <c r="P44" i="216"/>
  <c r="AS28" i="162" s="1"/>
  <c r="AR28" i="162"/>
  <c r="R69" i="220"/>
  <c r="R70" i="220" s="1"/>
  <c r="R69" i="222"/>
  <c r="R70" i="222" s="1"/>
  <c r="S66" i="221"/>
  <c r="S65" i="221" s="1"/>
  <c r="S67" i="221" s="1"/>
  <c r="S66" i="223"/>
  <c r="S65" i="223" s="1"/>
  <c r="S66" i="222"/>
  <c r="S65" i="222" s="1"/>
  <c r="R43" i="216"/>
  <c r="O44" i="216"/>
  <c r="P22" i="115"/>
  <c r="D22" i="233" s="1"/>
  <c r="P25" i="115"/>
  <c r="D25" i="233" s="1"/>
  <c r="P26" i="115"/>
  <c r="D26" i="233" s="1"/>
  <c r="P38" i="115"/>
  <c r="D38" i="233" s="1"/>
  <c r="P54" i="115"/>
  <c r="D54" i="233" s="1"/>
  <c r="P57" i="115"/>
  <c r="D57" i="233" s="1"/>
  <c r="P15" i="115"/>
  <c r="D15" i="233" s="1"/>
  <c r="P18" i="115"/>
  <c r="D18" i="233" s="1"/>
  <c r="P23" i="115"/>
  <c r="D23" i="233" s="1"/>
  <c r="P24" i="115"/>
  <c r="D24" i="233" s="1"/>
  <c r="P20" i="115"/>
  <c r="P21" i="115"/>
  <c r="D21" i="233" s="1"/>
  <c r="P27" i="115"/>
  <c r="D27" i="233" s="1"/>
  <c r="P36" i="115"/>
  <c r="D36" i="233" s="1"/>
  <c r="P37" i="115"/>
  <c r="D37" i="233" s="1"/>
  <c r="I18" i="115"/>
  <c r="C18" i="233" s="1"/>
  <c r="I24" i="115"/>
  <c r="C24" i="233" s="1"/>
  <c r="I27" i="115"/>
  <c r="C27" i="233" s="1"/>
  <c r="I36" i="115"/>
  <c r="I37" i="115"/>
  <c r="C37" i="233" s="1"/>
  <c r="P34" i="115"/>
  <c r="D34" i="233" s="1"/>
  <c r="P33" i="115"/>
  <c r="D33" i="233" s="1"/>
  <c r="P31" i="115"/>
  <c r="D31" i="233" s="1"/>
  <c r="P32" i="115"/>
  <c r="D32" i="233" s="1"/>
  <c r="P9" i="115"/>
  <c r="D9" i="233" s="1"/>
  <c r="P14" i="115"/>
  <c r="D14" i="233" s="1"/>
  <c r="P11" i="115"/>
  <c r="D11" i="233" s="1"/>
  <c r="P13" i="115"/>
  <c r="D13" i="233" s="1"/>
  <c r="P16" i="115"/>
  <c r="D16" i="233" s="1"/>
  <c r="P17" i="115"/>
  <c r="D17" i="233" s="1"/>
  <c r="AF54" i="209"/>
  <c r="AF53" i="209"/>
  <c r="AF52" i="209"/>
  <c r="AF46" i="209"/>
  <c r="AF45" i="209"/>
  <c r="AF44" i="209"/>
  <c r="AF41" i="209"/>
  <c r="AF40" i="209"/>
  <c r="AF38" i="209"/>
  <c r="AF37" i="209"/>
  <c r="AF36" i="209"/>
  <c r="AF34" i="209"/>
  <c r="AF33" i="209"/>
  <c r="AF32" i="209"/>
  <c r="AF31" i="209"/>
  <c r="AF27" i="209"/>
  <c r="AF26" i="209"/>
  <c r="AF25" i="209"/>
  <c r="AF24" i="209"/>
  <c r="AF23" i="209"/>
  <c r="AF21" i="209"/>
  <c r="AF18" i="209"/>
  <c r="AF17" i="209"/>
  <c r="AF16" i="209"/>
  <c r="AF15" i="209"/>
  <c r="AF14" i="209"/>
  <c r="AF13" i="209"/>
  <c r="AF12" i="209"/>
  <c r="AF11" i="209"/>
  <c r="AF10" i="209"/>
  <c r="AF9" i="209"/>
  <c r="Z54" i="209"/>
  <c r="Z53" i="209"/>
  <c r="Z52" i="209"/>
  <c r="Z46" i="209"/>
  <c r="Z45" i="209"/>
  <c r="Z44" i="209"/>
  <c r="Z41" i="209"/>
  <c r="Z40" i="209"/>
  <c r="Z38" i="209"/>
  <c r="Z37" i="209"/>
  <c r="Z36" i="209"/>
  <c r="Z34" i="209"/>
  <c r="Z33" i="209"/>
  <c r="Z32" i="209"/>
  <c r="Z31" i="209"/>
  <c r="Z27" i="209"/>
  <c r="Z26" i="209"/>
  <c r="Z25" i="209"/>
  <c r="Z24" i="209"/>
  <c r="Z23" i="209"/>
  <c r="Z21" i="209"/>
  <c r="Z18" i="209"/>
  <c r="Z17" i="209"/>
  <c r="Z16" i="209"/>
  <c r="Z15" i="209"/>
  <c r="Z14" i="209"/>
  <c r="Z13" i="209"/>
  <c r="Z12" i="209"/>
  <c r="Z11" i="209"/>
  <c r="Z10" i="209"/>
  <c r="Z9" i="209"/>
  <c r="T54" i="209"/>
  <c r="T53" i="209"/>
  <c r="T52" i="209"/>
  <c r="T46" i="209"/>
  <c r="T45" i="209"/>
  <c r="T44" i="209"/>
  <c r="T41" i="209"/>
  <c r="T40" i="209"/>
  <c r="T38" i="209"/>
  <c r="T37" i="209"/>
  <c r="T36" i="209"/>
  <c r="T34" i="209"/>
  <c r="T33" i="209"/>
  <c r="T32" i="209"/>
  <c r="T31" i="209"/>
  <c r="T27" i="209"/>
  <c r="T26" i="209"/>
  <c r="T25" i="209"/>
  <c r="T24" i="209"/>
  <c r="T23" i="209"/>
  <c r="T21" i="209"/>
  <c r="T18" i="209"/>
  <c r="T17" i="209"/>
  <c r="T16" i="209"/>
  <c r="T15" i="209"/>
  <c r="T14" i="209"/>
  <c r="T13" i="209"/>
  <c r="T12" i="209"/>
  <c r="T11" i="209"/>
  <c r="T10" i="209"/>
  <c r="T9" i="209"/>
  <c r="N54" i="209"/>
  <c r="N53" i="209"/>
  <c r="N52" i="209"/>
  <c r="N46" i="209"/>
  <c r="N45" i="209"/>
  <c r="N41" i="209"/>
  <c r="N40" i="209"/>
  <c r="N38" i="209"/>
  <c r="N37" i="209"/>
  <c r="N36" i="209"/>
  <c r="N34" i="209"/>
  <c r="N33" i="209"/>
  <c r="N32" i="209"/>
  <c r="N31" i="209"/>
  <c r="N27" i="209"/>
  <c r="N26" i="209"/>
  <c r="N24" i="209"/>
  <c r="N23" i="209"/>
  <c r="N21" i="209"/>
  <c r="N18" i="209"/>
  <c r="N17" i="209"/>
  <c r="N16" i="209"/>
  <c r="N15" i="209"/>
  <c r="N14" i="209"/>
  <c r="N13" i="209"/>
  <c r="N12" i="209"/>
  <c r="N11" i="209"/>
  <c r="N10" i="209"/>
  <c r="N9" i="209"/>
  <c r="H53" i="209"/>
  <c r="H54" i="209"/>
  <c r="H52" i="209"/>
  <c r="H46" i="209"/>
  <c r="H44" i="209"/>
  <c r="H41" i="209"/>
  <c r="H40" i="209"/>
  <c r="H37" i="209"/>
  <c r="H38" i="209"/>
  <c r="H36" i="209"/>
  <c r="H32" i="209"/>
  <c r="H33" i="209"/>
  <c r="H34" i="209"/>
  <c r="H31" i="209"/>
  <c r="H23" i="209"/>
  <c r="H25" i="209"/>
  <c r="H26" i="209"/>
  <c r="H10" i="209"/>
  <c r="H11" i="209"/>
  <c r="H14" i="209"/>
  <c r="H15" i="209"/>
  <c r="H18" i="209"/>
  <c r="H9" i="209"/>
  <c r="C36" i="233" l="1"/>
  <c r="D20" i="233"/>
  <c r="AT28" i="162"/>
  <c r="R42" i="216"/>
  <c r="BF28" i="162" s="1"/>
  <c r="BE28" i="162"/>
  <c r="Q44" i="216"/>
  <c r="AY28" i="162"/>
  <c r="O46" i="216"/>
  <c r="O47" i="216" s="1"/>
  <c r="AL28" i="162"/>
  <c r="AM28" i="162" s="1"/>
  <c r="P46" i="216"/>
  <c r="S69" i="221"/>
  <c r="S70" i="221" s="1"/>
  <c r="S67" i="222"/>
  <c r="S69" i="222" s="1"/>
  <c r="S70" i="222" s="1"/>
  <c r="S67" i="223"/>
  <c r="S69" i="223" s="1"/>
  <c r="S70" i="223" s="1"/>
  <c r="S43" i="216"/>
  <c r="N16" i="115"/>
  <c r="J16" i="115"/>
  <c r="M16" i="115"/>
  <c r="L16" i="115"/>
  <c r="K16" i="115"/>
  <c r="M9" i="115"/>
  <c r="L9" i="115"/>
  <c r="K9" i="115"/>
  <c r="N9" i="115"/>
  <c r="J9" i="115"/>
  <c r="K34" i="115"/>
  <c r="N34" i="115"/>
  <c r="J34" i="115"/>
  <c r="M34" i="115"/>
  <c r="L34" i="115"/>
  <c r="D24" i="115"/>
  <c r="F24" i="115"/>
  <c r="G24" i="115"/>
  <c r="C24" i="115"/>
  <c r="E24" i="115"/>
  <c r="M37" i="115"/>
  <c r="L37" i="115"/>
  <c r="K37" i="115"/>
  <c r="N37" i="115"/>
  <c r="J37" i="115"/>
  <c r="N21" i="115"/>
  <c r="J21" i="115"/>
  <c r="M21" i="115"/>
  <c r="L21" i="115"/>
  <c r="K21" i="115"/>
  <c r="N57" i="115"/>
  <c r="M57" i="115"/>
  <c r="L57" i="115"/>
  <c r="K25" i="115"/>
  <c r="N25" i="115"/>
  <c r="M25" i="115"/>
  <c r="M13" i="115"/>
  <c r="L13" i="115"/>
  <c r="K13" i="115"/>
  <c r="N13" i="115"/>
  <c r="J13" i="115"/>
  <c r="M32" i="115"/>
  <c r="L32" i="115"/>
  <c r="K32" i="115"/>
  <c r="N32" i="115"/>
  <c r="J32" i="115"/>
  <c r="D37" i="115"/>
  <c r="F37" i="115"/>
  <c r="C37" i="115"/>
  <c r="E37" i="115"/>
  <c r="G37" i="115"/>
  <c r="N36" i="115"/>
  <c r="J36" i="115"/>
  <c r="M36" i="115"/>
  <c r="L36" i="115"/>
  <c r="K36" i="115"/>
  <c r="K20" i="115"/>
  <c r="N20" i="115"/>
  <c r="J20" i="115"/>
  <c r="M20" i="115"/>
  <c r="L20" i="115"/>
  <c r="M54" i="115"/>
  <c r="L54" i="115"/>
  <c r="K54" i="115"/>
  <c r="N54" i="115"/>
  <c r="J54" i="115"/>
  <c r="L38" i="115"/>
  <c r="K38" i="115"/>
  <c r="N38" i="115"/>
  <c r="J38" i="115"/>
  <c r="M38" i="115"/>
  <c r="K11" i="115"/>
  <c r="N11" i="115"/>
  <c r="J11" i="115"/>
  <c r="M11" i="115"/>
  <c r="L11" i="115"/>
  <c r="N31" i="115"/>
  <c r="J31" i="115"/>
  <c r="M31" i="115"/>
  <c r="L31" i="115"/>
  <c r="K31" i="115"/>
  <c r="E36" i="115"/>
  <c r="C36" i="115"/>
  <c r="G36" i="115"/>
  <c r="D36" i="115"/>
  <c r="F36" i="115"/>
  <c r="K27" i="115"/>
  <c r="N27" i="115"/>
  <c r="J27" i="115"/>
  <c r="M27" i="115"/>
  <c r="L27" i="115"/>
  <c r="M24" i="115"/>
  <c r="L24" i="115"/>
  <c r="K24" i="115"/>
  <c r="N24" i="115"/>
  <c r="J24" i="115"/>
  <c r="L18" i="115"/>
  <c r="K18" i="115"/>
  <c r="N18" i="115"/>
  <c r="J18" i="115"/>
  <c r="M18" i="115"/>
  <c r="L26" i="115"/>
  <c r="K26" i="115"/>
  <c r="N26" i="115"/>
  <c r="J26" i="115"/>
  <c r="M26" i="115"/>
  <c r="M17" i="115"/>
  <c r="L17" i="115"/>
  <c r="K17" i="115"/>
  <c r="N17" i="115"/>
  <c r="J17" i="115"/>
  <c r="L14" i="115"/>
  <c r="K14" i="115"/>
  <c r="N14" i="115"/>
  <c r="J14" i="115"/>
  <c r="M14" i="115"/>
  <c r="L33" i="115"/>
  <c r="K33" i="115"/>
  <c r="N33" i="115"/>
  <c r="J33" i="115"/>
  <c r="M33" i="115"/>
  <c r="F27" i="115"/>
  <c r="D27" i="115"/>
  <c r="C27" i="115"/>
  <c r="E27" i="115"/>
  <c r="G27" i="115"/>
  <c r="C18" i="115"/>
  <c r="G18" i="115"/>
  <c r="D18" i="115"/>
  <c r="E18" i="115"/>
  <c r="F18" i="115"/>
  <c r="M22" i="115"/>
  <c r="L22" i="115"/>
  <c r="K22" i="115"/>
  <c r="N22" i="115"/>
  <c r="J22" i="115"/>
  <c r="N23" i="115"/>
  <c r="M23" i="115"/>
  <c r="K23" i="115"/>
  <c r="K15" i="115"/>
  <c r="N15" i="115"/>
  <c r="J15" i="115"/>
  <c r="M15" i="115"/>
  <c r="L15" i="115"/>
  <c r="H13" i="209"/>
  <c r="H17" i="209"/>
  <c r="H16" i="209"/>
  <c r="H12" i="209"/>
  <c r="H24" i="209"/>
  <c r="H45" i="209"/>
  <c r="N25" i="209"/>
  <c r="N44" i="209"/>
  <c r="I53" i="115"/>
  <c r="C53" i="233" s="1"/>
  <c r="P40" i="115"/>
  <c r="D40" i="233" s="1"/>
  <c r="P53" i="115"/>
  <c r="D53" i="233" s="1"/>
  <c r="P48" i="115"/>
  <c r="D48" i="233" s="1"/>
  <c r="P52" i="115"/>
  <c r="D52" i="233" s="1"/>
  <c r="P44" i="115"/>
  <c r="D44" i="233" s="1"/>
  <c r="I11" i="115"/>
  <c r="C11" i="233" s="1"/>
  <c r="I14" i="115"/>
  <c r="C14" i="233" s="1"/>
  <c r="I16" i="115"/>
  <c r="C16" i="233" s="1"/>
  <c r="P12" i="115"/>
  <c r="D12" i="233" s="1"/>
  <c r="P10" i="115"/>
  <c r="D10" i="233" s="1"/>
  <c r="I13" i="115"/>
  <c r="C13" i="233" s="1"/>
  <c r="P69" i="115" l="1"/>
  <c r="E28" i="207"/>
  <c r="H28" i="235" s="1"/>
  <c r="F28" i="207"/>
  <c r="I28" i="235" s="1"/>
  <c r="P47" i="216"/>
  <c r="AZ28" i="162"/>
  <c r="BA28" i="162" s="1"/>
  <c r="Q46" i="216"/>
  <c r="S42" i="216"/>
  <c r="BM28" i="162" s="1"/>
  <c r="BL28" i="162"/>
  <c r="R44" i="216"/>
  <c r="C14" i="115"/>
  <c r="G14" i="115"/>
  <c r="D14" i="115"/>
  <c r="E14" i="115"/>
  <c r="F14" i="115"/>
  <c r="D13" i="115"/>
  <c r="E13" i="115"/>
  <c r="F13" i="115"/>
  <c r="C13" i="115"/>
  <c r="G13" i="115"/>
  <c r="L10" i="115"/>
  <c r="K10" i="115"/>
  <c r="N10" i="115"/>
  <c r="J10" i="115"/>
  <c r="M10" i="115"/>
  <c r="M69" i="115" s="1"/>
  <c r="K52" i="115"/>
  <c r="N52" i="115"/>
  <c r="J52" i="115"/>
  <c r="M52" i="115"/>
  <c r="L52" i="115"/>
  <c r="C53" i="115"/>
  <c r="G53" i="115"/>
  <c r="D53" i="115"/>
  <c r="E53" i="115"/>
  <c r="F53" i="115"/>
  <c r="N12" i="115"/>
  <c r="N69" i="115" s="1"/>
  <c r="J12" i="115"/>
  <c r="M12" i="115"/>
  <c r="L12" i="115"/>
  <c r="K12" i="115"/>
  <c r="E16" i="115"/>
  <c r="F16" i="115"/>
  <c r="C16" i="115"/>
  <c r="G16" i="115"/>
  <c r="D16" i="115"/>
  <c r="M48" i="115"/>
  <c r="L48" i="115"/>
  <c r="N48" i="115"/>
  <c r="N53" i="115"/>
  <c r="J53" i="115"/>
  <c r="M53" i="115"/>
  <c r="L53" i="115"/>
  <c r="K53" i="115"/>
  <c r="F11" i="115"/>
  <c r="C11" i="115"/>
  <c r="G11" i="115"/>
  <c r="D11" i="115"/>
  <c r="E11" i="115"/>
  <c r="M44" i="115"/>
  <c r="L44" i="115"/>
  <c r="K44" i="115"/>
  <c r="N44" i="115"/>
  <c r="J44" i="115"/>
  <c r="K40" i="115"/>
  <c r="N40" i="115"/>
  <c r="J40" i="115"/>
  <c r="M40" i="115"/>
  <c r="L40" i="115"/>
  <c r="I41" i="115"/>
  <c r="C41" i="233" s="1"/>
  <c r="P49" i="115"/>
  <c r="D49" i="233" s="1"/>
  <c r="I25" i="115"/>
  <c r="C25" i="233" s="1"/>
  <c r="I10" i="115"/>
  <c r="C10" i="233" s="1"/>
  <c r="P46" i="115"/>
  <c r="D46" i="233" s="1"/>
  <c r="P56" i="115"/>
  <c r="D56" i="233" s="1"/>
  <c r="P45" i="115"/>
  <c r="D45" i="233" s="1"/>
  <c r="I21" i="115"/>
  <c r="C21" i="233" s="1"/>
  <c r="P55" i="115"/>
  <c r="D55" i="233" s="1"/>
  <c r="P41" i="115"/>
  <c r="D41" i="233" s="1"/>
  <c r="I12" i="115"/>
  <c r="C12" i="233" s="1"/>
  <c r="I40" i="115"/>
  <c r="C40" i="233" s="1"/>
  <c r="P47" i="115"/>
  <c r="D47" i="233" s="1"/>
  <c r="I55" i="115"/>
  <c r="C55" i="233" s="1"/>
  <c r="I22" i="115"/>
  <c r="C22" i="233" s="1"/>
  <c r="I34" i="115"/>
  <c r="C34" i="233" s="1"/>
  <c r="I38" i="115"/>
  <c r="I23" i="115"/>
  <c r="C23" i="233" s="1"/>
  <c r="I9" i="115"/>
  <c r="C9" i="233" s="1"/>
  <c r="I15" i="115"/>
  <c r="C15" i="233" s="1"/>
  <c r="I17" i="115"/>
  <c r="C17" i="233" s="1"/>
  <c r="C38" i="233" l="1"/>
  <c r="I69" i="115"/>
  <c r="D68" i="233"/>
  <c r="R46" i="216"/>
  <c r="BG28" i="162"/>
  <c r="BH28" i="162" s="1"/>
  <c r="S44" i="216"/>
  <c r="Q47" i="216"/>
  <c r="G28" i="207"/>
  <c r="J28" i="235" s="1"/>
  <c r="D23" i="115"/>
  <c r="F23" i="115"/>
  <c r="G23" i="115"/>
  <c r="G9" i="115"/>
  <c r="D9" i="115"/>
  <c r="C9" i="115"/>
  <c r="F9" i="115"/>
  <c r="E9" i="115"/>
  <c r="E55" i="115"/>
  <c r="F55" i="115"/>
  <c r="G55" i="115"/>
  <c r="N41" i="115"/>
  <c r="J41" i="115"/>
  <c r="M41" i="115"/>
  <c r="L41" i="115"/>
  <c r="K41" i="115"/>
  <c r="N56" i="115"/>
  <c r="M56" i="115"/>
  <c r="L56" i="115"/>
  <c r="L49" i="115"/>
  <c r="N49" i="115"/>
  <c r="M49" i="115"/>
  <c r="F34" i="115"/>
  <c r="D34" i="115"/>
  <c r="E34" i="115"/>
  <c r="C34" i="115"/>
  <c r="G34" i="115"/>
  <c r="E21" i="115"/>
  <c r="C21" i="115"/>
  <c r="G21" i="115"/>
  <c r="D21" i="115"/>
  <c r="F21" i="115"/>
  <c r="C38" i="115"/>
  <c r="G38" i="115"/>
  <c r="G69" i="115" s="1"/>
  <c r="E38" i="115"/>
  <c r="F38" i="115"/>
  <c r="F69" i="115" s="1"/>
  <c r="D38" i="115"/>
  <c r="P68" i="115"/>
  <c r="N47" i="115"/>
  <c r="M47" i="115"/>
  <c r="L47" i="115"/>
  <c r="L55" i="115"/>
  <c r="N55" i="115"/>
  <c r="M55" i="115"/>
  <c r="K46" i="115"/>
  <c r="N46" i="115"/>
  <c r="J46" i="115"/>
  <c r="M46" i="115"/>
  <c r="L46" i="115"/>
  <c r="C41" i="115"/>
  <c r="G41" i="115"/>
  <c r="D41" i="115"/>
  <c r="E41" i="115"/>
  <c r="F41" i="115"/>
  <c r="D17" i="115"/>
  <c r="E17" i="115"/>
  <c r="F17" i="115"/>
  <c r="C17" i="115"/>
  <c r="G17" i="115"/>
  <c r="F40" i="115"/>
  <c r="D40" i="115"/>
  <c r="G40" i="115"/>
  <c r="C40" i="115"/>
  <c r="E40" i="115"/>
  <c r="C10" i="115"/>
  <c r="G10" i="115"/>
  <c r="D10" i="115"/>
  <c r="E10" i="115"/>
  <c r="F10" i="115"/>
  <c r="F15" i="115"/>
  <c r="C15" i="115"/>
  <c r="G15" i="115"/>
  <c r="D15" i="115"/>
  <c r="E15" i="115"/>
  <c r="D22" i="115"/>
  <c r="F22" i="115"/>
  <c r="C22" i="115"/>
  <c r="E22" i="115"/>
  <c r="G22" i="115"/>
  <c r="E12" i="115"/>
  <c r="F12" i="115"/>
  <c r="C12" i="115"/>
  <c r="G12" i="115"/>
  <c r="D12" i="115"/>
  <c r="L45" i="115"/>
  <c r="K45" i="115"/>
  <c r="N45" i="115"/>
  <c r="J45" i="115"/>
  <c r="M45" i="115"/>
  <c r="G25" i="115"/>
  <c r="D25" i="115"/>
  <c r="F25" i="115"/>
  <c r="I44" i="115"/>
  <c r="C44" i="233" s="1"/>
  <c r="I49" i="115"/>
  <c r="C49" i="233" s="1"/>
  <c r="I54" i="115"/>
  <c r="C54" i="233" s="1"/>
  <c r="I57" i="115"/>
  <c r="C57" i="233" s="1"/>
  <c r="I52" i="115"/>
  <c r="C52" i="233" s="1"/>
  <c r="I26" i="115"/>
  <c r="C26" i="233" s="1"/>
  <c r="I45" i="115"/>
  <c r="C45" i="233" s="1"/>
  <c r="I32" i="115"/>
  <c r="C32" i="233" s="1"/>
  <c r="I31" i="115"/>
  <c r="C31" i="233" s="1"/>
  <c r="I33" i="115"/>
  <c r="C33" i="233" s="1"/>
  <c r="D69" i="233" l="1"/>
  <c r="S46" i="216"/>
  <c r="BN28" i="162"/>
  <c r="BO28" i="162" s="1"/>
  <c r="H28" i="207"/>
  <c r="K28" i="235" s="1"/>
  <c r="R47" i="216"/>
  <c r="F54" i="115"/>
  <c r="C54" i="115"/>
  <c r="E54" i="115"/>
  <c r="G54" i="115"/>
  <c r="D54" i="115"/>
  <c r="C33" i="115"/>
  <c r="G33" i="115"/>
  <c r="E33" i="115"/>
  <c r="D33" i="115"/>
  <c r="F33" i="115"/>
  <c r="C26" i="115"/>
  <c r="G26" i="115"/>
  <c r="E26" i="115"/>
  <c r="F26" i="115"/>
  <c r="D26" i="115"/>
  <c r="E49" i="115"/>
  <c r="F49" i="115"/>
  <c r="G49" i="115"/>
  <c r="E31" i="115"/>
  <c r="C31" i="115"/>
  <c r="G31" i="115"/>
  <c r="D31" i="115"/>
  <c r="F31" i="115"/>
  <c r="D52" i="115"/>
  <c r="C52" i="115"/>
  <c r="E52" i="115"/>
  <c r="G52" i="115"/>
  <c r="F52" i="115"/>
  <c r="F44" i="115"/>
  <c r="E44" i="115"/>
  <c r="C44" i="115"/>
  <c r="G44" i="115"/>
  <c r="D44" i="115"/>
  <c r="D32" i="115"/>
  <c r="F32" i="115"/>
  <c r="G32" i="115"/>
  <c r="C32" i="115"/>
  <c r="E32" i="115"/>
  <c r="G57" i="115"/>
  <c r="F57" i="115"/>
  <c r="E57" i="115"/>
  <c r="E45" i="115"/>
  <c r="F45" i="115"/>
  <c r="C45" i="115"/>
  <c r="G45" i="115"/>
  <c r="D45" i="115"/>
  <c r="I46" i="115"/>
  <c r="C46" i="233" s="1"/>
  <c r="I47" i="115"/>
  <c r="C47" i="233" s="1"/>
  <c r="I56" i="115"/>
  <c r="C56" i="233" s="1"/>
  <c r="I48" i="115"/>
  <c r="C48" i="233" s="1"/>
  <c r="BP28" i="162" l="1"/>
  <c r="I28" i="207"/>
  <c r="L28" i="235" s="1"/>
  <c r="S47" i="216"/>
  <c r="F48" i="115"/>
  <c r="G48" i="115"/>
  <c r="E48" i="115"/>
  <c r="E56" i="115"/>
  <c r="F56" i="115"/>
  <c r="G56" i="115"/>
  <c r="G47" i="115"/>
  <c r="F47" i="115"/>
  <c r="E47" i="115"/>
  <c r="D46" i="115"/>
  <c r="E46" i="115"/>
  <c r="C46" i="115"/>
  <c r="F46" i="115"/>
  <c r="G46" i="115"/>
  <c r="I20" i="115"/>
  <c r="C20" i="233" l="1"/>
  <c r="C68" i="233" s="1"/>
  <c r="C69" i="233" s="1"/>
  <c r="I68" i="115"/>
  <c r="F20" i="115"/>
  <c r="D20" i="115"/>
  <c r="E20" i="115"/>
  <c r="G20" i="115"/>
  <c r="C20" i="115"/>
  <c r="D70" i="208"/>
  <c r="C75" i="235" s="1"/>
  <c r="D71" i="208"/>
  <c r="C76" i="235" s="1"/>
  <c r="D72" i="208"/>
  <c r="C77" i="235" s="1"/>
  <c r="D73" i="208"/>
  <c r="C78" i="235" s="1"/>
  <c r="D74" i="208"/>
  <c r="C82" i="235" s="1"/>
  <c r="D11" i="208"/>
  <c r="D12" i="208"/>
  <c r="D13" i="208"/>
  <c r="D14" i="208"/>
  <c r="D15" i="208"/>
  <c r="D16" i="208"/>
  <c r="D17" i="208"/>
  <c r="D18" i="208"/>
  <c r="D9" i="208"/>
  <c r="D10" i="208"/>
  <c r="D20" i="208"/>
  <c r="D21" i="208"/>
  <c r="D22" i="208"/>
  <c r="D24" i="208"/>
  <c r="D26" i="208"/>
  <c r="D27" i="208"/>
  <c r="D31" i="208"/>
  <c r="D32" i="208"/>
  <c r="D33" i="208"/>
  <c r="D34" i="208"/>
  <c r="D36" i="208"/>
  <c r="D37" i="208"/>
  <c r="D38" i="208"/>
  <c r="D59" i="208"/>
  <c r="D60" i="208"/>
  <c r="D44" i="208"/>
  <c r="D45" i="208"/>
  <c r="D46" i="208"/>
  <c r="D52" i="208"/>
  <c r="D53" i="208"/>
  <c r="D54" i="208"/>
  <c r="D40" i="208"/>
  <c r="D41" i="208"/>
  <c r="D62" i="208"/>
  <c r="H62" i="162" s="1"/>
  <c r="D63" i="208"/>
  <c r="H63" i="162" s="1"/>
  <c r="D64" i="208"/>
  <c r="H64" i="162" s="1"/>
  <c r="F62" i="162" l="1"/>
  <c r="F62" i="114" s="1"/>
  <c r="D62" i="162"/>
  <c r="D62" i="114" s="1"/>
  <c r="E62" i="162"/>
  <c r="E62" i="114" s="1"/>
  <c r="I62" i="114"/>
  <c r="C62" i="238" s="1"/>
  <c r="C62" i="162"/>
  <c r="C62" i="114" s="1"/>
  <c r="G62" i="162"/>
  <c r="G62" i="114" s="1"/>
  <c r="F63" i="162"/>
  <c r="F63" i="114" s="1"/>
  <c r="E63" i="162"/>
  <c r="E63" i="114" s="1"/>
  <c r="C63" i="162"/>
  <c r="C63" i="114" s="1"/>
  <c r="D63" i="162"/>
  <c r="D63" i="114" s="1"/>
  <c r="I63" i="114"/>
  <c r="C63" i="238" s="1"/>
  <c r="G63" i="162"/>
  <c r="G63" i="114" s="1"/>
  <c r="F64" i="162"/>
  <c r="F64" i="114" s="1"/>
  <c r="E64" i="162"/>
  <c r="E64" i="114" s="1"/>
  <c r="C64" i="162"/>
  <c r="C64" i="114" s="1"/>
  <c r="I64" i="114"/>
  <c r="C64" i="238" s="1"/>
  <c r="G64" i="162"/>
  <c r="G64" i="114" s="1"/>
  <c r="D64" i="162"/>
  <c r="D64" i="114" s="1"/>
  <c r="C11" i="235"/>
  <c r="C62" i="235"/>
  <c r="C44" i="235"/>
  <c r="C32" i="235"/>
  <c r="C10" i="235"/>
  <c r="C41" i="235"/>
  <c r="C60" i="235"/>
  <c r="C31" i="235"/>
  <c r="C9" i="235"/>
  <c r="C15" i="235"/>
  <c r="C40" i="235"/>
  <c r="C46" i="235"/>
  <c r="C59" i="235"/>
  <c r="C34" i="235"/>
  <c r="C27" i="235"/>
  <c r="C21" i="235"/>
  <c r="C18" i="235"/>
  <c r="C14" i="235"/>
  <c r="C53" i="235"/>
  <c r="C37" i="235"/>
  <c r="C24" i="235"/>
  <c r="C16" i="235"/>
  <c r="C12" i="235"/>
  <c r="C52" i="235"/>
  <c r="C36" i="235"/>
  <c r="C22" i="235"/>
  <c r="C64" i="235"/>
  <c r="C63" i="235"/>
  <c r="C54" i="235"/>
  <c r="C45" i="235"/>
  <c r="C38" i="235"/>
  <c r="C33" i="235"/>
  <c r="C26" i="235"/>
  <c r="C20" i="235"/>
  <c r="C17" i="235"/>
  <c r="C13" i="235"/>
  <c r="G64" i="208"/>
  <c r="N64" i="162" s="1"/>
  <c r="G46" i="208"/>
  <c r="G34" i="208"/>
  <c r="G63" i="208"/>
  <c r="N63" i="162" s="1"/>
  <c r="G45" i="208"/>
  <c r="G33" i="208"/>
  <c r="G62" i="208"/>
  <c r="N62" i="162" s="1"/>
  <c r="G53" i="208"/>
  <c r="G44" i="208"/>
  <c r="G37" i="208"/>
  <c r="G32" i="208"/>
  <c r="G40" i="208"/>
  <c r="G59" i="208"/>
  <c r="G54" i="208"/>
  <c r="G38" i="208"/>
  <c r="G41" i="208"/>
  <c r="G52" i="208"/>
  <c r="G60" i="208"/>
  <c r="G36" i="208"/>
  <c r="G31" i="208"/>
  <c r="G27" i="208"/>
  <c r="G21" i="208"/>
  <c r="G18" i="208"/>
  <c r="G14" i="208"/>
  <c r="G74" i="208"/>
  <c r="D82" i="235" s="1"/>
  <c r="G26" i="208"/>
  <c r="G20" i="208"/>
  <c r="G17" i="208"/>
  <c r="G13" i="208"/>
  <c r="G73" i="208"/>
  <c r="D78" i="235" s="1"/>
  <c r="G24" i="208"/>
  <c r="G10" i="208"/>
  <c r="G16" i="208"/>
  <c r="G12" i="208"/>
  <c r="G72" i="208"/>
  <c r="D77" i="235" s="1"/>
  <c r="G22" i="208"/>
  <c r="G9" i="208"/>
  <c r="G15" i="208"/>
  <c r="G11" i="208"/>
  <c r="G71" i="208"/>
  <c r="D76" i="235" s="1"/>
  <c r="G70" i="208"/>
  <c r="D75" i="235" s="1"/>
  <c r="H15" i="162"/>
  <c r="D15" i="162" s="1"/>
  <c r="D15" i="114" s="1"/>
  <c r="H45" i="162"/>
  <c r="D45" i="162" s="1"/>
  <c r="D45" i="114" s="1"/>
  <c r="H22" i="162"/>
  <c r="C22" i="162" s="1"/>
  <c r="C22" i="114" s="1"/>
  <c r="N45" i="162"/>
  <c r="I45" i="162" s="1"/>
  <c r="J45" i="114" s="1"/>
  <c r="H9" i="162"/>
  <c r="H38" i="162"/>
  <c r="D38" i="162" s="1"/>
  <c r="D38" i="114" s="1"/>
  <c r="H10" i="162"/>
  <c r="F10" i="162" s="1"/>
  <c r="F10" i="114" s="1"/>
  <c r="H27" i="162"/>
  <c r="C27" i="162" s="1"/>
  <c r="C27" i="114" s="1"/>
  <c r="H16" i="162"/>
  <c r="C16" i="162" s="1"/>
  <c r="C16" i="114" s="1"/>
  <c r="N32" i="162"/>
  <c r="M32" i="162" s="1"/>
  <c r="N32" i="114" s="1"/>
  <c r="H34" i="162"/>
  <c r="D34" i="162" s="1"/>
  <c r="D34" i="114" s="1"/>
  <c r="H18" i="162"/>
  <c r="C18" i="162" s="1"/>
  <c r="C18" i="114" s="1"/>
  <c r="H32" i="162"/>
  <c r="G32" i="162" s="1"/>
  <c r="G32" i="114" s="1"/>
  <c r="H52" i="162"/>
  <c r="D52" i="162" s="1"/>
  <c r="D52" i="114" s="1"/>
  <c r="H54" i="162"/>
  <c r="D54" i="162" s="1"/>
  <c r="D54" i="114" s="1"/>
  <c r="H33" i="162"/>
  <c r="E33" i="162" s="1"/>
  <c r="E33" i="114" s="1"/>
  <c r="H20" i="162"/>
  <c r="E20" i="162" s="1"/>
  <c r="E20" i="114" s="1"/>
  <c r="H36" i="162"/>
  <c r="E36" i="162" s="1"/>
  <c r="E36" i="114" s="1"/>
  <c r="H41" i="162"/>
  <c r="I41" i="114" s="1"/>
  <c r="C41" i="238" s="1"/>
  <c r="N52" i="162"/>
  <c r="H17" i="162"/>
  <c r="D17" i="162" s="1"/>
  <c r="D17" i="114" s="1"/>
  <c r="H44" i="162"/>
  <c r="E44" i="162" s="1"/>
  <c r="E44" i="114" s="1"/>
  <c r="H46" i="162"/>
  <c r="E46" i="162" s="1"/>
  <c r="E46" i="114" s="1"/>
  <c r="H21" i="162"/>
  <c r="G21" i="162" s="1"/>
  <c r="G21" i="114" s="1"/>
  <c r="H26" i="162"/>
  <c r="D26" i="162" s="1"/>
  <c r="D26" i="114" s="1"/>
  <c r="H40" i="162"/>
  <c r="E40" i="162" s="1"/>
  <c r="E40" i="114" s="1"/>
  <c r="H53" i="162"/>
  <c r="C53" i="162" s="1"/>
  <c r="C53" i="114" s="1"/>
  <c r="H37" i="162"/>
  <c r="G37" i="162" s="1"/>
  <c r="G37" i="114" s="1"/>
  <c r="H31" i="162"/>
  <c r="C31" i="162" s="1"/>
  <c r="C31" i="114" s="1"/>
  <c r="H11" i="162"/>
  <c r="F11" i="162" s="1"/>
  <c r="F11" i="114" s="1"/>
  <c r="H12" i="162"/>
  <c r="F12" i="162" s="1"/>
  <c r="F12" i="114" s="1"/>
  <c r="H13" i="162"/>
  <c r="F13" i="162" s="1"/>
  <c r="F13" i="114" s="1"/>
  <c r="H14" i="162"/>
  <c r="H24" i="162"/>
  <c r="D24" i="162" s="1"/>
  <c r="D24" i="114" s="1"/>
  <c r="S69" i="196"/>
  <c r="S78" i="196" s="1"/>
  <c r="R69" i="196"/>
  <c r="R78" i="196" s="1"/>
  <c r="Q69" i="196"/>
  <c r="Q78" i="196" s="1"/>
  <c r="AV49" i="162" s="1"/>
  <c r="P69" i="196"/>
  <c r="P78" i="196" s="1"/>
  <c r="AO49" i="162" s="1"/>
  <c r="O69" i="196"/>
  <c r="O78" i="196" s="1"/>
  <c r="N69" i="196"/>
  <c r="N78" i="196" s="1"/>
  <c r="F49" i="196"/>
  <c r="F47" i="196"/>
  <c r="F45" i="196"/>
  <c r="F43" i="196"/>
  <c r="F41" i="196"/>
  <c r="F39" i="196"/>
  <c r="F37" i="196"/>
  <c r="F35" i="196"/>
  <c r="F29" i="196"/>
  <c r="F32" i="196" s="1"/>
  <c r="F24" i="196"/>
  <c r="S69" i="195"/>
  <c r="S78" i="195" s="1"/>
  <c r="R69" i="195"/>
  <c r="R78" i="195" s="1"/>
  <c r="BC48" i="162" s="1"/>
  <c r="Q69" i="195"/>
  <c r="Q78" i="195" s="1"/>
  <c r="AV48" i="162" s="1"/>
  <c r="P69" i="195"/>
  <c r="P78" i="195" s="1"/>
  <c r="AO48" i="162" s="1"/>
  <c r="O69" i="195"/>
  <c r="O78" i="195" s="1"/>
  <c r="N69" i="195"/>
  <c r="N78" i="195" s="1"/>
  <c r="F49" i="195"/>
  <c r="F47" i="195"/>
  <c r="F45" i="195"/>
  <c r="F43" i="195"/>
  <c r="F41" i="195"/>
  <c r="F39" i="195"/>
  <c r="F37" i="195"/>
  <c r="F35" i="195"/>
  <c r="S49" i="194"/>
  <c r="S58" i="194" s="1"/>
  <c r="BJ47" i="162" s="1"/>
  <c r="R49" i="194"/>
  <c r="R58" i="194" s="1"/>
  <c r="BC47" i="162" s="1"/>
  <c r="Q49" i="194"/>
  <c r="Q58" i="194" s="1"/>
  <c r="P49" i="194"/>
  <c r="P58" i="194" s="1"/>
  <c r="O49" i="194"/>
  <c r="O58" i="194" s="1"/>
  <c r="N49" i="194"/>
  <c r="N58" i="194" s="1"/>
  <c r="S49" i="193"/>
  <c r="S58" i="193" s="1"/>
  <c r="R49" i="193"/>
  <c r="R58" i="193" s="1"/>
  <c r="Q49" i="193"/>
  <c r="Q58" i="193" s="1"/>
  <c r="AV46" i="162" s="1"/>
  <c r="P49" i="193"/>
  <c r="P58" i="193" s="1"/>
  <c r="AO46" i="162" s="1"/>
  <c r="O49" i="193"/>
  <c r="O58" i="193" s="1"/>
  <c r="N49" i="193"/>
  <c r="N58" i="193" s="1"/>
  <c r="S49" i="192"/>
  <c r="S58" i="192" s="1"/>
  <c r="BJ45" i="162" s="1"/>
  <c r="R49" i="192"/>
  <c r="R58" i="192" s="1"/>
  <c r="Q49" i="192"/>
  <c r="Q58" i="192" s="1"/>
  <c r="AV45" i="162" s="1"/>
  <c r="P49" i="192"/>
  <c r="P58" i="192" s="1"/>
  <c r="AO45" i="162" s="1"/>
  <c r="O49" i="192"/>
  <c r="O58" i="192" s="1"/>
  <c r="AH45" i="162" s="1"/>
  <c r="N49" i="192"/>
  <c r="N58" i="192" s="1"/>
  <c r="F38" i="192"/>
  <c r="Q31" i="192"/>
  <c r="F79" i="191"/>
  <c r="F78" i="191"/>
  <c r="F77" i="191"/>
  <c r="S49" i="191"/>
  <c r="S58" i="191" s="1"/>
  <c r="R49" i="191"/>
  <c r="R58" i="191" s="1"/>
  <c r="BC44" i="162" s="1"/>
  <c r="Q49" i="191"/>
  <c r="Q58" i="191" s="1"/>
  <c r="AV44" i="162" s="1"/>
  <c r="P49" i="191"/>
  <c r="P58" i="191" s="1"/>
  <c r="O49" i="191"/>
  <c r="O58" i="191" s="1"/>
  <c r="N49" i="191"/>
  <c r="N58" i="191" s="1"/>
  <c r="F46" i="191"/>
  <c r="F80" i="191"/>
  <c r="S32" i="191"/>
  <c r="R32" i="191"/>
  <c r="Q32" i="191"/>
  <c r="P32" i="191"/>
  <c r="N32" i="191"/>
  <c r="S31" i="191"/>
  <c r="R31" i="191"/>
  <c r="Q31" i="191"/>
  <c r="P31" i="191"/>
  <c r="N31" i="191"/>
  <c r="S29" i="191"/>
  <c r="R29" i="191"/>
  <c r="Q29" i="191"/>
  <c r="P29" i="191"/>
  <c r="F26" i="191"/>
  <c r="S24" i="191"/>
  <c r="S26" i="191" s="1"/>
  <c r="R24" i="191"/>
  <c r="R26" i="191" s="1"/>
  <c r="Q24" i="191"/>
  <c r="Q26" i="191" s="1"/>
  <c r="P24" i="191"/>
  <c r="P26" i="191" s="1"/>
  <c r="N24" i="191"/>
  <c r="N26" i="191" s="1"/>
  <c r="F21" i="191"/>
  <c r="B50" i="188"/>
  <c r="A50" i="188"/>
  <c r="A49" i="188"/>
  <c r="A48" i="188"/>
  <c r="M32" i="188"/>
  <c r="L32" i="188"/>
  <c r="K32" i="188"/>
  <c r="J32" i="188"/>
  <c r="I32" i="188"/>
  <c r="H32" i="188"/>
  <c r="M23" i="188"/>
  <c r="L23" i="188"/>
  <c r="K23" i="188"/>
  <c r="J23" i="188"/>
  <c r="I23" i="188"/>
  <c r="H23" i="188"/>
  <c r="B37" i="188"/>
  <c r="B36" i="188"/>
  <c r="F36" i="185"/>
  <c r="F34" i="185"/>
  <c r="F29" i="185"/>
  <c r="N29" i="185" s="1"/>
  <c r="F27" i="185"/>
  <c r="P27" i="185" s="1"/>
  <c r="F25" i="185"/>
  <c r="R25" i="185" s="1"/>
  <c r="F20" i="185"/>
  <c r="R20" i="185" s="1"/>
  <c r="R22" i="185" s="1"/>
  <c r="F15" i="185"/>
  <c r="F13" i="185"/>
  <c r="F11" i="185"/>
  <c r="F9" i="185"/>
  <c r="F8" i="185"/>
  <c r="F36" i="184"/>
  <c r="F34" i="184"/>
  <c r="F29" i="184"/>
  <c r="S29" i="184" s="1"/>
  <c r="F27" i="184"/>
  <c r="Q27" i="184" s="1"/>
  <c r="F25" i="184"/>
  <c r="R25" i="184" s="1"/>
  <c r="F20" i="184"/>
  <c r="F15" i="184"/>
  <c r="F13" i="184"/>
  <c r="F11" i="184"/>
  <c r="F9" i="184"/>
  <c r="F8" i="184"/>
  <c r="F50" i="183"/>
  <c r="F48" i="183"/>
  <c r="F45" i="183"/>
  <c r="F43" i="183"/>
  <c r="F38" i="183"/>
  <c r="F36" i="183"/>
  <c r="F34" i="183"/>
  <c r="F32" i="183"/>
  <c r="F27" i="183"/>
  <c r="F29" i="183" s="1"/>
  <c r="F22" i="183"/>
  <c r="F20" i="183"/>
  <c r="F17" i="183"/>
  <c r="F15" i="183"/>
  <c r="F12" i="183"/>
  <c r="F10" i="183"/>
  <c r="F8" i="183"/>
  <c r="F50" i="182"/>
  <c r="F48" i="182"/>
  <c r="F45" i="182"/>
  <c r="F43" i="182"/>
  <c r="F38" i="182"/>
  <c r="F36" i="182"/>
  <c r="P36" i="182" s="1"/>
  <c r="F34" i="182"/>
  <c r="P34" i="182" s="1"/>
  <c r="F32" i="182"/>
  <c r="F27" i="182"/>
  <c r="F29" i="182" s="1"/>
  <c r="F22" i="182"/>
  <c r="F20" i="182"/>
  <c r="F17" i="182"/>
  <c r="F15" i="182"/>
  <c r="F12" i="182"/>
  <c r="F10" i="182"/>
  <c r="F8" i="182"/>
  <c r="F38" i="176"/>
  <c r="F52" i="176"/>
  <c r="F50" i="175"/>
  <c r="F48" i="176"/>
  <c r="F40" i="175"/>
  <c r="F38" i="175"/>
  <c r="F36" i="175"/>
  <c r="F34" i="176"/>
  <c r="F32" i="175"/>
  <c r="F21" i="176"/>
  <c r="F20" i="175"/>
  <c r="F19" i="176"/>
  <c r="F16" i="175"/>
  <c r="F13" i="176"/>
  <c r="F10" i="176"/>
  <c r="F56" i="174"/>
  <c r="F54" i="174"/>
  <c r="F52" i="174"/>
  <c r="F50" i="174"/>
  <c r="F45" i="174"/>
  <c r="F43" i="174"/>
  <c r="F42" i="174"/>
  <c r="F41" i="174"/>
  <c r="F40" i="174"/>
  <c r="F39" i="174"/>
  <c r="F38" i="174"/>
  <c r="F36" i="174"/>
  <c r="F34" i="174"/>
  <c r="F32" i="174"/>
  <c r="F21" i="174"/>
  <c r="F20" i="174"/>
  <c r="F19" i="174"/>
  <c r="F16" i="174"/>
  <c r="F13" i="174"/>
  <c r="F10" i="174"/>
  <c r="F8" i="174"/>
  <c r="F56" i="173"/>
  <c r="F54" i="173"/>
  <c r="F52" i="173"/>
  <c r="F50" i="173"/>
  <c r="F45" i="173"/>
  <c r="F43" i="173"/>
  <c r="F42" i="173"/>
  <c r="F41" i="173"/>
  <c r="F40" i="173"/>
  <c r="F39" i="173"/>
  <c r="F38" i="173"/>
  <c r="F36" i="173"/>
  <c r="F34" i="173"/>
  <c r="F32" i="173"/>
  <c r="F21" i="173"/>
  <c r="F20" i="173"/>
  <c r="F19" i="173"/>
  <c r="F16" i="173"/>
  <c r="F13" i="173"/>
  <c r="F10" i="173"/>
  <c r="F8" i="173"/>
  <c r="F56" i="172"/>
  <c r="F54" i="172"/>
  <c r="F52" i="172"/>
  <c r="F50" i="172"/>
  <c r="F45" i="172"/>
  <c r="F43" i="172"/>
  <c r="F42" i="172"/>
  <c r="F41" i="172"/>
  <c r="F40" i="172"/>
  <c r="F38" i="172"/>
  <c r="F36" i="172"/>
  <c r="F34" i="172"/>
  <c r="F32" i="172"/>
  <c r="F27" i="172"/>
  <c r="F29" i="172" s="1"/>
  <c r="F21" i="172"/>
  <c r="F20" i="172"/>
  <c r="F19" i="172"/>
  <c r="F16" i="172"/>
  <c r="F13" i="172"/>
  <c r="F10" i="172"/>
  <c r="F8" i="172"/>
  <c r="F56" i="171"/>
  <c r="F54" i="171"/>
  <c r="F52" i="171"/>
  <c r="F50" i="171"/>
  <c r="F45" i="171"/>
  <c r="F43" i="171"/>
  <c r="F42" i="171"/>
  <c r="F41" i="171"/>
  <c r="F40" i="171"/>
  <c r="F39" i="171"/>
  <c r="F38" i="171"/>
  <c r="F36" i="171"/>
  <c r="F34" i="171"/>
  <c r="F32" i="171"/>
  <c r="F27" i="171"/>
  <c r="F29" i="171" s="1"/>
  <c r="F21" i="171"/>
  <c r="F20" i="171"/>
  <c r="F19" i="171"/>
  <c r="F16" i="171"/>
  <c r="F13" i="171"/>
  <c r="F10" i="171"/>
  <c r="F8" i="171"/>
  <c r="F56" i="170"/>
  <c r="F54" i="170"/>
  <c r="F52" i="170"/>
  <c r="F50" i="170"/>
  <c r="F45" i="170"/>
  <c r="F43" i="170"/>
  <c r="F42" i="170"/>
  <c r="F41" i="170"/>
  <c r="F40" i="170"/>
  <c r="F39" i="170"/>
  <c r="F36" i="170"/>
  <c r="F34" i="170"/>
  <c r="F32" i="170"/>
  <c r="F27" i="170"/>
  <c r="F21" i="170"/>
  <c r="F20" i="170"/>
  <c r="F19" i="170"/>
  <c r="F16" i="170"/>
  <c r="F13" i="170"/>
  <c r="F10" i="170"/>
  <c r="F8" i="170"/>
  <c r="F56" i="169"/>
  <c r="F54" i="169"/>
  <c r="F52" i="169"/>
  <c r="F50" i="169"/>
  <c r="F45" i="169"/>
  <c r="F43" i="169"/>
  <c r="F42" i="169"/>
  <c r="F41" i="169"/>
  <c r="F40" i="169"/>
  <c r="F39" i="169"/>
  <c r="F38" i="169"/>
  <c r="F36" i="169"/>
  <c r="F34" i="169"/>
  <c r="F32" i="169"/>
  <c r="F27" i="169"/>
  <c r="F21" i="169"/>
  <c r="F20" i="169"/>
  <c r="F19" i="169"/>
  <c r="F16" i="169"/>
  <c r="F13" i="169"/>
  <c r="F10" i="169"/>
  <c r="F8" i="169"/>
  <c r="F56" i="168"/>
  <c r="F54" i="168"/>
  <c r="F52" i="168"/>
  <c r="F50" i="168"/>
  <c r="F45" i="168"/>
  <c r="F43" i="168"/>
  <c r="F42" i="168"/>
  <c r="F41" i="168"/>
  <c r="F40" i="168"/>
  <c r="F39" i="168"/>
  <c r="F38" i="168"/>
  <c r="F36" i="168"/>
  <c r="F34" i="168"/>
  <c r="F32" i="168"/>
  <c r="F27" i="168"/>
  <c r="F21" i="168"/>
  <c r="F20" i="168"/>
  <c r="F19" i="168"/>
  <c r="F16" i="168"/>
  <c r="F13" i="168"/>
  <c r="F10" i="168"/>
  <c r="F8" i="168"/>
  <c r="F56" i="167"/>
  <c r="F54" i="167"/>
  <c r="F52" i="167"/>
  <c r="F50" i="167"/>
  <c r="F45" i="167"/>
  <c r="F43" i="167"/>
  <c r="F42" i="167"/>
  <c r="F41" i="167"/>
  <c r="F40" i="167"/>
  <c r="F38" i="167"/>
  <c r="F36" i="167"/>
  <c r="F34" i="167"/>
  <c r="F32" i="167"/>
  <c r="F21" i="167"/>
  <c r="F20" i="167"/>
  <c r="F19" i="167"/>
  <c r="F16" i="167"/>
  <c r="F13" i="167"/>
  <c r="F10" i="167"/>
  <c r="F8" i="167"/>
  <c r="F26" i="180"/>
  <c r="N26" i="180" s="1"/>
  <c r="F24" i="180"/>
  <c r="R21" i="180"/>
  <c r="R38" i="180" s="1"/>
  <c r="BD23" i="162" s="1"/>
  <c r="BD25" i="162" s="1"/>
  <c r="P21" i="180"/>
  <c r="P38" i="180" s="1"/>
  <c r="AP23" i="162" s="1"/>
  <c r="AP25" i="162" s="1"/>
  <c r="O21" i="180"/>
  <c r="O38" i="180" s="1"/>
  <c r="AI23" i="162" s="1"/>
  <c r="AI25" i="162" s="1"/>
  <c r="N21" i="180"/>
  <c r="N38" i="180" s="1"/>
  <c r="F21" i="180"/>
  <c r="S21" i="180"/>
  <c r="S38" i="180" s="1"/>
  <c r="BK23" i="162" s="1"/>
  <c r="BK25" i="162" s="1"/>
  <c r="Q21" i="180"/>
  <c r="Q38" i="180" s="1"/>
  <c r="AW23" i="162" s="1"/>
  <c r="AW25" i="162" s="1"/>
  <c r="S17" i="180"/>
  <c r="Q17" i="180"/>
  <c r="F17" i="180"/>
  <c r="S16" i="180"/>
  <c r="R16" i="180"/>
  <c r="R17" i="180" s="1"/>
  <c r="Q16" i="180"/>
  <c r="P16" i="180"/>
  <c r="P17" i="180" s="1"/>
  <c r="O16" i="180"/>
  <c r="O17" i="180" s="1"/>
  <c r="N16" i="180"/>
  <c r="N17" i="180" s="1"/>
  <c r="F11" i="180"/>
  <c r="O11" i="180" s="1"/>
  <c r="F26" i="179"/>
  <c r="N26" i="179" s="1"/>
  <c r="F24" i="179"/>
  <c r="R21" i="179"/>
  <c r="P21" i="179"/>
  <c r="O21" i="179"/>
  <c r="N21" i="179"/>
  <c r="F21" i="179"/>
  <c r="S21" i="179"/>
  <c r="Q21" i="179"/>
  <c r="O17" i="179"/>
  <c r="F17" i="179"/>
  <c r="S16" i="179"/>
  <c r="S17" i="179" s="1"/>
  <c r="R16" i="179"/>
  <c r="R17" i="179" s="1"/>
  <c r="Q16" i="179"/>
  <c r="Q17" i="179" s="1"/>
  <c r="P16" i="179"/>
  <c r="P17" i="179" s="1"/>
  <c r="O16" i="179"/>
  <c r="N16" i="179"/>
  <c r="N17" i="179" s="1"/>
  <c r="F11" i="179"/>
  <c r="F8" i="179"/>
  <c r="N8" i="179" s="1"/>
  <c r="F27" i="178"/>
  <c r="N27" i="178" s="1"/>
  <c r="F25" i="178"/>
  <c r="P22" i="178"/>
  <c r="P38" i="178" s="1"/>
  <c r="O22" i="178"/>
  <c r="O38" i="178" s="1"/>
  <c r="AI22" i="162" s="1"/>
  <c r="N22" i="178"/>
  <c r="N38" i="178" s="1"/>
  <c r="F22" i="178"/>
  <c r="S22" i="178"/>
  <c r="S38" i="178" s="1"/>
  <c r="R22" i="178"/>
  <c r="R38" i="178" s="1"/>
  <c r="Q22" i="178"/>
  <c r="Q38" i="178" s="1"/>
  <c r="S18" i="178"/>
  <c r="O18" i="178"/>
  <c r="F18" i="178"/>
  <c r="S16" i="178"/>
  <c r="R16" i="178"/>
  <c r="R18" i="178" s="1"/>
  <c r="Q16" i="178"/>
  <c r="Q18" i="178" s="1"/>
  <c r="P16" i="178"/>
  <c r="P18" i="178" s="1"/>
  <c r="O16" i="178"/>
  <c r="N16" i="178"/>
  <c r="N18" i="178" s="1"/>
  <c r="F11" i="178"/>
  <c r="F8" i="178"/>
  <c r="N8" i="178" s="1"/>
  <c r="F26" i="177"/>
  <c r="N26" i="177" s="1"/>
  <c r="F24" i="177"/>
  <c r="R21" i="177"/>
  <c r="R40" i="177" s="1"/>
  <c r="P21" i="177"/>
  <c r="P40" i="177" s="1"/>
  <c r="O21" i="177"/>
  <c r="O40" i="177" s="1"/>
  <c r="AI20" i="162" s="1"/>
  <c r="N21" i="177"/>
  <c r="N40" i="177" s="1"/>
  <c r="F21" i="177"/>
  <c r="S21" i="177"/>
  <c r="S40" i="177" s="1"/>
  <c r="Q21" i="177"/>
  <c r="Q40" i="177" s="1"/>
  <c r="O17" i="177"/>
  <c r="F17" i="177"/>
  <c r="S16" i="177"/>
  <c r="S17" i="177" s="1"/>
  <c r="R16" i="177"/>
  <c r="R17" i="177" s="1"/>
  <c r="Q16" i="177"/>
  <c r="Q17" i="177" s="1"/>
  <c r="P16" i="177"/>
  <c r="P17" i="177" s="1"/>
  <c r="O16" i="177"/>
  <c r="N16" i="177"/>
  <c r="N17" i="177" s="1"/>
  <c r="F11" i="177"/>
  <c r="F8" i="177"/>
  <c r="N8" i="177" s="1"/>
  <c r="F27" i="181"/>
  <c r="F25" i="181"/>
  <c r="O22" i="181"/>
  <c r="O41" i="181" s="1"/>
  <c r="AI26" i="162" s="1"/>
  <c r="N22" i="181"/>
  <c r="N41" i="181" s="1"/>
  <c r="F22" i="181"/>
  <c r="S22" i="181"/>
  <c r="S41" i="181" s="1"/>
  <c r="R22" i="181"/>
  <c r="R41" i="181" s="1"/>
  <c r="Q22" i="181"/>
  <c r="Q41" i="181" s="1"/>
  <c r="P22" i="181"/>
  <c r="P41" i="181" s="1"/>
  <c r="F18" i="181"/>
  <c r="S17" i="181"/>
  <c r="S18" i="181" s="1"/>
  <c r="R17" i="181"/>
  <c r="R18" i="181" s="1"/>
  <c r="Q17" i="181"/>
  <c r="Q18" i="181" s="1"/>
  <c r="P17" i="181"/>
  <c r="P18" i="181" s="1"/>
  <c r="O17" i="181"/>
  <c r="O18" i="181" s="1"/>
  <c r="N17" i="181"/>
  <c r="N18" i="181" s="1"/>
  <c r="F12" i="181"/>
  <c r="F8" i="181"/>
  <c r="BT24" i="114"/>
  <c r="L21" i="238" s="1"/>
  <c r="BM24" i="114"/>
  <c r="K21" i="238" s="1"/>
  <c r="BF24" i="114"/>
  <c r="J21" i="238" s="1"/>
  <c r="AY24" i="114"/>
  <c r="I21" i="238" s="1"/>
  <c r="AR24" i="114"/>
  <c r="H21" i="238" s="1"/>
  <c r="D38" i="207"/>
  <c r="D36" i="207"/>
  <c r="A1" i="243" l="1"/>
  <c r="A1" i="240"/>
  <c r="A1" i="114"/>
  <c r="A1" i="2"/>
  <c r="A1" i="235"/>
  <c r="A1" i="209"/>
  <c r="A1" i="3"/>
  <c r="A1" i="233"/>
  <c r="A1" i="162"/>
  <c r="A1" i="4"/>
  <c r="A1" i="239"/>
  <c r="A1" i="238"/>
  <c r="A1" i="207"/>
  <c r="A1" i="208"/>
  <c r="A1" i="228"/>
  <c r="A1" i="115"/>
  <c r="AH44" i="162"/>
  <c r="BJ44" i="162"/>
  <c r="BC46" i="162"/>
  <c r="AO44" i="162"/>
  <c r="AH46" i="162"/>
  <c r="BJ46" i="162"/>
  <c r="AV47" i="162"/>
  <c r="BJ48" i="162"/>
  <c r="BJ49" i="162"/>
  <c r="AO47" i="162"/>
  <c r="BC49" i="162"/>
  <c r="BC45" i="162"/>
  <c r="K64" i="162"/>
  <c r="L64" i="114" s="1"/>
  <c r="L64" i="162"/>
  <c r="M64" i="114" s="1"/>
  <c r="I64" i="162"/>
  <c r="J64" i="114" s="1"/>
  <c r="J64" i="162"/>
  <c r="K64" i="114" s="1"/>
  <c r="M64" i="162"/>
  <c r="N64" i="114" s="1"/>
  <c r="P64" i="114"/>
  <c r="D64" i="238" s="1"/>
  <c r="K63" i="162"/>
  <c r="L63" i="114" s="1"/>
  <c r="M63" i="162"/>
  <c r="N63" i="114" s="1"/>
  <c r="J63" i="162"/>
  <c r="K63" i="114" s="1"/>
  <c r="I63" i="162"/>
  <c r="J63" i="114" s="1"/>
  <c r="L63" i="162"/>
  <c r="M63" i="114" s="1"/>
  <c r="P63" i="114"/>
  <c r="D63" i="238" s="1"/>
  <c r="K62" i="162"/>
  <c r="L62" i="114" s="1"/>
  <c r="I62" i="162"/>
  <c r="J62" i="114" s="1"/>
  <c r="L62" i="162"/>
  <c r="M62" i="114" s="1"/>
  <c r="J62" i="162"/>
  <c r="K62" i="114" s="1"/>
  <c r="M62" i="162"/>
  <c r="N62" i="114" s="1"/>
  <c r="P62" i="114"/>
  <c r="D62" i="238" s="1"/>
  <c r="F38" i="193"/>
  <c r="F46" i="193" s="1"/>
  <c r="F38" i="199"/>
  <c r="D16" i="235"/>
  <c r="D27" i="235"/>
  <c r="D59" i="235"/>
  <c r="D45" i="235"/>
  <c r="D64" i="235"/>
  <c r="D22" i="235"/>
  <c r="D10" i="235"/>
  <c r="D17" i="235"/>
  <c r="D14" i="235"/>
  <c r="D31" i="235"/>
  <c r="D41" i="235"/>
  <c r="D40" i="235"/>
  <c r="D53" i="235"/>
  <c r="D63" i="235"/>
  <c r="D11" i="235"/>
  <c r="D24" i="235"/>
  <c r="D20" i="235"/>
  <c r="D18" i="235"/>
  <c r="D38" i="235"/>
  <c r="D32" i="235"/>
  <c r="D62" i="235"/>
  <c r="D13" i="235"/>
  <c r="D52" i="235"/>
  <c r="D15" i="235"/>
  <c r="D12" i="235"/>
  <c r="D26" i="235"/>
  <c r="D21" i="235"/>
  <c r="D60" i="235"/>
  <c r="D54" i="235"/>
  <c r="D37" i="235"/>
  <c r="D33" i="235"/>
  <c r="D46" i="235"/>
  <c r="F9" i="162"/>
  <c r="F9" i="114" s="1"/>
  <c r="N9" i="162"/>
  <c r="D9" i="235"/>
  <c r="N44" i="162"/>
  <c r="M44" i="162" s="1"/>
  <c r="N44" i="114" s="1"/>
  <c r="D44" i="235"/>
  <c r="N36" i="162"/>
  <c r="K36" i="162" s="1"/>
  <c r="L36" i="114" s="1"/>
  <c r="D36" i="235"/>
  <c r="N34" i="162"/>
  <c r="I34" i="162" s="1"/>
  <c r="J34" i="114" s="1"/>
  <c r="D34" i="235"/>
  <c r="BD20" i="162"/>
  <c r="BK26" i="162"/>
  <c r="AP22" i="162"/>
  <c r="BK21" i="162"/>
  <c r="BD26" i="162"/>
  <c r="BD21" i="162"/>
  <c r="AW26" i="162"/>
  <c r="AP26" i="162"/>
  <c r="BK20" i="162"/>
  <c r="AP20" i="162"/>
  <c r="N31" i="162"/>
  <c r="J31" i="162" s="1"/>
  <c r="K31" i="114" s="1"/>
  <c r="N38" i="162"/>
  <c r="M38" i="162" s="1"/>
  <c r="N38" i="114" s="1"/>
  <c r="N54" i="162"/>
  <c r="K54" i="162" s="1"/>
  <c r="L54" i="114" s="1"/>
  <c r="N37" i="162"/>
  <c r="J37" i="162" s="1"/>
  <c r="K37" i="114" s="1"/>
  <c r="N33" i="162"/>
  <c r="L33" i="162" s="1"/>
  <c r="M33" i="114" s="1"/>
  <c r="N46" i="162"/>
  <c r="K46" i="162" s="1"/>
  <c r="L46" i="114" s="1"/>
  <c r="N41" i="162"/>
  <c r="J41" i="162" s="1"/>
  <c r="K41" i="114" s="1"/>
  <c r="N14" i="162"/>
  <c r="L14" i="162" s="1"/>
  <c r="M14" i="114" s="1"/>
  <c r="N15" i="162"/>
  <c r="M15" i="162" s="1"/>
  <c r="N15" i="114" s="1"/>
  <c r="N11" i="162"/>
  <c r="L11" i="162" s="1"/>
  <c r="M11" i="114" s="1"/>
  <c r="N24" i="162"/>
  <c r="I24" i="162" s="1"/>
  <c r="J24" i="114" s="1"/>
  <c r="N20" i="162"/>
  <c r="L20" i="162" s="1"/>
  <c r="M20" i="114" s="1"/>
  <c r="N18" i="162"/>
  <c r="I18" i="162" s="1"/>
  <c r="J18" i="114" s="1"/>
  <c r="J31" i="208"/>
  <c r="J60" i="208"/>
  <c r="J41" i="208"/>
  <c r="J54" i="208"/>
  <c r="J40" i="208"/>
  <c r="J37" i="208"/>
  <c r="J53" i="208"/>
  <c r="J33" i="208"/>
  <c r="J46" i="208"/>
  <c r="N53" i="162"/>
  <c r="J53" i="162" s="1"/>
  <c r="K53" i="114" s="1"/>
  <c r="N40" i="162"/>
  <c r="I40" i="162" s="1"/>
  <c r="J40" i="114" s="1"/>
  <c r="N16" i="162"/>
  <c r="L16" i="162" s="1"/>
  <c r="M16" i="114" s="1"/>
  <c r="N13" i="162"/>
  <c r="I13" i="162" s="1"/>
  <c r="J13" i="114" s="1"/>
  <c r="N27" i="162"/>
  <c r="K27" i="162" s="1"/>
  <c r="L27" i="114" s="1"/>
  <c r="J36" i="208"/>
  <c r="J52" i="208"/>
  <c r="J38" i="208"/>
  <c r="J59" i="208"/>
  <c r="J32" i="208"/>
  <c r="J44" i="208"/>
  <c r="J45" i="208"/>
  <c r="J34" i="208"/>
  <c r="J70" i="208"/>
  <c r="E75" i="235" s="1"/>
  <c r="J71" i="208"/>
  <c r="E76" i="235" s="1"/>
  <c r="J15" i="208"/>
  <c r="J22" i="208"/>
  <c r="J12" i="208"/>
  <c r="J10" i="208"/>
  <c r="J73" i="208"/>
  <c r="E78" i="235" s="1"/>
  <c r="J17" i="208"/>
  <c r="N17" i="162"/>
  <c r="I17" i="162" s="1"/>
  <c r="J17" i="114" s="1"/>
  <c r="J26" i="208"/>
  <c r="J14" i="208"/>
  <c r="J21" i="208"/>
  <c r="N12" i="162"/>
  <c r="I12" i="162" s="1"/>
  <c r="J12" i="114" s="1"/>
  <c r="N10" i="162"/>
  <c r="M10" i="162" s="1"/>
  <c r="N10" i="114" s="1"/>
  <c r="N21" i="162"/>
  <c r="J21" i="162" s="1"/>
  <c r="K21" i="114" s="1"/>
  <c r="N26" i="162"/>
  <c r="I26" i="162" s="1"/>
  <c r="J26" i="114" s="1"/>
  <c r="N22" i="162"/>
  <c r="K22" i="162" s="1"/>
  <c r="L22" i="114" s="1"/>
  <c r="J11" i="208"/>
  <c r="J9" i="208"/>
  <c r="J72" i="208"/>
  <c r="E77" i="235" s="1"/>
  <c r="J16" i="208"/>
  <c r="J24" i="208"/>
  <c r="J13" i="208"/>
  <c r="J20" i="208"/>
  <c r="J74" i="208"/>
  <c r="E82" i="235" s="1"/>
  <c r="J18" i="208"/>
  <c r="J27" i="208"/>
  <c r="BD22" i="162"/>
  <c r="AW21" i="162"/>
  <c r="AW20" i="162"/>
  <c r="BK22" i="162"/>
  <c r="AW22" i="162"/>
  <c r="C15" i="162"/>
  <c r="C15" i="114" s="1"/>
  <c r="F15" i="162"/>
  <c r="F15" i="114" s="1"/>
  <c r="I15" i="114"/>
  <c r="C15" i="238" s="1"/>
  <c r="G15" i="162"/>
  <c r="G15" i="114" s="1"/>
  <c r="I22" i="114"/>
  <c r="C25" i="238" s="1"/>
  <c r="F38" i="184"/>
  <c r="E15" i="162"/>
  <c r="E15" i="114" s="1"/>
  <c r="F22" i="162"/>
  <c r="F22" i="114" s="1"/>
  <c r="F38" i="185"/>
  <c r="F31" i="181"/>
  <c r="F8" i="175"/>
  <c r="C24" i="175"/>
  <c r="F45" i="175"/>
  <c r="C55" i="175"/>
  <c r="F60" i="168"/>
  <c r="F60" i="169"/>
  <c r="S29" i="185"/>
  <c r="N20" i="185"/>
  <c r="N22" i="185" s="1"/>
  <c r="S25" i="185"/>
  <c r="R27" i="185"/>
  <c r="Q29" i="185"/>
  <c r="Q27" i="185"/>
  <c r="N27" i="185"/>
  <c r="F17" i="185"/>
  <c r="N25" i="185"/>
  <c r="N27" i="184"/>
  <c r="P27" i="184"/>
  <c r="F40" i="182"/>
  <c r="R34" i="182"/>
  <c r="S32" i="182"/>
  <c r="N25" i="184"/>
  <c r="S25" i="184"/>
  <c r="R27" i="184"/>
  <c r="Q29" i="184"/>
  <c r="N29" i="184"/>
  <c r="R20" i="184"/>
  <c r="R22" i="184" s="1"/>
  <c r="N20" i="184"/>
  <c r="N22" i="184" s="1"/>
  <c r="N32" i="182"/>
  <c r="N34" i="182"/>
  <c r="Q32" i="182"/>
  <c r="F54" i="183"/>
  <c r="F24" i="183"/>
  <c r="F54" i="182"/>
  <c r="F24" i="182"/>
  <c r="F24" i="174"/>
  <c r="F60" i="173"/>
  <c r="F24" i="173"/>
  <c r="F24" i="170"/>
  <c r="F24" i="168"/>
  <c r="F28" i="180"/>
  <c r="O24" i="180"/>
  <c r="F27" i="179"/>
  <c r="F28" i="178"/>
  <c r="F30" i="177"/>
  <c r="F14" i="181"/>
  <c r="I27" i="114"/>
  <c r="C27" i="238" s="1"/>
  <c r="C54" i="162"/>
  <c r="C54" i="114" s="1"/>
  <c r="E27" i="162"/>
  <c r="E27" i="114" s="1"/>
  <c r="D18" i="162"/>
  <c r="D18" i="114" s="1"/>
  <c r="F27" i="162"/>
  <c r="F27" i="114" s="1"/>
  <c r="D27" i="162"/>
  <c r="D27" i="114" s="1"/>
  <c r="G45" i="162"/>
  <c r="G45" i="114" s="1"/>
  <c r="F45" i="162"/>
  <c r="F45" i="114" s="1"/>
  <c r="I45" i="114"/>
  <c r="C45" i="238" s="1"/>
  <c r="G54" i="162"/>
  <c r="G54" i="114" s="1"/>
  <c r="C10" i="162"/>
  <c r="C10" i="114" s="1"/>
  <c r="I10" i="114"/>
  <c r="C10" i="238" s="1"/>
  <c r="C45" i="162"/>
  <c r="C45" i="114" s="1"/>
  <c r="E45" i="162"/>
  <c r="E45" i="114" s="1"/>
  <c r="F16" i="162"/>
  <c r="F16" i="114" s="1"/>
  <c r="E22" i="162"/>
  <c r="E22" i="114" s="1"/>
  <c r="C9" i="162"/>
  <c r="G27" i="162"/>
  <c r="G27" i="114" s="1"/>
  <c r="D22" i="162"/>
  <c r="D22" i="114" s="1"/>
  <c r="D9" i="162"/>
  <c r="D9" i="114" s="1"/>
  <c r="J45" i="162"/>
  <c r="K45" i="114" s="1"/>
  <c r="G38" i="162"/>
  <c r="G38" i="114" s="1"/>
  <c r="P45" i="114"/>
  <c r="D45" i="238" s="1"/>
  <c r="E38" i="162"/>
  <c r="E38" i="114" s="1"/>
  <c r="F38" i="162"/>
  <c r="F38" i="114" s="1"/>
  <c r="C38" i="162"/>
  <c r="C38" i="114" s="1"/>
  <c r="K32" i="162"/>
  <c r="L32" i="114" s="1"/>
  <c r="G22" i="162"/>
  <c r="G22" i="114" s="1"/>
  <c r="D53" i="162"/>
  <c r="D53" i="114" s="1"/>
  <c r="E9" i="162"/>
  <c r="E9" i="114" s="1"/>
  <c r="K45" i="162"/>
  <c r="L45" i="114" s="1"/>
  <c r="D40" i="162"/>
  <c r="D40" i="114" s="1"/>
  <c r="G20" i="162"/>
  <c r="G20" i="114" s="1"/>
  <c r="D12" i="162"/>
  <c r="D12" i="114" s="1"/>
  <c r="M45" i="162"/>
  <c r="N45" i="114" s="1"/>
  <c r="I9" i="114"/>
  <c r="C9" i="238" s="1"/>
  <c r="I38" i="114"/>
  <c r="C38" i="238" s="1"/>
  <c r="L32" i="162"/>
  <c r="M32" i="114" s="1"/>
  <c r="G9" i="162"/>
  <c r="G9" i="114" s="1"/>
  <c r="L45" i="162"/>
  <c r="M45" i="114" s="1"/>
  <c r="G34" i="162"/>
  <c r="G34" i="114" s="1"/>
  <c r="D20" i="162"/>
  <c r="D20" i="114" s="1"/>
  <c r="I12" i="114"/>
  <c r="C12" i="238" s="1"/>
  <c r="P32" i="114"/>
  <c r="D32" i="238" s="1"/>
  <c r="I32" i="162"/>
  <c r="J32" i="114" s="1"/>
  <c r="J32" i="162"/>
  <c r="K32" i="114" s="1"/>
  <c r="I20" i="114"/>
  <c r="C23" i="238" s="1"/>
  <c r="C20" i="162"/>
  <c r="C20" i="114" s="1"/>
  <c r="F50" i="195"/>
  <c r="F50" i="196"/>
  <c r="N29" i="196"/>
  <c r="N32" i="196" s="1"/>
  <c r="C24" i="162"/>
  <c r="C24" i="114" s="1"/>
  <c r="F53" i="162"/>
  <c r="F53" i="114" s="1"/>
  <c r="C52" i="162"/>
  <c r="C52" i="114" s="1"/>
  <c r="C46" i="162"/>
  <c r="C46" i="114" s="1"/>
  <c r="G16" i="162"/>
  <c r="G16" i="114" s="1"/>
  <c r="I53" i="114"/>
  <c r="C53" i="238" s="1"/>
  <c r="G24" i="162"/>
  <c r="G24" i="114" s="1"/>
  <c r="G52" i="162"/>
  <c r="G52" i="114" s="1"/>
  <c r="G46" i="162"/>
  <c r="G46" i="114" s="1"/>
  <c r="G40" i="162"/>
  <c r="G40" i="114" s="1"/>
  <c r="D16" i="162"/>
  <c r="D16" i="114" s="1"/>
  <c r="E12" i="162"/>
  <c r="E12" i="114" s="1"/>
  <c r="D46" i="162"/>
  <c r="D46" i="114" s="1"/>
  <c r="C40" i="162"/>
  <c r="C40" i="114" s="1"/>
  <c r="C12" i="162"/>
  <c r="C12" i="114" s="1"/>
  <c r="I46" i="114"/>
  <c r="C46" i="238" s="1"/>
  <c r="F24" i="162"/>
  <c r="F24" i="114" s="1"/>
  <c r="E10" i="162"/>
  <c r="E10" i="114" s="1"/>
  <c r="G53" i="162"/>
  <c r="G53" i="114" s="1"/>
  <c r="D21" i="162"/>
  <c r="D21" i="114" s="1"/>
  <c r="F52" i="162"/>
  <c r="F52" i="114" s="1"/>
  <c r="F46" i="162"/>
  <c r="F46" i="114" s="1"/>
  <c r="F40" i="162"/>
  <c r="F40" i="114" s="1"/>
  <c r="E16" i="162"/>
  <c r="E16" i="114" s="1"/>
  <c r="G12" i="162"/>
  <c r="G12" i="114" s="1"/>
  <c r="F18" i="162"/>
  <c r="F18" i="114" s="1"/>
  <c r="G10" i="162"/>
  <c r="G10" i="114" s="1"/>
  <c r="I16" i="114"/>
  <c r="C16" i="238" s="1"/>
  <c r="I24" i="114"/>
  <c r="C21" i="238" s="1"/>
  <c r="I40" i="114"/>
  <c r="C40" i="238" s="1"/>
  <c r="I52" i="114"/>
  <c r="C52" i="238" s="1"/>
  <c r="G18" i="162"/>
  <c r="G18" i="114" s="1"/>
  <c r="D10" i="162"/>
  <c r="D10" i="114" s="1"/>
  <c r="E53" i="162"/>
  <c r="E53" i="114" s="1"/>
  <c r="C21" i="162"/>
  <c r="C21" i="114" s="1"/>
  <c r="E52" i="162"/>
  <c r="E52" i="114" s="1"/>
  <c r="I34" i="114"/>
  <c r="C34" i="238" s="1"/>
  <c r="I32" i="114"/>
  <c r="C32" i="238" s="1"/>
  <c r="I36" i="114"/>
  <c r="C36" i="238" s="1"/>
  <c r="E32" i="162"/>
  <c r="E32" i="114" s="1"/>
  <c r="E34" i="162"/>
  <c r="E34" i="114" s="1"/>
  <c r="F60" i="174"/>
  <c r="F60" i="171"/>
  <c r="F24" i="171"/>
  <c r="F29" i="170"/>
  <c r="F60" i="170"/>
  <c r="F24" i="169"/>
  <c r="F29" i="169"/>
  <c r="F29" i="168"/>
  <c r="F47" i="168"/>
  <c r="F24" i="167"/>
  <c r="F60" i="167"/>
  <c r="F39" i="167"/>
  <c r="F32" i="162"/>
  <c r="F32" i="114" s="1"/>
  <c r="E18" i="162"/>
  <c r="E18" i="114" s="1"/>
  <c r="C34" i="162"/>
  <c r="C34" i="114" s="1"/>
  <c r="I18" i="114"/>
  <c r="C18" i="238" s="1"/>
  <c r="D36" i="162"/>
  <c r="D36" i="114" s="1"/>
  <c r="G17" i="162"/>
  <c r="G17" i="114" s="1"/>
  <c r="F34" i="162"/>
  <c r="F34" i="114" s="1"/>
  <c r="D44" i="162"/>
  <c r="D44" i="114" s="1"/>
  <c r="D32" i="162"/>
  <c r="D32" i="114" s="1"/>
  <c r="G36" i="162"/>
  <c r="G36" i="114" s="1"/>
  <c r="I54" i="114"/>
  <c r="C54" i="238" s="1"/>
  <c r="F33" i="162"/>
  <c r="F33" i="114" s="1"/>
  <c r="E54" i="162"/>
  <c r="E54" i="114" s="1"/>
  <c r="F54" i="162"/>
  <c r="F54" i="114" s="1"/>
  <c r="C32" i="162"/>
  <c r="C32" i="114" s="1"/>
  <c r="F36" i="162"/>
  <c r="F36" i="114" s="1"/>
  <c r="C36" i="162"/>
  <c r="C36" i="114" s="1"/>
  <c r="F20" i="162"/>
  <c r="F20" i="114" s="1"/>
  <c r="D31" i="162"/>
  <c r="D31" i="114" s="1"/>
  <c r="F31" i="162"/>
  <c r="F31" i="114" s="1"/>
  <c r="F17" i="162"/>
  <c r="F17" i="114" s="1"/>
  <c r="I17" i="114"/>
  <c r="C17" i="238" s="1"/>
  <c r="C17" i="162"/>
  <c r="C17" i="114" s="1"/>
  <c r="F14" i="162"/>
  <c r="F14" i="114" s="1"/>
  <c r="C14" i="162"/>
  <c r="C14" i="114" s="1"/>
  <c r="D14" i="162"/>
  <c r="D14" i="114" s="1"/>
  <c r="I14" i="114"/>
  <c r="C14" i="238" s="1"/>
  <c r="F26" i="162"/>
  <c r="F26" i="114" s="1"/>
  <c r="E26" i="162"/>
  <c r="E26" i="114" s="1"/>
  <c r="I26" i="114"/>
  <c r="C26" i="238" s="1"/>
  <c r="C26" i="162"/>
  <c r="C26" i="114" s="1"/>
  <c r="M52" i="162"/>
  <c r="N52" i="114" s="1"/>
  <c r="J52" i="162"/>
  <c r="K52" i="114" s="1"/>
  <c r="K52" i="162"/>
  <c r="L52" i="114" s="1"/>
  <c r="D41" i="162"/>
  <c r="D41" i="114" s="1"/>
  <c r="E41" i="162"/>
  <c r="E41" i="114" s="1"/>
  <c r="G33" i="162"/>
  <c r="G33" i="114" s="1"/>
  <c r="F41" i="162"/>
  <c r="F41" i="114" s="1"/>
  <c r="G41" i="162"/>
  <c r="G41" i="114" s="1"/>
  <c r="D37" i="162"/>
  <c r="D37" i="114" s="1"/>
  <c r="F37" i="162"/>
  <c r="F37" i="114" s="1"/>
  <c r="C33" i="162"/>
  <c r="C33" i="114" s="1"/>
  <c r="D33" i="162"/>
  <c r="D33" i="114" s="1"/>
  <c r="I33" i="114"/>
  <c r="C33" i="238" s="1"/>
  <c r="C37" i="162"/>
  <c r="C37" i="114" s="1"/>
  <c r="C41" i="162"/>
  <c r="C41" i="114" s="1"/>
  <c r="E24" i="162"/>
  <c r="E24" i="114" s="1"/>
  <c r="G31" i="162"/>
  <c r="G31" i="114" s="1"/>
  <c r="E17" i="162"/>
  <c r="E17" i="114" s="1"/>
  <c r="I31" i="114"/>
  <c r="C31" i="238" s="1"/>
  <c r="E31" i="162"/>
  <c r="E31" i="114" s="1"/>
  <c r="D11" i="162"/>
  <c r="D11" i="114" s="1"/>
  <c r="C44" i="162"/>
  <c r="C44" i="114" s="1"/>
  <c r="F44" i="162"/>
  <c r="F44" i="114" s="1"/>
  <c r="I37" i="114"/>
  <c r="C37" i="238" s="1"/>
  <c r="I44" i="114"/>
  <c r="C44" i="238" s="1"/>
  <c r="P52" i="114"/>
  <c r="D52" i="238" s="1"/>
  <c r="G26" i="162"/>
  <c r="G26" i="114" s="1"/>
  <c r="E11" i="162"/>
  <c r="E11" i="114" s="1"/>
  <c r="G44" i="162"/>
  <c r="G44" i="114" s="1"/>
  <c r="E37" i="162"/>
  <c r="E37" i="114" s="1"/>
  <c r="G14" i="162"/>
  <c r="G14" i="114" s="1"/>
  <c r="I52" i="162"/>
  <c r="J52" i="114" s="1"/>
  <c r="L52" i="162"/>
  <c r="M52" i="114" s="1"/>
  <c r="E14" i="162"/>
  <c r="E14" i="114" s="1"/>
  <c r="I21" i="114"/>
  <c r="C24" i="238" s="1"/>
  <c r="F21" i="162"/>
  <c r="F21" i="114" s="1"/>
  <c r="E21" i="162"/>
  <c r="E21" i="114" s="1"/>
  <c r="C11" i="162"/>
  <c r="C11" i="114" s="1"/>
  <c r="G11" i="162"/>
  <c r="G11" i="114" s="1"/>
  <c r="I11" i="114"/>
  <c r="C11" i="238" s="1"/>
  <c r="G13" i="162"/>
  <c r="G13" i="114" s="1"/>
  <c r="E13" i="162"/>
  <c r="E13" i="114" s="1"/>
  <c r="C13" i="162"/>
  <c r="C13" i="114" s="1"/>
  <c r="I13" i="114"/>
  <c r="C13" i="238" s="1"/>
  <c r="D13" i="162"/>
  <c r="D13" i="114" s="1"/>
  <c r="D37" i="207"/>
  <c r="H19" i="188"/>
  <c r="C36" i="188"/>
  <c r="AG36" i="162" s="1"/>
  <c r="H21" i="188"/>
  <c r="C37" i="188"/>
  <c r="AG37" i="162" s="1"/>
  <c r="AM37" i="162" s="1"/>
  <c r="P26" i="179"/>
  <c r="P8" i="179"/>
  <c r="P26" i="180"/>
  <c r="P8" i="177"/>
  <c r="P26" i="177"/>
  <c r="P8" i="178"/>
  <c r="P29" i="196"/>
  <c r="P32" i="196" s="1"/>
  <c r="Q43" i="196"/>
  <c r="Q49" i="196"/>
  <c r="Q29" i="196"/>
  <c r="Q32" i="196" s="1"/>
  <c r="R43" i="196"/>
  <c r="R49" i="196"/>
  <c r="R29" i="196"/>
  <c r="R32" i="196" s="1"/>
  <c r="N43" i="196"/>
  <c r="S43" i="196"/>
  <c r="N49" i="196"/>
  <c r="S49" i="196"/>
  <c r="S29" i="196"/>
  <c r="S32" i="196" s="1"/>
  <c r="P43" i="196"/>
  <c r="P49" i="196"/>
  <c r="O49" i="196"/>
  <c r="O29" i="196"/>
  <c r="O32" i="196" s="1"/>
  <c r="O43" i="196"/>
  <c r="N43" i="195"/>
  <c r="S43" i="195"/>
  <c r="N49" i="195"/>
  <c r="S49" i="195"/>
  <c r="P43" i="195"/>
  <c r="P49" i="195"/>
  <c r="Q43" i="195"/>
  <c r="Q49" i="195"/>
  <c r="R43" i="195"/>
  <c r="R49" i="195"/>
  <c r="O49" i="195"/>
  <c r="O43" i="195"/>
  <c r="S32" i="192"/>
  <c r="F26" i="192"/>
  <c r="N29" i="192"/>
  <c r="R32" i="192"/>
  <c r="R29" i="192"/>
  <c r="O24" i="191"/>
  <c r="O26" i="191" s="1"/>
  <c r="R24" i="192"/>
  <c r="R26" i="192" s="1"/>
  <c r="Q32" i="192"/>
  <c r="F35" i="191"/>
  <c r="F51" i="191" s="1"/>
  <c r="N24" i="192"/>
  <c r="N26" i="192" s="1"/>
  <c r="P29" i="192"/>
  <c r="N32" i="192"/>
  <c r="P24" i="192"/>
  <c r="P26" i="192" s="1"/>
  <c r="P32" i="192"/>
  <c r="N29" i="191"/>
  <c r="O29" i="191"/>
  <c r="S29" i="193"/>
  <c r="O29" i="193"/>
  <c r="R29" i="193"/>
  <c r="N29" i="193"/>
  <c r="Q29" i="193"/>
  <c r="P29" i="193"/>
  <c r="S24" i="193"/>
  <c r="S26" i="193" s="1"/>
  <c r="O24" i="193"/>
  <c r="O26" i="193" s="1"/>
  <c r="R24" i="193"/>
  <c r="R26" i="193" s="1"/>
  <c r="N24" i="193"/>
  <c r="N26" i="193" s="1"/>
  <c r="Q24" i="193"/>
  <c r="Q26" i="193" s="1"/>
  <c r="F26" i="193"/>
  <c r="P24" i="193"/>
  <c r="P26" i="193" s="1"/>
  <c r="O31" i="191"/>
  <c r="O32" i="191"/>
  <c r="O24" i="192"/>
  <c r="O26" i="192" s="1"/>
  <c r="S24" i="192"/>
  <c r="S26" i="192" s="1"/>
  <c r="O29" i="192"/>
  <c r="S29" i="192"/>
  <c r="N31" i="192"/>
  <c r="R31" i="192"/>
  <c r="F79" i="192"/>
  <c r="F21" i="192"/>
  <c r="O31" i="192"/>
  <c r="S31" i="192"/>
  <c r="F35" i="192"/>
  <c r="F80" i="192"/>
  <c r="Q24" i="192"/>
  <c r="Q26" i="192" s="1"/>
  <c r="Q29" i="192"/>
  <c r="P31" i="192"/>
  <c r="O32" i="192"/>
  <c r="F46" i="192"/>
  <c r="F77" i="192"/>
  <c r="F78" i="192"/>
  <c r="O25" i="185"/>
  <c r="O20" i="185"/>
  <c r="O22" i="185" s="1"/>
  <c r="F22" i="185"/>
  <c r="P25" i="185"/>
  <c r="O27" i="185"/>
  <c r="S27" i="185"/>
  <c r="P29" i="185"/>
  <c r="F31" i="185"/>
  <c r="S20" i="185"/>
  <c r="S22" i="185" s="1"/>
  <c r="Q25" i="185"/>
  <c r="P20" i="185"/>
  <c r="P22" i="185" s="1"/>
  <c r="R29" i="185"/>
  <c r="Q20" i="185"/>
  <c r="Q22" i="185" s="1"/>
  <c r="O29" i="185"/>
  <c r="O25" i="184"/>
  <c r="F22" i="184"/>
  <c r="P25" i="184"/>
  <c r="O27" i="184"/>
  <c r="S27" i="184"/>
  <c r="P29" i="184"/>
  <c r="F31" i="184"/>
  <c r="F17" i="184"/>
  <c r="O20" i="184"/>
  <c r="O22" i="184" s="1"/>
  <c r="S20" i="184"/>
  <c r="S22" i="184" s="1"/>
  <c r="Q25" i="184"/>
  <c r="P20" i="184"/>
  <c r="P22" i="184" s="1"/>
  <c r="R29" i="184"/>
  <c r="Q20" i="184"/>
  <c r="Q22" i="184" s="1"/>
  <c r="O29" i="184"/>
  <c r="R27" i="183"/>
  <c r="R29" i="183" s="1"/>
  <c r="N27" i="183"/>
  <c r="N29" i="183" s="1"/>
  <c r="S27" i="183"/>
  <c r="S29" i="183" s="1"/>
  <c r="P27" i="183"/>
  <c r="P29" i="183" s="1"/>
  <c r="Q27" i="183"/>
  <c r="Q29" i="183" s="1"/>
  <c r="O27" i="183"/>
  <c r="O29" i="183" s="1"/>
  <c r="Q27" i="182"/>
  <c r="Q29" i="182" s="1"/>
  <c r="R32" i="182"/>
  <c r="O34" i="182"/>
  <c r="S34" i="182"/>
  <c r="Q36" i="182"/>
  <c r="N38" i="182"/>
  <c r="S38" i="182"/>
  <c r="R27" i="182"/>
  <c r="R29" i="182" s="1"/>
  <c r="R36" i="182"/>
  <c r="P38" i="182"/>
  <c r="N27" i="182"/>
  <c r="N29" i="182" s="1"/>
  <c r="S27" i="182"/>
  <c r="S29" i="182" s="1"/>
  <c r="P32" i="182"/>
  <c r="Q34" i="182"/>
  <c r="N36" i="182"/>
  <c r="S36" i="182"/>
  <c r="Q38" i="182"/>
  <c r="P27" i="182"/>
  <c r="P29" i="182" s="1"/>
  <c r="R38" i="182"/>
  <c r="P32" i="183"/>
  <c r="S32" i="183"/>
  <c r="O32" i="183"/>
  <c r="F40" i="183"/>
  <c r="R32" i="183"/>
  <c r="N32" i="183"/>
  <c r="Q32" i="183"/>
  <c r="R38" i="183"/>
  <c r="N38" i="183"/>
  <c r="Q38" i="183"/>
  <c r="P38" i="183"/>
  <c r="S38" i="183"/>
  <c r="O38" i="183"/>
  <c r="P36" i="183"/>
  <c r="S36" i="183"/>
  <c r="O36" i="183"/>
  <c r="R36" i="183"/>
  <c r="N36" i="183"/>
  <c r="Q36" i="183"/>
  <c r="R34" i="183"/>
  <c r="N34" i="183"/>
  <c r="Q34" i="183"/>
  <c r="P34" i="183"/>
  <c r="S34" i="183"/>
  <c r="O34" i="183"/>
  <c r="O36" i="182"/>
  <c r="O38" i="182"/>
  <c r="O27" i="182"/>
  <c r="O29" i="182" s="1"/>
  <c r="O32" i="182"/>
  <c r="F47" i="174"/>
  <c r="F27" i="174"/>
  <c r="F27" i="173"/>
  <c r="F47" i="173"/>
  <c r="F60" i="172"/>
  <c r="F24" i="172"/>
  <c r="F39" i="172"/>
  <c r="F47" i="171"/>
  <c r="F38" i="170"/>
  <c r="F47" i="169"/>
  <c r="F34" i="175"/>
  <c r="F27" i="167"/>
  <c r="F29" i="167" s="1"/>
  <c r="F10" i="175"/>
  <c r="F13" i="175"/>
  <c r="F27" i="176"/>
  <c r="F16" i="176"/>
  <c r="F20" i="176"/>
  <c r="F32" i="176"/>
  <c r="F36" i="176"/>
  <c r="F40" i="176"/>
  <c r="F19" i="175"/>
  <c r="F21" i="175"/>
  <c r="F48" i="175"/>
  <c r="F52" i="175"/>
  <c r="F50" i="176"/>
  <c r="F27" i="175"/>
  <c r="N11" i="180"/>
  <c r="P24" i="180"/>
  <c r="O26" i="180"/>
  <c r="Q24" i="180"/>
  <c r="P11" i="180"/>
  <c r="N24" i="180"/>
  <c r="N28" i="180" s="1"/>
  <c r="Q26" i="180"/>
  <c r="Q11" i="180"/>
  <c r="O8" i="179"/>
  <c r="P11" i="179"/>
  <c r="F13" i="179"/>
  <c r="P24" i="179"/>
  <c r="Q26" i="179"/>
  <c r="Q11" i="179"/>
  <c r="Q24" i="179"/>
  <c r="Q8" i="179"/>
  <c r="N11" i="179"/>
  <c r="N13" i="179" s="1"/>
  <c r="N24" i="179"/>
  <c r="N27" i="179" s="1"/>
  <c r="O26" i="179"/>
  <c r="O11" i="179"/>
  <c r="O24" i="179"/>
  <c r="O8" i="178"/>
  <c r="P11" i="178"/>
  <c r="F13" i="178"/>
  <c r="P25" i="178"/>
  <c r="Q27" i="178"/>
  <c r="Q8" i="178"/>
  <c r="N11" i="178"/>
  <c r="N13" i="178" s="1"/>
  <c r="N25" i="178"/>
  <c r="N28" i="178" s="1"/>
  <c r="O27" i="178"/>
  <c r="Q11" i="178"/>
  <c r="Q25" i="178"/>
  <c r="O11" i="178"/>
  <c r="O25" i="178"/>
  <c r="P27" i="178"/>
  <c r="Q8" i="177"/>
  <c r="P11" i="177"/>
  <c r="F13" i="177"/>
  <c r="P24" i="177"/>
  <c r="Q26" i="177"/>
  <c r="Q11" i="177"/>
  <c r="Q24" i="177"/>
  <c r="O8" i="177"/>
  <c r="N11" i="177"/>
  <c r="N13" i="177" s="1"/>
  <c r="N24" i="177"/>
  <c r="N30" i="177" s="1"/>
  <c r="O26" i="177"/>
  <c r="O11" i="177"/>
  <c r="O24" i="177"/>
  <c r="O25" i="181"/>
  <c r="P27" i="181"/>
  <c r="P8" i="181"/>
  <c r="O8" i="181"/>
  <c r="N27" i="181"/>
  <c r="N8" i="181"/>
  <c r="N25" i="181"/>
  <c r="Q8" i="181"/>
  <c r="O12" i="181"/>
  <c r="Q27" i="181"/>
  <c r="P12" i="181"/>
  <c r="Q12" i="181"/>
  <c r="P25" i="181"/>
  <c r="O27" i="181"/>
  <c r="N12" i="181"/>
  <c r="Q25" i="181"/>
  <c r="C9" i="114" l="1"/>
  <c r="AL36" i="114"/>
  <c r="AM36" i="162"/>
  <c r="F32" i="177"/>
  <c r="F46" i="199"/>
  <c r="F51" i="199" s="1"/>
  <c r="N38" i="199"/>
  <c r="N46" i="199" s="1"/>
  <c r="N51" i="199" s="1"/>
  <c r="N57" i="199" s="1"/>
  <c r="O38" i="199"/>
  <c r="O46" i="199" s="1"/>
  <c r="O51" i="199" s="1"/>
  <c r="O57" i="199" s="1"/>
  <c r="P38" i="199"/>
  <c r="P46" i="199" s="1"/>
  <c r="P51" i="199" s="1"/>
  <c r="Q38" i="199"/>
  <c r="Q46" i="199" s="1"/>
  <c r="Q51" i="199" s="1"/>
  <c r="Q57" i="199" s="1"/>
  <c r="AU54" i="162" s="1"/>
  <c r="R38" i="199"/>
  <c r="R46" i="199" s="1"/>
  <c r="R51" i="199" s="1"/>
  <c r="R57" i="199" s="1"/>
  <c r="BB54" i="162" s="1"/>
  <c r="S38" i="199"/>
  <c r="S46" i="199" s="1"/>
  <c r="S51" i="199" s="1"/>
  <c r="S57" i="199" s="1"/>
  <c r="BI54" i="162" s="1"/>
  <c r="L9" i="162"/>
  <c r="M9" i="114" s="1"/>
  <c r="K9" i="162"/>
  <c r="L9" i="114" s="1"/>
  <c r="M36" i="162"/>
  <c r="N36" i="114" s="1"/>
  <c r="E16" i="235"/>
  <c r="E12" i="235"/>
  <c r="E32" i="235"/>
  <c r="E36" i="235"/>
  <c r="E53" i="235"/>
  <c r="E41" i="235"/>
  <c r="E20" i="235"/>
  <c r="E21" i="235"/>
  <c r="E17" i="235"/>
  <c r="E22" i="235"/>
  <c r="E34" i="235"/>
  <c r="E59" i="235"/>
  <c r="E37" i="235"/>
  <c r="E60" i="235"/>
  <c r="E27" i="235"/>
  <c r="E13" i="235"/>
  <c r="E9" i="235"/>
  <c r="E14" i="235"/>
  <c r="E15" i="235"/>
  <c r="E45" i="235"/>
  <c r="E38" i="235"/>
  <c r="E46" i="235"/>
  <c r="E40" i="235"/>
  <c r="E31" i="235"/>
  <c r="E18" i="235"/>
  <c r="E24" i="235"/>
  <c r="E11" i="235"/>
  <c r="E26" i="235"/>
  <c r="E10" i="235"/>
  <c r="E44" i="235"/>
  <c r="E52" i="235"/>
  <c r="E33" i="235"/>
  <c r="E54" i="235"/>
  <c r="I9" i="162"/>
  <c r="L36" i="162"/>
  <c r="M36" i="114" s="1"/>
  <c r="J36" i="162"/>
  <c r="K36" i="114" s="1"/>
  <c r="P36" i="114"/>
  <c r="D36" i="238" s="1"/>
  <c r="J9" i="162"/>
  <c r="K9" i="114" s="1"/>
  <c r="P9" i="114"/>
  <c r="D9" i="238" s="1"/>
  <c r="M9" i="162"/>
  <c r="N9" i="114" s="1"/>
  <c r="I36" i="162"/>
  <c r="J36" i="114" s="1"/>
  <c r="P44" i="114"/>
  <c r="D44" i="238" s="1"/>
  <c r="J34" i="162"/>
  <c r="K34" i="114" s="1"/>
  <c r="L44" i="162"/>
  <c r="M44" i="114" s="1"/>
  <c r="J44" i="162"/>
  <c r="K44" i="114" s="1"/>
  <c r="K44" i="162"/>
  <c r="L44" i="114" s="1"/>
  <c r="I44" i="162"/>
  <c r="J44" i="114" s="1"/>
  <c r="K34" i="162"/>
  <c r="L34" i="114" s="1"/>
  <c r="M34" i="162"/>
  <c r="N34" i="114" s="1"/>
  <c r="L34" i="162"/>
  <c r="M34" i="114" s="1"/>
  <c r="P34" i="114"/>
  <c r="D34" i="238" s="1"/>
  <c r="P54" i="114"/>
  <c r="D54" i="238" s="1"/>
  <c r="M31" i="162"/>
  <c r="N31" i="114" s="1"/>
  <c r="P11" i="114"/>
  <c r="D11" i="238" s="1"/>
  <c r="L46" i="162"/>
  <c r="M46" i="114" s="1"/>
  <c r="M33" i="162"/>
  <c r="N33" i="114" s="1"/>
  <c r="M16" i="162"/>
  <c r="N16" i="114" s="1"/>
  <c r="P38" i="114"/>
  <c r="D38" i="238" s="1"/>
  <c r="K31" i="162"/>
  <c r="L31" i="114" s="1"/>
  <c r="I33" i="162"/>
  <c r="J33" i="114" s="1"/>
  <c r="I31" i="162"/>
  <c r="J31" i="114" s="1"/>
  <c r="AP21" i="162"/>
  <c r="L31" i="162"/>
  <c r="M31" i="114" s="1"/>
  <c r="J33" i="162"/>
  <c r="K33" i="114" s="1"/>
  <c r="P33" i="114"/>
  <c r="D33" i="238" s="1"/>
  <c r="K33" i="162"/>
  <c r="L33" i="114" s="1"/>
  <c r="P16" i="114"/>
  <c r="D16" i="238" s="1"/>
  <c r="P31" i="114"/>
  <c r="D31" i="238" s="1"/>
  <c r="M54" i="162"/>
  <c r="N54" i="114" s="1"/>
  <c r="L54" i="162"/>
  <c r="M54" i="114" s="1"/>
  <c r="I41" i="162"/>
  <c r="J41" i="114" s="1"/>
  <c r="L37" i="162"/>
  <c r="M37" i="114" s="1"/>
  <c r="J54" i="162"/>
  <c r="K54" i="114" s="1"/>
  <c r="P41" i="114"/>
  <c r="D41" i="238" s="1"/>
  <c r="K41" i="162"/>
  <c r="L41" i="114" s="1"/>
  <c r="L41" i="162"/>
  <c r="M41" i="114" s="1"/>
  <c r="F30" i="178"/>
  <c r="I37" i="162"/>
  <c r="J37" i="114" s="1"/>
  <c r="I54" i="162"/>
  <c r="J54" i="114" s="1"/>
  <c r="M41" i="162"/>
  <c r="N41" i="114" s="1"/>
  <c r="P40" i="114"/>
  <c r="D40" i="238" s="1"/>
  <c r="J46" i="162"/>
  <c r="K46" i="114" s="1"/>
  <c r="I16" i="162"/>
  <c r="J16" i="114" s="1"/>
  <c r="M37" i="162"/>
  <c r="N37" i="114" s="1"/>
  <c r="P14" i="114"/>
  <c r="D14" i="238" s="1"/>
  <c r="J16" i="162"/>
  <c r="K16" i="114" s="1"/>
  <c r="P37" i="114"/>
  <c r="D37" i="238" s="1"/>
  <c r="K20" i="162"/>
  <c r="L20" i="114" s="1"/>
  <c r="M46" i="162"/>
  <c r="N46" i="114" s="1"/>
  <c r="I46" i="162"/>
  <c r="J46" i="114" s="1"/>
  <c r="J14" i="162"/>
  <c r="K14" i="114" s="1"/>
  <c r="K37" i="162"/>
  <c r="L37" i="114" s="1"/>
  <c r="I20" i="162"/>
  <c r="J20" i="114" s="1"/>
  <c r="P20" i="114"/>
  <c r="D23" i="238" s="1"/>
  <c r="L38" i="162"/>
  <c r="M38" i="114" s="1"/>
  <c r="J38" i="162"/>
  <c r="K38" i="114" s="1"/>
  <c r="K38" i="162"/>
  <c r="L38" i="114" s="1"/>
  <c r="M20" i="162"/>
  <c r="N20" i="114" s="1"/>
  <c r="K14" i="162"/>
  <c r="L14" i="114" s="1"/>
  <c r="I14" i="162"/>
  <c r="J14" i="114" s="1"/>
  <c r="J20" i="162"/>
  <c r="K20" i="114" s="1"/>
  <c r="I38" i="162"/>
  <c r="J38" i="114" s="1"/>
  <c r="P46" i="114"/>
  <c r="D46" i="238" s="1"/>
  <c r="M14" i="162"/>
  <c r="N14" i="114" s="1"/>
  <c r="I11" i="162"/>
  <c r="J11" i="114" s="1"/>
  <c r="K11" i="162"/>
  <c r="L11" i="114" s="1"/>
  <c r="K16" i="162"/>
  <c r="L16" i="114" s="1"/>
  <c r="K15" i="162"/>
  <c r="L15" i="114" s="1"/>
  <c r="L27" i="162"/>
  <c r="M27" i="114" s="1"/>
  <c r="M11" i="162"/>
  <c r="N11" i="114" s="1"/>
  <c r="J11" i="162"/>
  <c r="K11" i="114" s="1"/>
  <c r="P27" i="114"/>
  <c r="D27" i="238" s="1"/>
  <c r="J27" i="162"/>
  <c r="K27" i="114" s="1"/>
  <c r="M24" i="162"/>
  <c r="N24" i="114" s="1"/>
  <c r="I27" i="162"/>
  <c r="J27" i="114" s="1"/>
  <c r="M27" i="162"/>
  <c r="N27" i="114" s="1"/>
  <c r="L53" i="162"/>
  <c r="M53" i="114" s="1"/>
  <c r="J24" i="162"/>
  <c r="K24" i="114" s="1"/>
  <c r="K13" i="162"/>
  <c r="L13" i="114" s="1"/>
  <c r="L13" i="162"/>
  <c r="M13" i="114" s="1"/>
  <c r="M13" i="162"/>
  <c r="N13" i="114" s="1"/>
  <c r="J17" i="162"/>
  <c r="K17" i="114" s="1"/>
  <c r="L18" i="162"/>
  <c r="M18" i="114" s="1"/>
  <c r="P24" i="114"/>
  <c r="D21" i="238" s="1"/>
  <c r="K53" i="162"/>
  <c r="L53" i="114" s="1"/>
  <c r="P13" i="114"/>
  <c r="D13" i="238" s="1"/>
  <c r="M17" i="162"/>
  <c r="N17" i="114" s="1"/>
  <c r="M12" i="162"/>
  <c r="N12" i="114" s="1"/>
  <c r="K18" i="162"/>
  <c r="L18" i="114" s="1"/>
  <c r="K24" i="162"/>
  <c r="L24" i="114" s="1"/>
  <c r="P17" i="114"/>
  <c r="D17" i="238" s="1"/>
  <c r="I15" i="162"/>
  <c r="J15" i="114" s="1"/>
  <c r="L24" i="162"/>
  <c r="M24" i="114" s="1"/>
  <c r="L15" i="162"/>
  <c r="M15" i="114" s="1"/>
  <c r="M11" i="208"/>
  <c r="L40" i="162"/>
  <c r="M40" i="114" s="1"/>
  <c r="M40" i="162"/>
  <c r="N40" i="114" s="1"/>
  <c r="K40" i="162"/>
  <c r="L40" i="114" s="1"/>
  <c r="J40" i="162"/>
  <c r="K40" i="114" s="1"/>
  <c r="M45" i="208"/>
  <c r="T45" i="162"/>
  <c r="M38" i="208"/>
  <c r="T38" i="162"/>
  <c r="M33" i="208"/>
  <c r="T33" i="162"/>
  <c r="M54" i="208"/>
  <c r="T54" i="162"/>
  <c r="M60" i="208"/>
  <c r="M53" i="162"/>
  <c r="N53" i="114" s="1"/>
  <c r="P15" i="114"/>
  <c r="D15" i="238" s="1"/>
  <c r="M32" i="208"/>
  <c r="T32" i="162"/>
  <c r="M36" i="208"/>
  <c r="T36" i="162"/>
  <c r="M37" i="208"/>
  <c r="T37" i="162"/>
  <c r="J13" i="162"/>
  <c r="K13" i="114" s="1"/>
  <c r="P53" i="114"/>
  <c r="D53" i="238" s="1"/>
  <c r="I53" i="162"/>
  <c r="J53" i="114" s="1"/>
  <c r="J18" i="162"/>
  <c r="K18" i="114" s="1"/>
  <c r="M18" i="162"/>
  <c r="N18" i="114" s="1"/>
  <c r="P18" i="114"/>
  <c r="D18" i="238" s="1"/>
  <c r="J15" i="162"/>
  <c r="K15" i="114" s="1"/>
  <c r="M34" i="208"/>
  <c r="T34" i="162"/>
  <c r="M44" i="208"/>
  <c r="T44" i="162"/>
  <c r="M59" i="208"/>
  <c r="M52" i="208"/>
  <c r="T52" i="162"/>
  <c r="M46" i="208"/>
  <c r="T46" i="162"/>
  <c r="M53" i="208"/>
  <c r="T53" i="162"/>
  <c r="M40" i="208"/>
  <c r="T40" i="162"/>
  <c r="M41" i="208"/>
  <c r="T41" i="162"/>
  <c r="M31" i="208"/>
  <c r="T31" i="162"/>
  <c r="I10" i="162"/>
  <c r="J10" i="114" s="1"/>
  <c r="K10" i="162"/>
  <c r="L10" i="114" s="1"/>
  <c r="P26" i="114"/>
  <c r="D26" i="238" s="1"/>
  <c r="K26" i="162"/>
  <c r="L26" i="114" s="1"/>
  <c r="I21" i="162"/>
  <c r="J21" i="114" s="1"/>
  <c r="P22" i="114"/>
  <c r="D25" i="238" s="1"/>
  <c r="L22" i="162"/>
  <c r="M22" i="114" s="1"/>
  <c r="M21" i="162"/>
  <c r="N21" i="114" s="1"/>
  <c r="M26" i="162"/>
  <c r="N26" i="114" s="1"/>
  <c r="J26" i="162"/>
  <c r="K26" i="114" s="1"/>
  <c r="L26" i="162"/>
  <c r="M26" i="114" s="1"/>
  <c r="K17" i="162"/>
  <c r="L17" i="114" s="1"/>
  <c r="P10" i="114"/>
  <c r="D10" i="238" s="1"/>
  <c r="L17" i="162"/>
  <c r="M17" i="114" s="1"/>
  <c r="J22" i="162"/>
  <c r="K22" i="114" s="1"/>
  <c r="J10" i="162"/>
  <c r="K10" i="114" s="1"/>
  <c r="L10" i="162"/>
  <c r="M10" i="114" s="1"/>
  <c r="K21" i="162"/>
  <c r="L21" i="114" s="1"/>
  <c r="P21" i="114"/>
  <c r="D24" i="238" s="1"/>
  <c r="L21" i="162"/>
  <c r="M21" i="114" s="1"/>
  <c r="M21" i="208"/>
  <c r="T21" i="162"/>
  <c r="M26" i="208"/>
  <c r="T26" i="162"/>
  <c r="I22" i="162"/>
  <c r="J22" i="114" s="1"/>
  <c r="M22" i="162"/>
  <c r="N22" i="114" s="1"/>
  <c r="L12" i="162"/>
  <c r="M12" i="114" s="1"/>
  <c r="J12" i="162"/>
  <c r="K12" i="114" s="1"/>
  <c r="P12" i="114"/>
  <c r="D12" i="238" s="1"/>
  <c r="K12" i="162"/>
  <c r="L12" i="114" s="1"/>
  <c r="M14" i="208"/>
  <c r="T14" i="162"/>
  <c r="M70" i="208"/>
  <c r="F75" i="235" s="1"/>
  <c r="M18" i="208"/>
  <c r="T18" i="162"/>
  <c r="M20" i="208"/>
  <c r="T20" i="162"/>
  <c r="M24" i="208"/>
  <c r="T24" i="162"/>
  <c r="M72" i="208"/>
  <c r="F77" i="235" s="1"/>
  <c r="T11" i="162"/>
  <c r="M73" i="208"/>
  <c r="F78" i="235" s="1"/>
  <c r="T12" i="162"/>
  <c r="M12" i="208"/>
  <c r="M15" i="208"/>
  <c r="T15" i="162"/>
  <c r="M27" i="208"/>
  <c r="T27" i="162"/>
  <c r="M74" i="208"/>
  <c r="F82" i="235" s="1"/>
  <c r="T13" i="162"/>
  <c r="M13" i="208"/>
  <c r="M16" i="208"/>
  <c r="T16" i="162"/>
  <c r="M9" i="208"/>
  <c r="T9" i="162"/>
  <c r="M17" i="208"/>
  <c r="T17" i="162"/>
  <c r="M10" i="208"/>
  <c r="T10" i="162"/>
  <c r="M22" i="208"/>
  <c r="T22" i="162"/>
  <c r="M71" i="208"/>
  <c r="F76" i="235" s="1"/>
  <c r="C57" i="175"/>
  <c r="N31" i="185"/>
  <c r="N31" i="184"/>
  <c r="C24" i="176"/>
  <c r="Q31" i="185"/>
  <c r="F45" i="176"/>
  <c r="C55" i="176"/>
  <c r="F33" i="181"/>
  <c r="F29" i="179"/>
  <c r="F62" i="171"/>
  <c r="S31" i="185"/>
  <c r="F45" i="194"/>
  <c r="F19" i="194"/>
  <c r="F41" i="194"/>
  <c r="F12" i="194"/>
  <c r="F43" i="194"/>
  <c r="F44" i="194"/>
  <c r="R31" i="185"/>
  <c r="S31" i="184"/>
  <c r="R31" i="184"/>
  <c r="Q31" i="184"/>
  <c r="F56" i="182"/>
  <c r="F62" i="169"/>
  <c r="O28" i="180"/>
  <c r="F62" i="168"/>
  <c r="F47" i="172"/>
  <c r="F62" i="172" s="1"/>
  <c r="F47" i="167"/>
  <c r="F62" i="167" s="1"/>
  <c r="F42" i="175"/>
  <c r="P28" i="180"/>
  <c r="P30" i="177"/>
  <c r="P13" i="179"/>
  <c r="Q30" i="177"/>
  <c r="O30" i="177"/>
  <c r="P27" i="179"/>
  <c r="N31" i="181"/>
  <c r="P13" i="178"/>
  <c r="P13" i="177"/>
  <c r="P31" i="185"/>
  <c r="P40" i="182"/>
  <c r="P31" i="184"/>
  <c r="Q40" i="182"/>
  <c r="O31" i="184"/>
  <c r="O31" i="185"/>
  <c r="R40" i="182"/>
  <c r="H30" i="188"/>
  <c r="H34" i="188" s="1"/>
  <c r="M120" i="228" s="1"/>
  <c r="D37" i="188"/>
  <c r="AN37" i="162" s="1"/>
  <c r="AT37" i="162" s="1"/>
  <c r="B49" i="188"/>
  <c r="I21" i="188"/>
  <c r="D36" i="188"/>
  <c r="AN36" i="162" s="1"/>
  <c r="B48" i="188"/>
  <c r="I19" i="188"/>
  <c r="P28" i="178"/>
  <c r="O14" i="181"/>
  <c r="O13" i="177"/>
  <c r="Q13" i="177"/>
  <c r="O28" i="178"/>
  <c r="P14" i="181"/>
  <c r="Q14" i="181"/>
  <c r="N14" i="181"/>
  <c r="O13" i="178"/>
  <c r="Q31" i="181"/>
  <c r="P31" i="181"/>
  <c r="Q13" i="178"/>
  <c r="N29" i="179"/>
  <c r="N35" i="179" s="1"/>
  <c r="N30" i="178"/>
  <c r="N36" i="178" s="1"/>
  <c r="O31" i="181"/>
  <c r="O27" i="179"/>
  <c r="R24" i="180"/>
  <c r="R11" i="179"/>
  <c r="R8" i="178"/>
  <c r="R26" i="180"/>
  <c r="R25" i="178"/>
  <c r="R11" i="178"/>
  <c r="R11" i="180"/>
  <c r="R24" i="179"/>
  <c r="R27" i="178"/>
  <c r="R26" i="179"/>
  <c r="R8" i="179"/>
  <c r="R24" i="177"/>
  <c r="R26" i="177"/>
  <c r="R8" i="177"/>
  <c r="R25" i="181"/>
  <c r="R8" i="181"/>
  <c r="R11" i="177"/>
  <c r="R27" i="181"/>
  <c r="R12" i="181"/>
  <c r="F35" i="193"/>
  <c r="F51" i="192"/>
  <c r="F21" i="193"/>
  <c r="F26" i="194"/>
  <c r="P24" i="194"/>
  <c r="P26" i="194" s="1"/>
  <c r="S24" i="194"/>
  <c r="S26" i="194" s="1"/>
  <c r="O24" i="194"/>
  <c r="O26" i="194" s="1"/>
  <c r="R24" i="194"/>
  <c r="R26" i="194" s="1"/>
  <c r="N24" i="194"/>
  <c r="N26" i="194" s="1"/>
  <c r="Q24" i="194"/>
  <c r="Q26" i="194" s="1"/>
  <c r="R32" i="193"/>
  <c r="Q32" i="193"/>
  <c r="P32" i="193"/>
  <c r="O32" i="193"/>
  <c r="S32" i="193"/>
  <c r="N32" i="193"/>
  <c r="R31" i="193"/>
  <c r="N31" i="193"/>
  <c r="Q31" i="193"/>
  <c r="P31" i="193"/>
  <c r="S31" i="193"/>
  <c r="O31" i="193"/>
  <c r="P29" i="194"/>
  <c r="S29" i="194"/>
  <c r="O29" i="194"/>
  <c r="R29" i="194"/>
  <c r="N29" i="194"/>
  <c r="Q29" i="194"/>
  <c r="F40" i="185"/>
  <c r="F40" i="184"/>
  <c r="N40" i="182"/>
  <c r="S40" i="182"/>
  <c r="O40" i="182"/>
  <c r="Q40" i="183"/>
  <c r="O40" i="183"/>
  <c r="N40" i="183"/>
  <c r="S40" i="183"/>
  <c r="R40" i="183"/>
  <c r="P40" i="183"/>
  <c r="F56" i="183"/>
  <c r="F29" i="174"/>
  <c r="F62" i="174" s="1"/>
  <c r="F29" i="173"/>
  <c r="F62" i="173" s="1"/>
  <c r="F47" i="170"/>
  <c r="F62" i="170" s="1"/>
  <c r="O13" i="179"/>
  <c r="F29" i="175"/>
  <c r="F55" i="175"/>
  <c r="F29" i="176"/>
  <c r="F24" i="175"/>
  <c r="F8" i="176"/>
  <c r="F42" i="176"/>
  <c r="Q28" i="180"/>
  <c r="Q13" i="179"/>
  <c r="Q27" i="179"/>
  <c r="Q28" i="178"/>
  <c r="N32" i="177"/>
  <c r="N120" i="228" l="1"/>
  <c r="H83" i="233"/>
  <c r="J9" i="114"/>
  <c r="P57" i="199"/>
  <c r="AN54" i="162" s="1"/>
  <c r="N38" i="177"/>
  <c r="N42" i="177" s="1"/>
  <c r="N41" i="177" s="1"/>
  <c r="N43" i="177" s="1"/>
  <c r="N45" i="177" s="1"/>
  <c r="AS36" i="114"/>
  <c r="AT36" i="162"/>
  <c r="S61" i="199"/>
  <c r="R61" i="199"/>
  <c r="N61" i="199"/>
  <c r="N60" i="199" s="1"/>
  <c r="N62" i="199" s="1"/>
  <c r="N39" i="179"/>
  <c r="N38" i="179" s="1"/>
  <c r="N40" i="179" s="1"/>
  <c r="Q61" i="199"/>
  <c r="O61" i="199"/>
  <c r="N40" i="178"/>
  <c r="N39" i="178" s="1"/>
  <c r="N41" i="178" s="1"/>
  <c r="N43" i="178" s="1"/>
  <c r="AG54" i="162"/>
  <c r="F15" i="235"/>
  <c r="F21" i="235"/>
  <c r="F41" i="235"/>
  <c r="F53" i="235"/>
  <c r="F52" i="235"/>
  <c r="F36" i="235"/>
  <c r="F22" i="235"/>
  <c r="F17" i="235"/>
  <c r="F16" i="235"/>
  <c r="F12" i="235"/>
  <c r="F20" i="235"/>
  <c r="F59" i="235"/>
  <c r="F34" i="235"/>
  <c r="F60" i="235"/>
  <c r="F33" i="235"/>
  <c r="F45" i="235"/>
  <c r="F13" i="235"/>
  <c r="F27" i="235"/>
  <c r="F14" i="235"/>
  <c r="F26" i="235"/>
  <c r="F31" i="235"/>
  <c r="F40" i="235"/>
  <c r="F46" i="235"/>
  <c r="F37" i="235"/>
  <c r="F32" i="235"/>
  <c r="F11" i="235"/>
  <c r="F10" i="235"/>
  <c r="F9" i="235"/>
  <c r="F24" i="235"/>
  <c r="F18" i="235"/>
  <c r="F44" i="235"/>
  <c r="F54" i="235"/>
  <c r="F38" i="235"/>
  <c r="P41" i="208"/>
  <c r="Z41" i="162"/>
  <c r="AD41" i="114" s="1"/>
  <c r="S53" i="162"/>
  <c r="U53" i="114" s="1"/>
  <c r="Q53" i="162"/>
  <c r="S53" i="114" s="1"/>
  <c r="P53" i="162"/>
  <c r="R53" i="114" s="1"/>
  <c r="O53" i="162"/>
  <c r="Q53" i="114" s="1"/>
  <c r="W53" i="114"/>
  <c r="E53" i="238" s="1"/>
  <c r="R53" i="162"/>
  <c r="T53" i="114" s="1"/>
  <c r="P34" i="208"/>
  <c r="Z34" i="162"/>
  <c r="AD34" i="114" s="1"/>
  <c r="Q37" i="162"/>
  <c r="S37" i="114" s="1"/>
  <c r="O37" i="162"/>
  <c r="Q37" i="114" s="1"/>
  <c r="W37" i="114"/>
  <c r="R37" i="162"/>
  <c r="T37" i="114" s="1"/>
  <c r="P37" i="162"/>
  <c r="R37" i="114" s="1"/>
  <c r="S37" i="162"/>
  <c r="U37" i="114" s="1"/>
  <c r="P32" i="208"/>
  <c r="Z32" i="162"/>
  <c r="AD32" i="114" s="1"/>
  <c r="P31" i="208"/>
  <c r="Z31" i="162"/>
  <c r="AD31" i="114" s="1"/>
  <c r="W40" i="114"/>
  <c r="R40" i="162"/>
  <c r="T40" i="114" s="1"/>
  <c r="S40" i="162"/>
  <c r="U40" i="114" s="1"/>
  <c r="P40" i="162"/>
  <c r="R40" i="114" s="1"/>
  <c r="O40" i="162"/>
  <c r="Q40" i="114" s="1"/>
  <c r="Q40" i="162"/>
  <c r="S40" i="114" s="1"/>
  <c r="P44" i="208"/>
  <c r="Z44" i="162"/>
  <c r="AD44" i="114" s="1"/>
  <c r="P38" i="208"/>
  <c r="Z38" i="162"/>
  <c r="AD38" i="114" s="1"/>
  <c r="O31" i="162"/>
  <c r="Q31" i="114" s="1"/>
  <c r="R31" i="162"/>
  <c r="T31" i="114" s="1"/>
  <c r="S31" i="162"/>
  <c r="U31" i="114" s="1"/>
  <c r="P31" i="162"/>
  <c r="R31" i="114" s="1"/>
  <c r="Q31" i="162"/>
  <c r="S31" i="114" s="1"/>
  <c r="W31" i="114"/>
  <c r="P40" i="208"/>
  <c r="Z40" i="162"/>
  <c r="AD40" i="114" s="1"/>
  <c r="O46" i="162"/>
  <c r="Q46" i="114" s="1"/>
  <c r="S46" i="162"/>
  <c r="U46" i="114" s="1"/>
  <c r="W46" i="114"/>
  <c r="P46" i="162"/>
  <c r="R46" i="114" s="1"/>
  <c r="R46" i="162"/>
  <c r="T46" i="114" s="1"/>
  <c r="Q46" i="162"/>
  <c r="S46" i="114" s="1"/>
  <c r="O44" i="162"/>
  <c r="Q44" i="114" s="1"/>
  <c r="Q44" i="162"/>
  <c r="S44" i="114" s="1"/>
  <c r="S44" i="162"/>
  <c r="U44" i="114" s="1"/>
  <c r="W44" i="114"/>
  <c r="P44" i="162"/>
  <c r="R44" i="114" s="1"/>
  <c r="R44" i="162"/>
  <c r="T44" i="114" s="1"/>
  <c r="R36" i="162"/>
  <c r="T36" i="114" s="1"/>
  <c r="O36" i="162"/>
  <c r="Q36" i="114" s="1"/>
  <c r="W36" i="114"/>
  <c r="S36" i="162"/>
  <c r="U36" i="114" s="1"/>
  <c r="Q36" i="162"/>
  <c r="S36" i="114" s="1"/>
  <c r="P36" i="162"/>
  <c r="R36" i="114" s="1"/>
  <c r="P54" i="208"/>
  <c r="Z54" i="162"/>
  <c r="AD54" i="114" s="1"/>
  <c r="S38" i="162"/>
  <c r="U38" i="114" s="1"/>
  <c r="O38" i="162"/>
  <c r="Q38" i="114" s="1"/>
  <c r="R38" i="162"/>
  <c r="T38" i="114" s="1"/>
  <c r="W38" i="114"/>
  <c r="Q38" i="162"/>
  <c r="S38" i="114" s="1"/>
  <c r="P38" i="162"/>
  <c r="R38" i="114" s="1"/>
  <c r="P52" i="208"/>
  <c r="Z52" i="162"/>
  <c r="AD52" i="114" s="1"/>
  <c r="P60" i="208"/>
  <c r="W33" i="114"/>
  <c r="Q33" i="162"/>
  <c r="S33" i="114" s="1"/>
  <c r="R33" i="162"/>
  <c r="T33" i="114" s="1"/>
  <c r="O33" i="162"/>
  <c r="Q33" i="114" s="1"/>
  <c r="S33" i="162"/>
  <c r="U33" i="114" s="1"/>
  <c r="P33" i="162"/>
  <c r="R33" i="114" s="1"/>
  <c r="P45" i="208"/>
  <c r="Z45" i="162"/>
  <c r="AD45" i="114" s="1"/>
  <c r="P46" i="208"/>
  <c r="Z46" i="162"/>
  <c r="AD46" i="114" s="1"/>
  <c r="P36" i="208"/>
  <c r="Z36" i="162"/>
  <c r="AD36" i="114" s="1"/>
  <c r="P54" i="162"/>
  <c r="R54" i="114" s="1"/>
  <c r="S54" i="162"/>
  <c r="U54" i="114" s="1"/>
  <c r="O54" i="162"/>
  <c r="Q54" i="114" s="1"/>
  <c r="Q54" i="162"/>
  <c r="S54" i="114" s="1"/>
  <c r="W54" i="114"/>
  <c r="R54" i="162"/>
  <c r="T54" i="114" s="1"/>
  <c r="W41" i="114"/>
  <c r="Q41" i="162"/>
  <c r="S41" i="114" s="1"/>
  <c r="R41" i="162"/>
  <c r="T41" i="114" s="1"/>
  <c r="O41" i="162"/>
  <c r="Q41" i="114" s="1"/>
  <c r="P41" i="162"/>
  <c r="R41" i="114" s="1"/>
  <c r="S41" i="162"/>
  <c r="U41" i="114" s="1"/>
  <c r="P53" i="208"/>
  <c r="Z53" i="162"/>
  <c r="AD53" i="114" s="1"/>
  <c r="R52" i="162"/>
  <c r="T52" i="114" s="1"/>
  <c r="O52" i="162"/>
  <c r="Q52" i="114" s="1"/>
  <c r="P52" i="162"/>
  <c r="R52" i="114" s="1"/>
  <c r="W52" i="114"/>
  <c r="S52" i="162"/>
  <c r="U52" i="114" s="1"/>
  <c r="Q52" i="162"/>
  <c r="S52" i="114" s="1"/>
  <c r="P59" i="208"/>
  <c r="S34" i="162"/>
  <c r="U34" i="114" s="1"/>
  <c r="Q34" i="162"/>
  <c r="S34" i="114" s="1"/>
  <c r="W34" i="114"/>
  <c r="E34" i="238" s="1"/>
  <c r="O34" i="162"/>
  <c r="Q34" i="114" s="1"/>
  <c r="R34" i="162"/>
  <c r="T34" i="114" s="1"/>
  <c r="P34" i="162"/>
  <c r="R34" i="114" s="1"/>
  <c r="P37" i="208"/>
  <c r="Z37" i="162"/>
  <c r="AD37" i="114" s="1"/>
  <c r="W32" i="114"/>
  <c r="S32" i="162"/>
  <c r="U32" i="114" s="1"/>
  <c r="R32" i="162"/>
  <c r="T32" i="114" s="1"/>
  <c r="O32" i="162"/>
  <c r="Q32" i="114" s="1"/>
  <c r="P32" i="162"/>
  <c r="R32" i="114" s="1"/>
  <c r="Q32" i="162"/>
  <c r="S32" i="114" s="1"/>
  <c r="P33" i="208"/>
  <c r="Z33" i="162"/>
  <c r="AD33" i="114" s="1"/>
  <c r="R45" i="162"/>
  <c r="T45" i="114" s="1"/>
  <c r="P45" i="162"/>
  <c r="R45" i="114" s="1"/>
  <c r="S45" i="162"/>
  <c r="U45" i="114" s="1"/>
  <c r="Q45" i="162"/>
  <c r="S45" i="114" s="1"/>
  <c r="O45" i="162"/>
  <c r="Q45" i="114" s="1"/>
  <c r="W45" i="114"/>
  <c r="P22" i="208"/>
  <c r="Z22" i="162"/>
  <c r="AD22" i="114" s="1"/>
  <c r="R17" i="162"/>
  <c r="T17" i="114" s="1"/>
  <c r="O17" i="162"/>
  <c r="Q17" i="114" s="1"/>
  <c r="S17" i="162"/>
  <c r="U17" i="114" s="1"/>
  <c r="P17" i="162"/>
  <c r="R17" i="114" s="1"/>
  <c r="W17" i="114"/>
  <c r="Q17" i="162"/>
  <c r="S17" i="114" s="1"/>
  <c r="P16" i="208"/>
  <c r="Z16" i="162"/>
  <c r="AD16" i="114" s="1"/>
  <c r="P27" i="208"/>
  <c r="Z27" i="162"/>
  <c r="AD27" i="114" s="1"/>
  <c r="P12" i="208"/>
  <c r="Z12" i="162"/>
  <c r="AD12" i="114" s="1"/>
  <c r="P73" i="208"/>
  <c r="R18" i="162"/>
  <c r="T18" i="114" s="1"/>
  <c r="S18" i="162"/>
  <c r="U18" i="114" s="1"/>
  <c r="O18" i="162"/>
  <c r="Q18" i="114" s="1"/>
  <c r="P18" i="162"/>
  <c r="R18" i="114" s="1"/>
  <c r="Q18" i="162"/>
  <c r="S18" i="114" s="1"/>
  <c r="W18" i="114"/>
  <c r="E18" i="238" s="1"/>
  <c r="P70" i="208"/>
  <c r="P21" i="208"/>
  <c r="Z21" i="162"/>
  <c r="AD21" i="114" s="1"/>
  <c r="P71" i="208"/>
  <c r="W10" i="114"/>
  <c r="R10" i="162"/>
  <c r="T10" i="114" s="1"/>
  <c r="S10" i="162"/>
  <c r="U10" i="114" s="1"/>
  <c r="O10" i="162"/>
  <c r="Q10" i="114" s="1"/>
  <c r="Q10" i="162"/>
  <c r="S10" i="114" s="1"/>
  <c r="P10" i="162"/>
  <c r="R10" i="114" s="1"/>
  <c r="P9" i="208"/>
  <c r="Z9" i="162"/>
  <c r="P13" i="208"/>
  <c r="Z13" i="162"/>
  <c r="AD13" i="114" s="1"/>
  <c r="P74" i="208"/>
  <c r="O15" i="162"/>
  <c r="Q15" i="114" s="1"/>
  <c r="P15" i="162"/>
  <c r="R15" i="114" s="1"/>
  <c r="R15" i="162"/>
  <c r="T15" i="114" s="1"/>
  <c r="Q15" i="162"/>
  <c r="S15" i="114" s="1"/>
  <c r="S15" i="162"/>
  <c r="U15" i="114" s="1"/>
  <c r="W15" i="114"/>
  <c r="S12" i="162"/>
  <c r="U12" i="114" s="1"/>
  <c r="R12" i="162"/>
  <c r="T12" i="114" s="1"/>
  <c r="Q12" i="162"/>
  <c r="S12" i="114" s="1"/>
  <c r="P12" i="162"/>
  <c r="R12" i="114" s="1"/>
  <c r="W12" i="114"/>
  <c r="E12" i="238" s="1"/>
  <c r="O12" i="162"/>
  <c r="Q12" i="114" s="1"/>
  <c r="P11" i="208"/>
  <c r="Z11" i="162"/>
  <c r="AD11" i="114" s="1"/>
  <c r="P72" i="208"/>
  <c r="Q20" i="162"/>
  <c r="S20" i="114" s="1"/>
  <c r="O20" i="162"/>
  <c r="Q20" i="114" s="1"/>
  <c r="R20" i="162"/>
  <c r="T20" i="114" s="1"/>
  <c r="S20" i="162"/>
  <c r="U20" i="114" s="1"/>
  <c r="P20" i="162"/>
  <c r="R20" i="114" s="1"/>
  <c r="W20" i="114"/>
  <c r="E23" i="238" s="1"/>
  <c r="S14" i="162"/>
  <c r="U14" i="114" s="1"/>
  <c r="P14" i="162"/>
  <c r="R14" i="114" s="1"/>
  <c r="Q14" i="162"/>
  <c r="S14" i="114" s="1"/>
  <c r="R14" i="162"/>
  <c r="T14" i="114" s="1"/>
  <c r="O14" i="162"/>
  <c r="Q14" i="114" s="1"/>
  <c r="W14" i="114"/>
  <c r="E14" i="238" s="1"/>
  <c r="P26" i="208"/>
  <c r="P28" i="208" s="1"/>
  <c r="Z26" i="162"/>
  <c r="AD26" i="114" s="1"/>
  <c r="S22" i="162"/>
  <c r="U22" i="114" s="1"/>
  <c r="Q22" i="162"/>
  <c r="S22" i="114" s="1"/>
  <c r="O22" i="162"/>
  <c r="Q22" i="114" s="1"/>
  <c r="W22" i="114"/>
  <c r="E25" i="238" s="1"/>
  <c r="P22" i="162"/>
  <c r="R22" i="114" s="1"/>
  <c r="R22" i="162"/>
  <c r="T22" i="114" s="1"/>
  <c r="P17" i="208"/>
  <c r="Z17" i="162"/>
  <c r="AD17" i="114" s="1"/>
  <c r="R16" i="162"/>
  <c r="T16" i="114" s="1"/>
  <c r="Q16" i="162"/>
  <c r="S16" i="114" s="1"/>
  <c r="P16" i="162"/>
  <c r="R16" i="114" s="1"/>
  <c r="O16" i="162"/>
  <c r="Q16" i="114" s="1"/>
  <c r="W16" i="114"/>
  <c r="S16" i="162"/>
  <c r="U16" i="114" s="1"/>
  <c r="W13" i="114"/>
  <c r="S13" i="162"/>
  <c r="U13" i="114" s="1"/>
  <c r="Q13" i="162"/>
  <c r="S13" i="114" s="1"/>
  <c r="P13" i="162"/>
  <c r="R13" i="114" s="1"/>
  <c r="O13" i="162"/>
  <c r="Q13" i="114" s="1"/>
  <c r="R13" i="162"/>
  <c r="T13" i="114" s="1"/>
  <c r="S27" i="162"/>
  <c r="U27" i="114" s="1"/>
  <c r="O27" i="162"/>
  <c r="Q27" i="114" s="1"/>
  <c r="R27" i="162"/>
  <c r="T27" i="114" s="1"/>
  <c r="W27" i="114"/>
  <c r="E27" i="238" s="1"/>
  <c r="Q27" i="162"/>
  <c r="S27" i="114" s="1"/>
  <c r="P27" i="162"/>
  <c r="R27" i="114" s="1"/>
  <c r="S11" i="162"/>
  <c r="U11" i="114" s="1"/>
  <c r="O11" i="162"/>
  <c r="Q11" i="114" s="1"/>
  <c r="R11" i="162"/>
  <c r="T11" i="114" s="1"/>
  <c r="W11" i="114"/>
  <c r="Q11" i="162"/>
  <c r="S11" i="114" s="1"/>
  <c r="P11" i="162"/>
  <c r="R11" i="114" s="1"/>
  <c r="O24" i="162"/>
  <c r="Q24" i="114" s="1"/>
  <c r="R24" i="162"/>
  <c r="T24" i="114" s="1"/>
  <c r="P24" i="162"/>
  <c r="R24" i="114" s="1"/>
  <c r="S24" i="162"/>
  <c r="U24" i="114" s="1"/>
  <c r="Q24" i="162"/>
  <c r="S24" i="114" s="1"/>
  <c r="W24" i="114"/>
  <c r="P18" i="208"/>
  <c r="Z18" i="162"/>
  <c r="AD18" i="114" s="1"/>
  <c r="P14" i="208"/>
  <c r="Z14" i="162"/>
  <c r="AD14" i="114" s="1"/>
  <c r="P21" i="162"/>
  <c r="R21" i="114" s="1"/>
  <c r="R21" i="162"/>
  <c r="T21" i="114" s="1"/>
  <c r="O21" i="162"/>
  <c r="Q21" i="114" s="1"/>
  <c r="W21" i="114"/>
  <c r="S21" i="162"/>
  <c r="U21" i="114" s="1"/>
  <c r="Q21" i="162"/>
  <c r="S21" i="114" s="1"/>
  <c r="P10" i="208"/>
  <c r="Z10" i="162"/>
  <c r="AD10" i="114" s="1"/>
  <c r="R9" i="162"/>
  <c r="T9" i="114" s="1"/>
  <c r="P9" i="162"/>
  <c r="R9" i="114" s="1"/>
  <c r="O9" i="162"/>
  <c r="Q9" i="162"/>
  <c r="S9" i="114" s="1"/>
  <c r="W9" i="114"/>
  <c r="S9" i="162"/>
  <c r="U9" i="114" s="1"/>
  <c r="P15" i="208"/>
  <c r="Z15" i="162"/>
  <c r="AD15" i="114" s="1"/>
  <c r="P24" i="208"/>
  <c r="Z24" i="162"/>
  <c r="AD24" i="114" s="1"/>
  <c r="P20" i="208"/>
  <c r="Z20" i="162"/>
  <c r="AD20" i="114" s="1"/>
  <c r="Q26" i="162"/>
  <c r="S26" i="114" s="1"/>
  <c r="P26" i="162"/>
  <c r="R26" i="114" s="1"/>
  <c r="O26" i="162"/>
  <c r="Q26" i="114" s="1"/>
  <c r="R26" i="162"/>
  <c r="T26" i="114" s="1"/>
  <c r="W26" i="114"/>
  <c r="S26" i="162"/>
  <c r="U26" i="114" s="1"/>
  <c r="F39" i="194"/>
  <c r="C46" i="194"/>
  <c r="F55" i="176"/>
  <c r="C57" i="176"/>
  <c r="F63" i="195"/>
  <c r="F63" i="196" s="1"/>
  <c r="F58" i="195"/>
  <c r="F58" i="196" s="1"/>
  <c r="F65" i="195"/>
  <c r="F13" i="195"/>
  <c r="F17" i="194"/>
  <c r="F13" i="194"/>
  <c r="F15" i="194"/>
  <c r="F61" i="195"/>
  <c r="F51" i="193"/>
  <c r="F57" i="175"/>
  <c r="P29" i="179"/>
  <c r="P35" i="179" s="1"/>
  <c r="R30" i="177"/>
  <c r="P30" i="178"/>
  <c r="P36" i="178" s="1"/>
  <c r="P40" i="178" s="1"/>
  <c r="P39" i="178" s="1"/>
  <c r="P41" i="178" s="1"/>
  <c r="AS22" i="162" s="1"/>
  <c r="P32" i="177"/>
  <c r="P38" i="177" s="1"/>
  <c r="O32" i="177"/>
  <c r="O38" i="177" s="1"/>
  <c r="R13" i="177"/>
  <c r="O30" i="178"/>
  <c r="O33" i="181"/>
  <c r="N33" i="181"/>
  <c r="N39" i="181" s="1"/>
  <c r="I30" i="188"/>
  <c r="I34" i="188" s="1"/>
  <c r="E36" i="188"/>
  <c r="AU36" i="162" s="1"/>
  <c r="J19" i="188"/>
  <c r="E37" i="188"/>
  <c r="AU37" i="162" s="1"/>
  <c r="BA37" i="162" s="1"/>
  <c r="J21" i="188"/>
  <c r="Q33" i="181"/>
  <c r="Q39" i="181" s="1"/>
  <c r="O29" i="179"/>
  <c r="O35" i="179" s="1"/>
  <c r="Q32" i="177"/>
  <c r="Q38" i="177" s="1"/>
  <c r="Q30" i="178"/>
  <c r="Q36" i="178" s="1"/>
  <c r="R13" i="179"/>
  <c r="P33" i="181"/>
  <c r="P39" i="181" s="1"/>
  <c r="R28" i="180"/>
  <c r="R27" i="179"/>
  <c r="R14" i="181"/>
  <c r="S26" i="180"/>
  <c r="S25" i="178"/>
  <c r="S11" i="178"/>
  <c r="S11" i="180"/>
  <c r="S24" i="179"/>
  <c r="S27" i="178"/>
  <c r="S26" i="179"/>
  <c r="S8" i="179"/>
  <c r="S24" i="180"/>
  <c r="S11" i="179"/>
  <c r="S8" i="178"/>
  <c r="S26" i="177"/>
  <c r="S8" i="177"/>
  <c r="S25" i="181"/>
  <c r="S8" i="181"/>
  <c r="S11" i="177"/>
  <c r="S27" i="181"/>
  <c r="S12" i="181"/>
  <c r="S24" i="177"/>
  <c r="R13" i="178"/>
  <c r="R31" i="181"/>
  <c r="R28" i="178"/>
  <c r="F35" i="194"/>
  <c r="R32" i="194"/>
  <c r="N32" i="194"/>
  <c r="Q32" i="194"/>
  <c r="P32" i="194"/>
  <c r="S32" i="194"/>
  <c r="O32" i="194"/>
  <c r="S31" i="194"/>
  <c r="O31" i="194"/>
  <c r="R31" i="194"/>
  <c r="N31" i="194"/>
  <c r="Q31" i="194"/>
  <c r="P31" i="194"/>
  <c r="F24" i="176"/>
  <c r="Q29" i="179"/>
  <c r="Q35" i="179" s="1"/>
  <c r="F20" i="240" l="1"/>
  <c r="H84" i="233"/>
  <c r="I83" i="233"/>
  <c r="O120" i="228"/>
  <c r="Q9" i="114"/>
  <c r="E16" i="238"/>
  <c r="E54" i="238"/>
  <c r="E31" i="238"/>
  <c r="E9" i="238"/>
  <c r="E45" i="238"/>
  <c r="E41" i="238"/>
  <c r="E38" i="238"/>
  <c r="E24" i="238"/>
  <c r="E21" i="238"/>
  <c r="E11" i="238"/>
  <c r="E17" i="238"/>
  <c r="E32" i="238"/>
  <c r="E52" i="238"/>
  <c r="E36" i="238"/>
  <c r="E46" i="238"/>
  <c r="E40" i="238"/>
  <c r="E37" i="238"/>
  <c r="E26" i="238"/>
  <c r="E13" i="238"/>
  <c r="E15" i="238"/>
  <c r="E10" i="238"/>
  <c r="E33" i="238"/>
  <c r="E44" i="238"/>
  <c r="L58" i="228"/>
  <c r="G78" i="235"/>
  <c r="L55" i="228"/>
  <c r="G75" i="235"/>
  <c r="L46" i="228"/>
  <c r="G82" i="235"/>
  <c r="L56" i="228"/>
  <c r="G77" i="235"/>
  <c r="L57" i="228"/>
  <c r="G76" i="235"/>
  <c r="P61" i="199"/>
  <c r="AQ54" i="162" s="1"/>
  <c r="N46" i="177"/>
  <c r="D20" i="207"/>
  <c r="O39" i="181"/>
  <c r="AG26" i="162" s="1"/>
  <c r="O60" i="199"/>
  <c r="AJ54" i="162"/>
  <c r="R60" i="199"/>
  <c r="BE54" i="162"/>
  <c r="Q40" i="178"/>
  <c r="Q39" i="178" s="1"/>
  <c r="Q41" i="178" s="1"/>
  <c r="AZ22" i="162" s="1"/>
  <c r="Q60" i="199"/>
  <c r="AX54" i="162"/>
  <c r="S60" i="199"/>
  <c r="BL54" i="162"/>
  <c r="AZ36" i="114"/>
  <c r="BA36" i="162"/>
  <c r="O36" i="178"/>
  <c r="O40" i="178" s="1"/>
  <c r="O39" i="178" s="1"/>
  <c r="O41" i="178" s="1"/>
  <c r="AL22" i="162" s="1"/>
  <c r="P60" i="199"/>
  <c r="N44" i="178"/>
  <c r="D22" i="207"/>
  <c r="P43" i="181"/>
  <c r="P42" i="181" s="1"/>
  <c r="P44" i="181" s="1"/>
  <c r="AS26" i="162" s="1"/>
  <c r="Q42" i="177"/>
  <c r="Q41" i="177" s="1"/>
  <c r="Q43" i="177" s="1"/>
  <c r="AZ20" i="162" s="1"/>
  <c r="N43" i="181"/>
  <c r="N42" i="181" s="1"/>
  <c r="N44" i="181" s="1"/>
  <c r="O42" i="177"/>
  <c r="O41" i="177" s="1"/>
  <c r="O43" i="177" s="1"/>
  <c r="AL20" i="162" s="1"/>
  <c r="P39" i="179"/>
  <c r="P38" i="179" s="1"/>
  <c r="AR21" i="162" s="1"/>
  <c r="O39" i="179"/>
  <c r="O38" i="179" s="1"/>
  <c r="O40" i="179" s="1"/>
  <c r="AL21" i="162" s="1"/>
  <c r="P42" i="177"/>
  <c r="P41" i="177" s="1"/>
  <c r="N64" i="199"/>
  <c r="Q39" i="179"/>
  <c r="Q38" i="179" s="1"/>
  <c r="Q40" i="179" s="1"/>
  <c r="Q43" i="181"/>
  <c r="Q42" i="181" s="1"/>
  <c r="Q44" i="181" s="1"/>
  <c r="AZ26" i="162" s="1"/>
  <c r="N42" i="179"/>
  <c r="AD62" i="162"/>
  <c r="AH62" i="115" s="1"/>
  <c r="AC62" i="162"/>
  <c r="AG62" i="115" s="1"/>
  <c r="AB62" i="162"/>
  <c r="AF62" i="115" s="1"/>
  <c r="AA62" i="162"/>
  <c r="AE62" i="115" s="1"/>
  <c r="AE62" i="162"/>
  <c r="AI62" i="115" s="1"/>
  <c r="AC63" i="162"/>
  <c r="AG63" i="115" s="1"/>
  <c r="AB63" i="162"/>
  <c r="AF63" i="115" s="1"/>
  <c r="AE63" i="162"/>
  <c r="AI63" i="115" s="1"/>
  <c r="AD63" i="162"/>
  <c r="AH63" i="115" s="1"/>
  <c r="AA63" i="162"/>
  <c r="AE63" i="115" s="1"/>
  <c r="AF28" i="162"/>
  <c r="G28" i="235"/>
  <c r="AK20" i="114"/>
  <c r="G23" i="238" s="1"/>
  <c r="AK53" i="114"/>
  <c r="AK46" i="114"/>
  <c r="AK16" i="114"/>
  <c r="G16" i="238" s="1"/>
  <c r="AK22" i="114"/>
  <c r="AK33" i="114"/>
  <c r="AK44" i="114"/>
  <c r="AK31" i="114"/>
  <c r="AK24" i="114"/>
  <c r="AK18" i="114"/>
  <c r="AK17" i="114"/>
  <c r="AK26" i="114"/>
  <c r="AK36" i="114"/>
  <c r="AR36" i="114" s="1"/>
  <c r="AK45" i="114"/>
  <c r="AK15" i="114"/>
  <c r="AK10" i="114"/>
  <c r="G10" i="238" s="1"/>
  <c r="AK14" i="114"/>
  <c r="AK13" i="114"/>
  <c r="AK11" i="114"/>
  <c r="AK12" i="114"/>
  <c r="AK37" i="114"/>
  <c r="AR37" i="114" s="1"/>
  <c r="F37" i="238"/>
  <c r="AK21" i="114"/>
  <c r="AK27" i="114"/>
  <c r="AK52" i="114"/>
  <c r="AK54" i="114"/>
  <c r="AK40" i="114"/>
  <c r="AK38" i="114"/>
  <c r="AR38" i="114" s="1"/>
  <c r="AK32" i="114"/>
  <c r="AK34" i="114"/>
  <c r="AK41" i="114"/>
  <c r="G21" i="235"/>
  <c r="G27" i="235"/>
  <c r="G52" i="235"/>
  <c r="G54" i="235"/>
  <c r="G40" i="235"/>
  <c r="G38" i="235"/>
  <c r="G32" i="235"/>
  <c r="G34" i="235"/>
  <c r="G41" i="235"/>
  <c r="G20" i="235"/>
  <c r="G15" i="235"/>
  <c r="G10" i="235"/>
  <c r="G14" i="235"/>
  <c r="G13" i="235"/>
  <c r="G59" i="235"/>
  <c r="G53" i="235"/>
  <c r="G46" i="235"/>
  <c r="G11" i="235"/>
  <c r="G12" i="235"/>
  <c r="G16" i="235"/>
  <c r="G22" i="235"/>
  <c r="G33" i="235"/>
  <c r="G37" i="235"/>
  <c r="G60" i="235"/>
  <c r="G44" i="235"/>
  <c r="G31" i="235"/>
  <c r="G24" i="235"/>
  <c r="G18" i="235"/>
  <c r="G17" i="235"/>
  <c r="G26" i="235"/>
  <c r="G9" i="235"/>
  <c r="G36" i="235"/>
  <c r="G45" i="235"/>
  <c r="AD9" i="114"/>
  <c r="AN21" i="162"/>
  <c r="AU22" i="162"/>
  <c r="AU21" i="162"/>
  <c r="AN26" i="162"/>
  <c r="AU20" i="162"/>
  <c r="AN22" i="162"/>
  <c r="AU26" i="162"/>
  <c r="AG20" i="162"/>
  <c r="AN20" i="162"/>
  <c r="AG21" i="162"/>
  <c r="AF45" i="162"/>
  <c r="AF54" i="162"/>
  <c r="W38" i="162"/>
  <c r="Z38" i="114" s="1"/>
  <c r="AG38" i="114" s="1"/>
  <c r="Y38" i="162"/>
  <c r="AB38" i="114" s="1"/>
  <c r="AI38" i="114" s="1"/>
  <c r="U38" i="162"/>
  <c r="X38" i="114" s="1"/>
  <c r="AE38" i="114" s="1"/>
  <c r="V38" i="162"/>
  <c r="Y38" i="114" s="1"/>
  <c r="AF38" i="114" s="1"/>
  <c r="X38" i="162"/>
  <c r="AA38" i="114" s="1"/>
  <c r="AH38" i="114" s="1"/>
  <c r="U31" i="162"/>
  <c r="X31" i="114" s="1"/>
  <c r="AE31" i="114" s="1"/>
  <c r="X31" i="162"/>
  <c r="AA31" i="114" s="1"/>
  <c r="AH31" i="114" s="1"/>
  <c r="W31" i="162"/>
  <c r="Z31" i="114" s="1"/>
  <c r="AG31" i="114" s="1"/>
  <c r="V31" i="162"/>
  <c r="Y31" i="114" s="1"/>
  <c r="AF31" i="114" s="1"/>
  <c r="Y31" i="162"/>
  <c r="AB31" i="114" s="1"/>
  <c r="AI31" i="114" s="1"/>
  <c r="U34" i="162"/>
  <c r="X34" i="114" s="1"/>
  <c r="AE34" i="114" s="1"/>
  <c r="X34" i="162"/>
  <c r="AA34" i="114" s="1"/>
  <c r="AH34" i="114" s="1"/>
  <c r="W34" i="162"/>
  <c r="Z34" i="114" s="1"/>
  <c r="AG34" i="114" s="1"/>
  <c r="V34" i="162"/>
  <c r="Y34" i="114" s="1"/>
  <c r="AF34" i="114" s="1"/>
  <c r="Y34" i="162"/>
  <c r="AB34" i="114" s="1"/>
  <c r="AI34" i="114" s="1"/>
  <c r="AF33" i="162"/>
  <c r="Y53" i="162"/>
  <c r="AB53" i="114" s="1"/>
  <c r="AI53" i="114" s="1"/>
  <c r="W53" i="162"/>
  <c r="Z53" i="114" s="1"/>
  <c r="AG53" i="114" s="1"/>
  <c r="U53" i="162"/>
  <c r="X53" i="114" s="1"/>
  <c r="AE53" i="114" s="1"/>
  <c r="X53" i="162"/>
  <c r="AA53" i="114" s="1"/>
  <c r="AH53" i="114" s="1"/>
  <c r="V53" i="162"/>
  <c r="Y53" i="114" s="1"/>
  <c r="AF53" i="114" s="1"/>
  <c r="AF46" i="162"/>
  <c r="X52" i="162"/>
  <c r="AA52" i="114" s="1"/>
  <c r="AH52" i="114" s="1"/>
  <c r="W52" i="162"/>
  <c r="Z52" i="114" s="1"/>
  <c r="AG52" i="114" s="1"/>
  <c r="Y52" i="162"/>
  <c r="AB52" i="114" s="1"/>
  <c r="AI52" i="114" s="1"/>
  <c r="U52" i="162"/>
  <c r="X52" i="114" s="1"/>
  <c r="AE52" i="114" s="1"/>
  <c r="V52" i="162"/>
  <c r="Y52" i="114" s="1"/>
  <c r="AF52" i="114" s="1"/>
  <c r="AF40" i="162"/>
  <c r="AF44" i="162"/>
  <c r="AF32" i="162"/>
  <c r="U41" i="162"/>
  <c r="X41" i="114" s="1"/>
  <c r="AE41" i="114" s="1"/>
  <c r="Y41" i="162"/>
  <c r="AB41" i="114" s="1"/>
  <c r="AI41" i="114" s="1"/>
  <c r="V41" i="162"/>
  <c r="Y41" i="114" s="1"/>
  <c r="AF41" i="114" s="1"/>
  <c r="X41" i="162"/>
  <c r="AA41" i="114" s="1"/>
  <c r="AH41" i="114" s="1"/>
  <c r="W41" i="162"/>
  <c r="Z41" i="114" s="1"/>
  <c r="AG41" i="114" s="1"/>
  <c r="AF37" i="162"/>
  <c r="AF36" i="162"/>
  <c r="V45" i="162"/>
  <c r="Y45" i="114" s="1"/>
  <c r="AF45" i="114" s="1"/>
  <c r="W45" i="162"/>
  <c r="Z45" i="114" s="1"/>
  <c r="AG45" i="114" s="1"/>
  <c r="Y45" i="162"/>
  <c r="AB45" i="114" s="1"/>
  <c r="AI45" i="114" s="1"/>
  <c r="X45" i="162"/>
  <c r="AA45" i="114" s="1"/>
  <c r="AH45" i="114" s="1"/>
  <c r="U45" i="162"/>
  <c r="X45" i="114" s="1"/>
  <c r="AE45" i="114" s="1"/>
  <c r="W54" i="162"/>
  <c r="Z54" i="114" s="1"/>
  <c r="AG54" i="114" s="1"/>
  <c r="U54" i="162"/>
  <c r="X54" i="114" s="1"/>
  <c r="AE54" i="114" s="1"/>
  <c r="V54" i="162"/>
  <c r="Y54" i="114" s="1"/>
  <c r="AF54" i="114" s="1"/>
  <c r="Y54" i="162"/>
  <c r="AB54" i="114" s="1"/>
  <c r="AI54" i="114" s="1"/>
  <c r="X54" i="162"/>
  <c r="AA54" i="114" s="1"/>
  <c r="AH54" i="114" s="1"/>
  <c r="AF38" i="162"/>
  <c r="AF31" i="162"/>
  <c r="AF34" i="162"/>
  <c r="W37" i="162"/>
  <c r="Z37" i="114" s="1"/>
  <c r="AG37" i="114" s="1"/>
  <c r="V37" i="162"/>
  <c r="Y37" i="114" s="1"/>
  <c r="AF37" i="114" s="1"/>
  <c r="X37" i="162"/>
  <c r="AA37" i="114" s="1"/>
  <c r="AH37" i="114" s="1"/>
  <c r="U37" i="162"/>
  <c r="X37" i="114" s="1"/>
  <c r="AE37" i="114" s="1"/>
  <c r="Y37" i="162"/>
  <c r="AB37" i="114" s="1"/>
  <c r="AI37" i="114" s="1"/>
  <c r="W36" i="162"/>
  <c r="Z36" i="114" s="1"/>
  <c r="AG36" i="114" s="1"/>
  <c r="U36" i="162"/>
  <c r="X36" i="114" s="1"/>
  <c r="AE36" i="114" s="1"/>
  <c r="Y36" i="162"/>
  <c r="AB36" i="114" s="1"/>
  <c r="AI36" i="114" s="1"/>
  <c r="X36" i="162"/>
  <c r="AA36" i="114" s="1"/>
  <c r="AH36" i="114" s="1"/>
  <c r="V36" i="162"/>
  <c r="Y36" i="114" s="1"/>
  <c r="AF36" i="114" s="1"/>
  <c r="W33" i="162"/>
  <c r="Z33" i="114" s="1"/>
  <c r="AG33" i="114" s="1"/>
  <c r="Y33" i="162"/>
  <c r="AB33" i="114" s="1"/>
  <c r="AI33" i="114" s="1"/>
  <c r="X33" i="162"/>
  <c r="AA33" i="114" s="1"/>
  <c r="AH33" i="114" s="1"/>
  <c r="V33" i="162"/>
  <c r="Y33" i="114" s="1"/>
  <c r="AF33" i="114" s="1"/>
  <c r="U33" i="162"/>
  <c r="X33" i="114" s="1"/>
  <c r="AE33" i="114" s="1"/>
  <c r="AF53" i="162"/>
  <c r="U46" i="162"/>
  <c r="X46" i="114" s="1"/>
  <c r="AE46" i="114" s="1"/>
  <c r="V46" i="162"/>
  <c r="Y46" i="114" s="1"/>
  <c r="AF46" i="114" s="1"/>
  <c r="Y46" i="162"/>
  <c r="AB46" i="114" s="1"/>
  <c r="AI46" i="114" s="1"/>
  <c r="X46" i="162"/>
  <c r="AA46" i="114" s="1"/>
  <c r="AH46" i="114" s="1"/>
  <c r="W46" i="162"/>
  <c r="Z46" i="114" s="1"/>
  <c r="AG46" i="114" s="1"/>
  <c r="AF52" i="162"/>
  <c r="U40" i="162"/>
  <c r="X40" i="114" s="1"/>
  <c r="AE40" i="114" s="1"/>
  <c r="X40" i="162"/>
  <c r="AA40" i="114" s="1"/>
  <c r="AH40" i="114" s="1"/>
  <c r="V40" i="162"/>
  <c r="Y40" i="114" s="1"/>
  <c r="AF40" i="114" s="1"/>
  <c r="Y40" i="162"/>
  <c r="AB40" i="114" s="1"/>
  <c r="AI40" i="114" s="1"/>
  <c r="W40" i="162"/>
  <c r="Z40" i="114" s="1"/>
  <c r="AG40" i="114" s="1"/>
  <c r="X44" i="162"/>
  <c r="AA44" i="114" s="1"/>
  <c r="AH44" i="114" s="1"/>
  <c r="W44" i="162"/>
  <c r="Z44" i="114" s="1"/>
  <c r="AG44" i="114" s="1"/>
  <c r="U44" i="162"/>
  <c r="X44" i="114" s="1"/>
  <c r="AE44" i="114" s="1"/>
  <c r="V44" i="162"/>
  <c r="Y44" i="114" s="1"/>
  <c r="AF44" i="114" s="1"/>
  <c r="Y44" i="162"/>
  <c r="AB44" i="114" s="1"/>
  <c r="AI44" i="114" s="1"/>
  <c r="X32" i="162"/>
  <c r="AA32" i="114" s="1"/>
  <c r="AH32" i="114" s="1"/>
  <c r="U32" i="162"/>
  <c r="X32" i="114" s="1"/>
  <c r="AE32" i="114" s="1"/>
  <c r="Y32" i="162"/>
  <c r="AB32" i="114" s="1"/>
  <c r="AI32" i="114" s="1"/>
  <c r="V32" i="162"/>
  <c r="Y32" i="114" s="1"/>
  <c r="AF32" i="114" s="1"/>
  <c r="W32" i="162"/>
  <c r="Z32" i="114" s="1"/>
  <c r="AG32" i="114" s="1"/>
  <c r="AF41" i="162"/>
  <c r="AF10" i="162"/>
  <c r="AF14" i="162"/>
  <c r="AF18" i="162"/>
  <c r="X26" i="162"/>
  <c r="AA26" i="114" s="1"/>
  <c r="AH26" i="114" s="1"/>
  <c r="W26" i="162"/>
  <c r="Z26" i="114" s="1"/>
  <c r="AG26" i="114" s="1"/>
  <c r="Y26" i="162"/>
  <c r="AB26" i="114" s="1"/>
  <c r="AI26" i="114" s="1"/>
  <c r="U26" i="162"/>
  <c r="X26" i="114" s="1"/>
  <c r="AE26" i="114" s="1"/>
  <c r="V26" i="162"/>
  <c r="Y26" i="114" s="1"/>
  <c r="AF26" i="114" s="1"/>
  <c r="X12" i="162"/>
  <c r="AA12" i="114" s="1"/>
  <c r="AH12" i="114" s="1"/>
  <c r="Y12" i="162"/>
  <c r="AB12" i="114" s="1"/>
  <c r="AI12" i="114" s="1"/>
  <c r="U12" i="162"/>
  <c r="X12" i="114" s="1"/>
  <c r="AE12" i="114" s="1"/>
  <c r="V12" i="162"/>
  <c r="Y12" i="114" s="1"/>
  <c r="AF12" i="114" s="1"/>
  <c r="W12" i="162"/>
  <c r="Z12" i="114" s="1"/>
  <c r="AG12" i="114" s="1"/>
  <c r="AF16" i="162"/>
  <c r="AF20" i="162"/>
  <c r="Y15" i="162"/>
  <c r="AB15" i="114" s="1"/>
  <c r="AI15" i="114" s="1"/>
  <c r="X15" i="162"/>
  <c r="AA15" i="114" s="1"/>
  <c r="AH15" i="114" s="1"/>
  <c r="V15" i="162"/>
  <c r="Y15" i="114" s="1"/>
  <c r="AF15" i="114" s="1"/>
  <c r="W15" i="162"/>
  <c r="Z15" i="114" s="1"/>
  <c r="AG15" i="114" s="1"/>
  <c r="U15" i="162"/>
  <c r="X15" i="114" s="1"/>
  <c r="AE15" i="114" s="1"/>
  <c r="AF17" i="162"/>
  <c r="Y11" i="162"/>
  <c r="AB11" i="114" s="1"/>
  <c r="AI11" i="114" s="1"/>
  <c r="W11" i="162"/>
  <c r="Z11" i="114" s="1"/>
  <c r="AG11" i="114" s="1"/>
  <c r="X11" i="162"/>
  <c r="AA11" i="114" s="1"/>
  <c r="AH11" i="114" s="1"/>
  <c r="V11" i="162"/>
  <c r="Y11" i="114" s="1"/>
  <c r="AF11" i="114" s="1"/>
  <c r="U11" i="162"/>
  <c r="X11" i="114" s="1"/>
  <c r="AE11" i="114" s="1"/>
  <c r="Y9" i="162"/>
  <c r="AB9" i="114" s="1"/>
  <c r="AI9" i="114" s="1"/>
  <c r="W9" i="162"/>
  <c r="Z9" i="114" s="1"/>
  <c r="AG9" i="114" s="1"/>
  <c r="X9" i="162"/>
  <c r="AA9" i="114" s="1"/>
  <c r="AH9" i="114" s="1"/>
  <c r="U9" i="162"/>
  <c r="V9" i="162"/>
  <c r="Y9" i="114" s="1"/>
  <c r="AF9" i="114" s="1"/>
  <c r="AF21" i="162"/>
  <c r="AF12" i="162"/>
  <c r="AF27" i="162"/>
  <c r="AF22" i="162"/>
  <c r="V24" i="162"/>
  <c r="Y24" i="114" s="1"/>
  <c r="AF24" i="114" s="1"/>
  <c r="X24" i="162"/>
  <c r="AA24" i="114" s="1"/>
  <c r="AH24" i="114" s="1"/>
  <c r="U24" i="162"/>
  <c r="X24" i="114" s="1"/>
  <c r="AE24" i="114" s="1"/>
  <c r="Y24" i="162"/>
  <c r="AB24" i="114" s="1"/>
  <c r="AI24" i="114" s="1"/>
  <c r="W24" i="162"/>
  <c r="Z24" i="114" s="1"/>
  <c r="AG24" i="114" s="1"/>
  <c r="X10" i="162"/>
  <c r="AA10" i="114" s="1"/>
  <c r="AH10" i="114" s="1"/>
  <c r="W10" i="162"/>
  <c r="Z10" i="114" s="1"/>
  <c r="AG10" i="114" s="1"/>
  <c r="U10" i="162"/>
  <c r="X10" i="114" s="1"/>
  <c r="AE10" i="114" s="1"/>
  <c r="V10" i="162"/>
  <c r="Y10" i="114" s="1"/>
  <c r="AF10" i="114" s="1"/>
  <c r="Y10" i="162"/>
  <c r="AB10" i="114" s="1"/>
  <c r="AI10" i="114" s="1"/>
  <c r="Y18" i="162"/>
  <c r="AB18" i="114" s="1"/>
  <c r="AI18" i="114" s="1"/>
  <c r="V18" i="162"/>
  <c r="Y18" i="114" s="1"/>
  <c r="AF18" i="114" s="1"/>
  <c r="U18" i="162"/>
  <c r="X18" i="114" s="1"/>
  <c r="AE18" i="114" s="1"/>
  <c r="X18" i="162"/>
  <c r="AA18" i="114" s="1"/>
  <c r="AH18" i="114" s="1"/>
  <c r="W18" i="162"/>
  <c r="Z18" i="114" s="1"/>
  <c r="AG18" i="114" s="1"/>
  <c r="AF26" i="162"/>
  <c r="AF11" i="162"/>
  <c r="W13" i="162"/>
  <c r="Z13" i="114" s="1"/>
  <c r="AG13" i="114" s="1"/>
  <c r="U13" i="162"/>
  <c r="X13" i="114" s="1"/>
  <c r="AE13" i="114" s="1"/>
  <c r="V13" i="162"/>
  <c r="Y13" i="114" s="1"/>
  <c r="AF13" i="114" s="1"/>
  <c r="X13" i="162"/>
  <c r="AA13" i="114" s="1"/>
  <c r="AH13" i="114" s="1"/>
  <c r="Y13" i="162"/>
  <c r="AB13" i="114" s="1"/>
  <c r="AI13" i="114" s="1"/>
  <c r="X16" i="162"/>
  <c r="AA16" i="114" s="1"/>
  <c r="AH16" i="114" s="1"/>
  <c r="W16" i="162"/>
  <c r="Z16" i="114" s="1"/>
  <c r="AG16" i="114" s="1"/>
  <c r="Y16" i="162"/>
  <c r="AB16" i="114" s="1"/>
  <c r="AI16" i="114" s="1"/>
  <c r="V16" i="162"/>
  <c r="Y16" i="114" s="1"/>
  <c r="AF16" i="114" s="1"/>
  <c r="U16" i="162"/>
  <c r="X16" i="114" s="1"/>
  <c r="AE16" i="114" s="1"/>
  <c r="V20" i="162"/>
  <c r="Y20" i="114" s="1"/>
  <c r="AF20" i="114" s="1"/>
  <c r="Y20" i="162"/>
  <c r="AB20" i="114" s="1"/>
  <c r="AI20" i="114" s="1"/>
  <c r="U20" i="162"/>
  <c r="X20" i="114" s="1"/>
  <c r="AE20" i="114" s="1"/>
  <c r="W20" i="162"/>
  <c r="Z20" i="114" s="1"/>
  <c r="AG20" i="114" s="1"/>
  <c r="X20" i="162"/>
  <c r="AA20" i="114" s="1"/>
  <c r="AH20" i="114" s="1"/>
  <c r="AF24" i="162"/>
  <c r="AF15" i="162"/>
  <c r="U14" i="162"/>
  <c r="X14" i="114" s="1"/>
  <c r="AE14" i="114" s="1"/>
  <c r="Y14" i="162"/>
  <c r="AB14" i="114" s="1"/>
  <c r="AI14" i="114" s="1"/>
  <c r="X14" i="162"/>
  <c r="AA14" i="114" s="1"/>
  <c r="AH14" i="114" s="1"/>
  <c r="V14" i="162"/>
  <c r="Y14" i="114" s="1"/>
  <c r="AF14" i="114" s="1"/>
  <c r="W14" i="162"/>
  <c r="Z14" i="114" s="1"/>
  <c r="AG14" i="114" s="1"/>
  <c r="X17" i="162"/>
  <c r="AA17" i="114" s="1"/>
  <c r="AH17" i="114" s="1"/>
  <c r="Y17" i="162"/>
  <c r="AB17" i="114" s="1"/>
  <c r="AI17" i="114" s="1"/>
  <c r="U17" i="162"/>
  <c r="X17" i="114" s="1"/>
  <c r="AE17" i="114" s="1"/>
  <c r="V17" i="162"/>
  <c r="Y17" i="114" s="1"/>
  <c r="AF17" i="114" s="1"/>
  <c r="W17" i="162"/>
  <c r="Z17" i="114" s="1"/>
  <c r="AG17" i="114" s="1"/>
  <c r="AF13" i="162"/>
  <c r="AF9" i="162"/>
  <c r="U21" i="162"/>
  <c r="X21" i="114" s="1"/>
  <c r="AE21" i="114" s="1"/>
  <c r="X21" i="162"/>
  <c r="AA21" i="114" s="1"/>
  <c r="AH21" i="114" s="1"/>
  <c r="W21" i="162"/>
  <c r="Z21" i="114" s="1"/>
  <c r="AG21" i="114" s="1"/>
  <c r="V21" i="162"/>
  <c r="Y21" i="114" s="1"/>
  <c r="AF21" i="114" s="1"/>
  <c r="Y21" i="162"/>
  <c r="AB21" i="114" s="1"/>
  <c r="AI21" i="114" s="1"/>
  <c r="Y27" i="162"/>
  <c r="AB27" i="114" s="1"/>
  <c r="AI27" i="114" s="1"/>
  <c r="U27" i="162"/>
  <c r="X27" i="114" s="1"/>
  <c r="AE27" i="114" s="1"/>
  <c r="V27" i="162"/>
  <c r="Y27" i="114" s="1"/>
  <c r="AF27" i="114" s="1"/>
  <c r="X27" i="162"/>
  <c r="AA27" i="114" s="1"/>
  <c r="AH27" i="114" s="1"/>
  <c r="W27" i="162"/>
  <c r="Z27" i="114" s="1"/>
  <c r="AG27" i="114" s="1"/>
  <c r="X22" i="162"/>
  <c r="AA22" i="114" s="1"/>
  <c r="AH22" i="114" s="1"/>
  <c r="V22" i="162"/>
  <c r="Y22" i="114" s="1"/>
  <c r="AF22" i="114" s="1"/>
  <c r="U22" i="162"/>
  <c r="X22" i="114" s="1"/>
  <c r="AE22" i="114" s="1"/>
  <c r="W22" i="162"/>
  <c r="Z22" i="114" s="1"/>
  <c r="AG22" i="114" s="1"/>
  <c r="Y22" i="162"/>
  <c r="AB22" i="114" s="1"/>
  <c r="AI22" i="114" s="1"/>
  <c r="F57" i="176"/>
  <c r="F13" i="196"/>
  <c r="F46" i="194"/>
  <c r="F65" i="196"/>
  <c r="F55" i="195"/>
  <c r="F55" i="196" s="1"/>
  <c r="C66" i="195"/>
  <c r="F61" i="196"/>
  <c r="F18" i="195"/>
  <c r="F15" i="195"/>
  <c r="F21" i="195"/>
  <c r="S30" i="177"/>
  <c r="S31" i="181"/>
  <c r="J30" i="188"/>
  <c r="J34" i="188" s="1"/>
  <c r="F37" i="188"/>
  <c r="BB37" i="162" s="1"/>
  <c r="BH37" i="162" s="1"/>
  <c r="K21" i="188"/>
  <c r="F36" i="188"/>
  <c r="BB36" i="162" s="1"/>
  <c r="K19" i="188"/>
  <c r="R29" i="179"/>
  <c r="R35" i="179" s="1"/>
  <c r="S13" i="178"/>
  <c r="R32" i="177"/>
  <c r="R38" i="177" s="1"/>
  <c r="S13" i="179"/>
  <c r="S27" i="179"/>
  <c r="S14" i="181"/>
  <c r="S13" i="177"/>
  <c r="S28" i="180"/>
  <c r="R33" i="181"/>
  <c r="R39" i="181" s="1"/>
  <c r="R30" i="178"/>
  <c r="R36" i="178" s="1"/>
  <c r="R40" i="178" s="1"/>
  <c r="R39" i="178" s="1"/>
  <c r="R41" i="178" s="1"/>
  <c r="BG22" i="162" s="1"/>
  <c r="S28" i="178"/>
  <c r="P120" i="228" l="1"/>
  <c r="J83" i="233"/>
  <c r="G20" i="240"/>
  <c r="I84" i="233"/>
  <c r="X9" i="114"/>
  <c r="AE9" i="114" s="1"/>
  <c r="G52" i="238"/>
  <c r="F40" i="238"/>
  <c r="G18" i="238"/>
  <c r="G44" i="238"/>
  <c r="F13" i="238"/>
  <c r="G13" i="238"/>
  <c r="F10" i="238"/>
  <c r="F21" i="238"/>
  <c r="F41" i="238"/>
  <c r="F32" i="238"/>
  <c r="F27" i="238"/>
  <c r="G37" i="238"/>
  <c r="G33" i="238"/>
  <c r="G32" i="238"/>
  <c r="G54" i="238"/>
  <c r="G27" i="238"/>
  <c r="G12" i="238"/>
  <c r="F14" i="238"/>
  <c r="G15" i="238"/>
  <c r="G26" i="238"/>
  <c r="G21" i="238"/>
  <c r="G25" i="238"/>
  <c r="F53" i="238"/>
  <c r="G34" i="238"/>
  <c r="F34" i="238"/>
  <c r="G38" i="238"/>
  <c r="F52" i="238"/>
  <c r="G24" i="238"/>
  <c r="G11" i="238"/>
  <c r="G14" i="238"/>
  <c r="F45" i="238"/>
  <c r="G17" i="238"/>
  <c r="G31" i="238"/>
  <c r="F16" i="238"/>
  <c r="G53" i="238"/>
  <c r="F24" i="238"/>
  <c r="F12" i="238"/>
  <c r="F26" i="238"/>
  <c r="F18" i="238"/>
  <c r="F31" i="238"/>
  <c r="F33" i="238"/>
  <c r="F38" i="238"/>
  <c r="F54" i="238"/>
  <c r="F11" i="238"/>
  <c r="F15" i="238"/>
  <c r="F36" i="238"/>
  <c r="F17" i="238"/>
  <c r="F44" i="238"/>
  <c r="F25" i="238"/>
  <c r="F46" i="238"/>
  <c r="F23" i="238"/>
  <c r="AG22" i="162"/>
  <c r="AX21" i="162"/>
  <c r="P46" i="181"/>
  <c r="P47" i="181" s="1"/>
  <c r="O43" i="181"/>
  <c r="O42" i="181" s="1"/>
  <c r="O44" i="181" s="1"/>
  <c r="AL26" i="162" s="1"/>
  <c r="O43" i="178"/>
  <c r="E22" i="207" s="1"/>
  <c r="H25" i="235" s="1"/>
  <c r="Q42" i="179"/>
  <c r="Q43" i="179" s="1"/>
  <c r="AZ21" i="162"/>
  <c r="P43" i="177"/>
  <c r="AS20" i="162" s="1"/>
  <c r="AR20" i="162"/>
  <c r="P62" i="199"/>
  <c r="AR54" i="162"/>
  <c r="BG36" i="114"/>
  <c r="BH36" i="162"/>
  <c r="P40" i="179"/>
  <c r="S62" i="199"/>
  <c r="BM54" i="162"/>
  <c r="O62" i="199"/>
  <c r="AK54" i="162"/>
  <c r="AP54" i="114" s="1"/>
  <c r="Q62" i="199"/>
  <c r="AY54" i="162"/>
  <c r="R62" i="199"/>
  <c r="BF54" i="162"/>
  <c r="G45" i="238"/>
  <c r="AN45" i="114"/>
  <c r="AN45" i="115" s="1"/>
  <c r="G46" i="238"/>
  <c r="AN46" i="114"/>
  <c r="N43" i="179"/>
  <c r="D21" i="207"/>
  <c r="N65" i="199"/>
  <c r="D54" i="207"/>
  <c r="P43" i="178"/>
  <c r="Q46" i="181"/>
  <c r="N46" i="181"/>
  <c r="Q45" i="177"/>
  <c r="R43" i="181"/>
  <c r="R42" i="181" s="1"/>
  <c r="R44" i="181" s="1"/>
  <c r="BG26" i="162" s="1"/>
  <c r="R39" i="179"/>
  <c r="R38" i="179" s="1"/>
  <c r="R40" i="179" s="1"/>
  <c r="BG21" i="162" s="1"/>
  <c r="R42" i="177"/>
  <c r="R41" i="177" s="1"/>
  <c r="R43" i="177" s="1"/>
  <c r="Q43" i="178"/>
  <c r="O42" i="179"/>
  <c r="O45" i="177"/>
  <c r="AK63" i="115"/>
  <c r="AK62" i="115"/>
  <c r="AR15" i="114"/>
  <c r="AR44" i="114"/>
  <c r="AL37" i="114"/>
  <c r="AL37" i="115" s="1"/>
  <c r="AN22" i="114"/>
  <c r="AL38" i="114"/>
  <c r="AL38" i="115" s="1"/>
  <c r="AR14" i="114"/>
  <c r="AL20" i="114"/>
  <c r="H37" i="238"/>
  <c r="AN20" i="114"/>
  <c r="AR11" i="114"/>
  <c r="AL22" i="114"/>
  <c r="AR46" i="114"/>
  <c r="AR17" i="114"/>
  <c r="AR54" i="114"/>
  <c r="AC28" i="162"/>
  <c r="AA28" i="162"/>
  <c r="AB28" i="162"/>
  <c r="AE28" i="162"/>
  <c r="AD28" i="162"/>
  <c r="C28" i="207"/>
  <c r="H38" i="238"/>
  <c r="AR31" i="114"/>
  <c r="AO54" i="114"/>
  <c r="AO53" i="114"/>
  <c r="AR52" i="114"/>
  <c r="AL21" i="114"/>
  <c r="AM53" i="114"/>
  <c r="AP52" i="114"/>
  <c r="AR18" i="114"/>
  <c r="AR16" i="114"/>
  <c r="AM54" i="114"/>
  <c r="AL26" i="114"/>
  <c r="AO52" i="114"/>
  <c r="AR45" i="114"/>
  <c r="AR32" i="114"/>
  <c r="AP53" i="114"/>
  <c r="AR10" i="114"/>
  <c r="AL52" i="114"/>
  <c r="AL53" i="114"/>
  <c r="AR13" i="114"/>
  <c r="AM52" i="114"/>
  <c r="AR12" i="114"/>
  <c r="AL54" i="114"/>
  <c r="AN21" i="114"/>
  <c r="AK9" i="114"/>
  <c r="F9" i="238"/>
  <c r="AR53" i="114"/>
  <c r="AR34" i="114"/>
  <c r="AR33" i="114"/>
  <c r="AN26" i="114"/>
  <c r="G41" i="238"/>
  <c r="G40" i="238"/>
  <c r="G36" i="238"/>
  <c r="AG28" i="114"/>
  <c r="AF28" i="114"/>
  <c r="AH28" i="114"/>
  <c r="AE28" i="114"/>
  <c r="AI28" i="114"/>
  <c r="AY21" i="162"/>
  <c r="AJ20" i="162"/>
  <c r="AO20" i="114" s="1"/>
  <c r="AK20" i="162"/>
  <c r="AP20" i="114" s="1"/>
  <c r="BB26" i="162"/>
  <c r="AQ20" i="162"/>
  <c r="BB22" i="162"/>
  <c r="BB21" i="162"/>
  <c r="AX20" i="162"/>
  <c r="AY20" i="162"/>
  <c r="AY26" i="162"/>
  <c r="AR26" i="162"/>
  <c r="K30" i="188"/>
  <c r="K34" i="188" s="1"/>
  <c r="AJ21" i="162"/>
  <c r="AO21" i="114" s="1"/>
  <c r="AK21" i="162"/>
  <c r="AP21" i="114" s="1"/>
  <c r="AQ21" i="162"/>
  <c r="AJ22" i="162"/>
  <c r="AO22" i="114" s="1"/>
  <c r="AK22" i="162"/>
  <c r="AP22" i="114" s="1"/>
  <c r="AY22" i="162"/>
  <c r="AR22" i="162"/>
  <c r="AM33" i="115"/>
  <c r="AN36" i="115"/>
  <c r="AN38" i="115"/>
  <c r="AP37" i="115"/>
  <c r="AM38" i="115"/>
  <c r="AM11" i="115"/>
  <c r="AP36" i="115"/>
  <c r="AN33" i="115"/>
  <c r="AO37" i="115"/>
  <c r="AP38" i="115"/>
  <c r="AM17" i="115"/>
  <c r="AO36" i="115"/>
  <c r="AN37" i="115"/>
  <c r="AN31" i="115"/>
  <c r="AN13" i="115"/>
  <c r="AN17" i="115"/>
  <c r="AM13" i="115"/>
  <c r="AM36" i="115"/>
  <c r="AM37" i="115"/>
  <c r="AN34" i="115"/>
  <c r="AO38" i="115"/>
  <c r="AM31" i="115"/>
  <c r="AN11" i="115"/>
  <c r="AM34" i="115"/>
  <c r="AL36" i="115"/>
  <c r="C37" i="207"/>
  <c r="AD37" i="162"/>
  <c r="AH37" i="115" s="1"/>
  <c r="AE37" i="162"/>
  <c r="AI37" i="115" s="1"/>
  <c r="AC37" i="162"/>
  <c r="AG37" i="115" s="1"/>
  <c r="AB37" i="162"/>
  <c r="AF37" i="115" s="1"/>
  <c r="AA37" i="162"/>
  <c r="AE37" i="115" s="1"/>
  <c r="C46" i="207"/>
  <c r="AC46" i="162"/>
  <c r="AG46" i="115" s="1"/>
  <c r="AE46" i="162"/>
  <c r="AI46" i="115" s="1"/>
  <c r="AB46" i="162"/>
  <c r="AF46" i="115" s="1"/>
  <c r="AA46" i="162"/>
  <c r="AE46" i="115" s="1"/>
  <c r="AD46" i="162"/>
  <c r="AH46" i="115" s="1"/>
  <c r="C33" i="207"/>
  <c r="AE33" i="162"/>
  <c r="AI33" i="115" s="1"/>
  <c r="AC33" i="162"/>
  <c r="AG33" i="115" s="1"/>
  <c r="AD33" i="162"/>
  <c r="AH33" i="115" s="1"/>
  <c r="AA33" i="162"/>
  <c r="AE33" i="115" s="1"/>
  <c r="AB33" i="162"/>
  <c r="AF33" i="115" s="1"/>
  <c r="C41" i="207"/>
  <c r="AA41" i="162"/>
  <c r="AE41" i="115" s="1"/>
  <c r="AD41" i="162"/>
  <c r="AH41" i="115" s="1"/>
  <c r="AE41" i="162"/>
  <c r="AI41" i="115" s="1"/>
  <c r="AC41" i="162"/>
  <c r="AG41" i="115" s="1"/>
  <c r="AB41" i="162"/>
  <c r="AF41" i="115" s="1"/>
  <c r="C53" i="207"/>
  <c r="AB53" i="162"/>
  <c r="AF53" i="115" s="1"/>
  <c r="AC53" i="162"/>
  <c r="AG53" i="115" s="1"/>
  <c r="AD53" i="162"/>
  <c r="AH53" i="115" s="1"/>
  <c r="AA53" i="162"/>
  <c r="AE53" i="115" s="1"/>
  <c r="AE53" i="162"/>
  <c r="AI53" i="115" s="1"/>
  <c r="AE34" i="162"/>
  <c r="AI34" i="115" s="1"/>
  <c r="AA34" i="162"/>
  <c r="AE34" i="115" s="1"/>
  <c r="AD34" i="162"/>
  <c r="AH34" i="115" s="1"/>
  <c r="C34" i="207"/>
  <c r="AC34" i="162"/>
  <c r="AG34" i="115" s="1"/>
  <c r="AB34" i="162"/>
  <c r="AF34" i="115" s="1"/>
  <c r="C38" i="207"/>
  <c r="AB38" i="162"/>
  <c r="AF38" i="115" s="1"/>
  <c r="AC38" i="162"/>
  <c r="AG38" i="115" s="1"/>
  <c r="AA38" i="162"/>
  <c r="AE38" i="115" s="1"/>
  <c r="AE38" i="162"/>
  <c r="AI38" i="115" s="1"/>
  <c r="AD38" i="162"/>
  <c r="AH38" i="115" s="1"/>
  <c r="AD40" i="162"/>
  <c r="AH40" i="115" s="1"/>
  <c r="AA40" i="162"/>
  <c r="AE40" i="115" s="1"/>
  <c r="AC40" i="162"/>
  <c r="AG40" i="115" s="1"/>
  <c r="AB40" i="162"/>
  <c r="AF40" i="115" s="1"/>
  <c r="AE40" i="162"/>
  <c r="AI40" i="115" s="1"/>
  <c r="C40" i="207"/>
  <c r="AE45" i="162"/>
  <c r="AI45" i="115" s="1"/>
  <c r="AA45" i="162"/>
  <c r="AE45" i="115" s="1"/>
  <c r="AB45" i="162"/>
  <c r="AF45" i="115" s="1"/>
  <c r="AD45" i="162"/>
  <c r="AH45" i="115" s="1"/>
  <c r="C45" i="207"/>
  <c r="AC45" i="162"/>
  <c r="AG45" i="115" s="1"/>
  <c r="C31" i="207"/>
  <c r="AD31" i="162"/>
  <c r="AH31" i="115" s="1"/>
  <c r="AA31" i="162"/>
  <c r="AE31" i="115" s="1"/>
  <c r="AC31" i="162"/>
  <c r="AG31" i="115" s="1"/>
  <c r="AE31" i="162"/>
  <c r="AI31" i="115" s="1"/>
  <c r="AB31" i="162"/>
  <c r="AF31" i="115" s="1"/>
  <c r="C44" i="207"/>
  <c r="AE44" i="162"/>
  <c r="AI44" i="115" s="1"/>
  <c r="AA44" i="162"/>
  <c r="AE44" i="115" s="1"/>
  <c r="AD44" i="162"/>
  <c r="AH44" i="115" s="1"/>
  <c r="AC44" i="162"/>
  <c r="AG44" i="115" s="1"/>
  <c r="AB44" i="162"/>
  <c r="AF44" i="115" s="1"/>
  <c r="C54" i="207"/>
  <c r="AC54" i="162"/>
  <c r="AG54" i="115" s="1"/>
  <c r="AA54" i="162"/>
  <c r="AE54" i="115" s="1"/>
  <c r="AE54" i="162"/>
  <c r="AI54" i="115" s="1"/>
  <c r="AD54" i="162"/>
  <c r="AH54" i="115" s="1"/>
  <c r="AB54" i="162"/>
  <c r="AF54" i="115" s="1"/>
  <c r="C52" i="207"/>
  <c r="AE52" i="162"/>
  <c r="AI52" i="115" s="1"/>
  <c r="AA52" i="162"/>
  <c r="AE52" i="115" s="1"/>
  <c r="AB52" i="162"/>
  <c r="AF52" i="115" s="1"/>
  <c r="AD52" i="162"/>
  <c r="AH52" i="115" s="1"/>
  <c r="AC52" i="162"/>
  <c r="AG52" i="115" s="1"/>
  <c r="C36" i="207"/>
  <c r="AD36" i="162"/>
  <c r="AH36" i="115" s="1"/>
  <c r="AB36" i="162"/>
  <c r="AF36" i="115" s="1"/>
  <c r="AE36" i="162"/>
  <c r="AI36" i="115" s="1"/>
  <c r="AC36" i="162"/>
  <c r="AG36" i="115" s="1"/>
  <c r="AA36" i="162"/>
  <c r="AE36" i="115" s="1"/>
  <c r="C32" i="207"/>
  <c r="AD32" i="162"/>
  <c r="AH32" i="115" s="1"/>
  <c r="AA32" i="162"/>
  <c r="AE32" i="115" s="1"/>
  <c r="AE32" i="162"/>
  <c r="AI32" i="115" s="1"/>
  <c r="AC32" i="162"/>
  <c r="AG32" i="115" s="1"/>
  <c r="AB32" i="162"/>
  <c r="AF32" i="115" s="1"/>
  <c r="AD13" i="162"/>
  <c r="AH13" i="115" s="1"/>
  <c r="AC13" i="162"/>
  <c r="AG13" i="115" s="1"/>
  <c r="C13" i="207"/>
  <c r="AB13" i="162"/>
  <c r="AF13" i="115" s="1"/>
  <c r="AE13" i="162"/>
  <c r="AI13" i="115" s="1"/>
  <c r="AA13" i="162"/>
  <c r="AE13" i="115" s="1"/>
  <c r="C10" i="207"/>
  <c r="AD10" i="162"/>
  <c r="AH10" i="115" s="1"/>
  <c r="AC10" i="162"/>
  <c r="AG10" i="115" s="1"/>
  <c r="AE10" i="162"/>
  <c r="AI10" i="115" s="1"/>
  <c r="AA10" i="162"/>
  <c r="AE10" i="115" s="1"/>
  <c r="AB10" i="162"/>
  <c r="AF10" i="115" s="1"/>
  <c r="AC27" i="162"/>
  <c r="AA27" i="162"/>
  <c r="AB27" i="162"/>
  <c r="AD27" i="162"/>
  <c r="AE27" i="162"/>
  <c r="C21" i="207"/>
  <c r="AA21" i="162"/>
  <c r="AC21" i="162"/>
  <c r="AB21" i="162"/>
  <c r="AD21" i="162"/>
  <c r="AE21" i="162"/>
  <c r="N11" i="219"/>
  <c r="N13" i="219"/>
  <c r="N8" i="219"/>
  <c r="N10" i="217"/>
  <c r="N36" i="184"/>
  <c r="N45" i="183"/>
  <c r="N50" i="170"/>
  <c r="N50" i="169"/>
  <c r="N17" i="192"/>
  <c r="N21" i="173"/>
  <c r="N8" i="172"/>
  <c r="N19" i="192"/>
  <c r="N48" i="182"/>
  <c r="N52" i="174"/>
  <c r="N19" i="194"/>
  <c r="N11" i="185"/>
  <c r="N9" i="185"/>
  <c r="N12" i="182"/>
  <c r="N10" i="172"/>
  <c r="N12" i="194"/>
  <c r="N12" i="183"/>
  <c r="N17" i="183"/>
  <c r="N16" i="175"/>
  <c r="N34" i="184"/>
  <c r="N8" i="170"/>
  <c r="N10" i="174"/>
  <c r="N39" i="194"/>
  <c r="N21" i="172"/>
  <c r="N52" i="176"/>
  <c r="N58" i="196"/>
  <c r="N50" i="182"/>
  <c r="N8" i="169"/>
  <c r="N21" i="168"/>
  <c r="N43" i="194"/>
  <c r="N50" i="172"/>
  <c r="N50" i="171"/>
  <c r="N43" i="191"/>
  <c r="N19" i="175"/>
  <c r="N8" i="174"/>
  <c r="N43" i="193"/>
  <c r="N22" i="182"/>
  <c r="N21" i="176"/>
  <c r="N15" i="194"/>
  <c r="N52" i="169"/>
  <c r="N50" i="176"/>
  <c r="N50" i="167"/>
  <c r="N50" i="174"/>
  <c r="N8" i="193"/>
  <c r="N56" i="167"/>
  <c r="N13" i="185"/>
  <c r="N56" i="172"/>
  <c r="N8" i="176"/>
  <c r="N17" i="194"/>
  <c r="N56" i="171"/>
  <c r="N36" i="185"/>
  <c r="N21" i="174"/>
  <c r="N11" i="218"/>
  <c r="N14" i="217"/>
  <c r="N8" i="218"/>
  <c r="N12" i="193"/>
  <c r="N52" i="167"/>
  <c r="N22" i="183"/>
  <c r="N54" i="169"/>
  <c r="N15" i="183"/>
  <c r="N19" i="167"/>
  <c r="N39" i="191"/>
  <c r="N16" i="172"/>
  <c r="N8" i="168"/>
  <c r="N8" i="184"/>
  <c r="N11" i="184"/>
  <c r="N12" i="191"/>
  <c r="N44" i="193"/>
  <c r="N50" i="175"/>
  <c r="N16" i="168"/>
  <c r="N8" i="173"/>
  <c r="N10" i="183"/>
  <c r="N13" i="176"/>
  <c r="N20" i="171"/>
  <c r="N45" i="182"/>
  <c r="N13" i="195"/>
  <c r="N41" i="194"/>
  <c r="N20" i="172"/>
  <c r="N13" i="168"/>
  <c r="N20" i="176"/>
  <c r="N54" i="173"/>
  <c r="N45" i="192"/>
  <c r="N13" i="191"/>
  <c r="N65" i="196"/>
  <c r="N50" i="173"/>
  <c r="N13" i="173"/>
  <c r="N16" i="176"/>
  <c r="N17" i="193"/>
  <c r="N52" i="172"/>
  <c r="N20" i="175"/>
  <c r="N56" i="173"/>
  <c r="N25" i="217"/>
  <c r="N22" i="217"/>
  <c r="N8" i="182"/>
  <c r="N58" i="195"/>
  <c r="N10" i="175"/>
  <c r="N41" i="192"/>
  <c r="N20" i="170"/>
  <c r="N19" i="176"/>
  <c r="N13" i="194"/>
  <c r="N10" i="171"/>
  <c r="N15" i="193"/>
  <c r="N21" i="169"/>
  <c r="N65" i="195"/>
  <c r="N52" i="170"/>
  <c r="N8" i="171"/>
  <c r="N13" i="171"/>
  <c r="N48" i="175"/>
  <c r="N39" i="193"/>
  <c r="N10" i="169"/>
  <c r="N10" i="168"/>
  <c r="N10" i="170"/>
  <c r="N12" i="192"/>
  <c r="N54" i="172"/>
  <c r="N24" i="196"/>
  <c r="N8" i="192"/>
  <c r="N13" i="174"/>
  <c r="N19" i="169"/>
  <c r="N61" i="196"/>
  <c r="N20" i="174"/>
  <c r="N13" i="170"/>
  <c r="N8" i="175"/>
  <c r="N54" i="174"/>
  <c r="N8" i="191"/>
  <c r="N20" i="167"/>
  <c r="N19" i="172"/>
  <c r="N16" i="174"/>
  <c r="N13" i="184"/>
  <c r="N13" i="193"/>
  <c r="N16" i="169"/>
  <c r="N13" i="167"/>
  <c r="N12" i="217"/>
  <c r="N25" i="219"/>
  <c r="N27" i="219" s="1"/>
  <c r="N13" i="218"/>
  <c r="N63" i="195"/>
  <c r="N15" i="184"/>
  <c r="N13" i="172"/>
  <c r="N20" i="183"/>
  <c r="N21" i="167"/>
  <c r="N21" i="195"/>
  <c r="N52" i="173"/>
  <c r="N56" i="168"/>
  <c r="N15" i="182"/>
  <c r="N10" i="173"/>
  <c r="N17" i="191"/>
  <c r="N54" i="167"/>
  <c r="N21" i="170"/>
  <c r="N17" i="182"/>
  <c r="N54" i="170"/>
  <c r="N48" i="176"/>
  <c r="N18" i="195"/>
  <c r="N63" i="196"/>
  <c r="N16" i="171"/>
  <c r="N24" i="195"/>
  <c r="N8" i="167"/>
  <c r="N44" i="194"/>
  <c r="N21" i="175"/>
  <c r="N19" i="168"/>
  <c r="N25" i="218"/>
  <c r="N27" i="218" s="1"/>
  <c r="N45" i="194"/>
  <c r="N13" i="196"/>
  <c r="N44" i="191"/>
  <c r="N21" i="171"/>
  <c r="N19" i="191"/>
  <c r="N13" i="169"/>
  <c r="N13" i="192"/>
  <c r="N19" i="171"/>
  <c r="N16" i="173"/>
  <c r="N45" i="176"/>
  <c r="N8" i="183"/>
  <c r="N52" i="171"/>
  <c r="N15" i="195"/>
  <c r="N44" i="192"/>
  <c r="N56" i="174"/>
  <c r="N13" i="175"/>
  <c r="N45" i="193"/>
  <c r="N10" i="176"/>
  <c r="N43" i="192"/>
  <c r="N54" i="171"/>
  <c r="N50" i="168"/>
  <c r="N61" i="195"/>
  <c r="N54" i="168"/>
  <c r="N55" i="196"/>
  <c r="N45" i="175"/>
  <c r="N19" i="193"/>
  <c r="N8" i="217"/>
  <c r="N19" i="173"/>
  <c r="N41" i="191"/>
  <c r="N56" i="170"/>
  <c r="N19" i="170"/>
  <c r="N52" i="175"/>
  <c r="N19" i="174"/>
  <c r="N20" i="182"/>
  <c r="N34" i="185"/>
  <c r="N16" i="167"/>
  <c r="N56" i="169"/>
  <c r="N50" i="183"/>
  <c r="N20" i="168"/>
  <c r="N9" i="184"/>
  <c r="N52" i="168"/>
  <c r="N27" i="217"/>
  <c r="N48" i="183"/>
  <c r="N16" i="170"/>
  <c r="N10" i="182"/>
  <c r="N20" i="169"/>
  <c r="N15" i="192"/>
  <c r="N45" i="191"/>
  <c r="N15" i="191"/>
  <c r="N8" i="185"/>
  <c r="N39" i="192"/>
  <c r="N20" i="173"/>
  <c r="N15" i="185"/>
  <c r="N10" i="167"/>
  <c r="N41" i="193"/>
  <c r="N41" i="174"/>
  <c r="N27" i="171"/>
  <c r="N29" i="171" s="1"/>
  <c r="N27" i="174"/>
  <c r="N29" i="174" s="1"/>
  <c r="N38" i="192"/>
  <c r="N36" i="174"/>
  <c r="N41" i="171"/>
  <c r="N38" i="171"/>
  <c r="N36" i="168"/>
  <c r="N27" i="176"/>
  <c r="N29" i="176" s="1"/>
  <c r="N33" i="194"/>
  <c r="N39" i="174"/>
  <c r="N32" i="168"/>
  <c r="N38" i="168"/>
  <c r="N45" i="168"/>
  <c r="N43" i="168"/>
  <c r="N34" i="171"/>
  <c r="N36" i="176"/>
  <c r="N42" i="174"/>
  <c r="N34" i="176"/>
  <c r="N36" i="171"/>
  <c r="N38" i="174"/>
  <c r="N40" i="168"/>
  <c r="N53" i="196"/>
  <c r="N43" i="183"/>
  <c r="N33" i="192"/>
  <c r="N34" i="194"/>
  <c r="N35" i="194" s="1"/>
  <c r="N34" i="168"/>
  <c r="N38" i="176"/>
  <c r="N45" i="196"/>
  <c r="N37" i="196"/>
  <c r="N43" i="174"/>
  <c r="N39" i="168"/>
  <c r="N41" i="196"/>
  <c r="N40" i="174"/>
  <c r="N27" i="168"/>
  <c r="N29" i="168" s="1"/>
  <c r="N39" i="171"/>
  <c r="N47" i="196"/>
  <c r="N45" i="174"/>
  <c r="N39" i="196"/>
  <c r="N45" i="171"/>
  <c r="N42" i="168"/>
  <c r="N32" i="171"/>
  <c r="N41" i="168"/>
  <c r="N42" i="171"/>
  <c r="N34" i="192"/>
  <c r="N34" i="174"/>
  <c r="N32" i="174"/>
  <c r="N35" i="196"/>
  <c r="N32" i="176"/>
  <c r="N40" i="171"/>
  <c r="N43" i="171"/>
  <c r="N38" i="194"/>
  <c r="N40" i="176"/>
  <c r="C15" i="207"/>
  <c r="AB15" i="162"/>
  <c r="AF15" i="115" s="1"/>
  <c r="AC15" i="162"/>
  <c r="AG15" i="115" s="1"/>
  <c r="AD15" i="162"/>
  <c r="AH15" i="115" s="1"/>
  <c r="AE15" i="162"/>
  <c r="AI15" i="115" s="1"/>
  <c r="AA15" i="162"/>
  <c r="AE15" i="115" s="1"/>
  <c r="C26" i="207"/>
  <c r="AE26" i="162"/>
  <c r="AA26" i="162"/>
  <c r="AD26" i="162"/>
  <c r="AB26" i="162"/>
  <c r="AC26" i="162"/>
  <c r="C20" i="207"/>
  <c r="AB20" i="162"/>
  <c r="AA20" i="162"/>
  <c r="AC20" i="162"/>
  <c r="AD20" i="162"/>
  <c r="AE20" i="162"/>
  <c r="N42" i="170"/>
  <c r="N36" i="169"/>
  <c r="N38" i="172"/>
  <c r="N40" i="167"/>
  <c r="N34" i="169"/>
  <c r="N43" i="172"/>
  <c r="N32" i="167"/>
  <c r="N27" i="170"/>
  <c r="N29" i="170" s="1"/>
  <c r="N36" i="170"/>
  <c r="N38" i="193"/>
  <c r="N27" i="175"/>
  <c r="N29" i="175" s="1"/>
  <c r="N41" i="170"/>
  <c r="N53" i="195"/>
  <c r="N39" i="167"/>
  <c r="N36" i="173"/>
  <c r="N35" i="195"/>
  <c r="N39" i="169"/>
  <c r="N41" i="172"/>
  <c r="N45" i="169"/>
  <c r="N42" i="173"/>
  <c r="N41" i="195"/>
  <c r="N41" i="169"/>
  <c r="N38" i="167"/>
  <c r="N34" i="170"/>
  <c r="N45" i="195"/>
  <c r="N39" i="172"/>
  <c r="N32" i="173"/>
  <c r="N38" i="191"/>
  <c r="N27" i="173"/>
  <c r="N29" i="173" s="1"/>
  <c r="N34" i="191"/>
  <c r="N45" i="167"/>
  <c r="N34" i="193"/>
  <c r="N42" i="172"/>
  <c r="N38" i="173"/>
  <c r="N33" i="191"/>
  <c r="N40" i="172"/>
  <c r="N36" i="167"/>
  <c r="N43" i="182"/>
  <c r="N43" i="170"/>
  <c r="N40" i="169"/>
  <c r="N43" i="173"/>
  <c r="N32" i="172"/>
  <c r="N39" i="173"/>
  <c r="N37" i="195"/>
  <c r="N34" i="173"/>
  <c r="N32" i="170"/>
  <c r="N40" i="175"/>
  <c r="N34" i="172"/>
  <c r="N43" i="169"/>
  <c r="N41" i="167"/>
  <c r="N27" i="169"/>
  <c r="N29" i="169" s="1"/>
  <c r="N38" i="170"/>
  <c r="N38" i="175"/>
  <c r="N42" i="169"/>
  <c r="N36" i="172"/>
  <c r="N45" i="172"/>
  <c r="N32" i="175"/>
  <c r="N42" i="167"/>
  <c r="N45" i="170"/>
  <c r="N41" i="173"/>
  <c r="N34" i="167"/>
  <c r="N38" i="169"/>
  <c r="N40" i="173"/>
  <c r="N43" i="167"/>
  <c r="N34" i="175"/>
  <c r="N47" i="195"/>
  <c r="N33" i="193"/>
  <c r="N39" i="170"/>
  <c r="N36" i="175"/>
  <c r="N27" i="172"/>
  <c r="N29" i="172" s="1"/>
  <c r="N45" i="173"/>
  <c r="N32" i="169"/>
  <c r="N39" i="195"/>
  <c r="N27" i="167"/>
  <c r="N29" i="167" s="1"/>
  <c r="N40" i="170"/>
  <c r="C9" i="207"/>
  <c r="AB9" i="162"/>
  <c r="AF9" i="115" s="1"/>
  <c r="AC9" i="162"/>
  <c r="AG9" i="115" s="1"/>
  <c r="AA9" i="162"/>
  <c r="AD9" i="162"/>
  <c r="AH9" i="115" s="1"/>
  <c r="AE9" i="162"/>
  <c r="AI9" i="115" s="1"/>
  <c r="AA24" i="162"/>
  <c r="AC24" i="162"/>
  <c r="AB24" i="162"/>
  <c r="AD24" i="162"/>
  <c r="AE24" i="162"/>
  <c r="C22" i="207"/>
  <c r="AE22" i="162"/>
  <c r="AB22" i="162"/>
  <c r="AA22" i="162"/>
  <c r="AD22" i="162"/>
  <c r="AC22" i="162"/>
  <c r="AE12" i="162"/>
  <c r="AI12" i="115" s="1"/>
  <c r="AA12" i="162"/>
  <c r="AE12" i="115" s="1"/>
  <c r="AC12" i="162"/>
  <c r="AG12" i="115" s="1"/>
  <c r="AD12" i="162"/>
  <c r="AH12" i="115" s="1"/>
  <c r="AB12" i="162"/>
  <c r="AF12" i="115" s="1"/>
  <c r="C12" i="207"/>
  <c r="C17" i="207"/>
  <c r="AD17" i="162"/>
  <c r="AH17" i="115" s="1"/>
  <c r="AC17" i="162"/>
  <c r="AG17" i="115" s="1"/>
  <c r="AA17" i="162"/>
  <c r="AE17" i="115" s="1"/>
  <c r="AB17" i="162"/>
  <c r="AF17" i="115" s="1"/>
  <c r="AE17" i="162"/>
  <c r="AI17" i="115" s="1"/>
  <c r="C14" i="207"/>
  <c r="AE14" i="162"/>
  <c r="AI14" i="115" s="1"/>
  <c r="AA14" i="162"/>
  <c r="AE14" i="115" s="1"/>
  <c r="AB14" i="162"/>
  <c r="AF14" i="115" s="1"/>
  <c r="AD14" i="162"/>
  <c r="AH14" i="115" s="1"/>
  <c r="AC14" i="162"/>
  <c r="AG14" i="115" s="1"/>
  <c r="C18" i="207"/>
  <c r="AC18" i="162"/>
  <c r="AG18" i="115" s="1"/>
  <c r="AD18" i="162"/>
  <c r="AH18" i="115" s="1"/>
  <c r="AA18" i="162"/>
  <c r="AE18" i="115" s="1"/>
  <c r="AE18" i="162"/>
  <c r="AI18" i="115" s="1"/>
  <c r="AB18" i="162"/>
  <c r="AF18" i="115" s="1"/>
  <c r="AB11" i="162"/>
  <c r="AF11" i="115" s="1"/>
  <c r="C11" i="207"/>
  <c r="AC11" i="162"/>
  <c r="AG11" i="115" s="1"/>
  <c r="AA11" i="162"/>
  <c r="AE11" i="115" s="1"/>
  <c r="AD11" i="162"/>
  <c r="AH11" i="115" s="1"/>
  <c r="AE11" i="162"/>
  <c r="AI11" i="115" s="1"/>
  <c r="C16" i="207"/>
  <c r="AB16" i="162"/>
  <c r="AF16" i="115" s="1"/>
  <c r="AD16" i="162"/>
  <c r="AH16" i="115" s="1"/>
  <c r="AA16" i="162"/>
  <c r="AE16" i="115" s="1"/>
  <c r="AE16" i="162"/>
  <c r="AI16" i="115" s="1"/>
  <c r="AC16" i="162"/>
  <c r="AG16" i="115" s="1"/>
  <c r="C66" i="196"/>
  <c r="N55" i="195"/>
  <c r="F66" i="195"/>
  <c r="F18" i="196"/>
  <c r="F21" i="196"/>
  <c r="F15" i="196"/>
  <c r="F66" i="196"/>
  <c r="AN16" i="115"/>
  <c r="AM14" i="115"/>
  <c r="AN14" i="115"/>
  <c r="AM32" i="115"/>
  <c r="AN32" i="115"/>
  <c r="AM9" i="115"/>
  <c r="AM16" i="115"/>
  <c r="AN12" i="115"/>
  <c r="AN15" i="115"/>
  <c r="AM12" i="115"/>
  <c r="AN9" i="115"/>
  <c r="AN44" i="115"/>
  <c r="AM18" i="115"/>
  <c r="AN53" i="115"/>
  <c r="AS36" i="115"/>
  <c r="AU15" i="115"/>
  <c r="AT15" i="115"/>
  <c r="AU44" i="115"/>
  <c r="AT31" i="115"/>
  <c r="AT34" i="115"/>
  <c r="AT14" i="115"/>
  <c r="AU14" i="115"/>
  <c r="AT32" i="115"/>
  <c r="AU32" i="115"/>
  <c r="AU11" i="115"/>
  <c r="AT18" i="115"/>
  <c r="AU18" i="115"/>
  <c r="AT12" i="115"/>
  <c r="AU12" i="115"/>
  <c r="AU38" i="115"/>
  <c r="AT16" i="115"/>
  <c r="AU16" i="115"/>
  <c r="AU52" i="115"/>
  <c r="G36" i="188"/>
  <c r="BI36" i="162" s="1"/>
  <c r="L19" i="188"/>
  <c r="G37" i="188"/>
  <c r="BI37" i="162" s="1"/>
  <c r="BO37" i="162" s="1"/>
  <c r="L21" i="188"/>
  <c r="S30" i="178"/>
  <c r="S36" i="178" s="1"/>
  <c r="S29" i="179"/>
  <c r="S35" i="179" s="1"/>
  <c r="S32" i="177"/>
  <c r="S38" i="177" s="1"/>
  <c r="S33" i="181"/>
  <c r="S39" i="181" s="1"/>
  <c r="H20" i="240" l="1"/>
  <c r="J84" i="233"/>
  <c r="K83" i="233"/>
  <c r="Q120" i="228"/>
  <c r="L83" i="233" s="1"/>
  <c r="AE9" i="115"/>
  <c r="K12" i="239"/>
  <c r="J40" i="207"/>
  <c r="J41" i="207"/>
  <c r="J36" i="207"/>
  <c r="J22" i="207"/>
  <c r="J20" i="207"/>
  <c r="J38" i="207"/>
  <c r="J37" i="207"/>
  <c r="J28" i="207"/>
  <c r="U24" i="236"/>
  <c r="K17" i="239"/>
  <c r="K18" i="239"/>
  <c r="U16" i="236"/>
  <c r="U25" i="236"/>
  <c r="U17" i="236"/>
  <c r="U26" i="236"/>
  <c r="U15" i="236"/>
  <c r="G63" i="233"/>
  <c r="G62" i="233"/>
  <c r="O46" i="181"/>
  <c r="O47" i="181" s="1"/>
  <c r="BA21" i="162"/>
  <c r="O44" i="178"/>
  <c r="J21" i="207"/>
  <c r="F26" i="207"/>
  <c r="I26" i="235" s="1"/>
  <c r="AT20" i="162"/>
  <c r="AK26" i="162"/>
  <c r="AP26" i="114" s="1"/>
  <c r="P45" i="177"/>
  <c r="P46" i="177" s="1"/>
  <c r="G21" i="207"/>
  <c r="J24" i="235" s="1"/>
  <c r="S40" i="178"/>
  <c r="S39" i="178" s="1"/>
  <c r="S41" i="178" s="1"/>
  <c r="BN22" i="162" s="1"/>
  <c r="P64" i="199"/>
  <c r="AS54" i="162"/>
  <c r="AT54" i="162" s="1"/>
  <c r="BA20" i="162"/>
  <c r="AZ54" i="162"/>
  <c r="BA54" i="162" s="1"/>
  <c r="Q64" i="199"/>
  <c r="S64" i="199"/>
  <c r="BN54" i="162"/>
  <c r="BO54" i="162" s="1"/>
  <c r="BN36" i="114"/>
  <c r="BO36" i="162"/>
  <c r="P42" i="179"/>
  <c r="AS21" i="162"/>
  <c r="AT21" i="162" s="1"/>
  <c r="R45" i="177"/>
  <c r="H20" i="207" s="1"/>
  <c r="K23" i="235" s="1"/>
  <c r="BG20" i="162"/>
  <c r="AM20" i="162"/>
  <c r="AR20" i="114" s="1"/>
  <c r="BG54" i="162"/>
  <c r="BH54" i="162" s="1"/>
  <c r="R64" i="199"/>
  <c r="AL54" i="162"/>
  <c r="AM54" i="162" s="1"/>
  <c r="O64" i="199"/>
  <c r="AU45" i="114"/>
  <c r="AU45" i="115" s="1"/>
  <c r="AU46" i="114"/>
  <c r="AU46" i="115" s="1"/>
  <c r="Q44" i="178"/>
  <c r="G22" i="207"/>
  <c r="J25" i="235" s="1"/>
  <c r="AM22" i="162"/>
  <c r="AR22" i="114" s="1"/>
  <c r="P44" i="178"/>
  <c r="F22" i="207"/>
  <c r="I25" i="235" s="1"/>
  <c r="Q46" i="177"/>
  <c r="G20" i="207"/>
  <c r="J23" i="235" s="1"/>
  <c r="O46" i="177"/>
  <c r="E20" i="207"/>
  <c r="H23" i="235" s="1"/>
  <c r="N47" i="181"/>
  <c r="D26" i="207"/>
  <c r="J26" i="207" s="1"/>
  <c r="Q47" i="181"/>
  <c r="G26" i="207"/>
  <c r="J26" i="235" s="1"/>
  <c r="O43" i="179"/>
  <c r="E21" i="207"/>
  <c r="H24" i="235" s="1"/>
  <c r="AM21" i="162"/>
  <c r="R42" i="179"/>
  <c r="R43" i="178"/>
  <c r="S42" i="177"/>
  <c r="S41" i="177" s="1"/>
  <c r="S43" i="177" s="1"/>
  <c r="BN20" i="162" s="1"/>
  <c r="S43" i="181"/>
  <c r="S42" i="181" s="1"/>
  <c r="S44" i="181" s="1"/>
  <c r="S39" i="179"/>
  <c r="S38" i="179" s="1"/>
  <c r="S40" i="179" s="1"/>
  <c r="R46" i="181"/>
  <c r="AY46" i="114"/>
  <c r="BF46" i="114" s="1"/>
  <c r="K19" i="239"/>
  <c r="N35" i="192"/>
  <c r="AY15" i="114"/>
  <c r="AY54" i="114"/>
  <c r="AH28" i="115"/>
  <c r="AY14" i="114"/>
  <c r="AT54" i="114"/>
  <c r="AY44" i="114"/>
  <c r="BF44" i="114" s="1"/>
  <c r="AV54" i="114"/>
  <c r="AY10" i="114"/>
  <c r="AS54" i="114"/>
  <c r="AY37" i="114"/>
  <c r="I37" i="238" s="1"/>
  <c r="AW54" i="114"/>
  <c r="AS37" i="114"/>
  <c r="AS37" i="115" s="1"/>
  <c r="AW52" i="114"/>
  <c r="AF28" i="115"/>
  <c r="AS38" i="114"/>
  <c r="AS38" i="115" s="1"/>
  <c r="AG28" i="115"/>
  <c r="AY11" i="114"/>
  <c r="AY17" i="114"/>
  <c r="AY16" i="114"/>
  <c r="AI28" i="115"/>
  <c r="AY38" i="114"/>
  <c r="I38" i="238" s="1"/>
  <c r="AT53" i="114"/>
  <c r="AY31" i="114"/>
  <c r="K14" i="239"/>
  <c r="AY18" i="114"/>
  <c r="AV52" i="114"/>
  <c r="AY52" i="114"/>
  <c r="AT52" i="114"/>
  <c r="AV53" i="114"/>
  <c r="AY12" i="114"/>
  <c r="AS52" i="114"/>
  <c r="AW53" i="114"/>
  <c r="AY45" i="114"/>
  <c r="AY33" i="114"/>
  <c r="AY32" i="114"/>
  <c r="AY13" i="114"/>
  <c r="AY53" i="114"/>
  <c r="AY36" i="114"/>
  <c r="H36" i="238"/>
  <c r="G9" i="238"/>
  <c r="AR9" i="114"/>
  <c r="AY34" i="114"/>
  <c r="AS53" i="114"/>
  <c r="AK28" i="114"/>
  <c r="G28" i="238" s="1"/>
  <c r="AE28" i="115"/>
  <c r="BF22" i="162"/>
  <c r="BI21" i="162"/>
  <c r="BE26" i="162"/>
  <c r="BF26" i="162"/>
  <c r="BI26" i="162"/>
  <c r="BI20" i="162"/>
  <c r="BB20" i="162"/>
  <c r="AQ26" i="162"/>
  <c r="AT26" i="162" s="1"/>
  <c r="AJ26" i="162"/>
  <c r="AX26" i="162"/>
  <c r="BA26" i="162" s="1"/>
  <c r="BE20" i="162"/>
  <c r="BF20" i="162"/>
  <c r="BF21" i="162"/>
  <c r="BI22" i="162"/>
  <c r="AQ22" i="162"/>
  <c r="AT22" i="162" s="1"/>
  <c r="BE22" i="162"/>
  <c r="AX22" i="162"/>
  <c r="BA22" i="162" s="1"/>
  <c r="N38" i="184"/>
  <c r="AT33" i="115"/>
  <c r="AU33" i="115"/>
  <c r="AU31" i="115"/>
  <c r="AT11" i="115"/>
  <c r="AT36" i="115"/>
  <c r="AU36" i="115"/>
  <c r="AT13" i="115"/>
  <c r="AU17" i="115"/>
  <c r="AV36" i="115"/>
  <c r="AW38" i="115"/>
  <c r="AW37" i="115"/>
  <c r="AU34" i="115"/>
  <c r="AU13" i="115"/>
  <c r="AT17" i="115"/>
  <c r="AV38" i="115"/>
  <c r="AU37" i="115"/>
  <c r="AV37" i="115"/>
  <c r="AW36" i="115"/>
  <c r="AT38" i="115"/>
  <c r="AT37" i="115"/>
  <c r="N35" i="193"/>
  <c r="N14" i="219"/>
  <c r="N29" i="219" s="1"/>
  <c r="N35" i="219" s="1"/>
  <c r="AK54" i="115"/>
  <c r="AK31" i="115"/>
  <c r="AK53" i="115"/>
  <c r="AK33" i="115"/>
  <c r="AK40" i="115"/>
  <c r="AK45" i="115"/>
  <c r="AK37" i="115"/>
  <c r="AK36" i="115"/>
  <c r="AK38" i="115"/>
  <c r="AK34" i="115"/>
  <c r="AK41" i="115"/>
  <c r="AK32" i="115"/>
  <c r="AK52" i="115"/>
  <c r="AK44" i="115"/>
  <c r="AK46" i="115"/>
  <c r="N18" i="196"/>
  <c r="N21" i="196"/>
  <c r="AK16" i="115"/>
  <c r="N55" i="176"/>
  <c r="N66" i="195"/>
  <c r="N46" i="191"/>
  <c r="N38" i="185"/>
  <c r="N47" i="169"/>
  <c r="N60" i="167"/>
  <c r="AK12" i="115"/>
  <c r="N54" i="182"/>
  <c r="N17" i="185"/>
  <c r="AK14" i="115"/>
  <c r="N47" i="172"/>
  <c r="N47" i="174"/>
  <c r="N24" i="183"/>
  <c r="N21" i="192"/>
  <c r="N30" i="217"/>
  <c r="N60" i="173"/>
  <c r="N24" i="176"/>
  <c r="N21" i="193"/>
  <c r="N60" i="171"/>
  <c r="N24" i="169"/>
  <c r="AK10" i="115"/>
  <c r="AK18" i="115"/>
  <c r="N42" i="175"/>
  <c r="N47" i="167"/>
  <c r="N46" i="193"/>
  <c r="O40" i="171"/>
  <c r="O36" i="168"/>
  <c r="O27" i="171"/>
  <c r="O29" i="171" s="1"/>
  <c r="O43" i="168"/>
  <c r="O27" i="168"/>
  <c r="O29" i="168" s="1"/>
  <c r="O53" i="196"/>
  <c r="O38" i="168"/>
  <c r="O41" i="174"/>
  <c r="O41" i="168"/>
  <c r="O40" i="174"/>
  <c r="O34" i="168"/>
  <c r="O36" i="171"/>
  <c r="O43" i="174"/>
  <c r="O43" i="183"/>
  <c r="O38" i="194"/>
  <c r="O45" i="171"/>
  <c r="O32" i="174"/>
  <c r="O36" i="176"/>
  <c r="O39" i="171"/>
  <c r="O33" i="194"/>
  <c r="O32" i="171"/>
  <c r="O47" i="196"/>
  <c r="O39" i="174"/>
  <c r="O34" i="174"/>
  <c r="O38" i="171"/>
  <c r="O34" i="176"/>
  <c r="O42" i="171"/>
  <c r="O43" i="171"/>
  <c r="O27" i="174"/>
  <c r="O29" i="174" s="1"/>
  <c r="O38" i="176"/>
  <c r="O38" i="192"/>
  <c r="O33" i="192"/>
  <c r="O35" i="196"/>
  <c r="O45" i="168"/>
  <c r="O32" i="168"/>
  <c r="O34" i="194"/>
  <c r="O34" i="171"/>
  <c r="O45" i="174"/>
  <c r="O40" i="176"/>
  <c r="O38" i="174"/>
  <c r="O42" i="174"/>
  <c r="O34" i="192"/>
  <c r="O39" i="168"/>
  <c r="O40" i="168"/>
  <c r="O42" i="168"/>
  <c r="O27" i="176"/>
  <c r="O29" i="176" s="1"/>
  <c r="O39" i="196"/>
  <c r="O32" i="176"/>
  <c r="O45" i="196"/>
  <c r="O36" i="174"/>
  <c r="O41" i="171"/>
  <c r="O41" i="196"/>
  <c r="O37" i="196"/>
  <c r="N47" i="171"/>
  <c r="N55" i="175"/>
  <c r="N60" i="168"/>
  <c r="N24" i="175"/>
  <c r="N14" i="218"/>
  <c r="N29" i="218" s="1"/>
  <c r="N35" i="218" s="1"/>
  <c r="N60" i="174"/>
  <c r="N24" i="174"/>
  <c r="N60" i="172"/>
  <c r="N46" i="194"/>
  <c r="N60" i="169"/>
  <c r="N47" i="170"/>
  <c r="N42" i="176"/>
  <c r="O8" i="218"/>
  <c r="O44" i="194"/>
  <c r="O17" i="193"/>
  <c r="O13" i="184"/>
  <c r="O20" i="167"/>
  <c r="O13" i="195"/>
  <c r="O8" i="171"/>
  <c r="O41" i="194"/>
  <c r="O20" i="171"/>
  <c r="O16" i="176"/>
  <c r="O21" i="196"/>
  <c r="O19" i="167"/>
  <c r="O15" i="184"/>
  <c r="O43" i="192"/>
  <c r="O13" i="219"/>
  <c r="O45" i="175"/>
  <c r="O13" i="192"/>
  <c r="O45" i="191"/>
  <c r="O20" i="175"/>
  <c r="O63" i="196"/>
  <c r="O54" i="172"/>
  <c r="O55" i="195"/>
  <c r="O13" i="170"/>
  <c r="O15" i="182"/>
  <c r="O50" i="171"/>
  <c r="O56" i="171"/>
  <c r="O9" i="184"/>
  <c r="O18" i="196"/>
  <c r="O14" i="217"/>
  <c r="O10" i="174"/>
  <c r="O65" i="195"/>
  <c r="O45" i="193"/>
  <c r="O56" i="170"/>
  <c r="O19" i="174"/>
  <c r="O13" i="173"/>
  <c r="O19" i="191"/>
  <c r="O10" i="173"/>
  <c r="O20" i="183"/>
  <c r="O13" i="174"/>
  <c r="O13" i="171"/>
  <c r="O13" i="185"/>
  <c r="O63" i="195"/>
  <c r="O10" i="217"/>
  <c r="O10" i="183"/>
  <c r="O45" i="183"/>
  <c r="O10" i="182"/>
  <c r="O20" i="176"/>
  <c r="O8" i="185"/>
  <c r="O8" i="167"/>
  <c r="O50" i="183"/>
  <c r="O52" i="172"/>
  <c r="O13" i="175"/>
  <c r="O45" i="192"/>
  <c r="O21" i="174"/>
  <c r="O22" i="183"/>
  <c r="O8" i="192"/>
  <c r="O11" i="218"/>
  <c r="O50" i="167"/>
  <c r="O10" i="169"/>
  <c r="O13" i="167"/>
  <c r="O16" i="175"/>
  <c r="O22" i="182"/>
  <c r="O50" i="169"/>
  <c r="O48" i="175"/>
  <c r="O16" i="172"/>
  <c r="O15" i="195"/>
  <c r="O16" i="173"/>
  <c r="O52" i="173"/>
  <c r="O12" i="192"/>
  <c r="O25" i="219"/>
  <c r="O27" i="219" s="1"/>
  <c r="O8" i="170"/>
  <c r="O54" i="171"/>
  <c r="O52" i="169"/>
  <c r="O50" i="170"/>
  <c r="O9" i="185"/>
  <c r="O8" i="168"/>
  <c r="O50" i="176"/>
  <c r="O65" i="196"/>
  <c r="O21" i="173"/>
  <c r="O36" i="185"/>
  <c r="O52" i="168"/>
  <c r="O52" i="176"/>
  <c r="O11" i="185"/>
  <c r="O22" i="217"/>
  <c r="O16" i="169"/>
  <c r="O16" i="167"/>
  <c r="O52" i="171"/>
  <c r="O20" i="174"/>
  <c r="O45" i="182"/>
  <c r="O19" i="172"/>
  <c r="O50" i="182"/>
  <c r="O54" i="169"/>
  <c r="O16" i="174"/>
  <c r="O44" i="191"/>
  <c r="O16" i="171"/>
  <c r="O48" i="182"/>
  <c r="O15" i="191"/>
  <c r="O12" i="217"/>
  <c r="O12" i="183"/>
  <c r="O8" i="176"/>
  <c r="O20" i="169"/>
  <c r="O52" i="167"/>
  <c r="O21" i="170"/>
  <c r="O54" i="174"/>
  <c r="O17" i="192"/>
  <c r="O21" i="167"/>
  <c r="O34" i="184"/>
  <c r="O54" i="167"/>
  <c r="O20" i="172"/>
  <c r="O17" i="191"/>
  <c r="O55" i="196"/>
  <c r="O41" i="191"/>
  <c r="O8" i="175"/>
  <c r="O19" i="192"/>
  <c r="O34" i="185"/>
  <c r="O19" i="176"/>
  <c r="O52" i="170"/>
  <c r="O54" i="173"/>
  <c r="O12" i="182"/>
  <c r="O19" i="194"/>
  <c r="O43" i="191"/>
  <c r="O17" i="182"/>
  <c r="O10" i="168"/>
  <c r="O19" i="193"/>
  <c r="O10" i="176"/>
  <c r="O11" i="184"/>
  <c r="O12" i="191"/>
  <c r="O41" i="192"/>
  <c r="O17" i="183"/>
  <c r="O54" i="168"/>
  <c r="O13" i="194"/>
  <c r="O15" i="196"/>
  <c r="O56" i="173"/>
  <c r="O21" i="175"/>
  <c r="O8" i="184"/>
  <c r="O21" i="171"/>
  <c r="O52" i="174"/>
  <c r="O15" i="194"/>
  <c r="O8" i="182"/>
  <c r="O8" i="191"/>
  <c r="O39" i="192"/>
  <c r="O56" i="174"/>
  <c r="O15" i="193"/>
  <c r="O13" i="191"/>
  <c r="O16" i="170"/>
  <c r="O58" i="195"/>
  <c r="O41" i="193"/>
  <c r="O39" i="194"/>
  <c r="O13" i="172"/>
  <c r="O17" i="194"/>
  <c r="O15" i="192"/>
  <c r="O8" i="173"/>
  <c r="O11" i="219"/>
  <c r="O16" i="168"/>
  <c r="O24" i="196"/>
  <c r="O13" i="168"/>
  <c r="O18" i="195"/>
  <c r="O13" i="193"/>
  <c r="O50" i="174"/>
  <c r="O25" i="218"/>
  <c r="O27" i="218" s="1"/>
  <c r="O10" i="172"/>
  <c r="O15" i="185"/>
  <c r="O12" i="193"/>
  <c r="O43" i="193"/>
  <c r="O36" i="184"/>
  <c r="O19" i="169"/>
  <c r="O45" i="194"/>
  <c r="O8" i="217"/>
  <c r="O50" i="172"/>
  <c r="O39" i="191"/>
  <c r="O56" i="167"/>
  <c r="O10" i="167"/>
  <c r="O44" i="193"/>
  <c r="O13" i="176"/>
  <c r="O27" i="217"/>
  <c r="O21" i="176"/>
  <c r="O21" i="195"/>
  <c r="O56" i="169"/>
  <c r="O10" i="175"/>
  <c r="O43" i="194"/>
  <c r="O52" i="175"/>
  <c r="O8" i="219"/>
  <c r="O48" i="183"/>
  <c r="O8" i="169"/>
  <c r="O19" i="170"/>
  <c r="O61" i="195"/>
  <c r="O45" i="176"/>
  <c r="O13" i="218"/>
  <c r="O50" i="168"/>
  <c r="O21" i="168"/>
  <c r="O21" i="172"/>
  <c r="O13" i="196"/>
  <c r="O12" i="194"/>
  <c r="O19" i="175"/>
  <c r="O10" i="170"/>
  <c r="O8" i="172"/>
  <c r="O13" i="169"/>
  <c r="O50" i="175"/>
  <c r="O20" i="168"/>
  <c r="O19" i="168"/>
  <c r="O15" i="183"/>
  <c r="O25" i="217"/>
  <c r="O56" i="172"/>
  <c r="O19" i="171"/>
  <c r="O48" i="176"/>
  <c r="O21" i="169"/>
  <c r="O56" i="168"/>
  <c r="O44" i="192"/>
  <c r="O8" i="193"/>
  <c r="O50" i="173"/>
  <c r="O19" i="173"/>
  <c r="O8" i="183"/>
  <c r="O20" i="170"/>
  <c r="O10" i="171"/>
  <c r="O39" i="193"/>
  <c r="O24" i="195"/>
  <c r="O61" i="196"/>
  <c r="O20" i="173"/>
  <c r="O54" i="170"/>
  <c r="O8" i="174"/>
  <c r="O58" i="196"/>
  <c r="O20" i="182"/>
  <c r="N17" i="184"/>
  <c r="N24" i="172"/>
  <c r="N60" i="170"/>
  <c r="AK11" i="115"/>
  <c r="AK17" i="115"/>
  <c r="AK9" i="115"/>
  <c r="N35" i="191"/>
  <c r="N47" i="173"/>
  <c r="O43" i="182"/>
  <c r="O53" i="195"/>
  <c r="O27" i="173"/>
  <c r="O29" i="173" s="1"/>
  <c r="O40" i="173"/>
  <c r="O32" i="170"/>
  <c r="O36" i="172"/>
  <c r="O39" i="169"/>
  <c r="O32" i="172"/>
  <c r="O38" i="172"/>
  <c r="O35" i="195"/>
  <c r="O34" i="170"/>
  <c r="O34" i="191"/>
  <c r="O41" i="167"/>
  <c r="O27" i="170"/>
  <c r="O29" i="170" s="1"/>
  <c r="O41" i="172"/>
  <c r="O34" i="193"/>
  <c r="O40" i="169"/>
  <c r="O34" i="172"/>
  <c r="O40" i="172"/>
  <c r="O36" i="167"/>
  <c r="O34" i="175"/>
  <c r="O43" i="169"/>
  <c r="O39" i="195"/>
  <c r="O45" i="172"/>
  <c r="O39" i="170"/>
  <c r="O38" i="193"/>
  <c r="O45" i="173"/>
  <c r="O42" i="173"/>
  <c r="O36" i="169"/>
  <c r="O39" i="172"/>
  <c r="O32" i="167"/>
  <c r="O38" i="173"/>
  <c r="O27" i="169"/>
  <c r="O29" i="169" s="1"/>
  <c r="O27" i="172"/>
  <c r="O29" i="172" s="1"/>
  <c r="O38" i="167"/>
  <c r="O41" i="195"/>
  <c r="O37" i="195"/>
  <c r="O47" i="195"/>
  <c r="O27" i="175"/>
  <c r="O29" i="175" s="1"/>
  <c r="O34" i="169"/>
  <c r="O41" i="170"/>
  <c r="O34" i="167"/>
  <c r="O36" i="175"/>
  <c r="O36" i="173"/>
  <c r="O27" i="167"/>
  <c r="O29" i="167" s="1"/>
  <c r="O32" i="173"/>
  <c r="O43" i="172"/>
  <c r="O45" i="170"/>
  <c r="O39" i="173"/>
  <c r="O43" i="173"/>
  <c r="O38" i="175"/>
  <c r="O43" i="170"/>
  <c r="O45" i="169"/>
  <c r="O36" i="170"/>
  <c r="O38" i="170"/>
  <c r="O42" i="170"/>
  <c r="O38" i="191"/>
  <c r="O45" i="195"/>
  <c r="O42" i="172"/>
  <c r="O32" i="169"/>
  <c r="O34" i="173"/>
  <c r="O40" i="167"/>
  <c r="O33" i="191"/>
  <c r="O32" i="175"/>
  <c r="O40" i="170"/>
  <c r="O41" i="173"/>
  <c r="O39" i="167"/>
  <c r="O43" i="167"/>
  <c r="O41" i="169"/>
  <c r="O33" i="193"/>
  <c r="O42" i="167"/>
  <c r="O40" i="175"/>
  <c r="O38" i="169"/>
  <c r="O42" i="169"/>
  <c r="O45" i="167"/>
  <c r="N50" i="195"/>
  <c r="AK15" i="115"/>
  <c r="N50" i="196"/>
  <c r="N54" i="183"/>
  <c r="N47" i="168"/>
  <c r="N46" i="192"/>
  <c r="N16" i="217"/>
  <c r="N24" i="167"/>
  <c r="N21" i="191"/>
  <c r="N24" i="171"/>
  <c r="N24" i="182"/>
  <c r="N24" i="173"/>
  <c r="N24" i="168"/>
  <c r="N24" i="170"/>
  <c r="AK13" i="115"/>
  <c r="N66" i="196"/>
  <c r="N15" i="196"/>
  <c r="AT10" i="115"/>
  <c r="AN10" i="115"/>
  <c r="AM10" i="115"/>
  <c r="AN52" i="115"/>
  <c r="AU53" i="115"/>
  <c r="AU10" i="115"/>
  <c r="BA13" i="115"/>
  <c r="BB13" i="115"/>
  <c r="BA18" i="115"/>
  <c r="BB18" i="115"/>
  <c r="BA11" i="115"/>
  <c r="BB11" i="115"/>
  <c r="BA32" i="115"/>
  <c r="BB32" i="115"/>
  <c r="BA15" i="115"/>
  <c r="BB15" i="115"/>
  <c r="BA10" i="115"/>
  <c r="BB10" i="115"/>
  <c r="BA17" i="115"/>
  <c r="BB17" i="115"/>
  <c r="BB53" i="115"/>
  <c r="BC38" i="115"/>
  <c r="BD38" i="115"/>
  <c r="BA38" i="115"/>
  <c r="BB38" i="115"/>
  <c r="BB34" i="115"/>
  <c r="BA34" i="115"/>
  <c r="BA31" i="115"/>
  <c r="BB31" i="115"/>
  <c r="BB44" i="115"/>
  <c r="BB52" i="115"/>
  <c r="BD37" i="115"/>
  <c r="BA37" i="115"/>
  <c r="BB37" i="115"/>
  <c r="BC37" i="115"/>
  <c r="BA14" i="115"/>
  <c r="BB14" i="115"/>
  <c r="BA9" i="115"/>
  <c r="BB9" i="115"/>
  <c r="BB16" i="115"/>
  <c r="BA16" i="115"/>
  <c r="BA33" i="115"/>
  <c r="BB33" i="115"/>
  <c r="BB12" i="115"/>
  <c r="BA12" i="115"/>
  <c r="BA36" i="115"/>
  <c r="BB36" i="115"/>
  <c r="BC36" i="115"/>
  <c r="AZ36" i="115"/>
  <c r="BD36" i="115"/>
  <c r="L30" i="188"/>
  <c r="L34" i="188" s="1"/>
  <c r="M21" i="188"/>
  <c r="M19" i="188"/>
  <c r="I20" i="240" l="1"/>
  <c r="K84" i="233"/>
  <c r="J20" i="240"/>
  <c r="L84" i="233"/>
  <c r="O37" i="236"/>
  <c r="E16" i="239"/>
  <c r="R46" i="177"/>
  <c r="G10" i="233"/>
  <c r="G46" i="233"/>
  <c r="G37" i="233"/>
  <c r="G11" i="233"/>
  <c r="G44" i="233"/>
  <c r="G45" i="233"/>
  <c r="G12" i="233"/>
  <c r="G52" i="233"/>
  <c r="G38" i="233"/>
  <c r="G40" i="233"/>
  <c r="G54" i="233"/>
  <c r="G15" i="233"/>
  <c r="G17" i="233"/>
  <c r="G41" i="233"/>
  <c r="G53" i="233"/>
  <c r="G16" i="233"/>
  <c r="G34" i="233"/>
  <c r="G31" i="233"/>
  <c r="G13" i="233"/>
  <c r="G18" i="233"/>
  <c r="G14" i="233"/>
  <c r="G32" i="233"/>
  <c r="G36" i="233"/>
  <c r="G33" i="233"/>
  <c r="AX52" i="114"/>
  <c r="AQ52" i="114"/>
  <c r="BE52" i="114"/>
  <c r="BE52" i="115" s="1"/>
  <c r="AQ54" i="114"/>
  <c r="BE54" i="114"/>
  <c r="BE54" i="115" s="1"/>
  <c r="AX54" i="114"/>
  <c r="AX54" i="115" s="1"/>
  <c r="I53" i="238"/>
  <c r="AX53" i="114"/>
  <c r="AX53" i="115" s="1"/>
  <c r="AQ53" i="114"/>
  <c r="BE53" i="114"/>
  <c r="BE53" i="115" s="1"/>
  <c r="I54" i="238"/>
  <c r="E26" i="207"/>
  <c r="H26" i="235" s="1"/>
  <c r="F20" i="207"/>
  <c r="I23" i="235" s="1"/>
  <c r="AM26" i="162"/>
  <c r="AR26" i="114" s="1"/>
  <c r="E54" i="207"/>
  <c r="H54" i="235" s="1"/>
  <c r="O65" i="199"/>
  <c r="P43" i="179"/>
  <c r="F21" i="207"/>
  <c r="I24" i="235" s="1"/>
  <c r="I54" i="207"/>
  <c r="L54" i="235" s="1"/>
  <c r="S65" i="199"/>
  <c r="F54" i="207"/>
  <c r="I54" i="235" s="1"/>
  <c r="P65" i="199"/>
  <c r="S46" i="181"/>
  <c r="I26" i="207" s="1"/>
  <c r="L26" i="235" s="1"/>
  <c r="BN26" i="162"/>
  <c r="R65" i="199"/>
  <c r="H54" i="207"/>
  <c r="K54" i="235" s="1"/>
  <c r="S43" i="178"/>
  <c r="I22" i="207" s="1"/>
  <c r="L25" i="235" s="1"/>
  <c r="S42" i="179"/>
  <c r="I21" i="207" s="1"/>
  <c r="L24" i="235" s="1"/>
  <c r="BN21" i="162"/>
  <c r="BP54" i="162"/>
  <c r="Q65" i="199"/>
  <c r="G54" i="207"/>
  <c r="J54" i="235" s="1"/>
  <c r="AR21" i="114"/>
  <c r="AV21" i="114" s="1"/>
  <c r="BB45" i="114"/>
  <c r="BB45" i="115" s="1"/>
  <c r="BI46" i="114"/>
  <c r="BI46" i="115" s="1"/>
  <c r="BB46" i="114"/>
  <c r="BB46" i="115" s="1"/>
  <c r="BH22" i="162"/>
  <c r="R44" i="178"/>
  <c r="H22" i="207"/>
  <c r="K25" i="235" s="1"/>
  <c r="BH20" i="162"/>
  <c r="BH26" i="162"/>
  <c r="R47" i="181"/>
  <c r="H26" i="207"/>
  <c r="K26" i="235" s="1"/>
  <c r="R43" i="179"/>
  <c r="H21" i="207"/>
  <c r="K24" i="235" s="1"/>
  <c r="S45" i="177"/>
  <c r="N39" i="218"/>
  <c r="N38" i="218" s="1"/>
  <c r="L19" i="239"/>
  <c r="BC54" i="114"/>
  <c r="BF37" i="114"/>
  <c r="J37" i="238" s="1"/>
  <c r="BF15" i="114"/>
  <c r="AZ54" i="114"/>
  <c r="BA54" i="114"/>
  <c r="BF54" i="114"/>
  <c r="BL54" i="114" s="1"/>
  <c r="BL54" i="115" s="1"/>
  <c r="BF31" i="114"/>
  <c r="BD54" i="114"/>
  <c r="G9" i="233"/>
  <c r="BF12" i="114"/>
  <c r="BF14" i="114"/>
  <c r="BF10" i="114"/>
  <c r="AZ37" i="114"/>
  <c r="AZ37" i="115" s="1"/>
  <c r="AZ38" i="114"/>
  <c r="AZ38" i="115" s="1"/>
  <c r="BF11" i="114"/>
  <c r="BF38" i="114"/>
  <c r="J38" i="238" s="1"/>
  <c r="BF16" i="114"/>
  <c r="AK28" i="115"/>
  <c r="BF17" i="114"/>
  <c r="U22" i="236"/>
  <c r="U23" i="236"/>
  <c r="BF18" i="114"/>
  <c r="BD53" i="114"/>
  <c r="BD52" i="114"/>
  <c r="AZ52" i="114"/>
  <c r="BA53" i="114"/>
  <c r="BF45" i="114"/>
  <c r="BF52" i="114"/>
  <c r="BF34" i="114"/>
  <c r="BA52" i="114"/>
  <c r="BC52" i="114"/>
  <c r="BF33" i="114"/>
  <c r="BF32" i="114"/>
  <c r="BF13" i="114"/>
  <c r="AY9" i="114"/>
  <c r="AZ53" i="114"/>
  <c r="BF36" i="114"/>
  <c r="I36" i="238"/>
  <c r="U18" i="236"/>
  <c r="U20" i="236"/>
  <c r="U19" i="236"/>
  <c r="BF53" i="114"/>
  <c r="BC53" i="114"/>
  <c r="O38" i="185"/>
  <c r="AO26" i="114"/>
  <c r="AU20" i="114"/>
  <c r="AS20" i="114"/>
  <c r="AS22" i="114"/>
  <c r="AU22" i="114"/>
  <c r="AV20" i="114"/>
  <c r="AY20" i="114"/>
  <c r="AW20" i="114"/>
  <c r="AY22" i="114"/>
  <c r="AV22" i="114"/>
  <c r="AW22" i="114"/>
  <c r="BM46" i="114"/>
  <c r="BM44" i="114"/>
  <c r="BM20" i="162"/>
  <c r="BL26" i="162"/>
  <c r="BM26" i="162"/>
  <c r="BM21" i="162"/>
  <c r="BE21" i="162"/>
  <c r="BH21" i="162" s="1"/>
  <c r="BL22" i="162"/>
  <c r="BM22" i="162"/>
  <c r="O35" i="193"/>
  <c r="O24" i="174"/>
  <c r="N32" i="217"/>
  <c r="N38" i="217" s="1"/>
  <c r="O55" i="176"/>
  <c r="O16" i="217"/>
  <c r="O14" i="218"/>
  <c r="O29" i="218" s="1"/>
  <c r="O35" i="218" s="1"/>
  <c r="N40" i="185"/>
  <c r="N46" i="185" s="1"/>
  <c r="O46" i="193"/>
  <c r="O60" i="169"/>
  <c r="O66" i="196"/>
  <c r="O35" i="194"/>
  <c r="N62" i="171"/>
  <c r="N68" i="171" s="1"/>
  <c r="P43" i="182"/>
  <c r="P41" i="167"/>
  <c r="P40" i="175"/>
  <c r="P41" i="195"/>
  <c r="P32" i="169"/>
  <c r="P40" i="173"/>
  <c r="P43" i="170"/>
  <c r="P40" i="170"/>
  <c r="P41" i="169"/>
  <c r="P38" i="193"/>
  <c r="P38" i="172"/>
  <c r="P27" i="170"/>
  <c r="P29" i="170" s="1"/>
  <c r="P39" i="169"/>
  <c r="P45" i="173"/>
  <c r="P43" i="173"/>
  <c r="P36" i="172"/>
  <c r="P39" i="170"/>
  <c r="P38" i="167"/>
  <c r="P41" i="173"/>
  <c r="P38" i="173"/>
  <c r="P36" i="173"/>
  <c r="P37" i="195"/>
  <c r="P32" i="167"/>
  <c r="P34" i="193"/>
  <c r="P34" i="170"/>
  <c r="P41" i="170"/>
  <c r="P45" i="172"/>
  <c r="P45" i="169"/>
  <c r="P38" i="169"/>
  <c r="P27" i="169"/>
  <c r="P29" i="169" s="1"/>
  <c r="P39" i="167"/>
  <c r="P43" i="169"/>
  <c r="P38" i="170"/>
  <c r="P42" i="170"/>
  <c r="P34" i="172"/>
  <c r="P27" i="173"/>
  <c r="P29" i="173" s="1"/>
  <c r="P36" i="170"/>
  <c r="P32" i="170"/>
  <c r="P36" i="169"/>
  <c r="P42" i="173"/>
  <c r="P42" i="172"/>
  <c r="P36" i="175"/>
  <c r="P41" i="172"/>
  <c r="P34" i="169"/>
  <c r="P47" i="195"/>
  <c r="P34" i="191"/>
  <c r="P39" i="172"/>
  <c r="P27" i="167"/>
  <c r="P29" i="167" s="1"/>
  <c r="P39" i="195"/>
  <c r="P33" i="191"/>
  <c r="P43" i="167"/>
  <c r="P32" i="175"/>
  <c r="P40" i="169"/>
  <c r="P45" i="170"/>
  <c r="P33" i="193"/>
  <c r="P43" i="172"/>
  <c r="P45" i="167"/>
  <c r="P36" i="167"/>
  <c r="P42" i="167"/>
  <c r="P34" i="173"/>
  <c r="P32" i="173"/>
  <c r="P38" i="175"/>
  <c r="P45" i="195"/>
  <c r="P34" i="167"/>
  <c r="P40" i="172"/>
  <c r="P34" i="175"/>
  <c r="P53" i="195"/>
  <c r="P27" i="175"/>
  <c r="P29" i="175" s="1"/>
  <c r="P39" i="173"/>
  <c r="P35" i="195"/>
  <c r="P42" i="169"/>
  <c r="P32" i="172"/>
  <c r="P40" i="167"/>
  <c r="P27" i="172"/>
  <c r="P29" i="172" s="1"/>
  <c r="P38" i="191"/>
  <c r="O60" i="171"/>
  <c r="N56" i="183"/>
  <c r="N62" i="183" s="1"/>
  <c r="N62" i="168"/>
  <c r="N68" i="168" s="1"/>
  <c r="O47" i="170"/>
  <c r="O60" i="173"/>
  <c r="O46" i="194"/>
  <c r="P8" i="219"/>
  <c r="P12" i="182"/>
  <c r="P8" i="167"/>
  <c r="P8" i="183"/>
  <c r="P44" i="192"/>
  <c r="P19" i="194"/>
  <c r="P56" i="172"/>
  <c r="P52" i="171"/>
  <c r="P21" i="176"/>
  <c r="P15" i="196"/>
  <c r="P22" i="182"/>
  <c r="P10" i="169"/>
  <c r="P10" i="168"/>
  <c r="P48" i="175"/>
  <c r="P20" i="182"/>
  <c r="P19" i="174"/>
  <c r="P50" i="183"/>
  <c r="P20" i="176"/>
  <c r="P13" i="195"/>
  <c r="P11" i="219"/>
  <c r="P18" i="196"/>
  <c r="P45" i="194"/>
  <c r="P21" i="195"/>
  <c r="P20" i="183"/>
  <c r="P17" i="191"/>
  <c r="P54" i="168"/>
  <c r="P13" i="218"/>
  <c r="P19" i="173"/>
  <c r="P20" i="168"/>
  <c r="P21" i="171"/>
  <c r="P8" i="175"/>
  <c r="P45" i="191"/>
  <c r="P45" i="183"/>
  <c r="P61" i="195"/>
  <c r="P20" i="167"/>
  <c r="P36" i="185"/>
  <c r="P56" i="174"/>
  <c r="P52" i="173"/>
  <c r="P19" i="191"/>
  <c r="P13" i="173"/>
  <c r="P63" i="195"/>
  <c r="P54" i="172"/>
  <c r="P17" i="193"/>
  <c r="P8" i="168"/>
  <c r="P13" i="176"/>
  <c r="P13" i="169"/>
  <c r="P10" i="170"/>
  <c r="P13" i="174"/>
  <c r="P39" i="193"/>
  <c r="P22" i="217"/>
  <c r="P48" i="183"/>
  <c r="P41" i="192"/>
  <c r="P13" i="192"/>
  <c r="P17" i="192"/>
  <c r="P50" i="174"/>
  <c r="P21" i="172"/>
  <c r="P14" i="217"/>
  <c r="P44" i="194"/>
  <c r="P10" i="183"/>
  <c r="P55" i="196"/>
  <c r="P21" i="196"/>
  <c r="P48" i="182"/>
  <c r="P8" i="170"/>
  <c r="P16" i="168"/>
  <c r="P52" i="174"/>
  <c r="P39" i="194"/>
  <c r="P43" i="191"/>
  <c r="P12" i="194"/>
  <c r="P61" i="196"/>
  <c r="P54" i="171"/>
  <c r="P8" i="182"/>
  <c r="P21" i="168"/>
  <c r="P10" i="182"/>
  <c r="P50" i="171"/>
  <c r="P50" i="175"/>
  <c r="P20" i="169"/>
  <c r="P16" i="171"/>
  <c r="P56" i="170"/>
  <c r="P16" i="173"/>
  <c r="P12" i="183"/>
  <c r="P41" i="194"/>
  <c r="P17" i="194"/>
  <c r="P10" i="217"/>
  <c r="P50" i="168"/>
  <c r="P19" i="176"/>
  <c r="P54" i="173"/>
  <c r="P55" i="195"/>
  <c r="P12" i="191"/>
  <c r="P10" i="175"/>
  <c r="P21" i="173"/>
  <c r="P13" i="185"/>
  <c r="P19" i="171"/>
  <c r="P34" i="185"/>
  <c r="P8" i="172"/>
  <c r="P16" i="170"/>
  <c r="P17" i="182"/>
  <c r="P58" i="195"/>
  <c r="P15" i="191"/>
  <c r="P11" i="185"/>
  <c r="P16" i="174"/>
  <c r="P45" i="175"/>
  <c r="P15" i="182"/>
  <c r="P13" i="184"/>
  <c r="P12" i="193"/>
  <c r="P19" i="168"/>
  <c r="P8" i="174"/>
  <c r="P52" i="168"/>
  <c r="P52" i="170"/>
  <c r="P15" i="183"/>
  <c r="P17" i="183"/>
  <c r="P13" i="171"/>
  <c r="P54" i="170"/>
  <c r="P25" i="218"/>
  <c r="P27" i="218" s="1"/>
  <c r="P15" i="192"/>
  <c r="P52" i="169"/>
  <c r="P10" i="172"/>
  <c r="P43" i="194"/>
  <c r="P19" i="192"/>
  <c r="P10" i="167"/>
  <c r="P56" i="168"/>
  <c r="P41" i="191"/>
  <c r="P52" i="175"/>
  <c r="P8" i="173"/>
  <c r="P45" i="192"/>
  <c r="P13" i="175"/>
  <c r="P15" i="193"/>
  <c r="P50" i="172"/>
  <c r="P65" i="195"/>
  <c r="P19" i="175"/>
  <c r="P13" i="168"/>
  <c r="P34" i="184"/>
  <c r="P52" i="167"/>
  <c r="P24" i="195"/>
  <c r="P54" i="167"/>
  <c r="P19" i="170"/>
  <c r="P20" i="173"/>
  <c r="P8" i="191"/>
  <c r="P11" i="218"/>
  <c r="P16" i="175"/>
  <c r="P8" i="169"/>
  <c r="P15" i="195"/>
  <c r="P43" i="192"/>
  <c r="P39" i="191"/>
  <c r="P13" i="172"/>
  <c r="P20" i="170"/>
  <c r="P45" i="193"/>
  <c r="P58" i="196"/>
  <c r="P48" i="176"/>
  <c r="P54" i="169"/>
  <c r="P19" i="167"/>
  <c r="P20" i="175"/>
  <c r="P8" i="218"/>
  <c r="P13" i="167"/>
  <c r="P16" i="176"/>
  <c r="P8" i="192"/>
  <c r="P13" i="196"/>
  <c r="P20" i="171"/>
  <c r="P9" i="185"/>
  <c r="P15" i="194"/>
  <c r="P20" i="172"/>
  <c r="P16" i="172"/>
  <c r="P13" i="193"/>
  <c r="P39" i="192"/>
  <c r="P54" i="174"/>
  <c r="P20" i="174"/>
  <c r="P9" i="184"/>
  <c r="P45" i="182"/>
  <c r="P12" i="217"/>
  <c r="P21" i="174"/>
  <c r="P13" i="170"/>
  <c r="P10" i="173"/>
  <c r="P44" i="191"/>
  <c r="P45" i="176"/>
  <c r="P10" i="174"/>
  <c r="P15" i="185"/>
  <c r="P56" i="173"/>
  <c r="P43" i="193"/>
  <c r="P52" i="172"/>
  <c r="P56" i="171"/>
  <c r="P8" i="184"/>
  <c r="P25" i="219"/>
  <c r="P27" i="219" s="1"/>
  <c r="P15" i="184"/>
  <c r="P41" i="193"/>
  <c r="P11" i="184"/>
  <c r="P19" i="169"/>
  <c r="P13" i="219"/>
  <c r="P19" i="172"/>
  <c r="P16" i="167"/>
  <c r="P12" i="192"/>
  <c r="P8" i="171"/>
  <c r="P65" i="196"/>
  <c r="P50" i="167"/>
  <c r="P13" i="191"/>
  <c r="P8" i="217"/>
  <c r="P13" i="194"/>
  <c r="P36" i="184"/>
  <c r="P50" i="176"/>
  <c r="P63" i="196"/>
  <c r="P52" i="176"/>
  <c r="P50" i="169"/>
  <c r="P21" i="167"/>
  <c r="P50" i="173"/>
  <c r="P44" i="193"/>
  <c r="P8" i="185"/>
  <c r="P50" i="182"/>
  <c r="P24" i="196"/>
  <c r="P16" i="169"/>
  <c r="P27" i="217"/>
  <c r="P50" i="170"/>
  <c r="P19" i="193"/>
  <c r="P56" i="167"/>
  <c r="P21" i="175"/>
  <c r="P10" i="171"/>
  <c r="P8" i="176"/>
  <c r="P10" i="176"/>
  <c r="P25" i="217"/>
  <c r="P21" i="169"/>
  <c r="P22" i="183"/>
  <c r="P56" i="169"/>
  <c r="P18" i="195"/>
  <c r="P21" i="170"/>
  <c r="P8" i="193"/>
  <c r="O60" i="170"/>
  <c r="O21" i="192"/>
  <c r="O55" i="175"/>
  <c r="P43" i="183"/>
  <c r="P43" i="174"/>
  <c r="P39" i="196"/>
  <c r="P34" i="171"/>
  <c r="P45" i="196"/>
  <c r="P36" i="168"/>
  <c r="P27" i="171"/>
  <c r="P29" i="171" s="1"/>
  <c r="P39" i="168"/>
  <c r="P32" i="168"/>
  <c r="P45" i="171"/>
  <c r="P36" i="174"/>
  <c r="P38" i="174"/>
  <c r="P27" i="176"/>
  <c r="P29" i="176" s="1"/>
  <c r="P42" i="174"/>
  <c r="P41" i="171"/>
  <c r="P42" i="171"/>
  <c r="P35" i="196"/>
  <c r="P36" i="176"/>
  <c r="P39" i="171"/>
  <c r="P34" i="174"/>
  <c r="P33" i="194"/>
  <c r="P39" i="174"/>
  <c r="P42" i="168"/>
  <c r="P32" i="171"/>
  <c r="P34" i="176"/>
  <c r="P40" i="168"/>
  <c r="P32" i="174"/>
  <c r="P53" i="196"/>
  <c r="P45" i="174"/>
  <c r="P38" i="168"/>
  <c r="P34" i="168"/>
  <c r="P43" i="168"/>
  <c r="P33" i="192"/>
  <c r="P36" i="171"/>
  <c r="P34" i="192"/>
  <c r="P38" i="194"/>
  <c r="P41" i="174"/>
  <c r="P38" i="171"/>
  <c r="P38" i="176"/>
  <c r="P47" i="196"/>
  <c r="P41" i="168"/>
  <c r="P40" i="176"/>
  <c r="P40" i="171"/>
  <c r="P27" i="174"/>
  <c r="P29" i="174" s="1"/>
  <c r="P43" i="171"/>
  <c r="P40" i="174"/>
  <c r="P32" i="176"/>
  <c r="P37" i="196"/>
  <c r="P27" i="168"/>
  <c r="P29" i="168" s="1"/>
  <c r="P45" i="168"/>
  <c r="P41" i="196"/>
  <c r="P34" i="194"/>
  <c r="P38" i="192"/>
  <c r="N62" i="169"/>
  <c r="N68" i="169" s="1"/>
  <c r="N62" i="173"/>
  <c r="N68" i="173" s="1"/>
  <c r="N62" i="167"/>
  <c r="N68" i="167" s="1"/>
  <c r="O42" i="175"/>
  <c r="O47" i="169"/>
  <c r="O47" i="172"/>
  <c r="O21" i="193"/>
  <c r="O60" i="168"/>
  <c r="O14" i="219"/>
  <c r="O29" i="219" s="1"/>
  <c r="O35" i="219" s="1"/>
  <c r="O60" i="174"/>
  <c r="O24" i="182"/>
  <c r="O17" i="184"/>
  <c r="O60" i="167"/>
  <c r="O24" i="171"/>
  <c r="N62" i="174"/>
  <c r="N68" i="174" s="1"/>
  <c r="O42" i="176"/>
  <c r="O35" i="192"/>
  <c r="O47" i="171"/>
  <c r="O47" i="174"/>
  <c r="N62" i="170"/>
  <c r="N68" i="170" s="1"/>
  <c r="O47" i="173"/>
  <c r="O50" i="195"/>
  <c r="N40" i="184"/>
  <c r="N46" i="184" s="1"/>
  <c r="O24" i="170"/>
  <c r="O24" i="167"/>
  <c r="N57" i="176"/>
  <c r="N63" i="176" s="1"/>
  <c r="N51" i="191"/>
  <c r="N57" i="191" s="1"/>
  <c r="O46" i="191"/>
  <c r="O54" i="182"/>
  <c r="O24" i="173"/>
  <c r="O21" i="191"/>
  <c r="O24" i="175"/>
  <c r="O17" i="185"/>
  <c r="N57" i="175"/>
  <c r="N63" i="175" s="1"/>
  <c r="O50" i="196"/>
  <c r="O54" i="183"/>
  <c r="N56" i="182"/>
  <c r="N62" i="182" s="1"/>
  <c r="O35" i="191"/>
  <c r="O47" i="167"/>
  <c r="N62" i="172"/>
  <c r="N68" i="172" s="1"/>
  <c r="N72" i="172" s="1"/>
  <c r="N71" i="172" s="1"/>
  <c r="N73" i="172" s="1"/>
  <c r="N75" i="172" s="1"/>
  <c r="O24" i="183"/>
  <c r="O24" i="172"/>
  <c r="O24" i="169"/>
  <c r="O60" i="172"/>
  <c r="O38" i="184"/>
  <c r="O24" i="176"/>
  <c r="O30" i="217"/>
  <c r="O24" i="168"/>
  <c r="O66" i="195"/>
  <c r="O47" i="168"/>
  <c r="O46" i="192"/>
  <c r="N51" i="193"/>
  <c r="N57" i="193" s="1"/>
  <c r="N51" i="192"/>
  <c r="N57" i="192" s="1"/>
  <c r="AN54" i="115"/>
  <c r="BB54" i="115"/>
  <c r="AN46" i="115"/>
  <c r="AU54" i="115"/>
  <c r="BI36" i="115"/>
  <c r="BJ36" i="115"/>
  <c r="BG36" i="115"/>
  <c r="BK36" i="115"/>
  <c r="BH36" i="115"/>
  <c r="BH12" i="115"/>
  <c r="BI12" i="115"/>
  <c r="BH33" i="115"/>
  <c r="BI33" i="115"/>
  <c r="BH16" i="115"/>
  <c r="BI16" i="115"/>
  <c r="BI9" i="115"/>
  <c r="BH9" i="115"/>
  <c r="BI31" i="115"/>
  <c r="BH31" i="115"/>
  <c r="BH32" i="115"/>
  <c r="BI32" i="115"/>
  <c r="BH18" i="115"/>
  <c r="BI18" i="115"/>
  <c r="BH14" i="115"/>
  <c r="BI14" i="115"/>
  <c r="BH37" i="115"/>
  <c r="BI37" i="115"/>
  <c r="BJ37" i="115"/>
  <c r="BK37" i="115"/>
  <c r="BK38" i="115"/>
  <c r="BH38" i="115"/>
  <c r="BI38" i="115"/>
  <c r="BJ38" i="115"/>
  <c r="BI17" i="115"/>
  <c r="BH17" i="115"/>
  <c r="BH15" i="115"/>
  <c r="BI15" i="115"/>
  <c r="BH11" i="115"/>
  <c r="BI11" i="115"/>
  <c r="BI44" i="115"/>
  <c r="BH34" i="115"/>
  <c r="BI34" i="115"/>
  <c r="BH10" i="115"/>
  <c r="BI10" i="115"/>
  <c r="BI52" i="115"/>
  <c r="BI53" i="115"/>
  <c r="BI54" i="115"/>
  <c r="BI13" i="115"/>
  <c r="BH13" i="115"/>
  <c r="M30" i="188"/>
  <c r="M34" i="188" s="1"/>
  <c r="M84" i="233" l="1"/>
  <c r="I52" i="238"/>
  <c r="AX52" i="115"/>
  <c r="L42" i="247"/>
  <c r="S44" i="178"/>
  <c r="H54" i="238"/>
  <c r="AQ54" i="115"/>
  <c r="H52" i="238"/>
  <c r="AQ52" i="115"/>
  <c r="H53" i="238"/>
  <c r="AQ53" i="115"/>
  <c r="AR40" i="115"/>
  <c r="AY40" i="115" s="1"/>
  <c r="I40" i="233" s="1"/>
  <c r="AR38" i="115"/>
  <c r="AY38" i="115" s="1"/>
  <c r="BF38" i="115" s="1"/>
  <c r="J38" i="233" s="1"/>
  <c r="AR37" i="115"/>
  <c r="AY37" i="115" s="1"/>
  <c r="BF37" i="115" s="1"/>
  <c r="AR41" i="115"/>
  <c r="AY41" i="115" s="1"/>
  <c r="I41" i="233" s="1"/>
  <c r="AR36" i="115"/>
  <c r="AY36" i="115" s="1"/>
  <c r="BF36" i="115" s="1"/>
  <c r="BM36" i="115" s="1"/>
  <c r="K36" i="233" s="1"/>
  <c r="E18" i="239"/>
  <c r="E14" i="239"/>
  <c r="O16" i="236"/>
  <c r="O15" i="236"/>
  <c r="O17" i="236"/>
  <c r="E17" i="239"/>
  <c r="E19" i="239"/>
  <c r="G28" i="233"/>
  <c r="AQ22" i="114"/>
  <c r="BE22" i="114"/>
  <c r="BE22" i="115" s="1"/>
  <c r="AX22" i="114"/>
  <c r="AX22" i="115" s="1"/>
  <c r="J52" i="238"/>
  <c r="BL52" i="114"/>
  <c r="BL52" i="115" s="1"/>
  <c r="I23" i="238"/>
  <c r="AX20" i="114"/>
  <c r="AX20" i="115" s="1"/>
  <c r="AQ20" i="114"/>
  <c r="BE20" i="114"/>
  <c r="BE20" i="115" s="1"/>
  <c r="J53" i="238"/>
  <c r="BL53" i="114"/>
  <c r="BL53" i="115" s="1"/>
  <c r="J54" i="238"/>
  <c r="O20" i="236"/>
  <c r="S47" i="181"/>
  <c r="S43" i="179"/>
  <c r="AS21" i="114"/>
  <c r="BO22" i="162"/>
  <c r="BP22" i="162" s="1"/>
  <c r="N76" i="172"/>
  <c r="D16" i="207"/>
  <c r="J16" i="207" s="1"/>
  <c r="AU21" i="114"/>
  <c r="AY21" i="114"/>
  <c r="BF21" i="114" s="1"/>
  <c r="BL21" i="114" s="1"/>
  <c r="BL21" i="115" s="1"/>
  <c r="AW21" i="114"/>
  <c r="BM15" i="114"/>
  <c r="BP46" i="114"/>
  <c r="BP46" i="115" s="1"/>
  <c r="BM37" i="114"/>
  <c r="K37" i="238" s="1"/>
  <c r="BI45" i="114"/>
  <c r="BI45" i="115" s="1"/>
  <c r="S46" i="177"/>
  <c r="I20" i="207"/>
  <c r="L23" i="235" s="1"/>
  <c r="BO26" i="162"/>
  <c r="BP26" i="162" s="1"/>
  <c r="N67" i="175"/>
  <c r="N66" i="175" s="1"/>
  <c r="N61" i="191"/>
  <c r="N60" i="191" s="1"/>
  <c r="N62" i="191" s="1"/>
  <c r="N64" i="191" s="1"/>
  <c r="N50" i="184"/>
  <c r="N49" i="184" s="1"/>
  <c r="N51" i="184" s="1"/>
  <c r="N72" i="174"/>
  <c r="N71" i="174" s="1"/>
  <c r="N73" i="174" s="1"/>
  <c r="N75" i="174" s="1"/>
  <c r="N72" i="167"/>
  <c r="N71" i="167" s="1"/>
  <c r="N73" i="167" s="1"/>
  <c r="N72" i="168"/>
  <c r="N71" i="168" s="1"/>
  <c r="N73" i="168" s="1"/>
  <c r="N50" i="185"/>
  <c r="N49" i="185" s="1"/>
  <c r="N51" i="185" s="1"/>
  <c r="N42" i="217"/>
  <c r="N41" i="217" s="1"/>
  <c r="N43" i="217" s="1"/>
  <c r="N61" i="192"/>
  <c r="N60" i="192" s="1"/>
  <c r="N62" i="192" s="1"/>
  <c r="N64" i="192" s="1"/>
  <c r="N66" i="182"/>
  <c r="N65" i="182" s="1"/>
  <c r="N67" i="182" s="1"/>
  <c r="N67" i="176"/>
  <c r="N66" i="176" s="1"/>
  <c r="N68" i="176" s="1"/>
  <c r="N66" i="183"/>
  <c r="N65" i="183" s="1"/>
  <c r="N67" i="183" s="1"/>
  <c r="O39" i="218"/>
  <c r="N61" i="193"/>
  <c r="N60" i="193" s="1"/>
  <c r="N62" i="193" s="1"/>
  <c r="O39" i="219"/>
  <c r="N72" i="169"/>
  <c r="N71" i="169" s="1"/>
  <c r="N73" i="169" s="1"/>
  <c r="N40" i="218"/>
  <c r="N42" i="218" s="1"/>
  <c r="N72" i="170"/>
  <c r="N71" i="170" s="1"/>
  <c r="N73" i="170" s="1"/>
  <c r="N75" i="170" s="1"/>
  <c r="N72" i="171"/>
  <c r="N71" i="171" s="1"/>
  <c r="N73" i="171" s="1"/>
  <c r="N72" i="173"/>
  <c r="N71" i="173" s="1"/>
  <c r="N73" i="173" s="1"/>
  <c r="N75" i="173" s="1"/>
  <c r="N39" i="219"/>
  <c r="M19" i="239"/>
  <c r="BG37" i="114"/>
  <c r="BG37" i="115" s="1"/>
  <c r="BM31" i="114"/>
  <c r="O18" i="236"/>
  <c r="BH54" i="114"/>
  <c r="BK54" i="114"/>
  <c r="BG54" i="114"/>
  <c r="BJ54" i="114"/>
  <c r="BM54" i="114"/>
  <c r="BS54" i="114" s="1"/>
  <c r="BS54" i="115" s="1"/>
  <c r="O19" i="236"/>
  <c r="BM10" i="114"/>
  <c r="BM14" i="114"/>
  <c r="BM12" i="114"/>
  <c r="BG38" i="114"/>
  <c r="BG38" i="115" s="1"/>
  <c r="BM17" i="114"/>
  <c r="BM38" i="114"/>
  <c r="K38" i="238" s="1"/>
  <c r="BM11" i="114"/>
  <c r="BM16" i="114"/>
  <c r="BJ52" i="114"/>
  <c r="BM18" i="114"/>
  <c r="BM45" i="114"/>
  <c r="BK52" i="114"/>
  <c r="BM34" i="114"/>
  <c r="BH52" i="114"/>
  <c r="BM52" i="114"/>
  <c r="BS52" i="114" s="1"/>
  <c r="BS52" i="115" s="1"/>
  <c r="BG52" i="114"/>
  <c r="BJ53" i="114"/>
  <c r="BM33" i="114"/>
  <c r="BH53" i="114"/>
  <c r="BM32" i="114"/>
  <c r="O40" i="185"/>
  <c r="O46" i="185" s="1"/>
  <c r="BM13" i="114"/>
  <c r="BK53" i="114"/>
  <c r="BG53" i="114"/>
  <c r="BM53" i="114"/>
  <c r="BS53" i="114" s="1"/>
  <c r="BS53" i="115" s="1"/>
  <c r="BM36" i="114"/>
  <c r="J36" i="238"/>
  <c r="BF9" i="114"/>
  <c r="P35" i="194"/>
  <c r="BF22" i="114"/>
  <c r="BL22" i="114" s="1"/>
  <c r="BL22" i="115" s="1"/>
  <c r="I25" i="238"/>
  <c r="AV26" i="114"/>
  <c r="AO28" i="114"/>
  <c r="AO28" i="115" s="1"/>
  <c r="BB20" i="114"/>
  <c r="BD20" i="114"/>
  <c r="AZ20" i="114"/>
  <c r="BC20" i="114"/>
  <c r="AL28" i="114"/>
  <c r="AM28" i="114"/>
  <c r="AM28" i="115" s="1"/>
  <c r="AU26" i="114"/>
  <c r="AN28" i="114"/>
  <c r="AN28" i="115" s="1"/>
  <c r="AS26" i="114"/>
  <c r="AP28" i="114"/>
  <c r="AP28" i="115" s="1"/>
  <c r="AW26" i="114"/>
  <c r="AY26" i="114"/>
  <c r="BB22" i="114"/>
  <c r="BD22" i="114"/>
  <c r="AZ22" i="114"/>
  <c r="BC22" i="114"/>
  <c r="BF20" i="114"/>
  <c r="BL20" i="114" s="1"/>
  <c r="BL20" i="115" s="1"/>
  <c r="BT46" i="114"/>
  <c r="BT44" i="114"/>
  <c r="BL20" i="162"/>
  <c r="BL21" i="162"/>
  <c r="AG64" i="162"/>
  <c r="O32" i="217"/>
  <c r="O38" i="217" s="1"/>
  <c r="O51" i="193"/>
  <c r="O57" i="193" s="1"/>
  <c r="AG46" i="162" s="1"/>
  <c r="P35" i="192"/>
  <c r="P60" i="173"/>
  <c r="O62" i="173"/>
  <c r="O68" i="173" s="1"/>
  <c r="P47" i="174"/>
  <c r="P35" i="191"/>
  <c r="O56" i="183"/>
  <c r="O62" i="183" s="1"/>
  <c r="P16" i="217"/>
  <c r="O62" i="168"/>
  <c r="O68" i="168" s="1"/>
  <c r="AG12" i="162" s="1"/>
  <c r="O62" i="171"/>
  <c r="O68" i="171" s="1"/>
  <c r="AG15" i="162" s="1"/>
  <c r="O62" i="174"/>
  <c r="O68" i="174" s="1"/>
  <c r="AG18" i="162" s="1"/>
  <c r="P42" i="176"/>
  <c r="P60" i="168"/>
  <c r="P60" i="170"/>
  <c r="P60" i="174"/>
  <c r="O62" i="172"/>
  <c r="O68" i="172" s="1"/>
  <c r="O51" i="192"/>
  <c r="O57" i="175"/>
  <c r="O63" i="175" s="1"/>
  <c r="AG9" i="162" s="1"/>
  <c r="P66" i="195"/>
  <c r="O62" i="167"/>
  <c r="O68" i="167" s="1"/>
  <c r="AG11" i="162" s="1"/>
  <c r="P47" i="172"/>
  <c r="P42" i="175"/>
  <c r="P54" i="182"/>
  <c r="P47" i="171"/>
  <c r="P24" i="171"/>
  <c r="Q8" i="217"/>
  <c r="Q19" i="174"/>
  <c r="Q8" i="193"/>
  <c r="Q50" i="168"/>
  <c r="Q39" i="192"/>
  <c r="Q54" i="173"/>
  <c r="Q10" i="168"/>
  <c r="Q21" i="170"/>
  <c r="Q22" i="183"/>
  <c r="Q63" i="195"/>
  <c r="Q34" i="184"/>
  <c r="Q41" i="192"/>
  <c r="Q56" i="167"/>
  <c r="Q50" i="176"/>
  <c r="Q12" i="183"/>
  <c r="Q8" i="173"/>
  <c r="Q15" i="185"/>
  <c r="Q48" i="176"/>
  <c r="Q12" i="217"/>
  <c r="Q8" i="170"/>
  <c r="Q39" i="191"/>
  <c r="Q18" i="196"/>
  <c r="Q21" i="171"/>
  <c r="Q50" i="183"/>
  <c r="Q19" i="167"/>
  <c r="Q24" i="196"/>
  <c r="Q27" i="217"/>
  <c r="Q52" i="171"/>
  <c r="Q48" i="183"/>
  <c r="Q36" i="185"/>
  <c r="Q16" i="175"/>
  <c r="Q19" i="171"/>
  <c r="Q15" i="193"/>
  <c r="Q13" i="168"/>
  <c r="Q52" i="169"/>
  <c r="Q15" i="182"/>
  <c r="Q13" i="185"/>
  <c r="Q10" i="171"/>
  <c r="Q43" i="192"/>
  <c r="Q13" i="219"/>
  <c r="Q20" i="170"/>
  <c r="Q12" i="193"/>
  <c r="Q44" i="193"/>
  <c r="Q15" i="196"/>
  <c r="Q21" i="173"/>
  <c r="Q56" i="174"/>
  <c r="Q20" i="168"/>
  <c r="Q61" i="195"/>
  <c r="Q34" i="185"/>
  <c r="Q45" i="176"/>
  <c r="Q43" i="191"/>
  <c r="Q65" i="196"/>
  <c r="Q21" i="167"/>
  <c r="Q17" i="194"/>
  <c r="Q15" i="191"/>
  <c r="Q13" i="218"/>
  <c r="Q56" i="172"/>
  <c r="Q52" i="175"/>
  <c r="Q50" i="169"/>
  <c r="Q8" i="168"/>
  <c r="Q13" i="193"/>
  <c r="Q13" i="184"/>
  <c r="Q21" i="169"/>
  <c r="Q13" i="167"/>
  <c r="Q20" i="173"/>
  <c r="Q13" i="192"/>
  <c r="Q56" i="169"/>
  <c r="Q17" i="183"/>
  <c r="Q55" i="195"/>
  <c r="Q17" i="192"/>
  <c r="Q24" i="195"/>
  <c r="Q21" i="195"/>
  <c r="Q10" i="172"/>
  <c r="Q17" i="191"/>
  <c r="Q19" i="193"/>
  <c r="Q9" i="184"/>
  <c r="Q8" i="167"/>
  <c r="Q19" i="175"/>
  <c r="Q50" i="170"/>
  <c r="Q13" i="169"/>
  <c r="Q19" i="191"/>
  <c r="Q52" i="174"/>
  <c r="Q8" i="182"/>
  <c r="Q63" i="196"/>
  <c r="Q8" i="183"/>
  <c r="Q13" i="196"/>
  <c r="Q17" i="182"/>
  <c r="Q52" i="168"/>
  <c r="Q45" i="193"/>
  <c r="Q21" i="172"/>
  <c r="Q19" i="168"/>
  <c r="Q13" i="176"/>
  <c r="Q39" i="193"/>
  <c r="Q16" i="176"/>
  <c r="Q58" i="195"/>
  <c r="Q25" i="217"/>
  <c r="Q10" i="167"/>
  <c r="Q39" i="194"/>
  <c r="Q19" i="169"/>
  <c r="Q50" i="172"/>
  <c r="Q8" i="174"/>
  <c r="Q52" i="176"/>
  <c r="Q10" i="182"/>
  <c r="Q8" i="219"/>
  <c r="Q20" i="182"/>
  <c r="Q15" i="183"/>
  <c r="Q20" i="172"/>
  <c r="Q21" i="175"/>
  <c r="Q10" i="169"/>
  <c r="Q13" i="194"/>
  <c r="Q10" i="217"/>
  <c r="Q15" i="192"/>
  <c r="Q54" i="167"/>
  <c r="Q12" i="182"/>
  <c r="Q10" i="173"/>
  <c r="Q54" i="174"/>
  <c r="Q44" i="191"/>
  <c r="Q16" i="174"/>
  <c r="Q10" i="174"/>
  <c r="Q20" i="176"/>
  <c r="Q13" i="195"/>
  <c r="Q16" i="169"/>
  <c r="Q8" i="192"/>
  <c r="Q54" i="170"/>
  <c r="Q10" i="175"/>
  <c r="Q8" i="171"/>
  <c r="Q52" i="173"/>
  <c r="Q8" i="172"/>
  <c r="Q65" i="195"/>
  <c r="Q12" i="194"/>
  <c r="Q20" i="171"/>
  <c r="Q18" i="195"/>
  <c r="Q19" i="172"/>
  <c r="Q45" i="182"/>
  <c r="Q8" i="175"/>
  <c r="Q12" i="192"/>
  <c r="Q22" i="182"/>
  <c r="Q8" i="218"/>
  <c r="Q61" i="196"/>
  <c r="Q54" i="168"/>
  <c r="Q50" i="174"/>
  <c r="Q20" i="174"/>
  <c r="Q21" i="174"/>
  <c r="Q16" i="170"/>
  <c r="Q56" i="171"/>
  <c r="Q50" i="171"/>
  <c r="Q15" i="184"/>
  <c r="Q55" i="196"/>
  <c r="Q8" i="176"/>
  <c r="Q17" i="193"/>
  <c r="Q11" i="219"/>
  <c r="Q8" i="169"/>
  <c r="Q16" i="173"/>
  <c r="Q56" i="170"/>
  <c r="Q10" i="176"/>
  <c r="Q56" i="173"/>
  <c r="Q41" i="193"/>
  <c r="Q11" i="185"/>
  <c r="Q25" i="218"/>
  <c r="Q27" i="218" s="1"/>
  <c r="Q21" i="168"/>
  <c r="Q19" i="173"/>
  <c r="Q16" i="171"/>
  <c r="Q19" i="170"/>
  <c r="Q48" i="175"/>
  <c r="Q20" i="167"/>
  <c r="Q44" i="194"/>
  <c r="Q11" i="218"/>
  <c r="Q36" i="184"/>
  <c r="Q45" i="175"/>
  <c r="Q19" i="194"/>
  <c r="Q50" i="175"/>
  <c r="Q16" i="167"/>
  <c r="Q19" i="192"/>
  <c r="Q54" i="171"/>
  <c r="Q50" i="167"/>
  <c r="Q8" i="185"/>
  <c r="Q44" i="192"/>
  <c r="Q20" i="175"/>
  <c r="Q45" i="194"/>
  <c r="Q16" i="168"/>
  <c r="Q52" i="167"/>
  <c r="Q13" i="170"/>
  <c r="Q56" i="168"/>
  <c r="Q10" i="183"/>
  <c r="Q50" i="173"/>
  <c r="Q14" i="217"/>
  <c r="Q43" i="193"/>
  <c r="Q54" i="172"/>
  <c r="Q12" i="191"/>
  <c r="Q8" i="191"/>
  <c r="Q52" i="172"/>
  <c r="Q58" i="196"/>
  <c r="Q45" i="191"/>
  <c r="Q25" i="219"/>
  <c r="Q27" i="219" s="1"/>
  <c r="Q19" i="176"/>
  <c r="Q52" i="170"/>
  <c r="Q13" i="172"/>
  <c r="Q20" i="169"/>
  <c r="Q41" i="194"/>
  <c r="Q21" i="176"/>
  <c r="Q13" i="175"/>
  <c r="Q10" i="170"/>
  <c r="Q13" i="174"/>
  <c r="Q45" i="192"/>
  <c r="Q16" i="172"/>
  <c r="Q11" i="184"/>
  <c r="Q21" i="196"/>
  <c r="Q22" i="217"/>
  <c r="Q13" i="171"/>
  <c r="Q13" i="173"/>
  <c r="Q8" i="184"/>
  <c r="Q43" i="194"/>
  <c r="Q54" i="169"/>
  <c r="Q15" i="194"/>
  <c r="Q13" i="191"/>
  <c r="Q41" i="191"/>
  <c r="Q15" i="195"/>
  <c r="Q20" i="183"/>
  <c r="Q9" i="185"/>
  <c r="Q45" i="183"/>
  <c r="Q48" i="182"/>
  <c r="Q50" i="182"/>
  <c r="P14" i="219"/>
  <c r="P29" i="219" s="1"/>
  <c r="P35" i="219" s="1"/>
  <c r="AN63" i="162" s="1"/>
  <c r="Q34" i="167"/>
  <c r="Q34" i="175"/>
  <c r="Q41" i="167"/>
  <c r="Q42" i="172"/>
  <c r="Q32" i="167"/>
  <c r="Q53" i="195"/>
  <c r="Q40" i="175"/>
  <c r="Q41" i="169"/>
  <c r="Q36" i="172"/>
  <c r="Q42" i="169"/>
  <c r="Q35" i="195"/>
  <c r="Q32" i="170"/>
  <c r="Q41" i="170"/>
  <c r="Q27" i="167"/>
  <c r="Q29" i="167" s="1"/>
  <c r="Q39" i="173"/>
  <c r="Q32" i="173"/>
  <c r="Q43" i="169"/>
  <c r="Q45" i="170"/>
  <c r="Q43" i="182"/>
  <c r="Q45" i="167"/>
  <c r="Q38" i="169"/>
  <c r="Q40" i="172"/>
  <c r="Q43" i="170"/>
  <c r="Q41" i="173"/>
  <c r="Q40" i="167"/>
  <c r="Q42" i="167"/>
  <c r="Q27" i="170"/>
  <c r="Q29" i="170" s="1"/>
  <c r="Q39" i="169"/>
  <c r="Q40" i="173"/>
  <c r="Q27" i="172"/>
  <c r="Q29" i="172" s="1"/>
  <c r="Q42" i="170"/>
  <c r="Q42" i="173"/>
  <c r="Q36" i="173"/>
  <c r="Q39" i="170"/>
  <c r="Q45" i="169"/>
  <c r="Q43" i="172"/>
  <c r="Q39" i="195"/>
  <c r="Q36" i="167"/>
  <c r="Q39" i="167"/>
  <c r="Q41" i="172"/>
  <c r="Q27" i="175"/>
  <c r="Q29" i="175" s="1"/>
  <c r="Q27" i="169"/>
  <c r="Q29" i="169" s="1"/>
  <c r="Q39" i="172"/>
  <c r="Q43" i="167"/>
  <c r="Q45" i="173"/>
  <c r="Q33" i="191"/>
  <c r="Q47" i="195"/>
  <c r="Q34" i="173"/>
  <c r="Q34" i="169"/>
  <c r="Q40" i="170"/>
  <c r="Q38" i="193"/>
  <c r="Q41" i="195"/>
  <c r="Q38" i="175"/>
  <c r="Q32" i="169"/>
  <c r="Q34" i="172"/>
  <c r="Q36" i="175"/>
  <c r="Q38" i="167"/>
  <c r="Q33" i="193"/>
  <c r="Q40" i="169"/>
  <c r="Q36" i="170"/>
  <c r="Q32" i="172"/>
  <c r="Q34" i="191"/>
  <c r="Q34" i="170"/>
  <c r="Q32" i="175"/>
  <c r="Q34" i="193"/>
  <c r="Q45" i="172"/>
  <c r="Q37" i="195"/>
  <c r="Q38" i="170"/>
  <c r="Q45" i="195"/>
  <c r="Q38" i="172"/>
  <c r="Q27" i="173"/>
  <c r="Q29" i="173" s="1"/>
  <c r="Q36" i="169"/>
  <c r="Q43" i="173"/>
  <c r="Q38" i="173"/>
  <c r="Q38" i="191"/>
  <c r="P47" i="169"/>
  <c r="P24" i="182"/>
  <c r="P24" i="170"/>
  <c r="P24" i="183"/>
  <c r="P46" i="191"/>
  <c r="P35" i="193"/>
  <c r="O62" i="169"/>
  <c r="O68" i="169" s="1"/>
  <c r="AG13" i="162" s="1"/>
  <c r="O40" i="184"/>
  <c r="O46" i="184" s="1"/>
  <c r="P46" i="192"/>
  <c r="Q43" i="183"/>
  <c r="Q40" i="176"/>
  <c r="Q41" i="171"/>
  <c r="Q41" i="174"/>
  <c r="Q45" i="196"/>
  <c r="Q38" i="174"/>
  <c r="Q45" i="174"/>
  <c r="Q38" i="192"/>
  <c r="Q32" i="176"/>
  <c r="Q38" i="176"/>
  <c r="Q32" i="171"/>
  <c r="Q43" i="174"/>
  <c r="Q43" i="171"/>
  <c r="Q34" i="194"/>
  <c r="Q40" i="174"/>
  <c r="Q27" i="174"/>
  <c r="Q29" i="174" s="1"/>
  <c r="Q36" i="168"/>
  <c r="Q39" i="171"/>
  <c r="Q36" i="176"/>
  <c r="Q47" i="196"/>
  <c r="Q27" i="176"/>
  <c r="Q29" i="176" s="1"/>
  <c r="Q33" i="192"/>
  <c r="Q27" i="171"/>
  <c r="Q29" i="171" s="1"/>
  <c r="Q34" i="174"/>
  <c r="Q38" i="194"/>
  <c r="Q37" i="196"/>
  <c r="Q45" i="171"/>
  <c r="Q41" i="168"/>
  <c r="Q36" i="171"/>
  <c r="Q41" i="196"/>
  <c r="Q42" i="171"/>
  <c r="Q39" i="174"/>
  <c r="Q33" i="194"/>
  <c r="Q32" i="174"/>
  <c r="Q42" i="174"/>
  <c r="Q32" i="168"/>
  <c r="Q53" i="196"/>
  <c r="Q35" i="196"/>
  <c r="Q34" i="176"/>
  <c r="Q34" i="192"/>
  <c r="Q27" i="168"/>
  <c r="Q29" i="168" s="1"/>
  <c r="Q39" i="168"/>
  <c r="Q40" i="171"/>
  <c r="Q38" i="168"/>
  <c r="Q34" i="171"/>
  <c r="Q42" i="168"/>
  <c r="Q38" i="171"/>
  <c r="Q40" i="168"/>
  <c r="Q36" i="174"/>
  <c r="Q45" i="168"/>
  <c r="Q34" i="168"/>
  <c r="Q39" i="196"/>
  <c r="Q43" i="168"/>
  <c r="P17" i="185"/>
  <c r="P60" i="169"/>
  <c r="P60" i="167"/>
  <c r="P17" i="184"/>
  <c r="P14" i="218"/>
  <c r="P29" i="218" s="1"/>
  <c r="P35" i="218" s="1"/>
  <c r="AN64" i="162" s="1"/>
  <c r="P24" i="169"/>
  <c r="P24" i="174"/>
  <c r="P24" i="172"/>
  <c r="P60" i="171"/>
  <c r="P46" i="194"/>
  <c r="P30" i="217"/>
  <c r="P24" i="175"/>
  <c r="P24" i="167"/>
  <c r="P50" i="195"/>
  <c r="P47" i="170"/>
  <c r="P24" i="168"/>
  <c r="O62" i="170"/>
  <c r="O68" i="170" s="1"/>
  <c r="AG14" i="162" s="1"/>
  <c r="O51" i="191"/>
  <c r="O57" i="191" s="1"/>
  <c r="AG44" i="162" s="1"/>
  <c r="P55" i="176"/>
  <c r="P21" i="191"/>
  <c r="P47" i="167"/>
  <c r="O57" i="176"/>
  <c r="O63" i="176" s="1"/>
  <c r="AG10" i="162" s="1"/>
  <c r="O56" i="182"/>
  <c r="O62" i="182" s="1"/>
  <c r="P66" i="196"/>
  <c r="P50" i="196"/>
  <c r="P47" i="168"/>
  <c r="P54" i="183"/>
  <c r="P21" i="193"/>
  <c r="P24" i="176"/>
  <c r="P21" i="192"/>
  <c r="P38" i="184"/>
  <c r="P60" i="172"/>
  <c r="P24" i="173"/>
  <c r="P55" i="175"/>
  <c r="P38" i="185"/>
  <c r="P47" i="173"/>
  <c r="P46" i="193"/>
  <c r="BO13" i="115"/>
  <c r="BP13" i="115"/>
  <c r="BP54" i="115"/>
  <c r="BO34" i="115"/>
  <c r="BP34" i="115"/>
  <c r="BO11" i="115"/>
  <c r="BP11" i="115"/>
  <c r="BP14" i="115"/>
  <c r="BO14" i="115"/>
  <c r="BO17" i="115"/>
  <c r="BP17" i="115"/>
  <c r="BP32" i="115"/>
  <c r="BO32" i="115"/>
  <c r="BO9" i="115"/>
  <c r="BP9" i="115"/>
  <c r="BO12" i="115"/>
  <c r="BP12" i="115"/>
  <c r="BQ36" i="115"/>
  <c r="BN36" i="115"/>
  <c r="BR36" i="115"/>
  <c r="BO36" i="115"/>
  <c r="BP36" i="115"/>
  <c r="BP53" i="115"/>
  <c r="BP37" i="115"/>
  <c r="BQ37" i="115"/>
  <c r="BR37" i="115"/>
  <c r="BO37" i="115"/>
  <c r="BO33" i="115"/>
  <c r="BP33" i="115"/>
  <c r="BP52" i="115"/>
  <c r="BP10" i="115"/>
  <c r="BO10" i="115"/>
  <c r="BP44" i="115"/>
  <c r="BO15" i="115"/>
  <c r="BP15" i="115"/>
  <c r="BO38" i="115"/>
  <c r="BP38" i="115"/>
  <c r="BQ38" i="115"/>
  <c r="BR38" i="115"/>
  <c r="BP18" i="115"/>
  <c r="BO18" i="115"/>
  <c r="BO31" i="115"/>
  <c r="BP31" i="115"/>
  <c r="BO16" i="115"/>
  <c r="BP16" i="115"/>
  <c r="I37" i="233" l="1"/>
  <c r="I36" i="233"/>
  <c r="H40" i="233"/>
  <c r="H36" i="233"/>
  <c r="O23" i="236"/>
  <c r="J36" i="233"/>
  <c r="H37" i="233"/>
  <c r="H25" i="238"/>
  <c r="AQ22" i="115"/>
  <c r="H23" i="238"/>
  <c r="AQ20" i="115"/>
  <c r="H38" i="233"/>
  <c r="J37" i="233"/>
  <c r="H41" i="233"/>
  <c r="I38" i="233"/>
  <c r="BF40" i="115"/>
  <c r="J40" i="233" s="1"/>
  <c r="BF41" i="115"/>
  <c r="BM41" i="115" s="1"/>
  <c r="L41" i="233" s="1"/>
  <c r="BM40" i="115"/>
  <c r="L40" i="233" s="1"/>
  <c r="O22" i="236"/>
  <c r="BM37" i="115"/>
  <c r="K37" i="233" s="1"/>
  <c r="BM38" i="115"/>
  <c r="K38" i="233" s="1"/>
  <c r="BT36" i="115"/>
  <c r="L36" i="233" s="1"/>
  <c r="AQ26" i="114"/>
  <c r="BE26" i="114"/>
  <c r="BE26" i="115" s="1"/>
  <c r="AX26" i="114"/>
  <c r="AX26" i="115" s="1"/>
  <c r="BC21" i="114"/>
  <c r="AX21" i="114"/>
  <c r="AX21" i="115" s="1"/>
  <c r="BE21" i="114"/>
  <c r="BE21" i="115" s="1"/>
  <c r="AQ21" i="114"/>
  <c r="K54" i="238"/>
  <c r="K53" i="238"/>
  <c r="K52" i="238"/>
  <c r="BT15" i="114"/>
  <c r="N76" i="173"/>
  <c r="D17" i="207"/>
  <c r="J17" i="207" s="1"/>
  <c r="N76" i="174"/>
  <c r="D18" i="207"/>
  <c r="J18" i="207" s="1"/>
  <c r="BT31" i="114"/>
  <c r="O38" i="219"/>
  <c r="AJ63" i="162"/>
  <c r="O57" i="192"/>
  <c r="AG45" i="162" s="1"/>
  <c r="N76" i="170"/>
  <c r="D14" i="207"/>
  <c r="J14" i="207" s="1"/>
  <c r="O72" i="172"/>
  <c r="O71" i="172" s="1"/>
  <c r="O73" i="172" s="1"/>
  <c r="AG16" i="162"/>
  <c r="O72" i="173"/>
  <c r="O71" i="173" s="1"/>
  <c r="O73" i="173" s="1"/>
  <c r="AG17" i="162"/>
  <c r="BT54" i="114"/>
  <c r="O38" i="218"/>
  <c r="AJ64" i="162"/>
  <c r="AO64" i="114" s="1"/>
  <c r="AO64" i="115" s="1"/>
  <c r="J25" i="238"/>
  <c r="BH22" i="114"/>
  <c r="BM21" i="114"/>
  <c r="BH21" i="114"/>
  <c r="J23" i="238"/>
  <c r="BH20" i="114"/>
  <c r="BB21" i="114"/>
  <c r="AZ21" i="114"/>
  <c r="BD21" i="114"/>
  <c r="I24" i="238"/>
  <c r="M12" i="239" s="1"/>
  <c r="BN37" i="114"/>
  <c r="BN37" i="115" s="1"/>
  <c r="BT37" i="114"/>
  <c r="BP45" i="114"/>
  <c r="BP45" i="115" s="1"/>
  <c r="BO20" i="162"/>
  <c r="BO21" i="162"/>
  <c r="BP21" i="162" s="1"/>
  <c r="N43" i="218"/>
  <c r="D64" i="207"/>
  <c r="J64" i="207" s="1"/>
  <c r="N65" i="192"/>
  <c r="D45" i="207"/>
  <c r="J45" i="207" s="1"/>
  <c r="N65" i="191"/>
  <c r="D44" i="207"/>
  <c r="J44" i="207" s="1"/>
  <c r="AG63" i="162"/>
  <c r="N75" i="171"/>
  <c r="N64" i="193"/>
  <c r="N75" i="169"/>
  <c r="O72" i="170"/>
  <c r="O71" i="170" s="1"/>
  <c r="O73" i="170" s="1"/>
  <c r="AL14" i="162" s="1"/>
  <c r="AQ14" i="114" s="1"/>
  <c r="AQ14" i="115" s="1"/>
  <c r="O72" i="168"/>
  <c r="O71" i="168" s="1"/>
  <c r="O73" i="168" s="1"/>
  <c r="O61" i="193"/>
  <c r="O50" i="185"/>
  <c r="O49" i="185" s="1"/>
  <c r="O51" i="185" s="1"/>
  <c r="AL34" i="162" s="1"/>
  <c r="AQ34" i="114" s="1"/>
  <c r="AQ34" i="115" s="1"/>
  <c r="N68" i="175"/>
  <c r="N70" i="175" s="1"/>
  <c r="O67" i="176"/>
  <c r="O66" i="176" s="1"/>
  <c r="O68" i="176" s="1"/>
  <c r="AL10" i="162" s="1"/>
  <c r="AQ10" i="114" s="1"/>
  <c r="AQ10" i="115" s="1"/>
  <c r="O72" i="167"/>
  <c r="O71" i="167" s="1"/>
  <c r="O73" i="167" s="1"/>
  <c r="AL11" i="162" s="1"/>
  <c r="AQ11" i="114" s="1"/>
  <c r="AQ11" i="115" s="1"/>
  <c r="O42" i="217"/>
  <c r="N69" i="183"/>
  <c r="N69" i="182"/>
  <c r="N45" i="217"/>
  <c r="N75" i="168"/>
  <c r="P39" i="218"/>
  <c r="O50" i="184"/>
  <c r="O49" i="184" s="1"/>
  <c r="O51" i="184" s="1"/>
  <c r="AL33" i="162" s="1"/>
  <c r="AQ33" i="114" s="1"/>
  <c r="AQ33" i="115" s="1"/>
  <c r="O72" i="169"/>
  <c r="O72" i="174"/>
  <c r="O71" i="174" s="1"/>
  <c r="O73" i="174" s="1"/>
  <c r="AL18" i="162" s="1"/>
  <c r="AQ18" i="114" s="1"/>
  <c r="AQ18" i="115" s="1"/>
  <c r="O66" i="183"/>
  <c r="O65" i="183" s="1"/>
  <c r="O67" i="183" s="1"/>
  <c r="AL32" i="162" s="1"/>
  <c r="AQ32" i="114" s="1"/>
  <c r="AQ32" i="115" s="1"/>
  <c r="O66" i="182"/>
  <c r="O65" i="182" s="1"/>
  <c r="O67" i="182" s="1"/>
  <c r="AL31" i="162" s="1"/>
  <c r="AQ31" i="114" s="1"/>
  <c r="AQ31" i="115" s="1"/>
  <c r="O61" i="191"/>
  <c r="O67" i="175"/>
  <c r="O66" i="175" s="1"/>
  <c r="O68" i="175" s="1"/>
  <c r="AL9" i="162" s="1"/>
  <c r="AQ9" i="114" s="1"/>
  <c r="AQ9" i="115" s="1"/>
  <c r="O72" i="171"/>
  <c r="O71" i="171" s="1"/>
  <c r="O73" i="171" s="1"/>
  <c r="AL15" i="162" s="1"/>
  <c r="AQ15" i="114" s="1"/>
  <c r="AQ15" i="115" s="1"/>
  <c r="N70" i="176"/>
  <c r="N53" i="185"/>
  <c r="N75" i="167"/>
  <c r="N53" i="184"/>
  <c r="P39" i="219"/>
  <c r="N38" i="219"/>
  <c r="N40" i="219" s="1"/>
  <c r="N19" i="239"/>
  <c r="BQ54" i="114"/>
  <c r="BR54" i="114"/>
  <c r="BT14" i="114"/>
  <c r="BN54" i="114"/>
  <c r="BO54" i="114"/>
  <c r="AL64" i="114"/>
  <c r="AL64" i="115" s="1"/>
  <c r="BT10" i="114"/>
  <c r="BT11" i="114"/>
  <c r="BT12" i="114"/>
  <c r="BT16" i="114"/>
  <c r="BT17" i="114"/>
  <c r="BN38" i="114"/>
  <c r="BN38" i="115" s="1"/>
  <c r="BT38" i="114"/>
  <c r="BT18" i="114"/>
  <c r="BT45" i="114"/>
  <c r="BT33" i="114"/>
  <c r="BT34" i="114"/>
  <c r="BT52" i="114"/>
  <c r="BR52" i="114"/>
  <c r="BO52" i="114"/>
  <c r="BQ52" i="114"/>
  <c r="BN52" i="114"/>
  <c r="BT13" i="114"/>
  <c r="BN53" i="114"/>
  <c r="BM22" i="114"/>
  <c r="BS22" i="114" s="1"/>
  <c r="BS22" i="115" s="1"/>
  <c r="BT32" i="114"/>
  <c r="BJ22" i="114"/>
  <c r="BR53" i="114"/>
  <c r="BG21" i="114"/>
  <c r="BQ53" i="114"/>
  <c r="BO53" i="114"/>
  <c r="BT53" i="114"/>
  <c r="BG22" i="114"/>
  <c r="BJ21" i="114"/>
  <c r="BI22" i="114"/>
  <c r="AV28" i="114"/>
  <c r="AV28" i="115" s="1"/>
  <c r="I26" i="238"/>
  <c r="BI21" i="114"/>
  <c r="BK22" i="114"/>
  <c r="BM9" i="114"/>
  <c r="BK21" i="114"/>
  <c r="BT36" i="114"/>
  <c r="L36" i="238" s="1"/>
  <c r="K36" i="238"/>
  <c r="AW28" i="114"/>
  <c r="AW28" i="115" s="1"/>
  <c r="AU28" i="114"/>
  <c r="AU28" i="115" s="1"/>
  <c r="BG20" i="114"/>
  <c r="BK20" i="114"/>
  <c r="BJ20" i="114"/>
  <c r="BI20" i="114"/>
  <c r="AZ26" i="114"/>
  <c r="BB26" i="114"/>
  <c r="AT28" i="114"/>
  <c r="AT28" i="115" s="1"/>
  <c r="BD26" i="114"/>
  <c r="BC26" i="114"/>
  <c r="BF26" i="114"/>
  <c r="BL26" i="114" s="1"/>
  <c r="BL26" i="115" s="1"/>
  <c r="AS28" i="114"/>
  <c r="AR28" i="114"/>
  <c r="AL28" i="115"/>
  <c r="BM20" i="114"/>
  <c r="P51" i="191"/>
  <c r="P57" i="191" s="1"/>
  <c r="AN44" i="162" s="1"/>
  <c r="AG62" i="162"/>
  <c r="P32" i="217"/>
  <c r="P38" i="217" s="1"/>
  <c r="AN62" i="162" s="1"/>
  <c r="Q17" i="184"/>
  <c r="P56" i="182"/>
  <c r="P62" i="182" s="1"/>
  <c r="AN31" i="162" s="1"/>
  <c r="Q35" i="192"/>
  <c r="P51" i="192"/>
  <c r="P57" i="192" s="1"/>
  <c r="AN45" i="162" s="1"/>
  <c r="Q47" i="172"/>
  <c r="Q24" i="172"/>
  <c r="Q55" i="176"/>
  <c r="P62" i="171"/>
  <c r="P68" i="171" s="1"/>
  <c r="P57" i="176"/>
  <c r="P63" i="176" s="1"/>
  <c r="Q60" i="167"/>
  <c r="P57" i="175"/>
  <c r="P63" i="175" s="1"/>
  <c r="Q66" i="196"/>
  <c r="P62" i="170"/>
  <c r="P68" i="170" s="1"/>
  <c r="P62" i="174"/>
  <c r="P68" i="174" s="1"/>
  <c r="Q54" i="183"/>
  <c r="Q46" i="192"/>
  <c r="P62" i="172"/>
  <c r="P68" i="172" s="1"/>
  <c r="J53" i="207"/>
  <c r="P40" i="184"/>
  <c r="P46" i="184" s="1"/>
  <c r="AN33" i="162" s="1"/>
  <c r="Q35" i="194"/>
  <c r="Q24" i="174"/>
  <c r="R25" i="217"/>
  <c r="R21" i="174"/>
  <c r="R22" i="182"/>
  <c r="R45" i="175"/>
  <c r="R17" i="183"/>
  <c r="R8" i="191"/>
  <c r="R52" i="172"/>
  <c r="R50" i="174"/>
  <c r="R9" i="185"/>
  <c r="R8" i="174"/>
  <c r="R21" i="195"/>
  <c r="R12" i="193"/>
  <c r="R15" i="185"/>
  <c r="R15" i="194"/>
  <c r="R8" i="219"/>
  <c r="R19" i="172"/>
  <c r="R52" i="169"/>
  <c r="R19" i="191"/>
  <c r="R56" i="167"/>
  <c r="R19" i="192"/>
  <c r="R20" i="173"/>
  <c r="R19" i="175"/>
  <c r="R13" i="191"/>
  <c r="R20" i="175"/>
  <c r="R65" i="196"/>
  <c r="R21" i="167"/>
  <c r="R41" i="193"/>
  <c r="R44" i="191"/>
  <c r="R21" i="171"/>
  <c r="R34" i="185"/>
  <c r="R13" i="194"/>
  <c r="R19" i="176"/>
  <c r="R8" i="184"/>
  <c r="R10" i="168"/>
  <c r="R48" i="175"/>
  <c r="R55" i="195"/>
  <c r="R50" i="182"/>
  <c r="R56" i="172"/>
  <c r="R54" i="174"/>
  <c r="R13" i="185"/>
  <c r="R22" i="217"/>
  <c r="R20" i="168"/>
  <c r="R8" i="193"/>
  <c r="R8" i="168"/>
  <c r="R56" i="168"/>
  <c r="R13" i="195"/>
  <c r="R19" i="168"/>
  <c r="R16" i="170"/>
  <c r="R10" i="183"/>
  <c r="R24" i="196"/>
  <c r="R16" i="176"/>
  <c r="R13" i="172"/>
  <c r="R10" i="174"/>
  <c r="R12" i="217"/>
  <c r="R17" i="194"/>
  <c r="R50" i="175"/>
  <c r="R54" i="168"/>
  <c r="R52" i="176"/>
  <c r="R8" i="182"/>
  <c r="R15" i="195"/>
  <c r="R63" i="196"/>
  <c r="R15" i="184"/>
  <c r="R39" i="191"/>
  <c r="R19" i="171"/>
  <c r="R15" i="196"/>
  <c r="R8" i="176"/>
  <c r="R48" i="182"/>
  <c r="R17" i="193"/>
  <c r="R54" i="170"/>
  <c r="R54" i="167"/>
  <c r="R13" i="169"/>
  <c r="R20" i="182"/>
  <c r="R65" i="195"/>
  <c r="R14" i="217"/>
  <c r="R50" i="170"/>
  <c r="R50" i="176"/>
  <c r="R19" i="194"/>
  <c r="R56" i="173"/>
  <c r="R18" i="196"/>
  <c r="R11" i="184"/>
  <c r="R44" i="193"/>
  <c r="R12" i="194"/>
  <c r="R16" i="172"/>
  <c r="R21" i="168"/>
  <c r="R20" i="170"/>
  <c r="R15" i="183"/>
  <c r="R58" i="196"/>
  <c r="R10" i="176"/>
  <c r="R52" i="168"/>
  <c r="R13" i="170"/>
  <c r="R16" i="169"/>
  <c r="R10" i="182"/>
  <c r="R54" i="169"/>
  <c r="R56" i="171"/>
  <c r="R50" i="183"/>
  <c r="R10" i="171"/>
  <c r="R13" i="193"/>
  <c r="R48" i="176"/>
  <c r="R22" i="183"/>
  <c r="R39" i="193"/>
  <c r="R13" i="218"/>
  <c r="R16" i="174"/>
  <c r="R16" i="167"/>
  <c r="R8" i="169"/>
  <c r="R50" i="173"/>
  <c r="R45" i="194"/>
  <c r="R50" i="171"/>
  <c r="R52" i="173"/>
  <c r="R58" i="195"/>
  <c r="R19" i="170"/>
  <c r="R43" i="191"/>
  <c r="R10" i="175"/>
  <c r="R39" i="194"/>
  <c r="R44" i="192"/>
  <c r="R8" i="218"/>
  <c r="R11" i="218"/>
  <c r="R13" i="176"/>
  <c r="R43" i="193"/>
  <c r="R36" i="184"/>
  <c r="R17" i="192"/>
  <c r="R20" i="176"/>
  <c r="R21" i="196"/>
  <c r="R52" i="170"/>
  <c r="R50" i="172"/>
  <c r="R13" i="219"/>
  <c r="R54" i="171"/>
  <c r="R8" i="185"/>
  <c r="R21" i="175"/>
  <c r="R27" i="217"/>
  <c r="R13" i="184"/>
  <c r="R21" i="172"/>
  <c r="R21" i="170"/>
  <c r="R43" i="192"/>
  <c r="R39" i="192"/>
  <c r="R8" i="183"/>
  <c r="R21" i="176"/>
  <c r="R8" i="175"/>
  <c r="R10" i="170"/>
  <c r="R56" i="174"/>
  <c r="R41" i="192"/>
  <c r="R8" i="170"/>
  <c r="R11" i="185"/>
  <c r="R16" i="171"/>
  <c r="R15" i="191"/>
  <c r="R20" i="174"/>
  <c r="R19" i="167"/>
  <c r="R44" i="194"/>
  <c r="R50" i="169"/>
  <c r="R9" i="184"/>
  <c r="R45" i="183"/>
  <c r="R19" i="193"/>
  <c r="R61" i="196"/>
  <c r="R61" i="195"/>
  <c r="R12" i="191"/>
  <c r="R24" i="195"/>
  <c r="R50" i="168"/>
  <c r="R48" i="183"/>
  <c r="R45" i="193"/>
  <c r="R16" i="168"/>
  <c r="R15" i="192"/>
  <c r="R10" i="169"/>
  <c r="R34" i="184"/>
  <c r="R17" i="191"/>
  <c r="R17" i="182"/>
  <c r="R8" i="167"/>
  <c r="R8" i="192"/>
  <c r="R20" i="172"/>
  <c r="R13" i="168"/>
  <c r="R19" i="174"/>
  <c r="R12" i="192"/>
  <c r="R20" i="183"/>
  <c r="R54" i="172"/>
  <c r="R41" i="194"/>
  <c r="R41" i="191"/>
  <c r="R13" i="175"/>
  <c r="R8" i="171"/>
  <c r="R11" i="219"/>
  <c r="R16" i="175"/>
  <c r="R13" i="196"/>
  <c r="R45" i="192"/>
  <c r="R13" i="173"/>
  <c r="R52" i="171"/>
  <c r="R25" i="218"/>
  <c r="R27" i="218" s="1"/>
  <c r="R10" i="173"/>
  <c r="R13" i="171"/>
  <c r="R16" i="173"/>
  <c r="R25" i="219"/>
  <c r="R27" i="219" s="1"/>
  <c r="R20" i="169"/>
  <c r="R20" i="167"/>
  <c r="R50" i="167"/>
  <c r="R15" i="182"/>
  <c r="R13" i="192"/>
  <c r="R21" i="173"/>
  <c r="R52" i="167"/>
  <c r="R54" i="173"/>
  <c r="R52" i="174"/>
  <c r="R8" i="172"/>
  <c r="R15" i="193"/>
  <c r="R10" i="167"/>
  <c r="R45" i="176"/>
  <c r="R10" i="217"/>
  <c r="R10" i="172"/>
  <c r="R21" i="169"/>
  <c r="R13" i="174"/>
  <c r="R45" i="191"/>
  <c r="R18" i="195"/>
  <c r="R52" i="175"/>
  <c r="R8" i="217"/>
  <c r="R12" i="183"/>
  <c r="R19" i="173"/>
  <c r="R36" i="185"/>
  <c r="R19" i="169"/>
  <c r="R20" i="171"/>
  <c r="R43" i="194"/>
  <c r="R56" i="170"/>
  <c r="R8" i="173"/>
  <c r="R56" i="169"/>
  <c r="R55" i="196"/>
  <c r="R45" i="182"/>
  <c r="R12" i="182"/>
  <c r="R13" i="167"/>
  <c r="R63" i="195"/>
  <c r="P62" i="168"/>
  <c r="P68" i="168" s="1"/>
  <c r="Q42" i="176"/>
  <c r="J52" i="207"/>
  <c r="Q47" i="167"/>
  <c r="Q21" i="191"/>
  <c r="Q60" i="171"/>
  <c r="Q14" i="219"/>
  <c r="Q29" i="219" s="1"/>
  <c r="Q35" i="219" s="1"/>
  <c r="AU63" i="162" s="1"/>
  <c r="Q24" i="183"/>
  <c r="P62" i="173"/>
  <c r="P68" i="173" s="1"/>
  <c r="J54" i="207"/>
  <c r="P62" i="169"/>
  <c r="P68" i="169" s="1"/>
  <c r="P51" i="193"/>
  <c r="P57" i="193" s="1"/>
  <c r="AN46" i="162" s="1"/>
  <c r="Q46" i="191"/>
  <c r="Q46" i="193"/>
  <c r="Q54" i="182"/>
  <c r="Q47" i="170"/>
  <c r="Q60" i="173"/>
  <c r="Q55" i="175"/>
  <c r="Q24" i="176"/>
  <c r="Q14" i="218"/>
  <c r="Q29" i="218" s="1"/>
  <c r="Q35" i="218" s="1"/>
  <c r="AU64" i="162" s="1"/>
  <c r="Q24" i="171"/>
  <c r="Q24" i="168"/>
  <c r="Q24" i="170"/>
  <c r="Q24" i="173"/>
  <c r="Q16" i="217"/>
  <c r="P56" i="183"/>
  <c r="P62" i="183" s="1"/>
  <c r="AN32" i="162" s="1"/>
  <c r="Q21" i="193"/>
  <c r="Q47" i="168"/>
  <c r="Q42" i="175"/>
  <c r="Q47" i="173"/>
  <c r="Q24" i="175"/>
  <c r="Q21" i="192"/>
  <c r="Q60" i="172"/>
  <c r="Q24" i="167"/>
  <c r="Q66" i="195"/>
  <c r="Q38" i="185"/>
  <c r="P62" i="167"/>
  <c r="P68" i="167" s="1"/>
  <c r="P40" i="185"/>
  <c r="P46" i="185" s="1"/>
  <c r="AN34" i="162" s="1"/>
  <c r="Q50" i="196"/>
  <c r="Q47" i="174"/>
  <c r="R43" i="183"/>
  <c r="R37" i="196"/>
  <c r="R32" i="168"/>
  <c r="R42" i="171"/>
  <c r="R39" i="168"/>
  <c r="R34" i="194"/>
  <c r="R27" i="168"/>
  <c r="R29" i="168" s="1"/>
  <c r="R39" i="196"/>
  <c r="R34" i="174"/>
  <c r="R34" i="171"/>
  <c r="R38" i="194"/>
  <c r="R36" i="174"/>
  <c r="R41" i="171"/>
  <c r="R36" i="168"/>
  <c r="R34" i="192"/>
  <c r="R41" i="168"/>
  <c r="R33" i="194"/>
  <c r="R36" i="171"/>
  <c r="R40" i="168"/>
  <c r="R38" i="176"/>
  <c r="R43" i="168"/>
  <c r="R32" i="176"/>
  <c r="R43" i="171"/>
  <c r="R27" i="176"/>
  <c r="R29" i="176" s="1"/>
  <c r="R45" i="168"/>
  <c r="R38" i="168"/>
  <c r="R42" i="174"/>
  <c r="R39" i="174"/>
  <c r="R35" i="196"/>
  <c r="R43" i="174"/>
  <c r="R42" i="168"/>
  <c r="R47" i="196"/>
  <c r="R36" i="176"/>
  <c r="R45" i="196"/>
  <c r="R45" i="171"/>
  <c r="R38" i="192"/>
  <c r="R40" i="174"/>
  <c r="R34" i="168"/>
  <c r="R45" i="174"/>
  <c r="R27" i="171"/>
  <c r="R29" i="171" s="1"/>
  <c r="R32" i="174"/>
  <c r="R38" i="171"/>
  <c r="R40" i="176"/>
  <c r="R33" i="192"/>
  <c r="R27" i="174"/>
  <c r="R29" i="174" s="1"/>
  <c r="R53" i="196"/>
  <c r="R40" i="171"/>
  <c r="R41" i="196"/>
  <c r="R38" i="174"/>
  <c r="R39" i="171"/>
  <c r="R34" i="176"/>
  <c r="R41" i="174"/>
  <c r="R32" i="171"/>
  <c r="Q47" i="171"/>
  <c r="Q35" i="193"/>
  <c r="Q47" i="169"/>
  <c r="Q35" i="191"/>
  <c r="R33" i="191"/>
  <c r="R41" i="170"/>
  <c r="R45" i="170"/>
  <c r="R45" i="195"/>
  <c r="R42" i="172"/>
  <c r="R42" i="170"/>
  <c r="R32" i="173"/>
  <c r="R38" i="173"/>
  <c r="R39" i="167"/>
  <c r="R39" i="173"/>
  <c r="R34" i="173"/>
  <c r="R40" i="173"/>
  <c r="R35" i="195"/>
  <c r="R40" i="170"/>
  <c r="R34" i="172"/>
  <c r="R41" i="195"/>
  <c r="R27" i="170"/>
  <c r="R29" i="170" s="1"/>
  <c r="R36" i="173"/>
  <c r="R42" i="173"/>
  <c r="R43" i="182"/>
  <c r="R32" i="169"/>
  <c r="R42" i="167"/>
  <c r="R36" i="167"/>
  <c r="R32" i="175"/>
  <c r="R38" i="169"/>
  <c r="R38" i="167"/>
  <c r="R53" i="195"/>
  <c r="R27" i="169"/>
  <c r="R29" i="169" s="1"/>
  <c r="R34" i="167"/>
  <c r="R39" i="172"/>
  <c r="R39" i="195"/>
  <c r="R43" i="167"/>
  <c r="R32" i="172"/>
  <c r="R27" i="172"/>
  <c r="R29" i="172" s="1"/>
  <c r="R45" i="172"/>
  <c r="R36" i="175"/>
  <c r="R38" i="172"/>
  <c r="R34" i="169"/>
  <c r="R41" i="173"/>
  <c r="R40" i="172"/>
  <c r="R39" i="169"/>
  <c r="R38" i="170"/>
  <c r="R27" i="167"/>
  <c r="R29" i="167" s="1"/>
  <c r="R32" i="167"/>
  <c r="R27" i="175"/>
  <c r="R29" i="175" s="1"/>
  <c r="R34" i="170"/>
  <c r="R34" i="175"/>
  <c r="R40" i="175"/>
  <c r="R41" i="172"/>
  <c r="R34" i="191"/>
  <c r="R45" i="169"/>
  <c r="R43" i="169"/>
  <c r="R38" i="175"/>
  <c r="R47" i="195"/>
  <c r="R39" i="170"/>
  <c r="R45" i="167"/>
  <c r="R45" i="173"/>
  <c r="R36" i="169"/>
  <c r="R36" i="170"/>
  <c r="R43" i="172"/>
  <c r="R36" i="172"/>
  <c r="R37" i="195"/>
  <c r="R34" i="193"/>
  <c r="R40" i="167"/>
  <c r="R43" i="170"/>
  <c r="R27" i="173"/>
  <c r="R29" i="173" s="1"/>
  <c r="R41" i="167"/>
  <c r="R42" i="169"/>
  <c r="R43" i="173"/>
  <c r="R41" i="169"/>
  <c r="R32" i="170"/>
  <c r="R40" i="169"/>
  <c r="R38" i="191"/>
  <c r="R33" i="193"/>
  <c r="R38" i="193"/>
  <c r="Q50" i="195"/>
  <c r="Q30" i="217"/>
  <c r="Q17" i="185"/>
  <c r="Q24" i="169"/>
  <c r="Q60" i="174"/>
  <c r="Q46" i="194"/>
  <c r="Q24" i="182"/>
  <c r="Q60" i="170"/>
  <c r="Q60" i="169"/>
  <c r="Q38" i="184"/>
  <c r="Q60" i="168"/>
  <c r="G19" i="239" l="1"/>
  <c r="H26" i="238"/>
  <c r="AQ26" i="115"/>
  <c r="H19" i="239"/>
  <c r="H24" i="238"/>
  <c r="L12" i="239" s="1"/>
  <c r="AQ21" i="115"/>
  <c r="F19" i="239"/>
  <c r="J41" i="233"/>
  <c r="K41" i="233"/>
  <c r="J24" i="238"/>
  <c r="N12" i="239" s="1"/>
  <c r="K40" i="233"/>
  <c r="I19" i="239"/>
  <c r="L38" i="238"/>
  <c r="BE28" i="114"/>
  <c r="BE28" i="115" s="1"/>
  <c r="AX28" i="114"/>
  <c r="AX28" i="115" s="1"/>
  <c r="BT37" i="115"/>
  <c r="L37" i="233" s="1"/>
  <c r="K24" i="238"/>
  <c r="BS21" i="114"/>
  <c r="BS21" i="115" s="1"/>
  <c r="BT38" i="115"/>
  <c r="L38" i="233" s="1"/>
  <c r="AQ28" i="114"/>
  <c r="BO20" i="114"/>
  <c r="BS20" i="114"/>
  <c r="BS20" i="115" s="1"/>
  <c r="L37" i="238"/>
  <c r="L53" i="238"/>
  <c r="L52" i="238"/>
  <c r="L54" i="238"/>
  <c r="BR21" i="114"/>
  <c r="BN21" i="114"/>
  <c r="N76" i="167"/>
  <c r="D11" i="207"/>
  <c r="J11" i="207" s="1"/>
  <c r="N70" i="183"/>
  <c r="D32" i="207"/>
  <c r="J32" i="207" s="1"/>
  <c r="N71" i="175"/>
  <c r="D9" i="207"/>
  <c r="J9" i="207" s="1"/>
  <c r="N76" i="171"/>
  <c r="D15" i="207"/>
  <c r="J15" i="207" s="1"/>
  <c r="AL63" i="114"/>
  <c r="AL63" i="115" s="1"/>
  <c r="O75" i="173"/>
  <c r="AL17" i="162"/>
  <c r="AQ17" i="114" s="1"/>
  <c r="AQ17" i="115" s="1"/>
  <c r="P38" i="219"/>
  <c r="AQ63" i="162"/>
  <c r="N71" i="176"/>
  <c r="D10" i="207"/>
  <c r="J10" i="207" s="1"/>
  <c r="O71" i="169"/>
  <c r="AJ13" i="162"/>
  <c r="N76" i="169"/>
  <c r="D13" i="207"/>
  <c r="J13" i="207" s="1"/>
  <c r="O40" i="218"/>
  <c r="AK64" i="162"/>
  <c r="O61" i="192"/>
  <c r="O40" i="219"/>
  <c r="AK63" i="162"/>
  <c r="P38" i="218"/>
  <c r="AQ64" i="162"/>
  <c r="AV64" i="114" s="1"/>
  <c r="AV64" i="115" s="1"/>
  <c r="O75" i="168"/>
  <c r="AL12" i="162"/>
  <c r="AQ12" i="114" s="1"/>
  <c r="AQ12" i="115" s="1"/>
  <c r="N54" i="185"/>
  <c r="D34" i="207"/>
  <c r="J34" i="207" s="1"/>
  <c r="O60" i="191"/>
  <c r="AJ44" i="162"/>
  <c r="N76" i="168"/>
  <c r="D12" i="207"/>
  <c r="J12" i="207" s="1"/>
  <c r="O41" i="217"/>
  <c r="AJ62" i="162"/>
  <c r="AO62" i="114" s="1"/>
  <c r="AO62" i="115" s="1"/>
  <c r="N54" i="184"/>
  <c r="D33" i="207"/>
  <c r="J33" i="207" s="1"/>
  <c r="N70" i="182"/>
  <c r="D31" i="207"/>
  <c r="J31" i="207" s="1"/>
  <c r="O60" i="193"/>
  <c r="AJ46" i="162"/>
  <c r="O75" i="172"/>
  <c r="AL16" i="162"/>
  <c r="AQ16" i="114" s="1"/>
  <c r="AQ16" i="115" s="1"/>
  <c r="BQ21" i="114"/>
  <c r="J26" i="238"/>
  <c r="BH26" i="114"/>
  <c r="BR22" i="114"/>
  <c r="BO22" i="114"/>
  <c r="BP21" i="114"/>
  <c r="BO21" i="114"/>
  <c r="BT21" i="114"/>
  <c r="BP20" i="162"/>
  <c r="N46" i="217"/>
  <c r="D62" i="207"/>
  <c r="J62" i="207" s="1"/>
  <c r="N65" i="193"/>
  <c r="D46" i="207"/>
  <c r="J46" i="207" s="1"/>
  <c r="O70" i="175"/>
  <c r="O69" i="183"/>
  <c r="O69" i="182"/>
  <c r="O75" i="167"/>
  <c r="O75" i="170"/>
  <c r="P72" i="174"/>
  <c r="P71" i="174" s="1"/>
  <c r="P73" i="174" s="1"/>
  <c r="AS18" i="162" s="1"/>
  <c r="AX18" i="114" s="1"/>
  <c r="AX18" i="115" s="1"/>
  <c r="P72" i="167"/>
  <c r="P71" i="167" s="1"/>
  <c r="P73" i="167" s="1"/>
  <c r="AS11" i="162" s="1"/>
  <c r="AX11" i="114" s="1"/>
  <c r="AX11" i="115" s="1"/>
  <c r="P66" i="183"/>
  <c r="P72" i="172"/>
  <c r="P71" i="172" s="1"/>
  <c r="P73" i="172" s="1"/>
  <c r="AS16" i="162" s="1"/>
  <c r="AX16" i="114" s="1"/>
  <c r="AX16" i="115" s="1"/>
  <c r="P67" i="176"/>
  <c r="P66" i="176" s="1"/>
  <c r="P68" i="176" s="1"/>
  <c r="P72" i="168"/>
  <c r="P71" i="168" s="1"/>
  <c r="P73" i="168" s="1"/>
  <c r="P72" i="171"/>
  <c r="P71" i="171" s="1"/>
  <c r="P73" i="171" s="1"/>
  <c r="P61" i="192"/>
  <c r="P42" i="217"/>
  <c r="O75" i="174"/>
  <c r="O53" i="184"/>
  <c r="O70" i="176"/>
  <c r="O53" i="185"/>
  <c r="P50" i="185"/>
  <c r="P72" i="169"/>
  <c r="P66" i="182"/>
  <c r="P72" i="170"/>
  <c r="P71" i="170" s="1"/>
  <c r="P73" i="170" s="1"/>
  <c r="AS14" i="162" s="1"/>
  <c r="AX14" i="114" s="1"/>
  <c r="AX14" i="115" s="1"/>
  <c r="Q39" i="218"/>
  <c r="P61" i="193"/>
  <c r="P50" i="184"/>
  <c r="P67" i="175"/>
  <c r="P66" i="175" s="1"/>
  <c r="P68" i="175" s="1"/>
  <c r="AS9" i="162" s="1"/>
  <c r="AX9" i="114" s="1"/>
  <c r="AX9" i="115" s="1"/>
  <c r="O75" i="171"/>
  <c r="P72" i="173"/>
  <c r="P71" i="173" s="1"/>
  <c r="P73" i="173" s="1"/>
  <c r="AS17" i="162" s="1"/>
  <c r="AX17" i="114" s="1"/>
  <c r="AX17" i="115" s="1"/>
  <c r="N42" i="219"/>
  <c r="O19" i="239"/>
  <c r="AS63" i="114"/>
  <c r="AS63" i="115" s="1"/>
  <c r="AS64" i="114"/>
  <c r="AS64" i="115" s="1"/>
  <c r="AL62" i="114"/>
  <c r="AL62" i="115" s="1"/>
  <c r="BN22" i="114"/>
  <c r="BQ22" i="114"/>
  <c r="K25" i="238"/>
  <c r="BT22" i="114"/>
  <c r="BP22" i="114"/>
  <c r="BT20" i="114"/>
  <c r="K23" i="238"/>
  <c r="BT9" i="114"/>
  <c r="W24" i="236"/>
  <c r="W26" i="236"/>
  <c r="W25" i="236"/>
  <c r="BR20" i="114"/>
  <c r="BP20" i="114"/>
  <c r="BN20" i="114"/>
  <c r="BK26" i="114"/>
  <c r="BG26" i="114"/>
  <c r="BJ26" i="114"/>
  <c r="BA28" i="114"/>
  <c r="BA28" i="115" s="1"/>
  <c r="BI26" i="114"/>
  <c r="BM26" i="114"/>
  <c r="BS26" i="114" s="1"/>
  <c r="BB28" i="114"/>
  <c r="BB28" i="115" s="1"/>
  <c r="BC28" i="114"/>
  <c r="BC28" i="115" s="1"/>
  <c r="AZ28" i="114"/>
  <c r="AY28" i="114"/>
  <c r="AS28" i="115"/>
  <c r="BQ20" i="114"/>
  <c r="BD28" i="114"/>
  <c r="BD28" i="115" s="1"/>
  <c r="Q40" i="185"/>
  <c r="Q40" i="184"/>
  <c r="Q46" i="184" s="1"/>
  <c r="AU33" i="162" s="1"/>
  <c r="Q62" i="172"/>
  <c r="Q68" i="172" s="1"/>
  <c r="Q62" i="167"/>
  <c r="Q68" i="167" s="1"/>
  <c r="R38" i="184"/>
  <c r="Q56" i="183"/>
  <c r="Q62" i="183" s="1"/>
  <c r="AU32" i="162" s="1"/>
  <c r="Q51" i="192"/>
  <c r="Q57" i="192" s="1"/>
  <c r="AU45" i="162" s="1"/>
  <c r="Q51" i="193"/>
  <c r="Q57" i="193" s="1"/>
  <c r="AU46" i="162" s="1"/>
  <c r="R46" i="192"/>
  <c r="Q57" i="175"/>
  <c r="Q63" i="175" s="1"/>
  <c r="Q62" i="173"/>
  <c r="Q68" i="173" s="1"/>
  <c r="R16" i="217"/>
  <c r="R55" i="176"/>
  <c r="R24" i="167"/>
  <c r="R24" i="170"/>
  <c r="R24" i="175"/>
  <c r="R60" i="173"/>
  <c r="R50" i="195"/>
  <c r="R35" i="191"/>
  <c r="R24" i="171"/>
  <c r="R46" i="191"/>
  <c r="R17" i="185"/>
  <c r="Q62" i="174"/>
  <c r="Q68" i="174" s="1"/>
  <c r="R47" i="172"/>
  <c r="R66" i="196"/>
  <c r="R46" i="194"/>
  <c r="R47" i="168"/>
  <c r="Q57" i="176"/>
  <c r="Q63" i="176" s="1"/>
  <c r="R60" i="168"/>
  <c r="R60" i="169"/>
  <c r="R30" i="217"/>
  <c r="R21" i="191"/>
  <c r="R46" i="193"/>
  <c r="R47" i="170"/>
  <c r="R42" i="175"/>
  <c r="R54" i="182"/>
  <c r="Q51" i="191"/>
  <c r="Q57" i="191" s="1"/>
  <c r="AU44" i="162" s="1"/>
  <c r="R47" i="171"/>
  <c r="S41" i="196"/>
  <c r="S32" i="171"/>
  <c r="S42" i="174"/>
  <c r="S42" i="171"/>
  <c r="S34" i="171"/>
  <c r="S33" i="192"/>
  <c r="S27" i="171"/>
  <c r="S29" i="171" s="1"/>
  <c r="S32" i="176"/>
  <c r="S38" i="171"/>
  <c r="S27" i="176"/>
  <c r="S29" i="176" s="1"/>
  <c r="S45" i="168"/>
  <c r="S36" i="176"/>
  <c r="S43" i="168"/>
  <c r="S41" i="171"/>
  <c r="S38" i="194"/>
  <c r="S40" i="171"/>
  <c r="S39" i="174"/>
  <c r="S39" i="168"/>
  <c r="S45" i="171"/>
  <c r="S34" i="194"/>
  <c r="S38" i="192"/>
  <c r="S45" i="174"/>
  <c r="S47" i="196"/>
  <c r="S43" i="174"/>
  <c r="S45" i="196"/>
  <c r="S34" i="176"/>
  <c r="S43" i="171"/>
  <c r="S40" i="176"/>
  <c r="S40" i="168"/>
  <c r="S34" i="168"/>
  <c r="S36" i="171"/>
  <c r="S42" i="168"/>
  <c r="S41" i="174"/>
  <c r="S32" i="168"/>
  <c r="S43" i="183"/>
  <c r="S34" i="192"/>
  <c r="S38" i="176"/>
  <c r="S38" i="168"/>
  <c r="S34" i="174"/>
  <c r="S38" i="174"/>
  <c r="S41" i="168"/>
  <c r="S36" i="174"/>
  <c r="S27" i="168"/>
  <c r="S29" i="168" s="1"/>
  <c r="S40" i="174"/>
  <c r="S37" i="196"/>
  <c r="S39" i="171"/>
  <c r="S36" i="168"/>
  <c r="S27" i="174"/>
  <c r="S29" i="174" s="1"/>
  <c r="S35" i="196"/>
  <c r="S53" i="196"/>
  <c r="S39" i="196"/>
  <c r="S33" i="194"/>
  <c r="S35" i="194" s="1"/>
  <c r="S32" i="174"/>
  <c r="R42" i="176"/>
  <c r="Q62" i="168"/>
  <c r="Q68" i="168" s="1"/>
  <c r="R60" i="167"/>
  <c r="R24" i="183"/>
  <c r="R14" i="218"/>
  <c r="R29" i="218" s="1"/>
  <c r="R35" i="218" s="1"/>
  <c r="BB64" i="162" s="1"/>
  <c r="R60" i="171"/>
  <c r="R60" i="170"/>
  <c r="R24" i="182"/>
  <c r="R24" i="168"/>
  <c r="R38" i="185"/>
  <c r="R14" i="219"/>
  <c r="R29" i="219" s="1"/>
  <c r="R35" i="219" s="1"/>
  <c r="BB63" i="162" s="1"/>
  <c r="R47" i="167"/>
  <c r="R47" i="169"/>
  <c r="Q62" i="170"/>
  <c r="Q68" i="170" s="1"/>
  <c r="S8" i="217"/>
  <c r="S8" i="169"/>
  <c r="S8" i="170"/>
  <c r="S34" i="185"/>
  <c r="S52" i="169"/>
  <c r="S39" i="194"/>
  <c r="S22" i="183"/>
  <c r="S20" i="171"/>
  <c r="S16" i="172"/>
  <c r="S13" i="191"/>
  <c r="S21" i="196"/>
  <c r="S19" i="169"/>
  <c r="S20" i="182"/>
  <c r="S45" i="194"/>
  <c r="S13" i="219"/>
  <c r="S13" i="193"/>
  <c r="S36" i="185"/>
  <c r="S15" i="184"/>
  <c r="S20" i="167"/>
  <c r="S21" i="195"/>
  <c r="S10" i="174"/>
  <c r="S8" i="168"/>
  <c r="S10" i="170"/>
  <c r="S10" i="183"/>
  <c r="S24" i="195"/>
  <c r="S19" i="167"/>
  <c r="S11" i="184"/>
  <c r="S43" i="192"/>
  <c r="S8" i="219"/>
  <c r="S16" i="167"/>
  <c r="S58" i="196"/>
  <c r="S50" i="176"/>
  <c r="S50" i="173"/>
  <c r="S41" i="191"/>
  <c r="S21" i="175"/>
  <c r="S19" i="172"/>
  <c r="S54" i="170"/>
  <c r="S50" i="183"/>
  <c r="S13" i="196"/>
  <c r="S10" i="168"/>
  <c r="S52" i="175"/>
  <c r="S19" i="193"/>
  <c r="S13" i="218"/>
  <c r="S16" i="175"/>
  <c r="S12" i="182"/>
  <c r="S13" i="176"/>
  <c r="S56" i="170"/>
  <c r="S19" i="192"/>
  <c r="S52" i="171"/>
  <c r="S24" i="196"/>
  <c r="S50" i="168"/>
  <c r="S20" i="176"/>
  <c r="S10" i="171"/>
  <c r="S22" i="182"/>
  <c r="S15" i="191"/>
  <c r="S8" i="218"/>
  <c r="S18" i="195"/>
  <c r="S21" i="172"/>
  <c r="S19" i="191"/>
  <c r="S8" i="175"/>
  <c r="S56" i="172"/>
  <c r="S39" i="191"/>
  <c r="S21" i="170"/>
  <c r="S13" i="175"/>
  <c r="S12" i="194"/>
  <c r="S13" i="172"/>
  <c r="S20" i="172"/>
  <c r="S17" i="191"/>
  <c r="S55" i="196"/>
  <c r="S25" i="217"/>
  <c r="S45" i="175"/>
  <c r="S9" i="185"/>
  <c r="S15" i="192"/>
  <c r="S50" i="170"/>
  <c r="S65" i="195"/>
  <c r="S10" i="176"/>
  <c r="S19" i="174"/>
  <c r="S56" i="173"/>
  <c r="S45" i="191"/>
  <c r="S52" i="168"/>
  <c r="S16" i="170"/>
  <c r="S15" i="183"/>
  <c r="S58" i="195"/>
  <c r="S14" i="217"/>
  <c r="S50" i="182"/>
  <c r="S54" i="169"/>
  <c r="S43" i="193"/>
  <c r="S10" i="172"/>
  <c r="S15" i="196"/>
  <c r="S45" i="182"/>
  <c r="S16" i="171"/>
  <c r="S13" i="173"/>
  <c r="S41" i="192"/>
  <c r="S54" i="173"/>
  <c r="S56" i="171"/>
  <c r="S9" i="184"/>
  <c r="S18" i="196"/>
  <c r="S10" i="217"/>
  <c r="S52" i="172"/>
  <c r="S20" i="169"/>
  <c r="S20" i="183"/>
  <c r="S52" i="167"/>
  <c r="S12" i="193"/>
  <c r="S52" i="176"/>
  <c r="S21" i="168"/>
  <c r="S19" i="171"/>
  <c r="S8" i="185"/>
  <c r="S63" i="196"/>
  <c r="S54" i="168"/>
  <c r="S45" i="176"/>
  <c r="S13" i="194"/>
  <c r="S8" i="182"/>
  <c r="S48" i="183"/>
  <c r="S54" i="167"/>
  <c r="S8" i="171"/>
  <c r="S10" i="182"/>
  <c r="S20" i="175"/>
  <c r="S13" i="192"/>
  <c r="S8" i="174"/>
  <c r="S12" i="183"/>
  <c r="S44" i="191"/>
  <c r="S50" i="171"/>
  <c r="S19" i="175"/>
  <c r="S15" i="194"/>
  <c r="S25" i="219"/>
  <c r="S27" i="219" s="1"/>
  <c r="S17" i="192"/>
  <c r="S20" i="168"/>
  <c r="S21" i="167"/>
  <c r="S45" i="192"/>
  <c r="S19" i="176"/>
  <c r="S21" i="174"/>
  <c r="S8" i="193"/>
  <c r="S20" i="173"/>
  <c r="S50" i="175"/>
  <c r="S44" i="194"/>
  <c r="S10" i="175"/>
  <c r="S52" i="173"/>
  <c r="S12" i="192"/>
  <c r="S11" i="219"/>
  <c r="S8" i="167"/>
  <c r="S16" i="176"/>
  <c r="S56" i="169"/>
  <c r="S17" i="194"/>
  <c r="S8" i="183"/>
  <c r="S8" i="172"/>
  <c r="S19" i="194"/>
  <c r="S13" i="168"/>
  <c r="S21" i="176"/>
  <c r="S55" i="195"/>
  <c r="S10" i="173"/>
  <c r="S8" i="173"/>
  <c r="S44" i="192"/>
  <c r="S25" i="218"/>
  <c r="S27" i="218" s="1"/>
  <c r="S65" i="196"/>
  <c r="S41" i="194"/>
  <c r="S56" i="174"/>
  <c r="S15" i="195"/>
  <c r="S19" i="173"/>
  <c r="S10" i="167"/>
  <c r="S13" i="184"/>
  <c r="S50" i="167"/>
  <c r="S20" i="174"/>
  <c r="S17" i="193"/>
  <c r="S50" i="169"/>
  <c r="S13" i="171"/>
  <c r="S13" i="185"/>
  <c r="S63" i="195"/>
  <c r="S11" i="218"/>
  <c r="S16" i="174"/>
  <c r="S34" i="184"/>
  <c r="S48" i="182"/>
  <c r="S10" i="169"/>
  <c r="S45" i="193"/>
  <c r="S50" i="172"/>
  <c r="S61" i="196"/>
  <c r="S21" i="169"/>
  <c r="S15" i="182"/>
  <c r="S43" i="194"/>
  <c r="S52" i="174"/>
  <c r="S17" i="183"/>
  <c r="S8" i="192"/>
  <c r="S27" i="217"/>
  <c r="S16" i="173"/>
  <c r="S19" i="170"/>
  <c r="S21" i="173"/>
  <c r="S13" i="170"/>
  <c r="S45" i="183"/>
  <c r="S16" i="168"/>
  <c r="S41" i="193"/>
  <c r="S13" i="167"/>
  <c r="S8" i="184"/>
  <c r="S39" i="192"/>
  <c r="S13" i="174"/>
  <c r="S8" i="176"/>
  <c r="S22" i="217"/>
  <c r="S43" i="191"/>
  <c r="S21" i="171"/>
  <c r="S54" i="174"/>
  <c r="S52" i="170"/>
  <c r="S8" i="191"/>
  <c r="S13" i="169"/>
  <c r="S13" i="195"/>
  <c r="S56" i="167"/>
  <c r="S48" i="175"/>
  <c r="S15" i="193"/>
  <c r="S56" i="168"/>
  <c r="S48" i="176"/>
  <c r="S11" i="185"/>
  <c r="S12" i="217"/>
  <c r="S54" i="172"/>
  <c r="S44" i="193"/>
  <c r="S20" i="170"/>
  <c r="S61" i="195"/>
  <c r="S36" i="184"/>
  <c r="S16" i="169"/>
  <c r="S15" i="185"/>
  <c r="S54" i="171"/>
  <c r="S17" i="182"/>
  <c r="S12" i="191"/>
  <c r="S19" i="168"/>
  <c r="S50" i="174"/>
  <c r="S39" i="193"/>
  <c r="R60" i="172"/>
  <c r="R24" i="169"/>
  <c r="R17" i="184"/>
  <c r="R24" i="174"/>
  <c r="Q56" i="182"/>
  <c r="Q62" i="182" s="1"/>
  <c r="AU31" i="162" s="1"/>
  <c r="R35" i="193"/>
  <c r="S53" i="195"/>
  <c r="S34" i="175"/>
  <c r="S43" i="172"/>
  <c r="S41" i="167"/>
  <c r="S39" i="169"/>
  <c r="S33" i="191"/>
  <c r="S36" i="173"/>
  <c r="S40" i="170"/>
  <c r="S34" i="173"/>
  <c r="S40" i="167"/>
  <c r="S38" i="175"/>
  <c r="S40" i="173"/>
  <c r="S43" i="167"/>
  <c r="S41" i="169"/>
  <c r="S39" i="195"/>
  <c r="S43" i="173"/>
  <c r="S42" i="173"/>
  <c r="S36" i="167"/>
  <c r="S32" i="169"/>
  <c r="S32" i="175"/>
  <c r="S32" i="170"/>
  <c r="S27" i="167"/>
  <c r="S29" i="167" s="1"/>
  <c r="S43" i="170"/>
  <c r="S27" i="170"/>
  <c r="S29" i="170" s="1"/>
  <c r="S45" i="172"/>
  <c r="S42" i="170"/>
  <c r="S41" i="195"/>
  <c r="S42" i="169"/>
  <c r="S27" i="172"/>
  <c r="S29" i="172" s="1"/>
  <c r="S34" i="170"/>
  <c r="S27" i="175"/>
  <c r="S29" i="175" s="1"/>
  <c r="S39" i="167"/>
  <c r="S37" i="195"/>
  <c r="S40" i="169"/>
  <c r="S38" i="191"/>
  <c r="S41" i="170"/>
  <c r="S43" i="169"/>
  <c r="S43" i="182"/>
  <c r="S34" i="193"/>
  <c r="S39" i="173"/>
  <c r="S36" i="172"/>
  <c r="S45" i="173"/>
  <c r="S42" i="167"/>
  <c r="S47" i="195"/>
  <c r="S40" i="172"/>
  <c r="S45" i="169"/>
  <c r="S41" i="172"/>
  <c r="S35" i="195"/>
  <c r="S41" i="173"/>
  <c r="S27" i="173"/>
  <c r="S29" i="173" s="1"/>
  <c r="S32" i="167"/>
  <c r="S45" i="167"/>
  <c r="S40" i="175"/>
  <c r="S32" i="173"/>
  <c r="S39" i="170"/>
  <c r="S39" i="172"/>
  <c r="S38" i="167"/>
  <c r="S42" i="172"/>
  <c r="S38" i="173"/>
  <c r="S33" i="193"/>
  <c r="S34" i="169"/>
  <c r="S36" i="175"/>
  <c r="S36" i="170"/>
  <c r="S34" i="167"/>
  <c r="S38" i="172"/>
  <c r="S45" i="170"/>
  <c r="S38" i="193"/>
  <c r="S38" i="169"/>
  <c r="S45" i="195"/>
  <c r="S32" i="172"/>
  <c r="S36" i="169"/>
  <c r="S34" i="172"/>
  <c r="S38" i="170"/>
  <c r="S34" i="191"/>
  <c r="S27" i="169"/>
  <c r="S29" i="169" s="1"/>
  <c r="R66" i="195"/>
  <c r="R47" i="173"/>
  <c r="Q62" i="169"/>
  <c r="Q68" i="169" s="1"/>
  <c r="R35" i="192"/>
  <c r="R47" i="174"/>
  <c r="R50" i="196"/>
  <c r="R35" i="194"/>
  <c r="R54" i="183"/>
  <c r="Q32" i="217"/>
  <c r="Q62" i="171"/>
  <c r="Q68" i="171" s="1"/>
  <c r="R24" i="173"/>
  <c r="R24" i="172"/>
  <c r="R21" i="192"/>
  <c r="R24" i="176"/>
  <c r="R21" i="193"/>
  <c r="R60" i="174"/>
  <c r="R55" i="175"/>
  <c r="F29" i="195"/>
  <c r="O29" i="195" s="1"/>
  <c r="O12" i="239" l="1"/>
  <c r="X25" i="236"/>
  <c r="V24" i="236"/>
  <c r="H28" i="238"/>
  <c r="AQ28" i="115"/>
  <c r="AR28" i="115" s="1"/>
  <c r="AY28" i="115" s="1"/>
  <c r="I28" i="233" s="1"/>
  <c r="V25" i="236"/>
  <c r="V26" i="236"/>
  <c r="I28" i="238"/>
  <c r="P19" i="239"/>
  <c r="J19" i="239"/>
  <c r="BL28" i="114"/>
  <c r="BL28" i="115" s="1"/>
  <c r="BS26" i="115"/>
  <c r="L25" i="238"/>
  <c r="L24" i="238"/>
  <c r="L23" i="238"/>
  <c r="P70" i="175"/>
  <c r="F9" i="207" s="1"/>
  <c r="I9" i="235" s="1"/>
  <c r="P65" i="182"/>
  <c r="AQ31" i="162"/>
  <c r="P75" i="168"/>
  <c r="AS12" i="162"/>
  <c r="AX12" i="114" s="1"/>
  <c r="AX12" i="115" s="1"/>
  <c r="P65" i="183"/>
  <c r="AQ32" i="162"/>
  <c r="AP64" i="114"/>
  <c r="P60" i="193"/>
  <c r="AQ46" i="162"/>
  <c r="P71" i="169"/>
  <c r="AQ13" i="162"/>
  <c r="P60" i="192"/>
  <c r="AQ45" i="162"/>
  <c r="P70" i="176"/>
  <c r="AS10" i="162"/>
  <c r="AX10" i="114" s="1"/>
  <c r="AX10" i="115" s="1"/>
  <c r="O70" i="182"/>
  <c r="E31" i="207"/>
  <c r="H31" i="235" s="1"/>
  <c r="O76" i="172"/>
  <c r="E16" i="207"/>
  <c r="H16" i="235" s="1"/>
  <c r="P40" i="218"/>
  <c r="AS64" i="162" s="1"/>
  <c r="AX64" i="114" s="1"/>
  <c r="AX64" i="115" s="1"/>
  <c r="AR64" i="162"/>
  <c r="AW64" i="114" s="1"/>
  <c r="O42" i="218"/>
  <c r="AL64" i="162"/>
  <c r="O73" i="169"/>
  <c r="AK13" i="162"/>
  <c r="P40" i="219"/>
  <c r="AR63" i="162"/>
  <c r="P71" i="175"/>
  <c r="Q38" i="218"/>
  <c r="AX64" i="162"/>
  <c r="BC64" i="114" s="1"/>
  <c r="BC64" i="115" s="1"/>
  <c r="P49" i="185"/>
  <c r="AQ34" i="162"/>
  <c r="O54" i="184"/>
  <c r="E33" i="207"/>
  <c r="H33" i="235" s="1"/>
  <c r="P75" i="171"/>
  <c r="AS15" i="162"/>
  <c r="AX15" i="114" s="1"/>
  <c r="AX15" i="115" s="1"/>
  <c r="O70" i="183"/>
  <c r="E32" i="207"/>
  <c r="H32" i="235" s="1"/>
  <c r="O43" i="217"/>
  <c r="AK62" i="162"/>
  <c r="O62" i="191"/>
  <c r="AK44" i="162"/>
  <c r="O60" i="192"/>
  <c r="AJ45" i="162"/>
  <c r="O76" i="173"/>
  <c r="E17" i="207"/>
  <c r="H17" i="235" s="1"/>
  <c r="P49" i="184"/>
  <c r="AQ33" i="162"/>
  <c r="O71" i="176"/>
  <c r="E10" i="207"/>
  <c r="H10" i="235" s="1"/>
  <c r="P41" i="217"/>
  <c r="AQ62" i="162"/>
  <c r="AV62" i="114" s="1"/>
  <c r="AV62" i="115" s="1"/>
  <c r="O76" i="167"/>
  <c r="E11" i="207"/>
  <c r="H11" i="235" s="1"/>
  <c r="O76" i="171"/>
  <c r="E15" i="207"/>
  <c r="H15" i="235" s="1"/>
  <c r="O42" i="219"/>
  <c r="AL63" i="162"/>
  <c r="Q38" i="217"/>
  <c r="AU62" i="162" s="1"/>
  <c r="O54" i="185"/>
  <c r="E34" i="207"/>
  <c r="H34" i="235" s="1"/>
  <c r="O76" i="174"/>
  <c r="E18" i="207"/>
  <c r="H18" i="235" s="1"/>
  <c r="O76" i="170"/>
  <c r="E14" i="207"/>
  <c r="H14" i="235" s="1"/>
  <c r="O71" i="175"/>
  <c r="E9" i="207"/>
  <c r="H9" i="235" s="1"/>
  <c r="O62" i="193"/>
  <c r="AL46" i="162" s="1"/>
  <c r="AQ46" i="114" s="1"/>
  <c r="AQ46" i="115" s="1"/>
  <c r="AK46" i="162"/>
  <c r="O76" i="168"/>
  <c r="E12" i="207"/>
  <c r="H12" i="235" s="1"/>
  <c r="X24" i="236"/>
  <c r="X26" i="236"/>
  <c r="K26" i="238"/>
  <c r="BO26" i="114"/>
  <c r="N43" i="219"/>
  <c r="D63" i="207"/>
  <c r="J63" i="207" s="1"/>
  <c r="P75" i="174"/>
  <c r="P75" i="172"/>
  <c r="P75" i="167"/>
  <c r="Q72" i="171"/>
  <c r="Q71" i="171" s="1"/>
  <c r="Q73" i="171" s="1"/>
  <c r="AZ15" i="162" s="1"/>
  <c r="BE15" i="114" s="1"/>
  <c r="BE15" i="115" s="1"/>
  <c r="Q66" i="182"/>
  <c r="Q72" i="168"/>
  <c r="Q71" i="168" s="1"/>
  <c r="Q73" i="168" s="1"/>
  <c r="AZ12" i="162" s="1"/>
  <c r="BE12" i="114" s="1"/>
  <c r="BE12" i="115" s="1"/>
  <c r="Q61" i="191"/>
  <c r="Q50" i="184"/>
  <c r="Q72" i="169"/>
  <c r="R39" i="218"/>
  <c r="Q67" i="176"/>
  <c r="Q66" i="176" s="1"/>
  <c r="Q68" i="176" s="1"/>
  <c r="Q61" i="193"/>
  <c r="Q72" i="167"/>
  <c r="Q71" i="167" s="1"/>
  <c r="Q73" i="167" s="1"/>
  <c r="AZ11" i="162" s="1"/>
  <c r="BE11" i="114" s="1"/>
  <c r="BE11" i="115" s="1"/>
  <c r="Q46" i="185"/>
  <c r="AU34" i="162" s="1"/>
  <c r="P75" i="170"/>
  <c r="Q72" i="174"/>
  <c r="Q71" i="174" s="1"/>
  <c r="Q73" i="174" s="1"/>
  <c r="AZ18" i="162" s="1"/>
  <c r="BE18" i="114" s="1"/>
  <c r="BE18" i="115" s="1"/>
  <c r="Q61" i="192"/>
  <c r="P61" i="191"/>
  <c r="Q72" i="170"/>
  <c r="Q71" i="170" s="1"/>
  <c r="Q73" i="170" s="1"/>
  <c r="AZ14" i="162" s="1"/>
  <c r="BE14" i="114" s="1"/>
  <c r="BE14" i="115" s="1"/>
  <c r="Q67" i="175"/>
  <c r="Q66" i="175" s="1"/>
  <c r="Q68" i="175" s="1"/>
  <c r="AZ9" i="162" s="1"/>
  <c r="BE9" i="114" s="1"/>
  <c r="BE9" i="115" s="1"/>
  <c r="Q66" i="183"/>
  <c r="Q72" i="172"/>
  <c r="Q71" i="172" s="1"/>
  <c r="Q73" i="172" s="1"/>
  <c r="AZ16" i="162" s="1"/>
  <c r="BE16" i="114" s="1"/>
  <c r="BE16" i="115" s="1"/>
  <c r="P75" i="173"/>
  <c r="Q72" i="173"/>
  <c r="Q71" i="173" s="1"/>
  <c r="Q73" i="173" s="1"/>
  <c r="AZ17" i="162" s="1"/>
  <c r="BE17" i="114" s="1"/>
  <c r="BE17" i="115" s="1"/>
  <c r="Q39" i="219"/>
  <c r="AZ64" i="114"/>
  <c r="AZ64" i="115" s="1"/>
  <c r="AZ63" i="114"/>
  <c r="AZ63" i="115" s="1"/>
  <c r="AS62" i="114"/>
  <c r="AS62" i="115" s="1"/>
  <c r="BI28" i="114"/>
  <c r="BI28" i="115" s="1"/>
  <c r="BK28" i="114"/>
  <c r="BK28" i="115" s="1"/>
  <c r="BJ28" i="114"/>
  <c r="BJ28" i="115" s="1"/>
  <c r="BF28" i="114"/>
  <c r="J28" i="238" s="1"/>
  <c r="AZ28" i="115"/>
  <c r="BP26" i="114"/>
  <c r="BR26" i="114"/>
  <c r="BQ26" i="114"/>
  <c r="BH28" i="114"/>
  <c r="BH28" i="115" s="1"/>
  <c r="BN26" i="114"/>
  <c r="BT26" i="114"/>
  <c r="BS28" i="114" s="1"/>
  <c r="BS28" i="115" s="1"/>
  <c r="BG28" i="114"/>
  <c r="R40" i="184"/>
  <c r="R46" i="184" s="1"/>
  <c r="BB33" i="162" s="1"/>
  <c r="R51" i="191"/>
  <c r="R57" i="191" s="1"/>
  <c r="BB44" i="162" s="1"/>
  <c r="R40" i="185"/>
  <c r="R46" i="185" s="1"/>
  <c r="BB34" i="162" s="1"/>
  <c r="S50" i="196"/>
  <c r="R62" i="170"/>
  <c r="R68" i="170" s="1"/>
  <c r="R57" i="175"/>
  <c r="R63" i="175" s="1"/>
  <c r="R57" i="176"/>
  <c r="R63" i="176" s="1"/>
  <c r="R56" i="182"/>
  <c r="R62" i="182" s="1"/>
  <c r="BB31" i="162" s="1"/>
  <c r="S47" i="174"/>
  <c r="R32" i="217"/>
  <c r="R38" i="217" s="1"/>
  <c r="BB62" i="162" s="1"/>
  <c r="R62" i="171"/>
  <c r="R68" i="171" s="1"/>
  <c r="S46" i="193"/>
  <c r="S47" i="167"/>
  <c r="S46" i="191"/>
  <c r="S30" i="217"/>
  <c r="S60" i="169"/>
  <c r="S24" i="167"/>
  <c r="S21" i="193"/>
  <c r="R62" i="174"/>
  <c r="R68" i="174" s="1"/>
  <c r="S60" i="173"/>
  <c r="R62" i="167"/>
  <c r="R68" i="167" s="1"/>
  <c r="R72" i="167" s="1"/>
  <c r="R71" i="167" s="1"/>
  <c r="R73" i="167" s="1"/>
  <c r="S47" i="169"/>
  <c r="S24" i="169"/>
  <c r="S47" i="172"/>
  <c r="S47" i="173"/>
  <c r="S17" i="184"/>
  <c r="S24" i="173"/>
  <c r="S24" i="182"/>
  <c r="S14" i="218"/>
  <c r="S29" i="218" s="1"/>
  <c r="S35" i="218" s="1"/>
  <c r="BI64" i="162" s="1"/>
  <c r="R62" i="172"/>
  <c r="R68" i="172" s="1"/>
  <c r="S47" i="170"/>
  <c r="S66" i="195"/>
  <c r="S60" i="174"/>
  <c r="S24" i="176"/>
  <c r="S60" i="172"/>
  <c r="S38" i="184"/>
  <c r="S60" i="171"/>
  <c r="S24" i="171"/>
  <c r="S17" i="185"/>
  <c r="S55" i="175"/>
  <c r="S38" i="185"/>
  <c r="R62" i="168"/>
  <c r="R68" i="168" s="1"/>
  <c r="S54" i="183"/>
  <c r="S46" i="194"/>
  <c r="S24" i="183"/>
  <c r="S24" i="168"/>
  <c r="R56" i="183"/>
  <c r="R62" i="183" s="1"/>
  <c r="BB32" i="162" s="1"/>
  <c r="S46" i="192"/>
  <c r="R51" i="192"/>
  <c r="R57" i="192" s="1"/>
  <c r="BB45" i="162" s="1"/>
  <c r="S54" i="182"/>
  <c r="S35" i="191"/>
  <c r="S24" i="174"/>
  <c r="S24" i="175"/>
  <c r="S14" i="219"/>
  <c r="S29" i="219" s="1"/>
  <c r="S35" i="219" s="1"/>
  <c r="BI63" i="162" s="1"/>
  <c r="S16" i="217"/>
  <c r="S42" i="176"/>
  <c r="R62" i="173"/>
  <c r="R68" i="173" s="1"/>
  <c r="S35" i="193"/>
  <c r="S50" i="195"/>
  <c r="S42" i="175"/>
  <c r="R51" i="193"/>
  <c r="R57" i="193" s="1"/>
  <c r="BB46" i="162" s="1"/>
  <c r="R62" i="169"/>
  <c r="R68" i="169" s="1"/>
  <c r="S21" i="191"/>
  <c r="S21" i="192"/>
  <c r="S60" i="167"/>
  <c r="S24" i="172"/>
  <c r="S55" i="176"/>
  <c r="S60" i="170"/>
  <c r="S60" i="168"/>
  <c r="S24" i="170"/>
  <c r="S66" i="196"/>
  <c r="S47" i="168"/>
  <c r="S35" i="192"/>
  <c r="S47" i="171"/>
  <c r="O32" i="195"/>
  <c r="F32" i="195"/>
  <c r="R29" i="195"/>
  <c r="S29" i="195"/>
  <c r="P29" i="195"/>
  <c r="Q29" i="195"/>
  <c r="N29" i="195"/>
  <c r="P12" i="239" l="1"/>
  <c r="H28" i="233"/>
  <c r="P23" i="236" s="1"/>
  <c r="Y26" i="236"/>
  <c r="Q22" i="236"/>
  <c r="W22" i="236"/>
  <c r="V22" i="236"/>
  <c r="V23" i="236"/>
  <c r="AM63" i="162"/>
  <c r="AQ63" i="114"/>
  <c r="AQ63" i="115" s="1"/>
  <c r="AM64" i="162"/>
  <c r="AQ64" i="114"/>
  <c r="AQ64" i="115" s="1"/>
  <c r="W23" i="236"/>
  <c r="Q23" i="236"/>
  <c r="BF28" i="115"/>
  <c r="J28" i="233" s="1"/>
  <c r="AP64" i="115"/>
  <c r="H64" i="238"/>
  <c r="AW64" i="115"/>
  <c r="I64" i="238"/>
  <c r="O64" i="193"/>
  <c r="O65" i="193" s="1"/>
  <c r="AM46" i="162"/>
  <c r="O43" i="219"/>
  <c r="E63" i="207"/>
  <c r="H63" i="235" s="1"/>
  <c r="AP62" i="114"/>
  <c r="Q40" i="218"/>
  <c r="AY64" i="162"/>
  <c r="BD64" i="114" s="1"/>
  <c r="P71" i="176"/>
  <c r="F10" i="207"/>
  <c r="I10" i="235" s="1"/>
  <c r="Q38" i="219"/>
  <c r="AX63" i="162"/>
  <c r="P60" i="191"/>
  <c r="AQ44" i="162"/>
  <c r="Q70" i="176"/>
  <c r="AZ10" i="162"/>
  <c r="BE10" i="114" s="1"/>
  <c r="BE10" i="115" s="1"/>
  <c r="Q49" i="184"/>
  <c r="AX33" i="162"/>
  <c r="P76" i="174"/>
  <c r="F18" i="207"/>
  <c r="I18" i="235" s="1"/>
  <c r="O62" i="192"/>
  <c r="AK45" i="162"/>
  <c r="AL13" i="162"/>
  <c r="O75" i="169"/>
  <c r="AR32" i="162"/>
  <c r="P67" i="183"/>
  <c r="R75" i="167"/>
  <c r="BG11" i="162"/>
  <c r="BL11" i="114" s="1"/>
  <c r="BL11" i="115" s="1"/>
  <c r="Q65" i="183"/>
  <c r="AX32" i="162"/>
  <c r="Q60" i="192"/>
  <c r="AX45" i="162"/>
  <c r="R38" i="218"/>
  <c r="BE64" i="162"/>
  <c r="Q60" i="191"/>
  <c r="AX44" i="162"/>
  <c r="P76" i="167"/>
  <c r="F11" i="207"/>
  <c r="I11" i="235" s="1"/>
  <c r="Q42" i="217"/>
  <c r="P76" i="171"/>
  <c r="F15" i="207"/>
  <c r="I15" i="235" s="1"/>
  <c r="P51" i="185"/>
  <c r="AR34" i="162"/>
  <c r="P62" i="192"/>
  <c r="AR45" i="162"/>
  <c r="P62" i="193"/>
  <c r="AR46" i="162"/>
  <c r="Q60" i="193"/>
  <c r="AX46" i="162"/>
  <c r="Q65" i="182"/>
  <c r="AX31" i="162"/>
  <c r="P73" i="169"/>
  <c r="AR13" i="162"/>
  <c r="P76" i="170"/>
  <c r="F14" i="207"/>
  <c r="I14" i="235" s="1"/>
  <c r="AL62" i="162"/>
  <c r="O45" i="217"/>
  <c r="P67" i="182"/>
  <c r="AR31" i="162"/>
  <c r="P76" i="173"/>
  <c r="F17" i="207"/>
  <c r="I17" i="235" s="1"/>
  <c r="Q71" i="169"/>
  <c r="AX13" i="162"/>
  <c r="P76" i="172"/>
  <c r="F16" i="207"/>
  <c r="I16" i="235" s="1"/>
  <c r="P42" i="218"/>
  <c r="P43" i="217"/>
  <c r="AR62" i="162"/>
  <c r="AW62" i="114" s="1"/>
  <c r="P51" i="184"/>
  <c r="AR33" i="162"/>
  <c r="AL44" i="162"/>
  <c r="O64" i="191"/>
  <c r="P42" i="219"/>
  <c r="AS63" i="162"/>
  <c r="O43" i="218"/>
  <c r="E64" i="207"/>
  <c r="H64" i="235" s="1"/>
  <c r="AT64" i="162"/>
  <c r="P76" i="168"/>
  <c r="F12" i="207"/>
  <c r="I12" i="235" s="1"/>
  <c r="Y25" i="236"/>
  <c r="Y24" i="236"/>
  <c r="R39" i="219"/>
  <c r="Q75" i="168"/>
  <c r="Q75" i="171"/>
  <c r="R72" i="170"/>
  <c r="R71" i="170" s="1"/>
  <c r="R73" i="170" s="1"/>
  <c r="R50" i="184"/>
  <c r="R66" i="183"/>
  <c r="R66" i="182"/>
  <c r="Q75" i="170"/>
  <c r="Q50" i="185"/>
  <c r="S39" i="218"/>
  <c r="R72" i="169"/>
  <c r="R72" i="174"/>
  <c r="R71" i="174" s="1"/>
  <c r="R73" i="174" s="1"/>
  <c r="BG18" i="162" s="1"/>
  <c r="BL18" i="114" s="1"/>
  <c r="BL18" i="115" s="1"/>
  <c r="R72" i="171"/>
  <c r="R71" i="171" s="1"/>
  <c r="R73" i="171" s="1"/>
  <c r="BG15" i="162" s="1"/>
  <c r="BL15" i="114" s="1"/>
  <c r="BL15" i="115" s="1"/>
  <c r="R67" i="176"/>
  <c r="R66" i="176" s="1"/>
  <c r="R68" i="176" s="1"/>
  <c r="BG10" i="162" s="1"/>
  <c r="BL10" i="114" s="1"/>
  <c r="BL10" i="115" s="1"/>
  <c r="R50" i="185"/>
  <c r="R61" i="193"/>
  <c r="R61" i="192"/>
  <c r="R72" i="168"/>
  <c r="R71" i="168" s="1"/>
  <c r="R73" i="168" s="1"/>
  <c r="BG12" i="162" s="1"/>
  <c r="BL12" i="114" s="1"/>
  <c r="BL12" i="115" s="1"/>
  <c r="R72" i="172"/>
  <c r="R71" i="172" s="1"/>
  <c r="R73" i="172" s="1"/>
  <c r="R42" i="217"/>
  <c r="R67" i="175"/>
  <c r="R66" i="175" s="1"/>
  <c r="R68" i="175" s="1"/>
  <c r="BG9" i="162" s="1"/>
  <c r="BL9" i="114" s="1"/>
  <c r="BL9" i="115" s="1"/>
  <c r="R61" i="191"/>
  <c r="Q75" i="173"/>
  <c r="Q75" i="172"/>
  <c r="Q70" i="175"/>
  <c r="Q75" i="174"/>
  <c r="Q75" i="167"/>
  <c r="R72" i="173"/>
  <c r="R71" i="173" s="1"/>
  <c r="R73" i="173" s="1"/>
  <c r="BG63" i="114"/>
  <c r="BG63" i="115" s="1"/>
  <c r="BG64" i="114"/>
  <c r="BG64" i="115" s="1"/>
  <c r="AZ62" i="114"/>
  <c r="AZ62" i="115" s="1"/>
  <c r="X22" i="236"/>
  <c r="X23" i="236"/>
  <c r="BO28" i="114"/>
  <c r="BO28" i="115" s="1"/>
  <c r="L26" i="238"/>
  <c r="BN28" i="114"/>
  <c r="BR28" i="114"/>
  <c r="BR28" i="115" s="1"/>
  <c r="BP28" i="114"/>
  <c r="BP28" i="115" s="1"/>
  <c r="BG28" i="115"/>
  <c r="BM28" i="114"/>
  <c r="K28" i="238" s="1"/>
  <c r="BQ28" i="114"/>
  <c r="BQ28" i="115" s="1"/>
  <c r="S62" i="167"/>
  <c r="S68" i="167" s="1"/>
  <c r="S62" i="172"/>
  <c r="S68" i="172" s="1"/>
  <c r="S32" i="217"/>
  <c r="S38" i="217" s="1"/>
  <c r="BI62" i="162" s="1"/>
  <c r="S62" i="173"/>
  <c r="S68" i="173" s="1"/>
  <c r="S62" i="169"/>
  <c r="S68" i="169" s="1"/>
  <c r="S51" i="193"/>
  <c r="S57" i="193" s="1"/>
  <c r="BI46" i="162" s="1"/>
  <c r="S51" i="192"/>
  <c r="S57" i="192" s="1"/>
  <c r="BI45" i="162" s="1"/>
  <c r="S62" i="174"/>
  <c r="S68" i="174" s="1"/>
  <c r="S62" i="171"/>
  <c r="S68" i="171" s="1"/>
  <c r="S40" i="184"/>
  <c r="S46" i="184" s="1"/>
  <c r="BI33" i="162" s="1"/>
  <c r="S57" i="176"/>
  <c r="S63" i="176" s="1"/>
  <c r="S51" i="191"/>
  <c r="S57" i="191" s="1"/>
  <c r="BI44" i="162" s="1"/>
  <c r="S62" i="170"/>
  <c r="S68" i="170" s="1"/>
  <c r="S62" i="168"/>
  <c r="S68" i="168" s="1"/>
  <c r="S56" i="182"/>
  <c r="S62" i="182" s="1"/>
  <c r="BI31" i="162" s="1"/>
  <c r="S57" i="175"/>
  <c r="S63" i="175" s="1"/>
  <c r="S56" i="183"/>
  <c r="S62" i="183" s="1"/>
  <c r="BI32" i="162" s="1"/>
  <c r="S40" i="185"/>
  <c r="S46" i="185" s="1"/>
  <c r="BI34" i="162" s="1"/>
  <c r="S32" i="195"/>
  <c r="N32" i="195"/>
  <c r="R32" i="195"/>
  <c r="Q32" i="195"/>
  <c r="P32" i="195"/>
  <c r="P22" i="236" l="1"/>
  <c r="R23" i="236"/>
  <c r="M15" i="239"/>
  <c r="L15" i="239"/>
  <c r="AM44" i="162"/>
  <c r="AQ44" i="114"/>
  <c r="AQ44" i="115" s="1"/>
  <c r="AT63" i="162"/>
  <c r="AX63" i="114"/>
  <c r="AX63" i="115" s="1"/>
  <c r="AM13" i="162"/>
  <c r="AQ13" i="114"/>
  <c r="AQ13" i="115" s="1"/>
  <c r="AM62" i="162"/>
  <c r="AQ62" i="114"/>
  <c r="AQ62" i="115" s="1"/>
  <c r="R22" i="236"/>
  <c r="BM28" i="115"/>
  <c r="K28" i="233" s="1"/>
  <c r="AP62" i="115"/>
  <c r="H62" i="238"/>
  <c r="AW62" i="115"/>
  <c r="I62" i="238"/>
  <c r="BD64" i="115"/>
  <c r="J64" i="238"/>
  <c r="E46" i="207"/>
  <c r="H46" i="235" s="1"/>
  <c r="R70" i="175"/>
  <c r="H9" i="207" s="1"/>
  <c r="K9" i="235" s="1"/>
  <c r="R70" i="176"/>
  <c r="H10" i="207" s="1"/>
  <c r="K10" i="235" s="1"/>
  <c r="R71" i="169"/>
  <c r="BE13" i="162"/>
  <c r="R49" i="184"/>
  <c r="BE33" i="162"/>
  <c r="F63" i="207"/>
  <c r="I63" i="235" s="1"/>
  <c r="P43" i="219"/>
  <c r="Q73" i="169"/>
  <c r="AY13" i="162"/>
  <c r="Q62" i="191"/>
  <c r="AZ44" i="162" s="1"/>
  <c r="BE44" i="114" s="1"/>
  <c r="BE44" i="115" s="1"/>
  <c r="AY44" i="162"/>
  <c r="Q40" i="219"/>
  <c r="AY63" i="162"/>
  <c r="Q76" i="172"/>
  <c r="G16" i="207"/>
  <c r="J16" i="235" s="1"/>
  <c r="S38" i="218"/>
  <c r="BL64" i="162"/>
  <c r="BQ64" i="114" s="1"/>
  <c r="BQ64" i="115" s="1"/>
  <c r="Q76" i="170"/>
  <c r="G14" i="207"/>
  <c r="J14" i="235" s="1"/>
  <c r="P69" i="182"/>
  <c r="AS31" i="162"/>
  <c r="Q62" i="193"/>
  <c r="AY46" i="162"/>
  <c r="Q62" i="192"/>
  <c r="AY45" i="162"/>
  <c r="Q76" i="174"/>
  <c r="G18" i="207"/>
  <c r="J18" i="235" s="1"/>
  <c r="Q76" i="173"/>
  <c r="G17" i="207"/>
  <c r="J17" i="235" s="1"/>
  <c r="R41" i="217"/>
  <c r="BE62" i="162"/>
  <c r="BJ62" i="114" s="1"/>
  <c r="BJ62" i="115" s="1"/>
  <c r="R60" i="193"/>
  <c r="BE46" i="162"/>
  <c r="R65" i="182"/>
  <c r="BE31" i="162"/>
  <c r="Q76" i="171"/>
  <c r="G15" i="207"/>
  <c r="J15" i="235" s="1"/>
  <c r="O65" i="191"/>
  <c r="E44" i="207"/>
  <c r="H44" i="235" s="1"/>
  <c r="O46" i="217"/>
  <c r="E62" i="207"/>
  <c r="H62" i="235" s="1"/>
  <c r="AS13" i="162"/>
  <c r="AX13" i="114" s="1"/>
  <c r="AX13" i="115" s="1"/>
  <c r="P75" i="169"/>
  <c r="R40" i="218"/>
  <c r="BF64" i="162"/>
  <c r="BK64" i="114" s="1"/>
  <c r="R76" i="167"/>
  <c r="H11" i="207"/>
  <c r="K11" i="235" s="1"/>
  <c r="P69" i="183"/>
  <c r="AS32" i="162"/>
  <c r="O76" i="169"/>
  <c r="E13" i="207"/>
  <c r="H13" i="235" s="1"/>
  <c r="O64" i="192"/>
  <c r="AL45" i="162"/>
  <c r="Q51" i="184"/>
  <c r="AY33" i="162"/>
  <c r="P62" i="191"/>
  <c r="AR44" i="162"/>
  <c r="Q71" i="175"/>
  <c r="G9" i="207"/>
  <c r="J9" i="235" s="1"/>
  <c r="R71" i="175"/>
  <c r="R38" i="219"/>
  <c r="BE63" i="162"/>
  <c r="P43" i="218"/>
  <c r="F64" i="207"/>
  <c r="I64" i="235" s="1"/>
  <c r="Q41" i="217"/>
  <c r="AX62" i="162"/>
  <c r="Q71" i="176"/>
  <c r="G10" i="207"/>
  <c r="J10" i="235" s="1"/>
  <c r="Q76" i="167"/>
  <c r="G11" i="207"/>
  <c r="J11" i="235" s="1"/>
  <c r="R60" i="192"/>
  <c r="BE45" i="162"/>
  <c r="R75" i="170"/>
  <c r="BG14" i="162"/>
  <c r="BL14" i="114" s="1"/>
  <c r="BL14" i="115" s="1"/>
  <c r="P53" i="184"/>
  <c r="AS33" i="162"/>
  <c r="AS45" i="162"/>
  <c r="P64" i="192"/>
  <c r="BJ64" i="114"/>
  <c r="BJ64" i="115" s="1"/>
  <c r="R75" i="173"/>
  <c r="BG17" i="162"/>
  <c r="BL17" i="114" s="1"/>
  <c r="BL17" i="115" s="1"/>
  <c r="R60" i="191"/>
  <c r="BE44" i="162"/>
  <c r="R75" i="172"/>
  <c r="BG16" i="162"/>
  <c r="BL16" i="114" s="1"/>
  <c r="BL16" i="115" s="1"/>
  <c r="R49" i="185"/>
  <c r="BE34" i="162"/>
  <c r="Q49" i="185"/>
  <c r="AX34" i="162"/>
  <c r="R65" i="183"/>
  <c r="BE32" i="162"/>
  <c r="Q76" i="168"/>
  <c r="G12" i="207"/>
  <c r="J12" i="235" s="1"/>
  <c r="P45" i="217"/>
  <c r="AS62" i="162"/>
  <c r="Q67" i="182"/>
  <c r="AY31" i="162"/>
  <c r="AS46" i="162"/>
  <c r="P64" i="193"/>
  <c r="P53" i="185"/>
  <c r="AS34" i="162"/>
  <c r="Q67" i="183"/>
  <c r="AY32" i="162"/>
  <c r="AZ64" i="162"/>
  <c r="Q42" i="218"/>
  <c r="R75" i="174"/>
  <c r="S61" i="191"/>
  <c r="S66" i="183"/>
  <c r="S67" i="176"/>
  <c r="S66" i="176" s="1"/>
  <c r="S42" i="217"/>
  <c r="S72" i="168"/>
  <c r="S71" i="168" s="1"/>
  <c r="S73" i="168" s="1"/>
  <c r="S50" i="184"/>
  <c r="S61" i="193"/>
  <c r="S72" i="172"/>
  <c r="S71" i="172" s="1"/>
  <c r="S73" i="172" s="1"/>
  <c r="R75" i="171"/>
  <c r="S50" i="185"/>
  <c r="S72" i="174"/>
  <c r="S71" i="174" s="1"/>
  <c r="S73" i="174" s="1"/>
  <c r="BN18" i="162" s="1"/>
  <c r="BS18" i="114" s="1"/>
  <c r="BS18" i="115" s="1"/>
  <c r="S66" i="182"/>
  <c r="S61" i="192"/>
  <c r="S67" i="175"/>
  <c r="S66" i="175" s="1"/>
  <c r="S68" i="175" s="1"/>
  <c r="BN9" i="162" s="1"/>
  <c r="BS9" i="114" s="1"/>
  <c r="BS9" i="115" s="1"/>
  <c r="S72" i="170"/>
  <c r="S71" i="170" s="1"/>
  <c r="S72" i="171"/>
  <c r="S71" i="171" s="1"/>
  <c r="S73" i="171" s="1"/>
  <c r="BN15" i="162" s="1"/>
  <c r="BS15" i="114" s="1"/>
  <c r="BS15" i="115" s="1"/>
  <c r="S72" i="169"/>
  <c r="S72" i="167"/>
  <c r="S71" i="167" s="1"/>
  <c r="BM11" i="162" s="1"/>
  <c r="R75" i="168"/>
  <c r="S72" i="173"/>
  <c r="S71" i="173" s="1"/>
  <c r="S73" i="173" s="1"/>
  <c r="S39" i="219"/>
  <c r="BG62" i="114"/>
  <c r="BG62" i="115" s="1"/>
  <c r="BN63" i="114"/>
  <c r="BN63" i="115" s="1"/>
  <c r="BN64" i="114"/>
  <c r="BN64" i="115" s="1"/>
  <c r="Y22" i="236"/>
  <c r="Y23" i="236"/>
  <c r="Z26" i="236"/>
  <c r="Z24" i="236"/>
  <c r="Z25" i="236"/>
  <c r="BN28" i="115"/>
  <c r="BT28" i="114"/>
  <c r="L28" i="238" s="1"/>
  <c r="S22" i="236" l="1"/>
  <c r="V37" i="236"/>
  <c r="W37" i="236"/>
  <c r="N15" i="239"/>
  <c r="AT62" i="162"/>
  <c r="AX62" i="114"/>
  <c r="AX62" i="115" s="1"/>
  <c r="AT34" i="162"/>
  <c r="AX34" i="114"/>
  <c r="AX34" i="115" s="1"/>
  <c r="AT45" i="162"/>
  <c r="AX45" i="114"/>
  <c r="AX45" i="115" s="1"/>
  <c r="AM45" i="162"/>
  <c r="AQ45" i="114"/>
  <c r="AQ45" i="115" s="1"/>
  <c r="AT32" i="162"/>
  <c r="AX32" i="114"/>
  <c r="AX32" i="115" s="1"/>
  <c r="AT31" i="162"/>
  <c r="AX31" i="114"/>
  <c r="AX31" i="115" s="1"/>
  <c r="BA64" i="162"/>
  <c r="BE64" i="114"/>
  <c r="BE64" i="115" s="1"/>
  <c r="AT33" i="162"/>
  <c r="AX33" i="114"/>
  <c r="AX33" i="115" s="1"/>
  <c r="AT46" i="162"/>
  <c r="AX46" i="114"/>
  <c r="AX46" i="115" s="1"/>
  <c r="AR64" i="115"/>
  <c r="S23" i="236"/>
  <c r="BT28" i="115"/>
  <c r="L28" i="233" s="1"/>
  <c r="BK64" i="115"/>
  <c r="K64" i="238"/>
  <c r="R71" i="176"/>
  <c r="BA44" i="162"/>
  <c r="S75" i="173"/>
  <c r="BN17" i="162"/>
  <c r="BS17" i="114" s="1"/>
  <c r="BS17" i="115" s="1"/>
  <c r="S65" i="182"/>
  <c r="BL31" i="162"/>
  <c r="S49" i="184"/>
  <c r="BL33" i="162"/>
  <c r="S65" i="183"/>
  <c r="BL32" i="162"/>
  <c r="R76" i="174"/>
  <c r="H18" i="207"/>
  <c r="K18" i="235" s="1"/>
  <c r="Q43" i="218"/>
  <c r="G64" i="207"/>
  <c r="J64" i="235" s="1"/>
  <c r="Q69" i="183"/>
  <c r="AZ32" i="162"/>
  <c r="P54" i="185"/>
  <c r="F34" i="207"/>
  <c r="I34" i="235" s="1"/>
  <c r="Q69" i="182"/>
  <c r="AZ31" i="162"/>
  <c r="Q51" i="185"/>
  <c r="AY34" i="162"/>
  <c r="R76" i="172"/>
  <c r="H16" i="207"/>
  <c r="K16" i="235" s="1"/>
  <c r="R76" i="173"/>
  <c r="H17" i="207"/>
  <c r="K17" i="235" s="1"/>
  <c r="P54" i="184"/>
  <c r="F33" i="207"/>
  <c r="I33" i="235" s="1"/>
  <c r="R62" i="192"/>
  <c r="BF45" i="162"/>
  <c r="BC62" i="114"/>
  <c r="BC62" i="115" s="1"/>
  <c r="BG64" i="162"/>
  <c r="R42" i="218"/>
  <c r="Q64" i="191"/>
  <c r="S40" i="218"/>
  <c r="BM64" i="162"/>
  <c r="BR64" i="114" s="1"/>
  <c r="Q42" i="219"/>
  <c r="AZ63" i="162"/>
  <c r="AZ13" i="162"/>
  <c r="BE13" i="114" s="1"/>
  <c r="BE13" i="115" s="1"/>
  <c r="Q75" i="169"/>
  <c r="R51" i="184"/>
  <c r="BG33" i="162" s="1"/>
  <c r="BL33" i="114" s="1"/>
  <c r="BL33" i="115" s="1"/>
  <c r="BF33" i="162"/>
  <c r="S75" i="168"/>
  <c r="BN12" i="162"/>
  <c r="BS12" i="114" s="1"/>
  <c r="BS12" i="115" s="1"/>
  <c r="S60" i="191"/>
  <c r="BL44" i="162"/>
  <c r="P65" i="193"/>
  <c r="F46" i="207"/>
  <c r="I46" i="235" s="1"/>
  <c r="P65" i="192"/>
  <c r="F45" i="207"/>
  <c r="I45" i="235" s="1"/>
  <c r="Q43" i="217"/>
  <c r="AY62" i="162"/>
  <c r="BD62" i="114" s="1"/>
  <c r="Q53" i="184"/>
  <c r="AZ33" i="162"/>
  <c r="R62" i="193"/>
  <c r="BF46" i="162"/>
  <c r="Q64" i="193"/>
  <c r="AZ46" i="162"/>
  <c r="S71" i="169"/>
  <c r="BL13" i="162"/>
  <c r="S60" i="192"/>
  <c r="BL45" i="162"/>
  <c r="S49" i="185"/>
  <c r="BM34" i="162" s="1"/>
  <c r="BL34" i="162"/>
  <c r="S75" i="172"/>
  <c r="BN16" i="162"/>
  <c r="BS16" i="114" s="1"/>
  <c r="BS16" i="115" s="1"/>
  <c r="S41" i="217"/>
  <c r="BL62" i="162"/>
  <c r="P46" i="217"/>
  <c r="F62" i="207"/>
  <c r="I62" i="235" s="1"/>
  <c r="R67" i="183"/>
  <c r="BG32" i="162" s="1"/>
  <c r="BL32" i="114" s="1"/>
  <c r="BL32" i="115" s="1"/>
  <c r="BF32" i="162"/>
  <c r="R51" i="185"/>
  <c r="BF34" i="162"/>
  <c r="R62" i="191"/>
  <c r="BG44" i="162" s="1"/>
  <c r="BL44" i="114" s="1"/>
  <c r="BL44" i="115" s="1"/>
  <c r="BF44" i="162"/>
  <c r="R76" i="170"/>
  <c r="H14" i="207"/>
  <c r="K14" i="235" s="1"/>
  <c r="R40" i="219"/>
  <c r="BF63" i="162"/>
  <c r="P76" i="169"/>
  <c r="F13" i="207"/>
  <c r="I13" i="235" s="1"/>
  <c r="R73" i="169"/>
  <c r="BG13" i="162" s="1"/>
  <c r="BL13" i="114" s="1"/>
  <c r="BL13" i="115" s="1"/>
  <c r="BF13" i="162"/>
  <c r="S38" i="219"/>
  <c r="BL63" i="162"/>
  <c r="R76" i="168"/>
  <c r="H12" i="207"/>
  <c r="K12" i="235" s="1"/>
  <c r="R76" i="171"/>
  <c r="H15" i="207"/>
  <c r="K15" i="235" s="1"/>
  <c r="S60" i="193"/>
  <c r="BL46" i="162"/>
  <c r="AS44" i="162"/>
  <c r="P64" i="191"/>
  <c r="O65" i="192"/>
  <c r="E45" i="207"/>
  <c r="H45" i="235" s="1"/>
  <c r="P70" i="183"/>
  <c r="F32" i="207"/>
  <c r="I32" i="235" s="1"/>
  <c r="R67" i="182"/>
  <c r="BF31" i="162"/>
  <c r="R43" i="217"/>
  <c r="BF62" i="162"/>
  <c r="BK62" i="114" s="1"/>
  <c r="AZ45" i="162"/>
  <c r="Q64" i="192"/>
  <c r="P70" i="182"/>
  <c r="F31" i="207"/>
  <c r="I31" i="235" s="1"/>
  <c r="S73" i="170"/>
  <c r="S70" i="175"/>
  <c r="S68" i="176"/>
  <c r="S73" i="167"/>
  <c r="S75" i="174"/>
  <c r="S75" i="171"/>
  <c r="BN62" i="114"/>
  <c r="BN62" i="115" s="1"/>
  <c r="Z23" i="236"/>
  <c r="Z22" i="236"/>
  <c r="T22" i="236" l="1"/>
  <c r="O15" i="239"/>
  <c r="BA46" i="162"/>
  <c r="BE46" i="114"/>
  <c r="BE46" i="115" s="1"/>
  <c r="BA33" i="162"/>
  <c r="BE33" i="114"/>
  <c r="BE33" i="115" s="1"/>
  <c r="BA63" i="162"/>
  <c r="BE63" i="114"/>
  <c r="BE63" i="115" s="1"/>
  <c r="BH64" i="162"/>
  <c r="BL64" i="114"/>
  <c r="BL64" i="115" s="1"/>
  <c r="BA31" i="162"/>
  <c r="BE31" i="114"/>
  <c r="BE31" i="115" s="1"/>
  <c r="BA32" i="162"/>
  <c r="BE32" i="114"/>
  <c r="BE32" i="115" s="1"/>
  <c r="BA45" i="162"/>
  <c r="BE45" i="114"/>
  <c r="BE45" i="115" s="1"/>
  <c r="AT44" i="162"/>
  <c r="AX44" i="114"/>
  <c r="AX44" i="115" s="1"/>
  <c r="AY64" i="115"/>
  <c r="BF64" i="115" s="1"/>
  <c r="H64" i="233"/>
  <c r="AR62" i="115"/>
  <c r="T23" i="236"/>
  <c r="BD62" i="115"/>
  <c r="J62" i="238"/>
  <c r="BK62" i="115"/>
  <c r="K62" i="238"/>
  <c r="BR64" i="115"/>
  <c r="L64" i="238"/>
  <c r="S51" i="185"/>
  <c r="S53" i="185" s="1"/>
  <c r="R69" i="183"/>
  <c r="R70" i="183" s="1"/>
  <c r="BH44" i="162"/>
  <c r="BH33" i="162"/>
  <c r="BH32" i="162"/>
  <c r="S71" i="175"/>
  <c r="I9" i="207"/>
  <c r="P65" i="191"/>
  <c r="F44" i="207"/>
  <c r="I44" i="235" s="1"/>
  <c r="S40" i="219"/>
  <c r="BM63" i="162"/>
  <c r="R42" i="219"/>
  <c r="BG63" i="162"/>
  <c r="Q43" i="219"/>
  <c r="G63" i="207"/>
  <c r="J63" i="235" s="1"/>
  <c r="Q70" i="182"/>
  <c r="G31" i="207"/>
  <c r="J31" i="235" s="1"/>
  <c r="S70" i="176"/>
  <c r="BN10" i="162"/>
  <c r="BS10" i="114" s="1"/>
  <c r="BS10" i="115" s="1"/>
  <c r="Q65" i="192"/>
  <c r="G45" i="207"/>
  <c r="J45" i="235" s="1"/>
  <c r="S62" i="193"/>
  <c r="BM46" i="162"/>
  <c r="BG34" i="162"/>
  <c r="R53" i="185"/>
  <c r="Q45" i="217"/>
  <c r="AZ62" i="162"/>
  <c r="R53" i="184"/>
  <c r="S42" i="218"/>
  <c r="BN64" i="162"/>
  <c r="R64" i="192"/>
  <c r="BG45" i="162"/>
  <c r="Q53" i="185"/>
  <c r="AZ34" i="162"/>
  <c r="S67" i="183"/>
  <c r="BM32" i="162"/>
  <c r="S67" i="182"/>
  <c r="BN31" i="162" s="1"/>
  <c r="BS31" i="114" s="1"/>
  <c r="BS31" i="115" s="1"/>
  <c r="BM31" i="162"/>
  <c r="S76" i="174"/>
  <c r="I18" i="207"/>
  <c r="L18" i="235" s="1"/>
  <c r="BG31" i="162"/>
  <c r="R69" i="182"/>
  <c r="S76" i="172"/>
  <c r="I16" i="207"/>
  <c r="L16" i="235" s="1"/>
  <c r="S62" i="192"/>
  <c r="BM45" i="162"/>
  <c r="Q65" i="193"/>
  <c r="G46" i="207"/>
  <c r="J46" i="235" s="1"/>
  <c r="Q54" i="184"/>
  <c r="G33" i="207"/>
  <c r="J33" i="235" s="1"/>
  <c r="S62" i="191"/>
  <c r="BM44" i="162"/>
  <c r="Q65" i="191"/>
  <c r="G44" i="207"/>
  <c r="J44" i="235" s="1"/>
  <c r="R64" i="191"/>
  <c r="Q70" i="183"/>
  <c r="G32" i="207"/>
  <c r="J32" i="235" s="1"/>
  <c r="S51" i="184"/>
  <c r="BM33" i="162"/>
  <c r="S76" i="173"/>
  <c r="I17" i="207"/>
  <c r="L17" i="235" s="1"/>
  <c r="BQ62" i="114"/>
  <c r="BQ62" i="115" s="1"/>
  <c r="S76" i="171"/>
  <c r="I15" i="207"/>
  <c r="L15" i="235" s="1"/>
  <c r="S75" i="167"/>
  <c r="BN11" i="162"/>
  <c r="BS11" i="114" s="1"/>
  <c r="BS11" i="115" s="1"/>
  <c r="S75" i="170"/>
  <c r="BN14" i="162"/>
  <c r="BS14" i="114" s="1"/>
  <c r="BS14" i="115" s="1"/>
  <c r="BG62" i="162"/>
  <c r="R45" i="217"/>
  <c r="S43" i="217"/>
  <c r="BM62" i="162"/>
  <c r="BR62" i="114" s="1"/>
  <c r="S73" i="169"/>
  <c r="BN13" i="162" s="1"/>
  <c r="BS13" i="114" s="1"/>
  <c r="BS13" i="115" s="1"/>
  <c r="BM13" i="162"/>
  <c r="BG46" i="162"/>
  <c r="R64" i="193"/>
  <c r="S76" i="168"/>
  <c r="I12" i="207"/>
  <c r="L12" i="235" s="1"/>
  <c r="Q76" i="169"/>
  <c r="G13" i="207"/>
  <c r="J13" i="235" s="1"/>
  <c r="R43" i="218"/>
  <c r="H64" i="207"/>
  <c r="K64" i="235" s="1"/>
  <c r="R75" i="169"/>
  <c r="F8" i="180"/>
  <c r="P8" i="180" s="1"/>
  <c r="P13" i="180" s="1"/>
  <c r="L9" i="235" l="1"/>
  <c r="BM64" i="115"/>
  <c r="K64" i="233" s="1"/>
  <c r="I15" i="239" s="1"/>
  <c r="X37" i="236"/>
  <c r="Y37" i="236"/>
  <c r="P15" i="239"/>
  <c r="F15" i="239"/>
  <c r="BO64" i="162"/>
  <c r="BP64" i="162" s="1"/>
  <c r="BS64" i="114"/>
  <c r="BS64" i="115" s="1"/>
  <c r="BT64" i="115" s="1"/>
  <c r="L64" i="233" s="1"/>
  <c r="BH62" i="162"/>
  <c r="BL62" i="114"/>
  <c r="BL62" i="115" s="1"/>
  <c r="BH31" i="162"/>
  <c r="BL31" i="114"/>
  <c r="BL31" i="115" s="1"/>
  <c r="BH63" i="162"/>
  <c r="BL63" i="114"/>
  <c r="BL63" i="115" s="1"/>
  <c r="BH45" i="162"/>
  <c r="BL45" i="114"/>
  <c r="BL45" i="115" s="1"/>
  <c r="BH34" i="162"/>
  <c r="BL34" i="114"/>
  <c r="BL34" i="115" s="1"/>
  <c r="BA34" i="162"/>
  <c r="BE34" i="114"/>
  <c r="BE34" i="115" s="1"/>
  <c r="BH46" i="162"/>
  <c r="BL46" i="114"/>
  <c r="BL46" i="115" s="1"/>
  <c r="BA62" i="162"/>
  <c r="BE62" i="114"/>
  <c r="BE62" i="115" s="1"/>
  <c r="AY62" i="115"/>
  <c r="I62" i="233" s="1"/>
  <c r="H62" i="233"/>
  <c r="J64" i="233"/>
  <c r="I64" i="233"/>
  <c r="BR62" i="115"/>
  <c r="L62" i="238"/>
  <c r="BN34" i="162"/>
  <c r="H32" i="207"/>
  <c r="K32" i="235" s="1"/>
  <c r="S69" i="182"/>
  <c r="S70" i="182" s="1"/>
  <c r="BO31" i="162"/>
  <c r="S75" i="169"/>
  <c r="I13" i="207" s="1"/>
  <c r="L13" i="235" s="1"/>
  <c r="R65" i="193"/>
  <c r="H46" i="207"/>
  <c r="K46" i="235" s="1"/>
  <c r="S53" i="184"/>
  <c r="BN33" i="162"/>
  <c r="Q46" i="217"/>
  <c r="G62" i="207"/>
  <c r="J62" i="235" s="1"/>
  <c r="S45" i="217"/>
  <c r="BN62" i="162"/>
  <c r="R70" i="182"/>
  <c r="H31" i="207"/>
  <c r="K31" i="235" s="1"/>
  <c r="R65" i="192"/>
  <c r="H45" i="207"/>
  <c r="K45" i="235" s="1"/>
  <c r="S64" i="193"/>
  <c r="BN46" i="162"/>
  <c r="BN63" i="162"/>
  <c r="S42" i="219"/>
  <c r="S64" i="191"/>
  <c r="BN44" i="162"/>
  <c r="R54" i="185"/>
  <c r="H34" i="207"/>
  <c r="K34" i="235" s="1"/>
  <c r="R46" i="217"/>
  <c r="H62" i="207"/>
  <c r="K62" i="235" s="1"/>
  <c r="BN45" i="162"/>
  <c r="S64" i="192"/>
  <c r="S43" i="218"/>
  <c r="I64" i="207"/>
  <c r="L64" i="235" s="1"/>
  <c r="S76" i="167"/>
  <c r="I11" i="207"/>
  <c r="L11" i="235" s="1"/>
  <c r="S69" i="183"/>
  <c r="BN32" i="162"/>
  <c r="R54" i="184"/>
  <c r="H33" i="207"/>
  <c r="K33" i="235" s="1"/>
  <c r="S71" i="176"/>
  <c r="I10" i="207"/>
  <c r="L10" i="235" s="1"/>
  <c r="R76" i="169"/>
  <c r="H13" i="207"/>
  <c r="K13" i="235" s="1"/>
  <c r="S76" i="170"/>
  <c r="I14" i="207"/>
  <c r="L14" i="235" s="1"/>
  <c r="R65" i="191"/>
  <c r="H44" i="207"/>
  <c r="K44" i="235" s="1"/>
  <c r="Q54" i="185"/>
  <c r="G34" i="207"/>
  <c r="J34" i="235" s="1"/>
  <c r="S54" i="185"/>
  <c r="I34" i="207"/>
  <c r="L34" i="235" s="1"/>
  <c r="R43" i="219"/>
  <c r="H63" i="207"/>
  <c r="K63" i="235" s="1"/>
  <c r="O8" i="180"/>
  <c r="O13" i="180" s="1"/>
  <c r="Q8" i="180"/>
  <c r="Q13" i="180" s="1"/>
  <c r="P30" i="180"/>
  <c r="P36" i="180" s="1"/>
  <c r="F13" i="180"/>
  <c r="F30" i="180" s="1"/>
  <c r="N8" i="180"/>
  <c r="N13" i="180" s="1"/>
  <c r="S8" i="180"/>
  <c r="S13" i="180" s="1"/>
  <c r="R8" i="180"/>
  <c r="R13" i="180" s="1"/>
  <c r="BF62" i="115" l="1"/>
  <c r="J62" i="233" s="1"/>
  <c r="R37" i="236" s="1"/>
  <c r="Q37" i="236"/>
  <c r="P37" i="236"/>
  <c r="Z37" i="236"/>
  <c r="G15" i="239"/>
  <c r="J15" i="239"/>
  <c r="H15" i="239"/>
  <c r="BO63" i="162"/>
  <c r="BP63" i="162" s="1"/>
  <c r="BS63" i="114"/>
  <c r="BS63" i="115" s="1"/>
  <c r="BO34" i="162"/>
  <c r="BS34" i="114"/>
  <c r="BS34" i="115" s="1"/>
  <c r="BO32" i="162"/>
  <c r="BS32" i="114"/>
  <c r="BS32" i="115" s="1"/>
  <c r="BO44" i="162"/>
  <c r="BP44" i="162" s="1"/>
  <c r="BS44" i="114"/>
  <c r="BS44" i="115" s="1"/>
  <c r="BO46" i="162"/>
  <c r="BP46" i="162" s="1"/>
  <c r="BS46" i="114"/>
  <c r="BS46" i="115" s="1"/>
  <c r="BO62" i="162"/>
  <c r="BP62" i="162" s="1"/>
  <c r="BS62" i="114"/>
  <c r="BS62" i="115" s="1"/>
  <c r="BT62" i="115" s="1"/>
  <c r="L62" i="233" s="1"/>
  <c r="BO33" i="162"/>
  <c r="BS33" i="114"/>
  <c r="BS33" i="115" s="1"/>
  <c r="BO45" i="162"/>
  <c r="BP45" i="162" s="1"/>
  <c r="BS45" i="114"/>
  <c r="BS45" i="115" s="1"/>
  <c r="I31" i="207"/>
  <c r="L31" i="235" s="1"/>
  <c r="S76" i="169"/>
  <c r="S65" i="191"/>
  <c r="I44" i="207"/>
  <c r="L44" i="235" s="1"/>
  <c r="S70" i="183"/>
  <c r="I32" i="207"/>
  <c r="L32" i="235" s="1"/>
  <c r="I45" i="207"/>
  <c r="L45" i="235" s="1"/>
  <c r="S65" i="192"/>
  <c r="I63" i="207"/>
  <c r="L63" i="235" s="1"/>
  <c r="S43" i="219"/>
  <c r="S65" i="193"/>
  <c r="I46" i="207"/>
  <c r="L46" i="235" s="1"/>
  <c r="S46" i="217"/>
  <c r="I62" i="207"/>
  <c r="L62" i="235" s="1"/>
  <c r="S54" i="184"/>
  <c r="I33" i="207"/>
  <c r="L33" i="235" s="1"/>
  <c r="P40" i="180"/>
  <c r="AN23" i="162"/>
  <c r="AN25" i="162" s="1"/>
  <c r="Q30" i="180"/>
  <c r="Q36" i="180" s="1"/>
  <c r="O30" i="180"/>
  <c r="O36" i="180" s="1"/>
  <c r="R30" i="180"/>
  <c r="R36" i="180" s="1"/>
  <c r="S30" i="180"/>
  <c r="S36" i="180" s="1"/>
  <c r="N30" i="180"/>
  <c r="N36" i="180" s="1"/>
  <c r="BM62" i="115" l="1"/>
  <c r="K62" i="233" s="1"/>
  <c r="S37" i="236" s="1"/>
  <c r="T37" i="236"/>
  <c r="P39" i="180"/>
  <c r="AQ23" i="162"/>
  <c r="AQ25" i="162" s="1"/>
  <c r="R40" i="180"/>
  <c r="S40" i="180"/>
  <c r="O40" i="180"/>
  <c r="Q40" i="180"/>
  <c r="N40" i="180"/>
  <c r="N39" i="180" s="1"/>
  <c r="N41" i="180" s="1"/>
  <c r="N43" i="180" s="1"/>
  <c r="BB23" i="162"/>
  <c r="BB25" i="162" s="1"/>
  <c r="BI23" i="162"/>
  <c r="BI25" i="162" s="1"/>
  <c r="AU23" i="162"/>
  <c r="AU25" i="162" s="1"/>
  <c r="AG23" i="162"/>
  <c r="C23" i="115"/>
  <c r="C22" i="209"/>
  <c r="AA22" i="209"/>
  <c r="X23" i="115"/>
  <c r="AC22" i="209"/>
  <c r="Q39" i="180" l="1"/>
  <c r="AX23" i="162"/>
  <c r="AX25" i="162" s="1"/>
  <c r="R39" i="180"/>
  <c r="BE23" i="162"/>
  <c r="BE25" i="162" s="1"/>
  <c r="O39" i="180"/>
  <c r="AJ23" i="162"/>
  <c r="AJ25" i="162" s="1"/>
  <c r="S39" i="180"/>
  <c r="BL23" i="162"/>
  <c r="BL25" i="162" s="1"/>
  <c r="P41" i="180"/>
  <c r="AR23" i="162"/>
  <c r="AR25" i="162" s="1"/>
  <c r="N44" i="180"/>
  <c r="D23" i="207"/>
  <c r="D25" i="207" s="1"/>
  <c r="AG25" i="162"/>
  <c r="W22" i="209"/>
  <c r="Z25" i="115" s="1"/>
  <c r="Z23" i="115"/>
  <c r="Z69" i="115" s="1"/>
  <c r="D23" i="208"/>
  <c r="N20" i="209"/>
  <c r="J23" i="115"/>
  <c r="I22" i="209"/>
  <c r="C25" i="115"/>
  <c r="E22" i="209"/>
  <c r="E25" i="115" s="1"/>
  <c r="E23" i="115"/>
  <c r="E69" i="115" s="1"/>
  <c r="AF20" i="209"/>
  <c r="U22" i="209"/>
  <c r="Z20" i="209"/>
  <c r="Q22" i="209"/>
  <c r="S25" i="115" s="1"/>
  <c r="S23" i="115"/>
  <c r="S69" i="115" s="1"/>
  <c r="AF22" i="209"/>
  <c r="H20" i="209"/>
  <c r="T20" i="209"/>
  <c r="O22" i="209"/>
  <c r="Q23" i="115"/>
  <c r="L23" i="115"/>
  <c r="K22" i="209"/>
  <c r="L25" i="115" s="1"/>
  <c r="L69" i="115" l="1"/>
  <c r="S41" i="180"/>
  <c r="BM23" i="162"/>
  <c r="BM25" i="162" s="1"/>
  <c r="R41" i="180"/>
  <c r="BF23" i="162"/>
  <c r="BF25" i="162" s="1"/>
  <c r="AS23" i="162"/>
  <c r="AS25" i="162" s="1"/>
  <c r="AT25" i="162" s="1"/>
  <c r="P43" i="180"/>
  <c r="O41" i="180"/>
  <c r="AK23" i="162"/>
  <c r="AK25" i="162" s="1"/>
  <c r="Q41" i="180"/>
  <c r="AY23" i="162"/>
  <c r="AY25" i="162" s="1"/>
  <c r="C23" i="235"/>
  <c r="Z22" i="209"/>
  <c r="X25" i="115"/>
  <c r="D25" i="208"/>
  <c r="T22" i="209"/>
  <c r="Q25" i="115"/>
  <c r="N22" i="209"/>
  <c r="J25" i="115"/>
  <c r="H22" i="209"/>
  <c r="H23" i="162"/>
  <c r="G23" i="208"/>
  <c r="AZ23" i="162" l="1"/>
  <c r="AZ25" i="162" s="1"/>
  <c r="BA25" i="162" s="1"/>
  <c r="Q43" i="180"/>
  <c r="AL23" i="162"/>
  <c r="AL25" i="162" s="1"/>
  <c r="AM25" i="162" s="1"/>
  <c r="O43" i="180"/>
  <c r="P44" i="180"/>
  <c r="F23" i="207"/>
  <c r="R43" i="180"/>
  <c r="BG23" i="162"/>
  <c r="BG25" i="162" s="1"/>
  <c r="BH25" i="162" s="1"/>
  <c r="AT23" i="162"/>
  <c r="S43" i="180"/>
  <c r="BN23" i="162"/>
  <c r="BN25" i="162" s="1"/>
  <c r="BO25" i="162" s="1"/>
  <c r="BH23" i="162"/>
  <c r="BA23" i="162"/>
  <c r="C25" i="235"/>
  <c r="D23" i="235"/>
  <c r="G25" i="208"/>
  <c r="H25" i="162"/>
  <c r="N23" i="162"/>
  <c r="J23" i="208"/>
  <c r="F23" i="162"/>
  <c r="F23" i="114" s="1"/>
  <c r="C23" i="162"/>
  <c r="D23" i="162"/>
  <c r="D23" i="114" s="1"/>
  <c r="I23" i="114"/>
  <c r="C20" i="238" s="1"/>
  <c r="G23" i="162"/>
  <c r="G23" i="114" s="1"/>
  <c r="E23" i="162"/>
  <c r="E23" i="114" s="1"/>
  <c r="S44" i="180" l="1"/>
  <c r="I23" i="207"/>
  <c r="AM23" i="162"/>
  <c r="BO23" i="162"/>
  <c r="G23" i="207"/>
  <c r="Q44" i="180"/>
  <c r="I20" i="235"/>
  <c r="F25" i="207"/>
  <c r="I22" i="235" s="1"/>
  <c r="R44" i="180"/>
  <c r="H23" i="207"/>
  <c r="E23" i="207"/>
  <c r="O44" i="180"/>
  <c r="D25" i="235"/>
  <c r="E23" i="235"/>
  <c r="N25" i="162"/>
  <c r="J25" i="208"/>
  <c r="C23" i="114"/>
  <c r="K23" i="162"/>
  <c r="L23" i="114" s="1"/>
  <c r="J23" i="162"/>
  <c r="K23" i="114" s="1"/>
  <c r="L23" i="162"/>
  <c r="M23" i="114" s="1"/>
  <c r="I23" i="162"/>
  <c r="P23" i="114"/>
  <c r="D20" i="238" s="1"/>
  <c r="M23" i="162"/>
  <c r="N23" i="114" s="1"/>
  <c r="E25" i="162"/>
  <c r="E25" i="114" s="1"/>
  <c r="G25" i="162"/>
  <c r="G25" i="114" s="1"/>
  <c r="F25" i="162"/>
  <c r="F25" i="114" s="1"/>
  <c r="I25" i="114"/>
  <c r="C22" i="238" s="1"/>
  <c r="C25" i="162"/>
  <c r="C25" i="114" s="1"/>
  <c r="D25" i="162"/>
  <c r="D25" i="114" s="1"/>
  <c r="T23" i="162"/>
  <c r="M23" i="208"/>
  <c r="H20" i="235" l="1"/>
  <c r="E25" i="207"/>
  <c r="H22" i="235" s="1"/>
  <c r="BP23" i="162"/>
  <c r="H25" i="207"/>
  <c r="K22" i="235" s="1"/>
  <c r="K20" i="235"/>
  <c r="I25" i="207"/>
  <c r="L22" i="235" s="1"/>
  <c r="L20" i="235"/>
  <c r="J20" i="235"/>
  <c r="G25" i="207"/>
  <c r="J22" i="235" s="1"/>
  <c r="F23" i="235"/>
  <c r="E25" i="235"/>
  <c r="Z23" i="162"/>
  <c r="P23" i="208"/>
  <c r="Q23" i="162"/>
  <c r="S23" i="114" s="1"/>
  <c r="O23" i="162"/>
  <c r="P23" i="162"/>
  <c r="R23" i="114" s="1"/>
  <c r="R23" i="162"/>
  <c r="T23" i="114" s="1"/>
  <c r="W23" i="114"/>
  <c r="S23" i="162"/>
  <c r="U23" i="114" s="1"/>
  <c r="M25" i="208"/>
  <c r="T25" i="162"/>
  <c r="J23" i="114"/>
  <c r="M25" i="162"/>
  <c r="N25" i="114" s="1"/>
  <c r="K25" i="162"/>
  <c r="L25" i="114" s="1"/>
  <c r="I25" i="162"/>
  <c r="J25" i="114" s="1"/>
  <c r="P25" i="114"/>
  <c r="D22" i="238" s="1"/>
  <c r="J25" i="162"/>
  <c r="K25" i="114" s="1"/>
  <c r="L25" i="162"/>
  <c r="M25" i="114" s="1"/>
  <c r="BP25" i="162" l="1"/>
  <c r="E20" i="238"/>
  <c r="G23" i="235"/>
  <c r="F25" i="235"/>
  <c r="AD23" i="114"/>
  <c r="AF23" i="162"/>
  <c r="Z25" i="162"/>
  <c r="AD25" i="114" s="1"/>
  <c r="P25" i="208"/>
  <c r="O25" i="162"/>
  <c r="Q25" i="114" s="1"/>
  <c r="Q25" i="162"/>
  <c r="S25" i="114" s="1"/>
  <c r="W25" i="114"/>
  <c r="P25" i="162"/>
  <c r="R25" i="114" s="1"/>
  <c r="R25" i="162"/>
  <c r="T25" i="114" s="1"/>
  <c r="S25" i="162"/>
  <c r="U25" i="114" s="1"/>
  <c r="Q23" i="114"/>
  <c r="Y23" i="162"/>
  <c r="AB23" i="114" s="1"/>
  <c r="AI23" i="114" s="1"/>
  <c r="W23" i="162"/>
  <c r="Z23" i="114" s="1"/>
  <c r="AG23" i="114" s="1"/>
  <c r="V23" i="162"/>
  <c r="Y23" i="114" s="1"/>
  <c r="AF23" i="114" s="1"/>
  <c r="X23" i="162"/>
  <c r="AA23" i="114" s="1"/>
  <c r="AH23" i="114" s="1"/>
  <c r="U23" i="162"/>
  <c r="X23" i="114" l="1"/>
  <c r="AE23" i="114" s="1"/>
  <c r="E22" i="238"/>
  <c r="AK25" i="114"/>
  <c r="AK23" i="114"/>
  <c r="AN23" i="114" s="1"/>
  <c r="F20" i="238"/>
  <c r="G25" i="235"/>
  <c r="AC23" i="162"/>
  <c r="K137" i="228"/>
  <c r="AA23" i="162"/>
  <c r="AB23" i="162"/>
  <c r="AE23" i="162"/>
  <c r="C23" i="207"/>
  <c r="AF25" i="162"/>
  <c r="AB25" i="162" s="1"/>
  <c r="AD23" i="162"/>
  <c r="Y25" i="162"/>
  <c r="AB25" i="114" s="1"/>
  <c r="AI25" i="114" s="1"/>
  <c r="U25" i="162"/>
  <c r="X25" i="114" s="1"/>
  <c r="AE25" i="114" s="1"/>
  <c r="X25" i="162"/>
  <c r="AA25" i="114" s="1"/>
  <c r="AH25" i="114" s="1"/>
  <c r="W25" i="162"/>
  <c r="Z25" i="114" s="1"/>
  <c r="AG25" i="114" s="1"/>
  <c r="V25" i="162"/>
  <c r="Y25" i="114" s="1"/>
  <c r="AF25" i="114" s="1"/>
  <c r="G22" i="238" l="1"/>
  <c r="F22" i="238"/>
  <c r="AP25" i="114"/>
  <c r="AL25" i="114"/>
  <c r="AR25" i="114"/>
  <c r="AR23" i="114"/>
  <c r="AU23" i="114" s="1"/>
  <c r="AN25" i="114"/>
  <c r="AO25" i="114"/>
  <c r="AO23" i="114"/>
  <c r="G20" i="238"/>
  <c r="AP23" i="114"/>
  <c r="AL23" i="114"/>
  <c r="J23" i="207"/>
  <c r="AC25" i="162"/>
  <c r="AE25" i="162"/>
  <c r="C25" i="207"/>
  <c r="AD25" i="162"/>
  <c r="AA25" i="162"/>
  <c r="K13" i="239" l="1"/>
  <c r="J25" i="207"/>
  <c r="AW25" i="114"/>
  <c r="AY25" i="114"/>
  <c r="AS25" i="114"/>
  <c r="AU25" i="114"/>
  <c r="AV25" i="114"/>
  <c r="AW23" i="114"/>
  <c r="AY23" i="114"/>
  <c r="AS23" i="114"/>
  <c r="AV23" i="114"/>
  <c r="AH25" i="115"/>
  <c r="AG23" i="115"/>
  <c r="AE21" i="115"/>
  <c r="AH20" i="115"/>
  <c r="AF24" i="115"/>
  <c r="AE20" i="115"/>
  <c r="AI22" i="115"/>
  <c r="AI23" i="115"/>
  <c r="AG25" i="115"/>
  <c r="AH26" i="115"/>
  <c r="AH27" i="115"/>
  <c r="AH22" i="115"/>
  <c r="AE23" i="115"/>
  <c r="AE25" i="115"/>
  <c r="AG27" i="115"/>
  <c r="AI26" i="115"/>
  <c r="AF22" i="115"/>
  <c r="AG24" i="115"/>
  <c r="AG26" i="115"/>
  <c r="AI21" i="115"/>
  <c r="AF20" i="115"/>
  <c r="AF21" i="115"/>
  <c r="AG21" i="115"/>
  <c r="AH21" i="115"/>
  <c r="AE27" i="115"/>
  <c r="AI25" i="115"/>
  <c r="AF27" i="115"/>
  <c r="AE26" i="115"/>
  <c r="AI27" i="115"/>
  <c r="AF25" i="115"/>
  <c r="AI24" i="115"/>
  <c r="AI20" i="115"/>
  <c r="AF26" i="115"/>
  <c r="AG22" i="115"/>
  <c r="AH24" i="115"/>
  <c r="AE22" i="115"/>
  <c r="AG20" i="115"/>
  <c r="AH23" i="115"/>
  <c r="AE24" i="115"/>
  <c r="AF23" i="115"/>
  <c r="G24" i="233" l="1"/>
  <c r="G27" i="233"/>
  <c r="AQ25" i="114"/>
  <c r="BE25" i="114"/>
  <c r="BE25" i="115" s="1"/>
  <c r="AX25" i="114"/>
  <c r="BC23" i="114"/>
  <c r="AX23" i="114"/>
  <c r="AX23" i="115" s="1"/>
  <c r="BE23" i="114"/>
  <c r="BE23" i="115" s="1"/>
  <c r="AQ23" i="114"/>
  <c r="BC25" i="114"/>
  <c r="BB25" i="114"/>
  <c r="BD25" i="114"/>
  <c r="BF25" i="114"/>
  <c r="BL25" i="114" s="1"/>
  <c r="BL25" i="115" s="1"/>
  <c r="AZ25" i="114"/>
  <c r="AZ23" i="114"/>
  <c r="BF23" i="114"/>
  <c r="BD23" i="114"/>
  <c r="I20" i="238"/>
  <c r="BB23" i="114"/>
  <c r="AK22" i="115"/>
  <c r="AL26" i="115"/>
  <c r="AO21" i="115"/>
  <c r="AP21" i="115"/>
  <c r="AL23" i="115"/>
  <c r="AN25" i="115"/>
  <c r="AP22" i="115"/>
  <c r="AO20" i="115"/>
  <c r="AL24" i="115"/>
  <c r="AP27" i="115"/>
  <c r="AL27" i="115"/>
  <c r="AK25" i="115"/>
  <c r="AO22" i="115"/>
  <c r="AM26" i="115"/>
  <c r="AN26" i="115"/>
  <c r="AP26" i="115"/>
  <c r="AL25" i="115"/>
  <c r="AL20" i="115"/>
  <c r="AL21" i="115"/>
  <c r="AN24" i="115"/>
  <c r="AM24" i="115"/>
  <c r="AN23" i="115"/>
  <c r="AN20" i="115"/>
  <c r="AO24" i="115"/>
  <c r="AP24" i="115"/>
  <c r="H24" i="233" s="1"/>
  <c r="AM27" i="115"/>
  <c r="AM21" i="115"/>
  <c r="AO26" i="115"/>
  <c r="AM23" i="115"/>
  <c r="AO23" i="115"/>
  <c r="AL22" i="115"/>
  <c r="AN22" i="115"/>
  <c r="AP20" i="115"/>
  <c r="AM25" i="115"/>
  <c r="AK26" i="115"/>
  <c r="AP25" i="115"/>
  <c r="AN21" i="115"/>
  <c r="AM20" i="115"/>
  <c r="AM22" i="115"/>
  <c r="AN27" i="115"/>
  <c r="AK23" i="115"/>
  <c r="AO27" i="115"/>
  <c r="AP23" i="115"/>
  <c r="AK20" i="115"/>
  <c r="AK21" i="115"/>
  <c r="AO25" i="115"/>
  <c r="I22" i="238" l="1"/>
  <c r="M13" i="239" s="1"/>
  <c r="AX25" i="115"/>
  <c r="H22" i="238"/>
  <c r="AQ25" i="115"/>
  <c r="AR25" i="115" s="1"/>
  <c r="H20" i="238"/>
  <c r="AQ23" i="115"/>
  <c r="H27" i="233"/>
  <c r="G22" i="233"/>
  <c r="AR22" i="115"/>
  <c r="G25" i="233"/>
  <c r="G26" i="233"/>
  <c r="AR26" i="115"/>
  <c r="G21" i="233"/>
  <c r="AR21" i="115"/>
  <c r="G20" i="233"/>
  <c r="AR20" i="115"/>
  <c r="J20" i="238"/>
  <c r="BL23" i="114"/>
  <c r="BL23" i="115" s="1"/>
  <c r="J22" i="238"/>
  <c r="G23" i="233"/>
  <c r="BJ25" i="114"/>
  <c r="BG25" i="114"/>
  <c r="BK25" i="114"/>
  <c r="BM25" i="114"/>
  <c r="BS25" i="114" s="1"/>
  <c r="BS25" i="115" s="1"/>
  <c r="BJ23" i="114"/>
  <c r="BK23" i="114"/>
  <c r="BI23" i="114"/>
  <c r="BI25" i="114"/>
  <c r="BG23" i="114"/>
  <c r="BM23" i="114"/>
  <c r="BS23" i="114" s="1"/>
  <c r="BS23" i="115" s="1"/>
  <c r="AU27" i="115"/>
  <c r="AT25" i="115"/>
  <c r="AV23" i="115"/>
  <c r="AV26" i="115"/>
  <c r="AU23" i="115"/>
  <c r="AU24" i="115"/>
  <c r="AS24" i="115"/>
  <c r="AW22" i="115"/>
  <c r="AV21" i="115"/>
  <c r="AV27" i="115"/>
  <c r="AT20" i="115"/>
  <c r="AW25" i="115"/>
  <c r="AW20" i="115"/>
  <c r="AS22" i="115"/>
  <c r="AT23" i="115"/>
  <c r="AT21" i="115"/>
  <c r="AU20" i="115"/>
  <c r="AS21" i="115"/>
  <c r="AU26" i="115"/>
  <c r="AV22" i="115"/>
  <c r="AS27" i="115"/>
  <c r="AS23" i="115"/>
  <c r="AT22" i="115"/>
  <c r="AU21" i="115"/>
  <c r="AW24" i="115"/>
  <c r="AT24" i="115"/>
  <c r="AS25" i="115"/>
  <c r="AW27" i="115"/>
  <c r="AV20" i="115"/>
  <c r="AS26" i="115"/>
  <c r="AV25" i="115"/>
  <c r="AW23" i="115"/>
  <c r="AU22" i="115"/>
  <c r="AT27" i="115"/>
  <c r="AV24" i="115"/>
  <c r="AS20" i="115"/>
  <c r="AW26" i="115"/>
  <c r="AT26" i="115"/>
  <c r="AU25" i="115"/>
  <c r="AW21" i="115"/>
  <c r="AR23" i="115" l="1"/>
  <c r="H23" i="233" s="1"/>
  <c r="N13" i="239"/>
  <c r="L13" i="239"/>
  <c r="E12" i="239"/>
  <c r="E13" i="239"/>
  <c r="O26" i="236"/>
  <c r="I27" i="233"/>
  <c r="I24" i="233"/>
  <c r="O24" i="236"/>
  <c r="O25" i="236"/>
  <c r="H21" i="233"/>
  <c r="AY21" i="115"/>
  <c r="H20" i="233"/>
  <c r="AY20" i="115"/>
  <c r="H26" i="233"/>
  <c r="AY26" i="115"/>
  <c r="AY23" i="115"/>
  <c r="H25" i="233"/>
  <c r="AY25" i="115"/>
  <c r="H22" i="233"/>
  <c r="AY22" i="115"/>
  <c r="K22" i="238"/>
  <c r="K20" i="238"/>
  <c r="BN23" i="114"/>
  <c r="BT25" i="114"/>
  <c r="BT23" i="114"/>
  <c r="BP25" i="114"/>
  <c r="BR23" i="114"/>
  <c r="BR25" i="114"/>
  <c r="BN25" i="114"/>
  <c r="BP23" i="114"/>
  <c r="BQ25" i="114"/>
  <c r="BQ23" i="114"/>
  <c r="BD21" i="115"/>
  <c r="BD23" i="115"/>
  <c r="AZ27" i="115"/>
  <c r="BD22" i="115"/>
  <c r="BC23" i="115"/>
  <c r="AZ20" i="115"/>
  <c r="BB26" i="115"/>
  <c r="BA23" i="115"/>
  <c r="BD20" i="115"/>
  <c r="BC21" i="115"/>
  <c r="BB24" i="115"/>
  <c r="BA25" i="115"/>
  <c r="BC24" i="115"/>
  <c r="BC25" i="115"/>
  <c r="BC20" i="115"/>
  <c r="BA24" i="115"/>
  <c r="BB21" i="115"/>
  <c r="AZ23" i="115"/>
  <c r="BB20" i="115"/>
  <c r="AZ24" i="115"/>
  <c r="BC26" i="115"/>
  <c r="BA26" i="115"/>
  <c r="AZ26" i="115"/>
  <c r="BA22" i="115"/>
  <c r="BB27" i="115"/>
  <c r="BA27" i="115"/>
  <c r="BD27" i="115"/>
  <c r="BA20" i="115"/>
  <c r="BB25" i="115"/>
  <c r="BD26" i="115"/>
  <c r="BB22" i="115"/>
  <c r="AZ25" i="115"/>
  <c r="BD24" i="115"/>
  <c r="BC22" i="115"/>
  <c r="AZ21" i="115"/>
  <c r="BA21" i="115"/>
  <c r="AZ22" i="115"/>
  <c r="BD25" i="115"/>
  <c r="BC27" i="115"/>
  <c r="BB23" i="115"/>
  <c r="Y47" i="115"/>
  <c r="K55" i="115"/>
  <c r="X55" i="115"/>
  <c r="X47" i="115"/>
  <c r="Y56" i="115"/>
  <c r="C26" i="196"/>
  <c r="C71" i="196" s="1"/>
  <c r="Y48" i="115"/>
  <c r="X57" i="115"/>
  <c r="D55" i="115"/>
  <c r="K56" i="115"/>
  <c r="C57" i="115"/>
  <c r="Y55" i="115"/>
  <c r="J56" i="115"/>
  <c r="Y49" i="115"/>
  <c r="D49" i="115"/>
  <c r="X48" i="115"/>
  <c r="K47" i="115"/>
  <c r="D47" i="115"/>
  <c r="D69" i="115" s="1"/>
  <c r="D48" i="115"/>
  <c r="Y57" i="115"/>
  <c r="D56" i="115"/>
  <c r="X56" i="115"/>
  <c r="X49" i="115"/>
  <c r="Q47" i="115"/>
  <c r="K48" i="115"/>
  <c r="D57" i="208"/>
  <c r="Q57" i="115"/>
  <c r="K49" i="115"/>
  <c r="C55" i="115"/>
  <c r="R48" i="115"/>
  <c r="R57" i="115"/>
  <c r="Q48" i="115"/>
  <c r="D57" i="115"/>
  <c r="K57" i="115"/>
  <c r="D55" i="208"/>
  <c r="R49" i="115"/>
  <c r="R47" i="115"/>
  <c r="R56" i="115"/>
  <c r="R55" i="115"/>
  <c r="D47" i="208"/>
  <c r="D49" i="208"/>
  <c r="D56" i="208"/>
  <c r="D48" i="208"/>
  <c r="X69" i="115" l="1"/>
  <c r="Y69" i="115"/>
  <c r="K69" i="115"/>
  <c r="C69" i="115"/>
  <c r="R69" i="115"/>
  <c r="O13" i="239"/>
  <c r="F13" i="239"/>
  <c r="F12" i="239"/>
  <c r="P26" i="236"/>
  <c r="P24" i="236"/>
  <c r="P25" i="236"/>
  <c r="I25" i="233"/>
  <c r="BF25" i="115"/>
  <c r="I23" i="233"/>
  <c r="BF23" i="115"/>
  <c r="I22" i="233"/>
  <c r="BF22" i="115"/>
  <c r="I20" i="233"/>
  <c r="BF20" i="115"/>
  <c r="I26" i="233"/>
  <c r="BF26" i="115"/>
  <c r="I21" i="233"/>
  <c r="BF21" i="115"/>
  <c r="J24" i="233"/>
  <c r="L20" i="238"/>
  <c r="L22" i="238"/>
  <c r="J27" i="233"/>
  <c r="C48" i="235"/>
  <c r="C57" i="235"/>
  <c r="C47" i="235"/>
  <c r="C49" i="235"/>
  <c r="C56" i="235"/>
  <c r="C55" i="235"/>
  <c r="H56" i="162"/>
  <c r="C56" i="162" s="1"/>
  <c r="H55" i="162"/>
  <c r="F55" i="162" s="1"/>
  <c r="F55" i="114" s="1"/>
  <c r="Z48" i="209"/>
  <c r="BG22" i="115"/>
  <c r="BN22" i="115"/>
  <c r="BH26" i="115"/>
  <c r="BO26" i="115"/>
  <c r="BO24" i="115"/>
  <c r="BH24" i="115"/>
  <c r="BH25" i="115"/>
  <c r="BO25" i="115"/>
  <c r="BH23" i="115"/>
  <c r="BO23" i="115"/>
  <c r="BJ23" i="115"/>
  <c r="BQ23" i="115"/>
  <c r="BQ26" i="115"/>
  <c r="BJ26" i="115"/>
  <c r="BI20" i="115"/>
  <c r="BP20" i="115"/>
  <c r="BI21" i="115"/>
  <c r="BP21" i="115"/>
  <c r="BQ21" i="115"/>
  <c r="BJ21" i="115"/>
  <c r="BG20" i="115"/>
  <c r="BN20" i="115"/>
  <c r="BK22" i="115"/>
  <c r="BR22" i="115"/>
  <c r="BR23" i="115"/>
  <c r="BK23" i="115"/>
  <c r="BK25" i="115"/>
  <c r="BR25" i="115"/>
  <c r="BH21" i="115"/>
  <c r="BO21" i="115"/>
  <c r="BJ22" i="115"/>
  <c r="BQ22" i="115"/>
  <c r="BR24" i="115"/>
  <c r="BK24" i="115"/>
  <c r="BI22" i="115"/>
  <c r="BP22" i="115"/>
  <c r="BI25" i="115"/>
  <c r="BP25" i="115"/>
  <c r="BR27" i="115"/>
  <c r="BK27" i="115"/>
  <c r="BP27" i="115"/>
  <c r="BI27" i="115"/>
  <c r="BG26" i="115"/>
  <c r="BN26" i="115"/>
  <c r="BQ20" i="115"/>
  <c r="BJ20" i="115"/>
  <c r="BI24" i="115"/>
  <c r="BP24" i="115"/>
  <c r="BI26" i="115"/>
  <c r="BP26" i="115"/>
  <c r="BQ27" i="115"/>
  <c r="BJ27" i="115"/>
  <c r="BG21" i="115"/>
  <c r="BN21" i="115"/>
  <c r="BR26" i="115"/>
  <c r="BK26" i="115"/>
  <c r="BQ25" i="115"/>
  <c r="BJ25" i="115"/>
  <c r="BG27" i="115"/>
  <c r="BN27" i="115"/>
  <c r="BI23" i="115"/>
  <c r="BP23" i="115"/>
  <c r="BG25" i="115"/>
  <c r="BN25" i="115"/>
  <c r="BH20" i="115"/>
  <c r="BO20" i="115"/>
  <c r="BO27" i="115"/>
  <c r="BH27" i="115"/>
  <c r="BO22" i="115"/>
  <c r="BH22" i="115"/>
  <c r="BG24" i="115"/>
  <c r="BN24" i="115"/>
  <c r="BN23" i="115"/>
  <c r="BG23" i="115"/>
  <c r="BQ24" i="115"/>
  <c r="BJ24" i="115"/>
  <c r="BK20" i="115"/>
  <c r="BR20" i="115"/>
  <c r="BK21" i="115"/>
  <c r="BR21" i="115"/>
  <c r="T49" i="209"/>
  <c r="AF57" i="209"/>
  <c r="Z57" i="209"/>
  <c r="Z56" i="209"/>
  <c r="H48" i="162"/>
  <c r="F48" i="162" s="1"/>
  <c r="F48" i="114" s="1"/>
  <c r="G48" i="208"/>
  <c r="Z49" i="209"/>
  <c r="Z55" i="209"/>
  <c r="F8" i="194"/>
  <c r="F21" i="194" s="1"/>
  <c r="F51" i="194" s="1"/>
  <c r="C21" i="194"/>
  <c r="C51" i="194" s="1"/>
  <c r="T56" i="209"/>
  <c r="H55" i="209"/>
  <c r="AF49" i="209"/>
  <c r="F8" i="195"/>
  <c r="O8" i="195" s="1"/>
  <c r="O26" i="195" s="1"/>
  <c r="C26" i="195"/>
  <c r="C71" i="195" s="1"/>
  <c r="H49" i="162"/>
  <c r="G49" i="208"/>
  <c r="G47" i="208"/>
  <c r="H47" i="162"/>
  <c r="H57" i="162"/>
  <c r="G57" i="208"/>
  <c r="N47" i="209"/>
  <c r="J47" i="115"/>
  <c r="G55" i="208"/>
  <c r="N55" i="209"/>
  <c r="J55" i="115"/>
  <c r="G56" i="208"/>
  <c r="Q49" i="115"/>
  <c r="Q56" i="115"/>
  <c r="Q69" i="115" s="1"/>
  <c r="T48" i="209"/>
  <c r="N49" i="209"/>
  <c r="J49" i="115"/>
  <c r="H56" i="209"/>
  <c r="C56" i="115"/>
  <c r="T55" i="209"/>
  <c r="Q55" i="115"/>
  <c r="N48" i="209"/>
  <c r="H49" i="209"/>
  <c r="C49" i="115"/>
  <c r="AF56" i="209"/>
  <c r="J48" i="115"/>
  <c r="T47" i="209"/>
  <c r="AF47" i="209"/>
  <c r="T57" i="209"/>
  <c r="H47" i="209"/>
  <c r="C47" i="115"/>
  <c r="N56" i="209"/>
  <c r="Z47" i="209"/>
  <c r="AF55" i="209"/>
  <c r="H57" i="209"/>
  <c r="N57" i="209"/>
  <c r="J57" i="115"/>
  <c r="H48" i="209"/>
  <c r="C48" i="115"/>
  <c r="AF48" i="209"/>
  <c r="J69" i="115" l="1"/>
  <c r="C69" i="235"/>
  <c r="H68" i="162"/>
  <c r="P13" i="239"/>
  <c r="G13" i="239"/>
  <c r="G12" i="239"/>
  <c r="Q24" i="236"/>
  <c r="BT21" i="115"/>
  <c r="Q25" i="236"/>
  <c r="Q26" i="236"/>
  <c r="J21" i="233"/>
  <c r="BM21" i="115"/>
  <c r="BT23" i="115"/>
  <c r="L23" i="233" s="1"/>
  <c r="J22" i="233"/>
  <c r="BM22" i="115"/>
  <c r="K22" i="233" s="1"/>
  <c r="BT20" i="115"/>
  <c r="J23" i="233"/>
  <c r="BM23" i="115"/>
  <c r="K23" i="233" s="1"/>
  <c r="J20" i="233"/>
  <c r="BM20" i="115"/>
  <c r="J25" i="233"/>
  <c r="BM25" i="115"/>
  <c r="K25" i="233" s="1"/>
  <c r="J26" i="233"/>
  <c r="R24" i="236" s="1"/>
  <c r="BM26" i="115"/>
  <c r="K26" i="233" s="1"/>
  <c r="BT25" i="115"/>
  <c r="L25" i="233" s="1"/>
  <c r="BT26" i="115"/>
  <c r="BT22" i="115"/>
  <c r="L22" i="233" s="1"/>
  <c r="K24" i="233"/>
  <c r="K27" i="233"/>
  <c r="L27" i="233"/>
  <c r="L24" i="233"/>
  <c r="R8" i="194"/>
  <c r="R21" i="194" s="1"/>
  <c r="R51" i="194" s="1"/>
  <c r="R57" i="194" s="1"/>
  <c r="BB47" i="162" s="1"/>
  <c r="Q8" i="194"/>
  <c r="Q21" i="194" s="1"/>
  <c r="Q51" i="194" s="1"/>
  <c r="Q57" i="194" s="1"/>
  <c r="AU47" i="162" s="1"/>
  <c r="N8" i="194"/>
  <c r="N21" i="194" s="1"/>
  <c r="N51" i="194" s="1"/>
  <c r="N57" i="194" s="1"/>
  <c r="C48" i="162"/>
  <c r="C48" i="114" s="1"/>
  <c r="D57" i="235"/>
  <c r="D48" i="235"/>
  <c r="D56" i="235"/>
  <c r="D55" i="235"/>
  <c r="D49" i="235"/>
  <c r="D47" i="235"/>
  <c r="G56" i="162"/>
  <c r="G56" i="114" s="1"/>
  <c r="I56" i="114"/>
  <c r="C56" i="238" s="1"/>
  <c r="D56" i="162"/>
  <c r="D56" i="114" s="1"/>
  <c r="I55" i="114"/>
  <c r="C55" i="238" s="1"/>
  <c r="F56" i="162"/>
  <c r="F56" i="114" s="1"/>
  <c r="E56" i="162"/>
  <c r="E56" i="114" s="1"/>
  <c r="E55" i="162"/>
  <c r="E55" i="114" s="1"/>
  <c r="O8" i="194"/>
  <c r="O21" i="194" s="1"/>
  <c r="O51" i="194" s="1"/>
  <c r="O57" i="194" s="1"/>
  <c r="D55" i="162"/>
  <c r="D55" i="114" s="1"/>
  <c r="G55" i="162"/>
  <c r="G55" i="114" s="1"/>
  <c r="C55" i="162"/>
  <c r="C55" i="114" s="1"/>
  <c r="N48" i="162"/>
  <c r="I48" i="162" s="1"/>
  <c r="J48" i="114" s="1"/>
  <c r="G48" i="162"/>
  <c r="G48" i="114" s="1"/>
  <c r="D48" i="162"/>
  <c r="D48" i="114" s="1"/>
  <c r="I48" i="114"/>
  <c r="C48" i="238" s="1"/>
  <c r="Q8" i="195"/>
  <c r="Q26" i="195" s="1"/>
  <c r="Q71" i="195" s="1"/>
  <c r="Q77" i="195" s="1"/>
  <c r="AU48" i="162" s="1"/>
  <c r="S8" i="194"/>
  <c r="S21" i="194" s="1"/>
  <c r="P8" i="195"/>
  <c r="P26" i="195" s="1"/>
  <c r="R8" i="195"/>
  <c r="R26" i="195" s="1"/>
  <c r="P8" i="194"/>
  <c r="P21" i="194" s="1"/>
  <c r="F26" i="195"/>
  <c r="F71" i="195" s="1"/>
  <c r="E48" i="162"/>
  <c r="E48" i="114" s="1"/>
  <c r="F8" i="196"/>
  <c r="F89" i="196" s="1"/>
  <c r="S8" i="195"/>
  <c r="S26" i="195" s="1"/>
  <c r="J48" i="208"/>
  <c r="AF68" i="209"/>
  <c r="T68" i="209"/>
  <c r="Z68" i="209"/>
  <c r="H68" i="209"/>
  <c r="N68" i="209"/>
  <c r="N8" i="195"/>
  <c r="N26" i="195" s="1"/>
  <c r="I47" i="114"/>
  <c r="C47" i="238" s="1"/>
  <c r="F47" i="162"/>
  <c r="F47" i="114" s="1"/>
  <c r="D47" i="162"/>
  <c r="D47" i="114" s="1"/>
  <c r="E47" i="162"/>
  <c r="E47" i="114" s="1"/>
  <c r="G47" i="162"/>
  <c r="G47" i="114" s="1"/>
  <c r="C47" i="162"/>
  <c r="N47" i="162"/>
  <c r="J47" i="208"/>
  <c r="G68" i="115"/>
  <c r="N56" i="162"/>
  <c r="J56" i="208"/>
  <c r="O71" i="195"/>
  <c r="O77" i="195" s="1"/>
  <c r="N49" i="162"/>
  <c r="J49" i="208"/>
  <c r="N57" i="162"/>
  <c r="J57" i="208"/>
  <c r="N55" i="162"/>
  <c r="J55" i="208"/>
  <c r="N68" i="115"/>
  <c r="C57" i="162"/>
  <c r="C57" i="114" s="1"/>
  <c r="D57" i="162"/>
  <c r="D57" i="114" s="1"/>
  <c r="E57" i="162"/>
  <c r="E57" i="114" s="1"/>
  <c r="I57" i="114"/>
  <c r="C57" i="238" s="1"/>
  <c r="F57" i="162"/>
  <c r="F57" i="114" s="1"/>
  <c r="G57" i="162"/>
  <c r="G57" i="114" s="1"/>
  <c r="U68" i="115"/>
  <c r="C56" i="114"/>
  <c r="C49" i="162"/>
  <c r="C49" i="114" s="1"/>
  <c r="I49" i="114"/>
  <c r="C49" i="238" s="1"/>
  <c r="G49" i="162"/>
  <c r="G49" i="114" s="1"/>
  <c r="F49" i="162"/>
  <c r="F49" i="114" s="1"/>
  <c r="E49" i="162"/>
  <c r="E49" i="114" s="1"/>
  <c r="D49" i="162"/>
  <c r="D49" i="114" s="1"/>
  <c r="C47" i="114" l="1"/>
  <c r="C69" i="238" s="1"/>
  <c r="G68" i="162"/>
  <c r="D69" i="235"/>
  <c r="N68" i="162"/>
  <c r="H13" i="239"/>
  <c r="I12" i="239"/>
  <c r="H12" i="239"/>
  <c r="J12" i="239"/>
  <c r="L20" i="233"/>
  <c r="L21" i="233"/>
  <c r="K21" i="233"/>
  <c r="R26" i="236"/>
  <c r="K20" i="233"/>
  <c r="L26" i="233"/>
  <c r="R25" i="236"/>
  <c r="Q61" i="194"/>
  <c r="Q81" i="195"/>
  <c r="O61" i="194"/>
  <c r="O60" i="194" s="1"/>
  <c r="R61" i="194"/>
  <c r="N61" i="194"/>
  <c r="N60" i="194" s="1"/>
  <c r="N62" i="194" s="1"/>
  <c r="N64" i="194" s="1"/>
  <c r="O81" i="195"/>
  <c r="O80" i="195" s="1"/>
  <c r="O8" i="196"/>
  <c r="O26" i="196" s="1"/>
  <c r="O71" i="196" s="1"/>
  <c r="O77" i="196" s="1"/>
  <c r="R8" i="196"/>
  <c r="R26" i="196" s="1"/>
  <c r="R71" i="196" s="1"/>
  <c r="R77" i="196" s="1"/>
  <c r="BB49" i="162" s="1"/>
  <c r="S26" i="236"/>
  <c r="S25" i="236"/>
  <c r="S24" i="236"/>
  <c r="E56" i="235"/>
  <c r="E47" i="235"/>
  <c r="E57" i="235"/>
  <c r="E55" i="235"/>
  <c r="E49" i="235"/>
  <c r="E48" i="235"/>
  <c r="K48" i="162"/>
  <c r="L48" i="114" s="1"/>
  <c r="M48" i="162"/>
  <c r="N48" i="114" s="1"/>
  <c r="M48" i="208"/>
  <c r="J48" i="162"/>
  <c r="K48" i="114" s="1"/>
  <c r="P48" i="114"/>
  <c r="D48" i="238" s="1"/>
  <c r="L48" i="162"/>
  <c r="M48" i="114" s="1"/>
  <c r="N8" i="196"/>
  <c r="N26" i="196" s="1"/>
  <c r="F26" i="196"/>
  <c r="F71" i="196" s="1"/>
  <c r="S51" i="194"/>
  <c r="S57" i="194" s="1"/>
  <c r="BI47" i="162" s="1"/>
  <c r="P51" i="194"/>
  <c r="P57" i="194" s="1"/>
  <c r="AN47" i="162" s="1"/>
  <c r="P71" i="195"/>
  <c r="P77" i="195" s="1"/>
  <c r="AN48" i="162" s="1"/>
  <c r="S8" i="196"/>
  <c r="S26" i="196" s="1"/>
  <c r="P8" i="196"/>
  <c r="P26" i="196" s="1"/>
  <c r="Q8" i="196"/>
  <c r="Q26" i="196" s="1"/>
  <c r="R71" i="195"/>
  <c r="R77" i="195" s="1"/>
  <c r="BB48" i="162" s="1"/>
  <c r="S71" i="195"/>
  <c r="S77" i="195" s="1"/>
  <c r="BI48" i="162" s="1"/>
  <c r="N71" i="195"/>
  <c r="N77" i="195" s="1"/>
  <c r="T48" i="162"/>
  <c r="R48" i="162" s="1"/>
  <c r="T48" i="114" s="1"/>
  <c r="M57" i="208"/>
  <c r="T57" i="162"/>
  <c r="J55" i="162"/>
  <c r="K55" i="114" s="1"/>
  <c r="K55" i="162"/>
  <c r="L55" i="114" s="1"/>
  <c r="M55" i="162"/>
  <c r="N55" i="114" s="1"/>
  <c r="P55" i="114"/>
  <c r="D55" i="238" s="1"/>
  <c r="L55" i="162"/>
  <c r="M55" i="114" s="1"/>
  <c r="I55" i="162"/>
  <c r="J55" i="114" s="1"/>
  <c r="I57" i="162"/>
  <c r="J57" i="114" s="1"/>
  <c r="J57" i="162"/>
  <c r="K57" i="114" s="1"/>
  <c r="M57" i="162"/>
  <c r="N57" i="114" s="1"/>
  <c r="L57" i="162"/>
  <c r="M57" i="114" s="1"/>
  <c r="K57" i="162"/>
  <c r="L57" i="114" s="1"/>
  <c r="P57" i="114"/>
  <c r="D57" i="238" s="1"/>
  <c r="M49" i="208"/>
  <c r="T49" i="162"/>
  <c r="T47" i="162"/>
  <c r="M47" i="208"/>
  <c r="M56" i="208"/>
  <c r="T56" i="162"/>
  <c r="M55" i="208"/>
  <c r="T55" i="162"/>
  <c r="J56" i="162"/>
  <c r="K56" i="114" s="1"/>
  <c r="I56" i="162"/>
  <c r="J56" i="114" s="1"/>
  <c r="P56" i="114"/>
  <c r="D56" i="238" s="1"/>
  <c r="L56" i="162"/>
  <c r="M56" i="114" s="1"/>
  <c r="K56" i="162"/>
  <c r="L56" i="114" s="1"/>
  <c r="M56" i="162"/>
  <c r="N56" i="114" s="1"/>
  <c r="J49" i="162"/>
  <c r="K49" i="114" s="1"/>
  <c r="P49" i="114"/>
  <c r="D49" i="238" s="1"/>
  <c r="I49" i="162"/>
  <c r="J49" i="114" s="1"/>
  <c r="K49" i="162"/>
  <c r="L49" i="114" s="1"/>
  <c r="L49" i="162"/>
  <c r="M49" i="114" s="1"/>
  <c r="M49" i="162"/>
  <c r="N49" i="114" s="1"/>
  <c r="P47" i="114"/>
  <c r="D47" i="238" s="1"/>
  <c r="M47" i="162"/>
  <c r="N47" i="114" s="1"/>
  <c r="J47" i="162"/>
  <c r="K47" i="114" s="1"/>
  <c r="K47" i="162"/>
  <c r="L47" i="114" s="1"/>
  <c r="L47" i="162"/>
  <c r="M47" i="114" s="1"/>
  <c r="I47" i="162"/>
  <c r="M68" i="162" l="1"/>
  <c r="T68" i="162"/>
  <c r="E69" i="235"/>
  <c r="D69" i="238"/>
  <c r="J13" i="239"/>
  <c r="I13" i="239"/>
  <c r="T26" i="236"/>
  <c r="T24" i="236"/>
  <c r="T25" i="236"/>
  <c r="O62" i="194"/>
  <c r="AL47" i="162" s="1"/>
  <c r="AK47" i="162"/>
  <c r="Q60" i="194"/>
  <c r="AX47" i="162"/>
  <c r="R60" i="194"/>
  <c r="BE47" i="162"/>
  <c r="O82" i="195"/>
  <c r="AL48" i="162" s="1"/>
  <c r="AK48" i="162"/>
  <c r="Q80" i="195"/>
  <c r="AX48" i="162"/>
  <c r="N65" i="194"/>
  <c r="D47" i="207"/>
  <c r="O64" i="194"/>
  <c r="O81" i="196"/>
  <c r="O80" i="196" s="1"/>
  <c r="P61" i="194"/>
  <c r="R81" i="196"/>
  <c r="N81" i="195"/>
  <c r="N80" i="195" s="1"/>
  <c r="N82" i="195" s="1"/>
  <c r="S61" i="194"/>
  <c r="S81" i="195"/>
  <c r="R81" i="195"/>
  <c r="P81" i="195"/>
  <c r="F55" i="235"/>
  <c r="F48" i="235"/>
  <c r="F56" i="235"/>
  <c r="F47" i="235"/>
  <c r="F49" i="235"/>
  <c r="F57" i="235"/>
  <c r="P48" i="208"/>
  <c r="N71" i="196"/>
  <c r="N77" i="196" s="1"/>
  <c r="Z48" i="162"/>
  <c r="S71" i="196"/>
  <c r="S77" i="196" s="1"/>
  <c r="BI49" i="162" s="1"/>
  <c r="Q71" i="196"/>
  <c r="Q77" i="196" s="1"/>
  <c r="AU49" i="162" s="1"/>
  <c r="P71" i="196"/>
  <c r="P77" i="196" s="1"/>
  <c r="AN49" i="162" s="1"/>
  <c r="O48" i="162"/>
  <c r="Q48" i="114" s="1"/>
  <c r="P48" i="162"/>
  <c r="R48" i="114" s="1"/>
  <c r="Q48" i="162"/>
  <c r="S48" i="114" s="1"/>
  <c r="S48" i="162"/>
  <c r="U48" i="114" s="1"/>
  <c r="W48" i="114"/>
  <c r="E48" i="238" s="1"/>
  <c r="P56" i="162"/>
  <c r="R56" i="114" s="1"/>
  <c r="O56" i="162"/>
  <c r="Q56" i="114" s="1"/>
  <c r="Q56" i="162"/>
  <c r="S56" i="114" s="1"/>
  <c r="R56" i="162"/>
  <c r="T56" i="114" s="1"/>
  <c r="S56" i="162"/>
  <c r="U56" i="114" s="1"/>
  <c r="W56" i="114"/>
  <c r="Z47" i="162"/>
  <c r="P47" i="208"/>
  <c r="P56" i="208"/>
  <c r="Z56" i="162"/>
  <c r="AD56" i="114" s="1"/>
  <c r="P47" i="162"/>
  <c r="R47" i="114" s="1"/>
  <c r="O47" i="162"/>
  <c r="Q47" i="162"/>
  <c r="S47" i="114" s="1"/>
  <c r="R47" i="162"/>
  <c r="T47" i="114" s="1"/>
  <c r="W47" i="114"/>
  <c r="S47" i="162"/>
  <c r="U47" i="114" s="1"/>
  <c r="O49" i="162"/>
  <c r="Q49" i="114" s="1"/>
  <c r="S49" i="162"/>
  <c r="U49" i="114" s="1"/>
  <c r="R49" i="162"/>
  <c r="T49" i="114" s="1"/>
  <c r="P49" i="162"/>
  <c r="R49" i="114" s="1"/>
  <c r="W49" i="114"/>
  <c r="Q49" i="162"/>
  <c r="S49" i="114" s="1"/>
  <c r="J47" i="114"/>
  <c r="O55" i="162"/>
  <c r="Q55" i="114" s="1"/>
  <c r="P55" i="162"/>
  <c r="R55" i="114" s="1"/>
  <c r="R55" i="162"/>
  <c r="T55" i="114" s="1"/>
  <c r="Q55" i="162"/>
  <c r="S55" i="114" s="1"/>
  <c r="S55" i="162"/>
  <c r="U55" i="114" s="1"/>
  <c r="W55" i="114"/>
  <c r="P49" i="208"/>
  <c r="Z49" i="162"/>
  <c r="AD49" i="114" s="1"/>
  <c r="O57" i="162"/>
  <c r="Q57" i="114" s="1"/>
  <c r="P57" i="162"/>
  <c r="R57" i="114" s="1"/>
  <c r="S57" i="162"/>
  <c r="U57" i="114" s="1"/>
  <c r="R57" i="162"/>
  <c r="T57" i="114" s="1"/>
  <c r="W57" i="114"/>
  <c r="E57" i="238" s="1"/>
  <c r="Q57" i="162"/>
  <c r="S57" i="114" s="1"/>
  <c r="P55" i="208"/>
  <c r="Z55" i="162"/>
  <c r="AD55" i="114" s="1"/>
  <c r="Z57" i="162"/>
  <c r="P57" i="208"/>
  <c r="F69" i="235" l="1"/>
  <c r="Z68" i="162"/>
  <c r="S68" i="162"/>
  <c r="E55" i="238"/>
  <c r="E49" i="238"/>
  <c r="E47" i="238"/>
  <c r="E56" i="238"/>
  <c r="O84" i="195"/>
  <c r="O85" i="195" s="1"/>
  <c r="S60" i="194"/>
  <c r="BL47" i="162"/>
  <c r="O82" i="196"/>
  <c r="AL49" i="162" s="1"/>
  <c r="AK49" i="162"/>
  <c r="P80" i="195"/>
  <c r="AQ48" i="162"/>
  <c r="Q82" i="195"/>
  <c r="AY48" i="162"/>
  <c r="R80" i="195"/>
  <c r="BE48" i="162"/>
  <c r="R80" i="196"/>
  <c r="BE49" i="162"/>
  <c r="Q62" i="194"/>
  <c r="AZ47" i="162" s="1"/>
  <c r="AY47" i="162"/>
  <c r="S80" i="195"/>
  <c r="BL48" i="162"/>
  <c r="P60" i="194"/>
  <c r="AQ47" i="162"/>
  <c r="R62" i="194"/>
  <c r="BF47" i="162"/>
  <c r="O65" i="194"/>
  <c r="E47" i="207"/>
  <c r="H47" i="235" s="1"/>
  <c r="N84" i="195"/>
  <c r="P81" i="196"/>
  <c r="Q81" i="196"/>
  <c r="S81" i="196"/>
  <c r="N81" i="196"/>
  <c r="N80" i="196" s="1"/>
  <c r="N82" i="196" s="1"/>
  <c r="AD57" i="114"/>
  <c r="AK56" i="114"/>
  <c r="F56" i="238"/>
  <c r="AK55" i="114"/>
  <c r="AO55" i="114" s="1"/>
  <c r="AK49" i="114"/>
  <c r="G57" i="235"/>
  <c r="G55" i="235"/>
  <c r="G49" i="235"/>
  <c r="G47" i="235"/>
  <c r="G56" i="235"/>
  <c r="G48" i="235"/>
  <c r="AD47" i="114"/>
  <c r="AF48" i="162"/>
  <c r="AE48" i="162" s="1"/>
  <c r="V48" i="162"/>
  <c r="Y48" i="114" s="1"/>
  <c r="AF48" i="114" s="1"/>
  <c r="AD48" i="114"/>
  <c r="U48" i="162"/>
  <c r="X48" i="114" s="1"/>
  <c r="AE48" i="114" s="1"/>
  <c r="X48" i="162"/>
  <c r="AA48" i="114" s="1"/>
  <c r="AH48" i="114" s="1"/>
  <c r="Y48" i="162"/>
  <c r="AB48" i="114" s="1"/>
  <c r="AI48" i="114" s="1"/>
  <c r="W48" i="162"/>
  <c r="Z48" i="114" s="1"/>
  <c r="AG48" i="114" s="1"/>
  <c r="AF47" i="162"/>
  <c r="AF49" i="162"/>
  <c r="AE49" i="162" s="1"/>
  <c r="AF55" i="162"/>
  <c r="C55" i="207" s="1"/>
  <c r="AF57" i="162"/>
  <c r="AF56" i="162"/>
  <c r="AD56" i="162" s="1"/>
  <c r="Q47" i="114"/>
  <c r="Y47" i="162"/>
  <c r="AB47" i="114" s="1"/>
  <c r="AI47" i="114" s="1"/>
  <c r="V47" i="162"/>
  <c r="Y47" i="114" s="1"/>
  <c r="AF47" i="114" s="1"/>
  <c r="X47" i="162"/>
  <c r="AA47" i="114" s="1"/>
  <c r="AH47" i="114" s="1"/>
  <c r="W47" i="162"/>
  <c r="Z47" i="114" s="1"/>
  <c r="AG47" i="114" s="1"/>
  <c r="U47" i="162"/>
  <c r="W57" i="162"/>
  <c r="Z57" i="114" s="1"/>
  <c r="AG57" i="114" s="1"/>
  <c r="U57" i="162"/>
  <c r="X57" i="114" s="1"/>
  <c r="AE57" i="114" s="1"/>
  <c r="X57" i="162"/>
  <c r="AA57" i="114" s="1"/>
  <c r="AH57" i="114" s="1"/>
  <c r="V57" i="162"/>
  <c r="Y57" i="114" s="1"/>
  <c r="AF57" i="114" s="1"/>
  <c r="Y57" i="162"/>
  <c r="AB57" i="114" s="1"/>
  <c r="AI57" i="114" s="1"/>
  <c r="W56" i="162"/>
  <c r="Z56" i="114" s="1"/>
  <c r="AG56" i="114" s="1"/>
  <c r="V56" i="162"/>
  <c r="Y56" i="114" s="1"/>
  <c r="AF56" i="114" s="1"/>
  <c r="X56" i="162"/>
  <c r="AA56" i="114" s="1"/>
  <c r="AH56" i="114" s="1"/>
  <c r="U56" i="162"/>
  <c r="X56" i="114" s="1"/>
  <c r="AE56" i="114" s="1"/>
  <c r="Y56" i="162"/>
  <c r="AB56" i="114" s="1"/>
  <c r="AI56" i="114" s="1"/>
  <c r="U49" i="162"/>
  <c r="X49" i="114" s="1"/>
  <c r="AE49" i="114" s="1"/>
  <c r="X49" i="162"/>
  <c r="AA49" i="114" s="1"/>
  <c r="AH49" i="114" s="1"/>
  <c r="Y49" i="162"/>
  <c r="AB49" i="114" s="1"/>
  <c r="AI49" i="114" s="1"/>
  <c r="W49" i="162"/>
  <c r="Z49" i="114" s="1"/>
  <c r="AG49" i="114" s="1"/>
  <c r="V49" i="162"/>
  <c r="Y49" i="114" s="1"/>
  <c r="AF49" i="114" s="1"/>
  <c r="V55" i="162"/>
  <c r="Y55" i="114" s="1"/>
  <c r="AF55" i="114" s="1"/>
  <c r="X55" i="162"/>
  <c r="AA55" i="114" s="1"/>
  <c r="AH55" i="114" s="1"/>
  <c r="U55" i="162"/>
  <c r="X55" i="114" s="1"/>
  <c r="AE55" i="114" s="1"/>
  <c r="Y55" i="162"/>
  <c r="AB55" i="114" s="1"/>
  <c r="AI55" i="114" s="1"/>
  <c r="W55" i="162"/>
  <c r="Z55" i="114" s="1"/>
  <c r="AG55" i="114" s="1"/>
  <c r="AF68" i="162" l="1"/>
  <c r="X47" i="114"/>
  <c r="AE47" i="114" s="1"/>
  <c r="Y68" i="162"/>
  <c r="G69" i="235"/>
  <c r="E69" i="238"/>
  <c r="AC48" i="162"/>
  <c r="AG48" i="115" s="1"/>
  <c r="J55" i="207"/>
  <c r="G56" i="238"/>
  <c r="G55" i="238"/>
  <c r="F57" i="238"/>
  <c r="F49" i="238"/>
  <c r="F55" i="238"/>
  <c r="E48" i="207"/>
  <c r="H48" i="235" s="1"/>
  <c r="O84" i="196"/>
  <c r="O85" i="196" s="1"/>
  <c r="BA47" i="162"/>
  <c r="S80" i="196"/>
  <c r="BM49" i="162" s="1"/>
  <c r="BL49" i="162"/>
  <c r="P62" i="194"/>
  <c r="AR47" i="162"/>
  <c r="Q80" i="196"/>
  <c r="AY49" i="162" s="1"/>
  <c r="AX49" i="162"/>
  <c r="R82" i="195"/>
  <c r="BF48" i="162"/>
  <c r="AZ48" i="162"/>
  <c r="BA48" i="162" s="1"/>
  <c r="Q84" i="195"/>
  <c r="S62" i="194"/>
  <c r="BM47" i="162"/>
  <c r="P80" i="196"/>
  <c r="AQ49" i="162"/>
  <c r="R64" i="194"/>
  <c r="BG47" i="162"/>
  <c r="BH47" i="162" s="1"/>
  <c r="S82" i="195"/>
  <c r="BM48" i="162"/>
  <c r="R82" i="196"/>
  <c r="BF49" i="162"/>
  <c r="AR48" i="162"/>
  <c r="P82" i="195"/>
  <c r="Q64" i="194"/>
  <c r="G49" i="238"/>
  <c r="AN49" i="114"/>
  <c r="N85" i="195"/>
  <c r="D48" i="207"/>
  <c r="N84" i="196"/>
  <c r="AK57" i="114"/>
  <c r="G57" i="238" s="1"/>
  <c r="AB57" i="162"/>
  <c r="AF57" i="115" s="1"/>
  <c r="AR55" i="114"/>
  <c r="AL55" i="114"/>
  <c r="AR49" i="114"/>
  <c r="AP56" i="114"/>
  <c r="AM56" i="114"/>
  <c r="AO56" i="114"/>
  <c r="AR56" i="114"/>
  <c r="AL56" i="114"/>
  <c r="AK48" i="114"/>
  <c r="F48" i="238"/>
  <c r="AP55" i="114"/>
  <c r="AM55" i="114"/>
  <c r="AK47" i="114"/>
  <c r="AN47" i="114" s="1"/>
  <c r="F47" i="238"/>
  <c r="AA47" i="162"/>
  <c r="AD48" i="162"/>
  <c r="AH48" i="115" s="1"/>
  <c r="C48" i="207"/>
  <c r="AB48" i="162"/>
  <c r="AF48" i="115" s="1"/>
  <c r="AA48" i="162"/>
  <c r="AE48" i="115" s="1"/>
  <c r="AA55" i="162"/>
  <c r="AE55" i="115" s="1"/>
  <c r="AC56" i="162"/>
  <c r="AG56" i="115" s="1"/>
  <c r="AI48" i="115"/>
  <c r="AE47" i="162"/>
  <c r="AI47" i="115" s="1"/>
  <c r="AB56" i="162"/>
  <c r="AF56" i="115" s="1"/>
  <c r="AC47" i="162"/>
  <c r="AG47" i="115" s="1"/>
  <c r="AE56" i="162"/>
  <c r="AI56" i="115" s="1"/>
  <c r="C56" i="207"/>
  <c r="C47" i="207"/>
  <c r="AD47" i="162"/>
  <c r="AH47" i="115" s="1"/>
  <c r="AB47" i="162"/>
  <c r="AF47" i="115" s="1"/>
  <c r="AA56" i="162"/>
  <c r="AE56" i="115" s="1"/>
  <c r="AE55" i="162"/>
  <c r="AI55" i="115" s="1"/>
  <c r="AC55" i="162"/>
  <c r="AG55" i="115" s="1"/>
  <c r="AD55" i="162"/>
  <c r="AH55" i="115" s="1"/>
  <c r="AB55" i="162"/>
  <c r="AF55" i="115" s="1"/>
  <c r="AB49" i="162"/>
  <c r="AF49" i="115" s="1"/>
  <c r="AA57" i="162"/>
  <c r="AE57" i="115" s="1"/>
  <c r="AC49" i="162"/>
  <c r="AG49" i="115" s="1"/>
  <c r="AC57" i="162"/>
  <c r="AG57" i="115" s="1"/>
  <c r="C49" i="207"/>
  <c r="AD49" i="162"/>
  <c r="AH49" i="115" s="1"/>
  <c r="AA49" i="162"/>
  <c r="AD57" i="162"/>
  <c r="AH57" i="115" s="1"/>
  <c r="AE57" i="162"/>
  <c r="C57" i="207"/>
  <c r="AI49" i="115"/>
  <c r="AH56" i="115"/>
  <c r="AI57" i="115" l="1"/>
  <c r="AI69" i="115" s="1"/>
  <c r="AE68" i="162"/>
  <c r="AH69" i="115"/>
  <c r="AG69" i="115"/>
  <c r="AF69" i="115"/>
  <c r="F69" i="238"/>
  <c r="J47" i="207"/>
  <c r="J56" i="207"/>
  <c r="E49" i="207"/>
  <c r="H49" i="235" s="1"/>
  <c r="H69" i="235" s="1"/>
  <c r="Q82" i="196"/>
  <c r="Q84" i="196" s="1"/>
  <c r="Q85" i="196" s="1"/>
  <c r="S82" i="196"/>
  <c r="S84" i="196" s="1"/>
  <c r="R65" i="194"/>
  <c r="H47" i="207"/>
  <c r="K47" i="235" s="1"/>
  <c r="BN47" i="162"/>
  <c r="BO47" i="162" s="1"/>
  <c r="S64" i="194"/>
  <c r="BG48" i="162"/>
  <c r="BH48" i="162" s="1"/>
  <c r="R84" i="195"/>
  <c r="G47" i="207"/>
  <c r="J47" i="235" s="1"/>
  <c r="Q65" i="194"/>
  <c r="BG49" i="162"/>
  <c r="BH49" i="162" s="1"/>
  <c r="R84" i="196"/>
  <c r="Q85" i="195"/>
  <c r="G48" i="207"/>
  <c r="J48" i="235" s="1"/>
  <c r="P84" i="195"/>
  <c r="AS48" i="162"/>
  <c r="AT48" i="162" s="1"/>
  <c r="S84" i="195"/>
  <c r="BN48" i="162"/>
  <c r="BO48" i="162" s="1"/>
  <c r="P82" i="196"/>
  <c r="AR49" i="162"/>
  <c r="AS47" i="162"/>
  <c r="AT47" i="162" s="1"/>
  <c r="P64" i="194"/>
  <c r="G48" i="238"/>
  <c r="AN48" i="114"/>
  <c r="AN48" i="115" s="1"/>
  <c r="AU49" i="114"/>
  <c r="N85" i="196"/>
  <c r="D49" i="207"/>
  <c r="J49" i="207" s="1"/>
  <c r="J48" i="207"/>
  <c r="AP57" i="114"/>
  <c r="AM57" i="114"/>
  <c r="AR57" i="114"/>
  <c r="J57" i="207"/>
  <c r="C68" i="207"/>
  <c r="AL57" i="114"/>
  <c r="AO57" i="114"/>
  <c r="AY49" i="114"/>
  <c r="AW55" i="114"/>
  <c r="AY55" i="114"/>
  <c r="AV55" i="114"/>
  <c r="AT55" i="114"/>
  <c r="AS55" i="114"/>
  <c r="AR48" i="114"/>
  <c r="AS56" i="114"/>
  <c r="AW56" i="114"/>
  <c r="AT56" i="114"/>
  <c r="AV56" i="114"/>
  <c r="AY56" i="114"/>
  <c r="AR47" i="114"/>
  <c r="AU47" i="114" s="1"/>
  <c r="G47" i="238"/>
  <c r="AK48" i="115"/>
  <c r="AE49" i="115"/>
  <c r="AK49" i="115" s="1"/>
  <c r="AN49" i="115"/>
  <c r="AN55" i="115"/>
  <c r="AN47" i="115"/>
  <c r="AN56" i="115"/>
  <c r="AE47" i="115"/>
  <c r="AK55" i="115"/>
  <c r="AK56" i="115"/>
  <c r="AN57" i="115"/>
  <c r="AK57" i="115"/>
  <c r="AE69" i="115" l="1"/>
  <c r="G69" i="238"/>
  <c r="AZ49" i="162"/>
  <c r="BA49" i="162" s="1"/>
  <c r="G55" i="233"/>
  <c r="G48" i="233"/>
  <c r="G49" i="233"/>
  <c r="G56" i="233"/>
  <c r="G57" i="233"/>
  <c r="AX56" i="114"/>
  <c r="AX56" i="115" s="1"/>
  <c r="AQ56" i="114"/>
  <c r="BE56" i="114"/>
  <c r="BE56" i="115" s="1"/>
  <c r="AQ49" i="114"/>
  <c r="AQ49" i="115" s="1"/>
  <c r="AQ55" i="114"/>
  <c r="BE55" i="114"/>
  <c r="BE55" i="115" s="1"/>
  <c r="AX55" i="114"/>
  <c r="AX55" i="115" s="1"/>
  <c r="I56" i="238"/>
  <c r="I55" i="238"/>
  <c r="BN49" i="162"/>
  <c r="BO49" i="162" s="1"/>
  <c r="I49" i="207"/>
  <c r="S85" i="196"/>
  <c r="G49" i="207"/>
  <c r="J49" i="235" s="1"/>
  <c r="J69" i="235" s="1"/>
  <c r="I47" i="207"/>
  <c r="L47" i="235" s="1"/>
  <c r="S65" i="194"/>
  <c r="P65" i="194"/>
  <c r="F47" i="207"/>
  <c r="I47" i="235" s="1"/>
  <c r="I48" i="207"/>
  <c r="L48" i="235" s="1"/>
  <c r="S85" i="195"/>
  <c r="R85" i="196"/>
  <c r="H49" i="207"/>
  <c r="K49" i="235" s="1"/>
  <c r="R85" i="195"/>
  <c r="H48" i="207"/>
  <c r="K48" i="235" s="1"/>
  <c r="P84" i="196"/>
  <c r="AS49" i="162"/>
  <c r="AT49" i="162" s="1"/>
  <c r="F48" i="207"/>
  <c r="I48" i="235" s="1"/>
  <c r="P85" i="195"/>
  <c r="BB49" i="114"/>
  <c r="AU48" i="114"/>
  <c r="AU48" i="115" s="1"/>
  <c r="BF49" i="114"/>
  <c r="BL49" i="114" s="1"/>
  <c r="BL49" i="115" s="1"/>
  <c r="AT57" i="114"/>
  <c r="AW57" i="114"/>
  <c r="AV57" i="114"/>
  <c r="AS57" i="114"/>
  <c r="AY57" i="114"/>
  <c r="AY48" i="114"/>
  <c r="BD55" i="114"/>
  <c r="AZ55" i="114"/>
  <c r="BA55" i="114"/>
  <c r="BC55" i="114"/>
  <c r="BF55" i="114"/>
  <c r="BL55" i="114" s="1"/>
  <c r="BL55" i="115" s="1"/>
  <c r="AZ56" i="114"/>
  <c r="BD56" i="114"/>
  <c r="BF56" i="114"/>
  <c r="BA56" i="114"/>
  <c r="BC56" i="114"/>
  <c r="U27" i="236"/>
  <c r="AY47" i="114"/>
  <c r="AU56" i="115"/>
  <c r="AU49" i="115"/>
  <c r="AU47" i="115"/>
  <c r="AU55" i="115"/>
  <c r="AU57" i="115"/>
  <c r="AK47" i="115"/>
  <c r="AK69" i="115" s="1"/>
  <c r="AB68" i="115"/>
  <c r="AU69" i="115" l="1"/>
  <c r="L49" i="235"/>
  <c r="L69" i="235" s="1"/>
  <c r="K69" i="235"/>
  <c r="BE49" i="114"/>
  <c r="BE49" i="115" s="1"/>
  <c r="H55" i="238"/>
  <c r="AQ55" i="115"/>
  <c r="AX49" i="114"/>
  <c r="AX49" i="115" s="1"/>
  <c r="H56" i="238"/>
  <c r="AQ56" i="115"/>
  <c r="G47" i="233"/>
  <c r="AX57" i="114"/>
  <c r="AX57" i="115" s="1"/>
  <c r="AQ57" i="114"/>
  <c r="BE57" i="114"/>
  <c r="BE57" i="115" s="1"/>
  <c r="J56" i="238"/>
  <c r="BL56" i="114"/>
  <c r="BL56" i="115" s="1"/>
  <c r="AQ48" i="114"/>
  <c r="AQ48" i="115" s="1"/>
  <c r="BE48" i="114"/>
  <c r="BE48" i="115" s="1"/>
  <c r="AX48" i="114"/>
  <c r="AX48" i="115" s="1"/>
  <c r="BB47" i="114"/>
  <c r="BB47" i="115" s="1"/>
  <c r="AX47" i="114"/>
  <c r="AX47" i="115" s="1"/>
  <c r="AQ47" i="114"/>
  <c r="AQ47" i="115" s="1"/>
  <c r="BE47" i="114"/>
  <c r="BE47" i="115" s="1"/>
  <c r="I57" i="238"/>
  <c r="J55" i="238"/>
  <c r="P85" i="196"/>
  <c r="F49" i="207"/>
  <c r="I49" i="235" s="1"/>
  <c r="I69" i="235" s="1"/>
  <c r="BB48" i="114"/>
  <c r="BB48" i="115" s="1"/>
  <c r="BI49" i="114"/>
  <c r="BM56" i="114"/>
  <c r="BM49" i="114"/>
  <c r="AZ57" i="114"/>
  <c r="BC57" i="114"/>
  <c r="U47" i="236"/>
  <c r="BA57" i="114"/>
  <c r="BD57" i="114"/>
  <c r="BF57" i="114"/>
  <c r="BL57" i="114" s="1"/>
  <c r="BL57" i="115" s="1"/>
  <c r="BF48" i="114"/>
  <c r="BL48" i="114" s="1"/>
  <c r="BL48" i="115" s="1"/>
  <c r="BM55" i="114"/>
  <c r="BS55" i="114" s="1"/>
  <c r="BS55" i="115" s="1"/>
  <c r="BK55" i="114"/>
  <c r="BJ55" i="114"/>
  <c r="BH55" i="114"/>
  <c r="BG55" i="114"/>
  <c r="BG56" i="114"/>
  <c r="BH56" i="114"/>
  <c r="BK56" i="114"/>
  <c r="BJ56" i="114"/>
  <c r="BF47" i="114"/>
  <c r="AI68" i="115"/>
  <c r="BB57" i="115"/>
  <c r="BB55" i="115"/>
  <c r="BB56" i="115"/>
  <c r="BB49" i="115"/>
  <c r="BB69" i="115" l="1"/>
  <c r="BE69" i="115"/>
  <c r="AX69" i="115"/>
  <c r="L58" i="247"/>
  <c r="G68" i="233"/>
  <c r="L33" i="247" s="1"/>
  <c r="H57" i="238"/>
  <c r="AQ57" i="115"/>
  <c r="AQ69" i="115" s="1"/>
  <c r="BT49" i="114"/>
  <c r="BS49" i="114"/>
  <c r="BS49" i="115" s="1"/>
  <c r="BI47" i="114"/>
  <c r="BI47" i="115" s="1"/>
  <c r="BL47" i="114"/>
  <c r="BL47" i="115" s="1"/>
  <c r="BL69" i="115" s="1"/>
  <c r="BQ56" i="114"/>
  <c r="BS56" i="114"/>
  <c r="BS56" i="115" s="1"/>
  <c r="K56" i="238"/>
  <c r="K55" i="238"/>
  <c r="J57" i="238"/>
  <c r="BO56" i="114"/>
  <c r="BR56" i="114"/>
  <c r="BT56" i="114"/>
  <c r="BN56" i="114"/>
  <c r="BP49" i="114"/>
  <c r="BP49" i="115" s="1"/>
  <c r="BI48" i="114"/>
  <c r="BI48" i="115" s="1"/>
  <c r="BM57" i="114"/>
  <c r="BS57" i="114" s="1"/>
  <c r="BS57" i="115" s="1"/>
  <c r="BG57" i="114"/>
  <c r="BJ57" i="114"/>
  <c r="BH57" i="114"/>
  <c r="BK57" i="114"/>
  <c r="BM48" i="114"/>
  <c r="BS48" i="114" s="1"/>
  <c r="BS48" i="115" s="1"/>
  <c r="O27" i="236"/>
  <c r="BT55" i="114"/>
  <c r="BR55" i="114"/>
  <c r="BQ55" i="114"/>
  <c r="BO55" i="114"/>
  <c r="BN55" i="114"/>
  <c r="BM47" i="114"/>
  <c r="BI57" i="115"/>
  <c r="BP57" i="115"/>
  <c r="BI55" i="115"/>
  <c r="BP55" i="115"/>
  <c r="BP56" i="115"/>
  <c r="BI56" i="115"/>
  <c r="BI49" i="115"/>
  <c r="BI69" i="115" l="1"/>
  <c r="L62" i="247"/>
  <c r="G69" i="233"/>
  <c r="BP47" i="114"/>
  <c r="BP47" i="115" s="1"/>
  <c r="BS47" i="114"/>
  <c r="BS47" i="115" s="1"/>
  <c r="BS69" i="115" s="1"/>
  <c r="L56" i="238"/>
  <c r="K57" i="238"/>
  <c r="L55" i="238"/>
  <c r="BP48" i="114"/>
  <c r="BP48" i="115" s="1"/>
  <c r="BO57" i="114"/>
  <c r="BR57" i="114"/>
  <c r="BQ57" i="114"/>
  <c r="BN57" i="114"/>
  <c r="O47" i="236"/>
  <c r="BT57" i="114"/>
  <c r="BT48" i="114"/>
  <c r="BT47" i="114"/>
  <c r="BP69" i="115" l="1"/>
  <c r="L51" i="247"/>
  <c r="L57" i="238"/>
  <c r="AK15" i="162"/>
  <c r="AJ32" i="162"/>
  <c r="AO32" i="114" s="1"/>
  <c r="AJ17" i="162"/>
  <c r="AO17" i="114" l="1"/>
  <c r="AO17" i="115" s="1"/>
  <c r="AP15" i="114"/>
  <c r="AK10" i="162"/>
  <c r="AK12" i="162"/>
  <c r="AP12" i="114" s="1"/>
  <c r="AK18" i="162"/>
  <c r="AK33" i="162"/>
  <c r="AK31" i="162"/>
  <c r="AK14" i="162"/>
  <c r="AK16" i="162"/>
  <c r="AK32" i="162"/>
  <c r="AK11" i="162"/>
  <c r="AK17" i="162"/>
  <c r="AM17" i="162" s="1"/>
  <c r="AJ15" i="162"/>
  <c r="AM15" i="162" s="1"/>
  <c r="AK9" i="162"/>
  <c r="AK34" i="162"/>
  <c r="AJ12" i="162"/>
  <c r="AM12" i="162" s="1"/>
  <c r="AJ16" i="162"/>
  <c r="AJ18" i="162"/>
  <c r="AJ9" i="162"/>
  <c r="AJ34" i="162"/>
  <c r="AJ31" i="162"/>
  <c r="AG47" i="162"/>
  <c r="AP54" i="115"/>
  <c r="AP56" i="115"/>
  <c r="AJ10" i="162"/>
  <c r="AL16" i="114"/>
  <c r="AG32" i="162"/>
  <c r="AM57" i="115"/>
  <c r="AH49" i="162"/>
  <c r="AM55" i="115"/>
  <c r="AH47" i="162"/>
  <c r="AG49" i="162"/>
  <c r="AG48" i="162"/>
  <c r="AJ11" i="162"/>
  <c r="AJ33" i="162"/>
  <c r="AJ14" i="162"/>
  <c r="AL15" i="114"/>
  <c r="AP53" i="115"/>
  <c r="AL45" i="114"/>
  <c r="AM52" i="115"/>
  <c r="AM53" i="115"/>
  <c r="AP57" i="115"/>
  <c r="AL46" i="114"/>
  <c r="AL9" i="114"/>
  <c r="AG31" i="162"/>
  <c r="AG33" i="162"/>
  <c r="AL18" i="114"/>
  <c r="AL44" i="114"/>
  <c r="AL11" i="114"/>
  <c r="AM56" i="115"/>
  <c r="AH48" i="162"/>
  <c r="AP55" i="115"/>
  <c r="AP13" i="114"/>
  <c r="AG34" i="162"/>
  <c r="AO52" i="115"/>
  <c r="AP52" i="115"/>
  <c r="AM54" i="115"/>
  <c r="AP15" i="115" l="1"/>
  <c r="H15" i="238"/>
  <c r="AM11" i="162"/>
  <c r="AM32" i="162"/>
  <c r="BP32" i="162" s="1"/>
  <c r="AM31" i="162"/>
  <c r="BP31" i="162" s="1"/>
  <c r="AM18" i="162"/>
  <c r="AM34" i="162"/>
  <c r="BP34" i="162" s="1"/>
  <c r="AL33" i="114"/>
  <c r="AL33" i="115" s="1"/>
  <c r="AM33" i="162"/>
  <c r="BP33" i="162" s="1"/>
  <c r="AO9" i="114"/>
  <c r="AM9" i="162"/>
  <c r="AL48" i="114"/>
  <c r="AL48" i="115" s="1"/>
  <c r="AL47" i="114"/>
  <c r="AL47" i="115" s="1"/>
  <c r="AO14" i="114"/>
  <c r="AM14" i="162"/>
  <c r="AL49" i="114"/>
  <c r="AL49" i="115" s="1"/>
  <c r="AO10" i="114"/>
  <c r="AO10" i="115" s="1"/>
  <c r="AM10" i="162"/>
  <c r="AO16" i="114"/>
  <c r="AO16" i="115" s="1"/>
  <c r="AM16" i="162"/>
  <c r="AP47" i="114"/>
  <c r="AO11" i="114"/>
  <c r="AO11" i="115" s="1"/>
  <c r="AL12" i="114"/>
  <c r="AL12" i="115" s="1"/>
  <c r="AP9" i="114"/>
  <c r="AP32" i="114"/>
  <c r="AP10" i="114"/>
  <c r="AP44" i="114"/>
  <c r="AL31" i="114"/>
  <c r="AL31" i="115" s="1"/>
  <c r="AM44" i="114"/>
  <c r="AM44" i="115" s="1"/>
  <c r="AL14" i="114"/>
  <c r="AL14" i="115" s="1"/>
  <c r="AL32" i="114"/>
  <c r="AL32" i="115" s="1"/>
  <c r="AO31" i="114"/>
  <c r="AO31" i="115" s="1"/>
  <c r="AO15" i="114"/>
  <c r="AO15" i="115" s="1"/>
  <c r="AL34" i="114"/>
  <c r="AL34" i="115" s="1"/>
  <c r="AO44" i="114"/>
  <c r="AO44" i="115" s="1"/>
  <c r="AO33" i="114"/>
  <c r="AO33" i="115" s="1"/>
  <c r="AM47" i="114"/>
  <c r="AM47" i="115" s="1"/>
  <c r="AP46" i="114"/>
  <c r="AP34" i="114"/>
  <c r="AP11" i="114"/>
  <c r="AP14" i="114"/>
  <c r="AL17" i="114"/>
  <c r="AL17" i="115" s="1"/>
  <c r="AO18" i="114"/>
  <c r="AO18" i="115" s="1"/>
  <c r="AP31" i="114"/>
  <c r="AM46" i="114"/>
  <c r="AM46" i="115" s="1"/>
  <c r="AL10" i="114"/>
  <c r="AL10" i="115" s="1"/>
  <c r="AM48" i="114"/>
  <c r="AM48" i="115" s="1"/>
  <c r="AP49" i="114"/>
  <c r="AP45" i="114"/>
  <c r="AM49" i="114"/>
  <c r="AM49" i="115" s="1"/>
  <c r="AP48" i="114"/>
  <c r="AO13" i="114"/>
  <c r="AO13" i="115" s="1"/>
  <c r="AP33" i="114"/>
  <c r="AM45" i="114"/>
  <c r="AM45" i="115" s="1"/>
  <c r="AL13" i="114"/>
  <c r="AL13" i="115" s="1"/>
  <c r="AO34" i="114"/>
  <c r="AO34" i="115" s="1"/>
  <c r="AO12" i="114"/>
  <c r="AO12" i="115" s="1"/>
  <c r="AP17" i="114"/>
  <c r="AP16" i="114"/>
  <c r="AP18" i="114"/>
  <c r="AL44" i="115"/>
  <c r="AJ49" i="162"/>
  <c r="AM49" i="162" s="1"/>
  <c r="BP49" i="162" s="1"/>
  <c r="AO57" i="115"/>
  <c r="AL45" i="115"/>
  <c r="AP12" i="115"/>
  <c r="AJ47" i="162"/>
  <c r="AO55" i="115"/>
  <c r="AL9" i="115"/>
  <c r="AL15" i="115"/>
  <c r="AO14" i="115"/>
  <c r="AL16" i="115"/>
  <c r="AP13" i="115"/>
  <c r="AL11" i="115"/>
  <c r="AL18" i="115"/>
  <c r="AO45" i="114"/>
  <c r="AO54" i="115"/>
  <c r="AO32" i="115"/>
  <c r="AO56" i="115"/>
  <c r="AJ48" i="162"/>
  <c r="AM48" i="162" s="1"/>
  <c r="BP48" i="162" s="1"/>
  <c r="H13" i="238" l="1"/>
  <c r="H12" i="238"/>
  <c r="AR12" i="115"/>
  <c r="AR13" i="115"/>
  <c r="AP18" i="115"/>
  <c r="H18" i="238"/>
  <c r="AP31" i="115"/>
  <c r="H31" i="238"/>
  <c r="AP11" i="115"/>
  <c r="H11" i="238"/>
  <c r="AP16" i="115"/>
  <c r="H16" i="238"/>
  <c r="AP48" i="115"/>
  <c r="AP34" i="115"/>
  <c r="H34" i="238"/>
  <c r="AP17" i="115"/>
  <c r="H17" i="238"/>
  <c r="AP46" i="115"/>
  <c r="H46" i="238"/>
  <c r="AP10" i="115"/>
  <c r="H10" i="238"/>
  <c r="AP49" i="115"/>
  <c r="H49" i="238"/>
  <c r="AP9" i="115"/>
  <c r="H9" i="238"/>
  <c r="AP44" i="115"/>
  <c r="H44" i="238"/>
  <c r="AP33" i="115"/>
  <c r="H33" i="238"/>
  <c r="AP45" i="115"/>
  <c r="H45" i="238"/>
  <c r="AP14" i="115"/>
  <c r="H14" i="238"/>
  <c r="AP32" i="115"/>
  <c r="H32" i="238"/>
  <c r="AP47" i="115"/>
  <c r="AM47" i="162"/>
  <c r="BP47" i="162" s="1"/>
  <c r="AO47" i="114"/>
  <c r="AO47" i="115" s="1"/>
  <c r="AO46" i="114"/>
  <c r="AO46" i="115" s="1"/>
  <c r="AO48" i="114"/>
  <c r="AO48" i="115" s="1"/>
  <c r="AO49" i="114"/>
  <c r="AO49" i="115" s="1"/>
  <c r="AL46" i="115"/>
  <c r="AN18" i="115"/>
  <c r="AN69" i="115" s="1"/>
  <c r="AM15" i="115"/>
  <c r="AM69" i="115" s="1"/>
  <c r="AO45" i="115"/>
  <c r="AL54" i="115"/>
  <c r="AL56" i="115"/>
  <c r="AL57" i="115"/>
  <c r="AL55" i="115"/>
  <c r="AL53" i="115"/>
  <c r="AO9" i="115"/>
  <c r="AL52" i="115"/>
  <c r="AL69" i="115" l="1"/>
  <c r="AL68" i="162"/>
  <c r="H47" i="238"/>
  <c r="H48" i="238"/>
  <c r="AR45" i="115"/>
  <c r="AR14" i="115"/>
  <c r="H14" i="233" s="1"/>
  <c r="AR33" i="115"/>
  <c r="H33" i="233" s="1"/>
  <c r="AR10" i="115"/>
  <c r="AR15" i="115"/>
  <c r="AR46" i="115"/>
  <c r="AR9" i="115"/>
  <c r="AR34" i="115"/>
  <c r="AR16" i="115"/>
  <c r="AR55" i="115"/>
  <c r="H12" i="233"/>
  <c r="AR52" i="115"/>
  <c r="AR57" i="115"/>
  <c r="AR56" i="115"/>
  <c r="AR54" i="115"/>
  <c r="H10" i="233"/>
  <c r="H13" i="233"/>
  <c r="AR47" i="115"/>
  <c r="AR18" i="115"/>
  <c r="L18" i="239"/>
  <c r="L17" i="239"/>
  <c r="V20" i="236"/>
  <c r="V19" i="236"/>
  <c r="V18" i="236"/>
  <c r="V15" i="236"/>
  <c r="V16" i="236"/>
  <c r="V17" i="236"/>
  <c r="AO53" i="115"/>
  <c r="AR9" i="162"/>
  <c r="AW9" i="114" s="1"/>
  <c r="AR16" i="162"/>
  <c r="AR17" i="162"/>
  <c r="AR18" i="162"/>
  <c r="AR10" i="162"/>
  <c r="AR14" i="162"/>
  <c r="AV33" i="114"/>
  <c r="AR15" i="162"/>
  <c r="AY9" i="162"/>
  <c r="V27" i="236" l="1"/>
  <c r="AR32" i="115"/>
  <c r="H32" i="233" s="1"/>
  <c r="H16" i="233"/>
  <c r="AR49" i="115"/>
  <c r="H49" i="233" s="1"/>
  <c r="AR17" i="115"/>
  <c r="H17" i="233" s="1"/>
  <c r="H34" i="233"/>
  <c r="F17" i="239" s="1"/>
  <c r="AR44" i="115"/>
  <c r="H44" i="233" s="1"/>
  <c r="AR11" i="115"/>
  <c r="H11" i="233" s="1"/>
  <c r="H47" i="233"/>
  <c r="AR31" i="115"/>
  <c r="H31" i="233" s="1"/>
  <c r="AR48" i="115"/>
  <c r="H48" i="233" s="1"/>
  <c r="H15" i="233"/>
  <c r="H46" i="233"/>
  <c r="H52" i="233"/>
  <c r="H45" i="233"/>
  <c r="H56" i="233"/>
  <c r="H18" i="233"/>
  <c r="H54" i="233"/>
  <c r="H57" i="233"/>
  <c r="H55" i="233"/>
  <c r="AW9" i="115"/>
  <c r="H9" i="233"/>
  <c r="BD9" i="114"/>
  <c r="AW14" i="114"/>
  <c r="AW18" i="114"/>
  <c r="AW34" i="114"/>
  <c r="AW17" i="114"/>
  <c r="AW15" i="114"/>
  <c r="AW10" i="114"/>
  <c r="AW16" i="114"/>
  <c r="BC34" i="114"/>
  <c r="BC34" i="115" s="1"/>
  <c r="AW32" i="114"/>
  <c r="AQ16" i="162"/>
  <c r="AQ17" i="162"/>
  <c r="AR12" i="162"/>
  <c r="AY16" i="162"/>
  <c r="AQ18" i="162"/>
  <c r="AY14" i="162"/>
  <c r="AY15" i="162"/>
  <c r="AY12" i="162"/>
  <c r="AR11" i="162"/>
  <c r="AV32" i="114"/>
  <c r="AQ10" i="162"/>
  <c r="AV10" i="114" s="1"/>
  <c r="AY18" i="162"/>
  <c r="AY11" i="162"/>
  <c r="AY10" i="162"/>
  <c r="AX9" i="162"/>
  <c r="AY17" i="162"/>
  <c r="AQ15" i="162"/>
  <c r="AX18" i="162"/>
  <c r="AQ11" i="162"/>
  <c r="AX16" i="162"/>
  <c r="AX17" i="162"/>
  <c r="AQ9" i="162"/>
  <c r="AV9" i="114" s="1"/>
  <c r="AV9" i="115" s="1"/>
  <c r="AX14" i="162"/>
  <c r="AX12" i="162"/>
  <c r="AV52" i="115"/>
  <c r="BC48" i="114"/>
  <c r="AX15" i="162"/>
  <c r="AU13" i="162"/>
  <c r="AU17" i="162"/>
  <c r="BD53" i="115"/>
  <c r="AU11" i="162"/>
  <c r="AW57" i="115"/>
  <c r="AW47" i="114"/>
  <c r="AN11" i="162"/>
  <c r="AN17" i="162"/>
  <c r="AN16" i="162"/>
  <c r="AW54" i="115"/>
  <c r="AN12" i="162"/>
  <c r="AN18" i="162"/>
  <c r="BA55" i="115"/>
  <c r="AT55" i="115"/>
  <c r="AT54" i="115"/>
  <c r="AT46" i="114"/>
  <c r="BD57" i="115"/>
  <c r="BD56" i="115"/>
  <c r="AX11" i="162"/>
  <c r="AU14" i="162"/>
  <c r="AU12" i="162"/>
  <c r="AZ34" i="114"/>
  <c r="BD52" i="115"/>
  <c r="AZ33" i="114"/>
  <c r="AZ44" i="114"/>
  <c r="AZ31" i="114"/>
  <c r="AS46" i="114"/>
  <c r="AV33" i="115"/>
  <c r="AN10" i="162"/>
  <c r="BA54" i="115"/>
  <c r="AT56" i="115"/>
  <c r="BC49" i="114"/>
  <c r="BD55" i="115"/>
  <c r="AU9" i="162"/>
  <c r="AU16" i="162"/>
  <c r="BD54" i="115"/>
  <c r="AU18" i="162"/>
  <c r="AZ45" i="114"/>
  <c r="AS48" i="114"/>
  <c r="AN13" i="162"/>
  <c r="AW52" i="115"/>
  <c r="AN15" i="162"/>
  <c r="AT15" i="162" s="1"/>
  <c r="BA53" i="115"/>
  <c r="BA56" i="115"/>
  <c r="AT52" i="115"/>
  <c r="BC52" i="115"/>
  <c r="AX10" i="162"/>
  <c r="BC10" i="114" s="1"/>
  <c r="AU15" i="162"/>
  <c r="AZ32" i="114"/>
  <c r="AU10" i="162"/>
  <c r="AW56" i="115"/>
  <c r="AN14" i="162"/>
  <c r="AS44" i="114"/>
  <c r="AQ12" i="162"/>
  <c r="AV12" i="114" s="1"/>
  <c r="AV45" i="114"/>
  <c r="AN9" i="162"/>
  <c r="AW53" i="115"/>
  <c r="BA52" i="115"/>
  <c r="BA57" i="115"/>
  <c r="AT57" i="115"/>
  <c r="BA10" i="162" l="1"/>
  <c r="M42" i="247"/>
  <c r="F18" i="239"/>
  <c r="AR53" i="115"/>
  <c r="H53" i="233" s="1"/>
  <c r="P27" i="236" s="1"/>
  <c r="P17" i="236"/>
  <c r="P15" i="236"/>
  <c r="P16" i="236"/>
  <c r="I9" i="238"/>
  <c r="AW34" i="115"/>
  <c r="AW17" i="115"/>
  <c r="AW16" i="115"/>
  <c r="AW10" i="115"/>
  <c r="I10" i="238"/>
  <c r="AW18" i="115"/>
  <c r="AW32" i="115"/>
  <c r="I32" i="238"/>
  <c r="AW15" i="115"/>
  <c r="AW14" i="115"/>
  <c r="BD9" i="115"/>
  <c r="AT10" i="162"/>
  <c r="AZ9" i="114"/>
  <c r="AZ9" i="115" s="1"/>
  <c r="BA9" i="162"/>
  <c r="AZ17" i="114"/>
  <c r="AZ17" i="115" s="1"/>
  <c r="BA17" i="162"/>
  <c r="AZ18" i="114"/>
  <c r="AZ18" i="115" s="1"/>
  <c r="BA18" i="162"/>
  <c r="AZ12" i="114"/>
  <c r="AZ12" i="115" s="1"/>
  <c r="BA12" i="162"/>
  <c r="AS16" i="114"/>
  <c r="AS16" i="115" s="1"/>
  <c r="AT16" i="162"/>
  <c r="AZ13" i="114"/>
  <c r="AZ13" i="115" s="1"/>
  <c r="BA13" i="162"/>
  <c r="AS9" i="114"/>
  <c r="AS9" i="115" s="1"/>
  <c r="AT9" i="162"/>
  <c r="AS14" i="114"/>
  <c r="AS14" i="115" s="1"/>
  <c r="AZ15" i="114"/>
  <c r="AZ15" i="115" s="1"/>
  <c r="BA15" i="162"/>
  <c r="AS13" i="114"/>
  <c r="AS13" i="115" s="1"/>
  <c r="AT13" i="162"/>
  <c r="BA14" i="162"/>
  <c r="AS18" i="114"/>
  <c r="AS18" i="115" s="1"/>
  <c r="AT18" i="162"/>
  <c r="AT17" i="162"/>
  <c r="AZ11" i="114"/>
  <c r="AZ11" i="115" s="1"/>
  <c r="BA11" i="162"/>
  <c r="AZ16" i="114"/>
  <c r="AZ16" i="115" s="1"/>
  <c r="BA16" i="162"/>
  <c r="AT12" i="162"/>
  <c r="AS11" i="114"/>
  <c r="AS11" i="115" s="1"/>
  <c r="AT11" i="162"/>
  <c r="P18" i="236"/>
  <c r="P19" i="236"/>
  <c r="P20" i="236"/>
  <c r="AZ48" i="114"/>
  <c r="AZ48" i="115" s="1"/>
  <c r="AS15" i="114"/>
  <c r="AS15" i="115" s="1"/>
  <c r="AV46" i="114"/>
  <c r="AV46" i="115" s="1"/>
  <c r="BD46" i="114"/>
  <c r="BC12" i="114"/>
  <c r="BC12" i="115" s="1"/>
  <c r="AV11" i="114"/>
  <c r="AV11" i="115" s="1"/>
  <c r="AW31" i="114"/>
  <c r="BD33" i="114"/>
  <c r="BD16" i="114"/>
  <c r="AZ10" i="114"/>
  <c r="AZ10" i="115" s="1"/>
  <c r="BD47" i="114"/>
  <c r="BD13" i="114"/>
  <c r="BD34" i="114"/>
  <c r="BD17" i="114"/>
  <c r="AW11" i="114"/>
  <c r="BD15" i="114"/>
  <c r="BD31" i="114"/>
  <c r="AW12" i="114"/>
  <c r="BA49" i="114"/>
  <c r="BA49" i="115" s="1"/>
  <c r="AS33" i="114"/>
  <c r="AS33" i="115" s="1"/>
  <c r="AW48" i="114"/>
  <c r="AT44" i="114"/>
  <c r="AT44" i="115" s="1"/>
  <c r="BA45" i="114"/>
  <c r="BA45" i="115" s="1"/>
  <c r="AW44" i="114"/>
  <c r="BA46" i="114"/>
  <c r="BA46" i="115" s="1"/>
  <c r="AS47" i="114"/>
  <c r="AS47" i="115" s="1"/>
  <c r="AZ46" i="114"/>
  <c r="AZ46" i="115" s="1"/>
  <c r="AZ14" i="114"/>
  <c r="AZ14" i="115" s="1"/>
  <c r="AT47" i="114"/>
  <c r="AT47" i="115" s="1"/>
  <c r="AV44" i="114"/>
  <c r="AV44" i="115" s="1"/>
  <c r="AW13" i="114"/>
  <c r="BC17" i="114"/>
  <c r="BC17" i="115" s="1"/>
  <c r="BC31" i="114"/>
  <c r="BC31" i="115" s="1"/>
  <c r="BC18" i="114"/>
  <c r="BC18" i="115" s="1"/>
  <c r="BC9" i="114"/>
  <c r="BC9" i="115" s="1"/>
  <c r="BD18" i="114"/>
  <c r="BD12" i="114"/>
  <c r="BD14" i="114"/>
  <c r="BC13" i="114"/>
  <c r="BC13" i="115" s="1"/>
  <c r="AV17" i="114"/>
  <c r="AV17" i="115" s="1"/>
  <c r="AT49" i="114"/>
  <c r="AT49" i="115" s="1"/>
  <c r="BA44" i="114"/>
  <c r="BA44" i="115" s="1"/>
  <c r="AW45" i="114"/>
  <c r="AS32" i="114"/>
  <c r="AS32" i="115" s="1"/>
  <c r="BA48" i="114"/>
  <c r="BA48" i="115" s="1"/>
  <c r="AS45" i="114"/>
  <c r="AS45" i="115" s="1"/>
  <c r="BA47" i="114"/>
  <c r="BA47" i="115" s="1"/>
  <c r="BC15" i="114"/>
  <c r="BC15" i="115" s="1"/>
  <c r="AV31" i="114"/>
  <c r="AV31" i="115" s="1"/>
  <c r="BC32" i="114"/>
  <c r="BC32" i="115" s="1"/>
  <c r="AV16" i="114"/>
  <c r="AV16" i="115" s="1"/>
  <c r="BC44" i="114"/>
  <c r="BC44" i="115" s="1"/>
  <c r="AS34" i="114"/>
  <c r="AS34" i="115" s="1"/>
  <c r="AS10" i="114"/>
  <c r="AS10" i="115" s="1"/>
  <c r="AS31" i="114"/>
  <c r="AS31" i="115" s="1"/>
  <c r="BD44" i="114"/>
  <c r="BD48" i="114"/>
  <c r="AW46" i="114"/>
  <c r="AZ47" i="114"/>
  <c r="AZ47" i="115" s="1"/>
  <c r="BC14" i="114"/>
  <c r="BC14" i="115" s="1"/>
  <c r="BD11" i="114"/>
  <c r="AT45" i="114"/>
  <c r="AT45" i="115" s="1"/>
  <c r="AT48" i="114"/>
  <c r="AT48" i="115" s="1"/>
  <c r="AS49" i="114"/>
  <c r="AS49" i="115" s="1"/>
  <c r="BC11" i="114"/>
  <c r="BC11" i="115" s="1"/>
  <c r="BD49" i="114"/>
  <c r="AS12" i="114"/>
  <c r="AS12" i="115" s="1"/>
  <c r="AS17" i="114"/>
  <c r="AS17" i="115" s="1"/>
  <c r="AW49" i="114"/>
  <c r="BD45" i="114"/>
  <c r="AZ49" i="114"/>
  <c r="AZ49" i="115" s="1"/>
  <c r="BC33" i="114"/>
  <c r="BC33" i="115" s="1"/>
  <c r="AV34" i="114"/>
  <c r="AV34" i="115" s="1"/>
  <c r="BC16" i="114"/>
  <c r="BC16" i="115" s="1"/>
  <c r="AV15" i="114"/>
  <c r="AV15" i="115" s="1"/>
  <c r="BD10" i="114"/>
  <c r="AW33" i="114"/>
  <c r="BD32" i="114"/>
  <c r="AV18" i="114"/>
  <c r="AV18" i="115" s="1"/>
  <c r="AV13" i="114"/>
  <c r="AV13" i="115" s="1"/>
  <c r="AQ14" i="162"/>
  <c r="BF12" i="162"/>
  <c r="BE11" i="162"/>
  <c r="BJ11" i="114" s="1"/>
  <c r="BF14" i="162"/>
  <c r="BF10" i="162"/>
  <c r="BF18" i="162"/>
  <c r="AV49" i="114"/>
  <c r="BC10" i="115"/>
  <c r="AZ45" i="115"/>
  <c r="AZ44" i="115"/>
  <c r="AW47" i="115"/>
  <c r="BC48" i="115"/>
  <c r="AV45" i="115"/>
  <c r="AS44" i="115"/>
  <c r="AZ32" i="115"/>
  <c r="BC53" i="115"/>
  <c r="AZ56" i="115"/>
  <c r="AV54" i="115"/>
  <c r="BC46" i="114"/>
  <c r="BC57" i="115"/>
  <c r="AS53" i="115"/>
  <c r="AS46" i="115"/>
  <c r="AT46" i="115"/>
  <c r="AS55" i="115"/>
  <c r="AW55" i="115"/>
  <c r="AZ57" i="115"/>
  <c r="AV53" i="115"/>
  <c r="BC47" i="114"/>
  <c r="BC49" i="115"/>
  <c r="AS54" i="115"/>
  <c r="AY54" i="115" s="1"/>
  <c r="AZ31" i="115"/>
  <c r="AV55" i="115"/>
  <c r="AZ55" i="115"/>
  <c r="AV12" i="115"/>
  <c r="AV56" i="115"/>
  <c r="AS48" i="115"/>
  <c r="AS57" i="115"/>
  <c r="AZ33" i="115"/>
  <c r="AZ34" i="115"/>
  <c r="AV32" i="115"/>
  <c r="BC56" i="115"/>
  <c r="BA69" i="115" l="1"/>
  <c r="AZ68" i="162"/>
  <c r="M58" i="247"/>
  <c r="AY15" i="115"/>
  <c r="AY55" i="115"/>
  <c r="AY17" i="115"/>
  <c r="AY32" i="115"/>
  <c r="AY18" i="115"/>
  <c r="AY9" i="115"/>
  <c r="I9" i="233" s="1"/>
  <c r="AY16" i="115"/>
  <c r="AY34" i="115"/>
  <c r="I34" i="238"/>
  <c r="W18" i="236"/>
  <c r="I17" i="238"/>
  <c r="I15" i="238"/>
  <c r="I18" i="238"/>
  <c r="I16" i="238"/>
  <c r="W20" i="236"/>
  <c r="AW45" i="115"/>
  <c r="I45" i="238"/>
  <c r="AW13" i="115"/>
  <c r="I13" i="238"/>
  <c r="AW11" i="115"/>
  <c r="I11" i="238"/>
  <c r="AW46" i="115"/>
  <c r="I46" i="238"/>
  <c r="AW44" i="115"/>
  <c r="I44" i="238"/>
  <c r="W19" i="236"/>
  <c r="AW31" i="115"/>
  <c r="I31" i="238"/>
  <c r="AW12" i="115"/>
  <c r="I12" i="238"/>
  <c r="J9" i="238"/>
  <c r="AW33" i="115"/>
  <c r="I33" i="238"/>
  <c r="AW49" i="115"/>
  <c r="I49" i="238"/>
  <c r="AW48" i="115"/>
  <c r="BD10" i="115"/>
  <c r="J10" i="238"/>
  <c r="BD44" i="115"/>
  <c r="J44" i="238"/>
  <c r="BD18" i="115"/>
  <c r="J18" i="238"/>
  <c r="BD15" i="115"/>
  <c r="J15" i="238"/>
  <c r="BD13" i="115"/>
  <c r="J13" i="238"/>
  <c r="BD33" i="115"/>
  <c r="J33" i="238"/>
  <c r="BD46" i="115"/>
  <c r="J46" i="238"/>
  <c r="BD47" i="115"/>
  <c r="J47" i="238"/>
  <c r="BD32" i="115"/>
  <c r="J32" i="238"/>
  <c r="BD45" i="115"/>
  <c r="J45" i="238"/>
  <c r="BD49" i="115"/>
  <c r="J49" i="238"/>
  <c r="BD14" i="115"/>
  <c r="J14" i="238"/>
  <c r="BD17" i="115"/>
  <c r="J17" i="238"/>
  <c r="BD11" i="115"/>
  <c r="J11" i="238"/>
  <c r="BD48" i="115"/>
  <c r="J48" i="238"/>
  <c r="BD12" i="115"/>
  <c r="J12" i="238"/>
  <c r="BD31" i="115"/>
  <c r="J31" i="238"/>
  <c r="BD34" i="115"/>
  <c r="J34" i="238"/>
  <c r="BD16" i="115"/>
  <c r="J16" i="238"/>
  <c r="AT14" i="162"/>
  <c r="AS68" i="162" s="1"/>
  <c r="AV47" i="114"/>
  <c r="BK12" i="114"/>
  <c r="AV48" i="114"/>
  <c r="AV48" i="115" s="1"/>
  <c r="BK10" i="114"/>
  <c r="AV14" i="114"/>
  <c r="BK14" i="114"/>
  <c r="BC45" i="114"/>
  <c r="BC45" i="115" s="1"/>
  <c r="BK18" i="114"/>
  <c r="BK34" i="114"/>
  <c r="BF9" i="162"/>
  <c r="BF16" i="162"/>
  <c r="BF11" i="162"/>
  <c r="BF15" i="162"/>
  <c r="BF17" i="162"/>
  <c r="BE12" i="162"/>
  <c r="BE14" i="162"/>
  <c r="BE18" i="162"/>
  <c r="BE9" i="162"/>
  <c r="BE15" i="162"/>
  <c r="BE17" i="162"/>
  <c r="BJ49" i="114"/>
  <c r="BJ54" i="115"/>
  <c r="AZ53" i="115"/>
  <c r="BC46" i="115"/>
  <c r="BH53" i="115"/>
  <c r="BJ52" i="115"/>
  <c r="BG46" i="114"/>
  <c r="BK53" i="115"/>
  <c r="AV10" i="115"/>
  <c r="BH54" i="115"/>
  <c r="BK55" i="115"/>
  <c r="BJ11" i="115"/>
  <c r="BB17" i="162"/>
  <c r="BE16" i="162"/>
  <c r="BJ16" i="114" s="1"/>
  <c r="BB15" i="162"/>
  <c r="BG31" i="114"/>
  <c r="BG33" i="114"/>
  <c r="BG45" i="114"/>
  <c r="BC47" i="115"/>
  <c r="AZ52" i="115"/>
  <c r="BH55" i="115"/>
  <c r="BH52" i="115"/>
  <c r="BK57" i="115"/>
  <c r="BK56" i="115"/>
  <c r="BB16" i="162"/>
  <c r="BB9" i="162"/>
  <c r="BK54" i="115"/>
  <c r="BB18" i="162"/>
  <c r="BB13" i="162"/>
  <c r="BH13" i="162" s="1"/>
  <c r="BB12" i="162"/>
  <c r="AV57" i="115"/>
  <c r="AS56" i="115"/>
  <c r="BC55" i="115"/>
  <c r="AS52" i="115"/>
  <c r="AZ54" i="115"/>
  <c r="BC54" i="115"/>
  <c r="BH57" i="115"/>
  <c r="BH56" i="115"/>
  <c r="BG47" i="114"/>
  <c r="BB14" i="162"/>
  <c r="BB11" i="162"/>
  <c r="BJ34" i="114"/>
  <c r="BG44" i="114"/>
  <c r="BB10" i="162"/>
  <c r="BK52" i="115"/>
  <c r="AV49" i="115"/>
  <c r="AS69" i="115" l="1"/>
  <c r="AZ69" i="115"/>
  <c r="BF9" i="115"/>
  <c r="J9" i="233" s="1"/>
  <c r="AY10" i="115"/>
  <c r="N18" i="239"/>
  <c r="M18" i="239"/>
  <c r="M17" i="239"/>
  <c r="BH11" i="162"/>
  <c r="AY49" i="115"/>
  <c r="AY48" i="115"/>
  <c r="AY31" i="115"/>
  <c r="BF31" i="115" s="1"/>
  <c r="AY33" i="115"/>
  <c r="BF33" i="115" s="1"/>
  <c r="AY56" i="115"/>
  <c r="I54" i="233"/>
  <c r="BF54" i="115"/>
  <c r="I34" i="233"/>
  <c r="BF34" i="115"/>
  <c r="J34" i="233" s="1"/>
  <c r="I15" i="233"/>
  <c r="BF15" i="115"/>
  <c r="J15" i="233" s="1"/>
  <c r="AY45" i="115"/>
  <c r="BF45" i="115" s="1"/>
  <c r="AY52" i="115"/>
  <c r="I32" i="233"/>
  <c r="BF32" i="115"/>
  <c r="J32" i="233" s="1"/>
  <c r="I17" i="233"/>
  <c r="BF17" i="115"/>
  <c r="J17" i="233" s="1"/>
  <c r="AY12" i="115"/>
  <c r="BF12" i="115" s="1"/>
  <c r="AY44" i="115"/>
  <c r="BF44" i="115" s="1"/>
  <c r="AY13" i="115"/>
  <c r="BF13" i="115" s="1"/>
  <c r="I55" i="233"/>
  <c r="BF55" i="115"/>
  <c r="J55" i="233" s="1"/>
  <c r="I18" i="233"/>
  <c r="BF18" i="115"/>
  <c r="J18" i="233" s="1"/>
  <c r="I16" i="233"/>
  <c r="BF16" i="115"/>
  <c r="J16" i="233" s="1"/>
  <c r="AY11" i="115"/>
  <c r="BF11" i="115" s="1"/>
  <c r="AY57" i="115"/>
  <c r="BF57" i="115" s="1"/>
  <c r="AY46" i="115"/>
  <c r="BF46" i="115" s="1"/>
  <c r="I48" i="238"/>
  <c r="X20" i="236"/>
  <c r="X19" i="236"/>
  <c r="AV47" i="115"/>
  <c r="I47" i="238"/>
  <c r="AV14" i="115"/>
  <c r="I14" i="238"/>
  <c r="W16" i="236" s="1"/>
  <c r="BK18" i="115"/>
  <c r="N17" i="239"/>
  <c r="BK10" i="115"/>
  <c r="BK12" i="115"/>
  <c r="X18" i="236"/>
  <c r="BK34" i="115"/>
  <c r="K34" i="238"/>
  <c r="X17" i="236"/>
  <c r="X16" i="236"/>
  <c r="X15" i="236"/>
  <c r="X27" i="236"/>
  <c r="BK14" i="115"/>
  <c r="BH12" i="162"/>
  <c r="BG9" i="114"/>
  <c r="BG9" i="115" s="1"/>
  <c r="BH9" i="162"/>
  <c r="BH18" i="162"/>
  <c r="BG10" i="114"/>
  <c r="BG10" i="115" s="1"/>
  <c r="BG14" i="114"/>
  <c r="BG14" i="115" s="1"/>
  <c r="BH14" i="162"/>
  <c r="BH15" i="162"/>
  <c r="BH16" i="162"/>
  <c r="BG17" i="114"/>
  <c r="BG17" i="115" s="1"/>
  <c r="BH17" i="162"/>
  <c r="BK49" i="114"/>
  <c r="BH47" i="114"/>
  <c r="BH47" i="115" s="1"/>
  <c r="BK47" i="114"/>
  <c r="BK31" i="114"/>
  <c r="BJ14" i="114"/>
  <c r="BJ14" i="115" s="1"/>
  <c r="BK11" i="114"/>
  <c r="BK9" i="114"/>
  <c r="BG32" i="114"/>
  <c r="BG32" i="115" s="1"/>
  <c r="BH49" i="114"/>
  <c r="BH49" i="115" s="1"/>
  <c r="BK46" i="114"/>
  <c r="BH44" i="114"/>
  <c r="BH44" i="115" s="1"/>
  <c r="BG34" i="114"/>
  <c r="BG34" i="115" s="1"/>
  <c r="BJ44" i="114"/>
  <c r="BJ44" i="115" s="1"/>
  <c r="BJ17" i="114"/>
  <c r="BJ17" i="115" s="1"/>
  <c r="BJ18" i="114"/>
  <c r="BJ18" i="115" s="1"/>
  <c r="BK16" i="114"/>
  <c r="BG11" i="114"/>
  <c r="BG11" i="115" s="1"/>
  <c r="BG13" i="114"/>
  <c r="BG13" i="115" s="1"/>
  <c r="BK48" i="114"/>
  <c r="BG18" i="114"/>
  <c r="BG18" i="115" s="1"/>
  <c r="BG15" i="114"/>
  <c r="BG15" i="115" s="1"/>
  <c r="BK45" i="114"/>
  <c r="BG48" i="114"/>
  <c r="BG48" i="115" s="1"/>
  <c r="BJ9" i="114"/>
  <c r="BJ9" i="115" s="1"/>
  <c r="BK32" i="114"/>
  <c r="BK33" i="114"/>
  <c r="BG12" i="114"/>
  <c r="BG12" i="115" s="1"/>
  <c r="BG16" i="114"/>
  <c r="BG16" i="115" s="1"/>
  <c r="BG49" i="114"/>
  <c r="BG49" i="115" s="1"/>
  <c r="BJ46" i="114"/>
  <c r="BJ46" i="115" s="1"/>
  <c r="BJ31" i="114"/>
  <c r="BJ31" i="115" s="1"/>
  <c r="BK15" i="114"/>
  <c r="BH46" i="114"/>
  <c r="BH46" i="115" s="1"/>
  <c r="BH45" i="114"/>
  <c r="BH45" i="115" s="1"/>
  <c r="BK13" i="114"/>
  <c r="BJ12" i="114"/>
  <c r="BJ12" i="115" s="1"/>
  <c r="BK44" i="114"/>
  <c r="BH48" i="114"/>
  <c r="BH48" i="115" s="1"/>
  <c r="BJ33" i="114"/>
  <c r="BJ33" i="115" s="1"/>
  <c r="BJ15" i="114"/>
  <c r="BJ15" i="115" s="1"/>
  <c r="BJ32" i="114"/>
  <c r="BJ32" i="115" s="1"/>
  <c r="BK17" i="114"/>
  <c r="BJ13" i="114"/>
  <c r="BJ13" i="115" s="1"/>
  <c r="AT53" i="115"/>
  <c r="AT69" i="115" s="1"/>
  <c r="BE10" i="162"/>
  <c r="BH10" i="162" s="1"/>
  <c r="BM15" i="162"/>
  <c r="BM17" i="162"/>
  <c r="BL18" i="162"/>
  <c r="BQ18" i="114" s="1"/>
  <c r="BQ33" i="114"/>
  <c r="BQ31" i="114"/>
  <c r="BG44" i="115"/>
  <c r="BJ48" i="114"/>
  <c r="BJ16" i="115"/>
  <c r="BJ55" i="115"/>
  <c r="BG46" i="115"/>
  <c r="BJ49" i="115"/>
  <c r="BJ34" i="115"/>
  <c r="BG33" i="115"/>
  <c r="BG31" i="115"/>
  <c r="BJ53" i="115"/>
  <c r="BJ57" i="115"/>
  <c r="BG45" i="115"/>
  <c r="BG56" i="115"/>
  <c r="BG47" i="115"/>
  <c r="BG57" i="115"/>
  <c r="BF10" i="115"/>
  <c r="J10" i="233" s="1"/>
  <c r="BH69" i="115" l="1"/>
  <c r="BG68" i="162"/>
  <c r="I57" i="233"/>
  <c r="I13" i="233"/>
  <c r="I44" i="233"/>
  <c r="I46" i="233"/>
  <c r="I12" i="233"/>
  <c r="I31" i="233"/>
  <c r="I33" i="233"/>
  <c r="I11" i="233"/>
  <c r="I45" i="233"/>
  <c r="W27" i="236"/>
  <c r="J13" i="233"/>
  <c r="J12" i="233"/>
  <c r="J33" i="233"/>
  <c r="J44" i="233"/>
  <c r="J57" i="233"/>
  <c r="J11" i="233"/>
  <c r="J31" i="233"/>
  <c r="BM57" i="115"/>
  <c r="K57" i="233" s="1"/>
  <c r="BM18" i="115"/>
  <c r="K18" i="233" s="1"/>
  <c r="BM12" i="115"/>
  <c r="K12" i="233" s="1"/>
  <c r="BM34" i="115"/>
  <c r="K34" i="233" s="1"/>
  <c r="J46" i="233"/>
  <c r="AY14" i="115"/>
  <c r="J54" i="233"/>
  <c r="J45" i="233"/>
  <c r="AY53" i="115"/>
  <c r="I49" i="233"/>
  <c r="BF49" i="115"/>
  <c r="J49" i="233" s="1"/>
  <c r="AY47" i="115"/>
  <c r="I48" i="233"/>
  <c r="BF48" i="115"/>
  <c r="J48" i="233" s="1"/>
  <c r="I52" i="233"/>
  <c r="BF52" i="115"/>
  <c r="J52" i="233" s="1"/>
  <c r="I56" i="233"/>
  <c r="BF56" i="115"/>
  <c r="J56" i="233" s="1"/>
  <c r="W17" i="236"/>
  <c r="W15" i="236"/>
  <c r="K14" i="238"/>
  <c r="K18" i="238"/>
  <c r="K12" i="238"/>
  <c r="BK9" i="115"/>
  <c r="K9" i="238"/>
  <c r="BK47" i="115"/>
  <c r="BK45" i="115"/>
  <c r="BK11" i="115"/>
  <c r="K11" i="238"/>
  <c r="BK15" i="115"/>
  <c r="K15" i="238"/>
  <c r="BK16" i="115"/>
  <c r="K16" i="238"/>
  <c r="BK31" i="115"/>
  <c r="K31" i="238"/>
  <c r="BK13" i="115"/>
  <c r="K13" i="238"/>
  <c r="BK48" i="115"/>
  <c r="K48" i="238"/>
  <c r="BK17" i="115"/>
  <c r="K17" i="238"/>
  <c r="BK33" i="115"/>
  <c r="K33" i="238"/>
  <c r="BK46" i="115"/>
  <c r="K46" i="238"/>
  <c r="BK44" i="115"/>
  <c r="K44" i="238"/>
  <c r="BK32" i="115"/>
  <c r="K32" i="238"/>
  <c r="BK49" i="115"/>
  <c r="K49" i="238"/>
  <c r="R19" i="236"/>
  <c r="R20" i="236"/>
  <c r="R18" i="236"/>
  <c r="I10" i="233"/>
  <c r="BJ47" i="114"/>
  <c r="BJ47" i="115" s="1"/>
  <c r="BJ45" i="114"/>
  <c r="BJ45" i="115" s="1"/>
  <c r="BQ13" i="114"/>
  <c r="BQ13" i="115" s="1"/>
  <c r="BR17" i="114"/>
  <c r="BR15" i="114"/>
  <c r="BJ10" i="114"/>
  <c r="BM18" i="162"/>
  <c r="BM14" i="162"/>
  <c r="BL17" i="162"/>
  <c r="BQ17" i="114" s="1"/>
  <c r="BL15" i="162"/>
  <c r="BQ15" i="114" s="1"/>
  <c r="BM10" i="162"/>
  <c r="BM12" i="162"/>
  <c r="BM9" i="162"/>
  <c r="BM16" i="162"/>
  <c r="BL14" i="162"/>
  <c r="BL10" i="162"/>
  <c r="BL9" i="162"/>
  <c r="BL16" i="162"/>
  <c r="BQ47" i="114"/>
  <c r="BQ49" i="114"/>
  <c r="BR56" i="115"/>
  <c r="BQ31" i="115"/>
  <c r="BQ52" i="115"/>
  <c r="BN46" i="114"/>
  <c r="BR54" i="115"/>
  <c r="BR52" i="115"/>
  <c r="BG55" i="115"/>
  <c r="BN45" i="114"/>
  <c r="BI18" i="162"/>
  <c r="BO55" i="115"/>
  <c r="BO57" i="115"/>
  <c r="BG53" i="115"/>
  <c r="BG52" i="115"/>
  <c r="BJ48" i="115"/>
  <c r="BL11" i="162"/>
  <c r="BQ11" i="114" s="1"/>
  <c r="BI14" i="162"/>
  <c r="BI9" i="162"/>
  <c r="BI16" i="162"/>
  <c r="BI11" i="162"/>
  <c r="BO11" i="162" s="1"/>
  <c r="BP11" i="162" s="1"/>
  <c r="BI10" i="162"/>
  <c r="BN44" i="114"/>
  <c r="BN32" i="114"/>
  <c r="BG54" i="115"/>
  <c r="BO53" i="115"/>
  <c r="BO52" i="115"/>
  <c r="BQ53" i="115"/>
  <c r="BQ18" i="115"/>
  <c r="BQ54" i="115"/>
  <c r="BI13" i="162"/>
  <c r="BO54" i="115"/>
  <c r="BJ56" i="115"/>
  <c r="BR55" i="115"/>
  <c r="BL12" i="162"/>
  <c r="BQ33" i="115"/>
  <c r="BI17" i="162"/>
  <c r="BR57" i="115"/>
  <c r="BI15" i="162"/>
  <c r="BI12" i="162"/>
  <c r="BR53" i="115"/>
  <c r="BO56" i="115"/>
  <c r="BG69" i="115" l="1"/>
  <c r="BO18" i="162"/>
  <c r="BP18" i="162" s="1"/>
  <c r="O17" i="239"/>
  <c r="H17" i="239"/>
  <c r="G18" i="239"/>
  <c r="H18" i="239"/>
  <c r="G17" i="239"/>
  <c r="BM48" i="115"/>
  <c r="K48" i="233" s="1"/>
  <c r="BM45" i="115"/>
  <c r="K45" i="233" s="1"/>
  <c r="BM16" i="115"/>
  <c r="K16" i="233" s="1"/>
  <c r="BM11" i="115"/>
  <c r="K11" i="233" s="1"/>
  <c r="BM17" i="115"/>
  <c r="K17" i="233" s="1"/>
  <c r="BM13" i="115"/>
  <c r="K13" i="233" s="1"/>
  <c r="BM55" i="115"/>
  <c r="K55" i="233" s="1"/>
  <c r="BM56" i="115"/>
  <c r="K56" i="233" s="1"/>
  <c r="BM49" i="115"/>
  <c r="K49" i="233" s="1"/>
  <c r="BM15" i="115"/>
  <c r="K15" i="233" s="1"/>
  <c r="BM52" i="115"/>
  <c r="K52" i="233" s="1"/>
  <c r="I53" i="233"/>
  <c r="BF53" i="115"/>
  <c r="BM53" i="115" s="1"/>
  <c r="I47" i="233"/>
  <c r="BF47" i="115"/>
  <c r="BM47" i="115" s="1"/>
  <c r="I14" i="233"/>
  <c r="BF14" i="115"/>
  <c r="BM33" i="115"/>
  <c r="K33" i="233" s="1"/>
  <c r="BM54" i="115"/>
  <c r="K54" i="233" s="1"/>
  <c r="BM46" i="115"/>
  <c r="K46" i="233" s="1"/>
  <c r="BM31" i="115"/>
  <c r="K31" i="233" s="1"/>
  <c r="BM32" i="115"/>
  <c r="K32" i="233" s="1"/>
  <c r="BM44" i="115"/>
  <c r="K44" i="233" s="1"/>
  <c r="O18" i="239"/>
  <c r="K45" i="238"/>
  <c r="K47" i="238"/>
  <c r="BJ10" i="115"/>
  <c r="K10" i="238"/>
  <c r="Y18" i="236" s="1"/>
  <c r="Y17" i="236"/>
  <c r="Y16" i="236"/>
  <c r="Y15" i="236"/>
  <c r="BR15" i="115"/>
  <c r="BR17" i="115"/>
  <c r="Q20" i="236"/>
  <c r="BO15" i="162"/>
  <c r="BP15" i="162" s="1"/>
  <c r="BN13" i="114"/>
  <c r="BN13" i="115" s="1"/>
  <c r="BO13" i="162"/>
  <c r="BP13" i="162" s="1"/>
  <c r="BN9" i="114"/>
  <c r="BN9" i="115" s="1"/>
  <c r="BO9" i="162"/>
  <c r="BO10" i="162"/>
  <c r="BP10" i="162" s="1"/>
  <c r="BN14" i="114"/>
  <c r="BN14" i="115" s="1"/>
  <c r="BO14" i="162"/>
  <c r="BP14" i="162" s="1"/>
  <c r="BN12" i="114"/>
  <c r="BN12" i="115" s="1"/>
  <c r="BO12" i="162"/>
  <c r="BP12" i="162" s="1"/>
  <c r="BN16" i="114"/>
  <c r="BN16" i="115" s="1"/>
  <c r="BO16" i="162"/>
  <c r="BP16" i="162" s="1"/>
  <c r="BO17" i="162"/>
  <c r="BP17" i="162" s="1"/>
  <c r="Q19" i="236"/>
  <c r="Q18" i="236"/>
  <c r="BN47" i="114"/>
  <c r="BN47" i="115" s="1"/>
  <c r="BR46" i="114"/>
  <c r="BR13" i="114"/>
  <c r="BR11" i="114"/>
  <c r="BR45" i="114"/>
  <c r="BN17" i="114"/>
  <c r="BN17" i="115" s="1"/>
  <c r="BO46" i="114"/>
  <c r="BO46" i="115" s="1"/>
  <c r="BN49" i="114"/>
  <c r="BN49" i="115" s="1"/>
  <c r="BQ34" i="114"/>
  <c r="BQ34" i="115" s="1"/>
  <c r="BQ9" i="114"/>
  <c r="BQ9" i="115" s="1"/>
  <c r="BN34" i="114"/>
  <c r="BN34" i="115" s="1"/>
  <c r="BQ44" i="114"/>
  <c r="BQ44" i="115" s="1"/>
  <c r="BR48" i="114"/>
  <c r="BQ16" i="114"/>
  <c r="BQ16" i="115" s="1"/>
  <c r="BQ10" i="114"/>
  <c r="BQ10" i="115" s="1"/>
  <c r="BR34" i="114"/>
  <c r="BR12" i="114"/>
  <c r="BR31" i="114"/>
  <c r="BN10" i="114"/>
  <c r="BN10" i="115" s="1"/>
  <c r="BO49" i="114"/>
  <c r="BO49" i="115" s="1"/>
  <c r="BN15" i="114"/>
  <c r="BN15" i="115" s="1"/>
  <c r="BR47" i="114"/>
  <c r="BQ46" i="114"/>
  <c r="BQ46" i="115" s="1"/>
  <c r="BQ45" i="114"/>
  <c r="BQ45" i="115" s="1"/>
  <c r="BN11" i="114"/>
  <c r="BN11" i="115" s="1"/>
  <c r="BN18" i="114"/>
  <c r="BN18" i="115" s="1"/>
  <c r="BR9" i="114"/>
  <c r="BR33" i="114"/>
  <c r="BR32" i="114"/>
  <c r="BO45" i="114"/>
  <c r="BO45" i="115" s="1"/>
  <c r="BO47" i="114"/>
  <c r="BO47" i="115" s="1"/>
  <c r="BO48" i="114"/>
  <c r="BO48" i="115" s="1"/>
  <c r="BN33" i="114"/>
  <c r="BN33" i="115" s="1"/>
  <c r="BR49" i="114"/>
  <c r="BQ12" i="114"/>
  <c r="BQ12" i="115" s="1"/>
  <c r="BO44" i="114"/>
  <c r="BO44" i="115" s="1"/>
  <c r="BN31" i="114"/>
  <c r="BN31" i="115" s="1"/>
  <c r="BN48" i="114"/>
  <c r="BN48" i="115" s="1"/>
  <c r="BR44" i="114"/>
  <c r="BQ32" i="114"/>
  <c r="BQ32" i="115" s="1"/>
  <c r="BQ14" i="114"/>
  <c r="BQ14" i="115" s="1"/>
  <c r="BR16" i="114"/>
  <c r="BR10" i="114"/>
  <c r="BR14" i="114"/>
  <c r="BR18" i="114"/>
  <c r="BN57" i="115"/>
  <c r="BQ49" i="115"/>
  <c r="BQ15" i="115"/>
  <c r="BN45" i="115"/>
  <c r="BN46" i="115"/>
  <c r="BQ57" i="115"/>
  <c r="BQ55" i="115"/>
  <c r="BN44" i="115"/>
  <c r="BN55" i="115"/>
  <c r="BN32" i="115"/>
  <c r="BQ11" i="115"/>
  <c r="BQ47" i="115"/>
  <c r="BQ48" i="114"/>
  <c r="BQ17" i="115"/>
  <c r="BN56" i="115"/>
  <c r="BO69" i="115" l="1"/>
  <c r="BN68" i="162"/>
  <c r="BP9" i="162"/>
  <c r="I68" i="207"/>
  <c r="J14" i="233"/>
  <c r="R15" i="236" s="1"/>
  <c r="N58" i="247"/>
  <c r="N42" i="247"/>
  <c r="J47" i="233"/>
  <c r="I17" i="239"/>
  <c r="I18" i="239"/>
  <c r="J53" i="233"/>
  <c r="K47" i="233"/>
  <c r="BM14" i="115"/>
  <c r="K14" i="233" s="1"/>
  <c r="S15" i="236" s="1"/>
  <c r="K53" i="233"/>
  <c r="BM9" i="115"/>
  <c r="L17" i="238"/>
  <c r="Q27" i="236"/>
  <c r="BM10" i="115"/>
  <c r="K10" i="233" s="1"/>
  <c r="Q15" i="236"/>
  <c r="Q17" i="236"/>
  <c r="Q16" i="236"/>
  <c r="Y19" i="236"/>
  <c r="BT55" i="115"/>
  <c r="L55" i="233" s="1"/>
  <c r="BT57" i="115"/>
  <c r="L57" i="233" s="1"/>
  <c r="BT15" i="115"/>
  <c r="L15" i="233" s="1"/>
  <c r="BT17" i="115"/>
  <c r="L17" i="233" s="1"/>
  <c r="Y27" i="236"/>
  <c r="L15" i="238"/>
  <c r="Y20" i="236"/>
  <c r="BR47" i="115"/>
  <c r="L47" i="238"/>
  <c r="BR18" i="115"/>
  <c r="L18" i="238"/>
  <c r="BR32" i="115"/>
  <c r="L32" i="238"/>
  <c r="BR48" i="115"/>
  <c r="L48" i="238"/>
  <c r="BR45" i="115"/>
  <c r="L45" i="238"/>
  <c r="BR10" i="115"/>
  <c r="BT10" i="115" s="1"/>
  <c r="L10" i="233" s="1"/>
  <c r="L10" i="238"/>
  <c r="BR44" i="115"/>
  <c r="L44" i="238"/>
  <c r="BR9" i="115"/>
  <c r="L9" i="238"/>
  <c r="BR13" i="115"/>
  <c r="L13" i="238"/>
  <c r="BR16" i="115"/>
  <c r="L16" i="238"/>
  <c r="BR49" i="115"/>
  <c r="BT49" i="115" s="1"/>
  <c r="L49" i="233" s="1"/>
  <c r="L49" i="238"/>
  <c r="BR31" i="115"/>
  <c r="L31" i="238"/>
  <c r="BR46" i="115"/>
  <c r="BT46" i="115" s="1"/>
  <c r="L46" i="233" s="1"/>
  <c r="L46" i="238"/>
  <c r="BR12" i="115"/>
  <c r="L12" i="238"/>
  <c r="BR14" i="115"/>
  <c r="L14" i="238"/>
  <c r="BR33" i="115"/>
  <c r="L33" i="238"/>
  <c r="BR34" i="115"/>
  <c r="L34" i="238"/>
  <c r="BR11" i="115"/>
  <c r="L11" i="238"/>
  <c r="BN52" i="115"/>
  <c r="BN53" i="115"/>
  <c r="BQ48" i="115"/>
  <c r="BN54" i="115"/>
  <c r="BQ56" i="115"/>
  <c r="BN69" i="115" l="1"/>
  <c r="R16" i="236"/>
  <c r="R17" i="236"/>
  <c r="O42" i="247"/>
  <c r="BT9" i="115"/>
  <c r="L9" i="233" s="1"/>
  <c r="K9" i="233"/>
  <c r="S19" i="236" s="1"/>
  <c r="O58" i="247"/>
  <c r="P58" i="247"/>
  <c r="R27" i="236"/>
  <c r="S27" i="236"/>
  <c r="S16" i="236"/>
  <c r="S17" i="236"/>
  <c r="BT12" i="115"/>
  <c r="L12" i="233" s="1"/>
  <c r="BT48" i="115"/>
  <c r="L48" i="233" s="1"/>
  <c r="BT47" i="115"/>
  <c r="L47" i="233" s="1"/>
  <c r="BT13" i="115"/>
  <c r="L13" i="233" s="1"/>
  <c r="BT45" i="115"/>
  <c r="L45" i="233" s="1"/>
  <c r="BT44" i="115"/>
  <c r="L44" i="233" s="1"/>
  <c r="BT56" i="115"/>
  <c r="L56" i="233" s="1"/>
  <c r="BT54" i="115"/>
  <c r="L54" i="233" s="1"/>
  <c r="BT52" i="115"/>
  <c r="L52" i="233" s="1"/>
  <c r="BT11" i="115"/>
  <c r="L11" i="233" s="1"/>
  <c r="BT53" i="115"/>
  <c r="L53" i="233" s="1"/>
  <c r="BT32" i="115"/>
  <c r="L32" i="233" s="1"/>
  <c r="BT31" i="115"/>
  <c r="L31" i="233" s="1"/>
  <c r="BT14" i="115"/>
  <c r="L14" i="233" s="1"/>
  <c r="BT18" i="115"/>
  <c r="L18" i="233" s="1"/>
  <c r="BT16" i="115"/>
  <c r="L16" i="233" s="1"/>
  <c r="BT34" i="115"/>
  <c r="L34" i="233" s="1"/>
  <c r="BT33" i="115"/>
  <c r="L33" i="233" s="1"/>
  <c r="Z27" i="236"/>
  <c r="Z17" i="236"/>
  <c r="Z16" i="236"/>
  <c r="Z15" i="236"/>
  <c r="P17" i="239"/>
  <c r="P18" i="239"/>
  <c r="Z19" i="236"/>
  <c r="Z18" i="236"/>
  <c r="Z20" i="236"/>
  <c r="P42" i="247" l="1"/>
  <c r="S18" i="236"/>
  <c r="S20" i="236"/>
  <c r="Q58" i="247"/>
  <c r="Q42" i="247"/>
  <c r="J17" i="239"/>
  <c r="T15" i="236"/>
  <c r="T17" i="236"/>
  <c r="T16" i="236"/>
  <c r="J18" i="239"/>
  <c r="T27" i="236"/>
  <c r="T19" i="236"/>
  <c r="T20" i="236"/>
  <c r="T18" i="236"/>
  <c r="M69" i="235"/>
  <c r="BD63" i="114" l="1"/>
  <c r="AW63" i="114"/>
  <c r="BK63" i="114"/>
  <c r="BR63" i="114"/>
  <c r="AP63" i="114"/>
  <c r="AP63" i="115" l="1"/>
  <c r="AP69" i="115" s="1"/>
  <c r="AW63" i="115"/>
  <c r="AW69" i="115" s="1"/>
  <c r="BD63" i="115"/>
  <c r="BD69" i="115" s="1"/>
  <c r="BK63" i="115"/>
  <c r="BK69" i="115" s="1"/>
  <c r="BR63" i="115"/>
  <c r="BR69" i="115" s="1"/>
  <c r="BQ63" i="114"/>
  <c r="BQ63" i="115" s="1"/>
  <c r="BQ69" i="115" s="1"/>
  <c r="BT63" i="115" l="1"/>
  <c r="L63" i="238"/>
  <c r="L69" i="238" s="1"/>
  <c r="G68" i="207"/>
  <c r="BC63" i="114"/>
  <c r="F68" i="207"/>
  <c r="AV63" i="114"/>
  <c r="AO63" i="114"/>
  <c r="BJ63" i="114"/>
  <c r="H68" i="207"/>
  <c r="BS68" i="115" l="1"/>
  <c r="BT69" i="115"/>
  <c r="P16" i="239"/>
  <c r="AO63" i="115"/>
  <c r="H63" i="238"/>
  <c r="H69" i="238" s="1"/>
  <c r="AV63" i="115"/>
  <c r="AV69" i="115" s="1"/>
  <c r="I63" i="238"/>
  <c r="I69" i="238" s="1"/>
  <c r="BJ63" i="115"/>
  <c r="BJ69" i="115" s="1"/>
  <c r="K63" i="238"/>
  <c r="K69" i="238" s="1"/>
  <c r="BC63" i="115"/>
  <c r="BC69" i="115" s="1"/>
  <c r="J63" i="238"/>
  <c r="J69" i="238" s="1"/>
  <c r="E68" i="207"/>
  <c r="K68" i="207" s="1"/>
  <c r="K6" i="207" s="1"/>
  <c r="D18" i="4" s="1"/>
  <c r="AR63" i="115" l="1"/>
  <c r="AR69" i="115" s="1"/>
  <c r="AO69" i="115"/>
  <c r="Z47" i="236"/>
  <c r="L16" i="239"/>
  <c r="AY63" i="115"/>
  <c r="AY69" i="115" s="1"/>
  <c r="M16" i="239"/>
  <c r="O16" i="239"/>
  <c r="N16" i="239"/>
  <c r="BP68" i="162"/>
  <c r="BP4" i="162" l="1"/>
  <c r="D20" i="4" s="1"/>
  <c r="H63" i="233"/>
  <c r="H68" i="233" s="1"/>
  <c r="AQ68" i="115"/>
  <c r="I63" i="233"/>
  <c r="G16" i="239" s="1"/>
  <c r="W47" i="236"/>
  <c r="X47" i="236"/>
  <c r="Y47" i="236"/>
  <c r="V47" i="236"/>
  <c r="BF63" i="115"/>
  <c r="AX68" i="115"/>
  <c r="M69" i="238"/>
  <c r="M6" i="238" s="1"/>
  <c r="D17" i="4" l="1"/>
  <c r="F16" i="239"/>
  <c r="P47" i="236" s="1"/>
  <c r="J63" i="233"/>
  <c r="J68" i="233" s="1"/>
  <c r="O33" i="247" s="1"/>
  <c r="BF69" i="115"/>
  <c r="M33" i="247"/>
  <c r="H69" i="233"/>
  <c r="I68" i="233"/>
  <c r="D14" i="4"/>
  <c r="BM63" i="115"/>
  <c r="BM69" i="115" s="1"/>
  <c r="BE68" i="115"/>
  <c r="Q47" i="236"/>
  <c r="H16" i="239" l="1"/>
  <c r="R47" i="236" s="1"/>
  <c r="N33" i="247"/>
  <c r="O51" i="247"/>
  <c r="O62" i="247"/>
  <c r="M51" i="247"/>
  <c r="M62" i="247"/>
  <c r="I69" i="233"/>
  <c r="K63" i="233"/>
  <c r="I16" i="239" s="1"/>
  <c r="BL68" i="115"/>
  <c r="BU68" i="115" s="1"/>
  <c r="J69" i="233"/>
  <c r="L63" i="233"/>
  <c r="BU6" i="115" l="1"/>
  <c r="D16" i="4" s="1"/>
  <c r="N51" i="247"/>
  <c r="N62" i="247"/>
  <c r="K68" i="233"/>
  <c r="S47" i="236"/>
  <c r="L68" i="233"/>
  <c r="J16" i="239"/>
  <c r="P33" i="247" l="1"/>
  <c r="Q33" i="247"/>
  <c r="L69" i="233"/>
  <c r="K69" i="233"/>
  <c r="T47" i="236"/>
  <c r="AB47" i="236" s="1"/>
  <c r="AB5" i="236" s="1"/>
  <c r="M69" i="233" l="1"/>
  <c r="M6" i="233" s="1"/>
  <c r="D13" i="4" s="1"/>
  <c r="P51" i="247"/>
  <c r="P62" i="247"/>
  <c r="Q51" i="247"/>
  <c r="Q62" i="247"/>
  <c r="D9" i="4"/>
  <c r="D2" i="4" l="1"/>
  <c r="J2" i="235" l="1"/>
  <c r="J2" i="233"/>
  <c r="J2" i="240"/>
  <c r="J2" i="162"/>
  <c r="J2" i="236"/>
  <c r="J2" i="239"/>
  <c r="J2" i="247"/>
</calcChain>
</file>

<file path=xl/comments1.xml><?xml version="1.0" encoding="utf-8"?>
<comments xmlns="http://schemas.openxmlformats.org/spreadsheetml/2006/main">
  <authors>
    <author>cdunt</author>
    <author>Charlene Dunt</author>
    <author>Peter Martinek</author>
  </authors>
  <commentList>
    <comment ref="B33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The X factors for quoted alternative control services labour rates is used since the approved X factors for fee based alternative control services includes both labour and productivity growth.</t>
        </r>
      </text>
    </comment>
    <comment ref="L46" authorId="1">
      <text>
        <r>
          <rPr>
            <b/>
            <sz val="9"/>
            <color indexed="81"/>
            <rFont val="Tahoma"/>
            <family val="2"/>
          </rPr>
          <t>Charlene Dunt:</t>
        </r>
        <r>
          <rPr>
            <sz val="9"/>
            <color indexed="81"/>
            <rFont val="Tahoma"/>
            <family val="2"/>
          </rPr>
          <t xml:space="preserve">
Updated to match exactly.
Only different by rounding.</t>
        </r>
      </text>
    </comment>
    <comment ref="H49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Updated to match our overheads.</t>
        </r>
      </text>
    </comment>
    <comment ref="H50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Updated to match our overheads.</t>
        </r>
      </text>
    </comment>
    <comment ref="H51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Updated to match our overheads.</t>
        </r>
      </text>
    </comment>
    <comment ref="H52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Updated to match our overheads.</t>
        </r>
      </text>
    </comment>
    <comment ref="L55" authorId="1">
      <text>
        <r>
          <rPr>
            <b/>
            <sz val="9"/>
            <color indexed="81"/>
            <rFont val="Tahoma"/>
            <family val="2"/>
          </rPr>
          <t>Charlene Dunt:</t>
        </r>
        <r>
          <rPr>
            <sz val="9"/>
            <color indexed="81"/>
            <rFont val="Tahoma"/>
            <family val="2"/>
          </rPr>
          <t xml:space="preserve">
Updated to match exactly.
Only different by rounding.</t>
        </r>
      </text>
    </comment>
    <comment ref="L56" authorId="1">
      <text>
        <r>
          <rPr>
            <b/>
            <sz val="9"/>
            <color indexed="81"/>
            <rFont val="Tahoma"/>
            <family val="2"/>
          </rPr>
          <t>Charlene Dunt:</t>
        </r>
        <r>
          <rPr>
            <sz val="9"/>
            <color indexed="81"/>
            <rFont val="Tahoma"/>
            <family val="2"/>
          </rPr>
          <t xml:space="preserve">
Updated to match exactly.
Only different by rounding.</t>
        </r>
      </text>
    </comment>
    <comment ref="L57" authorId="1">
      <text>
        <r>
          <rPr>
            <b/>
            <sz val="9"/>
            <color indexed="81"/>
            <rFont val="Tahoma"/>
            <family val="2"/>
          </rPr>
          <t>Charlene Dunt:</t>
        </r>
        <r>
          <rPr>
            <sz val="9"/>
            <color indexed="81"/>
            <rFont val="Tahoma"/>
            <family val="2"/>
          </rPr>
          <t xml:space="preserve">
Updated to match exactly.
Only different by rounding.</t>
        </r>
      </text>
    </comment>
    <comment ref="L58" authorId="1">
      <text>
        <r>
          <rPr>
            <b/>
            <sz val="9"/>
            <color indexed="81"/>
            <rFont val="Tahoma"/>
            <family val="2"/>
          </rPr>
          <t>Charlene Dunt:</t>
        </r>
        <r>
          <rPr>
            <sz val="9"/>
            <color indexed="81"/>
            <rFont val="Tahoma"/>
            <family val="2"/>
          </rPr>
          <t xml:space="preserve">
Updated to match exactly.
Only different by rounding.</t>
        </r>
      </text>
    </comment>
    <comment ref="M146" authorId="2">
      <text>
        <r>
          <rPr>
            <b/>
            <sz val="9"/>
            <color indexed="81"/>
            <rFont val="Tahoma"/>
            <family val="2"/>
          </rPr>
          <t>Peter Martinek:</t>
        </r>
        <r>
          <rPr>
            <sz val="9"/>
            <color indexed="81"/>
            <rFont val="Tahoma"/>
            <family val="2"/>
          </rPr>
          <t xml:space="preserve">
as per the 2016 
pricing proposal</t>
        </r>
      </text>
    </comment>
  </commentList>
</comments>
</file>

<file path=xl/comments10.xml><?xml version="1.0" encoding="utf-8"?>
<comments xmlns="http://schemas.openxmlformats.org/spreadsheetml/2006/main">
  <authors>
    <author>Jacqui Major</author>
  </authors>
  <commentList>
    <comment ref="C11" authorId="0">
      <text>
        <r>
          <rPr>
            <b/>
            <sz val="8"/>
            <color indexed="81"/>
            <rFont val="Tahoma"/>
            <family val="2"/>
          </rPr>
          <t>Jacqui Major:</t>
        </r>
        <r>
          <rPr>
            <sz val="8"/>
            <color indexed="81"/>
            <rFont val="Tahoma"/>
            <family val="2"/>
          </rPr>
          <t xml:space="preserve">
We submitted this time as 0.03 in our submission but the AER reduced to 0.01</t>
        </r>
      </text>
    </comment>
  </commentList>
</comments>
</file>

<file path=xl/comments11.xml><?xml version="1.0" encoding="utf-8"?>
<comments xmlns="http://schemas.openxmlformats.org/spreadsheetml/2006/main">
  <authors>
    <author>Jacqui Major</author>
  </authors>
  <commentList>
    <comment ref="C11" authorId="0">
      <text>
        <r>
          <rPr>
            <b/>
            <sz val="8"/>
            <color indexed="81"/>
            <rFont val="Tahoma"/>
            <family val="2"/>
          </rPr>
          <t>Jacqui Major:</t>
        </r>
        <r>
          <rPr>
            <sz val="8"/>
            <color indexed="81"/>
            <rFont val="Tahoma"/>
            <family val="2"/>
          </rPr>
          <t xml:space="preserve">
We submitted this time as 0.03 in our submission but the AER reduced to 0.01</t>
        </r>
      </text>
    </comment>
  </commentList>
</comments>
</file>

<file path=xl/comments2.xml><?xml version="1.0" encoding="utf-8"?>
<comments xmlns="http://schemas.openxmlformats.org/spreadsheetml/2006/main">
  <authors>
    <author>Jacqui Major</author>
  </authors>
  <commentList>
    <comment ref="F62" authorId="0">
      <text>
        <r>
          <rPr>
            <b/>
            <sz val="8"/>
            <color indexed="81"/>
            <rFont val="Tahoma"/>
            <family val="2"/>
          </rPr>
          <t>Jacqui Major:</t>
        </r>
        <r>
          <rPr>
            <sz val="8"/>
            <color indexed="81"/>
            <rFont val="Tahoma"/>
            <family val="2"/>
          </rPr>
          <t xml:space="preserve">
No X Factor for Remote Services
CPI only applied</t>
        </r>
      </text>
    </comment>
    <comment ref="F63" authorId="0">
      <text>
        <r>
          <rPr>
            <b/>
            <sz val="8"/>
            <color indexed="81"/>
            <rFont val="Tahoma"/>
            <family val="2"/>
          </rPr>
          <t>Jacqui Major:</t>
        </r>
        <r>
          <rPr>
            <sz val="8"/>
            <color indexed="81"/>
            <rFont val="Tahoma"/>
            <family val="2"/>
          </rPr>
          <t xml:space="preserve">
No X Factor for Remote Services
CPI only applied</t>
        </r>
      </text>
    </comment>
    <comment ref="F64" authorId="0">
      <text>
        <r>
          <rPr>
            <b/>
            <sz val="8"/>
            <color indexed="81"/>
            <rFont val="Tahoma"/>
            <family val="2"/>
          </rPr>
          <t>Jacqui Major:</t>
        </r>
        <r>
          <rPr>
            <sz val="8"/>
            <color indexed="81"/>
            <rFont val="Tahoma"/>
            <family val="2"/>
          </rPr>
          <t xml:space="preserve">
No X Factor for Remote Services
CPI only applied</t>
        </r>
      </text>
    </comment>
  </commentList>
</comments>
</file>

<file path=xl/comments3.xml><?xml version="1.0" encoding="utf-8"?>
<comments xmlns="http://schemas.openxmlformats.org/spreadsheetml/2006/main">
  <authors>
    <author>cdunt</author>
  </authors>
  <commentList>
    <comment ref="C36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I36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O36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U36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AA36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C37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I37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O37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U37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AA37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C38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I38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O38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U38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AA38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C40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I40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O40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U40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AA40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C41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I41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O41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U41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AA41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C62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I62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O62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U62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AA62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C63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I63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O63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U63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AA63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C64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I64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O64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U64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AA64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C66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I66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O66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U66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AA66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All labour based on type of service.</t>
        </r>
      </text>
    </comment>
    <comment ref="N74" authorId="0">
      <text>
        <r>
          <rPr>
            <b/>
            <sz val="8"/>
            <color indexed="81"/>
            <rFont val="Tahoma"/>
            <family val="2"/>
          </rPr>
          <t>cdunt:</t>
        </r>
        <r>
          <rPr>
            <sz val="8"/>
            <color indexed="81"/>
            <rFont val="Tahoma"/>
            <family val="2"/>
          </rPr>
          <t xml:space="preserve">
Have reported the actual Meter Investigation Test revenue. This was swapped with Meter Accuracy test in the RIN in error.</t>
        </r>
      </text>
    </comment>
  </commentList>
</comments>
</file>

<file path=xl/comments4.xml><?xml version="1.0" encoding="utf-8"?>
<comments xmlns="http://schemas.openxmlformats.org/spreadsheetml/2006/main">
  <authors>
    <author>Peter Martinek</author>
  </authors>
  <commentList>
    <comment ref="C38" authorId="0">
      <text>
        <r>
          <rPr>
            <b/>
            <sz val="9"/>
            <color indexed="81"/>
            <rFont val="Tahoma"/>
            <family val="2"/>
          </rPr>
          <t>Peter Martinek:</t>
        </r>
        <r>
          <rPr>
            <sz val="9"/>
            <color indexed="81"/>
            <rFont val="Tahoma"/>
            <family val="2"/>
          </rPr>
          <t xml:space="preserve">
as per preliminary decision</t>
        </r>
      </text>
    </comment>
  </commentList>
</comments>
</file>

<file path=xl/comments5.xml><?xml version="1.0" encoding="utf-8"?>
<comments xmlns="http://schemas.openxmlformats.org/spreadsheetml/2006/main">
  <authors>
    <author>Peter Martinek</author>
  </authors>
  <commentList>
    <comment ref="C38" authorId="0">
      <text>
        <r>
          <rPr>
            <b/>
            <sz val="9"/>
            <color indexed="81"/>
            <rFont val="Tahoma"/>
            <family val="2"/>
          </rPr>
          <t>Peter Martinek:</t>
        </r>
        <r>
          <rPr>
            <sz val="9"/>
            <color indexed="81"/>
            <rFont val="Tahoma"/>
            <family val="2"/>
          </rPr>
          <t xml:space="preserve">
as per preliminary decision</t>
        </r>
      </text>
    </comment>
  </commentList>
</comments>
</file>

<file path=xl/comments6.xml><?xml version="1.0" encoding="utf-8"?>
<comments xmlns="http://schemas.openxmlformats.org/spreadsheetml/2006/main">
  <authors>
    <author>Peter Martinek</author>
  </authors>
  <commentList>
    <comment ref="C38" authorId="0">
      <text>
        <r>
          <rPr>
            <b/>
            <sz val="9"/>
            <color indexed="81"/>
            <rFont val="Tahoma"/>
            <family val="2"/>
          </rPr>
          <t>Peter Martinek:</t>
        </r>
        <r>
          <rPr>
            <sz val="9"/>
            <color indexed="81"/>
            <rFont val="Tahoma"/>
            <family val="2"/>
          </rPr>
          <t xml:space="preserve">
as per preliminary decision</t>
        </r>
      </text>
    </comment>
  </commentList>
</comments>
</file>

<file path=xl/comments7.xml><?xml version="1.0" encoding="utf-8"?>
<comments xmlns="http://schemas.openxmlformats.org/spreadsheetml/2006/main">
  <authors>
    <author>Peter Martinek</author>
  </authors>
  <commentList>
    <comment ref="C41" authorId="0">
      <text>
        <r>
          <rPr>
            <b/>
            <sz val="9"/>
            <color indexed="81"/>
            <rFont val="Tahoma"/>
            <family val="2"/>
          </rPr>
          <t>Peter Martinek:</t>
        </r>
        <r>
          <rPr>
            <sz val="9"/>
            <color indexed="81"/>
            <rFont val="Tahoma"/>
            <family val="2"/>
          </rPr>
          <t xml:space="preserve">
as per preliminary decision
</t>
        </r>
      </text>
    </comment>
  </commentList>
</comments>
</file>

<file path=xl/comments8.xml><?xml version="1.0" encoding="utf-8"?>
<comments xmlns="http://schemas.openxmlformats.org/spreadsheetml/2006/main">
  <authors>
    <author>Peter Martinek</author>
  </authors>
  <commentList>
    <comment ref="C41" authorId="0">
      <text>
        <r>
          <rPr>
            <b/>
            <sz val="9"/>
            <color indexed="81"/>
            <rFont val="Tahoma"/>
            <family val="2"/>
          </rPr>
          <t>Peter Martinek:</t>
        </r>
        <r>
          <rPr>
            <sz val="9"/>
            <color indexed="81"/>
            <rFont val="Tahoma"/>
            <family val="2"/>
          </rPr>
          <t xml:space="preserve">
as per preliminary decision</t>
        </r>
      </text>
    </comment>
  </commentList>
</comments>
</file>

<file path=xl/comments9.xml><?xml version="1.0" encoding="utf-8"?>
<comments xmlns="http://schemas.openxmlformats.org/spreadsheetml/2006/main">
  <authors>
    <author>jmajor</author>
  </authors>
  <commentList>
    <comment ref="B4" authorId="0">
      <text>
        <r>
          <rPr>
            <b/>
            <sz val="10"/>
            <color indexed="81"/>
            <rFont val="Tahoma"/>
            <family val="2"/>
          </rPr>
          <t>jmajor:</t>
        </r>
        <r>
          <rPr>
            <sz val="10"/>
            <color indexed="81"/>
            <rFont val="Tahoma"/>
            <family val="2"/>
          </rPr>
          <t xml:space="preserve">
Values from the Customer Contribution model and input into the CC Model is from Network</t>
        </r>
      </text>
    </comment>
    <comment ref="C4" authorId="0">
      <text>
        <r>
          <rPr>
            <b/>
            <sz val="10"/>
            <color indexed="81"/>
            <rFont val="Tahoma"/>
            <family val="2"/>
          </rPr>
          <t>jmajor:</t>
        </r>
        <r>
          <rPr>
            <sz val="10"/>
            <color indexed="81"/>
            <rFont val="Tahoma"/>
            <family val="2"/>
          </rPr>
          <t xml:space="preserve">
As per 2013 regulatory account calculation
Links back through ACS sheets</t>
        </r>
      </text>
    </comment>
  </commentList>
</comments>
</file>

<file path=xl/sharedStrings.xml><?xml version="1.0" encoding="utf-8"?>
<sst xmlns="http://schemas.openxmlformats.org/spreadsheetml/2006/main" count="4052" uniqueCount="605">
  <si>
    <t>Total</t>
  </si>
  <si>
    <t>Formats</t>
  </si>
  <si>
    <t>Menu</t>
  </si>
  <si>
    <t>Cell Format</t>
  </si>
  <si>
    <t>Purpose</t>
  </si>
  <si>
    <t>Example</t>
  </si>
  <si>
    <t>Blue font 10pt, orange shading</t>
  </si>
  <si>
    <t xml:space="preserve">Historical input </t>
  </si>
  <si>
    <t>Input</t>
  </si>
  <si>
    <t>Blue font 10pt, yellow shading</t>
  </si>
  <si>
    <t>Forecast input</t>
  </si>
  <si>
    <t>Blue font 10 pt, no shading</t>
  </si>
  <si>
    <t>Text / numbers input from a linked core model</t>
  </si>
  <si>
    <t>Black font 10 pt, no shading</t>
  </si>
  <si>
    <t>Formula or cell reference</t>
  </si>
  <si>
    <t>Green font 10 pt, no shading</t>
  </si>
  <si>
    <t>Change in formula or cell reference across row</t>
  </si>
  <si>
    <t>Red font 9 pt, no shading</t>
  </si>
  <si>
    <t>Check formula</t>
  </si>
  <si>
    <t>Purple font 10 pt, bold, underlined</t>
  </si>
  <si>
    <t>Link to another sheet</t>
  </si>
  <si>
    <t>Grey shading</t>
  </si>
  <si>
    <t>Zero value</t>
  </si>
  <si>
    <t>Tab Colour</t>
  </si>
  <si>
    <t>Light Yellow</t>
  </si>
  <si>
    <t>Input sheet</t>
  </si>
  <si>
    <t>Inputs</t>
  </si>
  <si>
    <t>Mustard</t>
  </si>
  <si>
    <t>Import sheet from a linked core model</t>
  </si>
  <si>
    <t>Imports</t>
  </si>
  <si>
    <t>Export Sheet</t>
  </si>
  <si>
    <t>Export</t>
  </si>
  <si>
    <t>Blue</t>
  </si>
  <si>
    <t>Output / Export Sheet</t>
  </si>
  <si>
    <t>Outputs</t>
  </si>
  <si>
    <t>Grey</t>
  </si>
  <si>
    <t>Calculation or cell reference sheet</t>
  </si>
  <si>
    <t>Calculations</t>
  </si>
  <si>
    <t>Clear</t>
  </si>
  <si>
    <t>Check</t>
  </si>
  <si>
    <t>CPe-Blue</t>
  </si>
  <si>
    <t>Sheet Name</t>
  </si>
  <si>
    <t>Subtransmission</t>
  </si>
  <si>
    <t>Materials</t>
  </si>
  <si>
    <t>Sub-total</t>
  </si>
  <si>
    <t>Checks Sheet</t>
  </si>
  <si>
    <t>Checks</t>
  </si>
  <si>
    <t>Red</t>
  </si>
  <si>
    <t>Title, Menu &amp; Formats  Sheet</t>
  </si>
  <si>
    <t>Meter Accuracy Test - single phase (BH)</t>
  </si>
  <si>
    <t>Meter Accuracy Test - single phase (AH)</t>
  </si>
  <si>
    <t>Meter Accuracy Test - Single phase additional meter (BH)</t>
  </si>
  <si>
    <t>Meter Accuracy Test - multi phase (BH)</t>
  </si>
  <si>
    <t>Meter Accuracy Test - multi phase (AH)</t>
  </si>
  <si>
    <t>Meter Accuracy Test - Multi phase additional meter (BH)</t>
  </si>
  <si>
    <t>Meter Accuracy Test - CT (BH)</t>
  </si>
  <si>
    <t>Meter Accuracy Test - CT (AH)</t>
  </si>
  <si>
    <t>Meter Investigation Test (BH)</t>
  </si>
  <si>
    <t>Meter Investigation Test (AH)</t>
  </si>
  <si>
    <t>Service Truck Visit BH</t>
  </si>
  <si>
    <t>Service Truck Visit AH</t>
  </si>
  <si>
    <t>Wasted Truck Visit BH</t>
  </si>
  <si>
    <t>Wasted Truck Visit AH</t>
  </si>
  <si>
    <t>Reserve Feeder - Subtransmission - $ per KVA</t>
  </si>
  <si>
    <t>Reserve Feeder - High Voltage - $ per KVA</t>
  </si>
  <si>
    <t>Reserve Feeder - Low Voltage - $ per KVA</t>
  </si>
  <si>
    <t>New Connections Responsible for metering</t>
  </si>
  <si>
    <t>Single phase BH</t>
  </si>
  <si>
    <t>Single phase AH</t>
  </si>
  <si>
    <t>Multi phase DC BH</t>
  </si>
  <si>
    <t>Multi phase DC AH</t>
  </si>
  <si>
    <t>Multi phase CT BH</t>
  </si>
  <si>
    <t>Multi phase CT AH</t>
  </si>
  <si>
    <t>New Connections  Not Responsible for metering</t>
  </si>
  <si>
    <t>Solar PV Conn - Single phase BH (unit cost)</t>
  </si>
  <si>
    <t>Solar PV Conn - Single phase AH (unit cost)</t>
  </si>
  <si>
    <t>Reconnections (incl Customer Transfer) BH</t>
  </si>
  <si>
    <t>Reconnections (same day) BH</t>
  </si>
  <si>
    <t>Reconnections (incl Customer Transfer) AH</t>
  </si>
  <si>
    <t>Disconnection (BH only)</t>
  </si>
  <si>
    <t>Disconnection (no AH service)</t>
  </si>
  <si>
    <t>Disconnection for non payment (BH only)</t>
  </si>
  <si>
    <t>Special reading BH</t>
  </si>
  <si>
    <t>Special reading AH - no service</t>
  </si>
  <si>
    <t>Real $2015 (ex GST)</t>
  </si>
  <si>
    <t>Margin</t>
  </si>
  <si>
    <t>Back Office</t>
  </si>
  <si>
    <t>Time on</t>
  </si>
  <si>
    <t>Task</t>
  </si>
  <si>
    <t xml:space="preserve">Task </t>
  </si>
  <si>
    <t>task</t>
  </si>
  <si>
    <t xml:space="preserve">Class of </t>
  </si>
  <si>
    <t xml:space="preserve">No. of </t>
  </si>
  <si>
    <t>number</t>
  </si>
  <si>
    <t>description</t>
  </si>
  <si>
    <t>(hours)</t>
  </si>
  <si>
    <t>labour</t>
  </si>
  <si>
    <t>Staff</t>
  </si>
  <si>
    <t>time</t>
  </si>
  <si>
    <t>SERVICE INITIATION</t>
  </si>
  <si>
    <t>Manage Meter Data Service (MDS) activity queue (AQ) cancellations</t>
  </si>
  <si>
    <t>5 min per service order at 40 per day</t>
  </si>
  <si>
    <t>Manage SAP inbox - issue service order batches</t>
  </si>
  <si>
    <t>FIELD CREW TRAVEL TO/FROM SITE</t>
  </si>
  <si>
    <t>SITE WORK - FIELD CREW</t>
  </si>
  <si>
    <t xml:space="preserve"> </t>
  </si>
  <si>
    <t>POST SERVICE ACTIVITIES</t>
  </si>
  <si>
    <t>Service Order Rapid Entry close out</t>
  </si>
  <si>
    <t>AQ close out</t>
  </si>
  <si>
    <t>TOTAL Charge (Ex GST)</t>
  </si>
  <si>
    <t>AER input: Impaq recommneded time and labour rates have been input here. As the Impaq rates incorporate overheads and profit margins, these have been removed.</t>
  </si>
  <si>
    <t>staff</t>
  </si>
  <si>
    <t>to field</t>
  </si>
  <si>
    <t>Metering co-ordinator processes job &amp; if required, makes appointment</t>
  </si>
  <si>
    <t>with customer</t>
  </si>
  <si>
    <t>Field technician accepts and schedules job</t>
  </si>
  <si>
    <t xml:space="preserve">Inter Business transaction: </t>
  </si>
  <si>
    <t>Technician records results passes job to planning group</t>
  </si>
  <si>
    <t>Report number of tests completed per month</t>
  </si>
  <si>
    <t>Cost transfer sent to metering business unit</t>
  </si>
  <si>
    <t xml:space="preserve">Field tech attends site </t>
  </si>
  <si>
    <t>Gen Lworker</t>
  </si>
  <si>
    <t>Field technician attends site to test meter</t>
  </si>
  <si>
    <t>Field tech puts results on paperwork</t>
  </si>
  <si>
    <t>Liaise with customer on site</t>
  </si>
  <si>
    <t>Isolate supply</t>
  </si>
  <si>
    <t>Connect test set</t>
  </si>
  <si>
    <t>Reconnect supply</t>
  </si>
  <si>
    <r>
      <t xml:space="preserve">Perform test on </t>
    </r>
    <r>
      <rPr>
        <sz val="9"/>
        <color indexed="12"/>
        <rFont val="Arial"/>
        <family val="2"/>
      </rPr>
      <t xml:space="preserve">Single phase meter </t>
    </r>
    <r>
      <rPr>
        <sz val="9"/>
        <rFont val="Arial"/>
        <family val="2"/>
      </rPr>
      <t>(weighted ave time single phase 1 &amp; 2 element)</t>
    </r>
  </si>
  <si>
    <t>Automatic notification to the Retailer occurs</t>
  </si>
  <si>
    <t>TOTAL (ex GST)</t>
  </si>
  <si>
    <t xml:space="preserve">Field technician attends site to test meter </t>
  </si>
  <si>
    <r>
      <t>Perform test on Multi</t>
    </r>
    <r>
      <rPr>
        <sz val="9"/>
        <color indexed="12"/>
        <rFont val="Arial"/>
        <family val="2"/>
      </rPr>
      <t xml:space="preserve"> phase meter </t>
    </r>
  </si>
  <si>
    <t>Field tech writes up results of the investigation</t>
  </si>
  <si>
    <t>Conduct investigation and perform checks</t>
  </si>
  <si>
    <t>Technician completes paper work (running sheet)</t>
  </si>
  <si>
    <t>-   wiring work and review notice for customer's requirements</t>
  </si>
  <si>
    <t>Admin locates account check details and raises CIS work order</t>
  </si>
  <si>
    <t>paper work and instructions</t>
  </si>
  <si>
    <t>Book Inspector for Operations Check</t>
  </si>
  <si>
    <t>Field crew travel to/from site</t>
  </si>
  <si>
    <t xml:space="preserve">Field crew to conduct tool box check list &amp; check site </t>
  </si>
  <si>
    <t>Field crew test work</t>
  </si>
  <si>
    <t>SIR Inspection</t>
  </si>
  <si>
    <t>General Work Activity</t>
  </si>
  <si>
    <t>Admin inputs information into CIS/OV</t>
  </si>
  <si>
    <t>Admin files hard copy of information</t>
  </si>
  <si>
    <t>Note - AER has applied Impaq's recommended 2 person crew rates to the field time here, reflecting the fact that two people are in the vehicle, so half the vehicle cost.</t>
  </si>
  <si>
    <t>Field crew inspects site and determines work requirements.</t>
  </si>
  <si>
    <t>Field crew determines wasted visit applies.</t>
  </si>
  <si>
    <t>Field crew advises dispatch of service detail</t>
  </si>
  <si>
    <t>Dispatch requests admin issue an account</t>
  </si>
  <si>
    <t>Admin invoices customer</t>
  </si>
  <si>
    <t>back office</t>
  </si>
  <si>
    <t>General Lineworker BH</t>
  </si>
  <si>
    <t>General Lineworker AH</t>
  </si>
  <si>
    <t>Return to Summary</t>
  </si>
  <si>
    <t>Customer Type</t>
  </si>
  <si>
    <t xml:space="preserve">MCR Rates  ($ / MVA)
</t>
  </si>
  <si>
    <t xml:space="preserve">O&amp;M cost as a % of replacement value </t>
  </si>
  <si>
    <t>High Voltage</t>
  </si>
  <si>
    <t>Low Voltage</t>
  </si>
  <si>
    <t>$/kva/pa</t>
  </si>
  <si>
    <t>Paper work received by new connections section ("admin")</t>
  </si>
  <si>
    <t>-   notice from electrician to install/connect (EWR - Electrical Works</t>
  </si>
  <si>
    <t xml:space="preserve">   Request)</t>
  </si>
  <si>
    <t>-   determine supply availability</t>
  </si>
  <si>
    <t>Admin updates property information and adds service provision.</t>
  </si>
  <si>
    <t>Admin contacts customer to arrange access and creates account</t>
  </si>
  <si>
    <t xml:space="preserve">Admin contacts Registered Electrical Contractor (REC) re Certificate of </t>
  </si>
  <si>
    <t>Electrical Safety (CES) and/or EWR confirms details.</t>
  </si>
  <si>
    <t>Admin liaises with field scheduler, and provides field scheduler with</t>
  </si>
  <si>
    <t>Scheduler issues to truck and maintains Plant Maintenance (PM) Order.</t>
  </si>
  <si>
    <t xml:space="preserve">Field crew to conduct tool box check list &amp; check site to confirm that </t>
  </si>
  <si>
    <t>site is ready for meter / service installation</t>
  </si>
  <si>
    <t>Field crew supply and fit meter and erect/connect service cable</t>
  </si>
  <si>
    <t>Field crew seal equipment</t>
  </si>
  <si>
    <t>Service Installation Rules (SIR) Inspection</t>
  </si>
  <si>
    <t>Admin receives paper work from field crew and</t>
  </si>
  <si>
    <t>Admin inputs information into Customer Information System (CIS)</t>
  </si>
  <si>
    <t>database</t>
  </si>
  <si>
    <t>Admin inputs meter model code</t>
  </si>
  <si>
    <t>Admin forwards meter model code</t>
  </si>
  <si>
    <t>MATERIALS</t>
  </si>
  <si>
    <t>Total Material costs</t>
  </si>
  <si>
    <t>TOTAL (Ex GST)</t>
  </si>
  <si>
    <t>Inspection</t>
  </si>
  <si>
    <t xml:space="preserve">Admin raises 2 x Inspect service order for scope &amp; operations check and </t>
  </si>
  <si>
    <t>raises General service order for Meter Operations Group (MOG)</t>
  </si>
  <si>
    <t>Prepare meter panel and wiring loom</t>
  </si>
  <si>
    <t>Prepare/issue Current Transformer (CT) Record</t>
  </si>
  <si>
    <t>Book out meter and consumables</t>
  </si>
  <si>
    <t>Planning, field crew supply and fit meter, complete paperwork</t>
  </si>
  <si>
    <t>Update SAP</t>
  </si>
  <si>
    <t>Final inspection and connection</t>
  </si>
  <si>
    <t>Commissioning In-service tests</t>
  </si>
  <si>
    <t>Scheduler updates PM Order and completes PM Order.</t>
  </si>
  <si>
    <t>confirms the detail of information provided including updating PM Order.</t>
  </si>
  <si>
    <t>Single Phase</t>
  </si>
  <si>
    <t>Multi DC</t>
  </si>
  <si>
    <t>Multi CT</t>
  </si>
  <si>
    <t>Powercor</t>
  </si>
  <si>
    <t>PC Line workers, two person crew - BH</t>
  </si>
  <si>
    <t>PC Line workers, two person crew - AH</t>
  </si>
  <si>
    <t xml:space="preserve">Powercor Alternative Control services - 
Fee Based Services </t>
  </si>
  <si>
    <t>PAL Meter Accuracy Test - Single Phase BH</t>
  </si>
  <si>
    <t>Business to Business (B2B) request from retailer</t>
  </si>
  <si>
    <t>Back Office receive B2B service order (SO) from Retailer and dispatch</t>
  </si>
  <si>
    <r>
      <t xml:space="preserve">Disconnect </t>
    </r>
    <r>
      <rPr>
        <sz val="10"/>
        <color indexed="10"/>
        <rFont val="Arial"/>
        <family val="2"/>
      </rPr>
      <t>SUPPLY</t>
    </r>
    <r>
      <rPr>
        <sz val="10"/>
        <rFont val="Arial"/>
        <family val="2"/>
      </rPr>
      <t xml:space="preserve"> / test set</t>
    </r>
  </si>
  <si>
    <t>Customer quality assurance</t>
  </si>
  <si>
    <t>Technician completes paper work. Results are faxed to Back Office</t>
  </si>
  <si>
    <t>Back Office receive completed SO from field and interpret results</t>
  </si>
  <si>
    <t>Back Office close out SO with results</t>
  </si>
  <si>
    <t>PAL Meter Accuracy Test - Single Phase AH</t>
  </si>
  <si>
    <t>PAL Meter Accuracy Test - Single Phase Additional Meter BH</t>
  </si>
  <si>
    <t>PAL Meter Accuracy Test - Multi Phase BH</t>
  </si>
  <si>
    <t>PAL Meter Accuracy Test - Multi Phase AH</t>
  </si>
  <si>
    <t>PAL Meter Accuracy Test - CT BH</t>
  </si>
  <si>
    <t>Disconnect test set</t>
  </si>
  <si>
    <t>PAL Meter Accuracy Test - CT AH</t>
  </si>
  <si>
    <r>
      <t xml:space="preserve">Disconnect </t>
    </r>
    <r>
      <rPr>
        <sz val="10"/>
        <rFont val="Arial"/>
        <family val="2"/>
      </rPr>
      <t>test set</t>
    </r>
  </si>
  <si>
    <t>PAL Meter Investigation - BH</t>
  </si>
  <si>
    <t>Fax results to Back Office</t>
  </si>
  <si>
    <t>PAL Meter Investigation - AH</t>
  </si>
  <si>
    <t>PAL Reconnections BH</t>
  </si>
  <si>
    <t>PAL Reconnections  AH</t>
  </si>
  <si>
    <t>PAL Reconnections (Same day) BH</t>
  </si>
  <si>
    <t>PAL Disconnection (incl Re-energisation after de-energisation for non-payment) BH</t>
  </si>
  <si>
    <t>PAL Special Meter Reading BH</t>
  </si>
  <si>
    <t>PAL Service Truck Visit - BH</t>
  </si>
  <si>
    <t>Paper work received by Back Office</t>
  </si>
  <si>
    <t>Admin contacts REC, desk scope, arranges access to site and set an</t>
  </si>
  <si>
    <t>agreed date</t>
  </si>
  <si>
    <t>Dispatch issues service order to truck.</t>
  </si>
  <si>
    <t>confirms the detail of information provided.</t>
  </si>
  <si>
    <t>PAL Service Truck Visit - AH</t>
  </si>
  <si>
    <t>PAL Wasted Truck Visit - BH</t>
  </si>
  <si>
    <t xml:space="preserve">PAL Dispatch receives call from M&amp;S, location details &amp; defect are logged. </t>
  </si>
  <si>
    <t>Dispatch forward details to PAL Back Office</t>
  </si>
  <si>
    <t xml:space="preserve">PAL Back Office contact REC and Retailer and applies Wasted Truck </t>
  </si>
  <si>
    <t>Visit in CIS OV</t>
  </si>
  <si>
    <t>PAL Back Office cancels s/o</t>
  </si>
  <si>
    <t>PAL Back Office raises SAP Invoice for non B2B work</t>
  </si>
  <si>
    <t>PAL Wasted Truck Visit - AH</t>
  </si>
  <si>
    <t>PAL Reserve Feeder Charges</t>
  </si>
  <si>
    <t xml:space="preserve">Customer </t>
  </si>
  <si>
    <t>Table for Document</t>
  </si>
  <si>
    <t>PAL New Connections Single Phase BH</t>
  </si>
  <si>
    <t>Field staff</t>
  </si>
  <si>
    <t>Scheduller</t>
  </si>
  <si>
    <t>PAL New Connections Single Phase AH</t>
  </si>
  <si>
    <t>PAL New Connections Multi Phase DC BH</t>
  </si>
  <si>
    <t>PAL New Connections Multi Phase DC AH</t>
  </si>
  <si>
    <t xml:space="preserve">-   notice from electrician to install/connect (EWR - Electrical Works </t>
  </si>
  <si>
    <t>PAL Multi Phase CT BH</t>
  </si>
  <si>
    <t>Scheduler updates PM Order and completes PM Order</t>
  </si>
  <si>
    <t>PAL Multi Phase CT AH</t>
  </si>
  <si>
    <t>PAL New Connections Single Phase BH (Not responsible for metering)</t>
  </si>
  <si>
    <t xml:space="preserve">                                       Service not provided AH</t>
  </si>
  <si>
    <t>$2014</t>
  </si>
  <si>
    <t>$2015</t>
  </si>
  <si>
    <t>Labour rate BH ($ p/hr) (real $2015)</t>
  </si>
  <si>
    <t>Total cost BH (real $2015)</t>
  </si>
  <si>
    <t>Labour rate AH ($ p/hr) (real $2015)</t>
  </si>
  <si>
    <t>Total cost AH (real $2015)</t>
  </si>
  <si>
    <t>Labour</t>
  </si>
  <si>
    <t>Material</t>
  </si>
  <si>
    <t>Contract</t>
  </si>
  <si>
    <t>Contracts</t>
  </si>
  <si>
    <t>$/kva (real $2015)</t>
  </si>
  <si>
    <t>$2011</t>
  </si>
  <si>
    <t>$2012</t>
  </si>
  <si>
    <t>$2013</t>
  </si>
  <si>
    <t>Direct Overhead</t>
  </si>
  <si>
    <t>Indirect Overhead</t>
  </si>
  <si>
    <t>% Split</t>
  </si>
  <si>
    <t>Actual Revenue from the RIN</t>
  </si>
  <si>
    <t>Sept Index old (9-month lagged)</t>
  </si>
  <si>
    <t>Sept Index new (9-month lagged)</t>
  </si>
  <si>
    <t>Conversion factor to $2015</t>
  </si>
  <si>
    <t>Labour Escalation</t>
  </si>
  <si>
    <t>Materials Escalation</t>
  </si>
  <si>
    <t>Contracts Escalation</t>
  </si>
  <si>
    <t>Back Office Labour Rate</t>
  </si>
  <si>
    <t>Back Office - Exclusive of Ohs</t>
  </si>
  <si>
    <t>Back Office - Inclusive of  Ohs</t>
  </si>
  <si>
    <t>Real $2010 (ex GST)</t>
  </si>
  <si>
    <t>Design / Survey BH</t>
  </si>
  <si>
    <t>Design / Survey AH</t>
  </si>
  <si>
    <t>Fee based connection services</t>
  </si>
  <si>
    <t>Other Fee based Services</t>
  </si>
  <si>
    <t>All ACS charges excluding Disconnections</t>
  </si>
  <si>
    <t>Disconnections</t>
  </si>
  <si>
    <t>Actuals</t>
  </si>
  <si>
    <t>Escalated</t>
  </si>
  <si>
    <t>Alternative 2015</t>
  </si>
  <si>
    <t>% change bottom build up to the Calculated Rates</t>
  </si>
  <si>
    <t>Total Revenue</t>
  </si>
  <si>
    <t>Reconnections BH</t>
  </si>
  <si>
    <t>Reconnections  AH</t>
  </si>
  <si>
    <t>Reconnections (Same day) BH</t>
  </si>
  <si>
    <t>Special Meter Reading BH</t>
  </si>
  <si>
    <t>Manual returns to MCG</t>
  </si>
  <si>
    <t>Truck SO close by MCG</t>
  </si>
  <si>
    <t>Remote Meter Reconfiguration</t>
  </si>
  <si>
    <t>Admin raises SO for ACC to complete work</t>
  </si>
  <si>
    <t>ACC creates and sends update file to meter</t>
  </si>
  <si>
    <t>Field Work - not required</t>
  </si>
  <si>
    <t>Admin receives paper work from ACC and</t>
  </si>
  <si>
    <t>Manage Meter Data Service (MTS) activity queue (AQ) cancellations</t>
  </si>
  <si>
    <t>3 min per service order</t>
  </si>
  <si>
    <t>Remote exception management process handling</t>
  </si>
  <si>
    <t>AMRS proposed rate (Oct 09)</t>
  </si>
  <si>
    <t>X Factor excalation per the Final Decision 2011-15</t>
  </si>
  <si>
    <t>Quoted services</t>
  </si>
  <si>
    <t>Final Decision (2010$)</t>
  </si>
  <si>
    <t>CPI</t>
  </si>
  <si>
    <t>2011 Charges (2011$)</t>
  </si>
  <si>
    <t>X Factor</t>
  </si>
  <si>
    <t>Approved 2012 Charges (2012$)</t>
  </si>
  <si>
    <t>Approved 2013 Charges (2013$)</t>
  </si>
  <si>
    <t xml:space="preserve">Alternative Control services - 
Fee Based Services </t>
  </si>
  <si>
    <t>Re-test of type 5 &amp; 6 metering installations for first tier customers with annual consumption greater than 160MWh BH</t>
  </si>
  <si>
    <t>Re-test of type 5 &amp; 6 metering installations for first tier customers with annual consumption greater than 160MWh AH</t>
  </si>
  <si>
    <t>Remote Reenergisation</t>
  </si>
  <si>
    <t>Remote Deenergisation</t>
  </si>
  <si>
    <t>General line worker (including a vehicle)—BH</t>
  </si>
  <si>
    <t>General line worker (including a vehicle)—AH</t>
  </si>
  <si>
    <t>Design/survey (including a vehicle)—BH</t>
  </si>
  <si>
    <t>Design/survey (including a vehicle)—AH</t>
  </si>
  <si>
    <t xml:space="preserve">Administration  </t>
  </si>
  <si>
    <t>Alternative Control services - 
Quoted Services</t>
  </si>
  <si>
    <t>Types of Quoted Services</t>
  </si>
  <si>
    <t>Rearrangement of network assets at customer request, excluding alternation and relocation of exisiting public lighting assets</t>
  </si>
  <si>
    <t>Supply enhancement at customer request</t>
  </si>
  <si>
    <t xml:space="preserve">Emergency recoverable works </t>
  </si>
  <si>
    <t>Auditing of design and construction</t>
  </si>
  <si>
    <t>Specification and design enquiry fees</t>
  </si>
  <si>
    <t>Elective underground service where an esisting overhead service exists</t>
  </si>
  <si>
    <t>Damage to overhead service cables caused by high load vehicles</t>
  </si>
  <si>
    <t>High load escorts</t>
  </si>
  <si>
    <t>covering love voltage mains for safety reasons</t>
  </si>
  <si>
    <t>Routine connections</t>
  </si>
  <si>
    <t>Supply abolishment</t>
  </si>
  <si>
    <t>After hours truck by appointment</t>
  </si>
  <si>
    <t>Approved 2014 Charges (2014$)</t>
  </si>
  <si>
    <t>PAL Service Truck Visit - BH additional half hour</t>
  </si>
  <si>
    <t>PAL Service Truck Visit - BH additional 1 hour</t>
  </si>
  <si>
    <t>PAL Service Truck Visit - BH additional 1 and a half hour</t>
  </si>
  <si>
    <t>PAL Service Truck Visit - BH additional 2 hours</t>
  </si>
  <si>
    <t>Cost build up Model for ACS - AER final decision 2011-15</t>
  </si>
  <si>
    <t>Metering Volumes Model</t>
  </si>
  <si>
    <t>Proposed</t>
  </si>
  <si>
    <t>Skilled Electrical Worker BH</t>
  </si>
  <si>
    <t>Skilled Electrical Worker AH</t>
  </si>
  <si>
    <t>worked</t>
  </si>
  <si>
    <t>AH rate</t>
  </si>
  <si>
    <t>Support staff (Category RIN)</t>
  </si>
  <si>
    <t>Conversion factor to $2006 to $2010</t>
  </si>
  <si>
    <t>Real cost escalation</t>
  </si>
  <si>
    <t>Approved</t>
  </si>
  <si>
    <t>Current regulatory control period</t>
  </si>
  <si>
    <t>2016-20</t>
  </si>
  <si>
    <t>FINANCIAL INPUTS</t>
  </si>
  <si>
    <t>X FACTOR</t>
  </si>
  <si>
    <t>Forthcoming regulatory control period</t>
  </si>
  <si>
    <t>MARGIN &amp; OVERHEADS</t>
  </si>
  <si>
    <t>Field Labour rate inclusive of margin &amp; overhead</t>
  </si>
  <si>
    <t>Field labour rate exclusive of margin &amp; overheads</t>
  </si>
  <si>
    <t>(refer to EDPR 2006-10 Final Decision Vol 1 s14.2.4)</t>
  </si>
  <si>
    <t xml:space="preserve">Powercor not exclusively responsible for metering </t>
  </si>
  <si>
    <t>$nom</t>
  </si>
  <si>
    <t>MATERIAL RATES</t>
  </si>
  <si>
    <t>CONTRACT RATES</t>
  </si>
  <si>
    <t>CUSTOMER ESCALATION</t>
  </si>
  <si>
    <t>Disconnection (incl Re-en after de-en for non-payment) BH</t>
  </si>
  <si>
    <t>Contract rates 2014/2015</t>
  </si>
  <si>
    <t xml:space="preserve">$14.89 as per current contract. </t>
  </si>
  <si>
    <t xml:space="preserve">$24.15 as per current contract. </t>
  </si>
  <si>
    <t xml:space="preserve">$17.65 as per current contract. </t>
  </si>
  <si>
    <t>$14.89 as per current contract.</t>
  </si>
  <si>
    <t>%</t>
  </si>
  <si>
    <t>hours</t>
  </si>
  <si>
    <t>Nom $2014</t>
  </si>
  <si>
    <t>2014 rate</t>
  </si>
  <si>
    <t>from Cat</t>
  </si>
  <si>
    <t>RIN</t>
  </si>
  <si>
    <t>as % of</t>
  </si>
  <si>
    <t>BH rate</t>
  </si>
  <si>
    <t>CURRENT LABOUR RATES</t>
  </si>
  <si>
    <t>FORTHCOMING LABOUR RATES</t>
  </si>
  <si>
    <t>Support staff</t>
  </si>
  <si>
    <t xml:space="preserve">Margin </t>
  </si>
  <si>
    <t>KPMG report</t>
  </si>
  <si>
    <t>PAL Manual Meter Reading BH</t>
  </si>
  <si>
    <t>PAL New Connections Single Phase AH (Not responsible for metering)</t>
  </si>
  <si>
    <t>PAL New Connections Multi Phase DC BH (Not responsible for metering)</t>
  </si>
  <si>
    <t>PAL New Connections Multi Phase DC AH (Not responsible for metering)</t>
  </si>
  <si>
    <t>RESERVE FEEDER</t>
  </si>
  <si>
    <t>PAL Multi Phase CT BH (Not responsible for metering)</t>
  </si>
  <si>
    <t>PAL Multi Phase CT AH (Not responsible for metering)</t>
  </si>
  <si>
    <t>2014 Demand</t>
  </si>
  <si>
    <t>2014 Rate</t>
  </si>
  <si>
    <t>Approved 2015 Charges (2015$)</t>
  </si>
  <si>
    <t>Manual meter reading</t>
  </si>
  <si>
    <t>MANUAL READ VOLUMES</t>
  </si>
  <si>
    <t>PAL Customer Access to Meter Data</t>
  </si>
  <si>
    <t>Access to meter data</t>
  </si>
  <si>
    <t>No of manual reads</t>
  </si>
  <si>
    <t>No of requests for access to meter data</t>
  </si>
  <si>
    <t>Actual ($ ex GST)</t>
  </si>
  <si>
    <t>Name of Service</t>
  </si>
  <si>
    <t>Offset ref</t>
  </si>
  <si>
    <t>Total revenue earned by Powercor</t>
  </si>
  <si>
    <t>Charges applicable during each year</t>
  </si>
  <si>
    <t>TABLE 4.2.1 - METERING DESCRIPTOR METRIC</t>
  </si>
  <si>
    <t>TABLE 4.2.2 - COST METRICS</t>
  </si>
  <si>
    <t>&lt;&lt;&lt;GROUP-ROW&gt;&gt;&gt;</t>
  </si>
  <si>
    <t>VOLUMES (0's)</t>
  </si>
  <si>
    <t>EXPENDITURE 
($0's, real December 2015)</t>
  </si>
  <si>
    <t>VOLUMES  (0's)</t>
  </si>
  <si>
    <t>ASSET CATEGORY</t>
  </si>
  <si>
    <t>ASSET SUBCATEGORY</t>
  </si>
  <si>
    <t>2015</t>
  </si>
  <si>
    <t>2016</t>
  </si>
  <si>
    <t>2017</t>
  </si>
  <si>
    <t>2018</t>
  </si>
  <si>
    <t>2019</t>
  </si>
  <si>
    <t>2020</t>
  </si>
  <si>
    <t>SERVICE SUBCATEGORY</t>
  </si>
  <si>
    <t>METER TYPE</t>
  </si>
  <si>
    <t>Meter Type 4</t>
  </si>
  <si>
    <t xml:space="preserve">Single phase meter population </t>
  </si>
  <si>
    <t>ED_MET422_00001</t>
  </si>
  <si>
    <t xml:space="preserve">Meter purchase </t>
  </si>
  <si>
    <t xml:space="preserve">Multi phase meter population </t>
  </si>
  <si>
    <t>ED_MET422_00002</t>
  </si>
  <si>
    <t>Meter Type 5</t>
  </si>
  <si>
    <t xml:space="preserve">Current transformer connected meter population </t>
  </si>
  <si>
    <t>ED_MET422_00003</t>
  </si>
  <si>
    <t>Meter Type 6</t>
  </si>
  <si>
    <t xml:space="preserve">Direct connect meter population </t>
  </si>
  <si>
    <t>ED_MET422_00004</t>
  </si>
  <si>
    <t xml:space="preserve">Meter testing </t>
  </si>
  <si>
    <t>ED_MET422_00005</t>
  </si>
  <si>
    <t>ED_MET422_00006</t>
  </si>
  <si>
    <t>ED_MET422_00007</t>
  </si>
  <si>
    <t xml:space="preserve">Meter investigation </t>
  </si>
  <si>
    <t>ED_MET422_00008</t>
  </si>
  <si>
    <t>ED_MET422_00009</t>
  </si>
  <si>
    <t>ED_MET422_00010</t>
  </si>
  <si>
    <t xml:space="preserve">Scheduled meter reading </t>
  </si>
  <si>
    <t>ED_MET422_00011</t>
  </si>
  <si>
    <t>ED_MET422_00012</t>
  </si>
  <si>
    <t>ED_MET422_00013</t>
  </si>
  <si>
    <t xml:space="preserve">Special meter reading </t>
  </si>
  <si>
    <t>ED_MET422_00014</t>
  </si>
  <si>
    <t>ED_MET422_00015</t>
  </si>
  <si>
    <t>ED_MET422_00016</t>
  </si>
  <si>
    <t xml:space="preserve">New meter installation </t>
  </si>
  <si>
    <t>ED_MET422_00017</t>
  </si>
  <si>
    <t>ED_MET422_00018</t>
  </si>
  <si>
    <t>ED_MET422_00019</t>
  </si>
  <si>
    <t xml:space="preserve">Meter replacement </t>
  </si>
  <si>
    <t>ED_MET422_00020</t>
  </si>
  <si>
    <t>ED_MET422_00021</t>
  </si>
  <si>
    <t>ED_MET422_00022</t>
  </si>
  <si>
    <t xml:space="preserve">Meter maintenance </t>
  </si>
  <si>
    <t>ED_MET422_00023</t>
  </si>
  <si>
    <t>ED_MET422_00024</t>
  </si>
  <si>
    <t>ED_MET422_00025</t>
  </si>
  <si>
    <t xml:space="preserve">Remote meter reading </t>
  </si>
  <si>
    <t>ED_MET422_00026</t>
  </si>
  <si>
    <t xml:space="preserve">Remote meter re-configuration </t>
  </si>
  <si>
    <t>ED_MET422_00027</t>
  </si>
  <si>
    <t xml:space="preserve">Other metering </t>
  </si>
  <si>
    <t>ED_MET422_00028</t>
  </si>
  <si>
    <t>ED_MET422_00029</t>
  </si>
  <si>
    <t>ED_MET422_00030</t>
  </si>
  <si>
    <t>Meter Type 7</t>
  </si>
  <si>
    <t>ED_MET422_00031</t>
  </si>
  <si>
    <t xml:space="preserve">IT infrastructure capex </t>
  </si>
  <si>
    <t>ED_MET422_00032</t>
  </si>
  <si>
    <t xml:space="preserve">IT infrastructure opex </t>
  </si>
  <si>
    <t>ED_MET422_00033</t>
  </si>
  <si>
    <t xml:space="preserve">Communications infrastructure capex </t>
  </si>
  <si>
    <t>ED_MET422_00034</t>
  </si>
  <si>
    <t xml:space="preserve">Communications infrastructure opex </t>
  </si>
  <si>
    <t>Number of customers for each year</t>
  </si>
  <si>
    <t>2014 Category RIN Analysis</t>
  </si>
  <si>
    <t>METER TYPE ALLOCATIONS</t>
  </si>
  <si>
    <t>TABLE 4.3.1 - COST METRICS FOR FEE-BASED SERVICES</t>
  </si>
  <si>
    <t>SERVICE</t>
  </si>
  <si>
    <t>Common Fee-Based Services</t>
  </si>
  <si>
    <t>Energisation</t>
  </si>
  <si>
    <t>De-energisation</t>
  </si>
  <si>
    <t>Re-energisation</t>
  </si>
  <si>
    <t>Miscellaneous Fee-Based Services</t>
  </si>
  <si>
    <t>TABLE 4.4.1 - COST METRICS FOR QUOTED SERVICES</t>
  </si>
  <si>
    <t>Quoted Services</t>
  </si>
  <si>
    <t>PV INSTALLATION</t>
  </si>
  <si>
    <t>REMOTE DE - ENERGISATION</t>
  </si>
  <si>
    <t>REMOTE RE - ENERGISATION</t>
  </si>
  <si>
    <t>WASTED TRUCK VISITS</t>
  </si>
  <si>
    <t>SERVICE TRUCK VISITS</t>
  </si>
  <si>
    <t>Actual</t>
  </si>
  <si>
    <t>Solar PV Conn - Single phase BH</t>
  </si>
  <si>
    <t>Solar PV Conn - Single phase AH</t>
  </si>
  <si>
    <t>Reserve Feeder - Subtransmission - KVA</t>
  </si>
  <si>
    <t>Reserve Feeder - High Voltage - KVA</t>
  </si>
  <si>
    <t xml:space="preserve">Verify Customer </t>
  </si>
  <si>
    <t xml:space="preserve">(including send out Request for Personal Information Form)            </t>
  </si>
  <si>
    <t>Obtain Data (from IEE)</t>
  </si>
  <si>
    <t>Format Data (into My Power Planner format)</t>
  </si>
  <si>
    <t>Forward Data to Customer &amp; Archive Request</t>
  </si>
  <si>
    <t>Title</t>
  </si>
  <si>
    <t>PAL Meter Accuracy Test - Multi Phase Additional Meter BH (PAL)</t>
  </si>
  <si>
    <t>2014 Cat RIN Rate: Rates as reported in 2014 Category RIN</t>
  </si>
  <si>
    <t>PAL Remote Meter Disconnection</t>
  </si>
  <si>
    <t>PAL Remote Meter Reconfiguration</t>
  </si>
  <si>
    <t>PAL Remote Re-energisation</t>
  </si>
  <si>
    <t>TOTAL Charge incl. Overhead &amp; Margins (Ex GST)</t>
  </si>
  <si>
    <t>Exclusive of margin &amp; overheads</t>
  </si>
  <si>
    <t>2014 Categort RIN</t>
  </si>
  <si>
    <t>Total Labour Overhead &amp; Margin</t>
  </si>
  <si>
    <t>Calculated</t>
  </si>
  <si>
    <t>Labour rates used to calculate the charges</t>
  </si>
  <si>
    <t>Name of Labour Category</t>
  </si>
  <si>
    <t xml:space="preserve"> Emergency Recoverable Works </t>
  </si>
  <si>
    <t xml:space="preserve"> After hours truck by appointment </t>
  </si>
  <si>
    <t xml:space="preserve"> Supply abolishment </t>
  </si>
  <si>
    <t xml:space="preserve"> Audit Design &amp; Construction Charge </t>
  </si>
  <si>
    <t xml:space="preserve"> Specification &amp; Design Enquiry Charge </t>
  </si>
  <si>
    <t xml:space="preserve"> High Load Escorts </t>
  </si>
  <si>
    <t xml:space="preserve"> Low Voltage Mains </t>
  </si>
  <si>
    <t>Name of Fee Based Service</t>
  </si>
  <si>
    <t>Name of Quoted Service</t>
  </si>
  <si>
    <t>Name of Fee based Service</t>
  </si>
  <si>
    <t>Total Fee Based Service Revenue</t>
  </si>
  <si>
    <t>Total Quoted Service Revenue</t>
  </si>
  <si>
    <t>CURRENT QUOTED SERVICE REVENUE</t>
  </si>
  <si>
    <t>Nominal $ (ex GST)</t>
  </si>
  <si>
    <t>Expenditure/Revenue</t>
  </si>
  <si>
    <t>Volumes</t>
  </si>
  <si>
    <t>Actual (nominal $ ex GST)</t>
  </si>
  <si>
    <t>Standard control services</t>
  </si>
  <si>
    <t>Alternative control services</t>
  </si>
  <si>
    <t>Other</t>
  </si>
  <si>
    <t>Instructions</t>
  </si>
  <si>
    <r>
      <t xml:space="preserve">Forecasts for opex in table </t>
    </r>
    <r>
      <rPr>
        <b/>
        <sz val="10"/>
        <rFont val="Arial"/>
        <family val="2"/>
      </rPr>
      <t xml:space="preserve">3.2.1 </t>
    </r>
    <r>
      <rPr>
        <sz val="10"/>
        <rFont val="Arial"/>
        <family val="2"/>
      </rPr>
      <t xml:space="preserve">are to be for the opex categories that the DNSP has reported in their response to their annual reporting RIN.  </t>
    </r>
  </si>
  <si>
    <t>TABLE 3.2.1 - OPEX CATEGORIES</t>
  </si>
  <si>
    <t>Table 3.2.1.1 Current opex categories and cost allocations</t>
  </si>
  <si>
    <t>Network Operating costs</t>
  </si>
  <si>
    <t>Meter data services</t>
  </si>
  <si>
    <t>Billing &amp; Revenue Collection</t>
  </si>
  <si>
    <t>Advertising/ Marketing</t>
  </si>
  <si>
    <t>Customer Service</t>
  </si>
  <si>
    <t>Energy Planning</t>
  </si>
  <si>
    <t>Regulatory</t>
  </si>
  <si>
    <t>Regulatory Reset</t>
  </si>
  <si>
    <t>IT</t>
  </si>
  <si>
    <t>Licence Fee</t>
  </si>
  <si>
    <t>GSL payments</t>
  </si>
  <si>
    <t>Non-network alternatives costs</t>
  </si>
  <si>
    <t>Debt raising costs</t>
  </si>
  <si>
    <t>AMI</t>
  </si>
  <si>
    <t>Public Lighting</t>
  </si>
  <si>
    <t>Alternative control -other</t>
  </si>
  <si>
    <t>MAINTENANCE</t>
  </si>
  <si>
    <t>Routine</t>
  </si>
  <si>
    <t>Condition based</t>
  </si>
  <si>
    <t>Emergency</t>
  </si>
  <si>
    <t>SCADA/Network Control</t>
  </si>
  <si>
    <t>Other - Standard Control Services (a)</t>
  </si>
  <si>
    <t>Negotiated services</t>
  </si>
  <si>
    <t>Unregulated services</t>
  </si>
  <si>
    <t xml:space="preserve">Total opex </t>
  </si>
  <si>
    <t>TABLE 3.2.2 - OPEX CONSISTENCY</t>
  </si>
  <si>
    <t>Table 3.2.2.1  Opex consistency - current cost allocation approach</t>
  </si>
  <si>
    <t>Opex for network services</t>
  </si>
  <si>
    <t>Opex for metering</t>
  </si>
  <si>
    <t>Opex for connection services</t>
  </si>
  <si>
    <t>Opex for public lighting</t>
  </si>
  <si>
    <t>Opex for amounts payable for easement levy or similar direct charges on DNSP</t>
  </si>
  <si>
    <t>Opex for transmission connection point planning</t>
  </si>
  <si>
    <t>TABLE 3.2.4 - OPEX FOR HIGH VOLTAGE CUSTOMERS</t>
  </si>
  <si>
    <t>End user costs (not standard control services)</t>
  </si>
  <si>
    <t>Opex for high voltage customers</t>
  </si>
  <si>
    <t>% hours worked by PNS</t>
  </si>
  <si>
    <t>AH rate as % of BH for PNS</t>
  </si>
  <si>
    <t>2014 overhead rate calculated from category RIN data</t>
  </si>
  <si>
    <t>Change Number</t>
  </si>
  <si>
    <t>PAL 2016-20 Revised Proposal - ACS Model</t>
  </si>
  <si>
    <t>Apply escalator to 2015 Skilled Electrical Worker rates in input sheet</t>
  </si>
  <si>
    <t>UNMETERED SUPPLY TARIFF</t>
  </si>
  <si>
    <t>Type 7 metering (meter data service)</t>
  </si>
  <si>
    <t>Tariff</t>
  </si>
  <si>
    <t>UNMETERED SUPPLY</t>
  </si>
  <si>
    <t xml:space="preserve">                -  </t>
  </si>
  <si>
    <t xml:space="preserve"> Reserve Feeded</t>
  </si>
  <si>
    <t xml:space="preserve"> Reserve Feeder</t>
  </si>
  <si>
    <t>Forecast ($0's, real December 2015)</t>
  </si>
  <si>
    <t>Reserve feeder changed from fee based to quoted services from 2016</t>
  </si>
  <si>
    <t>Change Made to Preliminary Determination</t>
  </si>
  <si>
    <t>Applied Powercor's revised proposal labour and contract escalation rates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</si>
</sst>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0">
    <numFmt numFmtId="164" formatCode="&quot;$&quot;#,##0.00_);\(&quot;$&quot;#,##0.00\)"/>
    <numFmt numFmtId="165" formatCode="&quot;$&quot;#,##0.00_);[Red]\(&quot;$&quot;#,##0.0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_(* #,##0_);_(* \(#,##0\);_(* &quot;-&quot;??_);_(@_)"/>
    <numFmt numFmtId="171" formatCode="#,##0.0_);\(#,##0.0\)"/>
    <numFmt numFmtId="172" formatCode="0_)"/>
    <numFmt numFmtId="173" formatCode="00000"/>
    <numFmt numFmtId="174" formatCode="&quot;Rp.&quot;#,##0.00_);\(&quot;Rp.&quot;#,##0.00\)"/>
    <numFmt numFmtId="175" formatCode="_(&quot;Rp.&quot;* #,##0_);_(&quot;Rp.&quot;* \(#,##0\);_(&quot;Rp.&quot;* &quot;-&quot;_);_(@_)"/>
    <numFmt numFmtId="176" formatCode="0.000_)"/>
    <numFmt numFmtId="177" formatCode="0.00_)"/>
    <numFmt numFmtId="178" formatCode="_-* #,##0.0_-;\(\ #,##0.0\)"/>
    <numFmt numFmtId="179" formatCode="0.00%;_*\(0.00\)%"/>
    <numFmt numFmtId="180" formatCode="d/m/yy"/>
    <numFmt numFmtId="181" formatCode="_(###0_);\(###0\);_(###0_)"/>
    <numFmt numFmtId="182" formatCode="_(#,##0.0_);\(#,##0.0\);_(#,##0.0_)"/>
    <numFmt numFmtId="183" formatCode="_(#,##0.0%_);\(#,##0.0%\);_(#,##0.0%_)"/>
    <numFmt numFmtId="184" formatCode="_(#,##0.0\x_);\(#,##0.0\x\);_(#,##0.0\x_)"/>
    <numFmt numFmtId="185" formatCode="_(&quot;$&quot;#,##0.0_);\(&quot;$&quot;#,##0.0\);_(&quot;$&quot;#,##0.0_)"/>
    <numFmt numFmtId="186" formatCode="_)d/m/yy_)"/>
    <numFmt numFmtId="187" formatCode="_(#,##0_);\(#,##0\);_(#,##0_)"/>
    <numFmt numFmtId="188" formatCode="0.0%"/>
    <numFmt numFmtId="189" formatCode="_-* #,##0.00_-;[Red]\(#,##0.00\)_-;_-* &quot;-&quot;??_-;_-@_-"/>
    <numFmt numFmtId="190" formatCode="mm/dd/yy"/>
    <numFmt numFmtId="191" formatCode="0_);[Red]\(0\)"/>
    <numFmt numFmtId="192" formatCode="#,##0_ ;[Red]\(#,##0\)\ "/>
    <numFmt numFmtId="193" formatCode="#,##0.00;\(#,##0.00\)"/>
    <numFmt numFmtId="194" formatCode="#,##0.0000_);[Red]\(#,##0.0000\)"/>
    <numFmt numFmtId="195" formatCode="#,##0;\(#,##0\);&quot;-&quot;"/>
    <numFmt numFmtId="196" formatCode="0.000%"/>
    <numFmt numFmtId="197" formatCode="_-* #,##0.0000_-;\-* #,##0.0000_-;_-* &quot;-&quot;??_-;_-@_-"/>
    <numFmt numFmtId="198" formatCode="_-* #,##0_-;\-* #,##0_-;_-* &quot;-&quot;??_-;_-@_-"/>
    <numFmt numFmtId="199" formatCode="_-* #,##0.0_-;\-* #,##0.0_-;_-* &quot;-&quot;??_-;_-@_-"/>
    <numFmt numFmtId="200" formatCode="_(* #,##0.0000_);_(* \(#,##0.0000\);_(* &quot;-&quot;??_);_(@_)"/>
    <numFmt numFmtId="201" formatCode="_-* #,##0.000_-;\-* #,##0.000_-;_-* &quot;-&quot;??_-;_-@_-"/>
    <numFmt numFmtId="202" formatCode="0.000000%"/>
    <numFmt numFmtId="203" formatCode="_-&quot;$&quot;* #,##0_-;\-&quot;$&quot;* #,##0_-;_-&quot;$&quot;* &quot;-&quot;??_-;_-@_-"/>
    <numFmt numFmtId="204" formatCode="_([$€-2]* #,##0.00_);_([$€-2]* \(#,##0.00\);_([$€-2]* &quot;-&quot;??_)"/>
    <numFmt numFmtId="205" formatCode="_ &quot;?&quot;* #,##0_ ;_ &quot;?&quot;* \-#,##0_ ;_ &quot;?&quot;* &quot;-&quot;_ ;_ @_ "/>
    <numFmt numFmtId="206" formatCode="_ * #,##0_ ;_ * \-#,##0_ ;_ * &quot;-&quot;_ ;_ @_ "/>
    <numFmt numFmtId="207" formatCode="_ * #,##0.00_ ;_ * \-#,##0.00_ ;_ * &quot;-&quot;??_ ;_ @_ "/>
    <numFmt numFmtId="208" formatCode="_-* #,##0.00\ _D_M_-;\-* #,##0.00\ _D_M_-;_-* &quot;-&quot;??\ _D_M_-;_-@_-"/>
    <numFmt numFmtId="209" formatCode="#,##0;\-#,##0;&quot;-&quot;"/>
    <numFmt numFmtId="210" formatCode="_(* #,##0.0_);_(* \(#,##0.0\);_(* &quot;-&quot;?_);_(@_)"/>
    <numFmt numFmtId="211" formatCode="_(* #,##0_);_(* \(#,##0\);_(* &quot;-&quot;?_);_(@_)"/>
    <numFmt numFmtId="212" formatCode="#,##0.000_ ;[Red]\-#,##0.000\ "/>
    <numFmt numFmtId="213" formatCode="_-* #,##0_ _F_-;\-* #,##0_ _F_-;_-* &quot;-&quot;_ _F_-;_-@_-"/>
    <numFmt numFmtId="214" formatCode="_-* #,##0.00_ _F_-;\-* #,##0.00_ _F_-;_-* &quot;-&quot;??_ _F_-;_-@_-"/>
    <numFmt numFmtId="215" formatCode="_-* #,##0&quot; F&quot;_-;\-* #,##0&quot; F&quot;_-;_-* &quot;-&quot;&quot; F&quot;_-;_-@_-"/>
    <numFmt numFmtId="216" formatCode="_-* #,##0.00&quot; F&quot;_-;\-* #,##0.00&quot; F&quot;_-;_-* &quot;-&quot;??&quot; F&quot;_-;_-@_-"/>
    <numFmt numFmtId="217" formatCode="&quot;£&quot;#,##0_);\(&quot;£&quot;#,##0\)"/>
    <numFmt numFmtId="218" formatCode="#,##0&quot;£&quot;_);[Red]\(#,##0&quot;£&quot;\)"/>
    <numFmt numFmtId="219" formatCode="_(* #,##0.00%_);_(* \(#,##0.00%\);_(* #,##0.00%_);_(@_)"/>
    <numFmt numFmtId="220" formatCode="#,##0;\(#,##0\)"/>
    <numFmt numFmtId="221" formatCode="_(* #,##0_);[Red]_(* \(#,##0\);_(* &quot;-&quot;_);_(@_)"/>
    <numFmt numFmtId="222" formatCode="_(* #,##0.000000_);_(* \(#,##0.000000\);_(* &quot;-&quot;??_);_(@_)"/>
    <numFmt numFmtId="223" formatCode="_(* #,##0.0000000_);_(* \(#,##0.0000000\);_(* &quot;-&quot;??_);_(@_)"/>
    <numFmt numFmtId="224" formatCode="&quot;\&quot;#,##0.00;[Red]&quot;\&quot;&quot;\&quot;&quot;\&quot;&quot;\&quot;\-#,##0.00"/>
    <numFmt numFmtId="225" formatCode="&quot;\&quot;#,##0;[Red]&quot;\&quot;&quot;\&quot;&quot;\&quot;&quot;\&quot;\-#,##0"/>
    <numFmt numFmtId="226" formatCode="#,##0_ ;[Red]\-#,##0\ "/>
    <numFmt numFmtId="227" formatCode="#,##0_ ;\-#,##0\ "/>
    <numFmt numFmtId="228" formatCode="#,##0;[Red]\(#,##0.0\)"/>
    <numFmt numFmtId="229" formatCode="_)d\-mmm\-yy_)"/>
    <numFmt numFmtId="230" formatCode="_(#,##0.0_);\(#,##0.0\);_(&quot;-&quot;_)"/>
    <numFmt numFmtId="231" formatCode="#,##0.000"/>
    <numFmt numFmtId="232" formatCode="0.000"/>
    <numFmt numFmtId="233" formatCode="0.0000%"/>
  </numFmts>
  <fonts count="215">
    <font>
      <sz val="10"/>
      <name val="Arial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8"/>
      <name val="Arial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b/>
      <sz val="8"/>
      <color indexed="15"/>
      <name val="Times New Roman"/>
      <family val="1"/>
    </font>
    <font>
      <b/>
      <sz val="11"/>
      <color indexed="9"/>
      <name val="Calibri"/>
      <family val="2"/>
    </font>
    <font>
      <sz val="11"/>
      <name val="Tms Rmn"/>
    </font>
    <font>
      <sz val="10"/>
      <name val="Palatino"/>
      <family val="1"/>
    </font>
    <font>
      <sz val="10"/>
      <name val="MS Sans Serif"/>
      <family val="2"/>
    </font>
    <font>
      <sz val="10"/>
      <color indexed="24"/>
      <name val="Arial"/>
      <family val="2"/>
    </font>
    <font>
      <sz val="11"/>
      <name val="Book Antiqua"/>
      <family val="1"/>
    </font>
    <font>
      <sz val="10"/>
      <name val="Arial"/>
      <family val="2"/>
    </font>
    <font>
      <i/>
      <sz val="11"/>
      <color indexed="23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0"/>
      <name val="Arial"/>
      <family val="2"/>
    </font>
    <font>
      <b/>
      <sz val="13"/>
      <color indexed="62"/>
      <name val="Calibri"/>
      <family val="2"/>
    </font>
    <font>
      <b/>
      <sz val="9"/>
      <name val="Arial"/>
      <family val="2"/>
    </font>
    <font>
      <b/>
      <sz val="11"/>
      <color indexed="62"/>
      <name val="Calibri"/>
      <family val="2"/>
    </font>
    <font>
      <b/>
      <sz val="8"/>
      <name val="Arial"/>
      <family val="2"/>
    </font>
    <font>
      <b/>
      <sz val="8.5"/>
      <name val="Univers 65"/>
      <family val="2"/>
    </font>
    <font>
      <b/>
      <sz val="10"/>
      <name val="Book Antiqua"/>
      <family val="1"/>
    </font>
    <font>
      <u/>
      <sz val="10"/>
      <color indexed="12"/>
      <name val="Arial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sz val="10"/>
      <color indexed="10"/>
      <name val="Arial"/>
      <family val="2"/>
    </font>
    <font>
      <sz val="9"/>
      <color indexed="10"/>
      <name val="Times New Roman"/>
      <family val="1"/>
    </font>
    <font>
      <sz val="8"/>
      <name val="MS Sans Serif"/>
      <family val="2"/>
    </font>
    <font>
      <sz val="11"/>
      <color indexed="52"/>
      <name val="Calibri"/>
      <family val="2"/>
    </font>
    <font>
      <b/>
      <sz val="8"/>
      <name val="Arial"/>
      <family val="2"/>
    </font>
    <font>
      <sz val="12"/>
      <color indexed="14"/>
      <name val="Arial"/>
      <family val="2"/>
    </font>
    <font>
      <b/>
      <sz val="12"/>
      <name val="Arial"/>
      <family val="2"/>
    </font>
    <font>
      <sz val="11"/>
      <color indexed="60"/>
      <name val="Calibri"/>
      <family val="2"/>
    </font>
    <font>
      <sz val="9"/>
      <color indexed="12"/>
      <name val="Times New Roman"/>
      <family val="1"/>
    </font>
    <font>
      <b/>
      <i/>
      <sz val="16"/>
      <name val="Helv"/>
    </font>
    <font>
      <b/>
      <sz val="11"/>
      <color indexed="63"/>
      <name val="Calibri"/>
      <family val="2"/>
    </font>
    <font>
      <sz val="8.5"/>
      <name val="Univers 55"/>
      <family val="2"/>
    </font>
    <font>
      <sz val="10"/>
      <name val="MS Sans Serif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color indexed="39"/>
      <name val="Arial"/>
      <family val="2"/>
    </font>
    <font>
      <b/>
      <sz val="16"/>
      <color indexed="48"/>
      <name val="Arial"/>
      <family val="2"/>
    </font>
    <font>
      <b/>
      <sz val="13"/>
      <name val="Arial"/>
      <family val="2"/>
    </font>
    <font>
      <sz val="9"/>
      <color indexed="20"/>
      <name val="Arial"/>
      <family val="2"/>
    </font>
    <font>
      <b/>
      <sz val="12"/>
      <color indexed="20"/>
      <name val="Arial"/>
      <family val="2"/>
    </font>
    <font>
      <b/>
      <sz val="14"/>
      <name val="Arial"/>
      <family val="2"/>
    </font>
    <font>
      <sz val="8"/>
      <name val="Book Antiqua"/>
      <family val="1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sz val="18"/>
      <color indexed="62"/>
      <name val="Cambria"/>
      <family val="2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16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sz val="12"/>
      <name val="Arial"/>
      <family val="2"/>
    </font>
    <font>
      <b/>
      <u/>
      <sz val="10"/>
      <color indexed="20"/>
      <name val="Arial"/>
      <family val="2"/>
    </font>
    <font>
      <sz val="10"/>
      <color indexed="20"/>
      <name val="Arial"/>
      <family val="2"/>
    </font>
    <font>
      <sz val="10"/>
      <color indexed="12"/>
      <name val="Arial"/>
      <family val="2"/>
    </font>
    <font>
      <sz val="10"/>
      <color indexed="17"/>
      <name val="Arial"/>
      <family val="2"/>
    </font>
    <font>
      <sz val="9"/>
      <color indexed="10"/>
      <name val="Arial"/>
      <family val="2"/>
    </font>
    <font>
      <b/>
      <u/>
      <sz val="10"/>
      <color indexed="2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Verdana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sz val="10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theme="9" tint="-0.249977111117893"/>
      <name val="Calibri"/>
      <family val="2"/>
    </font>
    <font>
      <sz val="10"/>
      <color indexed="12"/>
      <name val="Calibri"/>
      <family val="2"/>
      <scheme val="minor"/>
    </font>
    <font>
      <sz val="10"/>
      <color theme="0"/>
      <name val="Arial"/>
      <family val="2"/>
    </font>
    <font>
      <b/>
      <u/>
      <sz val="14"/>
      <color theme="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sz val="9"/>
      <color indexed="12"/>
      <name val="Arial"/>
      <family val="2"/>
    </font>
    <font>
      <sz val="9"/>
      <name val="Arial"/>
      <family val="2"/>
    </font>
    <font>
      <u/>
      <sz val="10"/>
      <name val="Arial"/>
      <family val="2"/>
    </font>
    <font>
      <u/>
      <sz val="12"/>
      <color indexed="12"/>
      <name val="Arial"/>
      <family val="2"/>
    </font>
    <font>
      <sz val="10"/>
      <color rgb="FFFF0000"/>
      <name val="Arial"/>
      <family val="2"/>
    </font>
    <font>
      <sz val="10"/>
      <color rgb="FF00B050"/>
      <name val="Arial"/>
      <family val="2"/>
    </font>
    <font>
      <b/>
      <i/>
      <sz val="10"/>
      <name val="Arial"/>
      <family val="2"/>
    </font>
    <font>
      <sz val="13"/>
      <name val="Arial"/>
      <family val="2"/>
    </font>
    <font>
      <b/>
      <sz val="10"/>
      <color rgb="FFFF000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0000FF"/>
      <name val="Arial"/>
      <family val="2"/>
    </font>
    <font>
      <sz val="10"/>
      <color theme="1"/>
      <name val="Arial"/>
      <family val="2"/>
    </font>
    <font>
      <sz val="10"/>
      <color rgb="FF006600"/>
      <name val="Arial"/>
      <family val="2"/>
    </font>
    <font>
      <sz val="12"/>
      <color rgb="FF0000FF"/>
      <name val="Arial"/>
      <family val="2"/>
    </font>
    <font>
      <sz val="9"/>
      <color rgb="FFFF0000"/>
      <name val="Arial"/>
      <family val="2"/>
    </font>
    <font>
      <b/>
      <sz val="12"/>
      <color theme="1"/>
      <name val="Arial"/>
      <family val="2"/>
    </font>
    <font>
      <sz val="10"/>
      <color theme="0"/>
      <name val="Verdana"/>
      <family val="2"/>
    </font>
    <font>
      <b/>
      <sz val="10"/>
      <color theme="0"/>
      <name val="Verdana"/>
      <family val="2"/>
    </font>
    <font>
      <b/>
      <sz val="10"/>
      <color theme="1"/>
      <name val="Verdana"/>
      <family val="2"/>
    </font>
    <font>
      <sz val="10"/>
      <color rgb="FFFF0000"/>
      <name val="Verdana"/>
      <family val="2"/>
    </font>
    <font>
      <sz val="9"/>
      <color theme="0" tint="-0.34998626667073579"/>
      <name val="Verdana"/>
      <family val="2"/>
    </font>
    <font>
      <u/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Arial"/>
      <family val="2"/>
    </font>
    <font>
      <b/>
      <sz val="9"/>
      <color indexed="10"/>
      <name val="Arial"/>
      <family val="2"/>
    </font>
    <font>
      <b/>
      <sz val="14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8000"/>
      <name val="Verdana"/>
      <family val="2"/>
    </font>
    <font>
      <sz val="10"/>
      <color rgb="FF0000FF"/>
      <name val="Verdana"/>
      <family val="2"/>
    </font>
    <font>
      <sz val="10"/>
      <color rgb="FF008000"/>
      <name val="Arial"/>
      <family val="2"/>
    </font>
    <font>
      <sz val="10"/>
      <name val="Helv"/>
      <charset val="204"/>
    </font>
    <font>
      <sz val="11"/>
      <name val="ＭＳ Ｐゴシック"/>
      <family val="3"/>
      <charset val="136"/>
    </font>
    <font>
      <sz val="12"/>
      <name val="??"/>
      <family val="1"/>
    </font>
    <font>
      <sz val="12"/>
      <name val="????"/>
      <family val="1"/>
    </font>
    <font>
      <sz val="10"/>
      <name val="Helv"/>
      <family val="2"/>
    </font>
    <font>
      <sz val="14"/>
      <name val="System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sz val="11"/>
      <color indexed="48"/>
      <name val="Calibri"/>
      <family val="2"/>
    </font>
    <font>
      <sz val="10"/>
      <color indexed="12"/>
      <name val="Calibri"/>
      <family val="2"/>
    </font>
    <font>
      <b/>
      <sz val="10"/>
      <color indexed="37"/>
      <name val="Arial MT"/>
      <family val="2"/>
    </font>
    <font>
      <b/>
      <sz val="9"/>
      <color indexed="9"/>
      <name val="Arial"/>
      <family val="2"/>
    </font>
    <font>
      <sz val="10"/>
      <name val="Geneva"/>
      <family val="2"/>
    </font>
    <font>
      <sz val="10"/>
      <name val="Arial CE"/>
      <family val="2"/>
      <charset val="238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6"/>
      <color indexed="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8"/>
      <color indexed="8"/>
      <name val="Helv"/>
      <family val="2"/>
    </font>
    <font>
      <sz val="12"/>
      <color indexed="9"/>
      <name val="Arial MT"/>
      <family val="2"/>
    </font>
    <font>
      <sz val="10"/>
      <color indexed="8"/>
      <name val="Times New Roman"/>
      <family val="1"/>
    </font>
    <font>
      <sz val="10"/>
      <color indexed="8"/>
      <name val="Courier"/>
      <family val="3"/>
    </font>
    <font>
      <i/>
      <sz val="12"/>
      <color indexed="8"/>
      <name val="Arial MT"/>
      <family val="2"/>
    </font>
    <font>
      <sz val="11"/>
      <color indexed="14"/>
      <name val="Calibri"/>
      <family val="2"/>
    </font>
    <font>
      <sz val="10"/>
      <color indexed="14"/>
      <name val="Arial"/>
      <family val="2"/>
    </font>
    <font>
      <sz val="10"/>
      <name val="CG Times (W1)"/>
      <family val="1"/>
    </font>
    <font>
      <sz val="12"/>
      <name val="Times New Roman"/>
      <family val="1"/>
    </font>
    <font>
      <u/>
      <sz val="12"/>
      <color indexed="36"/>
      <name val="宋体"/>
      <charset val="134"/>
    </font>
    <font>
      <sz val="10"/>
      <name val="ＭＳ 明朝"/>
      <family val="1"/>
      <charset val="136"/>
    </font>
    <font>
      <sz val="12"/>
      <name val="新細明體"/>
      <family val="1"/>
      <charset val="136"/>
    </font>
    <font>
      <u/>
      <sz val="12"/>
      <color indexed="12"/>
      <name val="宋体"/>
      <charset val="134"/>
    </font>
    <font>
      <u/>
      <sz val="10"/>
      <color indexed="36"/>
      <name val="Arial"/>
      <family val="2"/>
    </font>
    <font>
      <b/>
      <sz val="10"/>
      <color theme="0"/>
      <name val="Arial"/>
      <family val="2"/>
    </font>
    <font>
      <sz val="11"/>
      <color rgb="FF1F497D"/>
      <name val="Calibri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indexed="12"/>
      <name val="MS Sans Serif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8"/>
      <name val="Palatino"/>
      <family val="1"/>
    </font>
    <font>
      <b/>
      <sz val="11"/>
      <color rgb="FF3F3F3F"/>
      <name val="Calibri"/>
      <family val="2"/>
      <scheme val="minor"/>
    </font>
    <font>
      <sz val="9"/>
      <color indexed="21"/>
      <name val="Helvetica-Black"/>
      <family val="2"/>
    </font>
    <font>
      <sz val="11"/>
      <name val="Helvetica-Black"/>
      <family val="2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12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</font>
    <font>
      <b/>
      <i/>
      <sz val="11"/>
      <color indexed="8"/>
      <name val="Calibri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1"/>
      <color indexed="8"/>
      <name val="Calibri"/>
      <family val="2"/>
    </font>
  </fonts>
  <fills count="130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4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lightGray">
        <fgColor indexed="13"/>
      </patternFill>
    </fill>
    <fill>
      <patternFill patternType="solid">
        <f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54"/>
      </patternFill>
    </fill>
    <fill>
      <patternFill patternType="solid">
        <fgColor indexed="26"/>
        <bgColor indexed="40"/>
      </patternFill>
    </fill>
    <fill>
      <patternFill patternType="solid">
        <fgColor indexed="26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gray0625">
        <bgColor indexed="44"/>
      </patternFill>
    </fill>
    <fill>
      <patternFill patternType="solid">
        <fgColor indexed="42"/>
        <bgColor indexed="64"/>
      </patternFill>
    </fill>
    <fill>
      <patternFill patternType="solid">
        <fgColor rgb="FFFFFFCC"/>
        <bgColor indexed="64"/>
      </patternFill>
    </fill>
    <fill>
      <patternFill patternType="gray0625">
        <fgColor indexed="26"/>
        <bgColor indexed="43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60"/>
      </patternFill>
    </fill>
    <fill>
      <patternFill patternType="solid">
        <fgColor indexed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12"/>
      </patternFill>
    </fill>
    <fill>
      <patternFill patternType="solid">
        <fgColor indexed="23"/>
      </patternFill>
    </fill>
    <fill>
      <patternFill patternType="solid">
        <fgColor indexed="15"/>
      </patternFill>
    </fill>
    <fill>
      <patternFill patternType="solid">
        <fgColor rgb="FF3333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  <bgColor indexed="44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  <bgColor indexed="43"/>
      </patternFill>
    </fill>
    <fill>
      <patternFill patternType="solid">
        <fgColor rgb="FFFFC000"/>
        <bgColor indexed="64"/>
      </patternFill>
    </fill>
  </fills>
  <borders count="238">
    <border>
      <left/>
      <right/>
      <top/>
      <bottom/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 style="thin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/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0.24994659260841701"/>
      </top>
      <bottom style="medium">
        <color indexed="64"/>
      </bottom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medium">
        <color indexed="64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double">
        <color indexed="17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/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theme="0" tint="-0.24994659260841701"/>
      </right>
      <top style="medium">
        <color indexed="64"/>
      </top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/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5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thin">
        <color theme="0" tint="-0.34998626667073579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34998626667073579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auto="1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auto="1"/>
      </left>
      <right style="thin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medium">
        <color auto="1"/>
      </right>
      <top style="thin">
        <color theme="0" tint="-0.34998626667073579"/>
      </top>
      <bottom/>
      <diagonal/>
    </border>
    <border>
      <left style="medium">
        <color auto="1"/>
      </left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31896">
    <xf numFmtId="0" fontId="0" fillId="0" borderId="0"/>
    <xf numFmtId="0" fontId="3" fillId="0" borderId="0"/>
    <xf numFmtId="189" fontId="4" fillId="0" borderId="0"/>
    <xf numFmtId="189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3" borderId="0" applyNumberFormat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7" borderId="0" applyNumberFormat="0" applyBorder="0" applyAlignment="0" applyProtection="0"/>
    <xf numFmtId="0" fontId="6" fillId="9" borderId="0" applyNumberFormat="0" applyBorder="0" applyAlignment="0" applyProtection="0"/>
    <xf numFmtId="0" fontId="6" fillId="3" borderId="0" applyNumberFormat="0" applyBorder="0" applyAlignment="0" applyProtection="0"/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5" fillId="14" borderId="0" applyNumberFormat="0" applyBorder="0" applyAlignment="0" applyProtection="0"/>
    <xf numFmtId="0" fontId="5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6" fillId="12" borderId="0" applyNumberFormat="0" applyBorder="0" applyAlignment="0" applyProtection="0"/>
    <xf numFmtId="0" fontId="6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6" fillId="28" borderId="0" applyNumberFormat="0" applyBorder="0" applyAlignment="0" applyProtection="0"/>
    <xf numFmtId="0" fontId="7" fillId="0" borderId="0"/>
    <xf numFmtId="185" fontId="8" fillId="0" borderId="1">
      <alignment horizontal="center" vertical="center"/>
      <protection locked="0"/>
    </xf>
    <xf numFmtId="180" fontId="8" fillId="0" borderId="1">
      <alignment horizontal="center" vertical="center"/>
      <protection locked="0"/>
    </xf>
    <xf numFmtId="184" fontId="8" fillId="0" borderId="1">
      <alignment horizontal="center" vertical="center"/>
      <protection locked="0"/>
    </xf>
    <xf numFmtId="182" fontId="8" fillId="0" borderId="1">
      <alignment horizontal="center" vertical="center"/>
      <protection locked="0"/>
    </xf>
    <xf numFmtId="183" fontId="8" fillId="0" borderId="1">
      <alignment horizontal="center" vertical="center"/>
      <protection locked="0"/>
    </xf>
    <xf numFmtId="181" fontId="8" fillId="0" borderId="1">
      <alignment horizontal="center" vertical="center"/>
      <protection locked="0"/>
    </xf>
    <xf numFmtId="0" fontId="8" fillId="0" borderId="1" applyAlignment="0">
      <protection locked="0"/>
    </xf>
    <xf numFmtId="185" fontId="8" fillId="0" borderId="1">
      <alignment vertical="center"/>
      <protection locked="0"/>
    </xf>
    <xf numFmtId="186" fontId="8" fillId="0" borderId="1">
      <alignment horizontal="right" vertical="center"/>
      <protection locked="0"/>
    </xf>
    <xf numFmtId="184" fontId="8" fillId="0" borderId="1">
      <alignment vertical="center"/>
      <protection locked="0"/>
    </xf>
    <xf numFmtId="182" fontId="8" fillId="0" borderId="1">
      <alignment vertical="center"/>
      <protection locked="0"/>
    </xf>
    <xf numFmtId="183" fontId="8" fillId="0" borderId="1">
      <alignment vertical="center"/>
      <protection locked="0"/>
    </xf>
    <xf numFmtId="181" fontId="8" fillId="0" borderId="1">
      <alignment horizontal="right" vertical="center"/>
      <protection locked="0"/>
    </xf>
    <xf numFmtId="166" fontId="9" fillId="0" borderId="0" applyFont="0" applyFill="0" applyBorder="0" applyAlignment="0" applyProtection="0"/>
    <xf numFmtId="0" fontId="10" fillId="29" borderId="0" applyNumberFormat="0" applyBorder="0" applyAlignment="0" applyProtection="0"/>
    <xf numFmtId="0" fontId="11" fillId="0" borderId="0" applyNumberFormat="0" applyFill="0" applyBorder="0" applyAlignment="0"/>
    <xf numFmtId="0" fontId="12" fillId="0" borderId="0" applyNumberFormat="0" applyFill="0" applyBorder="0" applyAlignment="0">
      <protection locked="0"/>
    </xf>
    <xf numFmtId="0" fontId="13" fillId="30" borderId="2" applyNumberFormat="0" applyAlignment="0" applyProtection="0"/>
    <xf numFmtId="0" fontId="14" fillId="31" borderId="0" applyNumberFormat="0" applyFill="0" applyBorder="0" applyProtection="0">
      <alignment horizontal="center"/>
    </xf>
    <xf numFmtId="0" fontId="14" fillId="31" borderId="0" applyNumberFormat="0" applyFill="0" applyBorder="0" applyProtection="0"/>
    <xf numFmtId="0" fontId="8" fillId="0" borderId="0" applyNumberFormat="0" applyFont="0" applyFill="0" applyBorder="0">
      <alignment horizontal="center" vertical="center"/>
      <protection locked="0"/>
    </xf>
    <xf numFmtId="185" fontId="8" fillId="0" borderId="0" applyFill="0" applyBorder="0">
      <alignment horizontal="center" vertical="center"/>
    </xf>
    <xf numFmtId="180" fontId="8" fillId="0" borderId="0" applyFill="0" applyBorder="0">
      <alignment horizontal="center" vertical="center"/>
    </xf>
    <xf numFmtId="184" fontId="8" fillId="0" borderId="0" applyFill="0" applyBorder="0">
      <alignment horizontal="center" vertical="center"/>
    </xf>
    <xf numFmtId="182" fontId="8" fillId="0" borderId="0" applyFill="0" applyBorder="0">
      <alignment horizontal="center" vertical="center"/>
    </xf>
    <xf numFmtId="183" fontId="8" fillId="0" borderId="0" applyFill="0" applyBorder="0">
      <alignment horizontal="center" vertical="center"/>
    </xf>
    <xf numFmtId="181" fontId="8" fillId="0" borderId="0" applyFill="0" applyBorder="0">
      <alignment horizontal="center" vertical="center"/>
    </xf>
    <xf numFmtId="0" fontId="15" fillId="32" borderId="3" applyNumberFormat="0" applyAlignment="0" applyProtection="0"/>
    <xf numFmtId="169" fontId="3" fillId="0" borderId="0" applyFont="0" applyFill="0" applyBorder="0" applyAlignment="0" applyProtection="0"/>
    <xf numFmtId="176" fontId="16" fillId="0" borderId="0"/>
    <xf numFmtId="176" fontId="16" fillId="0" borderId="0"/>
    <xf numFmtId="176" fontId="16" fillId="0" borderId="0"/>
    <xf numFmtId="176" fontId="16" fillId="0" borderId="0"/>
    <xf numFmtId="176" fontId="16" fillId="0" borderId="0"/>
    <xf numFmtId="176" fontId="16" fillId="0" borderId="0"/>
    <xf numFmtId="176" fontId="16" fillId="0" borderId="0"/>
    <xf numFmtId="176" fontId="16" fillId="0" borderId="0"/>
    <xf numFmtId="167" fontId="3" fillId="0" borderId="0" applyFont="0" applyFill="0" applyBorder="0" applyAlignment="0" applyProtection="0"/>
    <xf numFmtId="171" fontId="17" fillId="0" borderId="0" applyFill="0" applyBorder="0" applyAlignment="0" applyProtection="0">
      <alignment horizontal="right"/>
    </xf>
    <xf numFmtId="0" fontId="18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21" fillId="0" borderId="0" applyFont="0" applyFill="0" applyBorder="0" applyAlignment="0" applyProtection="0"/>
    <xf numFmtId="0" fontId="3" fillId="0" borderId="0" applyFont="0" applyFill="0" applyBorder="0" applyAlignment="0" applyProtection="0"/>
    <xf numFmtId="3" fontId="19" fillId="0" borderId="0" applyFont="0" applyFill="0" applyBorder="0" applyAlignment="0" applyProtection="0"/>
    <xf numFmtId="175" fontId="3" fillId="0" borderId="0" applyFont="0" applyFill="0" applyBorder="0" applyAlignment="0" applyProtection="0"/>
    <xf numFmtId="173" fontId="20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6" fontId="3" fillId="0" borderId="0" applyFont="0" applyFill="0" applyBorder="0" applyAlignment="0" applyProtection="0"/>
    <xf numFmtId="190" fontId="21" fillId="0" borderId="0" applyFont="0" applyFill="0" applyBorder="0" applyAlignment="0" applyProtection="0"/>
    <xf numFmtId="0" fontId="75" fillId="33" borderId="0" applyNumberFormat="0" applyBorder="0" applyAlignment="0" applyProtection="0"/>
    <xf numFmtId="0" fontId="75" fillId="34" borderId="0" applyNumberFormat="0" applyBorder="0" applyAlignment="0" applyProtection="0"/>
    <xf numFmtId="0" fontId="75" fillId="35" borderId="0" applyNumberFormat="0" applyBorder="0" applyAlignment="0" applyProtection="0"/>
    <xf numFmtId="0" fontId="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91" fontId="21" fillId="0" borderId="0" applyFont="0" applyFill="0" applyBorder="0" applyAlignment="0" applyProtection="0"/>
    <xf numFmtId="170" fontId="20" fillId="0" borderId="0" applyFont="0" applyFill="0" applyBorder="0" applyAlignment="0" applyProtection="0"/>
    <xf numFmtId="174" fontId="3" fillId="0" borderId="0" applyFont="0" applyFill="0" applyBorder="0" applyAlignment="0" applyProtection="0">
      <alignment horizontal="center"/>
    </xf>
    <xf numFmtId="0" fontId="23" fillId="0" borderId="0"/>
    <xf numFmtId="0" fontId="24" fillId="0" borderId="0"/>
    <xf numFmtId="0" fontId="25" fillId="36" borderId="0" applyNumberFormat="0" applyBorder="0" applyAlignment="0" applyProtection="0"/>
    <xf numFmtId="38" fontId="4" fillId="37" borderId="0" applyNumberFormat="0" applyBorder="0" applyAlignment="0" applyProtection="0"/>
    <xf numFmtId="0" fontId="44" fillId="0" borderId="4" applyNumberFormat="0" applyAlignment="0" applyProtection="0">
      <alignment horizontal="left" vertical="center"/>
    </xf>
    <xf numFmtId="0" fontId="44" fillId="0" borderId="5">
      <alignment horizontal="left" vertical="center"/>
    </xf>
    <xf numFmtId="0" fontId="26" fillId="0" borderId="6" applyNumberFormat="0" applyFill="0" applyAlignment="0" applyProtection="0"/>
    <xf numFmtId="0" fontId="27" fillId="0" borderId="0" applyFill="0" applyBorder="0">
      <alignment vertical="center"/>
    </xf>
    <xf numFmtId="0" fontId="27" fillId="0" borderId="0" applyFill="0" applyBorder="0">
      <alignment vertical="center"/>
    </xf>
    <xf numFmtId="0" fontId="28" fillId="0" borderId="7" applyNumberFormat="0" applyFill="0" applyAlignment="0" applyProtection="0"/>
    <xf numFmtId="0" fontId="29" fillId="0" borderId="0" applyFill="0" applyBorder="0">
      <alignment vertical="center"/>
    </xf>
    <xf numFmtId="0" fontId="29" fillId="0" borderId="0" applyFill="0" applyBorder="0">
      <alignment vertical="center"/>
    </xf>
    <xf numFmtId="0" fontId="30" fillId="0" borderId="8" applyNumberFormat="0" applyFill="0" applyAlignment="0" applyProtection="0"/>
    <xf numFmtId="0" fontId="31" fillId="0" borderId="0" applyFill="0" applyBorder="0">
      <alignment vertical="center"/>
    </xf>
    <xf numFmtId="0" fontId="31" fillId="0" borderId="0" applyFill="0" applyBorder="0">
      <alignment vertical="center"/>
    </xf>
    <xf numFmtId="0" fontId="30" fillId="0" borderId="0" applyNumberFormat="0" applyFill="0" applyBorder="0" applyAlignment="0" applyProtection="0"/>
    <xf numFmtId="0" fontId="4" fillId="0" borderId="0" applyFill="0" applyBorder="0">
      <alignment vertical="center"/>
    </xf>
    <xf numFmtId="0" fontId="4" fillId="0" borderId="0" applyFill="0" applyBorder="0">
      <alignment vertical="center"/>
    </xf>
    <xf numFmtId="188" fontId="32" fillId="0" borderId="0"/>
    <xf numFmtId="0" fontId="33" fillId="30" borderId="9"/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 applyFill="0" applyBorder="0" applyAlignment="0">
      <protection locked="0"/>
    </xf>
    <xf numFmtId="0" fontId="36" fillId="0" borderId="0" applyFill="0" applyBorder="0" applyAlignment="0">
      <protection locked="0"/>
    </xf>
    <xf numFmtId="0" fontId="37" fillId="7" borderId="2" applyNumberFormat="0" applyAlignment="0" applyProtection="0"/>
    <xf numFmtId="171" fontId="38" fillId="0" borderId="10" applyProtection="0"/>
    <xf numFmtId="179" fontId="39" fillId="0" borderId="10">
      <alignment horizontal="right"/>
      <protection locked="0"/>
    </xf>
    <xf numFmtId="10" fontId="4" fillId="38" borderId="11" applyNumberFormat="0" applyBorder="0" applyAlignment="0" applyProtection="0"/>
    <xf numFmtId="0" fontId="38" fillId="0" borderId="10">
      <protection locked="0"/>
    </xf>
    <xf numFmtId="167" fontId="3" fillId="39" borderId="0" applyFont="0" applyBorder="0" applyAlignment="0">
      <alignment horizontal="right"/>
      <protection locked="0"/>
    </xf>
    <xf numFmtId="167" fontId="3" fillId="38" borderId="0" applyFont="0" applyBorder="0">
      <alignment horizontal="right"/>
      <protection locked="0"/>
    </xf>
    <xf numFmtId="0" fontId="40" fillId="30" borderId="0" applyNumberFormat="0" applyFont="0" applyAlignment="0"/>
    <xf numFmtId="0" fontId="40" fillId="30" borderId="12" applyNumberFormat="0" applyFont="0" applyAlignment="0">
      <protection locked="0"/>
    </xf>
    <xf numFmtId="0" fontId="4" fillId="37" borderId="0"/>
    <xf numFmtId="0" fontId="41" fillId="0" borderId="13" applyNumberFormat="0" applyFill="0" applyAlignment="0" applyProtection="0"/>
    <xf numFmtId="0" fontId="42" fillId="0" borderId="14" applyFill="0">
      <alignment horizontal="center" vertical="center"/>
    </xf>
    <xf numFmtId="0" fontId="8" fillId="0" borderId="14" applyFill="0">
      <alignment horizontal="center" vertical="center"/>
    </xf>
    <xf numFmtId="187" fontId="8" fillId="0" borderId="14" applyFill="0">
      <alignment horizontal="center" vertical="center"/>
    </xf>
    <xf numFmtId="171" fontId="43" fillId="0" borderId="0"/>
    <xf numFmtId="0" fontId="44" fillId="0" borderId="0" applyFill="0" applyBorder="0" applyAlignment="0"/>
    <xf numFmtId="0" fontId="45" fillId="7" borderId="0" applyNumberFormat="0" applyBorder="0" applyAlignment="0" applyProtection="0"/>
    <xf numFmtId="178" fontId="46" fillId="0" borderId="10">
      <alignment horizontal="right"/>
      <protection locked="0"/>
    </xf>
    <xf numFmtId="177" fontId="4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ill="0"/>
    <xf numFmtId="0" fontId="3" fillId="0" borderId="0" applyFill="0"/>
    <xf numFmtId="0" fontId="3" fillId="4" borderId="15" applyNumberFormat="0" applyFont="0" applyAlignment="0" applyProtection="0"/>
    <xf numFmtId="0" fontId="48" fillId="30" borderId="16" applyNumberFormat="0" applyAlignment="0" applyProtection="0"/>
    <xf numFmtId="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8" fontId="49" fillId="0" borderId="0"/>
    <xf numFmtId="0" fontId="42" fillId="0" borderId="0" applyFill="0" applyBorder="0">
      <alignment horizontal="right" vertical="center"/>
    </xf>
    <xf numFmtId="0" fontId="50" fillId="0" borderId="0" applyNumberFormat="0" applyFont="0" applyFill="0" applyBorder="0" applyAlignment="0" applyProtection="0">
      <alignment horizontal="left"/>
    </xf>
    <xf numFmtId="15" fontId="50" fillId="0" borderId="0" applyFont="0" applyFill="0" applyBorder="0" applyAlignment="0" applyProtection="0"/>
    <xf numFmtId="4" fontId="50" fillId="0" borderId="0" applyFont="0" applyFill="0" applyBorder="0" applyAlignment="0" applyProtection="0"/>
    <xf numFmtId="192" fontId="51" fillId="0" borderId="17"/>
    <xf numFmtId="0" fontId="52" fillId="0" borderId="18">
      <alignment horizontal="center"/>
    </xf>
    <xf numFmtId="3" fontId="50" fillId="0" borderId="0" applyFont="0" applyFill="0" applyBorder="0" applyAlignment="0" applyProtection="0"/>
    <xf numFmtId="0" fontId="50" fillId="40" borderId="0" applyNumberFormat="0" applyFont="0" applyBorder="0" applyAlignment="0" applyProtection="0"/>
    <xf numFmtId="193" fontId="3" fillId="0" borderId="0"/>
    <xf numFmtId="185" fontId="8" fillId="0" borderId="0" applyFill="0" applyBorder="0">
      <alignment horizontal="right" vertical="center"/>
    </xf>
    <xf numFmtId="186" fontId="8" fillId="0" borderId="0" applyFill="0" applyBorder="0">
      <alignment horizontal="right" vertical="center"/>
    </xf>
    <xf numFmtId="184" fontId="8" fillId="0" borderId="0" applyFill="0" applyBorder="0">
      <alignment horizontal="right" vertical="center"/>
    </xf>
    <xf numFmtId="182" fontId="8" fillId="0" borderId="0" applyFill="0" applyBorder="0">
      <alignment horizontal="right" vertical="center"/>
    </xf>
    <xf numFmtId="183" fontId="8" fillId="0" borderId="0" applyFill="0" applyBorder="0">
      <alignment horizontal="right" vertical="center"/>
    </xf>
    <xf numFmtId="181" fontId="8" fillId="0" borderId="0" applyFill="0" applyBorder="0">
      <alignment horizontal="right" vertical="center"/>
    </xf>
    <xf numFmtId="4" fontId="53" fillId="7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3" fillId="41" borderId="19" applyNumberFormat="0" applyProtection="0">
      <alignment horizontal="left" vertical="center" indent="1"/>
    </xf>
    <xf numFmtId="0" fontId="53" fillId="41" borderId="19" applyNumberFormat="0" applyProtection="0">
      <alignment horizontal="left" vertical="top" indent="1"/>
    </xf>
    <xf numFmtId="4" fontId="53" fillId="0" borderId="0" applyNumberFormat="0" applyProtection="0">
      <alignment horizontal="left" vertical="center" indent="1"/>
    </xf>
    <xf numFmtId="4" fontId="55" fillId="29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3" fillId="46" borderId="20" applyNumberFormat="0" applyProtection="0">
      <alignment horizontal="left" vertical="center" indent="1"/>
    </xf>
    <xf numFmtId="4" fontId="55" fillId="47" borderId="0" applyNumberFormat="0" applyProtection="0">
      <alignment horizontal="left" vertical="center" indent="1"/>
    </xf>
    <xf numFmtId="4" fontId="56" fillId="48" borderId="0" applyNumberFormat="0" applyProtection="0">
      <alignment horizontal="left" vertical="center" indent="1"/>
    </xf>
    <xf numFmtId="4" fontId="55" fillId="4" borderId="21" applyNumberFormat="0" applyProtection="0">
      <alignment horizontal="center" vertical="center"/>
    </xf>
    <xf numFmtId="4" fontId="57" fillId="47" borderId="0" applyNumberFormat="0" applyProtection="0">
      <alignment horizontal="left" vertical="center" indent="1"/>
    </xf>
    <xf numFmtId="4" fontId="57" fillId="49" borderId="0" applyNumberFormat="0" applyProtection="0">
      <alignment horizontal="left" vertical="center" indent="1"/>
    </xf>
    <xf numFmtId="0" fontId="58" fillId="50" borderId="19" applyNumberFormat="0" applyProtection="0">
      <alignment horizontal="left" vertical="center" indent="1"/>
    </xf>
    <xf numFmtId="0" fontId="3" fillId="4" borderId="19" applyNumberFormat="0" applyProtection="0">
      <alignment horizontal="left" vertical="top" indent="1"/>
    </xf>
    <xf numFmtId="0" fontId="58" fillId="51" borderId="19" applyNumberFormat="0" applyProtection="0">
      <alignment horizontal="left" vertical="center" indent="1"/>
    </xf>
    <xf numFmtId="0" fontId="3" fillId="4" borderId="19" applyNumberFormat="0" applyProtection="0">
      <alignment horizontal="left" vertical="top" indent="1"/>
    </xf>
    <xf numFmtId="0" fontId="3" fillId="52" borderId="19" applyNumberFormat="0" applyProtection="0">
      <alignment horizontal="left" vertical="center" indent="1"/>
    </xf>
    <xf numFmtId="0" fontId="3" fillId="53" borderId="19" applyNumberFormat="0" applyProtection="0">
      <alignment horizontal="left" vertical="top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top" indent="1"/>
    </xf>
    <xf numFmtId="0" fontId="3" fillId="0" borderId="0"/>
    <xf numFmtId="0" fontId="31" fillId="21" borderId="22" applyBorder="0"/>
    <xf numFmtId="4" fontId="55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5" fillId="38" borderId="19" applyNumberFormat="0" applyProtection="0">
      <alignment horizontal="left" vertical="center" indent="1"/>
    </xf>
    <xf numFmtId="0" fontId="55" fillId="38" borderId="19" applyNumberFormat="0" applyProtection="0">
      <alignment horizontal="left" vertical="top" indent="1"/>
    </xf>
    <xf numFmtId="4" fontId="55" fillId="0" borderId="19" applyNumberFormat="0" applyProtection="0">
      <alignment horizontal="right" vertical="center"/>
    </xf>
    <xf numFmtId="4" fontId="59" fillId="0" borderId="0" applyNumberFormat="0" applyProtection="0">
      <alignment horizontal="right" vertical="center"/>
    </xf>
    <xf numFmtId="4" fontId="55" fillId="55" borderId="19" applyNumberFormat="0" applyProtection="0">
      <alignment horizontal="left" vertical="center" indent="1"/>
    </xf>
    <xf numFmtId="0" fontId="53" fillId="51" borderId="23" applyNumberFormat="0" applyProtection="0">
      <alignment horizontal="left" vertical="top" indent="1"/>
    </xf>
    <xf numFmtId="4" fontId="60" fillId="0" borderId="0" applyNumberFormat="0" applyProtection="0">
      <alignment horizontal="left" vertical="center" indent="1"/>
    </xf>
    <xf numFmtId="0" fontId="4" fillId="56" borderId="11"/>
    <xf numFmtId="4" fontId="38" fillId="47" borderId="19" applyNumberFormat="0" applyProtection="0">
      <alignment horizontal="right" vertical="center"/>
    </xf>
    <xf numFmtId="0" fontId="3" fillId="4" borderId="0" applyNumberFormat="0" applyFont="0" applyBorder="0" applyAlignment="0" applyProtection="0"/>
    <xf numFmtId="0" fontId="3" fillId="30" borderId="0" applyNumberFormat="0" applyFont="0" applyBorder="0" applyAlignment="0" applyProtection="0"/>
    <xf numFmtId="0" fontId="3" fillId="6" borderId="0" applyNumberFormat="0" applyFont="0" applyBorder="0" applyAlignment="0" applyProtection="0"/>
    <xf numFmtId="0" fontId="3" fillId="0" borderId="0" applyNumberFormat="0" applyFont="0" applyFill="0" applyBorder="0" applyAlignment="0" applyProtection="0"/>
    <xf numFmtId="0" fontId="3" fillId="6" borderId="0" applyNumberFormat="0" applyFont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Border="0" applyAlignment="0" applyProtection="0"/>
    <xf numFmtId="0" fontId="61" fillId="0" borderId="0" applyFill="0" applyBorder="0" applyAlignment="0"/>
    <xf numFmtId="0" fontId="62" fillId="57" borderId="0"/>
    <xf numFmtId="49" fontId="63" fillId="57" borderId="24">
      <alignment horizontal="center" wrapText="1"/>
    </xf>
    <xf numFmtId="49" fontId="63" fillId="57" borderId="0">
      <alignment horizontal="center" wrapText="1"/>
    </xf>
    <xf numFmtId="0" fontId="62" fillId="57" borderId="0"/>
    <xf numFmtId="0" fontId="64" fillId="0" borderId="0" applyFill="0" applyBorder="0" applyAlignment="0"/>
    <xf numFmtId="172" fontId="55" fillId="0" borderId="25">
      <alignment horizontal="justify" vertical="top" wrapText="1"/>
    </xf>
    <xf numFmtId="38" fontId="65" fillId="0" borderId="9" applyBorder="0" applyAlignment="0"/>
    <xf numFmtId="0" fontId="3" fillId="0" borderId="0"/>
    <xf numFmtId="0" fontId="44" fillId="0" borderId="0"/>
    <xf numFmtId="0" fontId="64" fillId="0" borderId="0"/>
    <xf numFmtId="15" fontId="3" fillId="0" borderId="0"/>
    <xf numFmtId="10" fontId="3" fillId="0" borderId="0"/>
    <xf numFmtId="0" fontId="66" fillId="58" borderId="26" applyBorder="0" applyProtection="0">
      <alignment horizontal="centerContinuous" vertical="center"/>
    </xf>
    <xf numFmtId="0" fontId="67" fillId="0" borderId="0" applyBorder="0" applyProtection="0">
      <alignment vertical="center"/>
    </xf>
    <xf numFmtId="0" fontId="68" fillId="0" borderId="0">
      <alignment horizontal="left"/>
    </xf>
    <xf numFmtId="0" fontId="68" fillId="0" borderId="9" applyFill="0" applyBorder="0" applyProtection="0">
      <alignment horizontal="left" vertical="top"/>
    </xf>
    <xf numFmtId="49" fontId="21" fillId="0" borderId="0" applyFont="0" applyFill="0" applyBorder="0" applyAlignment="0" applyProtection="0"/>
    <xf numFmtId="0" fontId="69" fillId="0" borderId="0"/>
    <xf numFmtId="0" fontId="70" fillId="0" borderId="0"/>
    <xf numFmtId="0" fontId="70" fillId="0" borderId="0"/>
    <xf numFmtId="0" fontId="69" fillId="0" borderId="0"/>
    <xf numFmtId="171" fontId="71" fillId="0" borderId="0"/>
    <xf numFmtId="0" fontId="72" fillId="0" borderId="0" applyNumberFormat="0" applyFill="0" applyBorder="0" applyAlignment="0" applyProtection="0"/>
    <xf numFmtId="0" fontId="73" fillId="0" borderId="0" applyFill="0" applyBorder="0">
      <alignment horizontal="left" vertical="center"/>
      <protection locked="0"/>
    </xf>
    <xf numFmtId="0" fontId="69" fillId="0" borderId="0"/>
    <xf numFmtId="0" fontId="74" fillId="0" borderId="0" applyFill="0" applyBorder="0">
      <alignment horizontal="left" vertical="center"/>
      <protection locked="0"/>
    </xf>
    <xf numFmtId="0" fontId="75" fillId="0" borderId="27" applyNumberFormat="0" applyFill="0" applyAlignment="0" applyProtection="0"/>
    <xf numFmtId="0" fontId="76" fillId="0" borderId="0" applyNumberFormat="0" applyFill="0" applyBorder="0" applyAlignment="0" applyProtection="0"/>
    <xf numFmtId="194" fontId="3" fillId="0" borderId="26" applyBorder="0" applyProtection="0">
      <alignment horizontal="right"/>
    </xf>
    <xf numFmtId="0" fontId="99" fillId="64" borderId="0">
      <alignment horizontal="center"/>
    </xf>
    <xf numFmtId="168" fontId="102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9" fontId="115" fillId="0" borderId="0" applyFont="0" applyFill="0" applyBorder="0" applyAlignment="0" applyProtection="0"/>
    <xf numFmtId="169" fontId="115" fillId="0" borderId="0" applyFont="0" applyFill="0" applyBorder="0" applyAlignment="0" applyProtection="0"/>
    <xf numFmtId="168" fontId="115" fillId="0" borderId="0" applyFont="0" applyFill="0" applyBorder="0" applyAlignment="0" applyProtection="0"/>
    <xf numFmtId="4" fontId="4" fillId="9" borderId="67" applyNumberFormat="0" applyProtection="0">
      <alignment horizontal="left" vertical="center" indent="1"/>
    </xf>
    <xf numFmtId="0" fontId="3" fillId="0" borderId="0"/>
    <xf numFmtId="4" fontId="55" fillId="4" borderId="19" applyNumberFormat="0" applyProtection="0">
      <alignment horizontal="left" vertical="center" indent="1"/>
    </xf>
    <xf numFmtId="0" fontId="3" fillId="47" borderId="19" applyNumberFormat="0" applyProtection="0">
      <alignment horizontal="left" vertical="center" inden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169" fontId="2" fillId="0" borderId="0" applyFont="0" applyFill="0" applyBorder="0" applyAlignment="0" applyProtection="0"/>
    <xf numFmtId="0" fontId="5" fillId="0" borderId="0"/>
    <xf numFmtId="0" fontId="130" fillId="0" borderId="0" applyNumberFormat="0" applyFill="0" applyBorder="0" applyAlignment="0" applyProtection="0">
      <alignment vertical="top"/>
      <protection locked="0"/>
    </xf>
    <xf numFmtId="0" fontId="131" fillId="0" borderId="0"/>
    <xf numFmtId="0" fontId="134" fillId="70" borderId="0">
      <alignment vertical="center"/>
      <protection locked="0"/>
    </xf>
    <xf numFmtId="169" fontId="131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3" fillId="0" borderId="0"/>
    <xf numFmtId="204" fontId="3" fillId="0" borderId="0"/>
    <xf numFmtId="0" fontId="3" fillId="0" borderId="0"/>
    <xf numFmtId="204" fontId="3" fillId="0" borderId="0"/>
    <xf numFmtId="0" fontId="145" fillId="0" borderId="0"/>
    <xf numFmtId="0" fontId="145" fillId="0" borderId="0"/>
    <xf numFmtId="40" fontId="146" fillId="0" borderId="0"/>
    <xf numFmtId="0" fontId="3" fillId="0" borderId="0"/>
    <xf numFmtId="205" fontId="147" fillId="0" borderId="0" applyFont="0" applyFill="0" applyBorder="0" applyAlignment="0" applyProtection="0"/>
    <xf numFmtId="206" fontId="147" fillId="0" borderId="0" applyFont="0" applyFill="0" applyBorder="0" applyAlignment="0" applyProtection="0"/>
    <xf numFmtId="207" fontId="147" fillId="0" borderId="0" applyFont="0" applyFill="0" applyBorder="0" applyAlignment="0" applyProtection="0"/>
    <xf numFmtId="166" fontId="148" fillId="0" borderId="0" applyFont="0" applyFill="0" applyBorder="0" applyAlignment="0" applyProtection="0"/>
    <xf numFmtId="0" fontId="147" fillId="0" borderId="0"/>
    <xf numFmtId="0" fontId="149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5" fillId="0" borderId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/>
    <xf numFmtId="0" fontId="3" fillId="0" borderId="0"/>
    <xf numFmtId="0" fontId="6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3" fillId="0" borderId="0"/>
    <xf numFmtId="0" fontId="151" fillId="26" borderId="0" applyNumberFormat="0" applyBorder="0" applyAlignment="0" applyProtection="0"/>
    <xf numFmtId="167" fontId="3" fillId="37" borderId="0" applyNumberFormat="0" applyFont="0" applyBorder="0" applyAlignment="0">
      <alignment horizontal="right"/>
    </xf>
    <xf numFmtId="209" fontId="55" fillId="0" borderId="0" applyFill="0" applyBorder="0" applyAlignment="0"/>
    <xf numFmtId="0" fontId="152" fillId="81" borderId="67" applyNumberFormat="0" applyAlignment="0" applyProtection="0"/>
    <xf numFmtId="0" fontId="15" fillId="79" borderId="3" applyNumberFormat="0" applyAlignment="0" applyProtection="0"/>
    <xf numFmtId="0" fontId="15" fillId="32" borderId="3" applyNumberFormat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153" fillId="0" borderId="0" applyNumberFormat="0" applyAlignment="0">
      <alignment horizontal="left"/>
    </xf>
    <xf numFmtId="175" fontId="3" fillId="0" borderId="0" applyFont="0" applyFill="0" applyBorder="0" applyAlignment="0" applyProtection="0"/>
    <xf numFmtId="173" fontId="2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54" fillId="0" borderId="0" applyNumberFormat="0" applyAlignment="0">
      <alignment horizontal="left"/>
    </xf>
    <xf numFmtId="0" fontId="3" fillId="0" borderId="0" applyFont="0" applyFill="0" applyBorder="0" applyAlignment="0" applyProtection="0"/>
    <xf numFmtId="170" fontId="20" fillId="0" borderId="0" applyFont="0" applyFill="0" applyBorder="0" applyAlignment="0" applyProtection="0"/>
    <xf numFmtId="174" fontId="3" fillId="0" borderId="0" applyFont="0" applyFill="0" applyBorder="0" applyAlignment="0" applyProtection="0">
      <alignment horizontal="center"/>
    </xf>
    <xf numFmtId="0" fontId="5" fillId="19" borderId="0" applyNumberFormat="0" applyBorder="0" applyAlignment="0" applyProtection="0"/>
    <xf numFmtId="0" fontId="30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36" fillId="0" borderId="0" applyFill="0" applyBorder="0" applyAlignment="0">
      <protection locked="0"/>
    </xf>
    <xf numFmtId="210" fontId="3" fillId="38" borderId="0" applyFont="0" applyBorder="0">
      <alignment horizontal="right"/>
    </xf>
    <xf numFmtId="188" fontId="3" fillId="38" borderId="0" applyFont="0" applyBorder="0" applyAlignment="0"/>
    <xf numFmtId="210" fontId="3" fillId="38" borderId="0" applyFont="0" applyBorder="0">
      <alignment horizontal="right"/>
    </xf>
    <xf numFmtId="0" fontId="155" fillId="27" borderId="67" applyNumberFormat="0" applyAlignment="0" applyProtection="0"/>
    <xf numFmtId="10" fontId="3" fillId="53" borderId="0" applyFont="0" applyBorder="0">
      <alignment horizontal="right"/>
      <protection locked="0"/>
    </xf>
    <xf numFmtId="167" fontId="3" fillId="53" borderId="0" applyFont="0" applyBorder="0" applyAlignment="0">
      <alignment horizontal="right"/>
      <protection locked="0"/>
    </xf>
    <xf numFmtId="3" fontId="3" fillId="82" borderId="0" applyFont="0" applyBorder="0">
      <protection locked="0"/>
    </xf>
    <xf numFmtId="188" fontId="29" fillId="82" borderId="0" applyBorder="0" applyAlignment="0">
      <protection locked="0"/>
    </xf>
    <xf numFmtId="0" fontId="156" fillId="62" borderId="0">
      <alignment horizontal="center"/>
    </xf>
    <xf numFmtId="211" fontId="3" fillId="83" borderId="0" applyFont="0" applyBorder="0">
      <alignment horizontal="right"/>
      <protection locked="0"/>
    </xf>
    <xf numFmtId="212" fontId="3" fillId="84" borderId="101" applyFill="0">
      <alignment horizontal="right" vertical="center" wrapText="1"/>
      <protection locked="0"/>
    </xf>
    <xf numFmtId="0" fontId="157" fillId="85" borderId="0" applyNumberFormat="0"/>
    <xf numFmtId="188" fontId="158" fillId="68" borderId="0" applyBorder="0" applyAlignment="0"/>
    <xf numFmtId="169" fontId="3" fillId="0" borderId="0" applyFont="0" applyFill="0" applyBorder="0" applyAlignment="0" applyProtection="0"/>
    <xf numFmtId="0" fontId="9" fillId="0" borderId="0" applyNumberFormat="0" applyFont="0" applyFill="0" applyBorder="0" applyProtection="0">
      <alignment horizontal="left" vertical="center"/>
    </xf>
    <xf numFmtId="0" fontId="25" fillId="0" borderId="102" applyNumberFormat="0" applyFill="0" applyAlignment="0" applyProtection="0"/>
    <xf numFmtId="210" fontId="105" fillId="37" borderId="28" applyFont="0" applyBorder="0" applyAlignment="0"/>
    <xf numFmtId="188" fontId="29" fillId="37" borderId="0" applyFont="0" applyBorder="0" applyAlignment="0"/>
    <xf numFmtId="213" fontId="159" fillId="0" borderId="0" applyFont="0" applyFill="0" applyBorder="0" applyAlignment="0" applyProtection="0"/>
    <xf numFmtId="214" fontId="159" fillId="0" borderId="0" applyFont="0" applyFill="0" applyBorder="0" applyAlignment="0" applyProtection="0"/>
    <xf numFmtId="215" fontId="159" fillId="0" borderId="0" applyFont="0" applyFill="0" applyBorder="0" applyAlignment="0" applyProtection="0"/>
    <xf numFmtId="216" fontId="159" fillId="0" borderId="0" applyFont="0" applyFill="0" applyBorder="0" applyAlignment="0" applyProtection="0"/>
    <xf numFmtId="0" fontId="25" fillId="27" borderId="0" applyNumberFormat="0" applyBorder="0" applyAlignment="0" applyProtection="0"/>
    <xf numFmtId="212" fontId="120" fillId="86" borderId="81">
      <alignment horizontal="right" vertical="center" wrapText="1"/>
    </xf>
    <xf numFmtId="0" fontId="5" fillId="0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5" fillId="0" borderId="0"/>
    <xf numFmtId="0" fontId="4" fillId="87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131" fillId="0" borderId="0">
      <protection locked="0"/>
    </xf>
    <xf numFmtId="0" fontId="5" fillId="0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3" fillId="0" borderId="0"/>
    <xf numFmtId="0" fontId="3" fillId="0" borderId="0"/>
    <xf numFmtId="0" fontId="131" fillId="0" borderId="0"/>
    <xf numFmtId="0" fontId="3" fillId="0" borderId="0"/>
    <xf numFmtId="0" fontId="4" fillId="87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87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5" fillId="0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160" fillId="0" borderId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8" fillId="81" borderId="16" applyNumberFormat="0" applyAlignment="0" applyProtection="0"/>
    <xf numFmtId="40" fontId="161" fillId="88" borderId="0">
      <alignment horizontal="right"/>
    </xf>
    <xf numFmtId="0" fontId="162" fillId="88" borderId="0">
      <alignment horizontal="right"/>
    </xf>
    <xf numFmtId="0" fontId="163" fillId="88" borderId="28"/>
    <xf numFmtId="0" fontId="163" fillId="0" borderId="0" applyBorder="0">
      <alignment horizontal="centerContinuous"/>
    </xf>
    <xf numFmtId="0" fontId="164" fillId="0" borderId="0" applyBorder="0">
      <alignment horizontal="centerContinuous"/>
    </xf>
    <xf numFmtId="9" fontId="131" fillId="0" borderId="0" applyFont="0" applyFill="0" applyBorder="0" applyAlignment="0" applyProtection="0"/>
    <xf numFmtId="217" fontId="29" fillId="0" borderId="0"/>
    <xf numFmtId="0" fontId="18" fillId="0" borderId="0" applyNumberFormat="0" applyFont="0" applyFill="0" applyBorder="0" applyAlignment="0" applyProtection="0">
      <alignment horizontal="left"/>
    </xf>
    <xf numFmtId="15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52" fillId="0" borderId="18">
      <alignment horizontal="center"/>
    </xf>
    <xf numFmtId="0" fontId="18" fillId="40" borderId="0" applyNumberFormat="0" applyFont="0" applyBorder="0" applyAlignment="0" applyProtection="0"/>
    <xf numFmtId="218" fontId="3" fillId="0" borderId="0" applyNumberFormat="0" applyFill="0" applyBorder="0" applyAlignment="0" applyProtection="0">
      <alignment horizontal="left"/>
    </xf>
    <xf numFmtId="0" fontId="165" fillId="89" borderId="0">
      <alignment horizontal="left" vertical="center"/>
      <protection locked="0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6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47" borderId="14" applyNumberFormat="0" applyProtection="0">
      <alignment horizontal="left" vertical="center" indent="1"/>
    </xf>
    <xf numFmtId="4" fontId="55" fillId="47" borderId="0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55" fillId="49" borderId="0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47" borderId="67" applyNumberFormat="0" applyProtection="0">
      <alignment horizontal="left" vertical="center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30" borderId="103" applyNumberFormat="0">
      <protection locked="0"/>
    </xf>
    <xf numFmtId="0" fontId="4" fillId="30" borderId="103" applyNumberFormat="0">
      <protection locked="0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6" fillId="38" borderId="11" applyNumberFormat="0" applyProtection="0">
      <alignment vertical="center"/>
    </xf>
    <xf numFmtId="4" fontId="166" fillId="38" borderId="11" applyNumberFormat="0" applyProtection="0">
      <alignment vertical="center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0" fontId="168" fillId="55" borderId="19" applyNumberFormat="0" applyProtection="0">
      <alignment horizontal="left" vertical="top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0" fontId="4" fillId="56" borderId="11"/>
    <xf numFmtId="0" fontId="4" fillId="56" borderId="11"/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172" fontId="55" fillId="0" borderId="25">
      <alignment horizontal="justify" vertical="top" wrapText="1"/>
    </xf>
    <xf numFmtId="0" fontId="3" fillId="0" borderId="0"/>
    <xf numFmtId="219" fontId="55" fillId="0" borderId="0" applyFill="0" applyBorder="0" applyAlignment="0"/>
    <xf numFmtId="0" fontId="3" fillId="0" borderId="0"/>
    <xf numFmtId="0" fontId="3" fillId="0" borderId="0"/>
    <xf numFmtId="40" fontId="171" fillId="0" borderId="0" applyBorder="0">
      <alignment horizontal="right"/>
    </xf>
    <xf numFmtId="0" fontId="165" fillId="89" borderId="0">
      <alignment horizontal="left" vertical="center"/>
      <protection locked="0"/>
    </xf>
    <xf numFmtId="0" fontId="172" fillId="0" borderId="0"/>
    <xf numFmtId="0" fontId="75" fillId="0" borderId="104" applyNumberFormat="0" applyFill="0" applyAlignment="0" applyProtection="0"/>
    <xf numFmtId="170" fontId="173" fillId="0" borderId="28">
      <protection locked="0"/>
    </xf>
    <xf numFmtId="193" fontId="174" fillId="0" borderId="0"/>
    <xf numFmtId="0" fontId="175" fillId="0" borderId="0" applyNumberFormat="0" applyFont="0" applyFill="0"/>
    <xf numFmtId="0" fontId="176" fillId="0" borderId="0" applyNumberFormat="0" applyFill="0" applyBorder="0" applyAlignment="0" applyProtection="0"/>
    <xf numFmtId="220" fontId="174" fillId="0" borderId="0"/>
    <xf numFmtId="0" fontId="177" fillId="0" borderId="0" applyNumberFormat="0" applyFill="0" applyBorder="0" applyAlignment="0"/>
    <xf numFmtId="0" fontId="159" fillId="0" borderId="0" applyNumberFormat="0" applyFont="0" applyFill="0" applyBorder="0" applyProtection="0">
      <alignment horizontal="center" vertical="center" wrapText="1"/>
    </xf>
    <xf numFmtId="0" fontId="3" fillId="0" borderId="0"/>
    <xf numFmtId="221" fontId="178" fillId="0" borderId="0"/>
    <xf numFmtId="172" fontId="9" fillId="0" borderId="0"/>
    <xf numFmtId="0" fontId="179" fillId="0" borderId="0" applyFont="0" applyFill="0" applyBorder="0" applyAlignment="0" applyProtection="0"/>
    <xf numFmtId="0" fontId="179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180" fillId="0" borderId="0" applyNumberFormat="0" applyFill="0" applyBorder="0" applyAlignment="0" applyProtection="0">
      <alignment vertical="top"/>
      <protection locked="0"/>
    </xf>
    <xf numFmtId="0" fontId="179" fillId="0" borderId="0"/>
    <xf numFmtId="188" fontId="146" fillId="0" borderId="0"/>
    <xf numFmtId="40" fontId="146" fillId="0" borderId="0"/>
    <xf numFmtId="207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38" fontId="146" fillId="0" borderId="0"/>
    <xf numFmtId="0" fontId="181" fillId="0" borderId="0"/>
    <xf numFmtId="166" fontId="182" fillId="0" borderId="0" applyFont="0" applyFill="0" applyBorder="0" applyAlignment="0" applyProtection="0"/>
    <xf numFmtId="222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0" fontId="183" fillId="0" borderId="0" applyNumberFormat="0" applyFill="0" applyBorder="0" applyAlignment="0" applyProtection="0">
      <alignment vertical="top"/>
      <protection locked="0"/>
    </xf>
    <xf numFmtId="224" fontId="181" fillId="0" borderId="0" applyFont="0" applyFill="0" applyBorder="0" applyAlignment="0" applyProtection="0"/>
    <xf numFmtId="225" fontId="181" fillId="0" borderId="0" applyFont="0" applyFill="0" applyBorder="0" applyAlignment="0" applyProtection="0"/>
    <xf numFmtId="0" fontId="184" fillId="0" borderId="0" applyNumberFormat="0" applyFill="0" applyBorder="0" applyAlignment="0" applyProtection="0">
      <alignment vertical="top"/>
      <protection locked="0"/>
    </xf>
    <xf numFmtId="0" fontId="2" fillId="0" borderId="0"/>
    <xf numFmtId="4" fontId="55" fillId="0" borderId="167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0" fontId="3" fillId="0" borderId="0"/>
    <xf numFmtId="0" fontId="3" fillId="0" borderId="0" applyFill="0"/>
    <xf numFmtId="0" fontId="168" fillId="4" borderId="167" applyNumberFormat="0" applyProtection="0">
      <alignment horizontal="left" vertical="top" indent="1"/>
    </xf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 applyFill="0"/>
    <xf numFmtId="0" fontId="131" fillId="0" borderId="0"/>
    <xf numFmtId="4" fontId="55" fillId="0" borderId="167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3" fillId="0" borderId="0"/>
    <xf numFmtId="0" fontId="3" fillId="0" borderId="0"/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5" fillId="30" borderId="0" applyNumberFormat="0" applyBorder="0" applyAlignment="0" applyProtection="0"/>
    <xf numFmtId="0" fontId="131" fillId="105" borderId="0" applyNumberFormat="0" applyBorder="0" applyAlignment="0" applyProtection="0"/>
    <xf numFmtId="0" fontId="131" fillId="105" borderId="0" applyNumberFormat="0" applyBorder="0" applyAlignment="0" applyProtection="0"/>
    <xf numFmtId="0" fontId="131" fillId="105" borderId="0" applyNumberFormat="0" applyBorder="0" applyAlignment="0" applyProtection="0"/>
    <xf numFmtId="0" fontId="131" fillId="105" borderId="0" applyNumberFormat="0" applyBorder="0" applyAlignment="0" applyProtection="0"/>
    <xf numFmtId="0" fontId="131" fillId="105" borderId="0" applyNumberFormat="0" applyBorder="0" applyAlignment="0" applyProtection="0"/>
    <xf numFmtId="0" fontId="131" fillId="105" borderId="0" applyNumberFormat="0" applyBorder="0" applyAlignment="0" applyProtection="0"/>
    <xf numFmtId="0" fontId="131" fillId="105" borderId="0" applyNumberFormat="0" applyBorder="0" applyAlignment="0" applyProtection="0"/>
    <xf numFmtId="0" fontId="5" fillId="2" borderId="0" applyNumberFormat="0" applyBorder="0" applyAlignment="0" applyProtection="0"/>
    <xf numFmtId="0" fontId="131" fillId="108" borderId="0" applyNumberFormat="0" applyBorder="0" applyAlignment="0" applyProtection="0"/>
    <xf numFmtId="0" fontId="131" fillId="108" borderId="0" applyNumberFormat="0" applyBorder="0" applyAlignment="0" applyProtection="0"/>
    <xf numFmtId="0" fontId="131" fillId="108" borderId="0" applyNumberFormat="0" applyBorder="0" applyAlignment="0" applyProtection="0"/>
    <xf numFmtId="0" fontId="131" fillId="108" borderId="0" applyNumberFormat="0" applyBorder="0" applyAlignment="0" applyProtection="0"/>
    <xf numFmtId="0" fontId="131" fillId="108" borderId="0" applyNumberFormat="0" applyBorder="0" applyAlignment="0" applyProtection="0"/>
    <xf numFmtId="0" fontId="131" fillId="108" borderId="0" applyNumberFormat="0" applyBorder="0" applyAlignment="0" applyProtection="0"/>
    <xf numFmtId="0" fontId="131" fillId="108" borderId="0" applyNumberFormat="0" applyBorder="0" applyAlignment="0" applyProtection="0"/>
    <xf numFmtId="0" fontId="5" fillId="4" borderId="0" applyNumberFormat="0" applyBorder="0" applyAlignment="0" applyProtection="0"/>
    <xf numFmtId="0" fontId="131" fillId="111" borderId="0" applyNumberFormat="0" applyBorder="0" applyAlignment="0" applyProtection="0"/>
    <xf numFmtId="0" fontId="131" fillId="111" borderId="0" applyNumberFormat="0" applyBorder="0" applyAlignment="0" applyProtection="0"/>
    <xf numFmtId="0" fontId="131" fillId="111" borderId="0" applyNumberFormat="0" applyBorder="0" applyAlignment="0" applyProtection="0"/>
    <xf numFmtId="0" fontId="131" fillId="111" borderId="0" applyNumberFormat="0" applyBorder="0" applyAlignment="0" applyProtection="0"/>
    <xf numFmtId="0" fontId="131" fillId="111" borderId="0" applyNumberFormat="0" applyBorder="0" applyAlignment="0" applyProtection="0"/>
    <xf numFmtId="0" fontId="131" fillId="111" borderId="0" applyNumberFormat="0" applyBorder="0" applyAlignment="0" applyProtection="0"/>
    <xf numFmtId="0" fontId="131" fillId="111" borderId="0" applyNumberFormat="0" applyBorder="0" applyAlignment="0" applyProtection="0"/>
    <xf numFmtId="0" fontId="5" fillId="30" borderId="0" applyNumberFormat="0" applyBorder="0" applyAlignment="0" applyProtection="0"/>
    <xf numFmtId="0" fontId="131" fillId="114" borderId="0" applyNumberFormat="0" applyBorder="0" applyAlignment="0" applyProtection="0"/>
    <xf numFmtId="0" fontId="131" fillId="114" borderId="0" applyNumberFormat="0" applyBorder="0" applyAlignment="0" applyProtection="0"/>
    <xf numFmtId="0" fontId="131" fillId="114" borderId="0" applyNumberFormat="0" applyBorder="0" applyAlignment="0" applyProtection="0"/>
    <xf numFmtId="0" fontId="131" fillId="114" borderId="0" applyNumberFormat="0" applyBorder="0" applyAlignment="0" applyProtection="0"/>
    <xf numFmtId="0" fontId="131" fillId="114" borderId="0" applyNumberFormat="0" applyBorder="0" applyAlignment="0" applyProtection="0"/>
    <xf numFmtId="0" fontId="131" fillId="114" borderId="0" applyNumberFormat="0" applyBorder="0" applyAlignment="0" applyProtection="0"/>
    <xf numFmtId="0" fontId="131" fillId="114" borderId="0" applyNumberFormat="0" applyBorder="0" applyAlignment="0" applyProtection="0"/>
    <xf numFmtId="0" fontId="5" fillId="5" borderId="0" applyNumberFormat="0" applyBorder="0" applyAlignment="0" applyProtection="0"/>
    <xf numFmtId="0" fontId="131" fillId="117" borderId="0" applyNumberFormat="0" applyBorder="0" applyAlignment="0" applyProtection="0"/>
    <xf numFmtId="0" fontId="131" fillId="117" borderId="0" applyNumberFormat="0" applyBorder="0" applyAlignment="0" applyProtection="0"/>
    <xf numFmtId="0" fontId="131" fillId="117" borderId="0" applyNumberFormat="0" applyBorder="0" applyAlignment="0" applyProtection="0"/>
    <xf numFmtId="0" fontId="131" fillId="117" borderId="0" applyNumberFormat="0" applyBorder="0" applyAlignment="0" applyProtection="0"/>
    <xf numFmtId="0" fontId="131" fillId="117" borderId="0" applyNumberFormat="0" applyBorder="0" applyAlignment="0" applyProtection="0"/>
    <xf numFmtId="0" fontId="131" fillId="117" borderId="0" applyNumberFormat="0" applyBorder="0" applyAlignment="0" applyProtection="0"/>
    <xf numFmtId="0" fontId="131" fillId="117" borderId="0" applyNumberFormat="0" applyBorder="0" applyAlignment="0" applyProtection="0"/>
    <xf numFmtId="0" fontId="5" fillId="2" borderId="0" applyNumberFormat="0" applyBorder="0" applyAlignment="0" applyProtection="0"/>
    <xf numFmtId="0" fontId="131" fillId="120" borderId="0" applyNumberFormat="0" applyBorder="0" applyAlignment="0" applyProtection="0"/>
    <xf numFmtId="0" fontId="131" fillId="120" borderId="0" applyNumberFormat="0" applyBorder="0" applyAlignment="0" applyProtection="0"/>
    <xf numFmtId="0" fontId="131" fillId="120" borderId="0" applyNumberFormat="0" applyBorder="0" applyAlignment="0" applyProtection="0"/>
    <xf numFmtId="0" fontId="131" fillId="120" borderId="0" applyNumberFormat="0" applyBorder="0" applyAlignment="0" applyProtection="0"/>
    <xf numFmtId="0" fontId="131" fillId="120" borderId="0" applyNumberFormat="0" applyBorder="0" applyAlignment="0" applyProtection="0"/>
    <xf numFmtId="0" fontId="131" fillId="120" borderId="0" applyNumberFormat="0" applyBorder="0" applyAlignment="0" applyProtection="0"/>
    <xf numFmtId="0" fontId="131" fillId="120" borderId="0" applyNumberFormat="0" applyBorder="0" applyAlignment="0" applyProtection="0"/>
    <xf numFmtId="0" fontId="5" fillId="6" borderId="0" applyNumberFormat="0" applyBorder="0" applyAlignment="0" applyProtection="0"/>
    <xf numFmtId="0" fontId="131" fillId="106" borderId="0" applyNumberFormat="0" applyBorder="0" applyAlignment="0" applyProtection="0"/>
    <xf numFmtId="0" fontId="131" fillId="106" borderId="0" applyNumberFormat="0" applyBorder="0" applyAlignment="0" applyProtection="0"/>
    <xf numFmtId="0" fontId="131" fillId="106" borderId="0" applyNumberFormat="0" applyBorder="0" applyAlignment="0" applyProtection="0"/>
    <xf numFmtId="0" fontId="131" fillId="106" borderId="0" applyNumberFormat="0" applyBorder="0" applyAlignment="0" applyProtection="0"/>
    <xf numFmtId="0" fontId="131" fillId="106" borderId="0" applyNumberFormat="0" applyBorder="0" applyAlignment="0" applyProtection="0"/>
    <xf numFmtId="0" fontId="131" fillId="106" borderId="0" applyNumberFormat="0" applyBorder="0" applyAlignment="0" applyProtection="0"/>
    <xf numFmtId="0" fontId="131" fillId="106" borderId="0" applyNumberFormat="0" applyBorder="0" applyAlignment="0" applyProtection="0"/>
    <xf numFmtId="0" fontId="5" fillId="2" borderId="0" applyNumberFormat="0" applyBorder="0" applyAlignment="0" applyProtection="0"/>
    <xf numFmtId="0" fontId="131" fillId="109" borderId="0" applyNumberFormat="0" applyBorder="0" applyAlignment="0" applyProtection="0"/>
    <xf numFmtId="0" fontId="131" fillId="109" borderId="0" applyNumberFormat="0" applyBorder="0" applyAlignment="0" applyProtection="0"/>
    <xf numFmtId="0" fontId="131" fillId="109" borderId="0" applyNumberFormat="0" applyBorder="0" applyAlignment="0" applyProtection="0"/>
    <xf numFmtId="0" fontId="131" fillId="109" borderId="0" applyNumberFormat="0" applyBorder="0" applyAlignment="0" applyProtection="0"/>
    <xf numFmtId="0" fontId="131" fillId="109" borderId="0" applyNumberFormat="0" applyBorder="0" applyAlignment="0" applyProtection="0"/>
    <xf numFmtId="0" fontId="131" fillId="109" borderId="0" applyNumberFormat="0" applyBorder="0" applyAlignment="0" applyProtection="0"/>
    <xf numFmtId="0" fontId="131" fillId="109" borderId="0" applyNumberFormat="0" applyBorder="0" applyAlignment="0" applyProtection="0"/>
    <xf numFmtId="0" fontId="5" fillId="7" borderId="0" applyNumberFormat="0" applyBorder="0" applyAlignment="0" applyProtection="0"/>
    <xf numFmtId="0" fontId="131" fillId="112" borderId="0" applyNumberFormat="0" applyBorder="0" applyAlignment="0" applyProtection="0"/>
    <xf numFmtId="0" fontId="131" fillId="112" borderId="0" applyNumberFormat="0" applyBorder="0" applyAlignment="0" applyProtection="0"/>
    <xf numFmtId="0" fontId="131" fillId="112" borderId="0" applyNumberFormat="0" applyBorder="0" applyAlignment="0" applyProtection="0"/>
    <xf numFmtId="0" fontId="131" fillId="112" borderId="0" applyNumberFormat="0" applyBorder="0" applyAlignment="0" applyProtection="0"/>
    <xf numFmtId="0" fontId="131" fillId="112" borderId="0" applyNumberFormat="0" applyBorder="0" applyAlignment="0" applyProtection="0"/>
    <xf numFmtId="0" fontId="131" fillId="112" borderId="0" applyNumberFormat="0" applyBorder="0" applyAlignment="0" applyProtection="0"/>
    <xf numFmtId="0" fontId="131" fillId="112" borderId="0" applyNumberFormat="0" applyBorder="0" applyAlignment="0" applyProtection="0"/>
    <xf numFmtId="0" fontId="5" fillId="6" borderId="0" applyNumberFormat="0" applyBorder="0" applyAlignment="0" applyProtection="0"/>
    <xf numFmtId="0" fontId="131" fillId="115" borderId="0" applyNumberFormat="0" applyBorder="0" applyAlignment="0" applyProtection="0"/>
    <xf numFmtId="0" fontId="131" fillId="115" borderId="0" applyNumberFormat="0" applyBorder="0" applyAlignment="0" applyProtection="0"/>
    <xf numFmtId="0" fontId="131" fillId="115" borderId="0" applyNumberFormat="0" applyBorder="0" applyAlignment="0" applyProtection="0"/>
    <xf numFmtId="0" fontId="131" fillId="115" borderId="0" applyNumberFormat="0" applyBorder="0" applyAlignment="0" applyProtection="0"/>
    <xf numFmtId="0" fontId="131" fillId="115" borderId="0" applyNumberFormat="0" applyBorder="0" applyAlignment="0" applyProtection="0"/>
    <xf numFmtId="0" fontId="131" fillId="115" borderId="0" applyNumberFormat="0" applyBorder="0" applyAlignment="0" applyProtection="0"/>
    <xf numFmtId="0" fontId="131" fillId="115" borderId="0" applyNumberFormat="0" applyBorder="0" applyAlignment="0" applyProtection="0"/>
    <xf numFmtId="0" fontId="5" fillId="8" borderId="0" applyNumberFormat="0" applyBorder="0" applyAlignment="0" applyProtection="0"/>
    <xf numFmtId="0" fontId="131" fillId="118" borderId="0" applyNumberFormat="0" applyBorder="0" applyAlignment="0" applyProtection="0"/>
    <xf numFmtId="0" fontId="131" fillId="118" borderId="0" applyNumberFormat="0" applyBorder="0" applyAlignment="0" applyProtection="0"/>
    <xf numFmtId="0" fontId="131" fillId="118" borderId="0" applyNumberFormat="0" applyBorder="0" applyAlignment="0" applyProtection="0"/>
    <xf numFmtId="0" fontId="131" fillId="118" borderId="0" applyNumberFormat="0" applyBorder="0" applyAlignment="0" applyProtection="0"/>
    <xf numFmtId="0" fontId="131" fillId="118" borderId="0" applyNumberFormat="0" applyBorder="0" applyAlignment="0" applyProtection="0"/>
    <xf numFmtId="0" fontId="131" fillId="118" borderId="0" applyNumberFormat="0" applyBorder="0" applyAlignment="0" applyProtection="0"/>
    <xf numFmtId="0" fontId="131" fillId="118" borderId="0" applyNumberFormat="0" applyBorder="0" applyAlignment="0" applyProtection="0"/>
    <xf numFmtId="0" fontId="5" fillId="2" borderId="0" applyNumberFormat="0" applyBorder="0" applyAlignment="0" applyProtection="0"/>
    <xf numFmtId="0" fontId="131" fillId="121" borderId="0" applyNumberFormat="0" applyBorder="0" applyAlignment="0" applyProtection="0"/>
    <xf numFmtId="0" fontId="131" fillId="121" borderId="0" applyNumberFormat="0" applyBorder="0" applyAlignment="0" applyProtection="0"/>
    <xf numFmtId="0" fontId="131" fillId="121" borderId="0" applyNumberFormat="0" applyBorder="0" applyAlignment="0" applyProtection="0"/>
    <xf numFmtId="0" fontId="131" fillId="121" borderId="0" applyNumberFormat="0" applyBorder="0" applyAlignment="0" applyProtection="0"/>
    <xf numFmtId="0" fontId="131" fillId="121" borderId="0" applyNumberFormat="0" applyBorder="0" applyAlignment="0" applyProtection="0"/>
    <xf numFmtId="0" fontId="131" fillId="121" borderId="0" applyNumberFormat="0" applyBorder="0" applyAlignment="0" applyProtection="0"/>
    <xf numFmtId="0" fontId="131" fillId="121" borderId="0" applyNumberFormat="0" applyBorder="0" applyAlignment="0" applyProtection="0"/>
    <xf numFmtId="0" fontId="6" fillId="9" borderId="0" applyNumberFormat="0" applyBorder="0" applyAlignment="0" applyProtection="0"/>
    <xf numFmtId="0" fontId="6" fillId="2" borderId="0" applyNumberFormat="0" applyBorder="0" applyAlignment="0" applyProtection="0"/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6" fillId="122" borderId="0" applyNumberFormat="0" applyBorder="0" applyAlignment="0" applyProtection="0"/>
    <xf numFmtId="0" fontId="4" fillId="47" borderId="167" applyNumberFormat="0" applyProtection="0">
      <alignment horizontal="left" vertical="top" indent="1"/>
    </xf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4" fillId="47" borderId="167" applyNumberFormat="0" applyProtection="0">
      <alignment horizontal="left" vertical="top" indent="1"/>
    </xf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4" fillId="47" borderId="167" applyNumberFormat="0" applyProtection="0">
      <alignment horizontal="left" vertical="top" indent="1"/>
    </xf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4" fillId="47" borderId="167" applyNumberFormat="0" applyProtection="0">
      <alignment horizontal="left" vertical="top" indent="1"/>
    </xf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4" fillId="47" borderId="167" applyNumberFormat="0" applyProtection="0">
      <alignment horizontal="left" vertical="top" indent="1"/>
    </xf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4" fillId="47" borderId="167" applyNumberFormat="0" applyProtection="0">
      <alignment horizontal="left" vertical="top" indent="1"/>
    </xf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4" fillId="47" borderId="167" applyNumberFormat="0" applyProtection="0">
      <alignment horizontal="left" vertical="top" indent="1"/>
    </xf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4" fillId="47" borderId="167" applyNumberFormat="0" applyProtection="0">
      <alignment horizontal="left" vertical="top" indent="1"/>
    </xf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4" fillId="47" borderId="167" applyNumberFormat="0" applyProtection="0">
      <alignment horizontal="left" vertical="top" indent="1"/>
    </xf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3" fillId="54" borderId="167" applyNumberFormat="0" applyProtection="0">
      <alignment horizontal="left" vertical="top" indent="1"/>
    </xf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9" borderId="0" applyNumberFormat="0" applyBorder="0" applyAlignment="0" applyProtection="0"/>
    <xf numFmtId="0" fontId="3" fillId="54" borderId="167" applyNumberFormat="0" applyProtection="0">
      <alignment horizontal="left" vertical="top" indent="1"/>
    </xf>
    <xf numFmtId="0" fontId="6" fillId="76" borderId="0" applyNumberFormat="0" applyBorder="0" applyAlignment="0" applyProtection="0"/>
    <xf numFmtId="0" fontId="190" fillId="104" borderId="0" applyNumberFormat="0" applyBorder="0" applyAlignment="0" applyProtection="0"/>
    <xf numFmtId="0" fontId="190" fillId="104" borderId="0" applyNumberFormat="0" applyBorder="0" applyAlignment="0" applyProtection="0"/>
    <xf numFmtId="0" fontId="190" fillId="104" borderId="0" applyNumberFormat="0" applyBorder="0" applyAlignment="0" applyProtection="0"/>
    <xf numFmtId="0" fontId="190" fillId="104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3" fillId="54" borderId="167" applyNumberFormat="0" applyProtection="0">
      <alignment horizontal="left" vertical="top" indent="1"/>
    </xf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3" fillId="54" borderId="167" applyNumberFormat="0" applyProtection="0">
      <alignment horizontal="left" vertical="top" indent="1"/>
    </xf>
    <xf numFmtId="0" fontId="6" fillId="76" borderId="0" applyNumberFormat="0" applyBorder="0" applyAlignment="0" applyProtection="0"/>
    <xf numFmtId="0" fontId="190" fillId="104" borderId="0" applyNumberFormat="0" applyBorder="0" applyAlignment="0" applyProtection="0"/>
    <xf numFmtId="0" fontId="190" fillId="104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3" fillId="54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190" fillId="104" borderId="0" applyNumberFormat="0" applyBorder="0" applyAlignment="0" applyProtection="0"/>
    <xf numFmtId="0" fontId="190" fillId="104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190" fillId="104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31" fillId="21" borderId="169" applyBorder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31" fillId="21" borderId="169" applyBorder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5" fillId="26" borderId="0" applyNumberFormat="0" applyBorder="0" applyAlignment="0" applyProtection="0"/>
    <xf numFmtId="0" fontId="5" fillId="11" borderId="0" applyNumberFormat="0" applyBorder="0" applyAlignment="0" applyProtection="0"/>
    <xf numFmtId="0" fontId="6" fillId="22" borderId="0" applyNumberFormat="0" applyBorder="0" applyAlignment="0" applyProtection="0"/>
    <xf numFmtId="0" fontId="31" fillId="21" borderId="169" applyBorder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31" fillId="21" borderId="169" applyBorder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31" fillId="21" borderId="169" applyBorder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31" fillId="21" borderId="169" applyBorder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31" fillId="21" borderId="169" applyBorder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31" fillId="21" borderId="169" applyBorder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31" fillId="21" borderId="169" applyBorder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31" fillId="21" borderId="169" applyBorder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31" fillId="21" borderId="169" applyBorder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31" fillId="21" borderId="169" applyBorder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13" borderId="0" applyNumberFormat="0" applyBorder="0" applyAlignment="0" applyProtection="0"/>
    <xf numFmtId="0" fontId="31" fillId="21" borderId="169" applyBorder="0"/>
    <xf numFmtId="0" fontId="6" fillId="77" borderId="0" applyNumberFormat="0" applyBorder="0" applyAlignment="0" applyProtection="0"/>
    <xf numFmtId="0" fontId="190" fillId="107" borderId="0" applyNumberFormat="0" applyBorder="0" applyAlignment="0" applyProtection="0"/>
    <xf numFmtId="0" fontId="190" fillId="107" borderId="0" applyNumberFormat="0" applyBorder="0" applyAlignment="0" applyProtection="0"/>
    <xf numFmtId="0" fontId="190" fillId="107" borderId="0" applyNumberFormat="0" applyBorder="0" applyAlignment="0" applyProtection="0"/>
    <xf numFmtId="0" fontId="190" fillId="10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31" fillId="21" borderId="169" applyBorder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31" fillId="21" borderId="169" applyBorder="0"/>
    <xf numFmtId="0" fontId="6" fillId="77" borderId="0" applyNumberFormat="0" applyBorder="0" applyAlignment="0" applyProtection="0"/>
    <xf numFmtId="0" fontId="190" fillId="107" borderId="0" applyNumberFormat="0" applyBorder="0" applyAlignment="0" applyProtection="0"/>
    <xf numFmtId="0" fontId="190" fillId="10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31" fillId="21" borderId="169" applyBorder="0"/>
    <xf numFmtId="0" fontId="6" fillId="77" borderId="0" applyNumberFormat="0" applyBorder="0" applyAlignment="0" applyProtection="0"/>
    <xf numFmtId="0" fontId="190" fillId="107" borderId="0" applyNumberFormat="0" applyBorder="0" applyAlignment="0" applyProtection="0"/>
    <xf numFmtId="0" fontId="190" fillId="10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31" fillId="21" borderId="169" applyBorder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31" fillId="21" borderId="169" applyBorder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31" fillId="21" borderId="169" applyBorder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190" fillId="10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31" fillId="21" borderId="169" applyBorder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31" fillId="21" borderId="169" applyBorder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5" fillId="26" borderId="0" applyNumberFormat="0" applyBorder="0" applyAlignment="0" applyProtection="0"/>
    <xf numFmtId="0" fontId="5" fillId="123" borderId="0" applyNumberFormat="0" applyBorder="0" applyAlignment="0" applyProtection="0"/>
    <xf numFmtId="0" fontId="6" fillId="11" borderId="0" applyNumberFormat="0" applyBorder="0" applyAlignment="0" applyProtection="0"/>
    <xf numFmtId="0" fontId="31" fillId="21" borderId="169" applyBorder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31" fillId="21" borderId="169" applyBorder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31" fillId="21" borderId="169" applyBorder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31" fillId="21" borderId="169" applyBorder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31" fillId="21" borderId="169" applyBorder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31" fillId="21" borderId="169" applyBorder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31" fillId="21" borderId="169" applyBorder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31" fillId="21" borderId="169" applyBorder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31" fillId="21" borderId="169" applyBorder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31" fillId="21" borderId="169" applyBorder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17" borderId="0" applyNumberFormat="0" applyBorder="0" applyAlignment="0" applyProtection="0"/>
    <xf numFmtId="4" fontId="55" fillId="38" borderId="167" applyNumberFormat="0" applyProtection="0">
      <alignment vertical="center"/>
    </xf>
    <xf numFmtId="0" fontId="6" fillId="78" borderId="0" applyNumberFormat="0" applyBorder="0" applyAlignment="0" applyProtection="0"/>
    <xf numFmtId="0" fontId="190" fillId="110" borderId="0" applyNumberFormat="0" applyBorder="0" applyAlignment="0" applyProtection="0"/>
    <xf numFmtId="0" fontId="190" fillId="110" borderId="0" applyNumberFormat="0" applyBorder="0" applyAlignment="0" applyProtection="0"/>
    <xf numFmtId="0" fontId="190" fillId="110" borderId="0" applyNumberFormat="0" applyBorder="0" applyAlignment="0" applyProtection="0"/>
    <xf numFmtId="0" fontId="190" fillId="110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4" fontId="168" fillId="4" borderId="167" applyNumberFormat="0" applyProtection="0">
      <alignment vertical="center"/>
    </xf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4" fontId="168" fillId="4" borderId="167" applyNumberFormat="0" applyProtection="0">
      <alignment vertical="center"/>
    </xf>
    <xf numFmtId="0" fontId="6" fillId="78" borderId="0" applyNumberFormat="0" applyBorder="0" applyAlignment="0" applyProtection="0"/>
    <xf numFmtId="0" fontId="190" fillId="110" borderId="0" applyNumberFormat="0" applyBorder="0" applyAlignment="0" applyProtection="0"/>
    <xf numFmtId="0" fontId="190" fillId="110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4" fontId="168" fillId="4" borderId="167" applyNumberFormat="0" applyProtection="0">
      <alignment vertical="center"/>
    </xf>
    <xf numFmtId="0" fontId="6" fillId="78" borderId="0" applyNumberFormat="0" applyBorder="0" applyAlignment="0" applyProtection="0"/>
    <xf numFmtId="0" fontId="190" fillId="110" borderId="0" applyNumberFormat="0" applyBorder="0" applyAlignment="0" applyProtection="0"/>
    <xf numFmtId="0" fontId="190" fillId="110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4" fontId="168" fillId="4" borderId="167" applyNumberFormat="0" applyProtection="0">
      <alignment vertical="center"/>
    </xf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4" fontId="168" fillId="4" borderId="167" applyNumberFormat="0" applyProtection="0">
      <alignment vertical="center"/>
    </xf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4" fontId="168" fillId="4" borderId="167" applyNumberFormat="0" applyProtection="0">
      <alignment vertical="center"/>
    </xf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190" fillId="110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4" fontId="168" fillId="4" borderId="167" applyNumberFormat="0" applyProtection="0">
      <alignment vertical="center"/>
    </xf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4" fontId="168" fillId="4" borderId="167" applyNumberFormat="0" applyProtection="0">
      <alignment vertical="center"/>
    </xf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4" fontId="168" fillId="4" borderId="167" applyNumberFormat="0" applyProtection="0">
      <alignment vertical="center"/>
    </xf>
    <xf numFmtId="0" fontId="5" fillId="11" borderId="0" applyNumberFormat="0" applyBorder="0" applyAlignment="0" applyProtection="0"/>
    <xf numFmtId="0" fontId="6" fillId="11" borderId="0" applyNumberFormat="0" applyBorder="0" applyAlignment="0" applyProtection="0"/>
    <xf numFmtId="4" fontId="168" fillId="4" borderId="167" applyNumberFormat="0" applyProtection="0">
      <alignment vertical="center"/>
    </xf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4" fontId="168" fillId="4" borderId="167" applyNumberFormat="0" applyProtection="0">
      <alignment vertical="center"/>
    </xf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4" fontId="168" fillId="4" borderId="167" applyNumberFormat="0" applyProtection="0">
      <alignment vertical="center"/>
    </xf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4" fontId="168" fillId="4" borderId="167" applyNumberFormat="0" applyProtection="0">
      <alignment vertical="center"/>
    </xf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4" fontId="168" fillId="4" borderId="167" applyNumberFormat="0" applyProtection="0">
      <alignment vertical="center"/>
    </xf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4" fontId="168" fillId="4" borderId="167" applyNumberFormat="0" applyProtection="0">
      <alignment vertical="center"/>
    </xf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4" fontId="168" fillId="4" borderId="167" applyNumberFormat="0" applyProtection="0">
      <alignment vertical="center"/>
    </xf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4" fontId="168" fillId="4" borderId="167" applyNumberFormat="0" applyProtection="0">
      <alignment vertical="center"/>
    </xf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4" fontId="168" fillId="4" borderId="167" applyNumberFormat="0" applyProtection="0">
      <alignment vertical="center"/>
    </xf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4" fontId="55" fillId="38" borderId="167" applyNumberFormat="0" applyProtection="0">
      <alignment vertical="center"/>
    </xf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21" borderId="0" applyNumberFormat="0" applyBorder="0" applyAlignment="0" applyProtection="0"/>
    <xf numFmtId="4" fontId="55" fillId="38" borderId="167" applyNumberFormat="0" applyProtection="0">
      <alignment vertical="center"/>
    </xf>
    <xf numFmtId="0" fontId="6" fillId="79" borderId="0" applyNumberFormat="0" applyBorder="0" applyAlignment="0" applyProtection="0"/>
    <xf numFmtId="0" fontId="190" fillId="113" borderId="0" applyNumberFormat="0" applyBorder="0" applyAlignment="0" applyProtection="0"/>
    <xf numFmtId="0" fontId="190" fillId="113" borderId="0" applyNumberFormat="0" applyBorder="0" applyAlignment="0" applyProtection="0"/>
    <xf numFmtId="0" fontId="190" fillId="113" borderId="0" applyNumberFormat="0" applyBorder="0" applyAlignment="0" applyProtection="0"/>
    <xf numFmtId="0" fontId="190" fillId="113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4" fontId="55" fillId="38" borderId="167" applyNumberFormat="0" applyProtection="0">
      <alignment vertical="center"/>
    </xf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4" fontId="55" fillId="38" borderId="167" applyNumberFormat="0" applyProtection="0">
      <alignment vertical="center"/>
    </xf>
    <xf numFmtId="0" fontId="6" fillId="79" borderId="0" applyNumberFormat="0" applyBorder="0" applyAlignment="0" applyProtection="0"/>
    <xf numFmtId="0" fontId="190" fillId="113" borderId="0" applyNumberFormat="0" applyBorder="0" applyAlignment="0" applyProtection="0"/>
    <xf numFmtId="0" fontId="190" fillId="113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4" fontId="55" fillId="38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55" fillId="38" borderId="167" applyNumberFormat="0" applyProtection="0">
      <alignment vertical="center"/>
    </xf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4" fontId="59" fillId="38" borderId="167" applyNumberFormat="0" applyProtection="0">
      <alignment vertical="center"/>
    </xf>
    <xf numFmtId="0" fontId="6" fillId="79" borderId="0" applyNumberFormat="0" applyBorder="0" applyAlignment="0" applyProtection="0"/>
    <xf numFmtId="0" fontId="190" fillId="113" borderId="0" applyNumberFormat="0" applyBorder="0" applyAlignment="0" applyProtection="0"/>
    <xf numFmtId="0" fontId="190" fillId="113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4" fontId="4" fillId="4" borderId="174" applyNumberFormat="0" applyProtection="0">
      <alignment vertical="center"/>
    </xf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4" fontId="4" fillId="4" borderId="174" applyNumberFormat="0" applyProtection="0">
      <alignment vertical="center"/>
    </xf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4" fontId="4" fillId="4" borderId="174" applyNumberFormat="0" applyProtection="0">
      <alignment vertical="center"/>
    </xf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190" fillId="113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4" fontId="4" fillId="4" borderId="174" applyNumberFormat="0" applyProtection="0">
      <alignment vertical="center"/>
    </xf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4" fontId="166" fillId="38" borderId="174" applyNumberFormat="0" applyProtection="0">
      <alignment vertical="center"/>
    </xf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6" fillId="79" borderId="0" applyNumberFormat="0" applyBorder="0" applyAlignment="0" applyProtection="0"/>
    <xf numFmtId="0" fontId="5" fillId="124" borderId="0" applyNumberFormat="0" applyBorder="0" applyAlignment="0" applyProtection="0"/>
    <xf numFmtId="0" fontId="5" fillId="14" borderId="0" applyNumberFormat="0" applyBorder="0" applyAlignment="0" applyProtection="0"/>
    <xf numFmtId="0" fontId="6" fillId="122" borderId="0" applyNumberFormat="0" applyBorder="0" applyAlignment="0" applyProtection="0"/>
    <xf numFmtId="4" fontId="166" fillId="38" borderId="174" applyNumberForma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4" fontId="166" fillId="38" borderId="174" applyNumberForma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4" fontId="166" fillId="38" borderId="174" applyNumberForma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4" fontId="166" fillId="38" borderId="174" applyNumberForma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4" fontId="166" fillId="38" borderId="174" applyNumberForma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4" fontId="4" fillId="4" borderId="174" applyNumberForma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4" fontId="4" fillId="4" borderId="174" applyNumberForma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4" fontId="59" fillId="38" borderId="167" applyNumberForma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4" fontId="59" fillId="38" borderId="167" applyNumberForma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4" fontId="59" fillId="38" borderId="167" applyNumberForma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4" fontId="59" fillId="38" borderId="167" applyNumberFormat="0" applyProtection="0">
      <alignment vertical="center"/>
    </xf>
    <xf numFmtId="0" fontId="6" fillId="12" borderId="0" applyNumberFormat="0" applyBorder="0" applyAlignment="0" applyProtection="0"/>
    <xf numFmtId="0" fontId="190" fillId="116" borderId="0" applyNumberFormat="0" applyBorder="0" applyAlignment="0" applyProtection="0"/>
    <xf numFmtId="0" fontId="190" fillId="116" borderId="0" applyNumberFormat="0" applyBorder="0" applyAlignment="0" applyProtection="0"/>
    <xf numFmtId="0" fontId="190" fillId="116" borderId="0" applyNumberFormat="0" applyBorder="0" applyAlignment="0" applyProtection="0"/>
    <xf numFmtId="0" fontId="190" fillId="116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4" fontId="59" fillId="38" borderId="167" applyNumberForma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4" fontId="59" fillId="38" borderId="167" applyNumberFormat="0" applyProtection="0">
      <alignment vertical="center"/>
    </xf>
    <xf numFmtId="0" fontId="6" fillId="12" borderId="0" applyNumberFormat="0" applyBorder="0" applyAlignment="0" applyProtection="0"/>
    <xf numFmtId="0" fontId="190" fillId="116" borderId="0" applyNumberFormat="0" applyBorder="0" applyAlignment="0" applyProtection="0"/>
    <xf numFmtId="0" fontId="190" fillId="116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4" fontId="59" fillId="38" borderId="167" applyNumberFormat="0" applyProtection="0">
      <alignment vertical="center"/>
    </xf>
    <xf numFmtId="4" fontId="59" fillId="38" borderId="167" applyNumberFormat="0" applyProtection="0">
      <alignment vertical="center"/>
    </xf>
    <xf numFmtId="4" fontId="59" fillId="38" borderId="167" applyNumberFormat="0" applyProtection="0">
      <alignment vertical="center"/>
    </xf>
    <xf numFmtId="4" fontId="59" fillId="38" borderId="167" applyNumberFormat="0" applyProtection="0">
      <alignment vertical="center"/>
    </xf>
    <xf numFmtId="4" fontId="59" fillId="38" borderId="167" applyNumberFormat="0" applyProtection="0">
      <alignment vertical="center"/>
    </xf>
    <xf numFmtId="4" fontId="59" fillId="38" borderId="167" applyNumberFormat="0" applyProtection="0">
      <alignment vertical="center"/>
    </xf>
    <xf numFmtId="4" fontId="55" fillId="38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4" fontId="168" fillId="6" borderId="167" applyNumberFormat="0" applyProtection="0">
      <alignment horizontal="left" vertical="center" indent="1"/>
    </xf>
    <xf numFmtId="0" fontId="6" fillId="12" borderId="0" applyNumberFormat="0" applyBorder="0" applyAlignment="0" applyProtection="0"/>
    <xf numFmtId="0" fontId="190" fillId="116" borderId="0" applyNumberFormat="0" applyBorder="0" applyAlignment="0" applyProtection="0"/>
    <xf numFmtId="0" fontId="190" fillId="116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4" fontId="168" fillId="6" borderId="167" applyNumberFormat="0" applyProtection="0">
      <alignment horizontal="left" vertical="center" indent="1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4" fontId="168" fillId="6" borderId="167" applyNumberFormat="0" applyProtection="0">
      <alignment horizontal="left" vertical="center" indent="1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4" fontId="168" fillId="6" borderId="167" applyNumberFormat="0" applyProtection="0">
      <alignment horizontal="left" vertical="center" indent="1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0" fillId="116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4" fontId="168" fillId="6" borderId="167" applyNumberFormat="0" applyProtection="0">
      <alignment horizontal="left" vertical="center" indent="1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4" fontId="168" fillId="6" borderId="167" applyNumberFormat="0" applyProtection="0">
      <alignment horizontal="left" vertical="center" indent="1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0" fontId="6" fillId="27" borderId="0" applyNumberFormat="0" applyBorder="0" applyAlignment="0" applyProtection="0"/>
    <xf numFmtId="4" fontId="168" fillId="6" borderId="167" applyNumberFormat="0" applyProtection="0">
      <alignment horizontal="left" vertical="center" indent="1"/>
    </xf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4" fontId="168" fillId="6" borderId="167" applyNumberFormat="0" applyProtection="0">
      <alignment horizontal="left" vertical="center" indent="1"/>
    </xf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4" fontId="168" fillId="6" borderId="167" applyNumberFormat="0" applyProtection="0">
      <alignment horizontal="left" vertical="center" indent="1"/>
    </xf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4" fontId="168" fillId="6" borderId="167" applyNumberFormat="0" applyProtection="0">
      <alignment horizontal="left" vertical="center" indent="1"/>
    </xf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4" fontId="168" fillId="6" borderId="167" applyNumberFormat="0" applyProtection="0">
      <alignment horizontal="left" vertical="center" indent="1"/>
    </xf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4" fontId="168" fillId="6" borderId="167" applyNumberFormat="0" applyProtection="0">
      <alignment horizontal="left" vertical="center" indent="1"/>
    </xf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4" fontId="168" fillId="6" borderId="167" applyNumberFormat="0" applyProtection="0">
      <alignment horizontal="left" vertical="center" indent="1"/>
    </xf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4" fontId="168" fillId="6" borderId="167" applyNumberFormat="0" applyProtection="0">
      <alignment horizontal="left" vertical="center" indent="1"/>
    </xf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4" fontId="168" fillId="6" borderId="167" applyNumberFormat="0" applyProtection="0">
      <alignment horizontal="left" vertical="center" indent="1"/>
    </xf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4" fontId="168" fillId="6" borderId="167" applyNumberFormat="0" applyProtection="0">
      <alignment horizontal="left" vertical="center" indent="1"/>
    </xf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25" borderId="0" applyNumberFormat="0" applyBorder="0" applyAlignment="0" applyProtection="0"/>
    <xf numFmtId="4" fontId="168" fillId="6" borderId="167" applyNumberFormat="0" applyProtection="0">
      <alignment horizontal="left" vertical="center" indent="1"/>
    </xf>
    <xf numFmtId="0" fontId="6" fillId="80" borderId="0" applyNumberFormat="0" applyBorder="0" applyAlignment="0" applyProtection="0"/>
    <xf numFmtId="0" fontId="190" fillId="119" borderId="0" applyNumberFormat="0" applyBorder="0" applyAlignment="0" applyProtection="0"/>
    <xf numFmtId="0" fontId="190" fillId="119" borderId="0" applyNumberFormat="0" applyBorder="0" applyAlignment="0" applyProtection="0"/>
    <xf numFmtId="0" fontId="190" fillId="119" borderId="0" applyNumberFormat="0" applyBorder="0" applyAlignment="0" applyProtection="0"/>
    <xf numFmtId="0" fontId="190" fillId="119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4" fontId="168" fillId="6" borderId="167" applyNumberFormat="0" applyProtection="0">
      <alignment horizontal="left" vertical="center" indent="1"/>
    </xf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4" fontId="168" fillId="6" borderId="167" applyNumberFormat="0" applyProtection="0">
      <alignment horizontal="left" vertical="center" indent="1"/>
    </xf>
    <xf numFmtId="0" fontId="6" fillId="80" borderId="0" applyNumberFormat="0" applyBorder="0" applyAlignment="0" applyProtection="0"/>
    <xf numFmtId="0" fontId="190" fillId="119" borderId="0" applyNumberFormat="0" applyBorder="0" applyAlignment="0" applyProtection="0"/>
    <xf numFmtId="0" fontId="190" fillId="119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55" fillId="38" borderId="167" applyNumberFormat="0" applyProtection="0">
      <alignment horizontal="left" vertical="center" indent="1"/>
    </xf>
    <xf numFmtId="4" fontId="55" fillId="38" borderId="167" applyNumberFormat="0" applyProtection="0">
      <alignment horizontal="left" vertical="center" indent="1"/>
    </xf>
    <xf numFmtId="4" fontId="55" fillId="38" borderId="167" applyNumberFormat="0" applyProtection="0">
      <alignment horizontal="left" vertical="center" indent="1"/>
    </xf>
    <xf numFmtId="4" fontId="55" fillId="38" borderId="167" applyNumberFormat="0" applyProtection="0">
      <alignment horizontal="left" vertical="center" indent="1"/>
    </xf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4" fontId="55" fillId="38" borderId="167" applyNumberFormat="0" applyProtection="0">
      <alignment horizontal="left" vertical="center" indent="1"/>
    </xf>
    <xf numFmtId="0" fontId="6" fillId="80" borderId="0" applyNumberFormat="0" applyBorder="0" applyAlignment="0" applyProtection="0"/>
    <xf numFmtId="0" fontId="190" fillId="119" borderId="0" applyNumberFormat="0" applyBorder="0" applyAlignment="0" applyProtection="0"/>
    <xf numFmtId="0" fontId="190" fillId="119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4" fontId="55" fillId="38" borderId="167" applyNumberFormat="0" applyProtection="0">
      <alignment horizontal="left" vertical="center" indent="1"/>
    </xf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4" fontId="55" fillId="38" borderId="167" applyNumberFormat="0" applyProtection="0">
      <alignment horizontal="left" vertical="center" indent="1"/>
    </xf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4" fontId="55" fillId="38" borderId="167" applyNumberFormat="0" applyProtection="0">
      <alignment horizontal="left" vertical="center" indent="1"/>
    </xf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190" fillId="119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4" fontId="55" fillId="38" borderId="167" applyNumberFormat="0" applyProtection="0">
      <alignment horizontal="left" vertical="center" indent="1"/>
    </xf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4" fontId="55" fillId="38" borderId="167" applyNumberFormat="0" applyProtection="0">
      <alignment horizontal="left" vertical="center" indent="1"/>
    </xf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0" fontId="6" fillId="80" borderId="0" applyNumberFormat="0" applyBorder="0" applyAlignment="0" applyProtection="0"/>
    <xf numFmtId="4" fontId="55" fillId="38" borderId="167" applyNumberFormat="0" applyProtection="0">
      <alignment horizontal="left" vertical="center" indent="1"/>
    </xf>
    <xf numFmtId="185" fontId="4" fillId="0" borderId="1">
      <alignment horizontal="center" vertical="center"/>
      <protection locked="0"/>
    </xf>
    <xf numFmtId="185" fontId="4" fillId="0" borderId="1">
      <alignment horizontal="center" vertical="center"/>
      <protection locked="0"/>
    </xf>
    <xf numFmtId="185" fontId="4" fillId="0" borderId="1">
      <alignment horizontal="center" vertical="center"/>
      <protection locked="0"/>
    </xf>
    <xf numFmtId="180" fontId="4" fillId="0" borderId="1">
      <alignment horizontal="center" vertical="center"/>
      <protection locked="0"/>
    </xf>
    <xf numFmtId="180" fontId="4" fillId="0" borderId="1">
      <alignment horizontal="center" vertical="center"/>
      <protection locked="0"/>
    </xf>
    <xf numFmtId="180" fontId="4" fillId="0" borderId="1">
      <alignment horizontal="center" vertical="center"/>
      <protection locked="0"/>
    </xf>
    <xf numFmtId="184" fontId="4" fillId="0" borderId="1">
      <alignment horizontal="center" vertical="center"/>
      <protection locked="0"/>
    </xf>
    <xf numFmtId="184" fontId="4" fillId="0" borderId="1">
      <alignment horizontal="center" vertical="center"/>
      <protection locked="0"/>
    </xf>
    <xf numFmtId="184" fontId="4" fillId="0" borderId="1">
      <alignment horizontal="center" vertical="center"/>
      <protection locked="0"/>
    </xf>
    <xf numFmtId="182" fontId="4" fillId="0" borderId="1">
      <alignment horizontal="center" vertical="center"/>
      <protection locked="0"/>
    </xf>
    <xf numFmtId="182" fontId="4" fillId="0" borderId="1">
      <alignment horizontal="center" vertical="center"/>
      <protection locked="0"/>
    </xf>
    <xf numFmtId="182" fontId="4" fillId="0" borderId="1">
      <alignment horizontal="center" vertical="center"/>
      <protection locked="0"/>
    </xf>
    <xf numFmtId="183" fontId="4" fillId="0" borderId="1">
      <alignment horizontal="center" vertical="center"/>
      <protection locked="0"/>
    </xf>
    <xf numFmtId="183" fontId="4" fillId="0" borderId="1">
      <alignment horizontal="center" vertical="center"/>
      <protection locked="0"/>
    </xf>
    <xf numFmtId="183" fontId="4" fillId="0" borderId="1">
      <alignment horizontal="center" vertical="center"/>
      <protection locked="0"/>
    </xf>
    <xf numFmtId="181" fontId="4" fillId="0" borderId="1">
      <alignment horizontal="center" vertical="center"/>
      <protection locked="0"/>
    </xf>
    <xf numFmtId="181" fontId="4" fillId="0" borderId="1">
      <alignment horizontal="center" vertical="center"/>
      <protection locked="0"/>
    </xf>
    <xf numFmtId="181" fontId="4" fillId="0" borderId="1">
      <alignment horizontal="center" vertical="center"/>
      <protection locked="0"/>
    </xf>
    <xf numFmtId="0" fontId="4" fillId="0" borderId="1" applyAlignment="0">
      <protection locked="0"/>
    </xf>
    <xf numFmtId="0" fontId="4" fillId="0" borderId="1" applyAlignment="0">
      <protection locked="0"/>
    </xf>
    <xf numFmtId="0" fontId="4" fillId="0" borderId="1" applyAlignment="0">
      <protection locked="0"/>
    </xf>
    <xf numFmtId="185" fontId="4" fillId="0" borderId="1">
      <alignment vertical="center"/>
      <protection locked="0"/>
    </xf>
    <xf numFmtId="185" fontId="4" fillId="0" borderId="1">
      <alignment vertical="center"/>
      <protection locked="0"/>
    </xf>
    <xf numFmtId="185" fontId="4" fillId="0" borderId="1">
      <alignment vertical="center"/>
      <protection locked="0"/>
    </xf>
    <xf numFmtId="186" fontId="4" fillId="0" borderId="1">
      <alignment horizontal="right" vertical="center"/>
      <protection locked="0"/>
    </xf>
    <xf numFmtId="186" fontId="4" fillId="0" borderId="1">
      <alignment horizontal="right" vertical="center"/>
      <protection locked="0"/>
    </xf>
    <xf numFmtId="186" fontId="4" fillId="0" borderId="1">
      <alignment horizontal="right" vertical="center"/>
      <protection locked="0"/>
    </xf>
    <xf numFmtId="184" fontId="4" fillId="0" borderId="1">
      <alignment vertical="center"/>
      <protection locked="0"/>
    </xf>
    <xf numFmtId="184" fontId="4" fillId="0" borderId="1">
      <alignment vertical="center"/>
      <protection locked="0"/>
    </xf>
    <xf numFmtId="184" fontId="4" fillId="0" borderId="1">
      <alignment vertical="center"/>
      <protection locked="0"/>
    </xf>
    <xf numFmtId="182" fontId="4" fillId="0" borderId="1">
      <alignment vertical="center"/>
      <protection locked="0"/>
    </xf>
    <xf numFmtId="182" fontId="4" fillId="0" borderId="1">
      <alignment vertical="center"/>
      <protection locked="0"/>
    </xf>
    <xf numFmtId="182" fontId="4" fillId="0" borderId="1">
      <alignment vertical="center"/>
      <protection locked="0"/>
    </xf>
    <xf numFmtId="183" fontId="4" fillId="0" borderId="1">
      <alignment vertical="center"/>
      <protection locked="0"/>
    </xf>
    <xf numFmtId="183" fontId="4" fillId="0" borderId="1">
      <alignment vertical="center"/>
      <protection locked="0"/>
    </xf>
    <xf numFmtId="183" fontId="4" fillId="0" borderId="1">
      <alignment vertical="center"/>
      <protection locked="0"/>
    </xf>
    <xf numFmtId="181" fontId="4" fillId="0" borderId="1">
      <alignment horizontal="right" vertical="center"/>
      <protection locked="0"/>
    </xf>
    <xf numFmtId="181" fontId="4" fillId="0" borderId="1">
      <alignment horizontal="right" vertical="center"/>
      <protection locked="0"/>
    </xf>
    <xf numFmtId="181" fontId="4" fillId="0" borderId="1">
      <alignment horizontal="right" vertical="center"/>
      <protection locked="0"/>
    </xf>
    <xf numFmtId="4" fontId="55" fillId="38" borderId="167" applyNumberFormat="0" applyProtection="0">
      <alignment horizontal="left" vertical="center" indent="1"/>
    </xf>
    <xf numFmtId="0" fontId="10" fillId="29" borderId="0" applyNumberFormat="0" applyBorder="0" applyAlignment="0" applyProtection="0"/>
    <xf numFmtId="0" fontId="191" fillId="98" borderId="0" applyNumberFormat="0" applyBorder="0" applyAlignment="0" applyProtection="0"/>
    <xf numFmtId="0" fontId="55" fillId="38" borderId="167" applyNumberFormat="0" applyProtection="0">
      <alignment horizontal="left" vertical="top" indent="1"/>
    </xf>
    <xf numFmtId="167" fontId="3" fillId="37" borderId="0" applyNumberFormat="0" applyFont="0" applyBorder="0" applyAlignment="0">
      <alignment horizontal="right"/>
    </xf>
    <xf numFmtId="167" fontId="3" fillId="37" borderId="0" applyNumberFormat="0" applyFont="0" applyBorder="0" applyAlignment="0">
      <alignment horizontal="right"/>
    </xf>
    <xf numFmtId="0" fontId="168" fillId="4" borderId="167" applyNumberFormat="0" applyProtection="0">
      <alignment horizontal="left" vertical="top" indent="1"/>
    </xf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92" fillId="101" borderId="128" applyNumberFormat="0" applyAlignment="0" applyProtection="0"/>
    <xf numFmtId="0" fontId="152" fillId="81" borderId="135" applyNumberFormat="0" applyAlignment="0" applyProtection="0"/>
    <xf numFmtId="0" fontId="152" fillId="81" borderId="135" applyNumberFormat="0" applyAlignment="0" applyProtection="0"/>
    <xf numFmtId="0" fontId="152" fillId="81" borderId="135" applyNumberFormat="0" applyAlignment="0" applyProtection="0"/>
    <xf numFmtId="0" fontId="152" fillId="81" borderId="135" applyNumberFormat="0" applyAlignment="0" applyProtection="0"/>
    <xf numFmtId="0" fontId="152" fillId="81" borderId="135" applyNumberFormat="0" applyAlignment="0" applyProtection="0"/>
    <xf numFmtId="0" fontId="152" fillId="81" borderId="135" applyNumberFormat="0" applyAlignment="0" applyProtection="0"/>
    <xf numFmtId="0" fontId="152" fillId="81" borderId="135" applyNumberFormat="0" applyAlignment="0" applyProtection="0"/>
    <xf numFmtId="0" fontId="152" fillId="81" borderId="135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3" fillId="30" borderId="134" applyNumberFormat="0" applyAlignment="0" applyProtection="0"/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4" fillId="0" borderId="0" applyNumberFormat="0" applyFont="0" applyFill="0" applyBorder="0">
      <alignment horizontal="center" vertical="center"/>
      <protection locked="0"/>
    </xf>
    <xf numFmtId="0" fontId="4" fillId="0" borderId="0" applyNumberFormat="0" applyFont="0" applyFill="0" applyBorder="0">
      <alignment horizontal="center" vertical="center"/>
      <protection locked="0"/>
    </xf>
    <xf numFmtId="0" fontId="4" fillId="0" borderId="0" applyNumberFormat="0" applyFont="0" applyFill="0" applyBorder="0">
      <alignment horizontal="center" vertical="center"/>
      <protection locked="0"/>
    </xf>
    <xf numFmtId="185" fontId="4" fillId="0" borderId="0" applyFill="0" applyBorder="0">
      <alignment horizontal="center" vertical="center"/>
    </xf>
    <xf numFmtId="185" fontId="4" fillId="0" borderId="0" applyFill="0" applyBorder="0">
      <alignment horizontal="center" vertical="center"/>
    </xf>
    <xf numFmtId="185" fontId="4" fillId="0" borderId="0" applyFill="0" applyBorder="0">
      <alignment horizontal="center" vertical="center"/>
    </xf>
    <xf numFmtId="180" fontId="4" fillId="0" borderId="0" applyFill="0" applyBorder="0">
      <alignment horizontal="center" vertical="center"/>
    </xf>
    <xf numFmtId="180" fontId="4" fillId="0" borderId="0" applyFill="0" applyBorder="0">
      <alignment horizontal="center" vertical="center"/>
    </xf>
    <xf numFmtId="180" fontId="4" fillId="0" borderId="0" applyFill="0" applyBorder="0">
      <alignment horizontal="center" vertical="center"/>
    </xf>
    <xf numFmtId="184" fontId="4" fillId="0" borderId="0" applyFill="0" applyBorder="0">
      <alignment horizontal="center" vertical="center"/>
    </xf>
    <xf numFmtId="184" fontId="4" fillId="0" borderId="0" applyFill="0" applyBorder="0">
      <alignment horizontal="center" vertical="center"/>
    </xf>
    <xf numFmtId="184" fontId="4" fillId="0" borderId="0" applyFill="0" applyBorder="0">
      <alignment horizontal="center" vertical="center"/>
    </xf>
    <xf numFmtId="182" fontId="4" fillId="0" borderId="0" applyFill="0" applyBorder="0">
      <alignment horizontal="center" vertical="center"/>
    </xf>
    <xf numFmtId="182" fontId="4" fillId="0" borderId="0" applyFill="0" applyBorder="0">
      <alignment horizontal="center" vertical="center"/>
    </xf>
    <xf numFmtId="182" fontId="4" fillId="0" borderId="0" applyFill="0" applyBorder="0">
      <alignment horizontal="center" vertical="center"/>
    </xf>
    <xf numFmtId="183" fontId="4" fillId="0" borderId="0" applyFill="0" applyBorder="0">
      <alignment horizontal="center" vertical="center"/>
    </xf>
    <xf numFmtId="183" fontId="4" fillId="0" borderId="0" applyFill="0" applyBorder="0">
      <alignment horizontal="center" vertical="center"/>
    </xf>
    <xf numFmtId="183" fontId="4" fillId="0" borderId="0" applyFill="0" applyBorder="0">
      <alignment horizontal="center" vertical="center"/>
    </xf>
    <xf numFmtId="181" fontId="4" fillId="0" borderId="0" applyFill="0" applyBorder="0">
      <alignment horizontal="center" vertical="center"/>
    </xf>
    <xf numFmtId="181" fontId="4" fillId="0" borderId="0" applyFill="0" applyBorder="0">
      <alignment horizontal="center" vertical="center"/>
    </xf>
    <xf numFmtId="181" fontId="4" fillId="0" borderId="0" applyFill="0" applyBorder="0">
      <alignment horizontal="center" vertical="center"/>
    </xf>
    <xf numFmtId="0" fontId="168" fillId="4" borderId="167" applyNumberFormat="0" applyProtection="0">
      <alignment horizontal="left" vertical="top" indent="1"/>
    </xf>
    <xf numFmtId="0" fontId="15" fillId="32" borderId="3" applyNumberFormat="0" applyAlignment="0" applyProtection="0"/>
    <xf numFmtId="0" fontId="15" fillId="32" borderId="3" applyNumberFormat="0" applyAlignment="0" applyProtection="0"/>
    <xf numFmtId="0" fontId="193" fillId="102" borderId="131" applyNumberFormat="0" applyAlignment="0" applyProtection="0"/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169" fontId="5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168" fillId="4" borderId="167" applyNumberFormat="0" applyProtection="0">
      <alignment horizontal="left" vertical="top" indent="1"/>
    </xf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168" fillId="4" borderId="167" applyNumberFormat="0" applyProtection="0">
      <alignment horizontal="left" vertical="top" indent="1"/>
    </xf>
    <xf numFmtId="168" fontId="3" fillId="0" borderId="0" applyFont="0" applyFill="0" applyBorder="0" applyAlignment="0" applyProtection="0"/>
    <xf numFmtId="0" fontId="168" fillId="4" borderId="167" applyNumberFormat="0" applyProtection="0">
      <alignment horizontal="left" vertical="top" indent="1"/>
    </xf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0" fontId="75" fillId="125" borderId="0" applyNumberFormat="0" applyBorder="0" applyAlignment="0" applyProtection="0"/>
    <xf numFmtId="0" fontId="75" fillId="126" borderId="0" applyNumberFormat="0" applyBorder="0" applyAlignment="0" applyProtection="0"/>
    <xf numFmtId="0" fontId="75" fillId="127" borderId="0" applyNumberFormat="0" applyBorder="0" applyAlignment="0" applyProtection="0"/>
    <xf numFmtId="204" fontId="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55" fillId="38" borderId="167" applyNumberFormat="0" applyProtection="0">
      <alignment horizontal="left" vertical="top" indent="1"/>
    </xf>
    <xf numFmtId="0" fontId="25" fillId="36" borderId="0" applyNumberFormat="0" applyBorder="0" applyAlignment="0" applyProtection="0"/>
    <xf numFmtId="0" fontId="194" fillId="97" borderId="0" applyNumberFormat="0" applyBorder="0" applyAlignment="0" applyProtection="0"/>
    <xf numFmtId="0" fontId="55" fillId="38" borderId="167" applyNumberFormat="0" applyProtection="0">
      <alignment horizontal="left" vertical="top" indent="1"/>
    </xf>
    <xf numFmtId="0" fontId="44" fillId="0" borderId="136" applyNumberFormat="0" applyAlignment="0" applyProtection="0">
      <alignment horizontal="left" vertical="center"/>
    </xf>
    <xf numFmtId="0" fontId="55" fillId="38" borderId="167" applyNumberFormat="0" applyProtection="0">
      <alignment horizontal="left" vertical="top" indent="1"/>
    </xf>
    <xf numFmtId="0" fontId="44" fillId="0" borderId="5">
      <alignment horizontal="left" vertical="center"/>
    </xf>
    <xf numFmtId="0" fontId="44" fillId="0" borderId="5">
      <alignment horizontal="left" vertical="center"/>
    </xf>
    <xf numFmtId="0" fontId="44" fillId="0" borderId="5">
      <alignment horizontal="left" vertical="center"/>
    </xf>
    <xf numFmtId="0" fontId="44" fillId="0" borderId="5">
      <alignment horizontal="left" vertical="center"/>
    </xf>
    <xf numFmtId="0" fontId="44" fillId="0" borderId="5">
      <alignment horizontal="left" vertical="center"/>
    </xf>
    <xf numFmtId="0" fontId="44" fillId="0" borderId="5">
      <alignment horizontal="left" vertical="center"/>
    </xf>
    <xf numFmtId="0" fontId="44" fillId="0" borderId="5">
      <alignment horizontal="left" vertical="center"/>
    </xf>
    <xf numFmtId="0" fontId="26" fillId="0" borderId="6" applyNumberFormat="0" applyFill="0" applyAlignment="0" applyProtection="0"/>
    <xf numFmtId="0" fontId="55" fillId="38" borderId="167" applyNumberFormat="0" applyProtection="0">
      <alignment horizontal="left" vertical="top" indent="1"/>
    </xf>
    <xf numFmtId="0" fontId="26" fillId="0" borderId="137" applyNumberFormat="0" applyFill="0" applyAlignment="0" applyProtection="0"/>
    <xf numFmtId="0" fontId="195" fillId="0" borderId="125" applyNumberFormat="0" applyFill="0" applyAlignment="0" applyProtection="0"/>
    <xf numFmtId="0" fontId="28" fillId="0" borderId="7" applyNumberFormat="0" applyFill="0" applyAlignment="0" applyProtection="0"/>
    <xf numFmtId="0" fontId="55" fillId="38" borderId="167" applyNumberFormat="0" applyProtection="0">
      <alignment horizontal="left" vertical="top" indent="1"/>
    </xf>
    <xf numFmtId="0" fontId="28" fillId="0" borderId="138" applyNumberFormat="0" applyFill="0" applyAlignment="0" applyProtection="0"/>
    <xf numFmtId="0" fontId="196" fillId="0" borderId="126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55" fillId="38" borderId="167" applyNumberFormat="0" applyProtection="0">
      <alignment horizontal="left" vertical="top" indent="1"/>
    </xf>
    <xf numFmtId="0" fontId="30" fillId="0" borderId="139" applyNumberFormat="0" applyFill="0" applyAlignment="0" applyProtection="0"/>
    <xf numFmtId="0" fontId="197" fillId="0" borderId="127" applyNumberFormat="0" applyFill="0" applyAlignment="0" applyProtection="0"/>
    <xf numFmtId="0" fontId="30" fillId="0" borderId="0" applyNumberFormat="0" applyFill="0" applyBorder="0" applyAlignment="0" applyProtection="0"/>
    <xf numFmtId="0" fontId="55" fillId="38" borderId="167" applyNumberFormat="0" applyProtection="0">
      <alignment horizontal="left" vertical="top" indent="1"/>
    </xf>
    <xf numFmtId="0" fontId="55" fillId="38" borderId="167" applyNumberFormat="0" applyProtection="0">
      <alignment horizontal="left" vertical="top" indent="1"/>
    </xf>
    <xf numFmtId="0" fontId="197" fillId="0" borderId="0" applyNumberFormat="0" applyFill="0" applyBorder="0" applyAlignment="0" applyProtection="0"/>
    <xf numFmtId="0" fontId="55" fillId="38" borderId="167" applyNumberFormat="0" applyProtection="0">
      <alignment horizontal="left" vertical="top" indent="1"/>
    </xf>
    <xf numFmtId="0" fontId="33" fillId="30" borderId="63"/>
    <xf numFmtId="0" fontId="55" fillId="38" borderId="167" applyNumberFormat="0" applyProtection="0">
      <alignment horizontal="left" vertical="top" indent="1"/>
    </xf>
    <xf numFmtId="0" fontId="198" fillId="0" borderId="0" applyNumberFormat="0" applyFill="0" applyBorder="0" applyAlignment="0" applyProtection="0"/>
    <xf numFmtId="0" fontId="35" fillId="0" borderId="0" applyFill="0" applyBorder="0">
      <alignment horizontal="center" vertical="center"/>
      <protection locked="0"/>
    </xf>
    <xf numFmtId="0" fontId="36" fillId="0" borderId="0" applyFill="0" applyBorder="0">
      <alignment horizontal="left" vertical="center"/>
      <protection locked="0"/>
    </xf>
    <xf numFmtId="0" fontId="55" fillId="38" borderId="167" applyNumberFormat="0" applyProtection="0">
      <alignment horizontal="left" vertical="top" indent="1"/>
    </xf>
    <xf numFmtId="0" fontId="55" fillId="38" borderId="167" applyNumberFormat="0" applyProtection="0">
      <alignment horizontal="left" vertical="top" indent="1"/>
    </xf>
    <xf numFmtId="4" fontId="55" fillId="0" borderId="167" applyNumberFormat="0" applyProtection="0">
      <alignment horizontal="right" vertical="center"/>
    </xf>
    <xf numFmtId="10" fontId="4" fillId="38" borderId="11" applyNumberFormat="0" applyBorder="0" applyAlignment="0" applyProtection="0"/>
    <xf numFmtId="10" fontId="4" fillId="38" borderId="11" applyNumberFormat="0" applyBorder="0" applyAlignment="0" applyProtection="0"/>
    <xf numFmtId="10" fontId="4" fillId="38" borderId="11" applyNumberFormat="0" applyBorder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37" fillId="2" borderId="134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99" fillId="100" borderId="128" applyNumberFormat="0" applyAlignment="0" applyProtection="0"/>
    <xf numFmtId="0" fontId="199" fillId="100" borderId="128" applyNumberFormat="0" applyAlignment="0" applyProtection="0"/>
    <xf numFmtId="0" fontId="199" fillId="100" borderId="128" applyNumberFormat="0" applyAlignment="0" applyProtection="0"/>
    <xf numFmtId="0" fontId="199" fillId="100" borderId="128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99" fillId="100" borderId="128" applyNumberFormat="0" applyAlignment="0" applyProtection="0"/>
    <xf numFmtId="0" fontId="199" fillId="100" borderId="128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37" fillId="7" borderId="134" applyNumberFormat="0" applyAlignment="0" applyProtection="0"/>
    <xf numFmtId="0" fontId="37" fillId="7" borderId="134" applyNumberFormat="0" applyAlignment="0" applyProtection="0"/>
    <xf numFmtId="0" fontId="37" fillId="7" borderId="134" applyNumberFormat="0" applyAlignment="0" applyProtection="0"/>
    <xf numFmtId="0" fontId="37" fillId="7" borderId="134" applyNumberFormat="0" applyAlignment="0" applyProtection="0"/>
    <xf numFmtId="0" fontId="37" fillId="7" borderId="134" applyNumberFormat="0" applyAlignment="0" applyProtection="0"/>
    <xf numFmtId="0" fontId="37" fillId="7" borderId="134" applyNumberFormat="0" applyAlignment="0" applyProtection="0"/>
    <xf numFmtId="0" fontId="37" fillId="7" borderId="134" applyNumberFormat="0" applyAlignment="0" applyProtection="0"/>
    <xf numFmtId="0" fontId="37" fillId="7" borderId="134" applyNumberFormat="0" applyAlignment="0" applyProtection="0"/>
    <xf numFmtId="0" fontId="37" fillId="7" borderId="134" applyNumberFormat="0" applyAlignment="0" applyProtection="0"/>
    <xf numFmtId="0" fontId="37" fillId="7" borderId="134" applyNumberFormat="0" applyAlignment="0" applyProtection="0"/>
    <xf numFmtId="0" fontId="37" fillId="7" borderId="134" applyNumberFormat="0" applyAlignment="0" applyProtection="0"/>
    <xf numFmtId="0" fontId="37" fillId="7" borderId="134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37" fillId="7" borderId="134" applyNumberFormat="0" applyAlignment="0" applyProtection="0"/>
    <xf numFmtId="0" fontId="37" fillId="7" borderId="134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99" fillId="100" borderId="128" applyNumberFormat="0" applyAlignment="0" applyProtection="0"/>
    <xf numFmtId="0" fontId="199" fillId="100" borderId="128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99" fillId="100" borderId="128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0" fontId="155" fillId="27" borderId="135" applyNumberFormat="0" applyAlignment="0" applyProtection="0"/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167" fontId="3" fillId="39" borderId="0" applyFont="0" applyBorder="0" applyAlignment="0">
      <alignment horizontal="right"/>
      <protection locked="0"/>
    </xf>
    <xf numFmtId="167" fontId="3" fillId="53" borderId="0" applyFont="0" applyBorder="0" applyAlignment="0">
      <alignment horizontal="right"/>
      <protection locked="0"/>
    </xf>
    <xf numFmtId="167" fontId="3" fillId="53" borderId="0" applyFont="0" applyBorder="0" applyAlignment="0">
      <alignment horizontal="right"/>
      <protection locked="0"/>
    </xf>
    <xf numFmtId="4" fontId="4" fillId="0" borderId="163" applyNumberFormat="0" applyProtection="0">
      <alignment horizontal="right" vertical="center"/>
    </xf>
    <xf numFmtId="0" fontId="99" fillId="64" borderId="0">
      <alignment horizontal="center"/>
    </xf>
    <xf numFmtId="4" fontId="4" fillId="0" borderId="163" applyNumberFormat="0" applyProtection="0">
      <alignment horizontal="right" vertical="center"/>
    </xf>
    <xf numFmtId="167" fontId="3" fillId="38" borderId="0" applyFont="0" applyBorder="0">
      <alignment horizontal="right"/>
      <protection locked="0"/>
    </xf>
    <xf numFmtId="167" fontId="3" fillId="38" borderId="0" applyFont="0" applyBorder="0">
      <alignment horizontal="right"/>
      <protection locked="0"/>
    </xf>
    <xf numFmtId="167" fontId="3" fillId="38" borderId="0" applyFont="0" applyBorder="0">
      <alignment horizontal="right"/>
      <protection locked="0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0" fontId="41" fillId="0" borderId="13" applyNumberFormat="0" applyFill="0" applyAlignment="0" applyProtection="0"/>
    <xf numFmtId="0" fontId="200" fillId="0" borderId="130" applyNumberFormat="0" applyFill="0" applyAlignment="0" applyProtection="0"/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4" fontId="4" fillId="0" borderId="163" applyNumberFormat="0" applyProtection="0">
      <alignment horizontal="right" vertical="center"/>
    </xf>
    <xf numFmtId="0" fontId="44" fillId="0" borderId="0" applyFill="0" applyBorder="0">
      <alignment horizontal="left" vertical="center"/>
    </xf>
    <xf numFmtId="0" fontId="45" fillId="7" borderId="0" applyNumberFormat="0" applyBorder="0" applyAlignment="0" applyProtection="0"/>
    <xf numFmtId="0" fontId="201" fillId="99" borderId="0" applyNumberFormat="0" applyBorder="0" applyAlignment="0" applyProtection="0"/>
    <xf numFmtId="4" fontId="4" fillId="0" borderId="163" applyNumberFormat="0" applyProtection="0">
      <alignment horizontal="right" vertical="center"/>
    </xf>
    <xf numFmtId="227" fontId="202" fillId="0" borderId="0"/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0" fontId="131" fillId="0" borderId="0"/>
    <xf numFmtId="4" fontId="55" fillId="0" borderId="167" applyNumberFormat="0" applyProtection="0">
      <alignment horizontal="right" vertical="center"/>
    </xf>
    <xf numFmtId="0" fontId="4" fillId="87" borderId="0"/>
    <xf numFmtId="0" fontId="4" fillId="87" borderId="0"/>
    <xf numFmtId="0" fontId="4" fillId="87" borderId="0"/>
    <xf numFmtId="0" fontId="3" fillId="0" borderId="0" applyFill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3" fillId="0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4" fontId="55" fillId="0" borderId="167" applyNumberFormat="0" applyProtection="0">
      <alignment horizontal="right" vertical="center"/>
    </xf>
    <xf numFmtId="0" fontId="3" fillId="0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131" fillId="0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131" fillId="0" borderId="0"/>
    <xf numFmtId="0" fontId="4" fillId="87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4" fillId="87" borderId="0"/>
    <xf numFmtId="0" fontId="131" fillId="0" borderId="0"/>
    <xf numFmtId="0" fontId="4" fillId="87" borderId="0"/>
    <xf numFmtId="0" fontId="4" fillId="87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4" fontId="55" fillId="0" borderId="167" applyNumberFormat="0" applyProtection="0">
      <alignment horizontal="right" vertical="center"/>
    </xf>
    <xf numFmtId="0" fontId="3" fillId="0" borderId="0"/>
    <xf numFmtId="0" fontId="3" fillId="0" borderId="0" applyFill="0"/>
    <xf numFmtId="0" fontId="3" fillId="0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4" fillId="87" borderId="0"/>
    <xf numFmtId="0" fontId="4" fillId="87" borderId="0"/>
    <xf numFmtId="0" fontId="4" fillId="87" borderId="0"/>
    <xf numFmtId="0" fontId="131" fillId="0" borderId="0"/>
    <xf numFmtId="0" fontId="4" fillId="87" borderId="0"/>
    <xf numFmtId="0" fontId="131" fillId="0" borderId="0"/>
    <xf numFmtId="0" fontId="131" fillId="0" borderId="0"/>
    <xf numFmtId="0" fontId="131" fillId="0" borderId="0"/>
    <xf numFmtId="0" fontId="131" fillId="0" borderId="0"/>
    <xf numFmtId="4" fontId="55" fillId="0" borderId="167" applyNumberFormat="0" applyProtection="0">
      <alignment horizontal="right" vertical="center"/>
    </xf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4" fillId="87" borderId="0"/>
    <xf numFmtId="0" fontId="4" fillId="87" borderId="0"/>
    <xf numFmtId="0" fontId="4" fillId="87" borderId="0"/>
    <xf numFmtId="4" fontId="55" fillId="0" borderId="167" applyNumberFormat="0" applyProtection="0">
      <alignment horizontal="right" vertical="center"/>
    </xf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131" fillId="0" borderId="0"/>
    <xf numFmtId="0" fontId="131" fillId="0" borderId="0"/>
    <xf numFmtId="0" fontId="131" fillId="0" borderId="0"/>
    <xf numFmtId="0" fontId="131" fillId="0" borderId="0"/>
    <xf numFmtId="4" fontId="55" fillId="0" borderId="167" applyNumberFormat="0" applyProtection="0">
      <alignment horizontal="right" vertical="center"/>
    </xf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0" fontId="4" fillId="87" borderId="0"/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0" fontId="3" fillId="0" borderId="0"/>
    <xf numFmtId="0" fontId="4" fillId="87" borderId="0"/>
    <xf numFmtId="4" fontId="4" fillId="30" borderId="163" applyNumberFormat="0" applyProtection="0">
      <alignment horizontal="right" vertical="center"/>
    </xf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131" fillId="0" borderId="0"/>
    <xf numFmtId="0" fontId="3" fillId="0" borderId="0"/>
    <xf numFmtId="0" fontId="3" fillId="0" borderId="0"/>
    <xf numFmtId="0" fontId="3" fillId="0" borderId="0"/>
    <xf numFmtId="0" fontId="131" fillId="0" borderId="0"/>
    <xf numFmtId="0" fontId="131" fillId="0" borderId="0"/>
    <xf numFmtId="0" fontId="131" fillId="0" borderId="0"/>
    <xf numFmtId="0" fontId="3" fillId="0" borderId="0"/>
    <xf numFmtId="0" fontId="3" fillId="0" borderId="0" applyFill="0"/>
    <xf numFmtId="0" fontId="3" fillId="0" borderId="0"/>
    <xf numFmtId="0" fontId="3" fillId="0" borderId="0"/>
    <xf numFmtId="0" fontId="3" fillId="0" borderId="0"/>
    <xf numFmtId="0" fontId="4" fillId="87" borderId="0"/>
    <xf numFmtId="0" fontId="4" fillId="87" borderId="0"/>
    <xf numFmtId="0" fontId="4" fillId="87" borderId="0"/>
    <xf numFmtId="4" fontId="166" fillId="88" borderId="163" applyNumberFormat="0" applyProtection="0">
      <alignment horizontal="right" vertical="center"/>
    </xf>
    <xf numFmtId="0" fontId="4" fillId="87" borderId="0"/>
    <xf numFmtId="0" fontId="4" fillId="87" borderId="0"/>
    <xf numFmtId="0" fontId="4" fillId="87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5" fillId="0" borderId="0"/>
    <xf numFmtId="0" fontId="3" fillId="0" borderId="0" applyFill="0"/>
    <xf numFmtId="0" fontId="3" fillId="0" borderId="0" applyFill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9" fillId="0" borderId="0"/>
    <xf numFmtId="0" fontId="3" fillId="0" borderId="0" applyFill="0"/>
    <xf numFmtId="0" fontId="3" fillId="0" borderId="0" applyFill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3" fillId="0" borderId="0" applyFill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0" fontId="4" fillId="87" borderId="0"/>
    <xf numFmtId="4" fontId="166" fillId="88" borderId="163" applyNumberFormat="0" applyProtection="0">
      <alignment horizontal="right" vertical="center"/>
    </xf>
    <xf numFmtId="0" fontId="131" fillId="0" borderId="0"/>
    <xf numFmtId="0" fontId="131" fillId="0" borderId="0"/>
    <xf numFmtId="0" fontId="4" fillId="87" borderId="0"/>
    <xf numFmtId="0" fontId="4" fillId="87" borderId="0"/>
    <xf numFmtId="0" fontId="4" fillId="87" borderId="0"/>
    <xf numFmtId="0" fontId="4" fillId="87" borderId="0"/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0" fontId="4" fillId="87" borderId="0"/>
    <xf numFmtId="4" fontId="166" fillId="88" borderId="163" applyNumberFormat="0" applyProtection="0">
      <alignment horizontal="right" vertical="center"/>
    </xf>
    <xf numFmtId="0" fontId="4" fillId="87" borderId="0"/>
    <xf numFmtId="4" fontId="166" fillId="88" borderId="163" applyNumberFormat="0" applyProtection="0">
      <alignment horizontal="right" vertical="center"/>
    </xf>
    <xf numFmtId="0" fontId="4" fillId="87" borderId="0"/>
    <xf numFmtId="0" fontId="3" fillId="0" borderId="0"/>
    <xf numFmtId="4" fontId="166" fillId="88" borderId="163" applyNumberFormat="0" applyProtection="0">
      <alignment horizontal="right" vertical="center"/>
    </xf>
    <xf numFmtId="0" fontId="4" fillId="87" borderId="0"/>
    <xf numFmtId="4" fontId="166" fillId="88" borderId="163" applyNumberFormat="0" applyProtection="0">
      <alignment horizontal="right" vertical="center"/>
    </xf>
    <xf numFmtId="0" fontId="4" fillId="87" borderId="0"/>
    <xf numFmtId="4" fontId="166" fillId="88" borderId="163" applyNumberFormat="0" applyProtection="0">
      <alignment horizontal="right" vertical="center"/>
    </xf>
    <xf numFmtId="0" fontId="4" fillId="87" borderId="0"/>
    <xf numFmtId="4" fontId="166" fillId="88" borderId="163" applyNumberFormat="0" applyProtection="0">
      <alignment horizontal="right" vertical="center"/>
    </xf>
    <xf numFmtId="0" fontId="4" fillId="87" borderId="0"/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0" fontId="131" fillId="103" borderId="132" applyNumberFormat="0" applyFont="0" applyAlignment="0" applyProtection="0"/>
    <xf numFmtId="0" fontId="131" fillId="103" borderId="132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131" fillId="103" borderId="132" applyNumberFormat="0" applyFont="0" applyAlignment="0" applyProtection="0"/>
    <xf numFmtId="0" fontId="131" fillId="103" borderId="132" applyNumberFormat="0" applyFont="0" applyAlignment="0" applyProtection="0"/>
    <xf numFmtId="0" fontId="131" fillId="103" borderId="132" applyNumberFormat="0" applyFont="0" applyAlignment="0" applyProtection="0"/>
    <xf numFmtId="0" fontId="131" fillId="103" borderId="132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131" fillId="103" borderId="132" applyNumberFormat="0" applyFont="0" applyAlignment="0" applyProtection="0"/>
    <xf numFmtId="0" fontId="131" fillId="103" borderId="132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" fillId="26" borderId="135" applyNumberFormat="0" applyFon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203" fillId="101" borderId="129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228" fontId="3" fillId="0" borderId="0" applyFill="0" applyBorder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4" fillId="30" borderId="163" applyNumberFormat="0" applyProtection="0">
      <alignment horizontal="right"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4" fillId="30" borderId="163" applyNumberFormat="0" applyProtection="0">
      <alignment horizontal="right" vertical="center"/>
    </xf>
    <xf numFmtId="0" fontId="31" fillId="0" borderId="0" applyFill="0" applyBorder="0">
      <alignment vertical="center"/>
    </xf>
    <xf numFmtId="0" fontId="31" fillId="0" borderId="0" applyFill="0" applyBorder="0">
      <alignment horizontal="right" vertical="center"/>
    </xf>
    <xf numFmtId="0" fontId="31" fillId="0" borderId="0" applyFill="0" applyBorder="0">
      <alignment horizontal="right" vertical="center"/>
    </xf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0" fontId="18" fillId="0" borderId="0" applyNumberFormat="0" applyFont="0" applyFill="0" applyBorder="0" applyAlignment="0" applyProtection="0">
      <alignment horizontal="left"/>
    </xf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15" fontId="18" fillId="0" borderId="0" applyFont="0" applyFill="0" applyBorder="0" applyAlignment="0" applyProtection="0"/>
    <xf numFmtId="4" fontId="55" fillId="55" borderId="167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18" fillId="0" borderId="0" applyFont="0" applyFill="0" applyBorder="0" applyAlignment="0" applyProtection="0"/>
    <xf numFmtId="192" fontId="51" fillId="0" borderId="64"/>
    <xf numFmtId="192" fontId="51" fillId="0" borderId="64"/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0" fontId="52" fillId="0" borderId="18">
      <alignment horizontal="center"/>
    </xf>
    <xf numFmtId="0" fontId="52" fillId="0" borderId="18">
      <alignment horizontal="center"/>
    </xf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0" fontId="18" fillId="40" borderId="0" applyNumberFormat="0" applyFont="0" applyBorder="0" applyAlignment="0" applyProtection="0"/>
    <xf numFmtId="4" fontId="4" fillId="9" borderId="163" applyNumberFormat="0" applyProtection="0">
      <alignment horizontal="left" vertical="center" indent="1"/>
    </xf>
    <xf numFmtId="185" fontId="4" fillId="0" borderId="0" applyFill="0" applyBorder="0">
      <alignment horizontal="right" vertical="center"/>
    </xf>
    <xf numFmtId="185" fontId="4" fillId="0" borderId="0" applyFill="0" applyBorder="0">
      <alignment horizontal="right" vertical="center"/>
    </xf>
    <xf numFmtId="185" fontId="4" fillId="0" borderId="0" applyFill="0" applyBorder="0">
      <alignment horizontal="right" vertical="center"/>
    </xf>
    <xf numFmtId="229" fontId="4" fillId="0" borderId="0" applyFill="0" applyBorder="0">
      <alignment horizontal="right" vertical="center"/>
    </xf>
    <xf numFmtId="186" fontId="4" fillId="0" borderId="0" applyFill="0" applyBorder="0">
      <alignment horizontal="right" vertical="center"/>
    </xf>
    <xf numFmtId="186" fontId="4" fillId="0" borderId="0" applyFill="0" applyBorder="0">
      <alignment horizontal="right" vertical="center"/>
    </xf>
    <xf numFmtId="184" fontId="4" fillId="0" borderId="0" applyFill="0" applyBorder="0">
      <alignment horizontal="right" vertical="center"/>
    </xf>
    <xf numFmtId="184" fontId="4" fillId="0" borderId="0" applyFill="0" applyBorder="0">
      <alignment horizontal="right" vertical="center"/>
    </xf>
    <xf numFmtId="184" fontId="4" fillId="0" borderId="0" applyFill="0" applyBorder="0">
      <alignment horizontal="right" vertical="center"/>
    </xf>
    <xf numFmtId="230" fontId="4" fillId="0" borderId="0" applyFill="0" applyBorder="0">
      <alignment horizontal="right" vertical="center"/>
    </xf>
    <xf numFmtId="182" fontId="4" fillId="0" borderId="0" applyFill="0" applyBorder="0">
      <alignment horizontal="right" vertical="center"/>
    </xf>
    <xf numFmtId="182" fontId="4" fillId="0" borderId="0" applyFill="0" applyBorder="0">
      <alignment horizontal="right" vertical="center"/>
    </xf>
    <xf numFmtId="183" fontId="4" fillId="0" borderId="0" applyFill="0" applyBorder="0">
      <alignment horizontal="right" vertical="center"/>
    </xf>
    <xf numFmtId="183" fontId="4" fillId="0" borderId="0" applyFill="0" applyBorder="0">
      <alignment horizontal="right" vertical="center"/>
    </xf>
    <xf numFmtId="183" fontId="4" fillId="0" borderId="0" applyFill="0" applyBorder="0">
      <alignment horizontal="right" vertical="center"/>
    </xf>
    <xf numFmtId="181" fontId="4" fillId="0" borderId="0" applyFill="0" applyBorder="0">
      <alignment horizontal="right" vertical="center"/>
    </xf>
    <xf numFmtId="181" fontId="4" fillId="0" borderId="0" applyFill="0" applyBorder="0">
      <alignment horizontal="right" vertical="center"/>
    </xf>
    <xf numFmtId="181" fontId="4" fillId="0" borderId="0" applyFill="0" applyBorder="0">
      <alignment horizontal="right" vertical="center"/>
    </xf>
    <xf numFmtId="4" fontId="4" fillId="9" borderId="163" applyNumberFormat="0" applyProtection="0">
      <alignment horizontal="left" vertical="center" indent="1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4" fillId="9" borderId="163" applyNumberFormat="0" applyProtection="0">
      <alignment horizontal="left" vertical="center" indent="1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166" fillId="41" borderId="135" applyNumberFormat="0" applyProtection="0">
      <alignment vertical="center"/>
    </xf>
    <xf numFmtId="4" fontId="166" fillId="41" borderId="135" applyNumberFormat="0" applyProtection="0">
      <alignment vertical="center"/>
    </xf>
    <xf numFmtId="4" fontId="166" fillId="41" borderId="135" applyNumberFormat="0" applyProtection="0">
      <alignment vertical="center"/>
    </xf>
    <xf numFmtId="4" fontId="166" fillId="41" borderId="135" applyNumberFormat="0" applyProtection="0">
      <alignment vertical="center"/>
    </xf>
    <xf numFmtId="4" fontId="166" fillId="41" borderId="135" applyNumberFormat="0" applyProtection="0">
      <alignment vertical="center"/>
    </xf>
    <xf numFmtId="4" fontId="166" fillId="41" borderId="135" applyNumberFormat="0" applyProtection="0">
      <alignment vertical="center"/>
    </xf>
    <xf numFmtId="4" fontId="166" fillId="41" borderId="135" applyNumberFormat="0" applyProtection="0">
      <alignment vertical="center"/>
    </xf>
    <xf numFmtId="4" fontId="166" fillId="41" borderId="135" applyNumberFormat="0" applyProtection="0">
      <alignment vertical="center"/>
    </xf>
    <xf numFmtId="4" fontId="166" fillId="41" borderId="135" applyNumberFormat="0" applyProtection="0">
      <alignment vertical="center"/>
    </xf>
    <xf numFmtId="4" fontId="166" fillId="41" borderId="135" applyNumberFormat="0" applyProtection="0">
      <alignment vertical="center"/>
    </xf>
    <xf numFmtId="4" fontId="166" fillId="41" borderId="135" applyNumberFormat="0" applyProtection="0">
      <alignment vertical="center"/>
    </xf>
    <xf numFmtId="4" fontId="166" fillId="41" borderId="135" applyNumberFormat="0" applyProtection="0">
      <alignment vertical="center"/>
    </xf>
    <xf numFmtId="4" fontId="166" fillId="41" borderId="135" applyNumberFormat="0" applyProtection="0">
      <alignment vertical="center"/>
    </xf>
    <xf numFmtId="4" fontId="166" fillId="41" borderId="135" applyNumberFormat="0" applyProtection="0">
      <alignment vertical="center"/>
    </xf>
    <xf numFmtId="4" fontId="166" fillId="41" borderId="135" applyNumberFormat="0" applyProtection="0">
      <alignment vertical="center"/>
    </xf>
    <xf numFmtId="4" fontId="166" fillId="41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4" fillId="7" borderId="135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4" fillId="9" borderId="163" applyNumberFormat="0" applyProtection="0">
      <alignment horizontal="left" vertical="center" indent="1"/>
    </xf>
    <xf numFmtId="4" fontId="4" fillId="41" borderId="135" applyNumberFormat="0" applyProtection="0">
      <alignment horizontal="left" vertical="center" indent="1"/>
    </xf>
    <xf numFmtId="4" fontId="4" fillId="41" borderId="135" applyNumberFormat="0" applyProtection="0">
      <alignment horizontal="left" vertical="center" indent="1"/>
    </xf>
    <xf numFmtId="4" fontId="4" fillId="41" borderId="135" applyNumberFormat="0" applyProtection="0">
      <alignment horizontal="left" vertical="center" indent="1"/>
    </xf>
    <xf numFmtId="4" fontId="4" fillId="41" borderId="135" applyNumberFormat="0" applyProtection="0">
      <alignment horizontal="left" vertical="center" indent="1"/>
    </xf>
    <xf numFmtId="4" fontId="4" fillId="41" borderId="135" applyNumberFormat="0" applyProtection="0">
      <alignment horizontal="left" vertical="center" indent="1"/>
    </xf>
    <xf numFmtId="4" fontId="4" fillId="41" borderId="135" applyNumberFormat="0" applyProtection="0">
      <alignment horizontal="left" vertical="center" indent="1"/>
    </xf>
    <xf numFmtId="4" fontId="4" fillId="41" borderId="135" applyNumberFormat="0" applyProtection="0">
      <alignment horizontal="left" vertical="center" indent="1"/>
    </xf>
    <xf numFmtId="4" fontId="4" fillId="41" borderId="135" applyNumberFormat="0" applyProtection="0">
      <alignment horizontal="left" vertical="center" indent="1"/>
    </xf>
    <xf numFmtId="4" fontId="4" fillId="41" borderId="135" applyNumberFormat="0" applyProtection="0">
      <alignment horizontal="left" vertical="center" indent="1"/>
    </xf>
    <xf numFmtId="4" fontId="4" fillId="41" borderId="135" applyNumberFormat="0" applyProtection="0">
      <alignment horizontal="left" vertical="center" indent="1"/>
    </xf>
    <xf numFmtId="4" fontId="4" fillId="41" borderId="135" applyNumberFormat="0" applyProtection="0">
      <alignment horizontal="left" vertical="center" indent="1"/>
    </xf>
    <xf numFmtId="4" fontId="4" fillId="41" borderId="135" applyNumberFormat="0" applyProtection="0">
      <alignment horizontal="left" vertical="center" indent="1"/>
    </xf>
    <xf numFmtId="4" fontId="4" fillId="41" borderId="135" applyNumberFormat="0" applyProtection="0">
      <alignment horizontal="left" vertical="center" indent="1"/>
    </xf>
    <xf numFmtId="4" fontId="4" fillId="41" borderId="135" applyNumberFormat="0" applyProtection="0">
      <alignment horizontal="left" vertical="center" indent="1"/>
    </xf>
    <xf numFmtId="4" fontId="4" fillId="41" borderId="135" applyNumberFormat="0" applyProtection="0">
      <alignment horizontal="left" vertical="center" indent="1"/>
    </xf>
    <xf numFmtId="4" fontId="4" fillId="41" borderId="135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4" fontId="4" fillId="9" borderId="163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29" borderId="135" applyNumberFormat="0" applyProtection="0">
      <alignment horizontal="right" vertical="center"/>
    </xf>
    <xf numFmtId="4" fontId="4" fillId="29" borderId="135" applyNumberFormat="0" applyProtection="0">
      <alignment horizontal="right" vertical="center"/>
    </xf>
    <xf numFmtId="4" fontId="4" fillId="29" borderId="135" applyNumberFormat="0" applyProtection="0">
      <alignment horizontal="right" vertical="center"/>
    </xf>
    <xf numFmtId="4" fontId="4" fillId="29" borderId="135" applyNumberFormat="0" applyProtection="0">
      <alignment horizontal="right" vertical="center"/>
    </xf>
    <xf numFmtId="4" fontId="4" fillId="29" borderId="135" applyNumberFormat="0" applyProtection="0">
      <alignment horizontal="right" vertical="center"/>
    </xf>
    <xf numFmtId="4" fontId="4" fillId="29" borderId="135" applyNumberFormat="0" applyProtection="0">
      <alignment horizontal="right" vertical="center"/>
    </xf>
    <xf numFmtId="4" fontId="4" fillId="29" borderId="135" applyNumberFormat="0" applyProtection="0">
      <alignment horizontal="right" vertical="center"/>
    </xf>
    <xf numFmtId="4" fontId="4" fillId="29" borderId="135" applyNumberFormat="0" applyProtection="0">
      <alignment horizontal="right" vertical="center"/>
    </xf>
    <xf numFmtId="4" fontId="4" fillId="29" borderId="135" applyNumberFormat="0" applyProtection="0">
      <alignment horizontal="right" vertical="center"/>
    </xf>
    <xf numFmtId="4" fontId="4" fillId="29" borderId="135" applyNumberFormat="0" applyProtection="0">
      <alignment horizontal="right" vertical="center"/>
    </xf>
    <xf numFmtId="4" fontId="4" fillId="29" borderId="135" applyNumberFormat="0" applyProtection="0">
      <alignment horizontal="right" vertical="center"/>
    </xf>
    <xf numFmtId="4" fontId="4" fillId="29" borderId="135" applyNumberFormat="0" applyProtection="0">
      <alignment horizontal="right" vertical="center"/>
    </xf>
    <xf numFmtId="4" fontId="4" fillId="29" borderId="135" applyNumberFormat="0" applyProtection="0">
      <alignment horizontal="right" vertical="center"/>
    </xf>
    <xf numFmtId="4" fontId="4" fillId="29" borderId="135" applyNumberFormat="0" applyProtection="0">
      <alignment horizontal="right" vertical="center"/>
    </xf>
    <xf numFmtId="4" fontId="4" fillId="29" borderId="135" applyNumberFormat="0" applyProtection="0">
      <alignment horizontal="right" vertical="center"/>
    </xf>
    <xf numFmtId="4" fontId="4" fillId="29" borderId="135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4" fillId="9" borderId="163" applyNumberFormat="0" applyProtection="0">
      <alignment horizontal="left" vertical="center" indent="1"/>
    </xf>
    <xf numFmtId="4" fontId="4" fillId="90" borderId="135" applyNumberFormat="0" applyProtection="0">
      <alignment horizontal="right" vertical="center"/>
    </xf>
    <xf numFmtId="4" fontId="4" fillId="90" borderId="135" applyNumberFormat="0" applyProtection="0">
      <alignment horizontal="right" vertical="center"/>
    </xf>
    <xf numFmtId="4" fontId="4" fillId="90" borderId="135" applyNumberFormat="0" applyProtection="0">
      <alignment horizontal="right" vertical="center"/>
    </xf>
    <xf numFmtId="4" fontId="4" fillId="90" borderId="135" applyNumberFormat="0" applyProtection="0">
      <alignment horizontal="right" vertical="center"/>
    </xf>
    <xf numFmtId="4" fontId="4" fillId="90" borderId="135" applyNumberFormat="0" applyProtection="0">
      <alignment horizontal="right" vertical="center"/>
    </xf>
    <xf numFmtId="4" fontId="4" fillId="90" borderId="135" applyNumberFormat="0" applyProtection="0">
      <alignment horizontal="right" vertical="center"/>
    </xf>
    <xf numFmtId="4" fontId="4" fillId="90" borderId="135" applyNumberFormat="0" applyProtection="0">
      <alignment horizontal="right" vertical="center"/>
    </xf>
    <xf numFmtId="4" fontId="4" fillId="90" borderId="135" applyNumberFormat="0" applyProtection="0">
      <alignment horizontal="right" vertical="center"/>
    </xf>
    <xf numFmtId="4" fontId="4" fillId="90" borderId="135" applyNumberFormat="0" applyProtection="0">
      <alignment horizontal="right" vertical="center"/>
    </xf>
    <xf numFmtId="4" fontId="4" fillId="90" borderId="135" applyNumberFormat="0" applyProtection="0">
      <alignment horizontal="right" vertical="center"/>
    </xf>
    <xf numFmtId="4" fontId="4" fillId="90" borderId="135" applyNumberFormat="0" applyProtection="0">
      <alignment horizontal="right" vertical="center"/>
    </xf>
    <xf numFmtId="4" fontId="4" fillId="90" borderId="135" applyNumberFormat="0" applyProtection="0">
      <alignment horizontal="right" vertical="center"/>
    </xf>
    <xf numFmtId="4" fontId="4" fillId="90" borderId="135" applyNumberFormat="0" applyProtection="0">
      <alignment horizontal="right" vertical="center"/>
    </xf>
    <xf numFmtId="4" fontId="4" fillId="90" borderId="135" applyNumberFormat="0" applyProtection="0">
      <alignment horizontal="right" vertical="center"/>
    </xf>
    <xf numFmtId="4" fontId="4" fillId="90" borderId="135" applyNumberFormat="0" applyProtection="0">
      <alignment horizontal="right" vertical="center"/>
    </xf>
    <xf numFmtId="4" fontId="4" fillId="90" borderId="135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55" borderId="167" applyNumberFormat="0" applyProtection="0">
      <alignment horizontal="left" vertical="center" indent="1"/>
    </xf>
    <xf numFmtId="4" fontId="4" fillId="42" borderId="135" applyNumberFormat="0" applyProtection="0">
      <alignment horizontal="right" vertical="center"/>
    </xf>
    <xf numFmtId="4" fontId="4" fillId="42" borderId="135" applyNumberFormat="0" applyProtection="0">
      <alignment horizontal="right" vertical="center"/>
    </xf>
    <xf numFmtId="4" fontId="4" fillId="42" borderId="135" applyNumberFormat="0" applyProtection="0">
      <alignment horizontal="right" vertical="center"/>
    </xf>
    <xf numFmtId="4" fontId="4" fillId="42" borderId="135" applyNumberFormat="0" applyProtection="0">
      <alignment horizontal="right" vertical="center"/>
    </xf>
    <xf numFmtId="4" fontId="4" fillId="42" borderId="135" applyNumberFormat="0" applyProtection="0">
      <alignment horizontal="right" vertical="center"/>
    </xf>
    <xf numFmtId="4" fontId="4" fillId="42" borderId="135" applyNumberFormat="0" applyProtection="0">
      <alignment horizontal="right" vertical="center"/>
    </xf>
    <xf numFmtId="4" fontId="4" fillId="42" borderId="135" applyNumberFormat="0" applyProtection="0">
      <alignment horizontal="right" vertical="center"/>
    </xf>
    <xf numFmtId="4" fontId="4" fillId="42" borderId="135" applyNumberFormat="0" applyProtection="0">
      <alignment horizontal="right" vertical="center"/>
    </xf>
    <xf numFmtId="4" fontId="4" fillId="42" borderId="135" applyNumberFormat="0" applyProtection="0">
      <alignment horizontal="right" vertical="center"/>
    </xf>
    <xf numFmtId="4" fontId="4" fillId="42" borderId="135" applyNumberFormat="0" applyProtection="0">
      <alignment horizontal="right" vertical="center"/>
    </xf>
    <xf numFmtId="4" fontId="4" fillId="42" borderId="135" applyNumberFormat="0" applyProtection="0">
      <alignment horizontal="right" vertical="center"/>
    </xf>
    <xf numFmtId="4" fontId="4" fillId="42" borderId="135" applyNumberFormat="0" applyProtection="0">
      <alignment horizontal="right" vertical="center"/>
    </xf>
    <xf numFmtId="4" fontId="4" fillId="42" borderId="135" applyNumberFormat="0" applyProtection="0">
      <alignment horizontal="right" vertical="center"/>
    </xf>
    <xf numFmtId="4" fontId="4" fillId="42" borderId="135" applyNumberFormat="0" applyProtection="0">
      <alignment horizontal="right" vertical="center"/>
    </xf>
    <xf numFmtId="4" fontId="4" fillId="42" borderId="135" applyNumberFormat="0" applyProtection="0">
      <alignment horizontal="right" vertical="center"/>
    </xf>
    <xf numFmtId="4" fontId="4" fillId="42" borderId="135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55" borderId="167" applyNumberFormat="0" applyProtection="0">
      <alignment horizontal="left" vertical="center" indent="1"/>
    </xf>
    <xf numFmtId="4" fontId="4" fillId="43" borderId="135" applyNumberFormat="0" applyProtection="0">
      <alignment horizontal="right" vertical="center"/>
    </xf>
    <xf numFmtId="4" fontId="4" fillId="43" borderId="135" applyNumberFormat="0" applyProtection="0">
      <alignment horizontal="right" vertical="center"/>
    </xf>
    <xf numFmtId="4" fontId="4" fillId="43" borderId="135" applyNumberFormat="0" applyProtection="0">
      <alignment horizontal="right" vertical="center"/>
    </xf>
    <xf numFmtId="4" fontId="4" fillId="43" borderId="135" applyNumberFormat="0" applyProtection="0">
      <alignment horizontal="right" vertical="center"/>
    </xf>
    <xf numFmtId="4" fontId="4" fillId="43" borderId="135" applyNumberFormat="0" applyProtection="0">
      <alignment horizontal="right" vertical="center"/>
    </xf>
    <xf numFmtId="4" fontId="4" fillId="43" borderId="135" applyNumberFormat="0" applyProtection="0">
      <alignment horizontal="right" vertical="center"/>
    </xf>
    <xf numFmtId="4" fontId="4" fillId="43" borderId="135" applyNumberFormat="0" applyProtection="0">
      <alignment horizontal="right" vertical="center"/>
    </xf>
    <xf numFmtId="4" fontId="4" fillId="43" borderId="135" applyNumberFormat="0" applyProtection="0">
      <alignment horizontal="right" vertical="center"/>
    </xf>
    <xf numFmtId="4" fontId="4" fillId="43" borderId="135" applyNumberFormat="0" applyProtection="0">
      <alignment horizontal="right" vertical="center"/>
    </xf>
    <xf numFmtId="4" fontId="4" fillId="43" borderId="135" applyNumberFormat="0" applyProtection="0">
      <alignment horizontal="right" vertical="center"/>
    </xf>
    <xf numFmtId="4" fontId="4" fillId="43" borderId="135" applyNumberFormat="0" applyProtection="0">
      <alignment horizontal="right" vertical="center"/>
    </xf>
    <xf numFmtId="4" fontId="4" fillId="43" borderId="135" applyNumberFormat="0" applyProtection="0">
      <alignment horizontal="right" vertical="center"/>
    </xf>
    <xf numFmtId="4" fontId="4" fillId="43" borderId="135" applyNumberFormat="0" applyProtection="0">
      <alignment horizontal="right" vertical="center"/>
    </xf>
    <xf numFmtId="4" fontId="4" fillId="43" borderId="135" applyNumberFormat="0" applyProtection="0">
      <alignment horizontal="right" vertical="center"/>
    </xf>
    <xf numFmtId="4" fontId="4" fillId="43" borderId="135" applyNumberFormat="0" applyProtection="0">
      <alignment horizontal="right" vertical="center"/>
    </xf>
    <xf numFmtId="4" fontId="4" fillId="43" borderId="135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55" borderId="167" applyNumberFormat="0" applyProtection="0">
      <alignment horizontal="left" vertical="center" indent="1"/>
    </xf>
    <xf numFmtId="4" fontId="4" fillId="25" borderId="135" applyNumberFormat="0" applyProtection="0">
      <alignment horizontal="right" vertical="center"/>
    </xf>
    <xf numFmtId="4" fontId="4" fillId="25" borderId="135" applyNumberFormat="0" applyProtection="0">
      <alignment horizontal="right" vertical="center"/>
    </xf>
    <xf numFmtId="4" fontId="4" fillId="25" borderId="135" applyNumberFormat="0" applyProtection="0">
      <alignment horizontal="right" vertical="center"/>
    </xf>
    <xf numFmtId="4" fontId="4" fillId="25" borderId="135" applyNumberFormat="0" applyProtection="0">
      <alignment horizontal="right" vertical="center"/>
    </xf>
    <xf numFmtId="4" fontId="4" fillId="25" borderId="135" applyNumberFormat="0" applyProtection="0">
      <alignment horizontal="right" vertical="center"/>
    </xf>
    <xf numFmtId="4" fontId="4" fillId="25" borderId="135" applyNumberFormat="0" applyProtection="0">
      <alignment horizontal="right" vertical="center"/>
    </xf>
    <xf numFmtId="4" fontId="4" fillId="25" borderId="135" applyNumberFormat="0" applyProtection="0">
      <alignment horizontal="right" vertical="center"/>
    </xf>
    <xf numFmtId="4" fontId="4" fillId="25" borderId="135" applyNumberFormat="0" applyProtection="0">
      <alignment horizontal="right" vertical="center"/>
    </xf>
    <xf numFmtId="4" fontId="4" fillId="25" borderId="135" applyNumberFormat="0" applyProtection="0">
      <alignment horizontal="right" vertical="center"/>
    </xf>
    <xf numFmtId="4" fontId="4" fillId="25" borderId="135" applyNumberFormat="0" applyProtection="0">
      <alignment horizontal="right" vertical="center"/>
    </xf>
    <xf numFmtId="4" fontId="4" fillId="25" borderId="135" applyNumberFormat="0" applyProtection="0">
      <alignment horizontal="right" vertical="center"/>
    </xf>
    <xf numFmtId="4" fontId="4" fillId="25" borderId="135" applyNumberFormat="0" applyProtection="0">
      <alignment horizontal="right" vertical="center"/>
    </xf>
    <xf numFmtId="4" fontId="4" fillId="25" borderId="135" applyNumberFormat="0" applyProtection="0">
      <alignment horizontal="right" vertical="center"/>
    </xf>
    <xf numFmtId="4" fontId="4" fillId="25" borderId="135" applyNumberFormat="0" applyProtection="0">
      <alignment horizontal="right" vertical="center"/>
    </xf>
    <xf numFmtId="4" fontId="4" fillId="25" borderId="135" applyNumberFormat="0" applyProtection="0">
      <alignment horizontal="right" vertical="center"/>
    </xf>
    <xf numFmtId="4" fontId="4" fillId="25" borderId="135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55" borderId="167" applyNumberFormat="0" applyProtection="0">
      <alignment horizontal="left" vertical="center" indent="1"/>
    </xf>
    <xf numFmtId="4" fontId="4" fillId="17" borderId="135" applyNumberFormat="0" applyProtection="0">
      <alignment horizontal="right" vertical="center"/>
    </xf>
    <xf numFmtId="4" fontId="4" fillId="17" borderId="135" applyNumberFormat="0" applyProtection="0">
      <alignment horizontal="right" vertical="center"/>
    </xf>
    <xf numFmtId="4" fontId="4" fillId="17" borderId="135" applyNumberFormat="0" applyProtection="0">
      <alignment horizontal="right" vertical="center"/>
    </xf>
    <xf numFmtId="4" fontId="4" fillId="17" borderId="135" applyNumberFormat="0" applyProtection="0">
      <alignment horizontal="right" vertical="center"/>
    </xf>
    <xf numFmtId="4" fontId="4" fillId="17" borderId="135" applyNumberFormat="0" applyProtection="0">
      <alignment horizontal="right" vertical="center"/>
    </xf>
    <xf numFmtId="4" fontId="4" fillId="17" borderId="135" applyNumberFormat="0" applyProtection="0">
      <alignment horizontal="right" vertical="center"/>
    </xf>
    <xf numFmtId="4" fontId="4" fillId="17" borderId="135" applyNumberFormat="0" applyProtection="0">
      <alignment horizontal="right" vertical="center"/>
    </xf>
    <xf numFmtId="4" fontId="4" fillId="17" borderId="135" applyNumberFormat="0" applyProtection="0">
      <alignment horizontal="right" vertical="center"/>
    </xf>
    <xf numFmtId="4" fontId="4" fillId="17" borderId="135" applyNumberFormat="0" applyProtection="0">
      <alignment horizontal="right" vertical="center"/>
    </xf>
    <xf numFmtId="4" fontId="4" fillId="17" borderId="135" applyNumberFormat="0" applyProtection="0">
      <alignment horizontal="right" vertical="center"/>
    </xf>
    <xf numFmtId="4" fontId="4" fillId="17" borderId="135" applyNumberFormat="0" applyProtection="0">
      <alignment horizontal="right" vertical="center"/>
    </xf>
    <xf numFmtId="4" fontId="4" fillId="17" borderId="135" applyNumberFormat="0" applyProtection="0">
      <alignment horizontal="right" vertical="center"/>
    </xf>
    <xf numFmtId="4" fontId="4" fillId="17" borderId="135" applyNumberFormat="0" applyProtection="0">
      <alignment horizontal="right" vertical="center"/>
    </xf>
    <xf numFmtId="4" fontId="4" fillId="17" borderId="135" applyNumberFormat="0" applyProtection="0">
      <alignment horizontal="right" vertical="center"/>
    </xf>
    <xf numFmtId="4" fontId="4" fillId="17" borderId="135" applyNumberFormat="0" applyProtection="0">
      <alignment horizontal="right" vertical="center"/>
    </xf>
    <xf numFmtId="4" fontId="4" fillId="17" borderId="135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55" borderId="167" applyNumberFormat="0" applyProtection="0">
      <alignment horizontal="left" vertical="center" indent="1"/>
    </xf>
    <xf numFmtId="4" fontId="4" fillId="44" borderId="135" applyNumberFormat="0" applyProtection="0">
      <alignment horizontal="right" vertical="center"/>
    </xf>
    <xf numFmtId="4" fontId="4" fillId="44" borderId="135" applyNumberFormat="0" applyProtection="0">
      <alignment horizontal="right" vertical="center"/>
    </xf>
    <xf numFmtId="4" fontId="4" fillId="44" borderId="135" applyNumberFormat="0" applyProtection="0">
      <alignment horizontal="right" vertical="center"/>
    </xf>
    <xf numFmtId="4" fontId="4" fillId="44" borderId="135" applyNumberFormat="0" applyProtection="0">
      <alignment horizontal="right" vertical="center"/>
    </xf>
    <xf numFmtId="4" fontId="4" fillId="44" borderId="135" applyNumberFormat="0" applyProtection="0">
      <alignment horizontal="right" vertical="center"/>
    </xf>
    <xf numFmtId="4" fontId="4" fillId="44" borderId="135" applyNumberFormat="0" applyProtection="0">
      <alignment horizontal="right" vertical="center"/>
    </xf>
    <xf numFmtId="4" fontId="4" fillId="44" borderId="135" applyNumberFormat="0" applyProtection="0">
      <alignment horizontal="right" vertical="center"/>
    </xf>
    <xf numFmtId="4" fontId="4" fillId="44" borderId="135" applyNumberFormat="0" applyProtection="0">
      <alignment horizontal="right" vertical="center"/>
    </xf>
    <xf numFmtId="4" fontId="4" fillId="44" borderId="135" applyNumberFormat="0" applyProtection="0">
      <alignment horizontal="right" vertical="center"/>
    </xf>
    <xf numFmtId="4" fontId="4" fillId="44" borderId="135" applyNumberFormat="0" applyProtection="0">
      <alignment horizontal="right" vertical="center"/>
    </xf>
    <xf numFmtId="4" fontId="4" fillId="44" borderId="135" applyNumberFormat="0" applyProtection="0">
      <alignment horizontal="right" vertical="center"/>
    </xf>
    <xf numFmtId="4" fontId="4" fillId="44" borderId="135" applyNumberFormat="0" applyProtection="0">
      <alignment horizontal="right" vertical="center"/>
    </xf>
    <xf numFmtId="4" fontId="4" fillId="44" borderId="135" applyNumberFormat="0" applyProtection="0">
      <alignment horizontal="right" vertical="center"/>
    </xf>
    <xf numFmtId="4" fontId="4" fillId="44" borderId="135" applyNumberFormat="0" applyProtection="0">
      <alignment horizontal="right" vertical="center"/>
    </xf>
    <xf numFmtId="4" fontId="4" fillId="44" borderId="135" applyNumberFormat="0" applyProtection="0">
      <alignment horizontal="right" vertical="center"/>
    </xf>
    <xf numFmtId="4" fontId="4" fillId="44" borderId="135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55" borderId="167" applyNumberFormat="0" applyProtection="0">
      <alignment horizontal="left" vertical="center" indent="1"/>
    </xf>
    <xf numFmtId="4" fontId="4" fillId="45" borderId="135" applyNumberFormat="0" applyProtection="0">
      <alignment horizontal="right" vertical="center"/>
    </xf>
    <xf numFmtId="4" fontId="4" fillId="45" borderId="135" applyNumberFormat="0" applyProtection="0">
      <alignment horizontal="right" vertical="center"/>
    </xf>
    <xf numFmtId="4" fontId="4" fillId="45" borderId="135" applyNumberFormat="0" applyProtection="0">
      <alignment horizontal="right" vertical="center"/>
    </xf>
    <xf numFmtId="4" fontId="4" fillId="45" borderId="135" applyNumberFormat="0" applyProtection="0">
      <alignment horizontal="right" vertical="center"/>
    </xf>
    <xf numFmtId="4" fontId="4" fillId="45" borderId="135" applyNumberFormat="0" applyProtection="0">
      <alignment horizontal="right" vertical="center"/>
    </xf>
    <xf numFmtId="4" fontId="4" fillId="45" borderId="135" applyNumberFormat="0" applyProtection="0">
      <alignment horizontal="right" vertical="center"/>
    </xf>
    <xf numFmtId="4" fontId="4" fillId="45" borderId="135" applyNumberFormat="0" applyProtection="0">
      <alignment horizontal="right" vertical="center"/>
    </xf>
    <xf numFmtId="4" fontId="4" fillId="45" borderId="135" applyNumberFormat="0" applyProtection="0">
      <alignment horizontal="right" vertical="center"/>
    </xf>
    <xf numFmtId="4" fontId="4" fillId="45" borderId="135" applyNumberFormat="0" applyProtection="0">
      <alignment horizontal="right" vertical="center"/>
    </xf>
    <xf numFmtId="4" fontId="4" fillId="45" borderId="135" applyNumberFormat="0" applyProtection="0">
      <alignment horizontal="right" vertical="center"/>
    </xf>
    <xf numFmtId="4" fontId="4" fillId="45" borderId="135" applyNumberFormat="0" applyProtection="0">
      <alignment horizontal="right" vertical="center"/>
    </xf>
    <xf numFmtId="4" fontId="4" fillId="45" borderId="135" applyNumberFormat="0" applyProtection="0">
      <alignment horizontal="right" vertical="center"/>
    </xf>
    <xf numFmtId="4" fontId="4" fillId="45" borderId="135" applyNumberFormat="0" applyProtection="0">
      <alignment horizontal="right" vertical="center"/>
    </xf>
    <xf numFmtId="4" fontId="4" fillId="45" borderId="135" applyNumberFormat="0" applyProtection="0">
      <alignment horizontal="right" vertical="center"/>
    </xf>
    <xf numFmtId="4" fontId="4" fillId="45" borderId="135" applyNumberFormat="0" applyProtection="0">
      <alignment horizontal="right" vertical="center"/>
    </xf>
    <xf numFmtId="4" fontId="4" fillId="45" borderId="135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55" borderId="167" applyNumberFormat="0" applyProtection="0">
      <alignment horizontal="left" vertical="center" indent="1"/>
    </xf>
    <xf numFmtId="4" fontId="55" fillId="55" borderId="167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53" fillId="46" borderId="20" applyNumberFormat="0" applyProtection="0">
      <alignment horizontal="left" vertical="center" indent="1"/>
    </xf>
    <xf numFmtId="4" fontId="55" fillId="55" borderId="167" applyNumberFormat="0" applyProtection="0">
      <alignment horizontal="left" vertical="center" indent="1"/>
    </xf>
    <xf numFmtId="4" fontId="55" fillId="55" borderId="167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55" fillId="55" borderId="167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55" fillId="47" borderId="0" applyNumberFormat="0" applyProtection="0">
      <alignment horizontal="left" vertical="center" indent="1"/>
    </xf>
    <xf numFmtId="4" fontId="55" fillId="55" borderId="167" applyNumberFormat="0" applyProtection="0">
      <alignment horizontal="left" vertical="center" indent="1"/>
    </xf>
    <xf numFmtId="0" fontId="168" fillId="55" borderId="167" applyNumberFormat="0" applyProtection="0">
      <alignment horizontal="left" vertical="top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0" fontId="168" fillId="55" borderId="167" applyNumberFormat="0" applyProtection="0">
      <alignment horizontal="left" vertical="top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55" fillId="4" borderId="140" applyNumberFormat="0" applyProtection="0">
      <alignment horizontal="center" vertical="center"/>
    </xf>
    <xf numFmtId="4" fontId="4" fillId="55" borderId="135" applyNumberFormat="0" applyProtection="0">
      <alignment horizontal="right" vertical="center"/>
    </xf>
    <xf numFmtId="4" fontId="4" fillId="55" borderId="135" applyNumberFormat="0" applyProtection="0">
      <alignment horizontal="right" vertical="center"/>
    </xf>
    <xf numFmtId="4" fontId="4" fillId="55" borderId="135" applyNumberFormat="0" applyProtection="0">
      <alignment horizontal="right" vertical="center"/>
    </xf>
    <xf numFmtId="4" fontId="4" fillId="55" borderId="135" applyNumberFormat="0" applyProtection="0">
      <alignment horizontal="right" vertical="center"/>
    </xf>
    <xf numFmtId="4" fontId="4" fillId="55" borderId="135" applyNumberFormat="0" applyProtection="0">
      <alignment horizontal="right" vertical="center"/>
    </xf>
    <xf numFmtId="4" fontId="4" fillId="55" borderId="135" applyNumberFormat="0" applyProtection="0">
      <alignment horizontal="right" vertical="center"/>
    </xf>
    <xf numFmtId="4" fontId="4" fillId="55" borderId="135" applyNumberFormat="0" applyProtection="0">
      <alignment horizontal="right" vertical="center"/>
    </xf>
    <xf numFmtId="4" fontId="4" fillId="55" borderId="135" applyNumberFormat="0" applyProtection="0">
      <alignment horizontal="right" vertical="center"/>
    </xf>
    <xf numFmtId="4" fontId="4" fillId="55" borderId="135" applyNumberFormat="0" applyProtection="0">
      <alignment horizontal="right" vertical="center"/>
    </xf>
    <xf numFmtId="4" fontId="4" fillId="55" borderId="135" applyNumberFormat="0" applyProtection="0">
      <alignment horizontal="right" vertical="center"/>
    </xf>
    <xf numFmtId="4" fontId="4" fillId="55" borderId="135" applyNumberFormat="0" applyProtection="0">
      <alignment horizontal="right" vertical="center"/>
    </xf>
    <xf numFmtId="4" fontId="4" fillId="55" borderId="135" applyNumberFormat="0" applyProtection="0">
      <alignment horizontal="right" vertical="center"/>
    </xf>
    <xf numFmtId="4" fontId="4" fillId="55" borderId="135" applyNumberFormat="0" applyProtection="0">
      <alignment horizontal="right" vertical="center"/>
    </xf>
    <xf numFmtId="4" fontId="4" fillId="55" borderId="135" applyNumberFormat="0" applyProtection="0">
      <alignment horizontal="right" vertical="center"/>
    </xf>
    <xf numFmtId="4" fontId="4" fillId="55" borderId="135" applyNumberFormat="0" applyProtection="0">
      <alignment horizontal="right" vertical="center"/>
    </xf>
    <xf numFmtId="4" fontId="4" fillId="55" borderId="135" applyNumberFormat="0" applyProtection="0">
      <alignment horizontal="right" vertical="center"/>
    </xf>
    <xf numFmtId="4" fontId="55" fillId="4" borderId="140" applyNumberFormat="0" applyProtection="0">
      <alignment horizontal="center" vertical="center"/>
    </xf>
    <xf numFmtId="4" fontId="55" fillId="4" borderId="140" applyNumberFormat="0" applyProtection="0">
      <alignment horizontal="center" vertical="center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55" fillId="47" borderId="0" applyNumberFormat="0" applyProtection="0">
      <alignment horizontal="left" vertical="center" indent="1"/>
    </xf>
    <xf numFmtId="4" fontId="55" fillId="47" borderId="0" applyNumberFormat="0" applyProtection="0">
      <alignment horizontal="left" vertical="center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55" fillId="49" borderId="0" applyNumberFormat="0" applyProtection="0">
      <alignment horizontal="left" vertical="center" indent="1"/>
    </xf>
    <xf numFmtId="4" fontId="55" fillId="49" borderId="0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4" fillId="6" borderId="135" applyNumberFormat="0" applyProtection="0">
      <alignment horizontal="left" vertical="center" indent="1"/>
    </xf>
    <xf numFmtId="0" fontId="4" fillId="6" borderId="135" applyNumberFormat="0" applyProtection="0">
      <alignment horizontal="left" vertical="center" indent="1"/>
    </xf>
    <xf numFmtId="0" fontId="4" fillId="6" borderId="135" applyNumberFormat="0" applyProtection="0">
      <alignment horizontal="left" vertical="center" indent="1"/>
    </xf>
    <xf numFmtId="0" fontId="4" fillId="6" borderId="135" applyNumberFormat="0" applyProtection="0">
      <alignment horizontal="left" vertical="center" indent="1"/>
    </xf>
    <xf numFmtId="0" fontId="4" fillId="6" borderId="135" applyNumberFormat="0" applyProtection="0">
      <alignment horizontal="left" vertical="center" indent="1"/>
    </xf>
    <xf numFmtId="0" fontId="4" fillId="6" borderId="135" applyNumberFormat="0" applyProtection="0">
      <alignment horizontal="left" vertical="center" indent="1"/>
    </xf>
    <xf numFmtId="0" fontId="4" fillId="6" borderId="135" applyNumberFormat="0" applyProtection="0">
      <alignment horizontal="left" vertical="center" indent="1"/>
    </xf>
    <xf numFmtId="0" fontId="4" fillId="6" borderId="135" applyNumberFormat="0" applyProtection="0">
      <alignment horizontal="left" vertical="center" indent="1"/>
    </xf>
    <xf numFmtId="0" fontId="4" fillId="6" borderId="135" applyNumberFormat="0" applyProtection="0">
      <alignment horizontal="left" vertical="center" indent="1"/>
    </xf>
    <xf numFmtId="0" fontId="4" fillId="6" borderId="135" applyNumberFormat="0" applyProtection="0">
      <alignment horizontal="left" vertical="center" indent="1"/>
    </xf>
    <xf numFmtId="0" fontId="4" fillId="6" borderId="135" applyNumberFormat="0" applyProtection="0">
      <alignment horizontal="left" vertical="center" indent="1"/>
    </xf>
    <xf numFmtId="0" fontId="4" fillId="6" borderId="135" applyNumberFormat="0" applyProtection="0">
      <alignment horizontal="left" vertical="center" indent="1"/>
    </xf>
    <xf numFmtId="0" fontId="4" fillId="6" borderId="135" applyNumberFormat="0" applyProtection="0">
      <alignment horizontal="left" vertical="center" indent="1"/>
    </xf>
    <xf numFmtId="0" fontId="4" fillId="6" borderId="135" applyNumberFormat="0" applyProtection="0">
      <alignment horizontal="left" vertical="center" indent="1"/>
    </xf>
    <xf numFmtId="0" fontId="4" fillId="6" borderId="135" applyNumberFormat="0" applyProtection="0">
      <alignment horizontal="left" vertical="center" indent="1"/>
    </xf>
    <xf numFmtId="0" fontId="4" fillId="6" borderId="135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4" fillId="6" borderId="135" applyNumberFormat="0" applyProtection="0">
      <alignment horizontal="left" vertical="center" indent="1"/>
    </xf>
    <xf numFmtId="0" fontId="168" fillId="55" borderId="167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27" fillId="51" borderId="19" applyNumberFormat="0" applyProtection="0">
      <alignment horizontal="left" vertical="center" indent="1"/>
    </xf>
    <xf numFmtId="0" fontId="4" fillId="91" borderId="135" applyNumberFormat="0" applyProtection="0">
      <alignment horizontal="left" vertical="center" indent="1"/>
    </xf>
    <xf numFmtId="0" fontId="4" fillId="91" borderId="135" applyNumberFormat="0" applyProtection="0">
      <alignment horizontal="left" vertical="center" indent="1"/>
    </xf>
    <xf numFmtId="0" fontId="4" fillId="91" borderId="135" applyNumberFormat="0" applyProtection="0">
      <alignment horizontal="left" vertical="center" indent="1"/>
    </xf>
    <xf numFmtId="0" fontId="4" fillId="91" borderId="135" applyNumberFormat="0" applyProtection="0">
      <alignment horizontal="left" vertical="center" indent="1"/>
    </xf>
    <xf numFmtId="0" fontId="4" fillId="91" borderId="135" applyNumberFormat="0" applyProtection="0">
      <alignment horizontal="left" vertical="center" indent="1"/>
    </xf>
    <xf numFmtId="0" fontId="4" fillId="91" borderId="135" applyNumberFormat="0" applyProtection="0">
      <alignment horizontal="left" vertical="center" indent="1"/>
    </xf>
    <xf numFmtId="0" fontId="4" fillId="91" borderId="135" applyNumberFormat="0" applyProtection="0">
      <alignment horizontal="left" vertical="center" indent="1"/>
    </xf>
    <xf numFmtId="0" fontId="4" fillId="91" borderId="135" applyNumberFormat="0" applyProtection="0">
      <alignment horizontal="left" vertical="center" indent="1"/>
    </xf>
    <xf numFmtId="0" fontId="4" fillId="91" borderId="135" applyNumberFormat="0" applyProtection="0">
      <alignment horizontal="left" vertical="center" indent="1"/>
    </xf>
    <xf numFmtId="0" fontId="4" fillId="91" borderId="135" applyNumberFormat="0" applyProtection="0">
      <alignment horizontal="left" vertical="center" indent="1"/>
    </xf>
    <xf numFmtId="0" fontId="4" fillId="91" borderId="135" applyNumberFormat="0" applyProtection="0">
      <alignment horizontal="left" vertical="center" indent="1"/>
    </xf>
    <xf numFmtId="0" fontId="4" fillId="91" borderId="135" applyNumberFormat="0" applyProtection="0">
      <alignment horizontal="left" vertical="center" indent="1"/>
    </xf>
    <xf numFmtId="0" fontId="4" fillId="91" borderId="135" applyNumberFormat="0" applyProtection="0">
      <alignment horizontal="left" vertical="center" indent="1"/>
    </xf>
    <xf numFmtId="0" fontId="4" fillId="91" borderId="135" applyNumberFormat="0" applyProtection="0">
      <alignment horizontal="left" vertical="center" indent="1"/>
    </xf>
    <xf numFmtId="0" fontId="4" fillId="91" borderId="135" applyNumberFormat="0" applyProtection="0">
      <alignment horizontal="left" vertical="center" indent="1"/>
    </xf>
    <xf numFmtId="0" fontId="4" fillId="91" borderId="135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4" fillId="91" borderId="135" applyNumberFormat="0" applyProtection="0">
      <alignment horizontal="left" vertical="center" indent="1"/>
    </xf>
    <xf numFmtId="0" fontId="168" fillId="55" borderId="167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4" fillId="8" borderId="135" applyNumberFormat="0" applyProtection="0">
      <alignment horizontal="left" vertical="center" indent="1"/>
    </xf>
    <xf numFmtId="0" fontId="4" fillId="8" borderId="135" applyNumberFormat="0" applyProtection="0">
      <alignment horizontal="left" vertical="center" indent="1"/>
    </xf>
    <xf numFmtId="0" fontId="4" fillId="8" borderId="135" applyNumberFormat="0" applyProtection="0">
      <alignment horizontal="left" vertical="center" indent="1"/>
    </xf>
    <xf numFmtId="0" fontId="4" fillId="8" borderId="135" applyNumberFormat="0" applyProtection="0">
      <alignment horizontal="left" vertical="center" indent="1"/>
    </xf>
    <xf numFmtId="0" fontId="4" fillId="8" borderId="135" applyNumberFormat="0" applyProtection="0">
      <alignment horizontal="left" vertical="center" indent="1"/>
    </xf>
    <xf numFmtId="0" fontId="4" fillId="8" borderId="135" applyNumberFormat="0" applyProtection="0">
      <alignment horizontal="left" vertical="center" indent="1"/>
    </xf>
    <xf numFmtId="0" fontId="4" fillId="8" borderId="135" applyNumberFormat="0" applyProtection="0">
      <alignment horizontal="left" vertical="center" indent="1"/>
    </xf>
    <xf numFmtId="0" fontId="4" fillId="8" borderId="135" applyNumberFormat="0" applyProtection="0">
      <alignment horizontal="left" vertical="center" indent="1"/>
    </xf>
    <xf numFmtId="0" fontId="4" fillId="8" borderId="135" applyNumberFormat="0" applyProtection="0">
      <alignment horizontal="left" vertical="center" indent="1"/>
    </xf>
    <xf numFmtId="0" fontId="4" fillId="8" borderId="135" applyNumberFormat="0" applyProtection="0">
      <alignment horizontal="left" vertical="center" indent="1"/>
    </xf>
    <xf numFmtId="0" fontId="4" fillId="8" borderId="135" applyNumberFormat="0" applyProtection="0">
      <alignment horizontal="left" vertical="center" indent="1"/>
    </xf>
    <xf numFmtId="0" fontId="4" fillId="8" borderId="135" applyNumberFormat="0" applyProtection="0">
      <alignment horizontal="left" vertical="center" indent="1"/>
    </xf>
    <xf numFmtId="0" fontId="4" fillId="8" borderId="135" applyNumberFormat="0" applyProtection="0">
      <alignment horizontal="left" vertical="center" indent="1"/>
    </xf>
    <xf numFmtId="0" fontId="4" fillId="8" borderId="135" applyNumberFormat="0" applyProtection="0">
      <alignment horizontal="left" vertical="center" indent="1"/>
    </xf>
    <xf numFmtId="0" fontId="4" fillId="8" borderId="135" applyNumberFormat="0" applyProtection="0">
      <alignment horizontal="left" vertical="center" indent="1"/>
    </xf>
    <xf numFmtId="0" fontId="4" fillId="8" borderId="135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4" fillId="8" borderId="135" applyNumberFormat="0" applyProtection="0">
      <alignment horizontal="left" vertical="center" indent="1"/>
    </xf>
    <xf numFmtId="0" fontId="168" fillId="55" borderId="167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4" fillId="47" borderId="135" applyNumberFormat="0" applyProtection="0">
      <alignment horizontal="left" vertical="center" indent="1"/>
    </xf>
    <xf numFmtId="0" fontId="4" fillId="47" borderId="135" applyNumberFormat="0" applyProtection="0">
      <alignment horizontal="left" vertical="center" indent="1"/>
    </xf>
    <xf numFmtId="0" fontId="4" fillId="47" borderId="135" applyNumberFormat="0" applyProtection="0">
      <alignment horizontal="left" vertical="center" indent="1"/>
    </xf>
    <xf numFmtId="0" fontId="4" fillId="47" borderId="135" applyNumberFormat="0" applyProtection="0">
      <alignment horizontal="left" vertical="center" indent="1"/>
    </xf>
    <xf numFmtId="0" fontId="4" fillId="47" borderId="135" applyNumberFormat="0" applyProtection="0">
      <alignment horizontal="left" vertical="center" indent="1"/>
    </xf>
    <xf numFmtId="0" fontId="4" fillId="47" borderId="135" applyNumberFormat="0" applyProtection="0">
      <alignment horizontal="left" vertical="center" indent="1"/>
    </xf>
    <xf numFmtId="0" fontId="4" fillId="47" borderId="135" applyNumberFormat="0" applyProtection="0">
      <alignment horizontal="left" vertical="center" indent="1"/>
    </xf>
    <xf numFmtId="0" fontId="4" fillId="47" borderId="135" applyNumberFormat="0" applyProtection="0">
      <alignment horizontal="left" vertical="center" indent="1"/>
    </xf>
    <xf numFmtId="0" fontId="4" fillId="47" borderId="135" applyNumberFormat="0" applyProtection="0">
      <alignment horizontal="left" vertical="center" indent="1"/>
    </xf>
    <xf numFmtId="0" fontId="4" fillId="47" borderId="135" applyNumberFormat="0" applyProtection="0">
      <alignment horizontal="left" vertical="center" indent="1"/>
    </xf>
    <xf numFmtId="0" fontId="4" fillId="47" borderId="135" applyNumberFormat="0" applyProtection="0">
      <alignment horizontal="left" vertical="center" indent="1"/>
    </xf>
    <xf numFmtId="0" fontId="4" fillId="47" borderId="135" applyNumberFormat="0" applyProtection="0">
      <alignment horizontal="left" vertical="center" indent="1"/>
    </xf>
    <xf numFmtId="0" fontId="4" fillId="47" borderId="135" applyNumberFormat="0" applyProtection="0">
      <alignment horizontal="left" vertical="center" indent="1"/>
    </xf>
    <xf numFmtId="0" fontId="4" fillId="47" borderId="135" applyNumberFormat="0" applyProtection="0">
      <alignment horizontal="left" vertical="center" indent="1"/>
    </xf>
    <xf numFmtId="0" fontId="4" fillId="47" borderId="135" applyNumberFormat="0" applyProtection="0">
      <alignment horizontal="left" vertical="center" indent="1"/>
    </xf>
    <xf numFmtId="0" fontId="4" fillId="47" borderId="135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4" fillId="47" borderId="135" applyNumberFormat="0" applyProtection="0">
      <alignment horizontal="left" vertical="center" indent="1"/>
    </xf>
    <xf numFmtId="0" fontId="168" fillId="55" borderId="167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4" fontId="169" fillId="92" borderId="164" applyNumberFormat="0" applyProtection="0">
      <alignment horizontal="left" vertical="center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4" fontId="169" fillId="92" borderId="164" applyNumberFormat="0" applyProtection="0">
      <alignment horizontal="left" vertical="center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4" fontId="169" fillId="92" borderId="164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0" fontId="4" fillId="30" borderId="103" applyNumberFormat="0">
      <protection locked="0"/>
    </xf>
    <xf numFmtId="0" fontId="4" fillId="30" borderId="103" applyNumberFormat="0">
      <protection locked="0"/>
    </xf>
    <xf numFmtId="0" fontId="4" fillId="30" borderId="103" applyNumberFormat="0">
      <protection locked="0"/>
    </xf>
    <xf numFmtId="4" fontId="169" fillId="92" borderId="164" applyNumberFormat="0" applyProtection="0">
      <alignment horizontal="left" vertical="center" indent="1"/>
    </xf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4" fontId="169" fillId="92" borderId="164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169" fillId="92" borderId="164" applyNumberFormat="0" applyProtection="0">
      <alignment horizontal="left" vertical="center" indent="1"/>
    </xf>
    <xf numFmtId="4" fontId="4" fillId="4" borderId="11" applyNumberFormat="0" applyProtection="0">
      <alignment vertical="center"/>
    </xf>
    <xf numFmtId="4" fontId="4" fillId="4" borderId="11" applyNumberFormat="0" applyProtection="0">
      <alignment vertical="center"/>
    </xf>
    <xf numFmtId="4" fontId="4" fillId="4" borderId="11" applyNumberFormat="0" applyProtection="0">
      <alignment vertical="center"/>
    </xf>
    <xf numFmtId="4" fontId="4" fillId="4" borderId="11" applyNumberFormat="0" applyProtection="0">
      <alignment vertical="center"/>
    </xf>
    <xf numFmtId="4" fontId="166" fillId="38" borderId="11" applyNumberFormat="0" applyProtection="0">
      <alignment vertical="center"/>
    </xf>
    <xf numFmtId="4" fontId="166" fillId="38" borderId="11" applyNumberFormat="0" applyProtection="0">
      <alignment vertical="center"/>
    </xf>
    <xf numFmtId="4" fontId="166" fillId="38" borderId="11" applyNumberFormat="0" applyProtection="0">
      <alignment vertical="center"/>
    </xf>
    <xf numFmtId="4" fontId="166" fillId="38" borderId="11" applyNumberFormat="0" applyProtection="0">
      <alignment vertical="center"/>
    </xf>
    <xf numFmtId="4" fontId="166" fillId="38" borderId="11" applyNumberFormat="0" applyProtection="0">
      <alignment vertical="center"/>
    </xf>
    <xf numFmtId="4" fontId="166" fillId="38" borderId="11" applyNumberFormat="0" applyProtection="0">
      <alignment vertical="center"/>
    </xf>
    <xf numFmtId="4" fontId="4" fillId="4" borderId="11" applyNumberFormat="0" applyProtection="0">
      <alignment vertical="center"/>
    </xf>
    <xf numFmtId="4" fontId="4" fillId="4" borderId="11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169" fillId="92" borderId="164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4" fontId="169" fillId="92" borderId="164" applyNumberFormat="0" applyProtection="0">
      <alignment horizontal="left" vertical="center" indent="1"/>
    </xf>
    <xf numFmtId="4" fontId="4" fillId="0" borderId="135" applyNumberFormat="0" applyProtection="0">
      <alignment horizontal="right" vertical="center"/>
    </xf>
    <xf numFmtId="4" fontId="4" fillId="0" borderId="135" applyNumberFormat="0" applyProtection="0">
      <alignment horizontal="right" vertical="center"/>
    </xf>
    <xf numFmtId="4" fontId="4" fillId="0" borderId="135" applyNumberFormat="0" applyProtection="0">
      <alignment horizontal="right" vertical="center"/>
    </xf>
    <xf numFmtId="4" fontId="4" fillId="0" borderId="135" applyNumberFormat="0" applyProtection="0">
      <alignment horizontal="right" vertical="center"/>
    </xf>
    <xf numFmtId="4" fontId="4" fillId="0" borderId="135" applyNumberFormat="0" applyProtection="0">
      <alignment horizontal="right" vertical="center"/>
    </xf>
    <xf numFmtId="4" fontId="4" fillId="0" borderId="135" applyNumberFormat="0" applyProtection="0">
      <alignment horizontal="right" vertical="center"/>
    </xf>
    <xf numFmtId="4" fontId="4" fillId="0" borderId="135" applyNumberFormat="0" applyProtection="0">
      <alignment horizontal="right" vertical="center"/>
    </xf>
    <xf numFmtId="4" fontId="4" fillId="0" borderId="135" applyNumberFormat="0" applyProtection="0">
      <alignment horizontal="right" vertical="center"/>
    </xf>
    <xf numFmtId="4" fontId="4" fillId="0" borderId="135" applyNumberFormat="0" applyProtection="0">
      <alignment horizontal="right" vertical="center"/>
    </xf>
    <xf numFmtId="4" fontId="4" fillId="0" borderId="135" applyNumberFormat="0" applyProtection="0">
      <alignment horizontal="right" vertical="center"/>
    </xf>
    <xf numFmtId="4" fontId="4" fillId="0" borderId="135" applyNumberFormat="0" applyProtection="0">
      <alignment horizontal="right" vertical="center"/>
    </xf>
    <xf numFmtId="4" fontId="4" fillId="0" borderId="135" applyNumberFormat="0" applyProtection="0">
      <alignment horizontal="right" vertical="center"/>
    </xf>
    <xf numFmtId="4" fontId="4" fillId="0" borderId="135" applyNumberFormat="0" applyProtection="0">
      <alignment horizontal="right" vertical="center"/>
    </xf>
    <xf numFmtId="4" fontId="4" fillId="0" borderId="135" applyNumberFormat="0" applyProtection="0">
      <alignment horizontal="right" vertical="center"/>
    </xf>
    <xf numFmtId="4" fontId="4" fillId="0" borderId="135" applyNumberFormat="0" applyProtection="0">
      <alignment horizontal="right" vertical="center"/>
    </xf>
    <xf numFmtId="4" fontId="4" fillId="0" borderId="135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169" fillId="92" borderId="164" applyNumberFormat="0" applyProtection="0">
      <alignment horizontal="left" vertical="center" indent="1"/>
    </xf>
    <xf numFmtId="4" fontId="4" fillId="30" borderId="135" applyNumberFormat="0" applyProtection="0">
      <alignment horizontal="right" vertical="center"/>
    </xf>
    <xf numFmtId="4" fontId="4" fillId="30" borderId="135" applyNumberFormat="0" applyProtection="0">
      <alignment horizontal="right" vertical="center"/>
    </xf>
    <xf numFmtId="4" fontId="4" fillId="30" borderId="135" applyNumberFormat="0" applyProtection="0">
      <alignment horizontal="right" vertical="center"/>
    </xf>
    <xf numFmtId="4" fontId="4" fillId="30" borderId="135" applyNumberFormat="0" applyProtection="0">
      <alignment horizontal="right" vertical="center"/>
    </xf>
    <xf numFmtId="4" fontId="4" fillId="30" borderId="135" applyNumberFormat="0" applyProtection="0">
      <alignment horizontal="right" vertical="center"/>
    </xf>
    <xf numFmtId="4" fontId="4" fillId="30" borderId="135" applyNumberFormat="0" applyProtection="0">
      <alignment horizontal="right" vertical="center"/>
    </xf>
    <xf numFmtId="4" fontId="4" fillId="30" borderId="135" applyNumberFormat="0" applyProtection="0">
      <alignment horizontal="right" vertical="center"/>
    </xf>
    <xf numFmtId="4" fontId="4" fillId="30" borderId="135" applyNumberFormat="0" applyProtection="0">
      <alignment horizontal="right" vertical="center"/>
    </xf>
    <xf numFmtId="4" fontId="166" fillId="88" borderId="135" applyNumberFormat="0" applyProtection="0">
      <alignment horizontal="right" vertical="center"/>
    </xf>
    <xf numFmtId="4" fontId="166" fillId="88" borderId="135" applyNumberFormat="0" applyProtection="0">
      <alignment horizontal="right" vertical="center"/>
    </xf>
    <xf numFmtId="4" fontId="166" fillId="88" borderId="135" applyNumberFormat="0" applyProtection="0">
      <alignment horizontal="right" vertical="center"/>
    </xf>
    <xf numFmtId="4" fontId="166" fillId="88" borderId="135" applyNumberFormat="0" applyProtection="0">
      <alignment horizontal="right" vertical="center"/>
    </xf>
    <xf numFmtId="4" fontId="166" fillId="88" borderId="135" applyNumberFormat="0" applyProtection="0">
      <alignment horizontal="right" vertical="center"/>
    </xf>
    <xf numFmtId="4" fontId="166" fillId="88" borderId="135" applyNumberFormat="0" applyProtection="0">
      <alignment horizontal="right" vertical="center"/>
    </xf>
    <xf numFmtId="4" fontId="166" fillId="88" borderId="135" applyNumberFormat="0" applyProtection="0">
      <alignment horizontal="right" vertical="center"/>
    </xf>
    <xf numFmtId="4" fontId="166" fillId="88" borderId="135" applyNumberFormat="0" applyProtection="0">
      <alignment horizontal="right" vertical="center"/>
    </xf>
    <xf numFmtId="4" fontId="166" fillId="88" borderId="135" applyNumberFormat="0" applyProtection="0">
      <alignment horizontal="right" vertical="center"/>
    </xf>
    <xf numFmtId="4" fontId="166" fillId="88" borderId="135" applyNumberFormat="0" applyProtection="0">
      <alignment horizontal="right" vertical="center"/>
    </xf>
    <xf numFmtId="4" fontId="166" fillId="88" borderId="135" applyNumberFormat="0" applyProtection="0">
      <alignment horizontal="right" vertical="center"/>
    </xf>
    <xf numFmtId="4" fontId="166" fillId="88" borderId="135" applyNumberFormat="0" applyProtection="0">
      <alignment horizontal="right" vertical="center"/>
    </xf>
    <xf numFmtId="4" fontId="166" fillId="88" borderId="135" applyNumberFormat="0" applyProtection="0">
      <alignment horizontal="right" vertical="center"/>
    </xf>
    <xf numFmtId="4" fontId="166" fillId="88" borderId="135" applyNumberFormat="0" applyProtection="0">
      <alignment horizontal="right" vertical="center"/>
    </xf>
    <xf numFmtId="4" fontId="166" fillId="88" borderId="135" applyNumberFormat="0" applyProtection="0">
      <alignment horizontal="right" vertical="center"/>
    </xf>
    <xf numFmtId="4" fontId="166" fillId="88" borderId="135" applyNumberFormat="0" applyProtection="0">
      <alignment horizontal="right" vertical="center"/>
    </xf>
    <xf numFmtId="4" fontId="4" fillId="30" borderId="135" applyNumberFormat="0" applyProtection="0">
      <alignment horizontal="right" vertical="center"/>
    </xf>
    <xf numFmtId="4" fontId="4" fillId="30" borderId="135" applyNumberFormat="0" applyProtection="0">
      <alignment horizontal="right" vertical="center"/>
    </xf>
    <xf numFmtId="4" fontId="4" fillId="30" borderId="135" applyNumberFormat="0" applyProtection="0">
      <alignment horizontal="right" vertical="center"/>
    </xf>
    <xf numFmtId="4" fontId="4" fillId="30" borderId="135" applyNumberFormat="0" applyProtection="0">
      <alignment horizontal="right" vertical="center"/>
    </xf>
    <xf numFmtId="4" fontId="4" fillId="30" borderId="135" applyNumberFormat="0" applyProtection="0">
      <alignment horizontal="right" vertical="center"/>
    </xf>
    <xf numFmtId="4" fontId="4" fillId="30" borderId="135" applyNumberFormat="0" applyProtection="0">
      <alignment horizontal="right" vertical="center"/>
    </xf>
    <xf numFmtId="4" fontId="4" fillId="30" borderId="135" applyNumberFormat="0" applyProtection="0">
      <alignment horizontal="right" vertical="center"/>
    </xf>
    <xf numFmtId="4" fontId="4" fillId="30" borderId="135" applyNumberFormat="0" applyProtection="0">
      <alignment horizontal="right" vertical="center"/>
    </xf>
    <xf numFmtId="4" fontId="169" fillId="92" borderId="164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4" fillId="9" borderId="135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0" fontId="4" fillId="56" borderId="174"/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53" fillId="128" borderId="19" applyNumberFormat="0" applyProtection="0">
      <alignment horizontal="left" vertical="top" indent="1"/>
    </xf>
    <xf numFmtId="0" fontId="4" fillId="56" borderId="174"/>
    <xf numFmtId="0" fontId="4" fillId="56" borderId="174"/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0" fontId="4" fillId="56" borderId="174"/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60" fillId="0" borderId="0" applyNumberFormat="0" applyProtection="0">
      <alignment horizontal="left" vertical="center" indent="1"/>
    </xf>
    <xf numFmtId="0" fontId="4" fillId="56" borderId="174"/>
    <xf numFmtId="0" fontId="4" fillId="56" borderId="174"/>
    <xf numFmtId="0" fontId="4" fillId="56" borderId="11"/>
    <xf numFmtId="0" fontId="4" fillId="56" borderId="11"/>
    <xf numFmtId="0" fontId="4" fillId="56" borderId="11"/>
    <xf numFmtId="0" fontId="4" fillId="56" borderId="11"/>
    <xf numFmtId="0" fontId="4" fillId="56" borderId="11"/>
    <xf numFmtId="0" fontId="4" fillId="56" borderId="11"/>
    <xf numFmtId="0" fontId="4" fillId="56" borderId="174"/>
    <xf numFmtId="4" fontId="170" fillId="30" borderId="135" applyNumberFormat="0" applyProtection="0">
      <alignment horizontal="right" vertical="center"/>
    </xf>
    <xf numFmtId="4" fontId="170" fillId="30" borderId="135" applyNumberFormat="0" applyProtection="0">
      <alignment horizontal="right" vertical="center"/>
    </xf>
    <xf numFmtId="4" fontId="170" fillId="30" borderId="135" applyNumberFormat="0" applyProtection="0">
      <alignment horizontal="right" vertical="center"/>
    </xf>
    <xf numFmtId="4" fontId="170" fillId="30" borderId="135" applyNumberFormat="0" applyProtection="0">
      <alignment horizontal="right" vertical="center"/>
    </xf>
    <xf numFmtId="4" fontId="170" fillId="30" borderId="135" applyNumberFormat="0" applyProtection="0">
      <alignment horizontal="right" vertical="center"/>
    </xf>
    <xf numFmtId="4" fontId="170" fillId="30" borderId="135" applyNumberFormat="0" applyProtection="0">
      <alignment horizontal="right" vertical="center"/>
    </xf>
    <xf numFmtId="4" fontId="170" fillId="30" borderId="135" applyNumberFormat="0" applyProtection="0">
      <alignment horizontal="right" vertical="center"/>
    </xf>
    <xf numFmtId="4" fontId="170" fillId="30" borderId="135" applyNumberFormat="0" applyProtection="0">
      <alignment horizontal="right" vertical="center"/>
    </xf>
    <xf numFmtId="4" fontId="170" fillId="30" borderId="135" applyNumberFormat="0" applyProtection="0">
      <alignment horizontal="right" vertical="center"/>
    </xf>
    <xf numFmtId="4" fontId="170" fillId="30" borderId="135" applyNumberFormat="0" applyProtection="0">
      <alignment horizontal="right" vertical="center"/>
    </xf>
    <xf numFmtId="4" fontId="170" fillId="30" borderId="135" applyNumberFormat="0" applyProtection="0">
      <alignment horizontal="right" vertical="center"/>
    </xf>
    <xf numFmtId="4" fontId="170" fillId="30" borderId="135" applyNumberFormat="0" applyProtection="0">
      <alignment horizontal="right" vertical="center"/>
    </xf>
    <xf numFmtId="4" fontId="170" fillId="30" borderId="135" applyNumberFormat="0" applyProtection="0">
      <alignment horizontal="right" vertical="center"/>
    </xf>
    <xf numFmtId="4" fontId="170" fillId="30" borderId="135" applyNumberFormat="0" applyProtection="0">
      <alignment horizontal="right" vertical="center"/>
    </xf>
    <xf numFmtId="4" fontId="170" fillId="30" borderId="135" applyNumberFormat="0" applyProtection="0">
      <alignment horizontal="right" vertical="center"/>
    </xf>
    <xf numFmtId="4" fontId="170" fillId="30" borderId="135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0" fontId="4" fillId="56" borderId="174"/>
    <xf numFmtId="4" fontId="38" fillId="47" borderId="167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0" fontId="31" fillId="21" borderId="169" applyBorder="0"/>
    <xf numFmtId="0" fontId="168" fillId="4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4" fontId="169" fillId="92" borderId="164" applyNumberFormat="0" applyProtection="0">
      <alignment horizontal="left" vertical="center" indent="1"/>
    </xf>
    <xf numFmtId="0" fontId="155" fillId="27" borderId="163" applyNumberFormat="0" applyAlignment="0" applyProtection="0"/>
    <xf numFmtId="0" fontId="204" fillId="58" borderId="65" applyBorder="0" applyProtection="0">
      <alignment horizontal="centerContinuous" vertical="center"/>
    </xf>
    <xf numFmtId="0" fontId="204" fillId="58" borderId="65" applyBorder="0" applyProtection="0">
      <alignment horizontal="centerContinuous" vertical="center"/>
    </xf>
    <xf numFmtId="0" fontId="204" fillId="58" borderId="65" applyBorder="0" applyProtection="0">
      <alignment horizontal="centerContinuous" vertical="center"/>
    </xf>
    <xf numFmtId="0" fontId="204" fillId="58" borderId="65" applyBorder="0" applyProtection="0">
      <alignment horizontal="centerContinuous" vertical="center"/>
    </xf>
    <xf numFmtId="0" fontId="155" fillId="27" borderId="163" applyNumberFormat="0" applyAlignment="0" applyProtection="0"/>
    <xf numFmtId="0" fontId="155" fillId="27" borderId="163" applyNumberFormat="0" applyAlignment="0" applyProtection="0"/>
    <xf numFmtId="4" fontId="55" fillId="38" borderId="167" applyNumberFormat="0" applyProtection="0">
      <alignment vertical="center"/>
    </xf>
    <xf numFmtId="0" fontId="68" fillId="0" borderId="9" applyFill="0" applyBorder="0" applyProtection="0">
      <alignment horizontal="left" vertical="top"/>
    </xf>
    <xf numFmtId="49" fontId="3" fillId="0" borderId="0" applyFont="0" applyFill="0" applyBorder="0" applyAlignment="0" applyProtection="0"/>
    <xf numFmtId="0" fontId="167" fillId="7" borderId="167" applyNumberFormat="0" applyProtection="0">
      <alignment horizontal="left" vertical="top" indent="1"/>
    </xf>
    <xf numFmtId="49" fontId="3" fillId="0" borderId="0" applyFont="0" applyFill="0" applyBorder="0" applyAlignment="0" applyProtection="0"/>
    <xf numFmtId="49" fontId="3" fillId="0" borderId="0" applyFont="0" applyFill="0" applyBorder="0" applyAlignment="0" applyProtection="0"/>
    <xf numFmtId="0" fontId="205" fillId="0" borderId="0"/>
    <xf numFmtId="0" fontId="205" fillId="0" borderId="0"/>
    <xf numFmtId="0" fontId="167" fillId="7" borderId="167" applyNumberFormat="0" applyProtection="0">
      <alignment horizontal="left" vertical="top" indent="1"/>
    </xf>
    <xf numFmtId="4" fontId="38" fillId="47" borderId="167" applyNumberFormat="0" applyProtection="0">
      <alignment horizontal="right" vertical="center"/>
    </xf>
    <xf numFmtId="0" fontId="72" fillId="0" borderId="0" applyNumberFormat="0" applyFill="0" applyBorder="0" applyAlignment="0" applyProtection="0"/>
    <xf numFmtId="0" fontId="168" fillId="4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2" fillId="0" borderId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141" fillId="0" borderId="133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6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194" fontId="3" fillId="0" borderId="65" applyBorder="0" applyProtection="0">
      <alignment horizontal="right"/>
    </xf>
    <xf numFmtId="194" fontId="3" fillId="0" borderId="65" applyBorder="0" applyProtection="0">
      <alignment horizontal="right"/>
    </xf>
    <xf numFmtId="194" fontId="3" fillId="0" borderId="65" applyBorder="0" applyProtection="0">
      <alignment horizontal="right"/>
    </xf>
    <xf numFmtId="194" fontId="3" fillId="0" borderId="65" applyBorder="0" applyProtection="0">
      <alignment horizontal="right"/>
    </xf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10" fontId="4" fillId="38" borderId="141" applyNumberFormat="0" applyBorder="0" applyAlignment="0" applyProtection="0"/>
    <xf numFmtId="10" fontId="4" fillId="38" borderId="141" applyNumberFormat="0" applyBorder="0" applyAlignment="0" applyProtection="0"/>
    <xf numFmtId="10" fontId="4" fillId="38" borderId="141" applyNumberFormat="0" applyBorder="0" applyAlignment="0" applyProtection="0"/>
    <xf numFmtId="10" fontId="4" fillId="38" borderId="141" applyNumberFormat="0" applyBorder="0" applyAlignment="0" applyProtection="0"/>
    <xf numFmtId="0" fontId="44" fillId="0" borderId="136" applyNumberFormat="0" applyAlignment="0" applyProtection="0">
      <alignment horizontal="left" vertical="center"/>
    </xf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52" fillId="81" borderId="67" applyNumberFormat="0" applyAlignment="0" applyProtection="0"/>
    <xf numFmtId="0" fontId="152" fillId="81" borderId="67" applyNumberFormat="0" applyAlignment="0" applyProtection="0"/>
    <xf numFmtId="0" fontId="152" fillId="81" borderId="67" applyNumberFormat="0" applyAlignment="0" applyProtection="0"/>
    <xf numFmtId="0" fontId="152" fillId="81" borderId="67" applyNumberFormat="0" applyAlignment="0" applyProtection="0"/>
    <xf numFmtId="0" fontId="152" fillId="81" borderId="67" applyNumberFormat="0" applyAlignment="0" applyProtection="0"/>
    <xf numFmtId="0" fontId="152" fillId="81" borderId="67" applyNumberFormat="0" applyAlignment="0" applyProtection="0"/>
    <xf numFmtId="0" fontId="152" fillId="81" borderId="67" applyNumberFormat="0" applyAlignment="0" applyProtection="0"/>
    <xf numFmtId="0" fontId="152" fillId="81" borderId="67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181" fontId="4" fillId="0" borderId="1">
      <alignment horizontal="right" vertical="center"/>
      <protection locked="0"/>
    </xf>
    <xf numFmtId="181" fontId="4" fillId="0" borderId="1">
      <alignment horizontal="right" vertical="center"/>
      <protection locked="0"/>
    </xf>
    <xf numFmtId="181" fontId="4" fillId="0" borderId="1">
      <alignment horizontal="right" vertical="center"/>
      <protection locked="0"/>
    </xf>
    <xf numFmtId="183" fontId="4" fillId="0" borderId="1">
      <alignment vertical="center"/>
      <protection locked="0"/>
    </xf>
    <xf numFmtId="183" fontId="4" fillId="0" borderId="1">
      <alignment vertical="center"/>
      <protection locked="0"/>
    </xf>
    <xf numFmtId="183" fontId="4" fillId="0" borderId="1">
      <alignment vertical="center"/>
      <protection locked="0"/>
    </xf>
    <xf numFmtId="182" fontId="4" fillId="0" borderId="1">
      <alignment vertical="center"/>
      <protection locked="0"/>
    </xf>
    <xf numFmtId="182" fontId="4" fillId="0" borderId="1">
      <alignment vertical="center"/>
      <protection locked="0"/>
    </xf>
    <xf numFmtId="182" fontId="4" fillId="0" borderId="1">
      <alignment vertical="center"/>
      <protection locked="0"/>
    </xf>
    <xf numFmtId="184" fontId="4" fillId="0" borderId="1">
      <alignment vertical="center"/>
      <protection locked="0"/>
    </xf>
    <xf numFmtId="184" fontId="4" fillId="0" borderId="1">
      <alignment vertical="center"/>
      <protection locked="0"/>
    </xf>
    <xf numFmtId="184" fontId="4" fillId="0" borderId="1">
      <alignment vertical="center"/>
      <protection locked="0"/>
    </xf>
    <xf numFmtId="186" fontId="4" fillId="0" borderId="1">
      <alignment horizontal="right" vertical="center"/>
      <protection locked="0"/>
    </xf>
    <xf numFmtId="186" fontId="4" fillId="0" borderId="1">
      <alignment horizontal="right" vertical="center"/>
      <protection locked="0"/>
    </xf>
    <xf numFmtId="186" fontId="4" fillId="0" borderId="1">
      <alignment horizontal="right" vertical="center"/>
      <protection locked="0"/>
    </xf>
    <xf numFmtId="185" fontId="4" fillId="0" borderId="1">
      <alignment vertical="center"/>
      <protection locked="0"/>
    </xf>
    <xf numFmtId="185" fontId="4" fillId="0" borderId="1">
      <alignment vertical="center"/>
      <protection locked="0"/>
    </xf>
    <xf numFmtId="185" fontId="4" fillId="0" borderId="1">
      <alignment vertical="center"/>
      <protection locked="0"/>
    </xf>
    <xf numFmtId="0" fontId="4" fillId="0" borderId="1" applyAlignment="0">
      <protection locked="0"/>
    </xf>
    <xf numFmtId="0" fontId="4" fillId="0" borderId="1" applyAlignment="0">
      <protection locked="0"/>
    </xf>
    <xf numFmtId="0" fontId="4" fillId="0" borderId="1" applyAlignment="0">
      <protection locked="0"/>
    </xf>
    <xf numFmtId="181" fontId="4" fillId="0" borderId="1">
      <alignment horizontal="center" vertical="center"/>
      <protection locked="0"/>
    </xf>
    <xf numFmtId="181" fontId="4" fillId="0" borderId="1">
      <alignment horizontal="center" vertical="center"/>
      <protection locked="0"/>
    </xf>
    <xf numFmtId="181" fontId="4" fillId="0" borderId="1">
      <alignment horizontal="center" vertical="center"/>
      <protection locked="0"/>
    </xf>
    <xf numFmtId="183" fontId="4" fillId="0" borderId="1">
      <alignment horizontal="center" vertical="center"/>
      <protection locked="0"/>
    </xf>
    <xf numFmtId="183" fontId="4" fillId="0" borderId="1">
      <alignment horizontal="center" vertical="center"/>
      <protection locked="0"/>
    </xf>
    <xf numFmtId="183" fontId="4" fillId="0" borderId="1">
      <alignment horizontal="center" vertical="center"/>
      <protection locked="0"/>
    </xf>
    <xf numFmtId="182" fontId="4" fillId="0" borderId="1">
      <alignment horizontal="center" vertical="center"/>
      <protection locked="0"/>
    </xf>
    <xf numFmtId="182" fontId="4" fillId="0" borderId="1">
      <alignment horizontal="center" vertical="center"/>
      <protection locked="0"/>
    </xf>
    <xf numFmtId="182" fontId="4" fillId="0" borderId="1">
      <alignment horizontal="center" vertical="center"/>
      <protection locked="0"/>
    </xf>
    <xf numFmtId="184" fontId="4" fillId="0" borderId="1">
      <alignment horizontal="center" vertical="center"/>
      <protection locked="0"/>
    </xf>
    <xf numFmtId="184" fontId="4" fillId="0" borderId="1">
      <alignment horizontal="center" vertical="center"/>
      <protection locked="0"/>
    </xf>
    <xf numFmtId="184" fontId="4" fillId="0" borderId="1">
      <alignment horizontal="center" vertical="center"/>
      <protection locked="0"/>
    </xf>
    <xf numFmtId="180" fontId="4" fillId="0" borderId="1">
      <alignment horizontal="center" vertical="center"/>
      <protection locked="0"/>
    </xf>
    <xf numFmtId="180" fontId="4" fillId="0" borderId="1">
      <alignment horizontal="center" vertical="center"/>
      <protection locked="0"/>
    </xf>
    <xf numFmtId="180" fontId="4" fillId="0" borderId="1">
      <alignment horizontal="center" vertical="center"/>
      <protection locked="0"/>
    </xf>
    <xf numFmtId="185" fontId="4" fillId="0" borderId="1">
      <alignment horizontal="center" vertical="center"/>
      <protection locked="0"/>
    </xf>
    <xf numFmtId="185" fontId="4" fillId="0" borderId="1">
      <alignment horizontal="center" vertical="center"/>
      <protection locked="0"/>
    </xf>
    <xf numFmtId="185" fontId="4" fillId="0" borderId="1">
      <alignment horizontal="center" vertical="center"/>
      <protection locked="0"/>
    </xf>
    <xf numFmtId="185" fontId="4" fillId="0" borderId="1">
      <alignment horizontal="center" vertical="center"/>
      <protection locked="0"/>
    </xf>
    <xf numFmtId="185" fontId="4" fillId="0" borderId="1">
      <alignment horizontal="center" vertical="center"/>
      <protection locked="0"/>
    </xf>
    <xf numFmtId="185" fontId="4" fillId="0" borderId="1">
      <alignment horizontal="center" vertical="center"/>
      <protection locked="0"/>
    </xf>
    <xf numFmtId="180" fontId="4" fillId="0" borderId="1">
      <alignment horizontal="center" vertical="center"/>
      <protection locked="0"/>
    </xf>
    <xf numFmtId="180" fontId="4" fillId="0" borderId="1">
      <alignment horizontal="center" vertical="center"/>
      <protection locked="0"/>
    </xf>
    <xf numFmtId="180" fontId="4" fillId="0" borderId="1">
      <alignment horizontal="center" vertical="center"/>
      <protection locked="0"/>
    </xf>
    <xf numFmtId="184" fontId="4" fillId="0" borderId="1">
      <alignment horizontal="center" vertical="center"/>
      <protection locked="0"/>
    </xf>
    <xf numFmtId="184" fontId="4" fillId="0" borderId="1">
      <alignment horizontal="center" vertical="center"/>
      <protection locked="0"/>
    </xf>
    <xf numFmtId="184" fontId="4" fillId="0" borderId="1">
      <alignment horizontal="center" vertical="center"/>
      <protection locked="0"/>
    </xf>
    <xf numFmtId="182" fontId="4" fillId="0" borderId="1">
      <alignment horizontal="center" vertical="center"/>
      <protection locked="0"/>
    </xf>
    <xf numFmtId="182" fontId="4" fillId="0" borderId="1">
      <alignment horizontal="center" vertical="center"/>
      <protection locked="0"/>
    </xf>
    <xf numFmtId="182" fontId="4" fillId="0" borderId="1">
      <alignment horizontal="center" vertical="center"/>
      <protection locked="0"/>
    </xf>
    <xf numFmtId="183" fontId="4" fillId="0" borderId="1">
      <alignment horizontal="center" vertical="center"/>
      <protection locked="0"/>
    </xf>
    <xf numFmtId="183" fontId="4" fillId="0" borderId="1">
      <alignment horizontal="center" vertical="center"/>
      <protection locked="0"/>
    </xf>
    <xf numFmtId="183" fontId="4" fillId="0" borderId="1">
      <alignment horizontal="center" vertical="center"/>
      <protection locked="0"/>
    </xf>
    <xf numFmtId="181" fontId="4" fillId="0" borderId="1">
      <alignment horizontal="center" vertical="center"/>
      <protection locked="0"/>
    </xf>
    <xf numFmtId="181" fontId="4" fillId="0" borderId="1">
      <alignment horizontal="center" vertical="center"/>
      <protection locked="0"/>
    </xf>
    <xf numFmtId="181" fontId="4" fillId="0" borderId="1">
      <alignment horizontal="center" vertical="center"/>
      <protection locked="0"/>
    </xf>
    <xf numFmtId="0" fontId="4" fillId="0" borderId="1" applyAlignment="0">
      <protection locked="0"/>
    </xf>
    <xf numFmtId="0" fontId="4" fillId="0" borderId="1" applyAlignment="0">
      <protection locked="0"/>
    </xf>
    <xf numFmtId="0" fontId="4" fillId="0" borderId="1" applyAlignment="0">
      <protection locked="0"/>
    </xf>
    <xf numFmtId="185" fontId="4" fillId="0" borderId="1">
      <alignment vertical="center"/>
      <protection locked="0"/>
    </xf>
    <xf numFmtId="185" fontId="4" fillId="0" borderId="1">
      <alignment vertical="center"/>
      <protection locked="0"/>
    </xf>
    <xf numFmtId="185" fontId="4" fillId="0" borderId="1">
      <alignment vertical="center"/>
      <protection locked="0"/>
    </xf>
    <xf numFmtId="186" fontId="4" fillId="0" borderId="1">
      <alignment horizontal="right" vertical="center"/>
      <protection locked="0"/>
    </xf>
    <xf numFmtId="186" fontId="4" fillId="0" borderId="1">
      <alignment horizontal="right" vertical="center"/>
      <protection locked="0"/>
    </xf>
    <xf numFmtId="186" fontId="4" fillId="0" borderId="1">
      <alignment horizontal="right" vertical="center"/>
      <protection locked="0"/>
    </xf>
    <xf numFmtId="184" fontId="4" fillId="0" borderId="1">
      <alignment vertical="center"/>
      <protection locked="0"/>
    </xf>
    <xf numFmtId="184" fontId="4" fillId="0" borderId="1">
      <alignment vertical="center"/>
      <protection locked="0"/>
    </xf>
    <xf numFmtId="184" fontId="4" fillId="0" borderId="1">
      <alignment vertical="center"/>
      <protection locked="0"/>
    </xf>
    <xf numFmtId="182" fontId="4" fillId="0" borderId="1">
      <alignment vertical="center"/>
      <protection locked="0"/>
    </xf>
    <xf numFmtId="182" fontId="4" fillId="0" borderId="1">
      <alignment vertical="center"/>
      <protection locked="0"/>
    </xf>
    <xf numFmtId="182" fontId="4" fillId="0" borderId="1">
      <alignment vertical="center"/>
      <protection locked="0"/>
    </xf>
    <xf numFmtId="183" fontId="4" fillId="0" borderId="1">
      <alignment vertical="center"/>
      <protection locked="0"/>
    </xf>
    <xf numFmtId="183" fontId="4" fillId="0" borderId="1">
      <alignment vertical="center"/>
      <protection locked="0"/>
    </xf>
    <xf numFmtId="183" fontId="4" fillId="0" borderId="1">
      <alignment vertical="center"/>
      <protection locked="0"/>
    </xf>
    <xf numFmtId="181" fontId="4" fillId="0" borderId="1">
      <alignment horizontal="right" vertical="center"/>
      <protection locked="0"/>
    </xf>
    <xf numFmtId="181" fontId="4" fillId="0" borderId="1">
      <alignment horizontal="right" vertical="center"/>
      <protection locked="0"/>
    </xf>
    <xf numFmtId="181" fontId="4" fillId="0" borderId="1">
      <alignment horizontal="right" vertical="center"/>
      <protection locked="0"/>
    </xf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52" fillId="81" borderId="67" applyNumberFormat="0" applyAlignment="0" applyProtection="0"/>
    <xf numFmtId="0" fontId="152" fillId="81" borderId="67" applyNumberFormat="0" applyAlignment="0" applyProtection="0"/>
    <xf numFmtId="0" fontId="152" fillId="81" borderId="67" applyNumberFormat="0" applyAlignment="0" applyProtection="0"/>
    <xf numFmtId="0" fontId="152" fillId="81" borderId="67" applyNumberFormat="0" applyAlignment="0" applyProtection="0"/>
    <xf numFmtId="0" fontId="152" fillId="81" borderId="67" applyNumberFormat="0" applyAlignment="0" applyProtection="0"/>
    <xf numFmtId="0" fontId="152" fillId="81" borderId="67" applyNumberFormat="0" applyAlignment="0" applyProtection="0"/>
    <xf numFmtId="0" fontId="152" fillId="81" borderId="67" applyNumberFormat="0" applyAlignment="0" applyProtection="0"/>
    <xf numFmtId="0" fontId="152" fillId="81" borderId="67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13" fillId="30" borderId="2" applyNumberFormat="0" applyAlignment="0" applyProtection="0"/>
    <xf numFmtId="0" fontId="44" fillId="0" borderId="136" applyNumberFormat="0" applyAlignment="0" applyProtection="0">
      <alignment horizontal="left" vertical="center"/>
    </xf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139" applyNumberFormat="0" applyFill="0" applyAlignment="0" applyProtection="0"/>
    <xf numFmtId="0" fontId="33" fillId="30" borderId="9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37" fillId="7" borderId="2" applyNumberFormat="0" applyAlignment="0" applyProtection="0"/>
    <xf numFmtId="0" fontId="37" fillId="7" borderId="2" applyNumberFormat="0" applyAlignment="0" applyProtection="0"/>
    <xf numFmtId="0" fontId="37" fillId="7" borderId="2" applyNumberFormat="0" applyAlignment="0" applyProtection="0"/>
    <xf numFmtId="0" fontId="37" fillId="7" borderId="2" applyNumberFormat="0" applyAlignment="0" applyProtection="0"/>
    <xf numFmtId="0" fontId="37" fillId="7" borderId="2" applyNumberFormat="0" applyAlignment="0" applyProtection="0"/>
    <xf numFmtId="0" fontId="37" fillId="7" borderId="2" applyNumberFormat="0" applyAlignment="0" applyProtection="0"/>
    <xf numFmtId="0" fontId="37" fillId="7" borderId="2" applyNumberFormat="0" applyAlignment="0" applyProtection="0"/>
    <xf numFmtId="0" fontId="37" fillId="7" borderId="2" applyNumberFormat="0" applyAlignment="0" applyProtection="0"/>
    <xf numFmtId="0" fontId="37" fillId="7" borderId="2" applyNumberFormat="0" applyAlignment="0" applyProtection="0"/>
    <xf numFmtId="0" fontId="37" fillId="7" borderId="2" applyNumberFormat="0" applyAlignment="0" applyProtection="0"/>
    <xf numFmtId="0" fontId="37" fillId="7" borderId="2" applyNumberFormat="0" applyAlignment="0" applyProtection="0"/>
    <xf numFmtId="0" fontId="37" fillId="7" borderId="2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37" fillId="7" borderId="2" applyNumberFormat="0" applyAlignment="0" applyProtection="0"/>
    <xf numFmtId="0" fontId="37" fillId="7" borderId="2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4" fontId="53" fillId="7" borderId="19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3" fillId="41" borderId="19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0" fontId="53" fillId="41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55" fillId="29" borderId="19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3" fillId="46" borderId="20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55" fillId="4" borderId="140" applyNumberFormat="0" applyProtection="0">
      <alignment horizontal="center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55" fillId="4" borderId="140" applyNumberFormat="0" applyProtection="0">
      <alignment horizontal="center" vertical="center"/>
    </xf>
    <xf numFmtId="4" fontId="55" fillId="4" borderId="140" applyNumberFormat="0" applyProtection="0">
      <alignment horizontal="center" vertical="center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27" fillId="51" borderId="19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52" borderId="19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4" borderId="19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4" fillId="30" borderId="103" applyNumberFormat="0">
      <protection locked="0"/>
    </xf>
    <xf numFmtId="0" fontId="4" fillId="30" borderId="103" applyNumberFormat="0">
      <protection locked="0"/>
    </xf>
    <xf numFmtId="0" fontId="4" fillId="30" borderId="103" applyNumberFormat="0">
      <protection locked="0"/>
    </xf>
    <xf numFmtId="0" fontId="4" fillId="30" borderId="103" applyNumberFormat="0">
      <protection locked="0"/>
    </xf>
    <xf numFmtId="0" fontId="4" fillId="30" borderId="103" applyNumberFormat="0">
      <protection locked="0"/>
    </xf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4" fontId="55" fillId="38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5" fillId="38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0" fontId="55" fillId="38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4" fontId="55" fillId="0" borderId="19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55" fillId="55" borderId="19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38" fillId="47" borderId="19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37" fillId="2" borderId="2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37" fillId="7" borderId="2" applyNumberFormat="0" applyAlignment="0" applyProtection="0"/>
    <xf numFmtId="0" fontId="37" fillId="7" borderId="2" applyNumberFormat="0" applyAlignment="0" applyProtection="0"/>
    <xf numFmtId="0" fontId="37" fillId="7" borderId="2" applyNumberFormat="0" applyAlignment="0" applyProtection="0"/>
    <xf numFmtId="0" fontId="37" fillId="7" borderId="2" applyNumberFormat="0" applyAlignment="0" applyProtection="0"/>
    <xf numFmtId="0" fontId="37" fillId="7" borderId="2" applyNumberFormat="0" applyAlignment="0" applyProtection="0"/>
    <xf numFmtId="0" fontId="37" fillId="7" borderId="2" applyNumberFormat="0" applyAlignment="0" applyProtection="0"/>
    <xf numFmtId="0" fontId="37" fillId="7" borderId="2" applyNumberFormat="0" applyAlignment="0" applyProtection="0"/>
    <xf numFmtId="0" fontId="37" fillId="7" borderId="2" applyNumberFormat="0" applyAlignment="0" applyProtection="0"/>
    <xf numFmtId="0" fontId="37" fillId="7" borderId="2" applyNumberFormat="0" applyAlignment="0" applyProtection="0"/>
    <xf numFmtId="0" fontId="37" fillId="7" borderId="2" applyNumberFormat="0" applyAlignment="0" applyProtection="0"/>
    <xf numFmtId="0" fontId="37" fillId="7" borderId="2" applyNumberFormat="0" applyAlignment="0" applyProtection="0"/>
    <xf numFmtId="0" fontId="37" fillId="7" borderId="2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37" fillId="7" borderId="2" applyNumberFormat="0" applyAlignment="0" applyProtection="0"/>
    <xf numFmtId="0" fontId="37" fillId="7" borderId="2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155" fillId="27" borderId="67" applyNumberFormat="0" applyAlignment="0" applyProtection="0"/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31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0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187" fontId="4" fillId="0" borderId="14" applyFill="0">
      <alignment horizontal="center" vertical="center"/>
    </xf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3" fillId="4" borderId="15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" fillId="26" borderId="67" applyNumberFormat="0" applyFon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81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0" fontId="48" fillId="30" borderId="16" applyNumberFormat="0" applyAlignment="0" applyProtection="0"/>
    <xf numFmtId="4" fontId="53" fillId="7" borderId="19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3" fillId="7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166" fillId="41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4" fillId="7" borderId="67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4" fillId="41" borderId="19" applyNumberFormat="0" applyProtection="0">
      <alignment vertical="center"/>
    </xf>
    <xf numFmtId="4" fontId="53" fillId="41" borderId="19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4" fillId="41" borderId="67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4" fontId="53" fillId="41" borderId="19" applyNumberFormat="0" applyProtection="0">
      <alignment horizontal="left" vertical="center" indent="1"/>
    </xf>
    <xf numFmtId="0" fontId="53" fillId="41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167" fillId="7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0" fontId="53" fillId="41" borderId="19" applyNumberFormat="0" applyProtection="0">
      <alignment horizontal="left" vertical="top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55" fillId="29" borderId="19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4" fillId="29" borderId="67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29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4" fillId="90" borderId="67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4" fillId="13" borderId="14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4" fillId="42" borderId="67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2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4" fillId="43" borderId="67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43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4" fillId="25" borderId="67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25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4" fillId="17" borderId="67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17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4" fillId="44" borderId="67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4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4" fillId="45" borderId="67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5" fillId="45" borderId="19" applyNumberFormat="0" applyProtection="0">
      <alignment horizontal="right" vertical="center"/>
    </xf>
    <xf numFmtId="4" fontId="53" fillId="46" borderId="20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4" fillId="46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3" fillId="21" borderId="14" applyNumberFormat="0" applyProtection="0">
      <alignment horizontal="left" vertical="center" indent="1"/>
    </xf>
    <xf numFmtId="4" fontId="55" fillId="4" borderId="140" applyNumberFormat="0" applyProtection="0">
      <alignment horizontal="center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4" fillId="55" borderId="67" applyNumberFormat="0" applyProtection="0">
      <alignment horizontal="right" vertical="center"/>
    </xf>
    <xf numFmtId="4" fontId="55" fillId="4" borderId="140" applyNumberFormat="0" applyProtection="0">
      <alignment horizontal="center" vertical="center"/>
    </xf>
    <xf numFmtId="4" fontId="55" fillId="4" borderId="140" applyNumberFormat="0" applyProtection="0">
      <alignment horizontal="center" vertical="center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47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4" fontId="4" fillId="55" borderId="14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4" fillId="6" borderId="67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27" fillId="50" borderId="19" applyNumberFormat="0" applyProtection="0">
      <alignment horizontal="left" vertical="center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4" fillId="21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27" fillId="51" borderId="19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4" fillId="91" borderId="67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27" fillId="51" borderId="19" applyNumberFormat="0" applyProtection="0">
      <alignment horizontal="left" vertical="center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4" borderId="19" applyNumberFormat="0" applyProtection="0">
      <alignment horizontal="left" vertical="top" indent="1"/>
    </xf>
    <xf numFmtId="0" fontId="3" fillId="52" borderId="19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4" fillId="8" borderId="67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2" borderId="19" applyNumberFormat="0" applyProtection="0">
      <alignment horizontal="left" vertical="center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4" fillId="8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3" borderId="19" applyNumberFormat="0" applyProtection="0">
      <alignment horizontal="left" vertical="top" indent="1"/>
    </xf>
    <xf numFmtId="0" fontId="3" fillId="54" borderId="19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4" fillId="47" borderId="67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center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4" fillId="47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3" fillId="54" borderId="19" applyNumberFormat="0" applyProtection="0">
      <alignment horizontal="left" vertical="top" indent="1"/>
    </xf>
    <xf numFmtId="0" fontId="4" fillId="30" borderId="103" applyNumberFormat="0">
      <protection locked="0"/>
    </xf>
    <xf numFmtId="0" fontId="4" fillId="30" borderId="103" applyNumberFormat="0">
      <protection locked="0"/>
    </xf>
    <xf numFmtId="0" fontId="4" fillId="30" borderId="103" applyNumberFormat="0">
      <protection locked="0"/>
    </xf>
    <xf numFmtId="0" fontId="4" fillId="30" borderId="103" applyNumberFormat="0">
      <protection locked="0"/>
    </xf>
    <xf numFmtId="0" fontId="4" fillId="30" borderId="103" applyNumberFormat="0">
      <protection locked="0"/>
    </xf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0" fontId="31" fillId="21" borderId="22" applyBorder="0"/>
    <xf numFmtId="4" fontId="55" fillId="38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168" fillId="4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5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4" fillId="4" borderId="141" applyNumberFormat="0" applyProtection="0">
      <alignment vertical="center"/>
    </xf>
    <xf numFmtId="4" fontId="4" fillId="4" borderId="141" applyNumberFormat="0" applyProtection="0">
      <alignment vertical="center"/>
    </xf>
    <xf numFmtId="4" fontId="4" fillId="4" borderId="141" applyNumberFormat="0" applyProtection="0">
      <alignment vertical="center"/>
    </xf>
    <xf numFmtId="4" fontId="4" fillId="4" borderId="141" applyNumberFormat="0" applyProtection="0">
      <alignment vertical="center"/>
    </xf>
    <xf numFmtId="4" fontId="166" fillId="38" borderId="141" applyNumberFormat="0" applyProtection="0">
      <alignment vertical="center"/>
    </xf>
    <xf numFmtId="4" fontId="166" fillId="38" borderId="141" applyNumberFormat="0" applyProtection="0">
      <alignment vertical="center"/>
    </xf>
    <xf numFmtId="4" fontId="166" fillId="38" borderId="141" applyNumberFormat="0" applyProtection="0">
      <alignment vertical="center"/>
    </xf>
    <xf numFmtId="4" fontId="166" fillId="38" borderId="141" applyNumberFormat="0" applyProtection="0">
      <alignment vertical="center"/>
    </xf>
    <xf numFmtId="4" fontId="166" fillId="38" borderId="141" applyNumberFormat="0" applyProtection="0">
      <alignment vertical="center"/>
    </xf>
    <xf numFmtId="4" fontId="166" fillId="38" borderId="141" applyNumberFormat="0" applyProtection="0">
      <alignment vertical="center"/>
    </xf>
    <xf numFmtId="4" fontId="4" fillId="4" borderId="141" applyNumberFormat="0" applyProtection="0">
      <alignment vertical="center"/>
    </xf>
    <xf numFmtId="4" fontId="4" fillId="4" borderId="141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9" fillId="38" borderId="19" applyNumberFormat="0" applyProtection="0">
      <alignment vertical="center"/>
    </xf>
    <xf numFmtId="4" fontId="55" fillId="38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168" fillId="6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4" fontId="55" fillId="38" borderId="19" applyNumberFormat="0" applyProtection="0">
      <alignment horizontal="left" vertical="center" indent="1"/>
    </xf>
    <xf numFmtId="0" fontId="55" fillId="38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168" fillId="4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0" fontId="55" fillId="38" borderId="19" applyNumberFormat="0" applyProtection="0">
      <alignment horizontal="left" vertical="top" indent="1"/>
    </xf>
    <xf numFmtId="4" fontId="55" fillId="0" borderId="19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4" fillId="0" borderId="67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55" fillId="0" borderId="19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166" fillId="88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4" fillId="30" borderId="67" applyNumberFormat="0" applyProtection="0">
      <alignment horizontal="right" vertical="center"/>
    </xf>
    <xf numFmtId="4" fontId="55" fillId="55" borderId="19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4" fillId="9" borderId="67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4" fontId="55" fillId="55" borderId="19" applyNumberFormat="0" applyProtection="0">
      <alignment horizontal="left" vertical="center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0" fontId="168" fillId="55" borderId="19" applyNumberFormat="0" applyProtection="0">
      <alignment horizontal="left" vertical="top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4" fontId="169" fillId="92" borderId="14" applyNumberFormat="0" applyProtection="0">
      <alignment horizontal="left" vertical="center" indent="1"/>
    </xf>
    <xf numFmtId="0" fontId="4" fillId="56" borderId="141"/>
    <xf numFmtId="0" fontId="4" fillId="56" borderId="141"/>
    <xf numFmtId="0" fontId="4" fillId="56" borderId="141"/>
    <xf numFmtId="0" fontId="4" fillId="56" borderId="141"/>
    <xf numFmtId="0" fontId="4" fillId="56" borderId="141"/>
    <xf numFmtId="0" fontId="4" fillId="56" borderId="141"/>
    <xf numFmtId="0" fontId="4" fillId="56" borderId="141"/>
    <xf numFmtId="0" fontId="4" fillId="56" borderId="141"/>
    <xf numFmtId="4" fontId="38" fillId="47" borderId="19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170" fillId="30" borderId="67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4" fontId="38" fillId="47" borderId="19" applyNumberFormat="0" applyProtection="0">
      <alignment horizontal="right" vertical="center"/>
    </xf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104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3" fillId="53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27" fillId="51" borderId="167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27" fillId="50" borderId="167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55" fillId="4" borderId="168" applyNumberFormat="0" applyProtection="0">
      <alignment horizontal="center" vertical="center"/>
    </xf>
    <xf numFmtId="4" fontId="55" fillId="4" borderId="168" applyNumberFormat="0" applyProtection="0">
      <alignment horizontal="center" vertical="center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55" fillId="4" borderId="168" applyNumberFormat="0" applyProtection="0">
      <alignment horizontal="center" vertical="center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55" fillId="45" borderId="167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4" fontId="53" fillId="41" borderId="167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4" fontId="54" fillId="41" borderId="167" applyNumberFormat="0" applyProtection="0">
      <alignment vertical="center"/>
    </xf>
    <xf numFmtId="4" fontId="54" fillId="41" borderId="167" applyNumberFormat="0" applyProtection="0">
      <alignment vertical="center"/>
    </xf>
    <xf numFmtId="4" fontId="54" fillId="41" borderId="167" applyNumberFormat="0" applyProtection="0">
      <alignment vertical="center"/>
    </xf>
    <xf numFmtId="4" fontId="54" fillId="41" borderId="167" applyNumberFormat="0" applyProtection="0">
      <alignment vertical="center"/>
    </xf>
    <xf numFmtId="4" fontId="54" fillId="41" borderId="167" applyNumberFormat="0" applyProtection="0">
      <alignment vertical="center"/>
    </xf>
    <xf numFmtId="4" fontId="54" fillId="41" borderId="167" applyNumberFormat="0" applyProtection="0">
      <alignment vertical="center"/>
    </xf>
    <xf numFmtId="4" fontId="54" fillId="41" borderId="167" applyNumberFormat="0" applyProtection="0">
      <alignment vertical="center"/>
    </xf>
    <xf numFmtId="4" fontId="54" fillId="41" borderId="167" applyNumberFormat="0" applyProtection="0">
      <alignment vertical="center"/>
    </xf>
    <xf numFmtId="4" fontId="54" fillId="41" borderId="167" applyNumberFormat="0" applyProtection="0">
      <alignment vertical="center"/>
    </xf>
    <xf numFmtId="4" fontId="54" fillId="41" borderId="167" applyNumberFormat="0" applyProtection="0">
      <alignment vertical="center"/>
    </xf>
    <xf numFmtId="4" fontId="54" fillId="41" borderId="167" applyNumberFormat="0" applyProtection="0">
      <alignment vertical="center"/>
    </xf>
    <xf numFmtId="4" fontId="54" fillId="41" borderId="167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54" fillId="41" borderId="167" applyNumberFormat="0" applyProtection="0">
      <alignment vertical="center"/>
    </xf>
    <xf numFmtId="4" fontId="53" fillId="7" borderId="167" applyNumberFormat="0" applyProtection="0">
      <alignment vertical="center"/>
    </xf>
    <xf numFmtId="4" fontId="53" fillId="7" borderId="167" applyNumberFormat="0" applyProtection="0">
      <alignment vertical="center"/>
    </xf>
    <xf numFmtId="4" fontId="53" fillId="7" borderId="167" applyNumberFormat="0" applyProtection="0">
      <alignment vertical="center"/>
    </xf>
    <xf numFmtId="4" fontId="53" fillId="7" borderId="167" applyNumberFormat="0" applyProtection="0">
      <alignment vertical="center"/>
    </xf>
    <xf numFmtId="4" fontId="53" fillId="7" borderId="167" applyNumberFormat="0" applyProtection="0">
      <alignment vertical="center"/>
    </xf>
    <xf numFmtId="4" fontId="53" fillId="7" borderId="167" applyNumberFormat="0" applyProtection="0">
      <alignment vertical="center"/>
    </xf>
    <xf numFmtId="4" fontId="53" fillId="7" borderId="167" applyNumberFormat="0" applyProtection="0">
      <alignment vertical="center"/>
    </xf>
    <xf numFmtId="4" fontId="53" fillId="7" borderId="167" applyNumberFormat="0" applyProtection="0">
      <alignment vertical="center"/>
    </xf>
    <xf numFmtId="4" fontId="53" fillId="7" borderId="167" applyNumberFormat="0" applyProtection="0">
      <alignment vertical="center"/>
    </xf>
    <xf numFmtId="4" fontId="53" fillId="7" borderId="167" applyNumberFormat="0" applyProtection="0">
      <alignment vertical="center"/>
    </xf>
    <xf numFmtId="4" fontId="53" fillId="7" borderId="167" applyNumberFormat="0" applyProtection="0">
      <alignment vertical="center"/>
    </xf>
    <xf numFmtId="4" fontId="53" fillId="7" borderId="167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53" fillId="7" borderId="167" applyNumberFormat="0" applyProtection="0">
      <alignment vertical="center"/>
    </xf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185" fontId="4" fillId="0" borderId="145">
      <alignment horizontal="center" vertical="center"/>
      <protection locked="0"/>
    </xf>
    <xf numFmtId="185" fontId="4" fillId="0" borderId="145">
      <alignment horizontal="center" vertical="center"/>
      <protection locked="0"/>
    </xf>
    <xf numFmtId="185" fontId="4" fillId="0" borderId="145">
      <alignment horizontal="center" vertical="center"/>
      <protection locked="0"/>
    </xf>
    <xf numFmtId="180" fontId="4" fillId="0" borderId="145">
      <alignment horizontal="center" vertical="center"/>
      <protection locked="0"/>
    </xf>
    <xf numFmtId="180" fontId="4" fillId="0" borderId="145">
      <alignment horizontal="center" vertical="center"/>
      <protection locked="0"/>
    </xf>
    <xf numFmtId="180" fontId="4" fillId="0" borderId="145">
      <alignment horizontal="center" vertical="center"/>
      <protection locked="0"/>
    </xf>
    <xf numFmtId="184" fontId="4" fillId="0" borderId="145">
      <alignment horizontal="center" vertical="center"/>
      <protection locked="0"/>
    </xf>
    <xf numFmtId="184" fontId="4" fillId="0" borderId="145">
      <alignment horizontal="center" vertical="center"/>
      <protection locked="0"/>
    </xf>
    <xf numFmtId="184" fontId="4" fillId="0" borderId="145">
      <alignment horizontal="center" vertical="center"/>
      <protection locked="0"/>
    </xf>
    <xf numFmtId="182" fontId="4" fillId="0" borderId="145">
      <alignment horizontal="center" vertical="center"/>
      <protection locked="0"/>
    </xf>
    <xf numFmtId="182" fontId="4" fillId="0" borderId="145">
      <alignment horizontal="center" vertical="center"/>
      <protection locked="0"/>
    </xf>
    <xf numFmtId="182" fontId="4" fillId="0" borderId="145">
      <alignment horizontal="center" vertical="center"/>
      <protection locked="0"/>
    </xf>
    <xf numFmtId="183" fontId="4" fillId="0" borderId="145">
      <alignment horizontal="center" vertical="center"/>
      <protection locked="0"/>
    </xf>
    <xf numFmtId="183" fontId="4" fillId="0" borderId="145">
      <alignment horizontal="center" vertical="center"/>
      <protection locked="0"/>
    </xf>
    <xf numFmtId="183" fontId="4" fillId="0" borderId="145">
      <alignment horizontal="center" vertical="center"/>
      <protection locked="0"/>
    </xf>
    <xf numFmtId="181" fontId="4" fillId="0" borderId="145">
      <alignment horizontal="center" vertical="center"/>
      <protection locked="0"/>
    </xf>
    <xf numFmtId="181" fontId="4" fillId="0" borderId="145">
      <alignment horizontal="center" vertical="center"/>
      <protection locked="0"/>
    </xf>
    <xf numFmtId="181" fontId="4" fillId="0" borderId="145">
      <alignment horizontal="center" vertical="center"/>
      <protection locked="0"/>
    </xf>
    <xf numFmtId="0" fontId="4" fillId="0" borderId="145" applyAlignment="0">
      <protection locked="0"/>
    </xf>
    <xf numFmtId="0" fontId="4" fillId="0" borderId="145" applyAlignment="0">
      <protection locked="0"/>
    </xf>
    <xf numFmtId="0" fontId="4" fillId="0" borderId="145" applyAlignment="0">
      <protection locked="0"/>
    </xf>
    <xf numFmtId="185" fontId="4" fillId="0" borderId="145">
      <alignment vertical="center"/>
      <protection locked="0"/>
    </xf>
    <xf numFmtId="185" fontId="4" fillId="0" borderId="145">
      <alignment vertical="center"/>
      <protection locked="0"/>
    </xf>
    <xf numFmtId="185" fontId="4" fillId="0" borderId="145">
      <alignment vertical="center"/>
      <protection locked="0"/>
    </xf>
    <xf numFmtId="186" fontId="4" fillId="0" borderId="145">
      <alignment horizontal="right" vertical="center"/>
      <protection locked="0"/>
    </xf>
    <xf numFmtId="186" fontId="4" fillId="0" borderId="145">
      <alignment horizontal="right" vertical="center"/>
      <protection locked="0"/>
    </xf>
    <xf numFmtId="186" fontId="4" fillId="0" borderId="145">
      <alignment horizontal="right" vertical="center"/>
      <protection locked="0"/>
    </xf>
    <xf numFmtId="184" fontId="4" fillId="0" borderId="145">
      <alignment vertical="center"/>
      <protection locked="0"/>
    </xf>
    <xf numFmtId="184" fontId="4" fillId="0" borderId="145">
      <alignment vertical="center"/>
      <protection locked="0"/>
    </xf>
    <xf numFmtId="184" fontId="4" fillId="0" borderId="145">
      <alignment vertical="center"/>
      <protection locked="0"/>
    </xf>
    <xf numFmtId="182" fontId="4" fillId="0" borderId="145">
      <alignment vertical="center"/>
      <protection locked="0"/>
    </xf>
    <xf numFmtId="182" fontId="4" fillId="0" borderId="145">
      <alignment vertical="center"/>
      <protection locked="0"/>
    </xf>
    <xf numFmtId="182" fontId="4" fillId="0" borderId="145">
      <alignment vertical="center"/>
      <protection locked="0"/>
    </xf>
    <xf numFmtId="183" fontId="4" fillId="0" borderId="145">
      <alignment vertical="center"/>
      <protection locked="0"/>
    </xf>
    <xf numFmtId="183" fontId="4" fillId="0" borderId="145">
      <alignment vertical="center"/>
      <protection locked="0"/>
    </xf>
    <xf numFmtId="183" fontId="4" fillId="0" borderId="145">
      <alignment vertical="center"/>
      <protection locked="0"/>
    </xf>
    <xf numFmtId="181" fontId="4" fillId="0" borderId="145">
      <alignment horizontal="right" vertical="center"/>
      <protection locked="0"/>
    </xf>
    <xf numFmtId="181" fontId="4" fillId="0" borderId="145">
      <alignment horizontal="right" vertical="center"/>
      <protection locked="0"/>
    </xf>
    <xf numFmtId="181" fontId="4" fillId="0" borderId="145">
      <alignment horizontal="right" vertical="center"/>
      <protection locked="0"/>
    </xf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44" fillId="0" borderId="146" applyNumberFormat="0" applyAlignment="0" applyProtection="0">
      <alignment horizontal="left" vertical="center"/>
    </xf>
    <xf numFmtId="0" fontId="44" fillId="0" borderId="147">
      <alignment horizontal="left" vertical="center"/>
    </xf>
    <xf numFmtId="0" fontId="44" fillId="0" borderId="147">
      <alignment horizontal="left" vertical="center"/>
    </xf>
    <xf numFmtId="0" fontId="44" fillId="0" borderId="147">
      <alignment horizontal="left" vertical="center"/>
    </xf>
    <xf numFmtId="0" fontId="44" fillId="0" borderId="147">
      <alignment horizontal="left" vertical="center"/>
    </xf>
    <xf numFmtId="0" fontId="44" fillId="0" borderId="147">
      <alignment horizontal="left" vertical="center"/>
    </xf>
    <xf numFmtId="0" fontId="44" fillId="0" borderId="147">
      <alignment horizontal="left" vertical="center"/>
    </xf>
    <xf numFmtId="0" fontId="44" fillId="0" borderId="147">
      <alignment horizontal="left" vertical="center"/>
    </xf>
    <xf numFmtId="0" fontId="44" fillId="0" borderId="147">
      <alignment horizontal="left" vertical="center"/>
    </xf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7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7" borderId="162" applyNumberFormat="0" applyAlignment="0" applyProtection="0"/>
    <xf numFmtId="0" fontId="37" fillId="7" borderId="162" applyNumberFormat="0" applyAlignment="0" applyProtection="0"/>
    <xf numFmtId="0" fontId="37" fillId="7" borderId="162" applyNumberFormat="0" applyAlignment="0" applyProtection="0"/>
    <xf numFmtId="0" fontId="37" fillId="7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1" applyNumberFormat="0" applyFill="0" applyAlignment="0" applyProtection="0"/>
    <xf numFmtId="0" fontId="75" fillId="0" borderId="171" applyNumberFormat="0" applyFill="0" applyAlignment="0" applyProtection="0"/>
    <xf numFmtId="0" fontId="75" fillId="0" borderId="171" applyNumberFormat="0" applyFill="0" applyAlignment="0" applyProtection="0"/>
    <xf numFmtId="0" fontId="75" fillId="0" borderId="171" applyNumberFormat="0" applyFill="0" applyAlignment="0" applyProtection="0"/>
    <xf numFmtId="0" fontId="75" fillId="0" borderId="171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4" fontId="38" fillId="47" borderId="167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69" fillId="92" borderId="164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4" fontId="55" fillId="55" borderId="167" applyNumberFormat="0" applyProtection="0">
      <alignment horizontal="left" vertical="center" indent="1"/>
    </xf>
    <xf numFmtId="4" fontId="55" fillId="55" borderId="167" applyNumberFormat="0" applyProtection="0">
      <alignment horizontal="left" vertical="center" indent="1"/>
    </xf>
    <xf numFmtId="4" fontId="55" fillId="55" borderId="167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0" fontId="55" fillId="38" borderId="167" applyNumberFormat="0" applyProtection="0">
      <alignment horizontal="left" vertical="top" indent="1"/>
    </xf>
    <xf numFmtId="0" fontId="55" fillId="38" borderId="167" applyNumberFormat="0" applyProtection="0">
      <alignment horizontal="left" vertical="top" indent="1"/>
    </xf>
    <xf numFmtId="0" fontId="55" fillId="38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4" fontId="55" fillId="38" borderId="167" applyNumberFormat="0" applyProtection="0">
      <alignment horizontal="left" vertical="center" indent="1"/>
    </xf>
    <xf numFmtId="4" fontId="55" fillId="38" borderId="167" applyNumberFormat="0" applyProtection="0">
      <alignment horizontal="left" vertical="center" indent="1"/>
    </xf>
    <xf numFmtId="4" fontId="55" fillId="38" borderId="167" applyNumberFormat="0" applyProtection="0">
      <alignment horizontal="left" vertical="center" indent="1"/>
    </xf>
    <xf numFmtId="4" fontId="55" fillId="38" borderId="167" applyNumberFormat="0" applyProtection="0">
      <alignment horizontal="left" vertical="center" indent="1"/>
    </xf>
    <xf numFmtId="4" fontId="55" fillId="38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59" fillId="38" borderId="167" applyNumberFormat="0" applyProtection="0">
      <alignment vertical="center"/>
    </xf>
    <xf numFmtId="4" fontId="59" fillId="38" borderId="167" applyNumberFormat="0" applyProtection="0">
      <alignment vertical="center"/>
    </xf>
    <xf numFmtId="4" fontId="59" fillId="38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" fillId="54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3" fillId="53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27" fillId="51" borderId="167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27" fillId="50" borderId="167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55" fillId="4" borderId="168" applyNumberFormat="0" applyProtection="0">
      <alignment horizontal="center" vertical="center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55" fillId="45" borderId="167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4" fontId="53" fillId="41" borderId="167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54" fillId="41" borderId="167" applyNumberFormat="0" applyProtection="0">
      <alignment vertical="center"/>
    </xf>
    <xf numFmtId="4" fontId="54" fillId="41" borderId="167" applyNumberFormat="0" applyProtection="0">
      <alignment vertical="center"/>
    </xf>
    <xf numFmtId="4" fontId="54" fillId="41" borderId="167" applyNumberFormat="0" applyProtection="0">
      <alignment vertical="center"/>
    </xf>
    <xf numFmtId="4" fontId="54" fillId="41" borderId="167" applyNumberFormat="0" applyProtection="0">
      <alignment vertical="center"/>
    </xf>
    <xf numFmtId="4" fontId="54" fillId="41" borderId="167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53" fillId="7" borderId="167" applyNumberFormat="0" applyProtection="0">
      <alignment vertical="center"/>
    </xf>
    <xf numFmtId="4" fontId="53" fillId="7" borderId="167" applyNumberFormat="0" applyProtection="0">
      <alignment vertical="center"/>
    </xf>
    <xf numFmtId="4" fontId="53" fillId="7" borderId="167" applyNumberFormat="0" applyProtection="0">
      <alignment vertical="center"/>
    </xf>
    <xf numFmtId="4" fontId="53" fillId="7" borderId="167" applyNumberFormat="0" applyProtection="0">
      <alignment vertical="center"/>
    </xf>
    <xf numFmtId="4" fontId="53" fillId="7" borderId="167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7" borderId="162" applyNumberFormat="0" applyAlignment="0" applyProtection="0"/>
    <xf numFmtId="0" fontId="37" fillId="7" borderId="162" applyNumberFormat="0" applyAlignment="0" applyProtection="0"/>
    <xf numFmtId="0" fontId="37" fillId="7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0" fillId="0" borderId="173" applyNumberFormat="0" applyFill="0" applyAlignment="0" applyProtection="0"/>
    <xf numFmtId="0" fontId="30" fillId="0" borderId="172" applyNumberFormat="0" applyFill="0" applyAlignment="0" applyProtection="0"/>
    <xf numFmtId="0" fontId="30" fillId="0" borderId="172" applyNumberFormat="0" applyFill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52" fillId="81" borderId="163" applyNumberFormat="0" applyAlignment="0" applyProtection="0"/>
    <xf numFmtId="0" fontId="152" fillId="81" borderId="163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52" fillId="81" borderId="163" applyNumberFormat="0" applyAlignment="0" applyProtection="0"/>
    <xf numFmtId="0" fontId="152" fillId="81" borderId="163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10" fontId="4" fillId="38" borderId="174" applyNumberFormat="0" applyBorder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1" applyNumberFormat="0" applyFill="0" applyAlignment="0" applyProtection="0"/>
    <xf numFmtId="0" fontId="75" fillId="0" borderId="171" applyNumberFormat="0" applyFill="0" applyAlignment="0" applyProtection="0"/>
    <xf numFmtId="0" fontId="75" fillId="0" borderId="171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4" fontId="38" fillId="47" borderId="167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69" fillId="92" borderId="164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4" fontId="55" fillId="55" borderId="167" applyNumberFormat="0" applyProtection="0">
      <alignment horizontal="left" vertical="center" indent="1"/>
    </xf>
    <xf numFmtId="4" fontId="55" fillId="55" borderId="167" applyNumberFormat="0" applyProtection="0">
      <alignment horizontal="left" vertical="center" indent="1"/>
    </xf>
    <xf numFmtId="4" fontId="55" fillId="55" borderId="167" applyNumberFormat="0" applyProtection="0">
      <alignment horizontal="left" vertical="center" indent="1"/>
    </xf>
    <xf numFmtId="4" fontId="55" fillId="55" borderId="167" applyNumberFormat="0" applyProtection="0">
      <alignment horizontal="left" vertical="center" indent="1"/>
    </xf>
    <xf numFmtId="4" fontId="55" fillId="55" borderId="167" applyNumberFormat="0" applyProtection="0">
      <alignment horizontal="left" vertical="center" indent="1"/>
    </xf>
    <xf numFmtId="4" fontId="55" fillId="55" borderId="167" applyNumberFormat="0" applyProtection="0">
      <alignment horizontal="left" vertical="center" indent="1"/>
    </xf>
    <xf numFmtId="4" fontId="55" fillId="55" borderId="167" applyNumberFormat="0" applyProtection="0">
      <alignment horizontal="left" vertical="center" indent="1"/>
    </xf>
    <xf numFmtId="4" fontId="55" fillId="55" borderId="167" applyNumberFormat="0" applyProtection="0">
      <alignment horizontal="left" vertical="center" indent="1"/>
    </xf>
    <xf numFmtId="4" fontId="55" fillId="55" borderId="167" applyNumberFormat="0" applyProtection="0">
      <alignment horizontal="left" vertical="center" indent="1"/>
    </xf>
    <xf numFmtId="4" fontId="55" fillId="55" borderId="167" applyNumberFormat="0" applyProtection="0">
      <alignment horizontal="left" vertical="center" indent="1"/>
    </xf>
    <xf numFmtId="4" fontId="55" fillId="55" borderId="167" applyNumberFormat="0" applyProtection="0">
      <alignment horizontal="left" vertical="center" indent="1"/>
    </xf>
    <xf numFmtId="4" fontId="55" fillId="55" borderId="167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55" fillId="55" borderId="167" applyNumberFormat="0" applyProtection="0">
      <alignment horizontal="left" vertical="center" indent="1"/>
    </xf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0" fontId="55" fillId="38" borderId="167" applyNumberFormat="0" applyProtection="0">
      <alignment horizontal="left" vertical="top" indent="1"/>
    </xf>
    <xf numFmtId="0" fontId="55" fillId="38" borderId="167" applyNumberFormat="0" applyProtection="0">
      <alignment horizontal="left" vertical="top" indent="1"/>
    </xf>
    <xf numFmtId="0" fontId="55" fillId="38" borderId="167" applyNumberFormat="0" applyProtection="0">
      <alignment horizontal="left" vertical="top" indent="1"/>
    </xf>
    <xf numFmtId="0" fontId="55" fillId="38" borderId="167" applyNumberFormat="0" applyProtection="0">
      <alignment horizontal="left" vertical="top" indent="1"/>
    </xf>
    <xf numFmtId="0" fontId="55" fillId="38" borderId="167" applyNumberFormat="0" applyProtection="0">
      <alignment horizontal="left" vertical="top" indent="1"/>
    </xf>
    <xf numFmtId="0" fontId="55" fillId="38" borderId="167" applyNumberFormat="0" applyProtection="0">
      <alignment horizontal="left" vertical="top" indent="1"/>
    </xf>
    <xf numFmtId="0" fontId="55" fillId="38" borderId="167" applyNumberFormat="0" applyProtection="0">
      <alignment horizontal="left" vertical="top" indent="1"/>
    </xf>
    <xf numFmtId="0" fontId="55" fillId="38" borderId="167" applyNumberFormat="0" applyProtection="0">
      <alignment horizontal="left" vertical="top" indent="1"/>
    </xf>
    <xf numFmtId="0" fontId="55" fillId="38" borderId="167" applyNumberFormat="0" applyProtection="0">
      <alignment horizontal="left" vertical="top" indent="1"/>
    </xf>
    <xf numFmtId="0" fontId="55" fillId="38" borderId="167" applyNumberFormat="0" applyProtection="0">
      <alignment horizontal="left" vertical="top" indent="1"/>
    </xf>
    <xf numFmtId="0" fontId="55" fillId="38" borderId="167" applyNumberFormat="0" applyProtection="0">
      <alignment horizontal="left" vertical="top" indent="1"/>
    </xf>
    <xf numFmtId="0" fontId="55" fillId="38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55" fillId="38" borderId="167" applyNumberFormat="0" applyProtection="0">
      <alignment horizontal="left" vertical="top" indent="1"/>
    </xf>
    <xf numFmtId="4" fontId="55" fillId="38" borderId="167" applyNumberFormat="0" applyProtection="0">
      <alignment horizontal="left" vertical="center" indent="1"/>
    </xf>
    <xf numFmtId="4" fontId="55" fillId="38" borderId="167" applyNumberFormat="0" applyProtection="0">
      <alignment horizontal="left" vertical="center" indent="1"/>
    </xf>
    <xf numFmtId="4" fontId="55" fillId="38" borderId="167" applyNumberFormat="0" applyProtection="0">
      <alignment horizontal="left" vertical="center" indent="1"/>
    </xf>
    <xf numFmtId="4" fontId="55" fillId="38" borderId="167" applyNumberFormat="0" applyProtection="0">
      <alignment horizontal="left" vertical="center" indent="1"/>
    </xf>
    <xf numFmtId="4" fontId="55" fillId="38" borderId="167" applyNumberFormat="0" applyProtection="0">
      <alignment horizontal="left" vertical="center" indent="1"/>
    </xf>
    <xf numFmtId="4" fontId="55" fillId="38" borderId="167" applyNumberFormat="0" applyProtection="0">
      <alignment horizontal="left" vertical="center" indent="1"/>
    </xf>
    <xf numFmtId="4" fontId="55" fillId="38" borderId="167" applyNumberFormat="0" applyProtection="0">
      <alignment horizontal="left" vertical="center" indent="1"/>
    </xf>
    <xf numFmtId="4" fontId="55" fillId="38" borderId="167" applyNumberFormat="0" applyProtection="0">
      <alignment horizontal="left" vertical="center" indent="1"/>
    </xf>
    <xf numFmtId="4" fontId="55" fillId="38" borderId="167" applyNumberFormat="0" applyProtection="0">
      <alignment horizontal="left" vertical="center" indent="1"/>
    </xf>
    <xf numFmtId="4" fontId="55" fillId="38" borderId="167" applyNumberFormat="0" applyProtection="0">
      <alignment horizontal="left" vertical="center" indent="1"/>
    </xf>
    <xf numFmtId="4" fontId="55" fillId="38" borderId="167" applyNumberFormat="0" applyProtection="0">
      <alignment horizontal="left" vertical="center" indent="1"/>
    </xf>
    <xf numFmtId="4" fontId="55" fillId="38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55" fillId="38" borderId="167" applyNumberFormat="0" applyProtection="0">
      <alignment horizontal="left" vertical="center" indent="1"/>
    </xf>
    <xf numFmtId="4" fontId="59" fillId="38" borderId="167" applyNumberFormat="0" applyProtection="0">
      <alignment vertical="center"/>
    </xf>
    <xf numFmtId="4" fontId="59" fillId="38" borderId="167" applyNumberFormat="0" applyProtection="0">
      <alignment vertical="center"/>
    </xf>
    <xf numFmtId="4" fontId="59" fillId="38" borderId="167" applyNumberFormat="0" applyProtection="0">
      <alignment vertical="center"/>
    </xf>
    <xf numFmtId="4" fontId="59" fillId="38" borderId="167" applyNumberFormat="0" applyProtection="0">
      <alignment vertical="center"/>
    </xf>
    <xf numFmtId="4" fontId="59" fillId="38" borderId="167" applyNumberFormat="0" applyProtection="0">
      <alignment vertical="center"/>
    </xf>
    <xf numFmtId="4" fontId="59" fillId="38" borderId="167" applyNumberFormat="0" applyProtection="0">
      <alignment vertical="center"/>
    </xf>
    <xf numFmtId="4" fontId="59" fillId="38" borderId="167" applyNumberFormat="0" applyProtection="0">
      <alignment vertical="center"/>
    </xf>
    <xf numFmtId="4" fontId="59" fillId="38" borderId="167" applyNumberFormat="0" applyProtection="0">
      <alignment vertical="center"/>
    </xf>
    <xf numFmtId="4" fontId="59" fillId="38" borderId="167" applyNumberFormat="0" applyProtection="0">
      <alignment vertical="center"/>
    </xf>
    <xf numFmtId="4" fontId="59" fillId="38" borderId="167" applyNumberFormat="0" applyProtection="0">
      <alignment vertical="center"/>
    </xf>
    <xf numFmtId="4" fontId="59" fillId="38" borderId="167" applyNumberFormat="0" applyProtection="0">
      <alignment vertical="center"/>
    </xf>
    <xf numFmtId="4" fontId="59" fillId="38" borderId="167" applyNumberFormat="0" applyProtection="0">
      <alignment vertical="center"/>
    </xf>
    <xf numFmtId="4" fontId="59" fillId="38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55" fillId="38" borderId="167" applyNumberFormat="0" applyProtection="0">
      <alignment vertical="center"/>
    </xf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" fillId="54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3" fillId="53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27" fillId="51" borderId="167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27" fillId="50" borderId="167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55" fillId="4" borderId="168" applyNumberFormat="0" applyProtection="0">
      <alignment horizontal="center" vertical="center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55" fillId="4" borderId="168" applyNumberFormat="0" applyProtection="0">
      <alignment horizontal="center" vertical="center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55" fillId="45" borderId="167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0" fontId="52" fillId="0" borderId="144">
      <alignment horizontal="center"/>
    </xf>
    <xf numFmtId="0" fontId="52" fillId="0" borderId="144">
      <alignment horizontal="center"/>
    </xf>
    <xf numFmtId="0" fontId="52" fillId="0" borderId="144">
      <alignment horizontal="center"/>
    </xf>
    <xf numFmtId="0" fontId="52" fillId="0" borderId="144">
      <alignment horizontal="center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4" fontId="53" fillId="41" borderId="167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54" fillId="41" borderId="167" applyNumberFormat="0" applyProtection="0">
      <alignment vertical="center"/>
    </xf>
    <xf numFmtId="4" fontId="54" fillId="41" borderId="167" applyNumberFormat="0" applyProtection="0">
      <alignment vertical="center"/>
    </xf>
    <xf numFmtId="4" fontId="54" fillId="41" borderId="167" applyNumberFormat="0" applyProtection="0">
      <alignment vertical="center"/>
    </xf>
    <xf numFmtId="4" fontId="54" fillId="41" borderId="167" applyNumberFormat="0" applyProtection="0">
      <alignment vertical="center"/>
    </xf>
    <xf numFmtId="4" fontId="54" fillId="41" borderId="167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54" fillId="41" borderId="167" applyNumberFormat="0" applyProtection="0">
      <alignment vertical="center"/>
    </xf>
    <xf numFmtId="4" fontId="53" fillId="7" borderId="167" applyNumberFormat="0" applyProtection="0">
      <alignment vertical="center"/>
    </xf>
    <xf numFmtId="4" fontId="53" fillId="7" borderId="167" applyNumberFormat="0" applyProtection="0">
      <alignment vertical="center"/>
    </xf>
    <xf numFmtId="4" fontId="53" fillId="7" borderId="167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53" fillId="7" borderId="167" applyNumberFormat="0" applyProtection="0">
      <alignment vertical="center"/>
    </xf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131" fillId="0" borderId="0"/>
    <xf numFmtId="169" fontId="131" fillId="0" borderId="0" applyFont="0" applyFill="0" applyBorder="0" applyAlignment="0" applyProtection="0"/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4" fontId="53" fillId="46" borderId="148" applyNumberFormat="0" applyProtection="0">
      <alignment horizontal="left" vertical="center" indent="1"/>
    </xf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7" borderId="162" applyNumberFormat="0" applyAlignment="0" applyProtection="0"/>
    <xf numFmtId="0" fontId="37" fillId="7" borderId="162" applyNumberFormat="0" applyAlignment="0" applyProtection="0"/>
    <xf numFmtId="0" fontId="37" fillId="7" borderId="162" applyNumberFormat="0" applyAlignment="0" applyProtection="0"/>
    <xf numFmtId="0" fontId="37" fillId="7" borderId="162" applyNumberFormat="0" applyAlignment="0" applyProtection="0"/>
    <xf numFmtId="0" fontId="37" fillId="7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52" fillId="81" borderId="163" applyNumberFormat="0" applyAlignment="0" applyProtection="0"/>
    <xf numFmtId="0" fontId="152" fillId="81" borderId="163" applyNumberFormat="0" applyAlignment="0" applyProtection="0"/>
    <xf numFmtId="0" fontId="152" fillId="81" borderId="163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4" fillId="30" borderId="149" applyNumberFormat="0">
      <protection locked="0"/>
    </xf>
    <xf numFmtId="0" fontId="4" fillId="30" borderId="149" applyNumberFormat="0">
      <protection locked="0"/>
    </xf>
    <xf numFmtId="0" fontId="4" fillId="30" borderId="149" applyNumberFormat="0">
      <protection locked="0"/>
    </xf>
    <xf numFmtId="0" fontId="4" fillId="30" borderId="149" applyNumberFormat="0">
      <protection locked="0"/>
    </xf>
    <xf numFmtId="0" fontId="4" fillId="30" borderId="149" applyNumberFormat="0">
      <protection locked="0"/>
    </xf>
    <xf numFmtId="0" fontId="13" fillId="30" borderId="162" applyNumberFormat="0" applyAlignment="0" applyProtection="0"/>
    <xf numFmtId="0" fontId="13" fillId="30" borderId="162" applyNumberFormat="0" applyAlignment="0" applyProtection="0"/>
    <xf numFmtId="180" fontId="4" fillId="0" borderId="182">
      <alignment horizontal="center" vertical="center"/>
      <protection locked="0"/>
    </xf>
    <xf numFmtId="180" fontId="4" fillId="0" borderId="182">
      <alignment horizontal="center" vertical="center"/>
      <protection locked="0"/>
    </xf>
    <xf numFmtId="184" fontId="4" fillId="0" borderId="182">
      <alignment horizontal="center" vertical="center"/>
      <protection locked="0"/>
    </xf>
    <xf numFmtId="182" fontId="4" fillId="0" borderId="182">
      <alignment horizontal="center" vertical="center"/>
      <protection locked="0"/>
    </xf>
    <xf numFmtId="183" fontId="4" fillId="0" borderId="182">
      <alignment horizontal="center" vertical="center"/>
      <protection locked="0"/>
    </xf>
    <xf numFmtId="181" fontId="4" fillId="0" borderId="182">
      <alignment horizontal="center" vertical="center"/>
      <protection locked="0"/>
    </xf>
    <xf numFmtId="0" fontId="4" fillId="0" borderId="182" applyAlignment="0">
      <protection locked="0"/>
    </xf>
    <xf numFmtId="185" fontId="4" fillId="0" borderId="182">
      <alignment vertical="center"/>
      <protection locked="0"/>
    </xf>
    <xf numFmtId="184" fontId="4" fillId="0" borderId="182">
      <alignment vertical="center"/>
      <protection locked="0"/>
    </xf>
    <xf numFmtId="184" fontId="4" fillId="0" borderId="182">
      <alignment vertical="center"/>
      <protection locked="0"/>
    </xf>
    <xf numFmtId="182" fontId="4" fillId="0" borderId="182">
      <alignment vertical="center"/>
      <protection locked="0"/>
    </xf>
    <xf numFmtId="183" fontId="4" fillId="0" borderId="182">
      <alignment vertical="center"/>
      <protection locked="0"/>
    </xf>
    <xf numFmtId="181" fontId="4" fillId="0" borderId="182">
      <alignment horizontal="right" vertical="center"/>
      <protection locked="0"/>
    </xf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52" fillId="81" borderId="184" applyNumberFormat="0" applyAlignment="0" applyProtection="0"/>
    <xf numFmtId="0" fontId="152" fillId="81" borderId="184" applyNumberFormat="0" applyAlignment="0" applyProtection="0"/>
    <xf numFmtId="0" fontId="152" fillId="81" borderId="184" applyNumberFormat="0" applyAlignment="0" applyProtection="0"/>
    <xf numFmtId="0" fontId="152" fillId="81" borderId="184" applyNumberFormat="0" applyAlignment="0" applyProtection="0"/>
    <xf numFmtId="0" fontId="152" fillId="81" borderId="184" applyNumberFormat="0" applyAlignment="0" applyProtection="0"/>
    <xf numFmtId="0" fontId="152" fillId="81" borderId="184" applyNumberFormat="0" applyAlignment="0" applyProtection="0"/>
    <xf numFmtId="0" fontId="152" fillId="81" borderId="184" applyNumberFormat="0" applyAlignment="0" applyProtection="0"/>
    <xf numFmtId="0" fontId="152" fillId="81" borderId="184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2" fillId="0" borderId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1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1" applyNumberFormat="0" applyFill="0" applyAlignment="0" applyProtection="0"/>
    <xf numFmtId="0" fontId="75" fillId="0" borderId="171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1" applyNumberFormat="0" applyFill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7" borderId="162" applyNumberFormat="0" applyAlignment="0" applyProtection="0"/>
    <xf numFmtId="0" fontId="37" fillId="7" borderId="162" applyNumberFormat="0" applyAlignment="0" applyProtection="0"/>
    <xf numFmtId="0" fontId="37" fillId="7" borderId="162" applyNumberFormat="0" applyAlignment="0" applyProtection="0"/>
    <xf numFmtId="0" fontId="155" fillId="27" borderId="163" applyNumberFormat="0" applyAlignment="0" applyProtection="0"/>
    <xf numFmtId="0" fontId="37" fillId="7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44" fillId="0" borderId="146" applyNumberFormat="0" applyAlignment="0" applyProtection="0">
      <alignment horizontal="left" vertical="center"/>
    </xf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155" fillId="27" borderId="163" applyNumberFormat="0" applyAlignment="0" applyProtection="0"/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155" fillId="27" borderId="163" applyNumberFormat="0" applyAlignment="0" applyProtection="0"/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31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187" fontId="4" fillId="0" borderId="164" applyFill="0">
      <alignment horizontal="center" vertical="center"/>
    </xf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187" fontId="4" fillId="0" borderId="164" applyFill="0">
      <alignment horizontal="center" vertical="center"/>
    </xf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155" fillId="27" borderId="163" applyNumberFormat="0" applyAlignment="0" applyProtection="0"/>
    <xf numFmtId="181" fontId="4" fillId="0" borderId="145">
      <alignment horizontal="right" vertical="center"/>
      <protection locked="0"/>
    </xf>
    <xf numFmtId="181" fontId="4" fillId="0" borderId="145">
      <alignment horizontal="right" vertical="center"/>
      <protection locked="0"/>
    </xf>
    <xf numFmtId="181" fontId="4" fillId="0" borderId="145">
      <alignment horizontal="right" vertical="center"/>
      <protection locked="0"/>
    </xf>
    <xf numFmtId="183" fontId="4" fillId="0" borderId="145">
      <alignment vertical="center"/>
      <protection locked="0"/>
    </xf>
    <xf numFmtId="183" fontId="4" fillId="0" borderId="145">
      <alignment vertical="center"/>
      <protection locked="0"/>
    </xf>
    <xf numFmtId="183" fontId="4" fillId="0" borderId="145">
      <alignment vertical="center"/>
      <protection locked="0"/>
    </xf>
    <xf numFmtId="182" fontId="4" fillId="0" borderId="145">
      <alignment vertical="center"/>
      <protection locked="0"/>
    </xf>
    <xf numFmtId="182" fontId="4" fillId="0" borderId="145">
      <alignment vertical="center"/>
      <protection locked="0"/>
    </xf>
    <xf numFmtId="182" fontId="4" fillId="0" borderId="145">
      <alignment vertical="center"/>
      <protection locked="0"/>
    </xf>
    <xf numFmtId="184" fontId="4" fillId="0" borderId="145">
      <alignment vertical="center"/>
      <protection locked="0"/>
    </xf>
    <xf numFmtId="184" fontId="4" fillId="0" borderId="145">
      <alignment vertical="center"/>
      <protection locked="0"/>
    </xf>
    <xf numFmtId="184" fontId="4" fillId="0" borderId="145">
      <alignment vertical="center"/>
      <protection locked="0"/>
    </xf>
    <xf numFmtId="186" fontId="4" fillId="0" borderId="145">
      <alignment horizontal="right" vertical="center"/>
      <protection locked="0"/>
    </xf>
    <xf numFmtId="186" fontId="4" fillId="0" borderId="145">
      <alignment horizontal="right" vertical="center"/>
      <protection locked="0"/>
    </xf>
    <xf numFmtId="186" fontId="4" fillId="0" borderId="145">
      <alignment horizontal="right" vertical="center"/>
      <protection locked="0"/>
    </xf>
    <xf numFmtId="185" fontId="4" fillId="0" borderId="145">
      <alignment vertical="center"/>
      <protection locked="0"/>
    </xf>
    <xf numFmtId="185" fontId="4" fillId="0" borderId="145">
      <alignment vertical="center"/>
      <protection locked="0"/>
    </xf>
    <xf numFmtId="185" fontId="4" fillId="0" borderId="145">
      <alignment vertical="center"/>
      <protection locked="0"/>
    </xf>
    <xf numFmtId="0" fontId="4" fillId="0" borderId="145" applyAlignment="0">
      <protection locked="0"/>
    </xf>
    <xf numFmtId="0" fontId="4" fillId="0" borderId="145" applyAlignment="0">
      <protection locked="0"/>
    </xf>
    <xf numFmtId="0" fontId="4" fillId="0" borderId="145" applyAlignment="0">
      <protection locked="0"/>
    </xf>
    <xf numFmtId="181" fontId="4" fillId="0" borderId="145">
      <alignment horizontal="center" vertical="center"/>
      <protection locked="0"/>
    </xf>
    <xf numFmtId="181" fontId="4" fillId="0" borderId="145">
      <alignment horizontal="center" vertical="center"/>
      <protection locked="0"/>
    </xf>
    <xf numFmtId="181" fontId="4" fillId="0" borderId="145">
      <alignment horizontal="center" vertical="center"/>
      <protection locked="0"/>
    </xf>
    <xf numFmtId="183" fontId="4" fillId="0" borderId="145">
      <alignment horizontal="center" vertical="center"/>
      <protection locked="0"/>
    </xf>
    <xf numFmtId="183" fontId="4" fillId="0" borderId="145">
      <alignment horizontal="center" vertical="center"/>
      <protection locked="0"/>
    </xf>
    <xf numFmtId="183" fontId="4" fillId="0" borderId="145">
      <alignment horizontal="center" vertical="center"/>
      <protection locked="0"/>
    </xf>
    <xf numFmtId="182" fontId="4" fillId="0" borderId="145">
      <alignment horizontal="center" vertical="center"/>
      <protection locked="0"/>
    </xf>
    <xf numFmtId="182" fontId="4" fillId="0" borderId="145">
      <alignment horizontal="center" vertical="center"/>
      <protection locked="0"/>
    </xf>
    <xf numFmtId="182" fontId="4" fillId="0" borderId="145">
      <alignment horizontal="center" vertical="center"/>
      <protection locked="0"/>
    </xf>
    <xf numFmtId="184" fontId="4" fillId="0" borderId="145">
      <alignment horizontal="center" vertical="center"/>
      <protection locked="0"/>
    </xf>
    <xf numFmtId="184" fontId="4" fillId="0" borderId="145">
      <alignment horizontal="center" vertical="center"/>
      <protection locked="0"/>
    </xf>
    <xf numFmtId="184" fontId="4" fillId="0" borderId="145">
      <alignment horizontal="center" vertical="center"/>
      <protection locked="0"/>
    </xf>
    <xf numFmtId="180" fontId="4" fillId="0" borderId="145">
      <alignment horizontal="center" vertical="center"/>
      <protection locked="0"/>
    </xf>
    <xf numFmtId="180" fontId="4" fillId="0" borderId="145">
      <alignment horizontal="center" vertical="center"/>
      <protection locked="0"/>
    </xf>
    <xf numFmtId="180" fontId="4" fillId="0" borderId="145">
      <alignment horizontal="center" vertical="center"/>
      <protection locked="0"/>
    </xf>
    <xf numFmtId="185" fontId="4" fillId="0" borderId="145">
      <alignment horizontal="center" vertical="center"/>
      <protection locked="0"/>
    </xf>
    <xf numFmtId="185" fontId="4" fillId="0" borderId="145">
      <alignment horizontal="center" vertical="center"/>
      <protection locked="0"/>
    </xf>
    <xf numFmtId="185" fontId="4" fillId="0" borderId="145">
      <alignment horizontal="center" vertical="center"/>
      <protection locked="0"/>
    </xf>
    <xf numFmtId="185" fontId="4" fillId="0" borderId="145">
      <alignment horizontal="center" vertical="center"/>
      <protection locked="0"/>
    </xf>
    <xf numFmtId="185" fontId="4" fillId="0" borderId="145">
      <alignment horizontal="center" vertical="center"/>
      <protection locked="0"/>
    </xf>
    <xf numFmtId="185" fontId="4" fillId="0" borderId="145">
      <alignment horizontal="center" vertical="center"/>
      <protection locked="0"/>
    </xf>
    <xf numFmtId="180" fontId="4" fillId="0" borderId="145">
      <alignment horizontal="center" vertical="center"/>
      <protection locked="0"/>
    </xf>
    <xf numFmtId="180" fontId="4" fillId="0" borderId="145">
      <alignment horizontal="center" vertical="center"/>
      <protection locked="0"/>
    </xf>
    <xf numFmtId="180" fontId="4" fillId="0" borderId="145">
      <alignment horizontal="center" vertical="center"/>
      <protection locked="0"/>
    </xf>
    <xf numFmtId="184" fontId="4" fillId="0" borderId="145">
      <alignment horizontal="center" vertical="center"/>
      <protection locked="0"/>
    </xf>
    <xf numFmtId="184" fontId="4" fillId="0" borderId="145">
      <alignment horizontal="center" vertical="center"/>
      <protection locked="0"/>
    </xf>
    <xf numFmtId="184" fontId="4" fillId="0" borderId="145">
      <alignment horizontal="center" vertical="center"/>
      <protection locked="0"/>
    </xf>
    <xf numFmtId="182" fontId="4" fillId="0" borderId="145">
      <alignment horizontal="center" vertical="center"/>
      <protection locked="0"/>
    </xf>
    <xf numFmtId="182" fontId="4" fillId="0" borderId="145">
      <alignment horizontal="center" vertical="center"/>
      <protection locked="0"/>
    </xf>
    <xf numFmtId="182" fontId="4" fillId="0" borderId="145">
      <alignment horizontal="center" vertical="center"/>
      <protection locked="0"/>
    </xf>
    <xf numFmtId="183" fontId="4" fillId="0" borderId="145">
      <alignment horizontal="center" vertical="center"/>
      <protection locked="0"/>
    </xf>
    <xf numFmtId="183" fontId="4" fillId="0" borderId="145">
      <alignment horizontal="center" vertical="center"/>
      <protection locked="0"/>
    </xf>
    <xf numFmtId="183" fontId="4" fillId="0" borderId="145">
      <alignment horizontal="center" vertical="center"/>
      <protection locked="0"/>
    </xf>
    <xf numFmtId="181" fontId="4" fillId="0" borderId="145">
      <alignment horizontal="center" vertical="center"/>
      <protection locked="0"/>
    </xf>
    <xf numFmtId="181" fontId="4" fillId="0" borderId="145">
      <alignment horizontal="center" vertical="center"/>
      <protection locked="0"/>
    </xf>
    <xf numFmtId="181" fontId="4" fillId="0" borderId="145">
      <alignment horizontal="center" vertical="center"/>
      <protection locked="0"/>
    </xf>
    <xf numFmtId="0" fontId="4" fillId="0" borderId="145" applyAlignment="0">
      <protection locked="0"/>
    </xf>
    <xf numFmtId="0" fontId="4" fillId="0" borderId="145" applyAlignment="0">
      <protection locked="0"/>
    </xf>
    <xf numFmtId="0" fontId="4" fillId="0" borderId="145" applyAlignment="0">
      <protection locked="0"/>
    </xf>
    <xf numFmtId="185" fontId="4" fillId="0" borderId="145">
      <alignment vertical="center"/>
      <protection locked="0"/>
    </xf>
    <xf numFmtId="185" fontId="4" fillId="0" borderId="145">
      <alignment vertical="center"/>
      <protection locked="0"/>
    </xf>
    <xf numFmtId="185" fontId="4" fillId="0" borderId="145">
      <alignment vertical="center"/>
      <protection locked="0"/>
    </xf>
    <xf numFmtId="186" fontId="4" fillId="0" borderId="145">
      <alignment horizontal="right" vertical="center"/>
      <protection locked="0"/>
    </xf>
    <xf numFmtId="186" fontId="4" fillId="0" borderId="145">
      <alignment horizontal="right" vertical="center"/>
      <protection locked="0"/>
    </xf>
    <xf numFmtId="186" fontId="4" fillId="0" borderId="145">
      <alignment horizontal="right" vertical="center"/>
      <protection locked="0"/>
    </xf>
    <xf numFmtId="184" fontId="4" fillId="0" borderId="145">
      <alignment vertical="center"/>
      <protection locked="0"/>
    </xf>
    <xf numFmtId="184" fontId="4" fillId="0" borderId="145">
      <alignment vertical="center"/>
      <protection locked="0"/>
    </xf>
    <xf numFmtId="184" fontId="4" fillId="0" borderId="145">
      <alignment vertical="center"/>
      <protection locked="0"/>
    </xf>
    <xf numFmtId="182" fontId="4" fillId="0" borderId="145">
      <alignment vertical="center"/>
      <protection locked="0"/>
    </xf>
    <xf numFmtId="182" fontId="4" fillId="0" borderId="145">
      <alignment vertical="center"/>
      <protection locked="0"/>
    </xf>
    <xf numFmtId="182" fontId="4" fillId="0" borderId="145">
      <alignment vertical="center"/>
      <protection locked="0"/>
    </xf>
    <xf numFmtId="183" fontId="4" fillId="0" borderId="145">
      <alignment vertical="center"/>
      <protection locked="0"/>
    </xf>
    <xf numFmtId="183" fontId="4" fillId="0" borderId="145">
      <alignment vertical="center"/>
      <protection locked="0"/>
    </xf>
    <xf numFmtId="183" fontId="4" fillId="0" borderId="145">
      <alignment vertical="center"/>
      <protection locked="0"/>
    </xf>
    <xf numFmtId="181" fontId="4" fillId="0" borderId="145">
      <alignment horizontal="right" vertical="center"/>
      <protection locked="0"/>
    </xf>
    <xf numFmtId="181" fontId="4" fillId="0" borderId="145">
      <alignment horizontal="right" vertical="center"/>
      <protection locked="0"/>
    </xf>
    <xf numFmtId="181" fontId="4" fillId="0" borderId="145">
      <alignment horizontal="right" vertical="center"/>
      <protection locked="0"/>
    </xf>
    <xf numFmtId="0" fontId="155" fillId="27" borderId="163" applyNumberForma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187" fontId="4" fillId="0" borderId="164" applyFill="0">
      <alignment horizontal="center" vertical="center"/>
    </xf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187" fontId="4" fillId="0" borderId="164" applyFill="0">
      <alignment horizontal="center" vertical="center"/>
    </xf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155" fillId="27" borderId="163" applyNumberFormat="0" applyAlignment="0" applyProtection="0"/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155" fillId="27" borderId="163" applyNumberFormat="0" applyAlignment="0" applyProtection="0"/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44" fillId="0" borderId="146" applyNumberFormat="0" applyAlignment="0" applyProtection="0">
      <alignment horizontal="left" vertical="center"/>
    </xf>
    <xf numFmtId="0" fontId="30" fillId="0" borderId="150" applyNumberFormat="0" applyFill="0" applyAlignment="0" applyProtection="0"/>
    <xf numFmtId="0" fontId="30" fillId="0" borderId="150" applyNumberFormat="0" applyFill="0" applyAlignment="0" applyProtection="0"/>
    <xf numFmtId="0" fontId="30" fillId="0" borderId="150" applyNumberFormat="0" applyFill="0" applyAlignment="0" applyProtection="0"/>
    <xf numFmtId="0" fontId="30" fillId="0" borderId="150" applyNumberFormat="0" applyFill="0" applyAlignment="0" applyProtection="0"/>
    <xf numFmtId="0" fontId="30" fillId="0" borderId="151" applyNumberFormat="0" applyFill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7" borderId="162" applyNumberFormat="0" applyAlignment="0" applyProtection="0"/>
    <xf numFmtId="0" fontId="155" fillId="27" borderId="163" applyNumberFormat="0" applyAlignment="0" applyProtection="0"/>
    <xf numFmtId="0" fontId="37" fillId="7" borderId="162" applyNumberFormat="0" applyAlignment="0" applyProtection="0"/>
    <xf numFmtId="0" fontId="155" fillId="27" borderId="163" applyNumberFormat="0" applyAlignment="0" applyProtection="0"/>
    <xf numFmtId="0" fontId="37" fillId="7" borderId="162" applyNumberFormat="0" applyAlignment="0" applyProtection="0"/>
    <xf numFmtId="0" fontId="37" fillId="7" borderId="162" applyNumberFormat="0" applyAlignment="0" applyProtection="0"/>
    <xf numFmtId="0" fontId="37" fillId="7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75" fillId="0" borderId="171" applyNumberFormat="0" applyFill="0" applyAlignment="0" applyProtection="0"/>
    <xf numFmtId="0" fontId="75" fillId="0" borderId="170" applyNumberFormat="0" applyFill="0" applyAlignment="0" applyProtection="0"/>
    <xf numFmtId="0" fontId="155" fillId="27" borderId="163" applyNumberFormat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1" applyNumberFormat="0" applyFill="0" applyAlignment="0" applyProtection="0"/>
    <xf numFmtId="0" fontId="75" fillId="0" borderId="171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1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4" fontId="38" fillId="47" borderId="167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4" fontId="38" fillId="47" borderId="167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169" fillId="92" borderId="164" applyNumberFormat="0" applyProtection="0">
      <alignment horizontal="left" vertical="center" indent="1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69" fillId="92" borderId="164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4" fontId="169" fillId="92" borderId="164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4" fontId="4" fillId="9" borderId="163" applyNumberFormat="0" applyProtection="0">
      <alignment horizontal="left" vertical="center" indent="1"/>
    </xf>
    <xf numFmtId="4" fontId="55" fillId="55" borderId="167" applyNumberFormat="0" applyProtection="0">
      <alignment horizontal="left" vertical="center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4" fontId="55" fillId="55" borderId="167" applyNumberFormat="0" applyProtection="0">
      <alignment horizontal="left" vertical="center" indent="1"/>
    </xf>
    <xf numFmtId="4" fontId="55" fillId="55" borderId="167" applyNumberFormat="0" applyProtection="0">
      <alignment horizontal="left" vertical="center" indent="1"/>
    </xf>
    <xf numFmtId="4" fontId="55" fillId="55" borderId="167" applyNumberFormat="0" applyProtection="0">
      <alignment horizontal="left" vertical="center" indent="1"/>
    </xf>
    <xf numFmtId="4" fontId="4" fillId="30" borderId="163" applyNumberFormat="0" applyProtection="0">
      <alignment horizontal="right" vertical="center"/>
    </xf>
    <xf numFmtId="4" fontId="55" fillId="55" borderId="167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0" fontId="168" fillId="4" borderId="167" applyNumberFormat="0" applyProtection="0">
      <alignment horizontal="left" vertical="top" indent="1"/>
    </xf>
    <xf numFmtId="0" fontId="55" fillId="38" borderId="167" applyNumberFormat="0" applyProtection="0">
      <alignment horizontal="left" vertical="top" indent="1"/>
    </xf>
    <xf numFmtId="4" fontId="55" fillId="0" borderId="167" applyNumberFormat="0" applyProtection="0">
      <alignment horizontal="right" vertical="center"/>
    </xf>
    <xf numFmtId="0" fontId="55" fillId="38" borderId="167" applyNumberFormat="0" applyProtection="0">
      <alignment horizontal="left" vertical="top" indent="1"/>
    </xf>
    <xf numFmtId="0" fontId="55" fillId="38" borderId="167" applyNumberFormat="0" applyProtection="0">
      <alignment horizontal="left" vertical="top" indent="1"/>
    </xf>
    <xf numFmtId="0" fontId="55" fillId="38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4" fontId="55" fillId="38" borderId="167" applyNumberFormat="0" applyProtection="0">
      <alignment horizontal="left" vertical="center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4" fontId="55" fillId="38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55" fillId="38" borderId="167" applyNumberFormat="0" applyProtection="0">
      <alignment horizontal="left" vertical="center" indent="1"/>
    </xf>
    <xf numFmtId="4" fontId="55" fillId="38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59" fillId="38" borderId="167" applyNumberFormat="0" applyProtection="0">
      <alignment vertical="center"/>
    </xf>
    <xf numFmtId="4" fontId="59" fillId="38" borderId="167" applyNumberFormat="0" applyProtection="0">
      <alignment vertical="center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55" fillId="38" borderId="167" applyNumberFormat="0" applyProtection="0">
      <alignment horizontal="left" vertical="center" indent="1"/>
    </xf>
    <xf numFmtId="4" fontId="59" fillId="38" borderId="167" applyNumberFormat="0" applyProtection="0">
      <alignment vertical="center"/>
    </xf>
    <xf numFmtId="4" fontId="59" fillId="38" borderId="167" applyNumberFormat="0" applyProtection="0">
      <alignment vertical="center"/>
    </xf>
    <xf numFmtId="4" fontId="59" fillId="38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0" fontId="31" fillId="21" borderId="169" applyBorder="0"/>
    <xf numFmtId="0" fontId="31" fillId="21" borderId="169" applyBorder="0"/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4" fillId="47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31" fillId="21" borderId="169" applyBorder="0"/>
    <xf numFmtId="0" fontId="3" fillId="54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3" fillId="53" borderId="167" applyNumberFormat="0" applyProtection="0">
      <alignment horizontal="left" vertical="top" indent="1"/>
    </xf>
    <xf numFmtId="0" fontId="4" fillId="47" borderId="163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3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55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27" fillId="51" borderId="167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27" fillId="51" borderId="167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3" fillId="4" borderId="167" applyNumberFormat="0" applyProtection="0">
      <alignment horizontal="left" vertical="top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3" fillId="4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3" applyNumberFormat="0" applyProtection="0">
      <alignment horizontal="right" vertical="center"/>
    </xf>
    <xf numFmtId="4" fontId="55" fillId="4" borderId="168" applyNumberFormat="0" applyProtection="0">
      <alignment horizontal="center" vertical="center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5" borderId="163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55" fillId="45" borderId="167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29" borderId="163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4" fontId="53" fillId="41" borderId="167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4" fontId="53" fillId="41" borderId="167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4" fontId="54" fillId="41" borderId="167" applyNumberFormat="0" applyProtection="0">
      <alignment vertical="center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54" fillId="41" borderId="167" applyNumberFormat="0" applyProtection="0">
      <alignment vertical="center"/>
    </xf>
    <xf numFmtId="4" fontId="166" fillId="41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54" fillId="41" borderId="167" applyNumberFormat="0" applyProtection="0">
      <alignment vertical="center"/>
    </xf>
    <xf numFmtId="4" fontId="54" fillId="41" borderId="167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53" fillId="7" borderId="167" applyNumberFormat="0" applyProtection="0">
      <alignment vertical="center"/>
    </xf>
    <xf numFmtId="4" fontId="4" fillId="7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53" fillId="7" borderId="167" applyNumberFormat="0" applyProtection="0">
      <alignment vertical="center"/>
    </xf>
    <xf numFmtId="4" fontId="53" fillId="7" borderId="167" applyNumberFormat="0" applyProtection="0">
      <alignment vertical="center"/>
    </xf>
    <xf numFmtId="0" fontId="48" fillId="30" borderId="166" applyNumberFormat="0" applyAlignment="0" applyProtection="0"/>
    <xf numFmtId="4" fontId="4" fillId="7" borderId="163" applyNumberFormat="0" applyProtection="0">
      <alignment vertical="center"/>
    </xf>
    <xf numFmtId="4" fontId="53" fillId="7" borderId="167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53" fillId="7" borderId="167" applyNumberFormat="0" applyProtection="0">
      <alignment vertical="center"/>
    </xf>
    <xf numFmtId="0" fontId="48" fillId="30" borderId="166" applyNumberFormat="0" applyAlignment="0" applyProtection="0"/>
    <xf numFmtId="0" fontId="48" fillId="81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" fillId="26" borderId="163" applyNumberFormat="0" applyFon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" fillId="26" borderId="163" applyNumberFormat="0" applyFon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187" fontId="4" fillId="0" borderId="164" applyFill="0">
      <alignment horizontal="center" vertical="center"/>
    </xf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155" fillId="27" borderId="163" applyNumberFormat="0" applyAlignment="0" applyProtection="0"/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7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7" borderId="162" applyNumberFormat="0" applyAlignment="0" applyProtection="0"/>
    <xf numFmtId="0" fontId="37" fillId="7" borderId="162" applyNumberFormat="0" applyAlignment="0" applyProtection="0"/>
    <xf numFmtId="0" fontId="37" fillId="7" borderId="162" applyNumberFormat="0" applyAlignment="0" applyProtection="0"/>
    <xf numFmtId="0" fontId="37" fillId="7" borderId="162" applyNumberFormat="0" applyAlignment="0" applyProtection="0"/>
    <xf numFmtId="0" fontId="37" fillId="7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3" fillId="30" borderId="162" applyNumberFormat="0" applyAlignment="0" applyProtection="0"/>
    <xf numFmtId="0" fontId="152" fillId="81" borderId="163" applyNumberFormat="0" applyAlignment="0" applyProtection="0"/>
    <xf numFmtId="0" fontId="30" fillId="0" borderId="172" applyNumberFormat="0" applyFill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52" fillId="81" borderId="163" applyNumberFormat="0" applyAlignment="0" applyProtection="0"/>
    <xf numFmtId="0" fontId="152" fillId="81" borderId="163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52" fillId="81" borderId="163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52" fillId="81" borderId="163" applyNumberFormat="0" applyAlignment="0" applyProtection="0"/>
    <xf numFmtId="0" fontId="152" fillId="81" borderId="163" applyNumberFormat="0" applyAlignment="0" applyProtection="0"/>
    <xf numFmtId="0" fontId="13" fillId="30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10" fontId="4" fillId="38" borderId="174" applyNumberFormat="0" applyBorder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75" fillId="0" borderId="170" applyNumberFormat="0" applyFill="0" applyAlignment="0" applyProtection="0"/>
    <xf numFmtId="0" fontId="75" fillId="0" borderId="171" applyNumberFormat="0" applyFill="0" applyAlignment="0" applyProtection="0"/>
    <xf numFmtId="0" fontId="75" fillId="0" borderId="171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1" applyNumberFormat="0" applyFill="0" applyAlignment="0" applyProtection="0"/>
    <xf numFmtId="0" fontId="75" fillId="0" borderId="171" applyNumberFormat="0" applyFill="0" applyAlignment="0" applyProtection="0"/>
    <xf numFmtId="0" fontId="75" fillId="0" borderId="171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4" fontId="170" fillId="30" borderId="163" applyNumberFormat="0" applyProtection="0">
      <alignment horizontal="right" vertical="center"/>
    </xf>
    <xf numFmtId="0" fontId="75" fillId="0" borderId="170" applyNumberFormat="0" applyFill="0" applyAlignment="0" applyProtection="0"/>
    <xf numFmtId="4" fontId="170" fillId="30" borderId="163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4" fillId="47" borderId="163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3" fillId="53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4" fillId="8" borderId="163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91" borderId="163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4" fillId="55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27" fillId="51" borderId="167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27" fillId="50" borderId="167" applyNumberFormat="0" applyProtection="0">
      <alignment horizontal="left" vertical="center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27" fillId="50" borderId="167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4" fillId="55" borderId="163" applyNumberFormat="0" applyProtection="0">
      <alignment horizontal="right" vertical="center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55" borderId="163" applyNumberFormat="0" applyProtection="0">
      <alignment horizontal="right" vertical="center"/>
    </xf>
    <xf numFmtId="4" fontId="55" fillId="4" borderId="168" applyNumberFormat="0" applyProtection="0">
      <alignment horizontal="center" vertical="center"/>
    </xf>
    <xf numFmtId="4" fontId="4" fillId="55" borderId="163" applyNumberFormat="0" applyProtection="0">
      <alignment horizontal="right" vertical="center"/>
    </xf>
    <xf numFmtId="4" fontId="3" fillId="21" borderId="164" applyNumberFormat="0" applyProtection="0">
      <alignment horizontal="left" vertical="center" indent="1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4" fillId="45" borderId="163" applyNumberFormat="0" applyProtection="0">
      <alignment horizontal="right" vertical="center"/>
    </xf>
    <xf numFmtId="4" fontId="4" fillId="46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55" fillId="45" borderId="167" applyNumberFormat="0" applyProtection="0">
      <alignment horizontal="right" vertical="center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55" fillId="45" borderId="167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7" borderId="163" applyNumberFormat="0" applyProtection="0">
      <alignment vertical="center"/>
    </xf>
    <xf numFmtId="4" fontId="53" fillId="41" borderId="167" applyNumberFormat="0" applyProtection="0">
      <alignment horizontal="left" vertical="center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4" fontId="53" fillId="41" borderId="167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7" borderId="163" applyNumberFormat="0" applyProtection="0">
      <alignment vertical="center"/>
    </xf>
    <xf numFmtId="4" fontId="54" fillId="41" borderId="167" applyNumberFormat="0" applyProtection="0">
      <alignment vertical="center"/>
    </xf>
    <xf numFmtId="4" fontId="54" fillId="41" borderId="167" applyNumberFormat="0" applyProtection="0">
      <alignment vertical="center"/>
    </xf>
    <xf numFmtId="4" fontId="54" fillId="41" borderId="167" applyNumberFormat="0" applyProtection="0">
      <alignment vertical="center"/>
    </xf>
    <xf numFmtId="4" fontId="54" fillId="41" borderId="167" applyNumberFormat="0" applyProtection="0">
      <alignment vertical="center"/>
    </xf>
    <xf numFmtId="4" fontId="166" fillId="41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53" fillId="7" borderId="167" applyNumberFormat="0" applyProtection="0">
      <alignment vertical="center"/>
    </xf>
    <xf numFmtId="4" fontId="53" fillId="7" borderId="167" applyNumberFormat="0" applyProtection="0">
      <alignment vertical="center"/>
    </xf>
    <xf numFmtId="4" fontId="53" fillId="7" borderId="167" applyNumberFormat="0" applyProtection="0">
      <alignment vertical="center"/>
    </xf>
    <xf numFmtId="4" fontId="53" fillId="7" borderId="167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192" fontId="51" fillId="0" borderId="17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81" borderId="166" applyNumberFormat="0" applyAlignment="0" applyProtection="0"/>
    <xf numFmtId="0" fontId="48" fillId="30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3" fillId="4" borderId="165" applyNumberFormat="0" applyFont="0" applyAlignment="0" applyProtection="0"/>
    <xf numFmtId="0" fontId="4" fillId="26" borderId="163" applyNumberFormat="0" applyFon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3" fillId="4" borderId="165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0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155" fillId="27" borderId="163" applyNumberFormat="0" applyAlignment="0" applyProtection="0"/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4" fontId="53" fillId="46" borderId="148" applyNumberFormat="0" applyProtection="0">
      <alignment horizontal="left" vertical="center" indent="1"/>
    </xf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7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7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7" borderId="162" applyNumberFormat="0" applyAlignment="0" applyProtection="0"/>
    <xf numFmtId="0" fontId="37" fillId="7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7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2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3" fillId="30" borderId="162" applyNumberFormat="0" applyAlignment="0" applyProtection="0"/>
    <xf numFmtId="0" fontId="152" fillId="81" borderId="163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52" fillId="81" borderId="163" applyNumberFormat="0" applyAlignment="0" applyProtection="0"/>
    <xf numFmtId="0" fontId="152" fillId="81" borderId="163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4" fillId="30" borderId="149" applyNumberFormat="0">
      <protection locked="0"/>
    </xf>
    <xf numFmtId="0" fontId="4" fillId="30" borderId="149" applyNumberFormat="0">
      <protection locked="0"/>
    </xf>
    <xf numFmtId="0" fontId="4" fillId="30" borderId="149" applyNumberFormat="0">
      <protection locked="0"/>
    </xf>
    <xf numFmtId="0" fontId="4" fillId="30" borderId="149" applyNumberFormat="0">
      <protection locked="0"/>
    </xf>
    <xf numFmtId="0" fontId="4" fillId="30" borderId="149" applyNumberFormat="0">
      <protection locked="0"/>
    </xf>
    <xf numFmtId="0" fontId="13" fillId="30" borderId="183" applyNumberFormat="0" applyAlignment="0" applyProtection="0"/>
    <xf numFmtId="185" fontId="4" fillId="0" borderId="182">
      <alignment horizontal="center" vertical="center"/>
      <protection locked="0"/>
    </xf>
    <xf numFmtId="185" fontId="4" fillId="0" borderId="182">
      <alignment horizontal="center" vertical="center"/>
      <protection locked="0"/>
    </xf>
    <xf numFmtId="186" fontId="4" fillId="0" borderId="182">
      <alignment horizontal="right" vertical="center"/>
      <protection locked="0"/>
    </xf>
    <xf numFmtId="0" fontId="4" fillId="0" borderId="182" applyAlignment="0">
      <protection locked="0"/>
    </xf>
    <xf numFmtId="184" fontId="4" fillId="0" borderId="182">
      <alignment horizontal="center" vertical="center"/>
      <protection locked="0"/>
    </xf>
    <xf numFmtId="182" fontId="4" fillId="0" borderId="182">
      <alignment horizontal="center" vertical="center"/>
      <protection locked="0"/>
    </xf>
    <xf numFmtId="183" fontId="4" fillId="0" borderId="182">
      <alignment horizontal="center" vertical="center"/>
      <protection locked="0"/>
    </xf>
    <xf numFmtId="181" fontId="4" fillId="0" borderId="182">
      <alignment horizontal="center" vertical="center"/>
      <protection locked="0"/>
    </xf>
    <xf numFmtId="185" fontId="4" fillId="0" borderId="182">
      <alignment vertical="center"/>
      <protection locked="0"/>
    </xf>
    <xf numFmtId="186" fontId="4" fillId="0" borderId="182">
      <alignment horizontal="right" vertical="center"/>
      <protection locked="0"/>
    </xf>
    <xf numFmtId="182" fontId="4" fillId="0" borderId="182">
      <alignment vertical="center"/>
      <protection locked="0"/>
    </xf>
    <xf numFmtId="183" fontId="4" fillId="0" borderId="182">
      <alignment vertical="center"/>
      <protection locked="0"/>
    </xf>
    <xf numFmtId="181" fontId="4" fillId="0" borderId="182">
      <alignment horizontal="right" vertical="center"/>
      <protection locked="0"/>
    </xf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4" fontId="170" fillId="30" borderId="163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4" fontId="38" fillId="47" borderId="167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169" fillId="92" borderId="164" applyNumberFormat="0" applyProtection="0">
      <alignment horizontal="left" vertical="center" indent="1"/>
    </xf>
    <xf numFmtId="4" fontId="38" fillId="47" borderId="167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69" fillId="92" borderId="164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4" fontId="169" fillId="92" borderId="164" applyNumberFormat="0" applyProtection="0">
      <alignment horizontal="left" vertical="center" indent="1"/>
    </xf>
    <xf numFmtId="4" fontId="169" fillId="92" borderId="164" applyNumberFormat="0" applyProtection="0">
      <alignment horizontal="left" vertical="center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4" fontId="4" fillId="9" borderId="163" applyNumberFormat="0" applyProtection="0">
      <alignment horizontal="left" vertical="center" indent="1"/>
    </xf>
    <xf numFmtId="4" fontId="55" fillId="55" borderId="167" applyNumberFormat="0" applyProtection="0">
      <alignment horizontal="left" vertical="center" indent="1"/>
    </xf>
    <xf numFmtId="0" fontId="168" fillId="55" borderId="167" applyNumberFormat="0" applyProtection="0">
      <alignment horizontal="left" vertical="top" indent="1"/>
    </xf>
    <xf numFmtId="0" fontId="168" fillId="55" borderId="167" applyNumberFormat="0" applyProtection="0">
      <alignment horizontal="left" vertical="top" indent="1"/>
    </xf>
    <xf numFmtId="4" fontId="55" fillId="55" borderId="167" applyNumberFormat="0" applyProtection="0">
      <alignment horizontal="left" vertical="center" indent="1"/>
    </xf>
    <xf numFmtId="4" fontId="55" fillId="55" borderId="167" applyNumberFormat="0" applyProtection="0">
      <alignment horizontal="left" vertical="center" indent="1"/>
    </xf>
    <xf numFmtId="4" fontId="55" fillId="55" borderId="167" applyNumberFormat="0" applyProtection="0">
      <alignment horizontal="left" vertical="center" indent="1"/>
    </xf>
    <xf numFmtId="4" fontId="55" fillId="55" borderId="167" applyNumberFormat="0" applyProtection="0">
      <alignment horizontal="left" vertical="center" indent="1"/>
    </xf>
    <xf numFmtId="4" fontId="166" fillId="88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166" fillId="88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4" fillId="3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4" fontId="55" fillId="0" borderId="167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4" fontId="4" fillId="0" borderId="163" applyNumberFormat="0" applyProtection="0">
      <alignment horizontal="right" vertical="center"/>
    </xf>
    <xf numFmtId="0" fontId="168" fillId="4" borderId="167" applyNumberFormat="0" applyProtection="0">
      <alignment horizontal="left" vertical="top" indent="1"/>
    </xf>
    <xf numFmtId="0" fontId="55" fillId="38" borderId="167" applyNumberFormat="0" applyProtection="0">
      <alignment horizontal="left" vertical="top" indent="1"/>
    </xf>
    <xf numFmtId="0" fontId="55" fillId="38" borderId="167" applyNumberFormat="0" applyProtection="0">
      <alignment horizontal="left" vertical="top" indent="1"/>
    </xf>
    <xf numFmtId="0" fontId="55" fillId="38" borderId="167" applyNumberFormat="0" applyProtection="0">
      <alignment horizontal="left" vertical="top" indent="1"/>
    </xf>
    <xf numFmtId="0" fontId="55" fillId="38" borderId="167" applyNumberFormat="0" applyProtection="0">
      <alignment horizontal="left" vertical="top" indent="1"/>
    </xf>
    <xf numFmtId="0" fontId="55" fillId="38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4" fontId="55" fillId="38" borderId="167" applyNumberFormat="0" applyProtection="0">
      <alignment horizontal="left" vertical="center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168" fillId="4" borderId="167" applyNumberFormat="0" applyProtection="0">
      <alignment horizontal="left" vertical="top" indent="1"/>
    </xf>
    <xf numFmtId="0" fontId="55" fillId="38" borderId="167" applyNumberFormat="0" applyProtection="0">
      <alignment horizontal="left" vertical="top" indent="1"/>
    </xf>
    <xf numFmtId="4" fontId="55" fillId="38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55" fillId="38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55" fillId="38" borderId="167" applyNumberFormat="0" applyProtection="0">
      <alignment vertical="center"/>
    </xf>
    <xf numFmtId="4" fontId="59" fillId="38" borderId="167" applyNumberFormat="0" applyProtection="0">
      <alignment vertical="center"/>
    </xf>
    <xf numFmtId="4" fontId="168" fillId="6" borderId="167" applyNumberFormat="0" applyProtection="0">
      <alignment horizontal="left" vertical="center" indent="1"/>
    </xf>
    <xf numFmtId="4" fontId="168" fillId="6" borderId="167" applyNumberFormat="0" applyProtection="0">
      <alignment horizontal="left" vertical="center" indent="1"/>
    </xf>
    <xf numFmtId="4" fontId="59" fillId="38" borderId="167" applyNumberFormat="0" applyProtection="0">
      <alignment vertical="center"/>
    </xf>
    <xf numFmtId="4" fontId="59" fillId="38" borderId="167" applyNumberFormat="0" applyProtection="0">
      <alignment vertical="center"/>
    </xf>
    <xf numFmtId="4" fontId="59" fillId="38" borderId="167" applyNumberFormat="0" applyProtection="0">
      <alignment vertical="center"/>
    </xf>
    <xf numFmtId="4" fontId="59" fillId="38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55" fillId="38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0" fontId="31" fillId="21" borderId="169" applyBorder="0"/>
    <xf numFmtId="0" fontId="31" fillId="21" borderId="169" applyBorder="0"/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168" fillId="4" borderId="167" applyNumberFormat="0" applyProtection="0">
      <alignment vertical="center"/>
    </xf>
    <xf numFmtId="4" fontId="55" fillId="38" borderId="167" applyNumberFormat="0" applyProtection="0">
      <alignment vertical="center"/>
    </xf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31" fillId="21" borderId="169" applyBorder="0"/>
    <xf numFmtId="0" fontId="4" fillId="47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31" fillId="21" borderId="169" applyBorder="0"/>
    <xf numFmtId="0" fontId="3" fillId="54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3" fillId="53" borderId="167" applyNumberFormat="0" applyProtection="0">
      <alignment horizontal="left" vertical="top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3" fillId="53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55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4" fillId="8" borderId="163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27" fillId="51" borderId="167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27" fillId="51" borderId="167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3" fillId="4" borderId="167" applyNumberFormat="0" applyProtection="0">
      <alignment horizontal="left" vertical="top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3" fillId="4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3" applyNumberFormat="0" applyProtection="0">
      <alignment horizontal="right" vertical="center"/>
    </xf>
    <xf numFmtId="4" fontId="55" fillId="4" borderId="168" applyNumberFormat="0" applyProtection="0">
      <alignment horizontal="center" vertical="center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5" borderId="163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55" fillId="45" borderId="167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0" fontId="53" fillId="41" borderId="167" applyNumberFormat="0" applyProtection="0">
      <alignment horizontal="left" vertical="top" indent="1"/>
    </xf>
    <xf numFmtId="4" fontId="4" fillId="9" borderId="163" applyNumberFormat="0" applyProtection="0">
      <alignment horizontal="left" vertical="center" indent="1"/>
    </xf>
    <xf numFmtId="4" fontId="4" fillId="29" borderId="163" applyNumberFormat="0" applyProtection="0">
      <alignment horizontal="right" vertical="center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4" fontId="4" fillId="9" borderId="163" applyNumberFormat="0" applyProtection="0">
      <alignment horizontal="left" vertical="center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4" fontId="53" fillId="41" borderId="167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53" fillId="41" borderId="167" applyNumberFormat="0" applyProtection="0">
      <alignment horizontal="left" vertical="top" indent="1"/>
    </xf>
    <xf numFmtId="4" fontId="53" fillId="41" borderId="167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4" fontId="54" fillId="41" borderId="167" applyNumberFormat="0" applyProtection="0">
      <alignment vertical="center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4" fontId="54" fillId="41" borderId="167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54" fillId="41" borderId="167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53" fillId="7" borderId="167" applyNumberFormat="0" applyProtection="0">
      <alignment vertical="center"/>
    </xf>
    <xf numFmtId="4" fontId="54" fillId="41" borderId="167" applyNumberFormat="0" applyProtection="0">
      <alignment vertical="center"/>
    </xf>
    <xf numFmtId="4" fontId="166" fillId="41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53" fillId="7" borderId="167" applyNumberFormat="0" applyProtection="0">
      <alignment vertical="center"/>
    </xf>
    <xf numFmtId="4" fontId="53" fillId="7" borderId="167" applyNumberFormat="0" applyProtection="0">
      <alignment vertical="center"/>
    </xf>
    <xf numFmtId="0" fontId="48" fillId="30" borderId="166" applyNumberFormat="0" applyAlignment="0" applyProtection="0"/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81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" fillId="26" borderId="163" applyNumberFormat="0" applyFon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" fillId="26" borderId="163" applyNumberFormat="0" applyFon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187" fontId="4" fillId="0" borderId="164" applyFill="0">
      <alignment horizontal="center" vertical="center"/>
    </xf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187" fontId="4" fillId="0" borderId="164" applyFill="0">
      <alignment horizontal="center" vertical="center"/>
    </xf>
    <xf numFmtId="0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155" fillId="27" borderId="163" applyNumberFormat="0" applyAlignment="0" applyProtection="0"/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7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7" borderId="162" applyNumberFormat="0" applyAlignment="0" applyProtection="0"/>
    <xf numFmtId="0" fontId="37" fillId="7" borderId="162" applyNumberFormat="0" applyAlignment="0" applyProtection="0"/>
    <xf numFmtId="0" fontId="37" fillId="7" borderId="162" applyNumberFormat="0" applyAlignment="0" applyProtection="0"/>
    <xf numFmtId="0" fontId="37" fillId="7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155" fillId="27" borderId="163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3" fillId="30" borderId="162" applyNumberFormat="0" applyAlignment="0" applyProtection="0"/>
    <xf numFmtId="0" fontId="152" fillId="81" borderId="163" applyNumberFormat="0" applyAlignment="0" applyProtection="0"/>
    <xf numFmtId="0" fontId="30" fillId="0" borderId="172" applyNumberFormat="0" applyFill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52" fillId="81" borderId="163" applyNumberFormat="0" applyAlignment="0" applyProtection="0"/>
    <xf numFmtId="0" fontId="152" fillId="81" borderId="163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52" fillId="81" borderId="163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52" fillId="81" borderId="163" applyNumberFormat="0" applyAlignment="0" applyProtection="0"/>
    <xf numFmtId="0" fontId="152" fillId="81" borderId="163" applyNumberFormat="0" applyAlignment="0" applyProtection="0"/>
    <xf numFmtId="0" fontId="13" fillId="30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10" fontId="4" fillId="38" borderId="174" applyNumberFormat="0" applyBorder="0" applyAlignment="0" applyProtection="0"/>
    <xf numFmtId="10" fontId="4" fillId="38" borderId="174" applyNumberFormat="0" applyBorder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75" fillId="0" borderId="170" applyNumberFormat="0" applyFill="0" applyAlignment="0" applyProtection="0"/>
    <xf numFmtId="0" fontId="75" fillId="0" borderId="171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1" applyNumberFormat="0" applyFill="0" applyAlignment="0" applyProtection="0"/>
    <xf numFmtId="0" fontId="75" fillId="0" borderId="171" applyNumberFormat="0" applyFill="0" applyAlignment="0" applyProtection="0"/>
    <xf numFmtId="0" fontId="75" fillId="0" borderId="171" applyNumberFormat="0" applyFill="0" applyAlignment="0" applyProtection="0"/>
    <xf numFmtId="0" fontId="75" fillId="0" borderId="171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4" fontId="170" fillId="30" borderId="163" applyNumberFormat="0" applyProtection="0">
      <alignment horizontal="right" vertical="center"/>
    </xf>
    <xf numFmtId="0" fontId="75" fillId="0" borderId="170" applyNumberFormat="0" applyFill="0" applyAlignment="0" applyProtection="0"/>
    <xf numFmtId="4" fontId="170" fillId="30" borderId="163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4" fillId="47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4" fillId="47" borderId="163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3" fillId="54" borderId="167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4" fillId="47" borderId="163" applyNumberFormat="0" applyProtection="0">
      <alignment horizontal="left" vertical="center" indent="1"/>
    </xf>
    <xf numFmtId="0" fontId="3" fillId="53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3" fillId="53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4" fillId="8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4" fillId="8" borderId="163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3" fillId="52" borderId="167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4" fillId="8" borderId="163" applyNumberFormat="0" applyProtection="0">
      <alignment horizontal="left" vertical="center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55" borderId="167" applyNumberFormat="0" applyProtection="0">
      <alignment horizontal="left" vertical="top" indent="1"/>
    </xf>
    <xf numFmtId="0" fontId="4" fillId="91" borderId="163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4" fillId="55" borderId="167" applyNumberFormat="0" applyProtection="0">
      <alignment horizontal="left" vertical="top" indent="1"/>
    </xf>
    <xf numFmtId="0" fontId="27" fillId="51" borderId="167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4" fillId="21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4" fillId="91" borderId="163" applyNumberFormat="0" applyProtection="0">
      <alignment horizontal="left" vertical="center" indent="1"/>
    </xf>
    <xf numFmtId="0" fontId="4" fillId="91" borderId="163" applyNumberFormat="0" applyProtection="0">
      <alignment horizontal="left" vertical="center" indent="1"/>
    </xf>
    <xf numFmtId="0" fontId="27" fillId="51" borderId="167" applyNumberFormat="0" applyProtection="0">
      <alignment horizontal="left" vertical="center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27" fillId="50" borderId="167" applyNumberFormat="0" applyProtection="0">
      <alignment horizontal="left" vertical="center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4" fillId="21" borderId="167" applyNumberFormat="0" applyProtection="0">
      <alignment horizontal="left" vertical="top" indent="1"/>
    </xf>
    <xf numFmtId="0" fontId="3" fillId="4" borderId="167" applyNumberFormat="0" applyProtection="0">
      <alignment horizontal="left" vertical="top" indent="1"/>
    </xf>
    <xf numFmtId="0" fontId="27" fillId="50" borderId="167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0" fontId="4" fillId="6" borderId="163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0" fontId="27" fillId="50" borderId="167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55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4" fillId="47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4" fillId="55" borderId="163" applyNumberFormat="0" applyProtection="0">
      <alignment horizontal="right" vertical="center"/>
    </xf>
    <xf numFmtId="4" fontId="4" fillId="47" borderId="164" applyNumberFormat="0" applyProtection="0">
      <alignment horizontal="left" vertical="center" indent="1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3" fillId="21" borderId="164" applyNumberFormat="0" applyProtection="0">
      <alignment horizontal="left" vertical="center" indent="1"/>
    </xf>
    <xf numFmtId="4" fontId="4" fillId="55" borderId="163" applyNumberFormat="0" applyProtection="0">
      <alignment horizontal="right" vertical="center"/>
    </xf>
    <xf numFmtId="4" fontId="4" fillId="55" borderId="163" applyNumberFormat="0" applyProtection="0">
      <alignment horizontal="right" vertical="center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4" fillId="45" borderId="163" applyNumberFormat="0" applyProtection="0">
      <alignment horizontal="right" vertical="center"/>
    </xf>
    <xf numFmtId="4" fontId="4" fillId="46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3" fillId="21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55" fillId="45" borderId="167" applyNumberFormat="0" applyProtection="0">
      <alignment horizontal="right" vertical="center"/>
    </xf>
    <xf numFmtId="4" fontId="4" fillId="46" borderId="164" applyNumberFormat="0" applyProtection="0">
      <alignment horizontal="left" vertical="center" indent="1"/>
    </xf>
    <xf numFmtId="4" fontId="4" fillId="46" borderId="164" applyNumberFormat="0" applyProtection="0">
      <alignment horizontal="left" vertical="center" indent="1"/>
    </xf>
    <xf numFmtId="4" fontId="55" fillId="45" borderId="167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55" fillId="45" borderId="167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45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55" fillId="44" borderId="167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4" fillId="44" borderId="163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17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17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4" fillId="25" borderId="163" applyNumberFormat="0" applyProtection="0">
      <alignment horizontal="right" vertical="center"/>
    </xf>
    <xf numFmtId="4" fontId="55" fillId="25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55" fillId="43" borderId="167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4" fillId="43" borderId="163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55" fillId="42" borderId="167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4" fillId="42" borderId="163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55" fillId="13" borderId="167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4" fillId="13" borderId="164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55" fillId="3" borderId="167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4" fillId="90" borderId="163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55" fillId="29" borderId="167" applyNumberFormat="0" applyProtection="0">
      <alignment horizontal="right" vertical="center"/>
    </xf>
    <xf numFmtId="4" fontId="4" fillId="29" borderId="163" applyNumberFormat="0" applyProtection="0">
      <alignment horizontal="right" vertical="center"/>
    </xf>
    <xf numFmtId="4" fontId="4" fillId="7" borderId="163" applyNumberFormat="0" applyProtection="0">
      <alignment vertical="center"/>
    </xf>
    <xf numFmtId="4" fontId="53" fillId="41" borderId="167" applyNumberFormat="0" applyProtection="0">
      <alignment horizontal="left" vertical="center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0" fontId="167" fillId="7" borderId="167" applyNumberFormat="0" applyProtection="0">
      <alignment horizontal="left" vertical="top" indent="1"/>
    </xf>
    <xf numFmtId="4" fontId="53" fillId="41" borderId="167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53" fillId="41" borderId="167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41" borderId="163" applyNumberFormat="0" applyProtection="0">
      <alignment horizontal="left" vertical="center" indent="1"/>
    </xf>
    <xf numFmtId="4" fontId="4" fillId="7" borderId="163" applyNumberFormat="0" applyProtection="0">
      <alignment vertical="center"/>
    </xf>
    <xf numFmtId="4" fontId="54" fillId="41" borderId="167" applyNumberFormat="0" applyProtection="0">
      <alignment vertical="center"/>
    </xf>
    <xf numFmtId="4" fontId="54" fillId="41" borderId="167" applyNumberFormat="0" applyProtection="0">
      <alignment vertical="center"/>
    </xf>
    <xf numFmtId="4" fontId="54" fillId="41" borderId="167" applyNumberFormat="0" applyProtection="0">
      <alignment vertical="center"/>
    </xf>
    <xf numFmtId="4" fontId="4" fillId="7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166" fillId="41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53" fillId="7" borderId="167" applyNumberFormat="0" applyProtection="0">
      <alignment vertical="center"/>
    </xf>
    <xf numFmtId="4" fontId="53" fillId="7" borderId="167" applyNumberFormat="0" applyProtection="0">
      <alignment vertical="center"/>
    </xf>
    <xf numFmtId="4" fontId="53" fillId="7" borderId="167" applyNumberFormat="0" applyProtection="0">
      <alignment vertical="center"/>
    </xf>
    <xf numFmtId="4" fontId="53" fillId="7" borderId="167" applyNumberFormat="0" applyProtection="0">
      <alignment vertical="center"/>
    </xf>
    <xf numFmtId="4" fontId="53" fillId="7" borderId="167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4" fontId="4" fillId="7" borderId="163" applyNumberFormat="0" applyProtection="0">
      <alignment vertical="center"/>
    </xf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8" fillId="81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3" fillId="4" borderId="165" applyNumberFormat="0" applyFont="0" applyAlignment="0" applyProtection="0"/>
    <xf numFmtId="0" fontId="4" fillId="26" borderId="163" applyNumberFormat="0" applyFon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8" fillId="30" borderId="166" applyNumberForma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3" fillId="4" borderId="165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4" fillId="26" borderId="163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3" fillId="4" borderId="165" applyNumberFormat="0" applyFont="0" applyAlignment="0" applyProtection="0"/>
    <xf numFmtId="0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0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187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155" fillId="27" borderId="163" applyNumberFormat="0" applyAlignment="0" applyProtection="0"/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4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31" fillId="0" borderId="164" applyFill="0">
      <alignment horizontal="center" vertical="center"/>
    </xf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4" fontId="53" fillId="46" borderId="148" applyNumberFormat="0" applyProtection="0">
      <alignment horizontal="left" vertical="center" indent="1"/>
    </xf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7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7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7" borderId="162" applyNumberFormat="0" applyAlignment="0" applyProtection="0"/>
    <xf numFmtId="0" fontId="37" fillId="7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2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37" fillId="2" borderId="162" applyNumberFormat="0" applyAlignment="0" applyProtection="0"/>
    <xf numFmtId="0" fontId="37" fillId="2" borderId="162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55" fillId="27" borderId="163" applyNumberFormat="0" applyAlignment="0" applyProtection="0"/>
    <xf numFmtId="0" fontId="13" fillId="30" borderId="162" applyNumberFormat="0" applyAlignment="0" applyProtection="0"/>
    <xf numFmtId="0" fontId="152" fillId="81" borderId="163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52" fillId="81" borderId="163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13" fillId="30" borderId="162" applyNumberFormat="0" applyAlignment="0" applyProtection="0"/>
    <xf numFmtId="0" fontId="4" fillId="30" borderId="149" applyNumberFormat="0">
      <protection locked="0"/>
    </xf>
    <xf numFmtId="0" fontId="4" fillId="30" borderId="149" applyNumberFormat="0">
      <protection locked="0"/>
    </xf>
    <xf numFmtId="0" fontId="4" fillId="30" borderId="149" applyNumberFormat="0">
      <protection locked="0"/>
    </xf>
    <xf numFmtId="0" fontId="4" fillId="30" borderId="149" applyNumberFormat="0">
      <protection locked="0"/>
    </xf>
    <xf numFmtId="0" fontId="4" fillId="30" borderId="149" applyNumberFormat="0">
      <protection locked="0"/>
    </xf>
    <xf numFmtId="0" fontId="13" fillId="30" borderId="183" applyNumberFormat="0" applyAlignment="0" applyProtection="0"/>
    <xf numFmtId="180" fontId="4" fillId="0" borderId="182">
      <alignment horizontal="center" vertical="center"/>
      <protection locked="0"/>
    </xf>
    <xf numFmtId="185" fontId="4" fillId="0" borderId="182">
      <alignment horizontal="center" vertical="center"/>
      <protection locked="0"/>
    </xf>
    <xf numFmtId="184" fontId="4" fillId="0" borderId="182">
      <alignment vertical="center"/>
      <protection locked="0"/>
    </xf>
    <xf numFmtId="0" fontId="4" fillId="0" borderId="182" applyAlignment="0">
      <protection locked="0"/>
    </xf>
    <xf numFmtId="184" fontId="4" fillId="0" borderId="182">
      <alignment horizontal="center" vertical="center"/>
      <protection locked="0"/>
    </xf>
    <xf numFmtId="182" fontId="4" fillId="0" borderId="182">
      <alignment horizontal="center" vertical="center"/>
      <protection locked="0"/>
    </xf>
    <xf numFmtId="183" fontId="4" fillId="0" borderId="182">
      <alignment horizontal="center" vertical="center"/>
      <protection locked="0"/>
    </xf>
    <xf numFmtId="181" fontId="4" fillId="0" borderId="182">
      <alignment horizontal="center" vertical="center"/>
      <protection locked="0"/>
    </xf>
    <xf numFmtId="185" fontId="4" fillId="0" borderId="182">
      <alignment vertical="center"/>
      <protection locked="0"/>
    </xf>
    <xf numFmtId="186" fontId="4" fillId="0" borderId="182">
      <alignment horizontal="right" vertical="center"/>
      <protection locked="0"/>
    </xf>
    <xf numFmtId="182" fontId="4" fillId="0" borderId="182">
      <alignment vertical="center"/>
      <protection locked="0"/>
    </xf>
    <xf numFmtId="183" fontId="4" fillId="0" borderId="182">
      <alignment vertical="center"/>
      <protection locked="0"/>
    </xf>
    <xf numFmtId="181" fontId="4" fillId="0" borderId="182">
      <alignment horizontal="right" vertical="center"/>
      <protection locked="0"/>
    </xf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3" fillId="30" borderId="183" applyNumberFormat="0" applyAlignment="0" applyProtection="0"/>
    <xf numFmtId="0" fontId="155" fillId="27" borderId="184" applyNumberFormat="0" applyAlignment="0" applyProtection="0"/>
    <xf numFmtId="0" fontId="44" fillId="0" borderId="185" applyNumberFormat="0" applyAlignment="0" applyProtection="0">
      <alignment horizontal="left" vertical="center"/>
    </xf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4" fontId="170" fillId="30" borderId="163" applyNumberFormat="0" applyProtection="0">
      <alignment horizontal="right" vertical="center"/>
    </xf>
    <xf numFmtId="4" fontId="170" fillId="30" borderId="163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4" fontId="38" fillId="47" borderId="167" applyNumberFormat="0" applyProtection="0">
      <alignment horizontal="right" vertical="center"/>
    </xf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1" applyNumberFormat="0" applyFill="0" applyAlignment="0" applyProtection="0"/>
    <xf numFmtId="0" fontId="75" fillId="0" borderId="171" applyNumberFormat="0" applyFill="0" applyAlignment="0" applyProtection="0"/>
    <xf numFmtId="0" fontId="75" fillId="0" borderId="171" applyNumberFormat="0" applyFill="0" applyAlignment="0" applyProtection="0"/>
    <xf numFmtId="0" fontId="75" fillId="0" borderId="171" applyNumberFormat="0" applyFill="0" applyAlignment="0" applyProtection="0"/>
    <xf numFmtId="0" fontId="75" fillId="0" borderId="171" applyNumberFormat="0" applyFill="0" applyAlignment="0" applyProtection="0"/>
    <xf numFmtId="0" fontId="75" fillId="0" borderId="171" applyNumberFormat="0" applyFill="0" applyAlignment="0" applyProtection="0"/>
    <xf numFmtId="0" fontId="75" fillId="0" borderId="171" applyNumberFormat="0" applyFill="0" applyAlignment="0" applyProtection="0"/>
    <xf numFmtId="0" fontId="75" fillId="0" borderId="171" applyNumberFormat="0" applyFill="0" applyAlignment="0" applyProtection="0"/>
    <xf numFmtId="0" fontId="75" fillId="0" borderId="171" applyNumberFormat="0" applyFill="0" applyAlignment="0" applyProtection="0"/>
    <xf numFmtId="0" fontId="75" fillId="0" borderId="171" applyNumberFormat="0" applyFill="0" applyAlignment="0" applyProtection="0"/>
    <xf numFmtId="0" fontId="75" fillId="0" borderId="171" applyNumberFormat="0" applyFill="0" applyAlignment="0" applyProtection="0"/>
    <xf numFmtId="0" fontId="75" fillId="0" borderId="171" applyNumberFormat="0" applyFill="0" applyAlignment="0" applyProtection="0"/>
    <xf numFmtId="0" fontId="75" fillId="0" borderId="171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75" fillId="0" borderId="170" applyNumberFormat="0" applyFill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37" fillId="2" borderId="183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37" fillId="7" borderId="183" applyNumberFormat="0" applyAlignment="0" applyProtection="0"/>
    <xf numFmtId="0" fontId="37" fillId="7" borderId="183" applyNumberFormat="0" applyAlignment="0" applyProtection="0"/>
    <xf numFmtId="0" fontId="37" fillId="7" borderId="183" applyNumberFormat="0" applyAlignment="0" applyProtection="0"/>
    <xf numFmtId="0" fontId="37" fillId="7" borderId="183" applyNumberFormat="0" applyAlignment="0" applyProtection="0"/>
    <xf numFmtId="0" fontId="37" fillId="7" borderId="183" applyNumberFormat="0" applyAlignment="0" applyProtection="0"/>
    <xf numFmtId="0" fontId="37" fillId="7" borderId="183" applyNumberFormat="0" applyAlignment="0" applyProtection="0"/>
    <xf numFmtId="0" fontId="37" fillId="7" borderId="183" applyNumberFormat="0" applyAlignment="0" applyProtection="0"/>
    <xf numFmtId="0" fontId="37" fillId="7" borderId="183" applyNumberFormat="0" applyAlignment="0" applyProtection="0"/>
    <xf numFmtId="0" fontId="37" fillId="7" borderId="183" applyNumberFormat="0" applyAlignment="0" applyProtection="0"/>
    <xf numFmtId="0" fontId="37" fillId="7" borderId="183" applyNumberFormat="0" applyAlignment="0" applyProtection="0"/>
    <xf numFmtId="0" fontId="37" fillId="7" borderId="183" applyNumberFormat="0" applyAlignment="0" applyProtection="0"/>
    <xf numFmtId="0" fontId="37" fillId="7" borderId="183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37" fillId="7" borderId="183" applyNumberFormat="0" applyAlignment="0" applyProtection="0"/>
    <xf numFmtId="0" fontId="37" fillId="7" borderId="183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155" fillId="27" borderId="184" applyNumberFormat="0" applyAlignment="0" applyProtection="0"/>
    <xf numFmtId="0" fontId="31" fillId="0" borderId="186" applyFill="0">
      <alignment horizontal="center" vertical="center"/>
    </xf>
    <xf numFmtId="0" fontId="31" fillId="0" borderId="186" applyFill="0">
      <alignment horizontal="center" vertical="center"/>
    </xf>
    <xf numFmtId="0" fontId="31" fillId="0" borderId="186" applyFill="0">
      <alignment horizontal="center" vertical="center"/>
    </xf>
    <xf numFmtId="0" fontId="31" fillId="0" borderId="186" applyFill="0">
      <alignment horizontal="center" vertical="center"/>
    </xf>
    <xf numFmtId="0" fontId="31" fillId="0" borderId="186" applyFill="0">
      <alignment horizontal="center" vertical="center"/>
    </xf>
    <xf numFmtId="0" fontId="31" fillId="0" borderId="186" applyFill="0">
      <alignment horizontal="center" vertical="center"/>
    </xf>
    <xf numFmtId="0" fontId="31" fillId="0" borderId="186" applyFill="0">
      <alignment horizontal="center" vertical="center"/>
    </xf>
    <xf numFmtId="0" fontId="31" fillId="0" borderId="186" applyFill="0">
      <alignment horizontal="center" vertical="center"/>
    </xf>
    <xf numFmtId="0" fontId="31" fillId="0" borderId="186" applyFill="0">
      <alignment horizontal="center" vertical="center"/>
    </xf>
    <xf numFmtId="0" fontId="31" fillId="0" borderId="186" applyFill="0">
      <alignment horizontal="center" vertical="center"/>
    </xf>
    <xf numFmtId="0" fontId="31" fillId="0" borderId="186" applyFill="0">
      <alignment horizontal="center" vertical="center"/>
    </xf>
    <xf numFmtId="0" fontId="31" fillId="0" borderId="186" applyFill="0">
      <alignment horizontal="center" vertical="center"/>
    </xf>
    <xf numFmtId="0" fontId="31" fillId="0" borderId="186" applyFill="0">
      <alignment horizontal="center" vertical="center"/>
    </xf>
    <xf numFmtId="0" fontId="31" fillId="0" borderId="186" applyFill="0">
      <alignment horizontal="center" vertical="center"/>
    </xf>
    <xf numFmtId="0" fontId="31" fillId="0" borderId="186" applyFill="0">
      <alignment horizontal="center" vertical="center"/>
    </xf>
    <xf numFmtId="0" fontId="31" fillId="0" borderId="186" applyFill="0">
      <alignment horizontal="center" vertical="center"/>
    </xf>
    <xf numFmtId="0" fontId="31" fillId="0" borderId="186" applyFill="0">
      <alignment horizontal="center" vertical="center"/>
    </xf>
    <xf numFmtId="0" fontId="31" fillId="0" borderId="186" applyFill="0">
      <alignment horizontal="center" vertical="center"/>
    </xf>
    <xf numFmtId="0" fontId="31" fillId="0" borderId="186" applyFill="0">
      <alignment horizontal="center" vertical="center"/>
    </xf>
    <xf numFmtId="0" fontId="31" fillId="0" borderId="186" applyFill="0">
      <alignment horizontal="center" vertical="center"/>
    </xf>
    <xf numFmtId="0" fontId="31" fillId="0" borderId="186" applyFill="0">
      <alignment horizontal="center" vertical="center"/>
    </xf>
    <xf numFmtId="0" fontId="31" fillId="0" borderId="186" applyFill="0">
      <alignment horizontal="center" vertical="center"/>
    </xf>
    <xf numFmtId="0" fontId="31" fillId="0" borderId="186" applyFill="0">
      <alignment horizontal="center" vertical="center"/>
    </xf>
    <xf numFmtId="0" fontId="31" fillId="0" borderId="186" applyFill="0">
      <alignment horizontal="center" vertical="center"/>
    </xf>
    <xf numFmtId="0" fontId="4" fillId="0" borderId="186" applyFill="0">
      <alignment horizontal="center" vertical="center"/>
    </xf>
    <xf numFmtId="0" fontId="4" fillId="0" borderId="186" applyFill="0">
      <alignment horizontal="center" vertical="center"/>
    </xf>
    <xf numFmtId="0" fontId="4" fillId="0" borderId="186" applyFill="0">
      <alignment horizontal="center" vertical="center"/>
    </xf>
    <xf numFmtId="0" fontId="4" fillId="0" borderId="186" applyFill="0">
      <alignment horizontal="center" vertical="center"/>
    </xf>
    <xf numFmtId="0" fontId="4" fillId="0" borderId="186" applyFill="0">
      <alignment horizontal="center" vertical="center"/>
    </xf>
    <xf numFmtId="0" fontId="4" fillId="0" borderId="186" applyFill="0">
      <alignment horizontal="center" vertical="center"/>
    </xf>
    <xf numFmtId="0" fontId="4" fillId="0" borderId="186" applyFill="0">
      <alignment horizontal="center" vertical="center"/>
    </xf>
    <xf numFmtId="0" fontId="4" fillId="0" borderId="186" applyFill="0">
      <alignment horizontal="center" vertical="center"/>
    </xf>
    <xf numFmtId="0" fontId="4" fillId="0" borderId="186" applyFill="0">
      <alignment horizontal="center" vertical="center"/>
    </xf>
    <xf numFmtId="0" fontId="4" fillId="0" borderId="186" applyFill="0">
      <alignment horizontal="center" vertical="center"/>
    </xf>
    <xf numFmtId="0" fontId="4" fillId="0" borderId="186" applyFill="0">
      <alignment horizontal="center" vertical="center"/>
    </xf>
    <xf numFmtId="0" fontId="4" fillId="0" borderId="186" applyFill="0">
      <alignment horizontal="center" vertical="center"/>
    </xf>
    <xf numFmtId="0" fontId="4" fillId="0" borderId="186" applyFill="0">
      <alignment horizontal="center" vertical="center"/>
    </xf>
    <xf numFmtId="0" fontId="4" fillId="0" borderId="186" applyFill="0">
      <alignment horizontal="center" vertical="center"/>
    </xf>
    <xf numFmtId="0" fontId="4" fillId="0" borderId="186" applyFill="0">
      <alignment horizontal="center" vertical="center"/>
    </xf>
    <xf numFmtId="0" fontId="4" fillId="0" borderId="186" applyFill="0">
      <alignment horizontal="center" vertical="center"/>
    </xf>
    <xf numFmtId="0" fontId="4" fillId="0" borderId="186" applyFill="0">
      <alignment horizontal="center" vertical="center"/>
    </xf>
    <xf numFmtId="0" fontId="4" fillId="0" borderId="186" applyFill="0">
      <alignment horizontal="center" vertical="center"/>
    </xf>
    <xf numFmtId="0" fontId="4" fillId="0" borderId="186" applyFill="0">
      <alignment horizontal="center" vertical="center"/>
    </xf>
    <xf numFmtId="0" fontId="4" fillId="0" borderId="186" applyFill="0">
      <alignment horizontal="center" vertical="center"/>
    </xf>
    <xf numFmtId="0" fontId="4" fillId="0" borderId="186" applyFill="0">
      <alignment horizontal="center" vertical="center"/>
    </xf>
    <xf numFmtId="0" fontId="4" fillId="0" borderId="186" applyFill="0">
      <alignment horizontal="center" vertical="center"/>
    </xf>
    <xf numFmtId="0" fontId="4" fillId="0" borderId="186" applyFill="0">
      <alignment horizontal="center" vertical="center"/>
    </xf>
    <xf numFmtId="0" fontId="4" fillId="0" borderId="186" applyFill="0">
      <alignment horizontal="center" vertical="center"/>
    </xf>
    <xf numFmtId="187" fontId="4" fillId="0" borderId="186" applyFill="0">
      <alignment horizontal="center" vertical="center"/>
    </xf>
    <xf numFmtId="187" fontId="4" fillId="0" borderId="186" applyFill="0">
      <alignment horizontal="center" vertical="center"/>
    </xf>
    <xf numFmtId="187" fontId="4" fillId="0" borderId="186" applyFill="0">
      <alignment horizontal="center" vertical="center"/>
    </xf>
    <xf numFmtId="187" fontId="4" fillId="0" borderId="186" applyFill="0">
      <alignment horizontal="center" vertical="center"/>
    </xf>
    <xf numFmtId="187" fontId="4" fillId="0" borderId="186" applyFill="0">
      <alignment horizontal="center" vertical="center"/>
    </xf>
    <xf numFmtId="187" fontId="4" fillId="0" borderId="186" applyFill="0">
      <alignment horizontal="center" vertical="center"/>
    </xf>
    <xf numFmtId="187" fontId="4" fillId="0" borderId="186" applyFill="0">
      <alignment horizontal="center" vertical="center"/>
    </xf>
    <xf numFmtId="187" fontId="4" fillId="0" borderId="186" applyFill="0">
      <alignment horizontal="center" vertical="center"/>
    </xf>
    <xf numFmtId="187" fontId="4" fillId="0" borderId="186" applyFill="0">
      <alignment horizontal="center" vertical="center"/>
    </xf>
    <xf numFmtId="187" fontId="4" fillId="0" borderId="186" applyFill="0">
      <alignment horizontal="center" vertical="center"/>
    </xf>
    <xf numFmtId="187" fontId="4" fillId="0" borderId="186" applyFill="0">
      <alignment horizontal="center" vertical="center"/>
    </xf>
    <xf numFmtId="187" fontId="4" fillId="0" borderId="186" applyFill="0">
      <alignment horizontal="center" vertical="center"/>
    </xf>
    <xf numFmtId="187" fontId="4" fillId="0" borderId="186" applyFill="0">
      <alignment horizontal="center" vertical="center"/>
    </xf>
    <xf numFmtId="187" fontId="4" fillId="0" borderId="186" applyFill="0">
      <alignment horizontal="center" vertical="center"/>
    </xf>
    <xf numFmtId="187" fontId="4" fillId="0" borderId="186" applyFill="0">
      <alignment horizontal="center" vertical="center"/>
    </xf>
    <xf numFmtId="187" fontId="4" fillId="0" borderId="186" applyFill="0">
      <alignment horizontal="center" vertical="center"/>
    </xf>
    <xf numFmtId="187" fontId="4" fillId="0" borderId="186" applyFill="0">
      <alignment horizontal="center" vertical="center"/>
    </xf>
    <xf numFmtId="187" fontId="4" fillId="0" borderId="186" applyFill="0">
      <alignment horizontal="center" vertical="center"/>
    </xf>
    <xf numFmtId="187" fontId="4" fillId="0" borderId="186" applyFill="0">
      <alignment horizontal="center" vertical="center"/>
    </xf>
    <xf numFmtId="187" fontId="4" fillId="0" borderId="186" applyFill="0">
      <alignment horizontal="center" vertical="center"/>
    </xf>
    <xf numFmtId="187" fontId="4" fillId="0" borderId="186" applyFill="0">
      <alignment horizontal="center" vertical="center"/>
    </xf>
    <xf numFmtId="187" fontId="4" fillId="0" borderId="186" applyFill="0">
      <alignment horizontal="center" vertical="center"/>
    </xf>
    <xf numFmtId="187" fontId="4" fillId="0" borderId="186" applyFill="0">
      <alignment horizontal="center" vertical="center"/>
    </xf>
    <xf numFmtId="187" fontId="4" fillId="0" borderId="186" applyFill="0">
      <alignment horizontal="center" vertical="center"/>
    </xf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3" fillId="4" borderId="187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" fillId="26" borderId="184" applyNumberFormat="0" applyFon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81" borderId="188" applyNumberFormat="0" applyAlignment="0" applyProtection="0"/>
    <xf numFmtId="0" fontId="48" fillId="81" borderId="188" applyNumberFormat="0" applyAlignment="0" applyProtection="0"/>
    <xf numFmtId="0" fontId="48" fillId="81" borderId="188" applyNumberFormat="0" applyAlignment="0" applyProtection="0"/>
    <xf numFmtId="0" fontId="48" fillId="81" borderId="188" applyNumberFormat="0" applyAlignment="0" applyProtection="0"/>
    <xf numFmtId="0" fontId="48" fillId="81" borderId="188" applyNumberFormat="0" applyAlignment="0" applyProtection="0"/>
    <xf numFmtId="0" fontId="48" fillId="81" borderId="188" applyNumberFormat="0" applyAlignment="0" applyProtection="0"/>
    <xf numFmtId="0" fontId="48" fillId="81" borderId="188" applyNumberFormat="0" applyAlignment="0" applyProtection="0"/>
    <xf numFmtId="0" fontId="48" fillId="81" borderId="188" applyNumberFormat="0" applyAlignment="0" applyProtection="0"/>
    <xf numFmtId="0" fontId="48" fillId="81" borderId="188" applyNumberFormat="0" applyAlignment="0" applyProtection="0"/>
    <xf numFmtId="0" fontId="48" fillId="81" borderId="188" applyNumberFormat="0" applyAlignment="0" applyProtection="0"/>
    <xf numFmtId="0" fontId="48" fillId="81" borderId="188" applyNumberFormat="0" applyAlignment="0" applyProtection="0"/>
    <xf numFmtId="0" fontId="48" fillId="81" borderId="188" applyNumberFormat="0" applyAlignment="0" applyProtection="0"/>
    <xf numFmtId="0" fontId="48" fillId="81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0" fontId="48" fillId="30" borderId="188" applyNumberFormat="0" applyAlignment="0" applyProtection="0"/>
    <xf numFmtId="4" fontId="53" fillId="7" borderId="189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53" fillId="7" borderId="189" applyNumberFormat="0" applyProtection="0">
      <alignment vertical="center"/>
    </xf>
    <xf numFmtId="4" fontId="53" fillId="7" borderId="189" applyNumberFormat="0" applyProtection="0">
      <alignment vertical="center"/>
    </xf>
    <xf numFmtId="4" fontId="53" fillId="7" borderId="189" applyNumberFormat="0" applyProtection="0">
      <alignment vertical="center"/>
    </xf>
    <xf numFmtId="4" fontId="53" fillId="7" borderId="189" applyNumberFormat="0" applyProtection="0">
      <alignment vertical="center"/>
    </xf>
    <xf numFmtId="4" fontId="53" fillId="7" borderId="189" applyNumberFormat="0" applyProtection="0">
      <alignment vertical="center"/>
    </xf>
    <xf numFmtId="4" fontId="53" fillId="7" borderId="189" applyNumberFormat="0" applyProtection="0">
      <alignment vertical="center"/>
    </xf>
    <xf numFmtId="4" fontId="53" fillId="7" borderId="189" applyNumberFormat="0" applyProtection="0">
      <alignment vertical="center"/>
    </xf>
    <xf numFmtId="4" fontId="53" fillId="7" borderId="189" applyNumberFormat="0" applyProtection="0">
      <alignment vertical="center"/>
    </xf>
    <xf numFmtId="4" fontId="53" fillId="7" borderId="189" applyNumberFormat="0" applyProtection="0">
      <alignment vertical="center"/>
    </xf>
    <xf numFmtId="4" fontId="53" fillId="7" borderId="189" applyNumberFormat="0" applyProtection="0">
      <alignment vertical="center"/>
    </xf>
    <xf numFmtId="4" fontId="53" fillId="7" borderId="189" applyNumberFormat="0" applyProtection="0">
      <alignment vertical="center"/>
    </xf>
    <xf numFmtId="4" fontId="53" fillId="7" borderId="189" applyNumberFormat="0" applyProtection="0">
      <alignment vertical="center"/>
    </xf>
    <xf numFmtId="4" fontId="54" fillId="41" borderId="189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166" fillId="41" borderId="184" applyNumberFormat="0" applyProtection="0">
      <alignment vertical="center"/>
    </xf>
    <xf numFmtId="4" fontId="166" fillId="41" borderId="184" applyNumberFormat="0" applyProtection="0">
      <alignment vertical="center"/>
    </xf>
    <xf numFmtId="4" fontId="166" fillId="41" borderId="184" applyNumberFormat="0" applyProtection="0">
      <alignment vertical="center"/>
    </xf>
    <xf numFmtId="4" fontId="166" fillId="41" borderId="184" applyNumberFormat="0" applyProtection="0">
      <alignment vertical="center"/>
    </xf>
    <xf numFmtId="4" fontId="166" fillId="41" borderId="184" applyNumberFormat="0" applyProtection="0">
      <alignment vertical="center"/>
    </xf>
    <xf numFmtId="4" fontId="166" fillId="41" borderId="184" applyNumberFormat="0" applyProtection="0">
      <alignment vertical="center"/>
    </xf>
    <xf numFmtId="4" fontId="166" fillId="41" borderId="184" applyNumberFormat="0" applyProtection="0">
      <alignment vertical="center"/>
    </xf>
    <xf numFmtId="4" fontId="166" fillId="41" borderId="184" applyNumberFormat="0" applyProtection="0">
      <alignment vertical="center"/>
    </xf>
    <xf numFmtId="4" fontId="166" fillId="41" borderId="184" applyNumberFormat="0" applyProtection="0">
      <alignment vertical="center"/>
    </xf>
    <xf numFmtId="4" fontId="166" fillId="41" borderId="184" applyNumberFormat="0" applyProtection="0">
      <alignment vertical="center"/>
    </xf>
    <xf numFmtId="4" fontId="166" fillId="41" borderId="184" applyNumberFormat="0" applyProtection="0">
      <alignment vertical="center"/>
    </xf>
    <xf numFmtId="4" fontId="166" fillId="41" borderId="184" applyNumberFormat="0" applyProtection="0">
      <alignment vertical="center"/>
    </xf>
    <xf numFmtId="4" fontId="166" fillId="41" borderId="184" applyNumberFormat="0" applyProtection="0">
      <alignment vertical="center"/>
    </xf>
    <xf numFmtId="4" fontId="166" fillId="41" borderId="184" applyNumberFormat="0" applyProtection="0">
      <alignment vertical="center"/>
    </xf>
    <xf numFmtId="4" fontId="166" fillId="41" borderId="184" applyNumberFormat="0" applyProtection="0">
      <alignment vertical="center"/>
    </xf>
    <xf numFmtId="4" fontId="166" fillId="41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4" fillId="7" borderId="184" applyNumberFormat="0" applyProtection="0">
      <alignment vertical="center"/>
    </xf>
    <xf numFmtId="4" fontId="54" fillId="41" borderId="189" applyNumberFormat="0" applyProtection="0">
      <alignment vertical="center"/>
    </xf>
    <xf numFmtId="4" fontId="54" fillId="41" borderId="189" applyNumberFormat="0" applyProtection="0">
      <alignment vertical="center"/>
    </xf>
    <xf numFmtId="4" fontId="54" fillId="41" borderId="189" applyNumberFormat="0" applyProtection="0">
      <alignment vertical="center"/>
    </xf>
    <xf numFmtId="4" fontId="54" fillId="41" borderId="189" applyNumberFormat="0" applyProtection="0">
      <alignment vertical="center"/>
    </xf>
    <xf numFmtId="4" fontId="54" fillId="41" borderId="189" applyNumberFormat="0" applyProtection="0">
      <alignment vertical="center"/>
    </xf>
    <xf numFmtId="4" fontId="54" fillId="41" borderId="189" applyNumberFormat="0" applyProtection="0">
      <alignment vertical="center"/>
    </xf>
    <xf numFmtId="4" fontId="54" fillId="41" borderId="189" applyNumberFormat="0" applyProtection="0">
      <alignment vertical="center"/>
    </xf>
    <xf numFmtId="4" fontId="54" fillId="41" borderId="189" applyNumberFormat="0" applyProtection="0">
      <alignment vertical="center"/>
    </xf>
    <xf numFmtId="4" fontId="54" fillId="41" borderId="189" applyNumberFormat="0" applyProtection="0">
      <alignment vertical="center"/>
    </xf>
    <xf numFmtId="4" fontId="54" fillId="41" borderId="189" applyNumberFormat="0" applyProtection="0">
      <alignment vertical="center"/>
    </xf>
    <xf numFmtId="4" fontId="54" fillId="41" borderId="189" applyNumberFormat="0" applyProtection="0">
      <alignment vertical="center"/>
    </xf>
    <xf numFmtId="4" fontId="54" fillId="41" borderId="189" applyNumberFormat="0" applyProtection="0">
      <alignment vertical="center"/>
    </xf>
    <xf numFmtId="4" fontId="53" fillId="41" borderId="189" applyNumberFormat="0" applyProtection="0">
      <alignment horizontal="left" vertical="center" indent="1"/>
    </xf>
    <xf numFmtId="4" fontId="4" fillId="41" borderId="184" applyNumberFormat="0" applyProtection="0">
      <alignment horizontal="left" vertical="center" indent="1"/>
    </xf>
    <xf numFmtId="4" fontId="4" fillId="41" borderId="184" applyNumberFormat="0" applyProtection="0">
      <alignment horizontal="left" vertical="center" indent="1"/>
    </xf>
    <xf numFmtId="4" fontId="4" fillId="41" borderId="184" applyNumberFormat="0" applyProtection="0">
      <alignment horizontal="left" vertical="center" indent="1"/>
    </xf>
    <xf numFmtId="4" fontId="4" fillId="41" borderId="184" applyNumberFormat="0" applyProtection="0">
      <alignment horizontal="left" vertical="center" indent="1"/>
    </xf>
    <xf numFmtId="4" fontId="4" fillId="41" borderId="184" applyNumberFormat="0" applyProtection="0">
      <alignment horizontal="left" vertical="center" indent="1"/>
    </xf>
    <xf numFmtId="4" fontId="4" fillId="41" borderId="184" applyNumberFormat="0" applyProtection="0">
      <alignment horizontal="left" vertical="center" indent="1"/>
    </xf>
    <xf numFmtId="4" fontId="4" fillId="41" borderId="184" applyNumberFormat="0" applyProtection="0">
      <alignment horizontal="left" vertical="center" indent="1"/>
    </xf>
    <xf numFmtId="4" fontId="4" fillId="41" borderId="184" applyNumberFormat="0" applyProtection="0">
      <alignment horizontal="left" vertical="center" indent="1"/>
    </xf>
    <xf numFmtId="4" fontId="4" fillId="41" borderId="184" applyNumberFormat="0" applyProtection="0">
      <alignment horizontal="left" vertical="center" indent="1"/>
    </xf>
    <xf numFmtId="4" fontId="4" fillId="41" borderId="184" applyNumberFormat="0" applyProtection="0">
      <alignment horizontal="left" vertical="center" indent="1"/>
    </xf>
    <xf numFmtId="4" fontId="4" fillId="41" borderId="184" applyNumberFormat="0" applyProtection="0">
      <alignment horizontal="left" vertical="center" indent="1"/>
    </xf>
    <xf numFmtId="4" fontId="4" fillId="41" borderId="184" applyNumberFormat="0" applyProtection="0">
      <alignment horizontal="left" vertical="center" indent="1"/>
    </xf>
    <xf numFmtId="4" fontId="4" fillId="41" borderId="184" applyNumberFormat="0" applyProtection="0">
      <alignment horizontal="left" vertical="center" indent="1"/>
    </xf>
    <xf numFmtId="4" fontId="4" fillId="41" borderId="184" applyNumberFormat="0" applyProtection="0">
      <alignment horizontal="left" vertical="center" indent="1"/>
    </xf>
    <xf numFmtId="4" fontId="4" fillId="41" borderId="184" applyNumberFormat="0" applyProtection="0">
      <alignment horizontal="left" vertical="center" indent="1"/>
    </xf>
    <xf numFmtId="4" fontId="4" fillId="41" borderId="184" applyNumberFormat="0" applyProtection="0">
      <alignment horizontal="left" vertical="center" indent="1"/>
    </xf>
    <xf numFmtId="4" fontId="53" fillId="41" borderId="189" applyNumberFormat="0" applyProtection="0">
      <alignment horizontal="left" vertical="center" indent="1"/>
    </xf>
    <xf numFmtId="4" fontId="53" fillId="41" borderId="189" applyNumberFormat="0" applyProtection="0">
      <alignment horizontal="left" vertical="center" indent="1"/>
    </xf>
    <xf numFmtId="4" fontId="53" fillId="41" borderId="189" applyNumberFormat="0" applyProtection="0">
      <alignment horizontal="left" vertical="center" indent="1"/>
    </xf>
    <xf numFmtId="4" fontId="53" fillId="41" borderId="189" applyNumberFormat="0" applyProtection="0">
      <alignment horizontal="left" vertical="center" indent="1"/>
    </xf>
    <xf numFmtId="4" fontId="53" fillId="41" borderId="189" applyNumberFormat="0" applyProtection="0">
      <alignment horizontal="left" vertical="center" indent="1"/>
    </xf>
    <xf numFmtId="4" fontId="53" fillId="41" borderId="189" applyNumberFormat="0" applyProtection="0">
      <alignment horizontal="left" vertical="center" indent="1"/>
    </xf>
    <xf numFmtId="4" fontId="53" fillId="41" borderId="189" applyNumberFormat="0" applyProtection="0">
      <alignment horizontal="left" vertical="center" indent="1"/>
    </xf>
    <xf numFmtId="4" fontId="53" fillId="41" borderId="189" applyNumberFormat="0" applyProtection="0">
      <alignment horizontal="left" vertical="center" indent="1"/>
    </xf>
    <xf numFmtId="4" fontId="53" fillId="41" borderId="189" applyNumberFormat="0" applyProtection="0">
      <alignment horizontal="left" vertical="center" indent="1"/>
    </xf>
    <xf numFmtId="4" fontId="53" fillId="41" borderId="189" applyNumberFormat="0" applyProtection="0">
      <alignment horizontal="left" vertical="center" indent="1"/>
    </xf>
    <xf numFmtId="4" fontId="53" fillId="41" borderId="189" applyNumberFormat="0" applyProtection="0">
      <alignment horizontal="left" vertical="center" indent="1"/>
    </xf>
    <xf numFmtId="4" fontId="53" fillId="41" borderId="189" applyNumberFormat="0" applyProtection="0">
      <alignment horizontal="left" vertical="center" indent="1"/>
    </xf>
    <xf numFmtId="0" fontId="53" fillId="41" borderId="189" applyNumberFormat="0" applyProtection="0">
      <alignment horizontal="left" vertical="top" indent="1"/>
    </xf>
    <xf numFmtId="0" fontId="167" fillId="7" borderId="189" applyNumberFormat="0" applyProtection="0">
      <alignment horizontal="left" vertical="top" indent="1"/>
    </xf>
    <xf numFmtId="0" fontId="167" fillId="7" borderId="189" applyNumberFormat="0" applyProtection="0">
      <alignment horizontal="left" vertical="top" indent="1"/>
    </xf>
    <xf numFmtId="0" fontId="167" fillId="7" borderId="189" applyNumberFormat="0" applyProtection="0">
      <alignment horizontal="left" vertical="top" indent="1"/>
    </xf>
    <xf numFmtId="0" fontId="167" fillId="7" borderId="189" applyNumberFormat="0" applyProtection="0">
      <alignment horizontal="left" vertical="top" indent="1"/>
    </xf>
    <xf numFmtId="0" fontId="167" fillId="7" borderId="189" applyNumberFormat="0" applyProtection="0">
      <alignment horizontal="left" vertical="top" indent="1"/>
    </xf>
    <xf numFmtId="0" fontId="167" fillId="7" borderId="189" applyNumberFormat="0" applyProtection="0">
      <alignment horizontal="left" vertical="top" indent="1"/>
    </xf>
    <xf numFmtId="0" fontId="167" fillId="7" borderId="189" applyNumberFormat="0" applyProtection="0">
      <alignment horizontal="left" vertical="top" indent="1"/>
    </xf>
    <xf numFmtId="0" fontId="167" fillId="7" borderId="189" applyNumberFormat="0" applyProtection="0">
      <alignment horizontal="left" vertical="top" indent="1"/>
    </xf>
    <xf numFmtId="0" fontId="167" fillId="7" borderId="189" applyNumberFormat="0" applyProtection="0">
      <alignment horizontal="left" vertical="top" indent="1"/>
    </xf>
    <xf numFmtId="0" fontId="167" fillId="7" borderId="189" applyNumberFormat="0" applyProtection="0">
      <alignment horizontal="left" vertical="top" indent="1"/>
    </xf>
    <xf numFmtId="0" fontId="167" fillId="7" borderId="189" applyNumberFormat="0" applyProtection="0">
      <alignment horizontal="left" vertical="top" indent="1"/>
    </xf>
    <xf numFmtId="0" fontId="167" fillId="7" borderId="189" applyNumberFormat="0" applyProtection="0">
      <alignment horizontal="left" vertical="top" indent="1"/>
    </xf>
    <xf numFmtId="0" fontId="167" fillId="7" borderId="189" applyNumberFormat="0" applyProtection="0">
      <alignment horizontal="left" vertical="top" indent="1"/>
    </xf>
    <xf numFmtId="0" fontId="167" fillId="7" borderId="189" applyNumberFormat="0" applyProtection="0">
      <alignment horizontal="left" vertical="top" indent="1"/>
    </xf>
    <xf numFmtId="0" fontId="167" fillId="7" borderId="189" applyNumberFormat="0" applyProtection="0">
      <alignment horizontal="left" vertical="top" indent="1"/>
    </xf>
    <xf numFmtId="0" fontId="167" fillId="7" borderId="189" applyNumberFormat="0" applyProtection="0">
      <alignment horizontal="left" vertical="top" indent="1"/>
    </xf>
    <xf numFmtId="0" fontId="167" fillId="7" borderId="189" applyNumberFormat="0" applyProtection="0">
      <alignment horizontal="left" vertical="top" indent="1"/>
    </xf>
    <xf numFmtId="0" fontId="167" fillId="7" borderId="189" applyNumberFormat="0" applyProtection="0">
      <alignment horizontal="left" vertical="top" indent="1"/>
    </xf>
    <xf numFmtId="0" fontId="167" fillId="7" borderId="189" applyNumberFormat="0" applyProtection="0">
      <alignment horizontal="left" vertical="top" indent="1"/>
    </xf>
    <xf numFmtId="0" fontId="167" fillId="7" borderId="189" applyNumberFormat="0" applyProtection="0">
      <alignment horizontal="left" vertical="top" indent="1"/>
    </xf>
    <xf numFmtId="0" fontId="167" fillId="7" borderId="189" applyNumberFormat="0" applyProtection="0">
      <alignment horizontal="left" vertical="top" indent="1"/>
    </xf>
    <xf numFmtId="0" fontId="167" fillId="7" borderId="189" applyNumberFormat="0" applyProtection="0">
      <alignment horizontal="left" vertical="top" indent="1"/>
    </xf>
    <xf numFmtId="0" fontId="167" fillId="7" borderId="189" applyNumberFormat="0" applyProtection="0">
      <alignment horizontal="left" vertical="top" indent="1"/>
    </xf>
    <xf numFmtId="0" fontId="167" fillId="7" borderId="189" applyNumberFormat="0" applyProtection="0">
      <alignment horizontal="left" vertical="top" indent="1"/>
    </xf>
    <xf numFmtId="0" fontId="167" fillId="7" borderId="189" applyNumberFormat="0" applyProtection="0">
      <alignment horizontal="left" vertical="top" indent="1"/>
    </xf>
    <xf numFmtId="0" fontId="167" fillId="7" borderId="189" applyNumberFormat="0" applyProtection="0">
      <alignment horizontal="left" vertical="top" indent="1"/>
    </xf>
    <xf numFmtId="0" fontId="53" fillId="41" borderId="189" applyNumberFormat="0" applyProtection="0">
      <alignment horizontal="left" vertical="top" indent="1"/>
    </xf>
    <xf numFmtId="0" fontId="53" fillId="41" borderId="189" applyNumberFormat="0" applyProtection="0">
      <alignment horizontal="left" vertical="top" indent="1"/>
    </xf>
    <xf numFmtId="0" fontId="53" fillId="41" borderId="189" applyNumberFormat="0" applyProtection="0">
      <alignment horizontal="left" vertical="top" indent="1"/>
    </xf>
    <xf numFmtId="0" fontId="53" fillId="41" borderId="189" applyNumberFormat="0" applyProtection="0">
      <alignment horizontal="left" vertical="top" indent="1"/>
    </xf>
    <xf numFmtId="0" fontId="53" fillId="41" borderId="189" applyNumberFormat="0" applyProtection="0">
      <alignment horizontal="left" vertical="top" indent="1"/>
    </xf>
    <xf numFmtId="0" fontId="53" fillId="41" borderId="189" applyNumberFormat="0" applyProtection="0">
      <alignment horizontal="left" vertical="top" indent="1"/>
    </xf>
    <xf numFmtId="0" fontId="53" fillId="41" borderId="189" applyNumberFormat="0" applyProtection="0">
      <alignment horizontal="left" vertical="top" indent="1"/>
    </xf>
    <xf numFmtId="0" fontId="53" fillId="41" borderId="189" applyNumberFormat="0" applyProtection="0">
      <alignment horizontal="left" vertical="top" indent="1"/>
    </xf>
    <xf numFmtId="0" fontId="53" fillId="41" borderId="189" applyNumberFormat="0" applyProtection="0">
      <alignment horizontal="left" vertical="top" indent="1"/>
    </xf>
    <xf numFmtId="0" fontId="53" fillId="41" borderId="189" applyNumberFormat="0" applyProtection="0">
      <alignment horizontal="left" vertical="top" indent="1"/>
    </xf>
    <xf numFmtId="0" fontId="53" fillId="41" borderId="189" applyNumberFormat="0" applyProtection="0">
      <alignment horizontal="left" vertical="top" indent="1"/>
    </xf>
    <xf numFmtId="0" fontId="53" fillId="41" borderId="189" applyNumberFormat="0" applyProtection="0">
      <alignment horizontal="left" vertical="top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55" fillId="29" borderId="189" applyNumberFormat="0" applyProtection="0">
      <alignment horizontal="right" vertical="center"/>
    </xf>
    <xf numFmtId="4" fontId="4" fillId="29" borderId="184" applyNumberFormat="0" applyProtection="0">
      <alignment horizontal="right" vertical="center"/>
    </xf>
    <xf numFmtId="4" fontId="4" fillId="29" borderId="184" applyNumberFormat="0" applyProtection="0">
      <alignment horizontal="right" vertical="center"/>
    </xf>
    <xf numFmtId="4" fontId="4" fillId="29" borderId="184" applyNumberFormat="0" applyProtection="0">
      <alignment horizontal="right" vertical="center"/>
    </xf>
    <xf numFmtId="4" fontId="4" fillId="29" borderId="184" applyNumberFormat="0" applyProtection="0">
      <alignment horizontal="right" vertical="center"/>
    </xf>
    <xf numFmtId="4" fontId="4" fillId="29" borderId="184" applyNumberFormat="0" applyProtection="0">
      <alignment horizontal="right" vertical="center"/>
    </xf>
    <xf numFmtId="4" fontId="4" fillId="29" borderId="184" applyNumberFormat="0" applyProtection="0">
      <alignment horizontal="right" vertical="center"/>
    </xf>
    <xf numFmtId="4" fontId="4" fillId="29" borderId="184" applyNumberFormat="0" applyProtection="0">
      <alignment horizontal="right" vertical="center"/>
    </xf>
    <xf numFmtId="4" fontId="4" fillId="29" borderId="184" applyNumberFormat="0" applyProtection="0">
      <alignment horizontal="right" vertical="center"/>
    </xf>
    <xf numFmtId="4" fontId="4" fillId="29" borderId="184" applyNumberFormat="0" applyProtection="0">
      <alignment horizontal="right" vertical="center"/>
    </xf>
    <xf numFmtId="4" fontId="4" fillId="29" borderId="184" applyNumberFormat="0" applyProtection="0">
      <alignment horizontal="right" vertical="center"/>
    </xf>
    <xf numFmtId="4" fontId="4" fillId="29" borderId="184" applyNumberFormat="0" applyProtection="0">
      <alignment horizontal="right" vertical="center"/>
    </xf>
    <xf numFmtId="4" fontId="4" fillId="29" borderId="184" applyNumberFormat="0" applyProtection="0">
      <alignment horizontal="right" vertical="center"/>
    </xf>
    <xf numFmtId="4" fontId="4" fillId="29" borderId="184" applyNumberFormat="0" applyProtection="0">
      <alignment horizontal="right" vertical="center"/>
    </xf>
    <xf numFmtId="4" fontId="4" fillId="29" borderId="184" applyNumberFormat="0" applyProtection="0">
      <alignment horizontal="right" vertical="center"/>
    </xf>
    <xf numFmtId="4" fontId="4" fillId="29" borderId="184" applyNumberFormat="0" applyProtection="0">
      <alignment horizontal="right" vertical="center"/>
    </xf>
    <xf numFmtId="4" fontId="4" fillId="29" borderId="184" applyNumberFormat="0" applyProtection="0">
      <alignment horizontal="right" vertical="center"/>
    </xf>
    <xf numFmtId="4" fontId="55" fillId="29" borderId="189" applyNumberFormat="0" applyProtection="0">
      <alignment horizontal="right" vertical="center"/>
    </xf>
    <xf numFmtId="4" fontId="55" fillId="29" borderId="189" applyNumberFormat="0" applyProtection="0">
      <alignment horizontal="right" vertical="center"/>
    </xf>
    <xf numFmtId="4" fontId="55" fillId="29" borderId="189" applyNumberFormat="0" applyProtection="0">
      <alignment horizontal="right" vertical="center"/>
    </xf>
    <xf numFmtId="4" fontId="55" fillId="29" borderId="189" applyNumberFormat="0" applyProtection="0">
      <alignment horizontal="right" vertical="center"/>
    </xf>
    <xf numFmtId="4" fontId="55" fillId="29" borderId="189" applyNumberFormat="0" applyProtection="0">
      <alignment horizontal="right" vertical="center"/>
    </xf>
    <xf numFmtId="4" fontId="55" fillId="29" borderId="189" applyNumberFormat="0" applyProtection="0">
      <alignment horizontal="right" vertical="center"/>
    </xf>
    <xf numFmtId="4" fontId="55" fillId="29" borderId="189" applyNumberFormat="0" applyProtection="0">
      <alignment horizontal="right" vertical="center"/>
    </xf>
    <xf numFmtId="4" fontId="55" fillId="29" borderId="189" applyNumberFormat="0" applyProtection="0">
      <alignment horizontal="right" vertical="center"/>
    </xf>
    <xf numFmtId="4" fontId="55" fillId="29" borderId="189" applyNumberFormat="0" applyProtection="0">
      <alignment horizontal="right" vertical="center"/>
    </xf>
    <xf numFmtId="4" fontId="55" fillId="29" borderId="189" applyNumberFormat="0" applyProtection="0">
      <alignment horizontal="right" vertical="center"/>
    </xf>
    <xf numFmtId="4" fontId="55" fillId="29" borderId="189" applyNumberFormat="0" applyProtection="0">
      <alignment horizontal="right" vertical="center"/>
    </xf>
    <xf numFmtId="4" fontId="55" fillId="29" borderId="189" applyNumberFormat="0" applyProtection="0">
      <alignment horizontal="right" vertical="center"/>
    </xf>
    <xf numFmtId="4" fontId="55" fillId="3" borderId="189" applyNumberFormat="0" applyProtection="0">
      <alignment horizontal="right" vertical="center"/>
    </xf>
    <xf numFmtId="4" fontId="4" fillId="90" borderId="184" applyNumberFormat="0" applyProtection="0">
      <alignment horizontal="right" vertical="center"/>
    </xf>
    <xf numFmtId="4" fontId="4" fillId="90" borderId="184" applyNumberFormat="0" applyProtection="0">
      <alignment horizontal="right" vertical="center"/>
    </xf>
    <xf numFmtId="4" fontId="4" fillId="90" borderId="184" applyNumberFormat="0" applyProtection="0">
      <alignment horizontal="right" vertical="center"/>
    </xf>
    <xf numFmtId="4" fontId="4" fillId="90" borderId="184" applyNumberFormat="0" applyProtection="0">
      <alignment horizontal="right" vertical="center"/>
    </xf>
    <xf numFmtId="4" fontId="4" fillId="90" borderId="184" applyNumberFormat="0" applyProtection="0">
      <alignment horizontal="right" vertical="center"/>
    </xf>
    <xf numFmtId="4" fontId="4" fillId="90" borderId="184" applyNumberFormat="0" applyProtection="0">
      <alignment horizontal="right" vertical="center"/>
    </xf>
    <xf numFmtId="4" fontId="4" fillId="90" borderId="184" applyNumberFormat="0" applyProtection="0">
      <alignment horizontal="right" vertical="center"/>
    </xf>
    <xf numFmtId="4" fontId="4" fillId="90" borderId="184" applyNumberFormat="0" applyProtection="0">
      <alignment horizontal="right" vertical="center"/>
    </xf>
    <xf numFmtId="4" fontId="4" fillId="90" borderId="184" applyNumberFormat="0" applyProtection="0">
      <alignment horizontal="right" vertical="center"/>
    </xf>
    <xf numFmtId="4" fontId="4" fillId="90" borderId="184" applyNumberFormat="0" applyProtection="0">
      <alignment horizontal="right" vertical="center"/>
    </xf>
    <xf numFmtId="4" fontId="4" fillId="90" borderId="184" applyNumberFormat="0" applyProtection="0">
      <alignment horizontal="right" vertical="center"/>
    </xf>
    <xf numFmtId="4" fontId="4" fillId="90" borderId="184" applyNumberFormat="0" applyProtection="0">
      <alignment horizontal="right" vertical="center"/>
    </xf>
    <xf numFmtId="4" fontId="4" fillId="90" borderId="184" applyNumberFormat="0" applyProtection="0">
      <alignment horizontal="right" vertical="center"/>
    </xf>
    <xf numFmtId="4" fontId="4" fillId="90" borderId="184" applyNumberFormat="0" applyProtection="0">
      <alignment horizontal="right" vertical="center"/>
    </xf>
    <xf numFmtId="4" fontId="4" fillId="90" borderId="184" applyNumberFormat="0" applyProtection="0">
      <alignment horizontal="right" vertical="center"/>
    </xf>
    <xf numFmtId="4" fontId="4" fillId="90" borderId="184" applyNumberFormat="0" applyProtection="0">
      <alignment horizontal="right" vertical="center"/>
    </xf>
    <xf numFmtId="4" fontId="55" fillId="3" borderId="189" applyNumberFormat="0" applyProtection="0">
      <alignment horizontal="right" vertical="center"/>
    </xf>
    <xf numFmtId="4" fontId="55" fillId="3" borderId="189" applyNumberFormat="0" applyProtection="0">
      <alignment horizontal="right" vertical="center"/>
    </xf>
    <xf numFmtId="4" fontId="55" fillId="3" borderId="189" applyNumberFormat="0" applyProtection="0">
      <alignment horizontal="right" vertical="center"/>
    </xf>
    <xf numFmtId="4" fontId="55" fillId="3" borderId="189" applyNumberFormat="0" applyProtection="0">
      <alignment horizontal="right" vertical="center"/>
    </xf>
    <xf numFmtId="4" fontId="55" fillId="3" borderId="189" applyNumberFormat="0" applyProtection="0">
      <alignment horizontal="right" vertical="center"/>
    </xf>
    <xf numFmtId="4" fontId="55" fillId="3" borderId="189" applyNumberFormat="0" applyProtection="0">
      <alignment horizontal="right" vertical="center"/>
    </xf>
    <xf numFmtId="4" fontId="55" fillId="3" borderId="189" applyNumberFormat="0" applyProtection="0">
      <alignment horizontal="right" vertical="center"/>
    </xf>
    <xf numFmtId="4" fontId="55" fillId="3" borderId="189" applyNumberFormat="0" applyProtection="0">
      <alignment horizontal="right" vertical="center"/>
    </xf>
    <xf numFmtId="4" fontId="55" fillId="3" borderId="189" applyNumberFormat="0" applyProtection="0">
      <alignment horizontal="right" vertical="center"/>
    </xf>
    <xf numFmtId="4" fontId="55" fillId="3" borderId="189" applyNumberFormat="0" applyProtection="0">
      <alignment horizontal="right" vertical="center"/>
    </xf>
    <xf numFmtId="4" fontId="55" fillId="3" borderId="189" applyNumberFormat="0" applyProtection="0">
      <alignment horizontal="right" vertical="center"/>
    </xf>
    <xf numFmtId="4" fontId="55" fillId="3" borderId="189" applyNumberFormat="0" applyProtection="0">
      <alignment horizontal="right" vertical="center"/>
    </xf>
    <xf numFmtId="4" fontId="55" fillId="13" borderId="189" applyNumberFormat="0" applyProtection="0">
      <alignment horizontal="right" vertical="center"/>
    </xf>
    <xf numFmtId="4" fontId="4" fillId="13" borderId="186" applyNumberFormat="0" applyProtection="0">
      <alignment horizontal="right" vertical="center"/>
    </xf>
    <xf numFmtId="4" fontId="4" fillId="13" borderId="186" applyNumberFormat="0" applyProtection="0">
      <alignment horizontal="right" vertical="center"/>
    </xf>
    <xf numFmtId="4" fontId="4" fillId="13" borderId="186" applyNumberFormat="0" applyProtection="0">
      <alignment horizontal="right" vertical="center"/>
    </xf>
    <xf numFmtId="4" fontId="4" fillId="13" borderId="186" applyNumberFormat="0" applyProtection="0">
      <alignment horizontal="right" vertical="center"/>
    </xf>
    <xf numFmtId="4" fontId="4" fillId="13" borderId="186" applyNumberFormat="0" applyProtection="0">
      <alignment horizontal="right" vertical="center"/>
    </xf>
    <xf numFmtId="4" fontId="4" fillId="13" borderId="186" applyNumberFormat="0" applyProtection="0">
      <alignment horizontal="right" vertical="center"/>
    </xf>
    <xf numFmtId="4" fontId="4" fillId="13" borderId="186" applyNumberFormat="0" applyProtection="0">
      <alignment horizontal="right" vertical="center"/>
    </xf>
    <xf numFmtId="4" fontId="4" fillId="13" borderId="186" applyNumberFormat="0" applyProtection="0">
      <alignment horizontal="right" vertical="center"/>
    </xf>
    <xf numFmtId="4" fontId="4" fillId="13" borderId="186" applyNumberFormat="0" applyProtection="0">
      <alignment horizontal="right" vertical="center"/>
    </xf>
    <xf numFmtId="4" fontId="4" fillId="13" borderId="186" applyNumberFormat="0" applyProtection="0">
      <alignment horizontal="right" vertical="center"/>
    </xf>
    <xf numFmtId="4" fontId="4" fillId="13" borderId="186" applyNumberFormat="0" applyProtection="0">
      <alignment horizontal="right" vertical="center"/>
    </xf>
    <xf numFmtId="4" fontId="4" fillId="13" borderId="186" applyNumberFormat="0" applyProtection="0">
      <alignment horizontal="right" vertical="center"/>
    </xf>
    <xf numFmtId="4" fontId="4" fillId="13" borderId="186" applyNumberFormat="0" applyProtection="0">
      <alignment horizontal="right" vertical="center"/>
    </xf>
    <xf numFmtId="4" fontId="4" fillId="13" borderId="186" applyNumberFormat="0" applyProtection="0">
      <alignment horizontal="right" vertical="center"/>
    </xf>
    <xf numFmtId="4" fontId="4" fillId="13" borderId="186" applyNumberFormat="0" applyProtection="0">
      <alignment horizontal="right" vertical="center"/>
    </xf>
    <xf numFmtId="4" fontId="4" fillId="13" borderId="186" applyNumberFormat="0" applyProtection="0">
      <alignment horizontal="right" vertical="center"/>
    </xf>
    <xf numFmtId="4" fontId="55" fillId="13" borderId="189" applyNumberFormat="0" applyProtection="0">
      <alignment horizontal="right" vertical="center"/>
    </xf>
    <xf numFmtId="4" fontId="55" fillId="13" borderId="189" applyNumberFormat="0" applyProtection="0">
      <alignment horizontal="right" vertical="center"/>
    </xf>
    <xf numFmtId="4" fontId="55" fillId="13" borderId="189" applyNumberFormat="0" applyProtection="0">
      <alignment horizontal="right" vertical="center"/>
    </xf>
    <xf numFmtId="4" fontId="55" fillId="13" borderId="189" applyNumberFormat="0" applyProtection="0">
      <alignment horizontal="right" vertical="center"/>
    </xf>
    <xf numFmtId="4" fontId="55" fillId="13" borderId="189" applyNumberFormat="0" applyProtection="0">
      <alignment horizontal="right" vertical="center"/>
    </xf>
    <xf numFmtId="4" fontId="55" fillId="13" borderId="189" applyNumberFormat="0" applyProtection="0">
      <alignment horizontal="right" vertical="center"/>
    </xf>
    <xf numFmtId="4" fontId="55" fillId="13" borderId="189" applyNumberFormat="0" applyProtection="0">
      <alignment horizontal="right" vertical="center"/>
    </xf>
    <xf numFmtId="4" fontId="55" fillId="13" borderId="189" applyNumberFormat="0" applyProtection="0">
      <alignment horizontal="right" vertical="center"/>
    </xf>
    <xf numFmtId="4" fontId="55" fillId="13" borderId="189" applyNumberFormat="0" applyProtection="0">
      <alignment horizontal="right" vertical="center"/>
    </xf>
    <xf numFmtId="4" fontId="55" fillId="13" borderId="189" applyNumberFormat="0" applyProtection="0">
      <alignment horizontal="right" vertical="center"/>
    </xf>
    <xf numFmtId="4" fontId="55" fillId="13" borderId="189" applyNumberFormat="0" applyProtection="0">
      <alignment horizontal="right" vertical="center"/>
    </xf>
    <xf numFmtId="4" fontId="55" fillId="13" borderId="189" applyNumberFormat="0" applyProtection="0">
      <alignment horizontal="right" vertical="center"/>
    </xf>
    <xf numFmtId="4" fontId="55" fillId="42" borderId="189" applyNumberFormat="0" applyProtection="0">
      <alignment horizontal="right" vertical="center"/>
    </xf>
    <xf numFmtId="4" fontId="4" fillId="42" borderId="184" applyNumberFormat="0" applyProtection="0">
      <alignment horizontal="right" vertical="center"/>
    </xf>
    <xf numFmtId="4" fontId="4" fillId="42" borderId="184" applyNumberFormat="0" applyProtection="0">
      <alignment horizontal="right" vertical="center"/>
    </xf>
    <xf numFmtId="4" fontId="4" fillId="42" borderId="184" applyNumberFormat="0" applyProtection="0">
      <alignment horizontal="right" vertical="center"/>
    </xf>
    <xf numFmtId="4" fontId="4" fillId="42" borderId="184" applyNumberFormat="0" applyProtection="0">
      <alignment horizontal="right" vertical="center"/>
    </xf>
    <xf numFmtId="4" fontId="4" fillId="42" borderId="184" applyNumberFormat="0" applyProtection="0">
      <alignment horizontal="right" vertical="center"/>
    </xf>
    <xf numFmtId="4" fontId="4" fillId="42" borderId="184" applyNumberFormat="0" applyProtection="0">
      <alignment horizontal="right" vertical="center"/>
    </xf>
    <xf numFmtId="4" fontId="4" fillId="42" borderId="184" applyNumberFormat="0" applyProtection="0">
      <alignment horizontal="right" vertical="center"/>
    </xf>
    <xf numFmtId="4" fontId="4" fillId="42" borderId="184" applyNumberFormat="0" applyProtection="0">
      <alignment horizontal="right" vertical="center"/>
    </xf>
    <xf numFmtId="4" fontId="4" fillId="42" borderId="184" applyNumberFormat="0" applyProtection="0">
      <alignment horizontal="right" vertical="center"/>
    </xf>
    <xf numFmtId="4" fontId="4" fillId="42" borderId="184" applyNumberFormat="0" applyProtection="0">
      <alignment horizontal="right" vertical="center"/>
    </xf>
    <xf numFmtId="4" fontId="4" fillId="42" borderId="184" applyNumberFormat="0" applyProtection="0">
      <alignment horizontal="right" vertical="center"/>
    </xf>
    <xf numFmtId="4" fontId="4" fillId="42" borderId="184" applyNumberFormat="0" applyProtection="0">
      <alignment horizontal="right" vertical="center"/>
    </xf>
    <xf numFmtId="4" fontId="4" fillId="42" borderId="184" applyNumberFormat="0" applyProtection="0">
      <alignment horizontal="right" vertical="center"/>
    </xf>
    <xf numFmtId="4" fontId="4" fillId="42" borderId="184" applyNumberFormat="0" applyProtection="0">
      <alignment horizontal="right" vertical="center"/>
    </xf>
    <xf numFmtId="4" fontId="4" fillId="42" borderId="184" applyNumberFormat="0" applyProtection="0">
      <alignment horizontal="right" vertical="center"/>
    </xf>
    <xf numFmtId="4" fontId="4" fillId="42" borderId="184" applyNumberFormat="0" applyProtection="0">
      <alignment horizontal="right" vertical="center"/>
    </xf>
    <xf numFmtId="4" fontId="55" fillId="42" borderId="189" applyNumberFormat="0" applyProtection="0">
      <alignment horizontal="right" vertical="center"/>
    </xf>
    <xf numFmtId="4" fontId="55" fillId="42" borderId="189" applyNumberFormat="0" applyProtection="0">
      <alignment horizontal="right" vertical="center"/>
    </xf>
    <xf numFmtId="4" fontId="55" fillId="42" borderId="189" applyNumberFormat="0" applyProtection="0">
      <alignment horizontal="right" vertical="center"/>
    </xf>
    <xf numFmtId="4" fontId="55" fillId="42" borderId="189" applyNumberFormat="0" applyProtection="0">
      <alignment horizontal="right" vertical="center"/>
    </xf>
    <xf numFmtId="4" fontId="55" fillId="42" borderId="189" applyNumberFormat="0" applyProtection="0">
      <alignment horizontal="right" vertical="center"/>
    </xf>
    <xf numFmtId="4" fontId="55" fillId="42" borderId="189" applyNumberFormat="0" applyProtection="0">
      <alignment horizontal="right" vertical="center"/>
    </xf>
    <xf numFmtId="4" fontId="55" fillId="42" borderId="189" applyNumberFormat="0" applyProtection="0">
      <alignment horizontal="right" vertical="center"/>
    </xf>
    <xf numFmtId="4" fontId="55" fillId="42" borderId="189" applyNumberFormat="0" applyProtection="0">
      <alignment horizontal="right" vertical="center"/>
    </xf>
    <xf numFmtId="4" fontId="55" fillId="42" borderId="189" applyNumberFormat="0" applyProtection="0">
      <alignment horizontal="right" vertical="center"/>
    </xf>
    <xf numFmtId="4" fontId="55" fillId="42" borderId="189" applyNumberFormat="0" applyProtection="0">
      <alignment horizontal="right" vertical="center"/>
    </xf>
    <xf numFmtId="4" fontId="55" fillId="42" borderId="189" applyNumberFormat="0" applyProtection="0">
      <alignment horizontal="right" vertical="center"/>
    </xf>
    <xf numFmtId="4" fontId="55" fillId="42" borderId="189" applyNumberFormat="0" applyProtection="0">
      <alignment horizontal="right" vertical="center"/>
    </xf>
    <xf numFmtId="4" fontId="55" fillId="43" borderId="189" applyNumberFormat="0" applyProtection="0">
      <alignment horizontal="right" vertical="center"/>
    </xf>
    <xf numFmtId="4" fontId="4" fillId="43" borderId="184" applyNumberFormat="0" applyProtection="0">
      <alignment horizontal="right" vertical="center"/>
    </xf>
    <xf numFmtId="4" fontId="4" fillId="43" borderId="184" applyNumberFormat="0" applyProtection="0">
      <alignment horizontal="right" vertical="center"/>
    </xf>
    <xf numFmtId="4" fontId="4" fillId="43" borderId="184" applyNumberFormat="0" applyProtection="0">
      <alignment horizontal="right" vertical="center"/>
    </xf>
    <xf numFmtId="4" fontId="4" fillId="43" borderId="184" applyNumberFormat="0" applyProtection="0">
      <alignment horizontal="right" vertical="center"/>
    </xf>
    <xf numFmtId="4" fontId="4" fillId="43" borderId="184" applyNumberFormat="0" applyProtection="0">
      <alignment horizontal="right" vertical="center"/>
    </xf>
    <xf numFmtId="4" fontId="4" fillId="43" borderId="184" applyNumberFormat="0" applyProtection="0">
      <alignment horizontal="right" vertical="center"/>
    </xf>
    <xf numFmtId="4" fontId="4" fillId="43" borderId="184" applyNumberFormat="0" applyProtection="0">
      <alignment horizontal="right" vertical="center"/>
    </xf>
    <xf numFmtId="4" fontId="4" fillId="43" borderId="184" applyNumberFormat="0" applyProtection="0">
      <alignment horizontal="right" vertical="center"/>
    </xf>
    <xf numFmtId="4" fontId="4" fillId="43" borderId="184" applyNumberFormat="0" applyProtection="0">
      <alignment horizontal="right" vertical="center"/>
    </xf>
    <xf numFmtId="4" fontId="4" fillId="43" borderId="184" applyNumberFormat="0" applyProtection="0">
      <alignment horizontal="right" vertical="center"/>
    </xf>
    <xf numFmtId="4" fontId="4" fillId="43" borderId="184" applyNumberFormat="0" applyProtection="0">
      <alignment horizontal="right" vertical="center"/>
    </xf>
    <xf numFmtId="4" fontId="4" fillId="43" borderId="184" applyNumberFormat="0" applyProtection="0">
      <alignment horizontal="right" vertical="center"/>
    </xf>
    <xf numFmtId="4" fontId="4" fillId="43" borderId="184" applyNumberFormat="0" applyProtection="0">
      <alignment horizontal="right" vertical="center"/>
    </xf>
    <xf numFmtId="4" fontId="4" fillId="43" borderId="184" applyNumberFormat="0" applyProtection="0">
      <alignment horizontal="right" vertical="center"/>
    </xf>
    <xf numFmtId="4" fontId="4" fillId="43" borderId="184" applyNumberFormat="0" applyProtection="0">
      <alignment horizontal="right" vertical="center"/>
    </xf>
    <xf numFmtId="4" fontId="4" fillId="43" borderId="184" applyNumberFormat="0" applyProtection="0">
      <alignment horizontal="right" vertical="center"/>
    </xf>
    <xf numFmtId="4" fontId="55" fillId="43" borderId="189" applyNumberFormat="0" applyProtection="0">
      <alignment horizontal="right" vertical="center"/>
    </xf>
    <xf numFmtId="4" fontId="55" fillId="43" borderId="189" applyNumberFormat="0" applyProtection="0">
      <alignment horizontal="right" vertical="center"/>
    </xf>
    <xf numFmtId="4" fontId="55" fillId="43" borderId="189" applyNumberFormat="0" applyProtection="0">
      <alignment horizontal="right" vertical="center"/>
    </xf>
    <xf numFmtId="4" fontId="55" fillId="43" borderId="189" applyNumberFormat="0" applyProtection="0">
      <alignment horizontal="right" vertical="center"/>
    </xf>
    <xf numFmtId="4" fontId="55" fillId="43" borderId="189" applyNumberFormat="0" applyProtection="0">
      <alignment horizontal="right" vertical="center"/>
    </xf>
    <xf numFmtId="4" fontId="55" fillId="43" borderId="189" applyNumberFormat="0" applyProtection="0">
      <alignment horizontal="right" vertical="center"/>
    </xf>
    <xf numFmtId="4" fontId="55" fillId="43" borderId="189" applyNumberFormat="0" applyProtection="0">
      <alignment horizontal="right" vertical="center"/>
    </xf>
    <xf numFmtId="4" fontId="55" fillId="43" borderId="189" applyNumberFormat="0" applyProtection="0">
      <alignment horizontal="right" vertical="center"/>
    </xf>
    <xf numFmtId="4" fontId="55" fillId="43" borderId="189" applyNumberFormat="0" applyProtection="0">
      <alignment horizontal="right" vertical="center"/>
    </xf>
    <xf numFmtId="4" fontId="55" fillId="43" borderId="189" applyNumberFormat="0" applyProtection="0">
      <alignment horizontal="right" vertical="center"/>
    </xf>
    <xf numFmtId="4" fontId="55" fillId="43" borderId="189" applyNumberFormat="0" applyProtection="0">
      <alignment horizontal="right" vertical="center"/>
    </xf>
    <xf numFmtId="4" fontId="55" fillId="43" borderId="189" applyNumberFormat="0" applyProtection="0">
      <alignment horizontal="right" vertical="center"/>
    </xf>
    <xf numFmtId="4" fontId="55" fillId="25" borderId="189" applyNumberFormat="0" applyProtection="0">
      <alignment horizontal="right" vertical="center"/>
    </xf>
    <xf numFmtId="4" fontId="4" fillId="25" borderId="184" applyNumberFormat="0" applyProtection="0">
      <alignment horizontal="right" vertical="center"/>
    </xf>
    <xf numFmtId="4" fontId="4" fillId="25" borderId="184" applyNumberFormat="0" applyProtection="0">
      <alignment horizontal="right" vertical="center"/>
    </xf>
    <xf numFmtId="4" fontId="4" fillId="25" borderId="184" applyNumberFormat="0" applyProtection="0">
      <alignment horizontal="right" vertical="center"/>
    </xf>
    <xf numFmtId="4" fontId="4" fillId="25" borderId="184" applyNumberFormat="0" applyProtection="0">
      <alignment horizontal="right" vertical="center"/>
    </xf>
    <xf numFmtId="4" fontId="4" fillId="25" borderId="184" applyNumberFormat="0" applyProtection="0">
      <alignment horizontal="right" vertical="center"/>
    </xf>
    <xf numFmtId="4" fontId="4" fillId="25" borderId="184" applyNumberFormat="0" applyProtection="0">
      <alignment horizontal="right" vertical="center"/>
    </xf>
    <xf numFmtId="4" fontId="4" fillId="25" borderId="184" applyNumberFormat="0" applyProtection="0">
      <alignment horizontal="right" vertical="center"/>
    </xf>
    <xf numFmtId="4" fontId="4" fillId="25" borderId="184" applyNumberFormat="0" applyProtection="0">
      <alignment horizontal="right" vertical="center"/>
    </xf>
    <xf numFmtId="4" fontId="4" fillId="25" borderId="184" applyNumberFormat="0" applyProtection="0">
      <alignment horizontal="right" vertical="center"/>
    </xf>
    <xf numFmtId="4" fontId="4" fillId="25" borderId="184" applyNumberFormat="0" applyProtection="0">
      <alignment horizontal="right" vertical="center"/>
    </xf>
    <xf numFmtId="4" fontId="4" fillId="25" borderId="184" applyNumberFormat="0" applyProtection="0">
      <alignment horizontal="right" vertical="center"/>
    </xf>
    <xf numFmtId="4" fontId="4" fillId="25" borderId="184" applyNumberFormat="0" applyProtection="0">
      <alignment horizontal="right" vertical="center"/>
    </xf>
    <xf numFmtId="4" fontId="4" fillId="25" borderId="184" applyNumberFormat="0" applyProtection="0">
      <alignment horizontal="right" vertical="center"/>
    </xf>
    <xf numFmtId="4" fontId="4" fillId="25" borderId="184" applyNumberFormat="0" applyProtection="0">
      <alignment horizontal="right" vertical="center"/>
    </xf>
    <xf numFmtId="4" fontId="4" fillId="25" borderId="184" applyNumberFormat="0" applyProtection="0">
      <alignment horizontal="right" vertical="center"/>
    </xf>
    <xf numFmtId="4" fontId="4" fillId="25" borderId="184" applyNumberFormat="0" applyProtection="0">
      <alignment horizontal="right" vertical="center"/>
    </xf>
    <xf numFmtId="4" fontId="55" fillId="25" borderId="189" applyNumberFormat="0" applyProtection="0">
      <alignment horizontal="right" vertical="center"/>
    </xf>
    <xf numFmtId="4" fontId="55" fillId="25" borderId="189" applyNumberFormat="0" applyProtection="0">
      <alignment horizontal="right" vertical="center"/>
    </xf>
    <xf numFmtId="4" fontId="55" fillId="25" borderId="189" applyNumberFormat="0" applyProtection="0">
      <alignment horizontal="right" vertical="center"/>
    </xf>
    <xf numFmtId="4" fontId="55" fillId="25" borderId="189" applyNumberFormat="0" applyProtection="0">
      <alignment horizontal="right" vertical="center"/>
    </xf>
    <xf numFmtId="4" fontId="55" fillId="25" borderId="189" applyNumberFormat="0" applyProtection="0">
      <alignment horizontal="right" vertical="center"/>
    </xf>
    <xf numFmtId="4" fontId="55" fillId="25" borderId="189" applyNumberFormat="0" applyProtection="0">
      <alignment horizontal="right" vertical="center"/>
    </xf>
    <xf numFmtId="4" fontId="55" fillId="25" borderId="189" applyNumberFormat="0" applyProtection="0">
      <alignment horizontal="right" vertical="center"/>
    </xf>
    <xf numFmtId="4" fontId="55" fillId="25" borderId="189" applyNumberFormat="0" applyProtection="0">
      <alignment horizontal="right" vertical="center"/>
    </xf>
    <xf numFmtId="4" fontId="55" fillId="25" borderId="189" applyNumberFormat="0" applyProtection="0">
      <alignment horizontal="right" vertical="center"/>
    </xf>
    <xf numFmtId="4" fontId="55" fillId="25" borderId="189" applyNumberFormat="0" applyProtection="0">
      <alignment horizontal="right" vertical="center"/>
    </xf>
    <xf numFmtId="4" fontId="55" fillId="25" borderId="189" applyNumberFormat="0" applyProtection="0">
      <alignment horizontal="right" vertical="center"/>
    </xf>
    <xf numFmtId="4" fontId="55" fillId="25" borderId="189" applyNumberFormat="0" applyProtection="0">
      <alignment horizontal="right" vertical="center"/>
    </xf>
    <xf numFmtId="4" fontId="55" fillId="17" borderId="189" applyNumberFormat="0" applyProtection="0">
      <alignment horizontal="right" vertical="center"/>
    </xf>
    <xf numFmtId="4" fontId="4" fillId="17" borderId="184" applyNumberFormat="0" applyProtection="0">
      <alignment horizontal="right" vertical="center"/>
    </xf>
    <xf numFmtId="4" fontId="4" fillId="17" borderId="184" applyNumberFormat="0" applyProtection="0">
      <alignment horizontal="right" vertical="center"/>
    </xf>
    <xf numFmtId="4" fontId="4" fillId="17" borderId="184" applyNumberFormat="0" applyProtection="0">
      <alignment horizontal="right" vertical="center"/>
    </xf>
    <xf numFmtId="4" fontId="4" fillId="17" borderId="184" applyNumberFormat="0" applyProtection="0">
      <alignment horizontal="right" vertical="center"/>
    </xf>
    <xf numFmtId="4" fontId="4" fillId="17" borderId="184" applyNumberFormat="0" applyProtection="0">
      <alignment horizontal="right" vertical="center"/>
    </xf>
    <xf numFmtId="4" fontId="4" fillId="17" borderId="184" applyNumberFormat="0" applyProtection="0">
      <alignment horizontal="right" vertical="center"/>
    </xf>
    <xf numFmtId="4" fontId="4" fillId="17" borderId="184" applyNumberFormat="0" applyProtection="0">
      <alignment horizontal="right" vertical="center"/>
    </xf>
    <xf numFmtId="4" fontId="4" fillId="17" borderId="184" applyNumberFormat="0" applyProtection="0">
      <alignment horizontal="right" vertical="center"/>
    </xf>
    <xf numFmtId="4" fontId="4" fillId="17" borderId="184" applyNumberFormat="0" applyProtection="0">
      <alignment horizontal="right" vertical="center"/>
    </xf>
    <xf numFmtId="4" fontId="4" fillId="17" borderId="184" applyNumberFormat="0" applyProtection="0">
      <alignment horizontal="right" vertical="center"/>
    </xf>
    <xf numFmtId="4" fontId="4" fillId="17" borderId="184" applyNumberFormat="0" applyProtection="0">
      <alignment horizontal="right" vertical="center"/>
    </xf>
    <xf numFmtId="4" fontId="4" fillId="17" borderId="184" applyNumberFormat="0" applyProtection="0">
      <alignment horizontal="right" vertical="center"/>
    </xf>
    <xf numFmtId="4" fontId="4" fillId="17" borderId="184" applyNumberFormat="0" applyProtection="0">
      <alignment horizontal="right" vertical="center"/>
    </xf>
    <xf numFmtId="4" fontId="4" fillId="17" borderId="184" applyNumberFormat="0" applyProtection="0">
      <alignment horizontal="right" vertical="center"/>
    </xf>
    <xf numFmtId="4" fontId="4" fillId="17" borderId="184" applyNumberFormat="0" applyProtection="0">
      <alignment horizontal="right" vertical="center"/>
    </xf>
    <xf numFmtId="4" fontId="4" fillId="17" borderId="184" applyNumberFormat="0" applyProtection="0">
      <alignment horizontal="right" vertical="center"/>
    </xf>
    <xf numFmtId="4" fontId="55" fillId="17" borderId="189" applyNumberFormat="0" applyProtection="0">
      <alignment horizontal="right" vertical="center"/>
    </xf>
    <xf numFmtId="4" fontId="55" fillId="17" borderId="189" applyNumberFormat="0" applyProtection="0">
      <alignment horizontal="right" vertical="center"/>
    </xf>
    <xf numFmtId="4" fontId="55" fillId="17" borderId="189" applyNumberFormat="0" applyProtection="0">
      <alignment horizontal="right" vertical="center"/>
    </xf>
    <xf numFmtId="4" fontId="55" fillId="17" borderId="189" applyNumberFormat="0" applyProtection="0">
      <alignment horizontal="right" vertical="center"/>
    </xf>
    <xf numFmtId="4" fontId="55" fillId="17" borderId="189" applyNumberFormat="0" applyProtection="0">
      <alignment horizontal="right" vertical="center"/>
    </xf>
    <xf numFmtId="4" fontId="55" fillId="17" borderId="189" applyNumberFormat="0" applyProtection="0">
      <alignment horizontal="right" vertical="center"/>
    </xf>
    <xf numFmtId="4" fontId="55" fillId="17" borderId="189" applyNumberFormat="0" applyProtection="0">
      <alignment horizontal="right" vertical="center"/>
    </xf>
    <xf numFmtId="4" fontId="55" fillId="17" borderId="189" applyNumberFormat="0" applyProtection="0">
      <alignment horizontal="right" vertical="center"/>
    </xf>
    <xf numFmtId="4" fontId="55" fillId="17" borderId="189" applyNumberFormat="0" applyProtection="0">
      <alignment horizontal="right" vertical="center"/>
    </xf>
    <xf numFmtId="4" fontId="55" fillId="17" borderId="189" applyNumberFormat="0" applyProtection="0">
      <alignment horizontal="right" vertical="center"/>
    </xf>
    <xf numFmtId="4" fontId="55" fillId="17" borderId="189" applyNumberFormat="0" applyProtection="0">
      <alignment horizontal="right" vertical="center"/>
    </xf>
    <xf numFmtId="4" fontId="55" fillId="17" borderId="189" applyNumberFormat="0" applyProtection="0">
      <alignment horizontal="right" vertical="center"/>
    </xf>
    <xf numFmtId="4" fontId="55" fillId="44" borderId="189" applyNumberFormat="0" applyProtection="0">
      <alignment horizontal="right" vertical="center"/>
    </xf>
    <xf numFmtId="4" fontId="4" fillId="44" borderId="184" applyNumberFormat="0" applyProtection="0">
      <alignment horizontal="right" vertical="center"/>
    </xf>
    <xf numFmtId="4" fontId="4" fillId="44" borderId="184" applyNumberFormat="0" applyProtection="0">
      <alignment horizontal="right" vertical="center"/>
    </xf>
    <xf numFmtId="4" fontId="4" fillId="44" borderId="184" applyNumberFormat="0" applyProtection="0">
      <alignment horizontal="right" vertical="center"/>
    </xf>
    <xf numFmtId="4" fontId="4" fillId="44" borderId="184" applyNumberFormat="0" applyProtection="0">
      <alignment horizontal="right" vertical="center"/>
    </xf>
    <xf numFmtId="4" fontId="4" fillId="44" borderId="184" applyNumberFormat="0" applyProtection="0">
      <alignment horizontal="right" vertical="center"/>
    </xf>
    <xf numFmtId="4" fontId="4" fillId="44" borderId="184" applyNumberFormat="0" applyProtection="0">
      <alignment horizontal="right" vertical="center"/>
    </xf>
    <xf numFmtId="4" fontId="4" fillId="44" borderId="184" applyNumberFormat="0" applyProtection="0">
      <alignment horizontal="right" vertical="center"/>
    </xf>
    <xf numFmtId="4" fontId="4" fillId="44" borderId="184" applyNumberFormat="0" applyProtection="0">
      <alignment horizontal="right" vertical="center"/>
    </xf>
    <xf numFmtId="4" fontId="4" fillId="44" borderId="184" applyNumberFormat="0" applyProtection="0">
      <alignment horizontal="right" vertical="center"/>
    </xf>
    <xf numFmtId="4" fontId="4" fillId="44" borderId="184" applyNumberFormat="0" applyProtection="0">
      <alignment horizontal="right" vertical="center"/>
    </xf>
    <xf numFmtId="4" fontId="4" fillId="44" borderId="184" applyNumberFormat="0" applyProtection="0">
      <alignment horizontal="right" vertical="center"/>
    </xf>
    <xf numFmtId="4" fontId="4" fillId="44" borderId="184" applyNumberFormat="0" applyProtection="0">
      <alignment horizontal="right" vertical="center"/>
    </xf>
    <xf numFmtId="4" fontId="4" fillId="44" borderId="184" applyNumberFormat="0" applyProtection="0">
      <alignment horizontal="right" vertical="center"/>
    </xf>
    <xf numFmtId="4" fontId="4" fillId="44" borderId="184" applyNumberFormat="0" applyProtection="0">
      <alignment horizontal="right" vertical="center"/>
    </xf>
    <xf numFmtId="4" fontId="4" fillId="44" borderId="184" applyNumberFormat="0" applyProtection="0">
      <alignment horizontal="right" vertical="center"/>
    </xf>
    <xf numFmtId="4" fontId="4" fillId="44" borderId="184" applyNumberFormat="0" applyProtection="0">
      <alignment horizontal="right" vertical="center"/>
    </xf>
    <xf numFmtId="4" fontId="55" fillId="44" borderId="189" applyNumberFormat="0" applyProtection="0">
      <alignment horizontal="right" vertical="center"/>
    </xf>
    <xf numFmtId="4" fontId="55" fillId="44" borderId="189" applyNumberFormat="0" applyProtection="0">
      <alignment horizontal="right" vertical="center"/>
    </xf>
    <xf numFmtId="4" fontId="55" fillId="44" borderId="189" applyNumberFormat="0" applyProtection="0">
      <alignment horizontal="right" vertical="center"/>
    </xf>
    <xf numFmtId="4" fontId="55" fillId="44" borderId="189" applyNumberFormat="0" applyProtection="0">
      <alignment horizontal="right" vertical="center"/>
    </xf>
    <xf numFmtId="4" fontId="55" fillId="44" borderId="189" applyNumberFormat="0" applyProtection="0">
      <alignment horizontal="right" vertical="center"/>
    </xf>
    <xf numFmtId="4" fontId="55" fillId="44" borderId="189" applyNumberFormat="0" applyProtection="0">
      <alignment horizontal="right" vertical="center"/>
    </xf>
    <xf numFmtId="4" fontId="55" fillId="44" borderId="189" applyNumberFormat="0" applyProtection="0">
      <alignment horizontal="right" vertical="center"/>
    </xf>
    <xf numFmtId="4" fontId="55" fillId="44" borderId="189" applyNumberFormat="0" applyProtection="0">
      <alignment horizontal="right" vertical="center"/>
    </xf>
    <xf numFmtId="4" fontId="55" fillId="44" borderId="189" applyNumberFormat="0" applyProtection="0">
      <alignment horizontal="right" vertical="center"/>
    </xf>
    <xf numFmtId="4" fontId="55" fillId="44" borderId="189" applyNumberFormat="0" applyProtection="0">
      <alignment horizontal="right" vertical="center"/>
    </xf>
    <xf numFmtId="4" fontId="55" fillId="44" borderId="189" applyNumberFormat="0" applyProtection="0">
      <alignment horizontal="right" vertical="center"/>
    </xf>
    <xf numFmtId="4" fontId="55" fillId="44" borderId="189" applyNumberFormat="0" applyProtection="0">
      <alignment horizontal="right" vertical="center"/>
    </xf>
    <xf numFmtId="4" fontId="55" fillId="45" borderId="189" applyNumberFormat="0" applyProtection="0">
      <alignment horizontal="right" vertical="center"/>
    </xf>
    <xf numFmtId="4" fontId="4" fillId="45" borderId="184" applyNumberFormat="0" applyProtection="0">
      <alignment horizontal="right" vertical="center"/>
    </xf>
    <xf numFmtId="4" fontId="4" fillId="45" borderId="184" applyNumberFormat="0" applyProtection="0">
      <alignment horizontal="right" vertical="center"/>
    </xf>
    <xf numFmtId="4" fontId="4" fillId="45" borderId="184" applyNumberFormat="0" applyProtection="0">
      <alignment horizontal="right" vertical="center"/>
    </xf>
    <xf numFmtId="4" fontId="4" fillId="45" borderId="184" applyNumberFormat="0" applyProtection="0">
      <alignment horizontal="right" vertical="center"/>
    </xf>
    <xf numFmtId="4" fontId="4" fillId="45" borderId="184" applyNumberFormat="0" applyProtection="0">
      <alignment horizontal="right" vertical="center"/>
    </xf>
    <xf numFmtId="4" fontId="4" fillId="45" borderId="184" applyNumberFormat="0" applyProtection="0">
      <alignment horizontal="right" vertical="center"/>
    </xf>
    <xf numFmtId="4" fontId="4" fillId="45" borderId="184" applyNumberFormat="0" applyProtection="0">
      <alignment horizontal="right" vertical="center"/>
    </xf>
    <xf numFmtId="4" fontId="4" fillId="45" borderId="184" applyNumberFormat="0" applyProtection="0">
      <alignment horizontal="right" vertical="center"/>
    </xf>
    <xf numFmtId="4" fontId="4" fillId="45" borderId="184" applyNumberFormat="0" applyProtection="0">
      <alignment horizontal="right" vertical="center"/>
    </xf>
    <xf numFmtId="4" fontId="4" fillId="45" borderId="184" applyNumberFormat="0" applyProtection="0">
      <alignment horizontal="right" vertical="center"/>
    </xf>
    <xf numFmtId="4" fontId="4" fillId="45" borderId="184" applyNumberFormat="0" applyProtection="0">
      <alignment horizontal="right" vertical="center"/>
    </xf>
    <xf numFmtId="4" fontId="4" fillId="45" borderId="184" applyNumberFormat="0" applyProtection="0">
      <alignment horizontal="right" vertical="center"/>
    </xf>
    <xf numFmtId="4" fontId="4" fillId="45" borderId="184" applyNumberFormat="0" applyProtection="0">
      <alignment horizontal="right" vertical="center"/>
    </xf>
    <xf numFmtId="4" fontId="4" fillId="45" borderId="184" applyNumberFormat="0" applyProtection="0">
      <alignment horizontal="right" vertical="center"/>
    </xf>
    <xf numFmtId="4" fontId="4" fillId="45" borderId="184" applyNumberFormat="0" applyProtection="0">
      <alignment horizontal="right" vertical="center"/>
    </xf>
    <xf numFmtId="4" fontId="4" fillId="45" borderId="184" applyNumberFormat="0" applyProtection="0">
      <alignment horizontal="right" vertical="center"/>
    </xf>
    <xf numFmtId="4" fontId="55" fillId="45" borderId="189" applyNumberFormat="0" applyProtection="0">
      <alignment horizontal="right" vertical="center"/>
    </xf>
    <xf numFmtId="4" fontId="55" fillId="45" borderId="189" applyNumberFormat="0" applyProtection="0">
      <alignment horizontal="right" vertical="center"/>
    </xf>
    <xf numFmtId="4" fontId="55" fillId="45" borderId="189" applyNumberFormat="0" applyProtection="0">
      <alignment horizontal="right" vertical="center"/>
    </xf>
    <xf numFmtId="4" fontId="55" fillId="45" borderId="189" applyNumberFormat="0" applyProtection="0">
      <alignment horizontal="right" vertical="center"/>
    </xf>
    <xf numFmtId="4" fontId="55" fillId="45" borderId="189" applyNumberFormat="0" applyProtection="0">
      <alignment horizontal="right" vertical="center"/>
    </xf>
    <xf numFmtId="4" fontId="55" fillId="45" borderId="189" applyNumberFormat="0" applyProtection="0">
      <alignment horizontal="right" vertical="center"/>
    </xf>
    <xf numFmtId="4" fontId="55" fillId="45" borderId="189" applyNumberFormat="0" applyProtection="0">
      <alignment horizontal="right" vertical="center"/>
    </xf>
    <xf numFmtId="4" fontId="55" fillId="45" borderId="189" applyNumberFormat="0" applyProtection="0">
      <alignment horizontal="right" vertical="center"/>
    </xf>
    <xf numFmtId="4" fontId="55" fillId="45" borderId="189" applyNumberFormat="0" applyProtection="0">
      <alignment horizontal="right" vertical="center"/>
    </xf>
    <xf numFmtId="4" fontId="55" fillId="45" borderId="189" applyNumberFormat="0" applyProtection="0">
      <alignment horizontal="right" vertical="center"/>
    </xf>
    <xf numFmtId="4" fontId="55" fillId="45" borderId="189" applyNumberFormat="0" applyProtection="0">
      <alignment horizontal="right" vertical="center"/>
    </xf>
    <xf numFmtId="4" fontId="55" fillId="45" borderId="189" applyNumberFormat="0" applyProtection="0">
      <alignment horizontal="right" vertical="center"/>
    </xf>
    <xf numFmtId="4" fontId="53" fillId="46" borderId="190" applyNumberFormat="0" applyProtection="0">
      <alignment horizontal="left" vertical="center" indent="1"/>
    </xf>
    <xf numFmtId="4" fontId="4" fillId="46" borderId="186" applyNumberFormat="0" applyProtection="0">
      <alignment horizontal="left" vertical="center" indent="1"/>
    </xf>
    <xf numFmtId="4" fontId="4" fillId="46" borderId="186" applyNumberFormat="0" applyProtection="0">
      <alignment horizontal="left" vertical="center" indent="1"/>
    </xf>
    <xf numFmtId="4" fontId="4" fillId="46" borderId="186" applyNumberFormat="0" applyProtection="0">
      <alignment horizontal="left" vertical="center" indent="1"/>
    </xf>
    <xf numFmtId="4" fontId="4" fillId="46" borderId="186" applyNumberFormat="0" applyProtection="0">
      <alignment horizontal="left" vertical="center" indent="1"/>
    </xf>
    <xf numFmtId="4" fontId="4" fillId="46" borderId="186" applyNumberFormat="0" applyProtection="0">
      <alignment horizontal="left" vertical="center" indent="1"/>
    </xf>
    <xf numFmtId="4" fontId="4" fillId="46" borderId="186" applyNumberFormat="0" applyProtection="0">
      <alignment horizontal="left" vertical="center" indent="1"/>
    </xf>
    <xf numFmtId="4" fontId="4" fillId="46" borderId="186" applyNumberFormat="0" applyProtection="0">
      <alignment horizontal="left" vertical="center" indent="1"/>
    </xf>
    <xf numFmtId="4" fontId="4" fillId="46" borderId="186" applyNumberFormat="0" applyProtection="0">
      <alignment horizontal="left" vertical="center" indent="1"/>
    </xf>
    <xf numFmtId="4" fontId="4" fillId="46" borderId="186" applyNumberFormat="0" applyProtection="0">
      <alignment horizontal="left" vertical="center" indent="1"/>
    </xf>
    <xf numFmtId="4" fontId="4" fillId="46" borderId="186" applyNumberFormat="0" applyProtection="0">
      <alignment horizontal="left" vertical="center" indent="1"/>
    </xf>
    <xf numFmtId="4" fontId="4" fillId="46" borderId="186" applyNumberFormat="0" applyProtection="0">
      <alignment horizontal="left" vertical="center" indent="1"/>
    </xf>
    <xf numFmtId="4" fontId="4" fillId="46" borderId="186" applyNumberFormat="0" applyProtection="0">
      <alignment horizontal="left" vertical="center" indent="1"/>
    </xf>
    <xf numFmtId="4" fontId="4" fillId="46" borderId="186" applyNumberFormat="0" applyProtection="0">
      <alignment horizontal="left" vertical="center" indent="1"/>
    </xf>
    <xf numFmtId="4" fontId="4" fillId="46" borderId="186" applyNumberFormat="0" applyProtection="0">
      <alignment horizontal="left" vertical="center" indent="1"/>
    </xf>
    <xf numFmtId="4" fontId="4" fillId="46" borderId="186" applyNumberFormat="0" applyProtection="0">
      <alignment horizontal="left" vertical="center" indent="1"/>
    </xf>
    <xf numFmtId="4" fontId="4" fillId="46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3" fillId="21" borderId="186" applyNumberFormat="0" applyProtection="0">
      <alignment horizontal="left" vertical="center" indent="1"/>
    </xf>
    <xf numFmtId="4" fontId="4" fillId="55" borderId="184" applyNumberFormat="0" applyProtection="0">
      <alignment horizontal="right" vertical="center"/>
    </xf>
    <xf numFmtId="4" fontId="4" fillId="55" borderId="184" applyNumberFormat="0" applyProtection="0">
      <alignment horizontal="right" vertical="center"/>
    </xf>
    <xf numFmtId="4" fontId="4" fillId="55" borderId="184" applyNumberFormat="0" applyProtection="0">
      <alignment horizontal="right" vertical="center"/>
    </xf>
    <xf numFmtId="4" fontId="4" fillId="55" borderId="184" applyNumberFormat="0" applyProtection="0">
      <alignment horizontal="right" vertical="center"/>
    </xf>
    <xf numFmtId="4" fontId="4" fillId="55" borderId="184" applyNumberFormat="0" applyProtection="0">
      <alignment horizontal="right" vertical="center"/>
    </xf>
    <xf numFmtId="4" fontId="4" fillId="55" borderId="184" applyNumberFormat="0" applyProtection="0">
      <alignment horizontal="right" vertical="center"/>
    </xf>
    <xf numFmtId="4" fontId="4" fillId="55" borderId="184" applyNumberFormat="0" applyProtection="0">
      <alignment horizontal="right" vertical="center"/>
    </xf>
    <xf numFmtId="4" fontId="4" fillId="55" borderId="184" applyNumberFormat="0" applyProtection="0">
      <alignment horizontal="right" vertical="center"/>
    </xf>
    <xf numFmtId="4" fontId="4" fillId="55" borderId="184" applyNumberFormat="0" applyProtection="0">
      <alignment horizontal="right" vertical="center"/>
    </xf>
    <xf numFmtId="4" fontId="4" fillId="55" borderId="184" applyNumberFormat="0" applyProtection="0">
      <alignment horizontal="right" vertical="center"/>
    </xf>
    <xf numFmtId="4" fontId="4" fillId="55" borderId="184" applyNumberFormat="0" applyProtection="0">
      <alignment horizontal="right" vertical="center"/>
    </xf>
    <xf numFmtId="4" fontId="4" fillId="55" borderId="184" applyNumberFormat="0" applyProtection="0">
      <alignment horizontal="right" vertical="center"/>
    </xf>
    <xf numFmtId="4" fontId="4" fillId="55" borderId="184" applyNumberFormat="0" applyProtection="0">
      <alignment horizontal="right" vertical="center"/>
    </xf>
    <xf numFmtId="4" fontId="4" fillId="55" borderId="184" applyNumberFormat="0" applyProtection="0">
      <alignment horizontal="right" vertical="center"/>
    </xf>
    <xf numFmtId="4" fontId="4" fillId="55" borderId="184" applyNumberFormat="0" applyProtection="0">
      <alignment horizontal="right" vertical="center"/>
    </xf>
    <xf numFmtId="4" fontId="4" fillId="55" borderId="184" applyNumberFormat="0" applyProtection="0">
      <alignment horizontal="right" vertical="center"/>
    </xf>
    <xf numFmtId="4" fontId="4" fillId="47" borderId="186" applyNumberFormat="0" applyProtection="0">
      <alignment horizontal="left" vertical="center" indent="1"/>
    </xf>
    <xf numFmtId="4" fontId="4" fillId="47" borderId="186" applyNumberFormat="0" applyProtection="0">
      <alignment horizontal="left" vertical="center" indent="1"/>
    </xf>
    <xf numFmtId="4" fontId="4" fillId="47" borderId="186" applyNumberFormat="0" applyProtection="0">
      <alignment horizontal="left" vertical="center" indent="1"/>
    </xf>
    <xf numFmtId="4" fontId="4" fillId="47" borderId="186" applyNumberFormat="0" applyProtection="0">
      <alignment horizontal="left" vertical="center" indent="1"/>
    </xf>
    <xf numFmtId="4" fontId="4" fillId="47" borderId="186" applyNumberFormat="0" applyProtection="0">
      <alignment horizontal="left" vertical="center" indent="1"/>
    </xf>
    <xf numFmtId="4" fontId="4" fillId="47" borderId="186" applyNumberFormat="0" applyProtection="0">
      <alignment horizontal="left" vertical="center" indent="1"/>
    </xf>
    <xf numFmtId="4" fontId="4" fillId="47" borderId="186" applyNumberFormat="0" applyProtection="0">
      <alignment horizontal="left" vertical="center" indent="1"/>
    </xf>
    <xf numFmtId="4" fontId="4" fillId="47" borderId="186" applyNumberFormat="0" applyProtection="0">
      <alignment horizontal="left" vertical="center" indent="1"/>
    </xf>
    <xf numFmtId="4" fontId="4" fillId="47" borderId="186" applyNumberFormat="0" applyProtection="0">
      <alignment horizontal="left" vertical="center" indent="1"/>
    </xf>
    <xf numFmtId="4" fontId="4" fillId="47" borderId="186" applyNumberFormat="0" applyProtection="0">
      <alignment horizontal="left" vertical="center" indent="1"/>
    </xf>
    <xf numFmtId="4" fontId="4" fillId="47" borderId="186" applyNumberFormat="0" applyProtection="0">
      <alignment horizontal="left" vertical="center" indent="1"/>
    </xf>
    <xf numFmtId="4" fontId="4" fillId="47" borderId="186" applyNumberFormat="0" applyProtection="0">
      <alignment horizontal="left" vertical="center" indent="1"/>
    </xf>
    <xf numFmtId="4" fontId="4" fillId="47" borderId="186" applyNumberFormat="0" applyProtection="0">
      <alignment horizontal="left" vertical="center" indent="1"/>
    </xf>
    <xf numFmtId="4" fontId="4" fillId="47" borderId="186" applyNumberFormat="0" applyProtection="0">
      <alignment horizontal="left" vertical="center" indent="1"/>
    </xf>
    <xf numFmtId="4" fontId="4" fillId="47" borderId="186" applyNumberFormat="0" applyProtection="0">
      <alignment horizontal="left" vertical="center" indent="1"/>
    </xf>
    <xf numFmtId="4" fontId="4" fillId="47" borderId="186" applyNumberFormat="0" applyProtection="0">
      <alignment horizontal="left" vertical="center" indent="1"/>
    </xf>
    <xf numFmtId="4" fontId="4" fillId="55" borderId="186" applyNumberFormat="0" applyProtection="0">
      <alignment horizontal="left" vertical="center" indent="1"/>
    </xf>
    <xf numFmtId="4" fontId="4" fillId="55" borderId="186" applyNumberFormat="0" applyProtection="0">
      <alignment horizontal="left" vertical="center" indent="1"/>
    </xf>
    <xf numFmtId="4" fontId="4" fillId="55" borderId="186" applyNumberFormat="0" applyProtection="0">
      <alignment horizontal="left" vertical="center" indent="1"/>
    </xf>
    <xf numFmtId="4" fontId="4" fillId="55" borderId="186" applyNumberFormat="0" applyProtection="0">
      <alignment horizontal="left" vertical="center" indent="1"/>
    </xf>
    <xf numFmtId="4" fontId="4" fillId="55" borderId="186" applyNumberFormat="0" applyProtection="0">
      <alignment horizontal="left" vertical="center" indent="1"/>
    </xf>
    <xf numFmtId="4" fontId="4" fillId="55" borderId="186" applyNumberFormat="0" applyProtection="0">
      <alignment horizontal="left" vertical="center" indent="1"/>
    </xf>
    <xf numFmtId="4" fontId="4" fillId="55" borderId="186" applyNumberFormat="0" applyProtection="0">
      <alignment horizontal="left" vertical="center" indent="1"/>
    </xf>
    <xf numFmtId="4" fontId="4" fillId="55" borderId="186" applyNumberFormat="0" applyProtection="0">
      <alignment horizontal="left" vertical="center" indent="1"/>
    </xf>
    <xf numFmtId="4" fontId="4" fillId="55" borderId="186" applyNumberFormat="0" applyProtection="0">
      <alignment horizontal="left" vertical="center" indent="1"/>
    </xf>
    <xf numFmtId="4" fontId="4" fillId="55" borderId="186" applyNumberFormat="0" applyProtection="0">
      <alignment horizontal="left" vertical="center" indent="1"/>
    </xf>
    <xf numFmtId="4" fontId="4" fillId="55" borderId="186" applyNumberFormat="0" applyProtection="0">
      <alignment horizontal="left" vertical="center" indent="1"/>
    </xf>
    <xf numFmtId="4" fontId="4" fillId="55" borderId="186" applyNumberFormat="0" applyProtection="0">
      <alignment horizontal="left" vertical="center" indent="1"/>
    </xf>
    <xf numFmtId="4" fontId="4" fillId="55" borderId="186" applyNumberFormat="0" applyProtection="0">
      <alignment horizontal="left" vertical="center" indent="1"/>
    </xf>
    <xf numFmtId="4" fontId="4" fillId="55" borderId="186" applyNumberFormat="0" applyProtection="0">
      <alignment horizontal="left" vertical="center" indent="1"/>
    </xf>
    <xf numFmtId="4" fontId="4" fillId="55" borderId="186" applyNumberFormat="0" applyProtection="0">
      <alignment horizontal="left" vertical="center" indent="1"/>
    </xf>
    <xf numFmtId="4" fontId="4" fillId="55" borderId="186" applyNumberFormat="0" applyProtection="0">
      <alignment horizontal="left" vertical="center" indent="1"/>
    </xf>
    <xf numFmtId="0" fontId="27" fillId="50" borderId="189" applyNumberFormat="0" applyProtection="0">
      <alignment horizontal="left" vertical="center" indent="1"/>
    </xf>
    <xf numFmtId="0" fontId="4" fillId="6" borderId="184" applyNumberFormat="0" applyProtection="0">
      <alignment horizontal="left" vertical="center" indent="1"/>
    </xf>
    <xf numFmtId="0" fontId="4" fillId="6" borderId="184" applyNumberFormat="0" applyProtection="0">
      <alignment horizontal="left" vertical="center" indent="1"/>
    </xf>
    <xf numFmtId="0" fontId="4" fillId="6" borderId="184" applyNumberFormat="0" applyProtection="0">
      <alignment horizontal="left" vertical="center" indent="1"/>
    </xf>
    <xf numFmtId="0" fontId="4" fillId="6" borderId="184" applyNumberFormat="0" applyProtection="0">
      <alignment horizontal="left" vertical="center" indent="1"/>
    </xf>
    <xf numFmtId="0" fontId="4" fillId="6" borderId="184" applyNumberFormat="0" applyProtection="0">
      <alignment horizontal="left" vertical="center" indent="1"/>
    </xf>
    <xf numFmtId="0" fontId="4" fillId="6" borderId="184" applyNumberFormat="0" applyProtection="0">
      <alignment horizontal="left" vertical="center" indent="1"/>
    </xf>
    <xf numFmtId="0" fontId="4" fillId="6" borderId="184" applyNumberFormat="0" applyProtection="0">
      <alignment horizontal="left" vertical="center" indent="1"/>
    </xf>
    <xf numFmtId="0" fontId="4" fillId="6" borderId="184" applyNumberFormat="0" applyProtection="0">
      <alignment horizontal="left" vertical="center" indent="1"/>
    </xf>
    <xf numFmtId="0" fontId="4" fillId="6" borderId="184" applyNumberFormat="0" applyProtection="0">
      <alignment horizontal="left" vertical="center" indent="1"/>
    </xf>
    <xf numFmtId="0" fontId="4" fillId="6" borderId="184" applyNumberFormat="0" applyProtection="0">
      <alignment horizontal="left" vertical="center" indent="1"/>
    </xf>
    <xf numFmtId="0" fontId="4" fillId="6" borderId="184" applyNumberFormat="0" applyProtection="0">
      <alignment horizontal="left" vertical="center" indent="1"/>
    </xf>
    <xf numFmtId="0" fontId="4" fillId="6" borderId="184" applyNumberFormat="0" applyProtection="0">
      <alignment horizontal="left" vertical="center" indent="1"/>
    </xf>
    <xf numFmtId="0" fontId="4" fillId="6" borderId="184" applyNumberFormat="0" applyProtection="0">
      <alignment horizontal="left" vertical="center" indent="1"/>
    </xf>
    <xf numFmtId="0" fontId="4" fillId="6" borderId="184" applyNumberFormat="0" applyProtection="0">
      <alignment horizontal="left" vertical="center" indent="1"/>
    </xf>
    <xf numFmtId="0" fontId="4" fillId="6" borderId="184" applyNumberFormat="0" applyProtection="0">
      <alignment horizontal="left" vertical="center" indent="1"/>
    </xf>
    <xf numFmtId="0" fontId="4" fillId="6" borderId="184" applyNumberFormat="0" applyProtection="0">
      <alignment horizontal="left" vertical="center" indent="1"/>
    </xf>
    <xf numFmtId="0" fontId="27" fillId="50" borderId="189" applyNumberFormat="0" applyProtection="0">
      <alignment horizontal="left" vertical="center" indent="1"/>
    </xf>
    <xf numFmtId="0" fontId="27" fillId="50" borderId="189" applyNumberFormat="0" applyProtection="0">
      <alignment horizontal="left" vertical="center" indent="1"/>
    </xf>
    <xf numFmtId="0" fontId="27" fillId="50" borderId="189" applyNumberFormat="0" applyProtection="0">
      <alignment horizontal="left" vertical="center" indent="1"/>
    </xf>
    <xf numFmtId="0" fontId="27" fillId="50" borderId="189" applyNumberFormat="0" applyProtection="0">
      <alignment horizontal="left" vertical="center" indent="1"/>
    </xf>
    <xf numFmtId="0" fontId="27" fillId="50" borderId="189" applyNumberFormat="0" applyProtection="0">
      <alignment horizontal="left" vertical="center" indent="1"/>
    </xf>
    <xf numFmtId="0" fontId="27" fillId="50" borderId="189" applyNumberFormat="0" applyProtection="0">
      <alignment horizontal="left" vertical="center" indent="1"/>
    </xf>
    <xf numFmtId="0" fontId="27" fillId="50" borderId="189" applyNumberFormat="0" applyProtection="0">
      <alignment horizontal="left" vertical="center" indent="1"/>
    </xf>
    <xf numFmtId="0" fontId="27" fillId="50" borderId="189" applyNumberFormat="0" applyProtection="0">
      <alignment horizontal="left" vertical="center" indent="1"/>
    </xf>
    <xf numFmtId="0" fontId="27" fillId="50" borderId="189" applyNumberFormat="0" applyProtection="0">
      <alignment horizontal="left" vertical="center" indent="1"/>
    </xf>
    <xf numFmtId="0" fontId="27" fillId="50" borderId="189" applyNumberFormat="0" applyProtection="0">
      <alignment horizontal="left" vertical="center" indent="1"/>
    </xf>
    <xf numFmtId="0" fontId="27" fillId="50" borderId="189" applyNumberFormat="0" applyProtection="0">
      <alignment horizontal="left" vertical="center" indent="1"/>
    </xf>
    <xf numFmtId="0" fontId="27" fillId="50" borderId="189" applyNumberFormat="0" applyProtection="0">
      <alignment horizontal="left" vertical="center" indent="1"/>
    </xf>
    <xf numFmtId="0" fontId="3" fillId="4" borderId="189" applyNumberFormat="0" applyProtection="0">
      <alignment horizontal="left" vertical="top" indent="1"/>
    </xf>
    <xf numFmtId="0" fontId="3" fillId="4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4" fillId="21" borderId="189" applyNumberFormat="0" applyProtection="0">
      <alignment horizontal="left" vertical="top" indent="1"/>
    </xf>
    <xf numFmtId="0" fontId="3" fillId="4" borderId="189" applyNumberFormat="0" applyProtection="0">
      <alignment horizontal="left" vertical="top" indent="1"/>
    </xf>
    <xf numFmtId="0" fontId="3" fillId="4" borderId="189" applyNumberFormat="0" applyProtection="0">
      <alignment horizontal="left" vertical="top" indent="1"/>
    </xf>
    <xf numFmtId="0" fontId="3" fillId="4" borderId="189" applyNumberFormat="0" applyProtection="0">
      <alignment horizontal="left" vertical="top" indent="1"/>
    </xf>
    <xf numFmtId="0" fontId="3" fillId="4" borderId="189" applyNumberFormat="0" applyProtection="0">
      <alignment horizontal="left" vertical="top" indent="1"/>
    </xf>
    <xf numFmtId="0" fontId="3" fillId="4" borderId="189" applyNumberFormat="0" applyProtection="0">
      <alignment horizontal="left" vertical="top" indent="1"/>
    </xf>
    <xf numFmtId="0" fontId="3" fillId="4" borderId="189" applyNumberFormat="0" applyProtection="0">
      <alignment horizontal="left" vertical="top" indent="1"/>
    </xf>
    <xf numFmtId="0" fontId="3" fillId="4" borderId="189" applyNumberFormat="0" applyProtection="0">
      <alignment horizontal="left" vertical="top" indent="1"/>
    </xf>
    <xf numFmtId="0" fontId="3" fillId="4" borderId="189" applyNumberFormat="0" applyProtection="0">
      <alignment horizontal="left" vertical="top" indent="1"/>
    </xf>
    <xf numFmtId="0" fontId="3" fillId="4" borderId="189" applyNumberFormat="0" applyProtection="0">
      <alignment horizontal="left" vertical="top" indent="1"/>
    </xf>
    <xf numFmtId="0" fontId="3" fillId="4" borderId="189" applyNumberFormat="0" applyProtection="0">
      <alignment horizontal="left" vertical="top" indent="1"/>
    </xf>
    <xf numFmtId="0" fontId="3" fillId="4" borderId="189" applyNumberFormat="0" applyProtection="0">
      <alignment horizontal="left" vertical="top" indent="1"/>
    </xf>
    <xf numFmtId="0" fontId="27" fillId="51" borderId="189" applyNumberFormat="0" applyProtection="0">
      <alignment horizontal="left" vertical="center" indent="1"/>
    </xf>
    <xf numFmtId="0" fontId="4" fillId="91" borderId="184" applyNumberFormat="0" applyProtection="0">
      <alignment horizontal="left" vertical="center" indent="1"/>
    </xf>
    <xf numFmtId="0" fontId="4" fillId="91" borderId="184" applyNumberFormat="0" applyProtection="0">
      <alignment horizontal="left" vertical="center" indent="1"/>
    </xf>
    <xf numFmtId="0" fontId="4" fillId="91" borderId="184" applyNumberFormat="0" applyProtection="0">
      <alignment horizontal="left" vertical="center" indent="1"/>
    </xf>
    <xf numFmtId="0" fontId="4" fillId="91" borderId="184" applyNumberFormat="0" applyProtection="0">
      <alignment horizontal="left" vertical="center" indent="1"/>
    </xf>
    <xf numFmtId="0" fontId="4" fillId="91" borderId="184" applyNumberFormat="0" applyProtection="0">
      <alignment horizontal="left" vertical="center" indent="1"/>
    </xf>
    <xf numFmtId="0" fontId="4" fillId="91" borderId="184" applyNumberFormat="0" applyProtection="0">
      <alignment horizontal="left" vertical="center" indent="1"/>
    </xf>
    <xf numFmtId="0" fontId="4" fillId="91" borderId="184" applyNumberFormat="0" applyProtection="0">
      <alignment horizontal="left" vertical="center" indent="1"/>
    </xf>
    <xf numFmtId="0" fontId="4" fillId="91" borderId="184" applyNumberFormat="0" applyProtection="0">
      <alignment horizontal="left" vertical="center" indent="1"/>
    </xf>
    <xf numFmtId="0" fontId="4" fillId="91" borderId="184" applyNumberFormat="0" applyProtection="0">
      <alignment horizontal="left" vertical="center" indent="1"/>
    </xf>
    <xf numFmtId="0" fontId="4" fillId="91" borderId="184" applyNumberFormat="0" applyProtection="0">
      <alignment horizontal="left" vertical="center" indent="1"/>
    </xf>
    <xf numFmtId="0" fontId="4" fillId="91" borderId="184" applyNumberFormat="0" applyProtection="0">
      <alignment horizontal="left" vertical="center" indent="1"/>
    </xf>
    <xf numFmtId="0" fontId="4" fillId="91" borderId="184" applyNumberFormat="0" applyProtection="0">
      <alignment horizontal="left" vertical="center" indent="1"/>
    </xf>
    <xf numFmtId="0" fontId="4" fillId="91" borderId="184" applyNumberFormat="0" applyProtection="0">
      <alignment horizontal="left" vertical="center" indent="1"/>
    </xf>
    <xf numFmtId="0" fontId="4" fillId="91" borderId="184" applyNumberFormat="0" applyProtection="0">
      <alignment horizontal="left" vertical="center" indent="1"/>
    </xf>
    <xf numFmtId="0" fontId="4" fillId="91" borderId="184" applyNumberFormat="0" applyProtection="0">
      <alignment horizontal="left" vertical="center" indent="1"/>
    </xf>
    <xf numFmtId="0" fontId="4" fillId="91" borderId="184" applyNumberFormat="0" applyProtection="0">
      <alignment horizontal="left" vertical="center" indent="1"/>
    </xf>
    <xf numFmtId="0" fontId="27" fillId="51" borderId="189" applyNumberFormat="0" applyProtection="0">
      <alignment horizontal="left" vertical="center" indent="1"/>
    </xf>
    <xf numFmtId="0" fontId="27" fillId="51" borderId="189" applyNumberFormat="0" applyProtection="0">
      <alignment horizontal="left" vertical="center" indent="1"/>
    </xf>
    <xf numFmtId="0" fontId="27" fillId="51" borderId="189" applyNumberFormat="0" applyProtection="0">
      <alignment horizontal="left" vertical="center" indent="1"/>
    </xf>
    <xf numFmtId="0" fontId="27" fillId="51" borderId="189" applyNumberFormat="0" applyProtection="0">
      <alignment horizontal="left" vertical="center" indent="1"/>
    </xf>
    <xf numFmtId="0" fontId="27" fillId="51" borderId="189" applyNumberFormat="0" applyProtection="0">
      <alignment horizontal="left" vertical="center" indent="1"/>
    </xf>
    <xf numFmtId="0" fontId="27" fillId="51" borderId="189" applyNumberFormat="0" applyProtection="0">
      <alignment horizontal="left" vertical="center" indent="1"/>
    </xf>
    <xf numFmtId="0" fontId="27" fillId="51" borderId="189" applyNumberFormat="0" applyProtection="0">
      <alignment horizontal="left" vertical="center" indent="1"/>
    </xf>
    <xf numFmtId="0" fontId="27" fillId="51" borderId="189" applyNumberFormat="0" applyProtection="0">
      <alignment horizontal="left" vertical="center" indent="1"/>
    </xf>
    <xf numFmtId="0" fontId="27" fillId="51" borderId="189" applyNumberFormat="0" applyProtection="0">
      <alignment horizontal="left" vertical="center" indent="1"/>
    </xf>
    <xf numFmtId="0" fontId="27" fillId="51" borderId="189" applyNumberFormat="0" applyProtection="0">
      <alignment horizontal="left" vertical="center" indent="1"/>
    </xf>
    <xf numFmtId="0" fontId="27" fillId="51" borderId="189" applyNumberFormat="0" applyProtection="0">
      <alignment horizontal="left" vertical="center" indent="1"/>
    </xf>
    <xf numFmtId="0" fontId="27" fillId="51" borderId="189" applyNumberFormat="0" applyProtection="0">
      <alignment horizontal="left" vertical="center" indent="1"/>
    </xf>
    <xf numFmtId="0" fontId="3" fillId="4" borderId="189" applyNumberFormat="0" applyProtection="0">
      <alignment horizontal="left" vertical="top" indent="1"/>
    </xf>
    <xf numFmtId="0" fontId="3" fillId="4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4" fillId="55" borderId="189" applyNumberFormat="0" applyProtection="0">
      <alignment horizontal="left" vertical="top" indent="1"/>
    </xf>
    <xf numFmtId="0" fontId="3" fillId="4" borderId="189" applyNumberFormat="0" applyProtection="0">
      <alignment horizontal="left" vertical="top" indent="1"/>
    </xf>
    <xf numFmtId="0" fontId="3" fillId="4" borderId="189" applyNumberFormat="0" applyProtection="0">
      <alignment horizontal="left" vertical="top" indent="1"/>
    </xf>
    <xf numFmtId="0" fontId="3" fillId="4" borderId="189" applyNumberFormat="0" applyProtection="0">
      <alignment horizontal="left" vertical="top" indent="1"/>
    </xf>
    <xf numFmtId="0" fontId="3" fillId="4" borderId="189" applyNumberFormat="0" applyProtection="0">
      <alignment horizontal="left" vertical="top" indent="1"/>
    </xf>
    <xf numFmtId="0" fontId="3" fillId="4" borderId="189" applyNumberFormat="0" applyProtection="0">
      <alignment horizontal="left" vertical="top" indent="1"/>
    </xf>
    <xf numFmtId="0" fontId="3" fillId="4" borderId="189" applyNumberFormat="0" applyProtection="0">
      <alignment horizontal="left" vertical="top" indent="1"/>
    </xf>
    <xf numFmtId="0" fontId="3" fillId="4" borderId="189" applyNumberFormat="0" applyProtection="0">
      <alignment horizontal="left" vertical="top" indent="1"/>
    </xf>
    <xf numFmtId="0" fontId="3" fillId="4" borderId="189" applyNumberFormat="0" applyProtection="0">
      <alignment horizontal="left" vertical="top" indent="1"/>
    </xf>
    <xf numFmtId="0" fontId="3" fillId="4" borderId="189" applyNumberFormat="0" applyProtection="0">
      <alignment horizontal="left" vertical="top" indent="1"/>
    </xf>
    <xf numFmtId="0" fontId="3" fillId="4" borderId="189" applyNumberFormat="0" applyProtection="0">
      <alignment horizontal="left" vertical="top" indent="1"/>
    </xf>
    <xf numFmtId="0" fontId="3" fillId="4" borderId="189" applyNumberFormat="0" applyProtection="0">
      <alignment horizontal="left" vertical="top" indent="1"/>
    </xf>
    <xf numFmtId="0" fontId="3" fillId="52" borderId="189" applyNumberFormat="0" applyProtection="0">
      <alignment horizontal="left" vertical="center" indent="1"/>
    </xf>
    <xf numFmtId="0" fontId="4" fillId="8" borderId="184" applyNumberFormat="0" applyProtection="0">
      <alignment horizontal="left" vertical="center" indent="1"/>
    </xf>
    <xf numFmtId="0" fontId="4" fillId="8" borderId="184" applyNumberFormat="0" applyProtection="0">
      <alignment horizontal="left" vertical="center" indent="1"/>
    </xf>
    <xf numFmtId="0" fontId="4" fillId="8" borderId="184" applyNumberFormat="0" applyProtection="0">
      <alignment horizontal="left" vertical="center" indent="1"/>
    </xf>
    <xf numFmtId="0" fontId="4" fillId="8" borderId="184" applyNumberFormat="0" applyProtection="0">
      <alignment horizontal="left" vertical="center" indent="1"/>
    </xf>
    <xf numFmtId="0" fontId="4" fillId="8" borderId="184" applyNumberFormat="0" applyProtection="0">
      <alignment horizontal="left" vertical="center" indent="1"/>
    </xf>
    <xf numFmtId="0" fontId="4" fillId="8" borderId="184" applyNumberFormat="0" applyProtection="0">
      <alignment horizontal="left" vertical="center" indent="1"/>
    </xf>
    <xf numFmtId="0" fontId="4" fillId="8" borderId="184" applyNumberFormat="0" applyProtection="0">
      <alignment horizontal="left" vertical="center" indent="1"/>
    </xf>
    <xf numFmtId="0" fontId="4" fillId="8" borderId="184" applyNumberFormat="0" applyProtection="0">
      <alignment horizontal="left" vertical="center" indent="1"/>
    </xf>
    <xf numFmtId="0" fontId="4" fillId="8" borderId="184" applyNumberFormat="0" applyProtection="0">
      <alignment horizontal="left" vertical="center" indent="1"/>
    </xf>
    <xf numFmtId="0" fontId="4" fillId="8" borderId="184" applyNumberFormat="0" applyProtection="0">
      <alignment horizontal="left" vertical="center" indent="1"/>
    </xf>
    <xf numFmtId="0" fontId="4" fillId="8" borderId="184" applyNumberFormat="0" applyProtection="0">
      <alignment horizontal="left" vertical="center" indent="1"/>
    </xf>
    <xf numFmtId="0" fontId="4" fillId="8" borderId="184" applyNumberFormat="0" applyProtection="0">
      <alignment horizontal="left" vertical="center" indent="1"/>
    </xf>
    <xf numFmtId="0" fontId="4" fillId="8" borderId="184" applyNumberFormat="0" applyProtection="0">
      <alignment horizontal="left" vertical="center" indent="1"/>
    </xf>
    <xf numFmtId="0" fontId="4" fillId="8" borderId="184" applyNumberFormat="0" applyProtection="0">
      <alignment horizontal="left" vertical="center" indent="1"/>
    </xf>
    <xf numFmtId="0" fontId="4" fillId="8" borderId="184" applyNumberFormat="0" applyProtection="0">
      <alignment horizontal="left" vertical="center" indent="1"/>
    </xf>
    <xf numFmtId="0" fontId="4" fillId="8" borderId="184" applyNumberFormat="0" applyProtection="0">
      <alignment horizontal="left" vertical="center" indent="1"/>
    </xf>
    <xf numFmtId="0" fontId="3" fillId="52" borderId="189" applyNumberFormat="0" applyProtection="0">
      <alignment horizontal="left" vertical="center" indent="1"/>
    </xf>
    <xf numFmtId="0" fontId="3" fillId="52" borderId="189" applyNumberFormat="0" applyProtection="0">
      <alignment horizontal="left" vertical="center" indent="1"/>
    </xf>
    <xf numFmtId="0" fontId="3" fillId="52" borderId="189" applyNumberFormat="0" applyProtection="0">
      <alignment horizontal="left" vertical="center" indent="1"/>
    </xf>
    <xf numFmtId="0" fontId="3" fillId="52" borderId="189" applyNumberFormat="0" applyProtection="0">
      <alignment horizontal="left" vertical="center" indent="1"/>
    </xf>
    <xf numFmtId="0" fontId="3" fillId="52" borderId="189" applyNumberFormat="0" applyProtection="0">
      <alignment horizontal="left" vertical="center" indent="1"/>
    </xf>
    <xf numFmtId="0" fontId="3" fillId="52" borderId="189" applyNumberFormat="0" applyProtection="0">
      <alignment horizontal="left" vertical="center" indent="1"/>
    </xf>
    <xf numFmtId="0" fontId="3" fillId="52" borderId="189" applyNumberFormat="0" applyProtection="0">
      <alignment horizontal="left" vertical="center" indent="1"/>
    </xf>
    <xf numFmtId="0" fontId="3" fillId="52" borderId="189" applyNumberFormat="0" applyProtection="0">
      <alignment horizontal="left" vertical="center" indent="1"/>
    </xf>
    <xf numFmtId="0" fontId="3" fillId="52" borderId="189" applyNumberFormat="0" applyProtection="0">
      <alignment horizontal="left" vertical="center" indent="1"/>
    </xf>
    <xf numFmtId="0" fontId="3" fillId="52" borderId="189" applyNumberFormat="0" applyProtection="0">
      <alignment horizontal="left" vertical="center" indent="1"/>
    </xf>
    <xf numFmtId="0" fontId="3" fillId="52" borderId="189" applyNumberFormat="0" applyProtection="0">
      <alignment horizontal="left" vertical="center" indent="1"/>
    </xf>
    <xf numFmtId="0" fontId="3" fillId="52" borderId="189" applyNumberFormat="0" applyProtection="0">
      <alignment horizontal="left" vertical="center" indent="1"/>
    </xf>
    <xf numFmtId="0" fontId="3" fillId="53" borderId="189" applyNumberFormat="0" applyProtection="0">
      <alignment horizontal="left" vertical="top" indent="1"/>
    </xf>
    <xf numFmtId="0" fontId="3" fillId="53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4" fillId="8" borderId="189" applyNumberFormat="0" applyProtection="0">
      <alignment horizontal="left" vertical="top" indent="1"/>
    </xf>
    <xf numFmtId="0" fontId="3" fillId="53" borderId="189" applyNumberFormat="0" applyProtection="0">
      <alignment horizontal="left" vertical="top" indent="1"/>
    </xf>
    <xf numFmtId="0" fontId="3" fillId="53" borderId="189" applyNumberFormat="0" applyProtection="0">
      <alignment horizontal="left" vertical="top" indent="1"/>
    </xf>
    <xf numFmtId="0" fontId="3" fillId="53" borderId="189" applyNumberFormat="0" applyProtection="0">
      <alignment horizontal="left" vertical="top" indent="1"/>
    </xf>
    <xf numFmtId="0" fontId="3" fillId="53" borderId="189" applyNumberFormat="0" applyProtection="0">
      <alignment horizontal="left" vertical="top" indent="1"/>
    </xf>
    <xf numFmtId="0" fontId="3" fillId="53" borderId="189" applyNumberFormat="0" applyProtection="0">
      <alignment horizontal="left" vertical="top" indent="1"/>
    </xf>
    <xf numFmtId="0" fontId="3" fillId="53" borderId="189" applyNumberFormat="0" applyProtection="0">
      <alignment horizontal="left" vertical="top" indent="1"/>
    </xf>
    <xf numFmtId="0" fontId="3" fillId="53" borderId="189" applyNumberFormat="0" applyProtection="0">
      <alignment horizontal="left" vertical="top" indent="1"/>
    </xf>
    <xf numFmtId="0" fontId="3" fillId="53" borderId="189" applyNumberFormat="0" applyProtection="0">
      <alignment horizontal="left" vertical="top" indent="1"/>
    </xf>
    <xf numFmtId="0" fontId="3" fillId="53" borderId="189" applyNumberFormat="0" applyProtection="0">
      <alignment horizontal="left" vertical="top" indent="1"/>
    </xf>
    <xf numFmtId="0" fontId="3" fillId="53" borderId="189" applyNumberFormat="0" applyProtection="0">
      <alignment horizontal="left" vertical="top" indent="1"/>
    </xf>
    <xf numFmtId="0" fontId="3" fillId="53" borderId="189" applyNumberFormat="0" applyProtection="0">
      <alignment horizontal="left" vertical="top" indent="1"/>
    </xf>
    <xf numFmtId="0" fontId="3" fillId="54" borderId="189" applyNumberFormat="0" applyProtection="0">
      <alignment horizontal="left" vertical="center" indent="1"/>
    </xf>
    <xf numFmtId="0" fontId="4" fillId="47" borderId="184" applyNumberFormat="0" applyProtection="0">
      <alignment horizontal="left" vertical="center" indent="1"/>
    </xf>
    <xf numFmtId="0" fontId="4" fillId="47" borderId="184" applyNumberFormat="0" applyProtection="0">
      <alignment horizontal="left" vertical="center" indent="1"/>
    </xf>
    <xf numFmtId="0" fontId="4" fillId="47" borderId="184" applyNumberFormat="0" applyProtection="0">
      <alignment horizontal="left" vertical="center" indent="1"/>
    </xf>
    <xf numFmtId="0" fontId="4" fillId="47" borderId="184" applyNumberFormat="0" applyProtection="0">
      <alignment horizontal="left" vertical="center" indent="1"/>
    </xf>
    <xf numFmtId="0" fontId="4" fillId="47" borderId="184" applyNumberFormat="0" applyProtection="0">
      <alignment horizontal="left" vertical="center" indent="1"/>
    </xf>
    <xf numFmtId="0" fontId="4" fillId="47" borderId="184" applyNumberFormat="0" applyProtection="0">
      <alignment horizontal="left" vertical="center" indent="1"/>
    </xf>
    <xf numFmtId="0" fontId="4" fillId="47" borderId="184" applyNumberFormat="0" applyProtection="0">
      <alignment horizontal="left" vertical="center" indent="1"/>
    </xf>
    <xf numFmtId="0" fontId="4" fillId="47" borderId="184" applyNumberFormat="0" applyProtection="0">
      <alignment horizontal="left" vertical="center" indent="1"/>
    </xf>
    <xf numFmtId="0" fontId="4" fillId="47" borderId="184" applyNumberFormat="0" applyProtection="0">
      <alignment horizontal="left" vertical="center" indent="1"/>
    </xf>
    <xf numFmtId="0" fontId="4" fillId="47" borderId="184" applyNumberFormat="0" applyProtection="0">
      <alignment horizontal="left" vertical="center" indent="1"/>
    </xf>
    <xf numFmtId="0" fontId="4" fillId="47" borderId="184" applyNumberFormat="0" applyProtection="0">
      <alignment horizontal="left" vertical="center" indent="1"/>
    </xf>
    <xf numFmtId="0" fontId="4" fillId="47" borderId="184" applyNumberFormat="0" applyProtection="0">
      <alignment horizontal="left" vertical="center" indent="1"/>
    </xf>
    <xf numFmtId="0" fontId="4" fillId="47" borderId="184" applyNumberFormat="0" applyProtection="0">
      <alignment horizontal="left" vertical="center" indent="1"/>
    </xf>
    <xf numFmtId="0" fontId="4" fillId="47" borderId="184" applyNumberFormat="0" applyProtection="0">
      <alignment horizontal="left" vertical="center" indent="1"/>
    </xf>
    <xf numFmtId="0" fontId="4" fillId="47" borderId="184" applyNumberFormat="0" applyProtection="0">
      <alignment horizontal="left" vertical="center" indent="1"/>
    </xf>
    <xf numFmtId="0" fontId="4" fillId="47" borderId="184" applyNumberFormat="0" applyProtection="0">
      <alignment horizontal="left" vertical="center" indent="1"/>
    </xf>
    <xf numFmtId="0" fontId="3" fillId="54" borderId="189" applyNumberFormat="0" applyProtection="0">
      <alignment horizontal="left" vertical="center" indent="1"/>
    </xf>
    <xf numFmtId="0" fontId="3" fillId="54" borderId="189" applyNumberFormat="0" applyProtection="0">
      <alignment horizontal="left" vertical="center" indent="1"/>
    </xf>
    <xf numFmtId="0" fontId="3" fillId="54" borderId="189" applyNumberFormat="0" applyProtection="0">
      <alignment horizontal="left" vertical="center" indent="1"/>
    </xf>
    <xf numFmtId="0" fontId="3" fillId="54" borderId="189" applyNumberFormat="0" applyProtection="0">
      <alignment horizontal="left" vertical="center" indent="1"/>
    </xf>
    <xf numFmtId="0" fontId="3" fillId="54" borderId="189" applyNumberFormat="0" applyProtection="0">
      <alignment horizontal="left" vertical="center" indent="1"/>
    </xf>
    <xf numFmtId="0" fontId="3" fillId="54" borderId="189" applyNumberFormat="0" applyProtection="0">
      <alignment horizontal="left" vertical="center" indent="1"/>
    </xf>
    <xf numFmtId="0" fontId="3" fillId="54" borderId="189" applyNumberFormat="0" applyProtection="0">
      <alignment horizontal="left" vertical="center" indent="1"/>
    </xf>
    <xf numFmtId="0" fontId="3" fillId="54" borderId="189" applyNumberFormat="0" applyProtection="0">
      <alignment horizontal="left" vertical="center" indent="1"/>
    </xf>
    <xf numFmtId="0" fontId="3" fillId="54" borderId="189" applyNumberFormat="0" applyProtection="0">
      <alignment horizontal="left" vertical="center" indent="1"/>
    </xf>
    <xf numFmtId="0" fontId="3" fillId="54" borderId="189" applyNumberFormat="0" applyProtection="0">
      <alignment horizontal="left" vertical="center" indent="1"/>
    </xf>
    <xf numFmtId="0" fontId="3" fillId="54" borderId="189" applyNumberFormat="0" applyProtection="0">
      <alignment horizontal="left" vertical="center" indent="1"/>
    </xf>
    <xf numFmtId="0" fontId="3" fillId="54" borderId="189" applyNumberFormat="0" applyProtection="0">
      <alignment horizontal="left" vertical="center" indent="1"/>
    </xf>
    <xf numFmtId="0" fontId="3" fillId="54" borderId="189" applyNumberFormat="0" applyProtection="0">
      <alignment horizontal="left" vertical="top" indent="1"/>
    </xf>
    <xf numFmtId="0" fontId="3" fillId="54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4" fillId="47" borderId="189" applyNumberFormat="0" applyProtection="0">
      <alignment horizontal="left" vertical="top" indent="1"/>
    </xf>
    <xf numFmtId="0" fontId="3" fillId="54" borderId="189" applyNumberFormat="0" applyProtection="0">
      <alignment horizontal="left" vertical="top" indent="1"/>
    </xf>
    <xf numFmtId="0" fontId="3" fillId="54" borderId="189" applyNumberFormat="0" applyProtection="0">
      <alignment horizontal="left" vertical="top" indent="1"/>
    </xf>
    <xf numFmtId="0" fontId="3" fillId="54" borderId="189" applyNumberFormat="0" applyProtection="0">
      <alignment horizontal="left" vertical="top" indent="1"/>
    </xf>
    <xf numFmtId="0" fontId="3" fillId="54" borderId="189" applyNumberFormat="0" applyProtection="0">
      <alignment horizontal="left" vertical="top" indent="1"/>
    </xf>
    <xf numFmtId="0" fontId="3" fillId="54" borderId="189" applyNumberFormat="0" applyProtection="0">
      <alignment horizontal="left" vertical="top" indent="1"/>
    </xf>
    <xf numFmtId="0" fontId="3" fillId="54" borderId="189" applyNumberFormat="0" applyProtection="0">
      <alignment horizontal="left" vertical="top" indent="1"/>
    </xf>
    <xf numFmtId="0" fontId="3" fillId="54" borderId="189" applyNumberFormat="0" applyProtection="0">
      <alignment horizontal="left" vertical="top" indent="1"/>
    </xf>
    <xf numFmtId="0" fontId="3" fillId="54" borderId="189" applyNumberFormat="0" applyProtection="0">
      <alignment horizontal="left" vertical="top" indent="1"/>
    </xf>
    <xf numFmtId="0" fontId="3" fillId="54" borderId="189" applyNumberFormat="0" applyProtection="0">
      <alignment horizontal="left" vertical="top" indent="1"/>
    </xf>
    <xf numFmtId="0" fontId="3" fillId="54" borderId="189" applyNumberFormat="0" applyProtection="0">
      <alignment horizontal="left" vertical="top" indent="1"/>
    </xf>
    <xf numFmtId="0" fontId="3" fillId="54" borderId="189" applyNumberFormat="0" applyProtection="0">
      <alignment horizontal="left" vertical="top" indent="1"/>
    </xf>
    <xf numFmtId="0" fontId="4" fillId="30" borderId="191" applyNumberFormat="0">
      <protection locked="0"/>
    </xf>
    <xf numFmtId="0" fontId="4" fillId="30" borderId="191" applyNumberFormat="0">
      <protection locked="0"/>
    </xf>
    <xf numFmtId="0" fontId="4" fillId="30" borderId="191" applyNumberFormat="0">
      <protection locked="0"/>
    </xf>
    <xf numFmtId="0" fontId="4" fillId="30" borderId="191" applyNumberFormat="0">
      <protection locked="0"/>
    </xf>
    <xf numFmtId="0" fontId="4" fillId="30" borderId="191" applyNumberFormat="0">
      <protection locked="0"/>
    </xf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0" fontId="31" fillId="21" borderId="192" applyBorder="0"/>
    <xf numFmtId="4" fontId="55" fillId="38" borderId="189" applyNumberFormat="0" applyProtection="0">
      <alignment vertical="center"/>
    </xf>
    <xf numFmtId="4" fontId="168" fillId="4" borderId="189" applyNumberFormat="0" applyProtection="0">
      <alignment vertical="center"/>
    </xf>
    <xf numFmtId="4" fontId="168" fillId="4" borderId="189" applyNumberFormat="0" applyProtection="0">
      <alignment vertical="center"/>
    </xf>
    <xf numFmtId="4" fontId="168" fillId="4" borderId="189" applyNumberFormat="0" applyProtection="0">
      <alignment vertical="center"/>
    </xf>
    <xf numFmtId="4" fontId="168" fillId="4" borderId="189" applyNumberFormat="0" applyProtection="0">
      <alignment vertical="center"/>
    </xf>
    <xf numFmtId="4" fontId="168" fillId="4" borderId="189" applyNumberFormat="0" applyProtection="0">
      <alignment vertical="center"/>
    </xf>
    <xf numFmtId="4" fontId="168" fillId="4" borderId="189" applyNumberFormat="0" applyProtection="0">
      <alignment vertical="center"/>
    </xf>
    <xf numFmtId="4" fontId="168" fillId="4" borderId="189" applyNumberFormat="0" applyProtection="0">
      <alignment vertical="center"/>
    </xf>
    <xf numFmtId="4" fontId="168" fillId="4" borderId="189" applyNumberFormat="0" applyProtection="0">
      <alignment vertical="center"/>
    </xf>
    <xf numFmtId="4" fontId="168" fillId="4" borderId="189" applyNumberFormat="0" applyProtection="0">
      <alignment vertical="center"/>
    </xf>
    <xf numFmtId="4" fontId="168" fillId="4" borderId="189" applyNumberFormat="0" applyProtection="0">
      <alignment vertical="center"/>
    </xf>
    <xf numFmtId="4" fontId="168" fillId="4" borderId="189" applyNumberFormat="0" applyProtection="0">
      <alignment vertical="center"/>
    </xf>
    <xf numFmtId="4" fontId="168" fillId="4" borderId="189" applyNumberFormat="0" applyProtection="0">
      <alignment vertical="center"/>
    </xf>
    <xf numFmtId="4" fontId="168" fillId="4" borderId="189" applyNumberFormat="0" applyProtection="0">
      <alignment vertical="center"/>
    </xf>
    <xf numFmtId="4" fontId="168" fillId="4" borderId="189" applyNumberFormat="0" applyProtection="0">
      <alignment vertical="center"/>
    </xf>
    <xf numFmtId="4" fontId="168" fillId="4" borderId="189" applyNumberFormat="0" applyProtection="0">
      <alignment vertical="center"/>
    </xf>
    <xf numFmtId="4" fontId="168" fillId="4" borderId="189" applyNumberFormat="0" applyProtection="0">
      <alignment vertical="center"/>
    </xf>
    <xf numFmtId="4" fontId="168" fillId="4" borderId="189" applyNumberFormat="0" applyProtection="0">
      <alignment vertical="center"/>
    </xf>
    <xf numFmtId="4" fontId="168" fillId="4" borderId="189" applyNumberFormat="0" applyProtection="0">
      <alignment vertical="center"/>
    </xf>
    <xf numFmtId="4" fontId="168" fillId="4" borderId="189" applyNumberFormat="0" applyProtection="0">
      <alignment vertical="center"/>
    </xf>
    <xf numFmtId="4" fontId="168" fillId="4" borderId="189" applyNumberFormat="0" applyProtection="0">
      <alignment vertical="center"/>
    </xf>
    <xf numFmtId="4" fontId="168" fillId="4" borderId="189" applyNumberFormat="0" applyProtection="0">
      <alignment vertical="center"/>
    </xf>
    <xf numFmtId="4" fontId="168" fillId="4" borderId="189" applyNumberFormat="0" applyProtection="0">
      <alignment vertical="center"/>
    </xf>
    <xf numFmtId="4" fontId="168" fillId="4" borderId="189" applyNumberFormat="0" applyProtection="0">
      <alignment vertical="center"/>
    </xf>
    <xf numFmtId="4" fontId="168" fillId="4" borderId="189" applyNumberFormat="0" applyProtection="0">
      <alignment vertical="center"/>
    </xf>
    <xf numFmtId="4" fontId="168" fillId="4" borderId="189" applyNumberFormat="0" applyProtection="0">
      <alignment vertical="center"/>
    </xf>
    <xf numFmtId="4" fontId="168" fillId="4" borderId="189" applyNumberFormat="0" applyProtection="0">
      <alignment vertical="center"/>
    </xf>
    <xf numFmtId="4" fontId="55" fillId="38" borderId="189" applyNumberFormat="0" applyProtection="0">
      <alignment vertical="center"/>
    </xf>
    <xf numFmtId="4" fontId="55" fillId="38" borderId="189" applyNumberFormat="0" applyProtection="0">
      <alignment vertical="center"/>
    </xf>
    <xf numFmtId="4" fontId="55" fillId="38" borderId="189" applyNumberFormat="0" applyProtection="0">
      <alignment vertical="center"/>
    </xf>
    <xf numFmtId="4" fontId="55" fillId="38" borderId="189" applyNumberFormat="0" applyProtection="0">
      <alignment vertical="center"/>
    </xf>
    <xf numFmtId="4" fontId="55" fillId="38" borderId="189" applyNumberFormat="0" applyProtection="0">
      <alignment vertical="center"/>
    </xf>
    <xf numFmtId="4" fontId="55" fillId="38" borderId="189" applyNumberFormat="0" applyProtection="0">
      <alignment vertical="center"/>
    </xf>
    <xf numFmtId="4" fontId="55" fillId="38" borderId="189" applyNumberFormat="0" applyProtection="0">
      <alignment vertical="center"/>
    </xf>
    <xf numFmtId="4" fontId="55" fillId="38" borderId="189" applyNumberFormat="0" applyProtection="0">
      <alignment vertical="center"/>
    </xf>
    <xf numFmtId="4" fontId="55" fillId="38" borderId="189" applyNumberFormat="0" applyProtection="0">
      <alignment vertical="center"/>
    </xf>
    <xf numFmtId="4" fontId="55" fillId="38" borderId="189" applyNumberFormat="0" applyProtection="0">
      <alignment vertical="center"/>
    </xf>
    <xf numFmtId="4" fontId="55" fillId="38" borderId="189" applyNumberFormat="0" applyProtection="0">
      <alignment vertical="center"/>
    </xf>
    <xf numFmtId="4" fontId="55" fillId="38" borderId="189" applyNumberFormat="0" applyProtection="0">
      <alignment vertical="center"/>
    </xf>
    <xf numFmtId="4" fontId="59" fillId="38" borderId="189" applyNumberFormat="0" applyProtection="0">
      <alignment vertical="center"/>
    </xf>
    <xf numFmtId="4" fontId="4" fillId="4" borderId="193" applyNumberFormat="0" applyProtection="0">
      <alignment vertical="center"/>
    </xf>
    <xf numFmtId="4" fontId="4" fillId="4" borderId="193" applyNumberFormat="0" applyProtection="0">
      <alignment vertical="center"/>
    </xf>
    <xf numFmtId="4" fontId="4" fillId="4" borderId="193" applyNumberFormat="0" applyProtection="0">
      <alignment vertical="center"/>
    </xf>
    <xf numFmtId="4" fontId="4" fillId="4" borderId="193" applyNumberFormat="0" applyProtection="0">
      <alignment vertical="center"/>
    </xf>
    <xf numFmtId="4" fontId="166" fillId="38" borderId="193" applyNumberFormat="0" applyProtection="0">
      <alignment vertical="center"/>
    </xf>
    <xf numFmtId="4" fontId="166" fillId="38" borderId="193" applyNumberFormat="0" applyProtection="0">
      <alignment vertical="center"/>
    </xf>
    <xf numFmtId="4" fontId="166" fillId="38" borderId="193" applyNumberFormat="0" applyProtection="0">
      <alignment vertical="center"/>
    </xf>
    <xf numFmtId="4" fontId="166" fillId="38" borderId="193" applyNumberFormat="0" applyProtection="0">
      <alignment vertical="center"/>
    </xf>
    <xf numFmtId="4" fontId="166" fillId="38" borderId="193" applyNumberFormat="0" applyProtection="0">
      <alignment vertical="center"/>
    </xf>
    <xf numFmtId="4" fontId="166" fillId="38" borderId="193" applyNumberFormat="0" applyProtection="0">
      <alignment vertical="center"/>
    </xf>
    <xf numFmtId="4" fontId="4" fillId="4" borderId="193" applyNumberFormat="0" applyProtection="0">
      <alignment vertical="center"/>
    </xf>
    <xf numFmtId="4" fontId="4" fillId="4" borderId="193" applyNumberFormat="0" applyProtection="0">
      <alignment vertical="center"/>
    </xf>
    <xf numFmtId="4" fontId="59" fillId="38" borderId="189" applyNumberFormat="0" applyProtection="0">
      <alignment vertical="center"/>
    </xf>
    <xf numFmtId="4" fontId="59" fillId="38" borderId="189" applyNumberFormat="0" applyProtection="0">
      <alignment vertical="center"/>
    </xf>
    <xf numFmtId="4" fontId="59" fillId="38" borderId="189" applyNumberFormat="0" applyProtection="0">
      <alignment vertical="center"/>
    </xf>
    <xf numFmtId="4" fontId="59" fillId="38" borderId="189" applyNumberFormat="0" applyProtection="0">
      <alignment vertical="center"/>
    </xf>
    <xf numFmtId="4" fontId="59" fillId="38" borderId="189" applyNumberFormat="0" applyProtection="0">
      <alignment vertical="center"/>
    </xf>
    <xf numFmtId="4" fontId="59" fillId="38" borderId="189" applyNumberFormat="0" applyProtection="0">
      <alignment vertical="center"/>
    </xf>
    <xf numFmtId="4" fontId="59" fillId="38" borderId="189" applyNumberFormat="0" applyProtection="0">
      <alignment vertical="center"/>
    </xf>
    <xf numFmtId="4" fontId="59" fillId="38" borderId="189" applyNumberFormat="0" applyProtection="0">
      <alignment vertical="center"/>
    </xf>
    <xf numFmtId="4" fontId="59" fillId="38" borderId="189" applyNumberFormat="0" applyProtection="0">
      <alignment vertical="center"/>
    </xf>
    <xf numFmtId="4" fontId="59" fillId="38" borderId="189" applyNumberFormat="0" applyProtection="0">
      <alignment vertical="center"/>
    </xf>
    <xf numFmtId="4" fontId="59" fillId="38" borderId="189" applyNumberFormat="0" applyProtection="0">
      <alignment vertical="center"/>
    </xf>
    <xf numFmtId="4" fontId="59" fillId="38" borderId="189" applyNumberFormat="0" applyProtection="0">
      <alignment vertical="center"/>
    </xf>
    <xf numFmtId="4" fontId="55" fillId="38" borderId="189" applyNumberFormat="0" applyProtection="0">
      <alignment horizontal="left" vertical="center" indent="1"/>
    </xf>
    <xf numFmtId="4" fontId="168" fillId="6" borderId="189" applyNumberFormat="0" applyProtection="0">
      <alignment horizontal="left" vertical="center" indent="1"/>
    </xf>
    <xf numFmtId="4" fontId="168" fillId="6" borderId="189" applyNumberFormat="0" applyProtection="0">
      <alignment horizontal="left" vertical="center" indent="1"/>
    </xf>
    <xf numFmtId="4" fontId="168" fillId="6" borderId="189" applyNumberFormat="0" applyProtection="0">
      <alignment horizontal="left" vertical="center" indent="1"/>
    </xf>
    <xf numFmtId="4" fontId="168" fillId="6" borderId="189" applyNumberFormat="0" applyProtection="0">
      <alignment horizontal="left" vertical="center" indent="1"/>
    </xf>
    <xf numFmtId="4" fontId="168" fillId="6" borderId="189" applyNumberFormat="0" applyProtection="0">
      <alignment horizontal="left" vertical="center" indent="1"/>
    </xf>
    <xf numFmtId="4" fontId="168" fillId="6" borderId="189" applyNumberFormat="0" applyProtection="0">
      <alignment horizontal="left" vertical="center" indent="1"/>
    </xf>
    <xf numFmtId="4" fontId="168" fillId="6" borderId="189" applyNumberFormat="0" applyProtection="0">
      <alignment horizontal="left" vertical="center" indent="1"/>
    </xf>
    <xf numFmtId="4" fontId="168" fillId="6" borderId="189" applyNumberFormat="0" applyProtection="0">
      <alignment horizontal="left" vertical="center" indent="1"/>
    </xf>
    <xf numFmtId="4" fontId="168" fillId="6" borderId="189" applyNumberFormat="0" applyProtection="0">
      <alignment horizontal="left" vertical="center" indent="1"/>
    </xf>
    <xf numFmtId="4" fontId="168" fillId="6" borderId="189" applyNumberFormat="0" applyProtection="0">
      <alignment horizontal="left" vertical="center" indent="1"/>
    </xf>
    <xf numFmtId="4" fontId="168" fillId="6" borderId="189" applyNumberFormat="0" applyProtection="0">
      <alignment horizontal="left" vertical="center" indent="1"/>
    </xf>
    <xf numFmtId="4" fontId="168" fillId="6" borderId="189" applyNumberFormat="0" applyProtection="0">
      <alignment horizontal="left" vertical="center" indent="1"/>
    </xf>
    <xf numFmtId="4" fontId="168" fillId="6" borderId="189" applyNumberFormat="0" applyProtection="0">
      <alignment horizontal="left" vertical="center" indent="1"/>
    </xf>
    <xf numFmtId="4" fontId="168" fillId="6" borderId="189" applyNumberFormat="0" applyProtection="0">
      <alignment horizontal="left" vertical="center" indent="1"/>
    </xf>
    <xf numFmtId="4" fontId="168" fillId="6" borderId="189" applyNumberFormat="0" applyProtection="0">
      <alignment horizontal="left" vertical="center" indent="1"/>
    </xf>
    <xf numFmtId="4" fontId="168" fillId="6" borderId="189" applyNumberFormat="0" applyProtection="0">
      <alignment horizontal="left" vertical="center" indent="1"/>
    </xf>
    <xf numFmtId="4" fontId="168" fillId="6" borderId="189" applyNumberFormat="0" applyProtection="0">
      <alignment horizontal="left" vertical="center" indent="1"/>
    </xf>
    <xf numFmtId="4" fontId="168" fillId="6" borderId="189" applyNumberFormat="0" applyProtection="0">
      <alignment horizontal="left" vertical="center" indent="1"/>
    </xf>
    <xf numFmtId="4" fontId="168" fillId="6" borderId="189" applyNumberFormat="0" applyProtection="0">
      <alignment horizontal="left" vertical="center" indent="1"/>
    </xf>
    <xf numFmtId="4" fontId="168" fillId="6" borderId="189" applyNumberFormat="0" applyProtection="0">
      <alignment horizontal="left" vertical="center" indent="1"/>
    </xf>
    <xf numFmtId="4" fontId="168" fillId="6" borderId="189" applyNumberFormat="0" applyProtection="0">
      <alignment horizontal="left" vertical="center" indent="1"/>
    </xf>
    <xf numFmtId="4" fontId="168" fillId="6" borderId="189" applyNumberFormat="0" applyProtection="0">
      <alignment horizontal="left" vertical="center" indent="1"/>
    </xf>
    <xf numFmtId="4" fontId="168" fillId="6" borderId="189" applyNumberFormat="0" applyProtection="0">
      <alignment horizontal="left" vertical="center" indent="1"/>
    </xf>
    <xf numFmtId="4" fontId="168" fillId="6" borderId="189" applyNumberFormat="0" applyProtection="0">
      <alignment horizontal="left" vertical="center" indent="1"/>
    </xf>
    <xf numFmtId="4" fontId="168" fillId="6" borderId="189" applyNumberFormat="0" applyProtection="0">
      <alignment horizontal="left" vertical="center" indent="1"/>
    </xf>
    <xf numFmtId="4" fontId="168" fillId="6" borderId="189" applyNumberFormat="0" applyProtection="0">
      <alignment horizontal="left" vertical="center" indent="1"/>
    </xf>
    <xf numFmtId="4" fontId="55" fillId="38" borderId="189" applyNumberFormat="0" applyProtection="0">
      <alignment horizontal="left" vertical="center" indent="1"/>
    </xf>
    <xf numFmtId="4" fontId="55" fillId="38" borderId="189" applyNumberFormat="0" applyProtection="0">
      <alignment horizontal="left" vertical="center" indent="1"/>
    </xf>
    <xf numFmtId="4" fontId="55" fillId="38" borderId="189" applyNumberFormat="0" applyProtection="0">
      <alignment horizontal="left" vertical="center" indent="1"/>
    </xf>
    <xf numFmtId="4" fontId="55" fillId="38" borderId="189" applyNumberFormat="0" applyProtection="0">
      <alignment horizontal="left" vertical="center" indent="1"/>
    </xf>
    <xf numFmtId="4" fontId="55" fillId="38" borderId="189" applyNumberFormat="0" applyProtection="0">
      <alignment horizontal="left" vertical="center" indent="1"/>
    </xf>
    <xf numFmtId="4" fontId="55" fillId="38" borderId="189" applyNumberFormat="0" applyProtection="0">
      <alignment horizontal="left" vertical="center" indent="1"/>
    </xf>
    <xf numFmtId="4" fontId="55" fillId="38" borderId="189" applyNumberFormat="0" applyProtection="0">
      <alignment horizontal="left" vertical="center" indent="1"/>
    </xf>
    <xf numFmtId="4" fontId="55" fillId="38" borderId="189" applyNumberFormat="0" applyProtection="0">
      <alignment horizontal="left" vertical="center" indent="1"/>
    </xf>
    <xf numFmtId="4" fontId="55" fillId="38" borderId="189" applyNumberFormat="0" applyProtection="0">
      <alignment horizontal="left" vertical="center" indent="1"/>
    </xf>
    <xf numFmtId="4" fontId="55" fillId="38" borderId="189" applyNumberFormat="0" applyProtection="0">
      <alignment horizontal="left" vertical="center" indent="1"/>
    </xf>
    <xf numFmtId="4" fontId="55" fillId="38" borderId="189" applyNumberFormat="0" applyProtection="0">
      <alignment horizontal="left" vertical="center" indent="1"/>
    </xf>
    <xf numFmtId="4" fontId="55" fillId="38" borderId="189" applyNumberFormat="0" applyProtection="0">
      <alignment horizontal="left" vertical="center" indent="1"/>
    </xf>
    <xf numFmtId="0" fontId="55" fillId="38" borderId="189" applyNumberFormat="0" applyProtection="0">
      <alignment horizontal="left" vertical="top" indent="1"/>
    </xf>
    <xf numFmtId="0" fontId="168" fillId="4" borderId="189" applyNumberFormat="0" applyProtection="0">
      <alignment horizontal="left" vertical="top" indent="1"/>
    </xf>
    <xf numFmtId="0" fontId="168" fillId="4" borderId="189" applyNumberFormat="0" applyProtection="0">
      <alignment horizontal="left" vertical="top" indent="1"/>
    </xf>
    <xf numFmtId="0" fontId="168" fillId="4" borderId="189" applyNumberFormat="0" applyProtection="0">
      <alignment horizontal="left" vertical="top" indent="1"/>
    </xf>
    <xf numFmtId="0" fontId="168" fillId="4" borderId="189" applyNumberFormat="0" applyProtection="0">
      <alignment horizontal="left" vertical="top" indent="1"/>
    </xf>
    <xf numFmtId="0" fontId="168" fillId="4" borderId="189" applyNumberFormat="0" applyProtection="0">
      <alignment horizontal="left" vertical="top" indent="1"/>
    </xf>
    <xf numFmtId="0" fontId="168" fillId="4" borderId="189" applyNumberFormat="0" applyProtection="0">
      <alignment horizontal="left" vertical="top" indent="1"/>
    </xf>
    <xf numFmtId="0" fontId="168" fillId="4" borderId="189" applyNumberFormat="0" applyProtection="0">
      <alignment horizontal="left" vertical="top" indent="1"/>
    </xf>
    <xf numFmtId="0" fontId="168" fillId="4" borderId="189" applyNumberFormat="0" applyProtection="0">
      <alignment horizontal="left" vertical="top" indent="1"/>
    </xf>
    <xf numFmtId="0" fontId="168" fillId="4" borderId="189" applyNumberFormat="0" applyProtection="0">
      <alignment horizontal="left" vertical="top" indent="1"/>
    </xf>
    <xf numFmtId="0" fontId="168" fillId="4" borderId="189" applyNumberFormat="0" applyProtection="0">
      <alignment horizontal="left" vertical="top" indent="1"/>
    </xf>
    <xf numFmtId="0" fontId="168" fillId="4" borderId="189" applyNumberFormat="0" applyProtection="0">
      <alignment horizontal="left" vertical="top" indent="1"/>
    </xf>
    <xf numFmtId="0" fontId="168" fillId="4" borderId="189" applyNumberFormat="0" applyProtection="0">
      <alignment horizontal="left" vertical="top" indent="1"/>
    </xf>
    <xf numFmtId="0" fontId="168" fillId="4" borderId="189" applyNumberFormat="0" applyProtection="0">
      <alignment horizontal="left" vertical="top" indent="1"/>
    </xf>
    <xf numFmtId="0" fontId="168" fillId="4" borderId="189" applyNumberFormat="0" applyProtection="0">
      <alignment horizontal="left" vertical="top" indent="1"/>
    </xf>
    <xf numFmtId="0" fontId="168" fillId="4" borderId="189" applyNumberFormat="0" applyProtection="0">
      <alignment horizontal="left" vertical="top" indent="1"/>
    </xf>
    <xf numFmtId="0" fontId="168" fillId="4" borderId="189" applyNumberFormat="0" applyProtection="0">
      <alignment horizontal="left" vertical="top" indent="1"/>
    </xf>
    <xf numFmtId="0" fontId="168" fillId="4" borderId="189" applyNumberFormat="0" applyProtection="0">
      <alignment horizontal="left" vertical="top" indent="1"/>
    </xf>
    <xf numFmtId="0" fontId="168" fillId="4" borderId="189" applyNumberFormat="0" applyProtection="0">
      <alignment horizontal="left" vertical="top" indent="1"/>
    </xf>
    <xf numFmtId="0" fontId="168" fillId="4" borderId="189" applyNumberFormat="0" applyProtection="0">
      <alignment horizontal="left" vertical="top" indent="1"/>
    </xf>
    <xf numFmtId="0" fontId="168" fillId="4" borderId="189" applyNumberFormat="0" applyProtection="0">
      <alignment horizontal="left" vertical="top" indent="1"/>
    </xf>
    <xf numFmtId="0" fontId="168" fillId="4" borderId="189" applyNumberFormat="0" applyProtection="0">
      <alignment horizontal="left" vertical="top" indent="1"/>
    </xf>
    <xf numFmtId="0" fontId="168" fillId="4" borderId="189" applyNumberFormat="0" applyProtection="0">
      <alignment horizontal="left" vertical="top" indent="1"/>
    </xf>
    <xf numFmtId="0" fontId="168" fillId="4" borderId="189" applyNumberFormat="0" applyProtection="0">
      <alignment horizontal="left" vertical="top" indent="1"/>
    </xf>
    <xf numFmtId="0" fontId="168" fillId="4" borderId="189" applyNumberFormat="0" applyProtection="0">
      <alignment horizontal="left" vertical="top" indent="1"/>
    </xf>
    <xf numFmtId="0" fontId="168" fillId="4" borderId="189" applyNumberFormat="0" applyProtection="0">
      <alignment horizontal="left" vertical="top" indent="1"/>
    </xf>
    <xf numFmtId="0" fontId="168" fillId="4" borderId="189" applyNumberFormat="0" applyProtection="0">
      <alignment horizontal="left" vertical="top" indent="1"/>
    </xf>
    <xf numFmtId="0" fontId="55" fillId="38" borderId="189" applyNumberFormat="0" applyProtection="0">
      <alignment horizontal="left" vertical="top" indent="1"/>
    </xf>
    <xf numFmtId="0" fontId="55" fillId="38" borderId="189" applyNumberFormat="0" applyProtection="0">
      <alignment horizontal="left" vertical="top" indent="1"/>
    </xf>
    <xf numFmtId="0" fontId="55" fillId="38" borderId="189" applyNumberFormat="0" applyProtection="0">
      <alignment horizontal="left" vertical="top" indent="1"/>
    </xf>
    <xf numFmtId="0" fontId="55" fillId="38" borderId="189" applyNumberFormat="0" applyProtection="0">
      <alignment horizontal="left" vertical="top" indent="1"/>
    </xf>
    <xf numFmtId="0" fontId="55" fillId="38" borderId="189" applyNumberFormat="0" applyProtection="0">
      <alignment horizontal="left" vertical="top" indent="1"/>
    </xf>
    <xf numFmtId="0" fontId="55" fillId="38" borderId="189" applyNumberFormat="0" applyProtection="0">
      <alignment horizontal="left" vertical="top" indent="1"/>
    </xf>
    <xf numFmtId="0" fontId="55" fillId="38" borderId="189" applyNumberFormat="0" applyProtection="0">
      <alignment horizontal="left" vertical="top" indent="1"/>
    </xf>
    <xf numFmtId="0" fontId="55" fillId="38" borderId="189" applyNumberFormat="0" applyProtection="0">
      <alignment horizontal="left" vertical="top" indent="1"/>
    </xf>
    <xf numFmtId="0" fontId="55" fillId="38" borderId="189" applyNumberFormat="0" applyProtection="0">
      <alignment horizontal="left" vertical="top" indent="1"/>
    </xf>
    <xf numFmtId="0" fontId="55" fillId="38" borderId="189" applyNumberFormat="0" applyProtection="0">
      <alignment horizontal="left" vertical="top" indent="1"/>
    </xf>
    <xf numFmtId="0" fontId="55" fillId="38" borderId="189" applyNumberFormat="0" applyProtection="0">
      <alignment horizontal="left" vertical="top" indent="1"/>
    </xf>
    <xf numFmtId="0" fontId="55" fillId="38" borderId="189" applyNumberFormat="0" applyProtection="0">
      <alignment horizontal="left" vertical="top" indent="1"/>
    </xf>
    <xf numFmtId="4" fontId="55" fillId="0" borderId="189" applyNumberFormat="0" applyProtection="0">
      <alignment horizontal="right" vertical="center"/>
    </xf>
    <xf numFmtId="4" fontId="4" fillId="0" borderId="184" applyNumberFormat="0" applyProtection="0">
      <alignment horizontal="right" vertical="center"/>
    </xf>
    <xf numFmtId="4" fontId="4" fillId="0" borderId="184" applyNumberFormat="0" applyProtection="0">
      <alignment horizontal="right" vertical="center"/>
    </xf>
    <xf numFmtId="4" fontId="4" fillId="0" borderId="184" applyNumberFormat="0" applyProtection="0">
      <alignment horizontal="right" vertical="center"/>
    </xf>
    <xf numFmtId="4" fontId="4" fillId="0" borderId="184" applyNumberFormat="0" applyProtection="0">
      <alignment horizontal="right" vertical="center"/>
    </xf>
    <xf numFmtId="4" fontId="4" fillId="0" borderId="184" applyNumberFormat="0" applyProtection="0">
      <alignment horizontal="right" vertical="center"/>
    </xf>
    <xf numFmtId="4" fontId="4" fillId="0" borderId="184" applyNumberFormat="0" applyProtection="0">
      <alignment horizontal="right" vertical="center"/>
    </xf>
    <xf numFmtId="4" fontId="4" fillId="0" borderId="184" applyNumberFormat="0" applyProtection="0">
      <alignment horizontal="right" vertical="center"/>
    </xf>
    <xf numFmtId="4" fontId="4" fillId="0" borderId="184" applyNumberFormat="0" applyProtection="0">
      <alignment horizontal="right" vertical="center"/>
    </xf>
    <xf numFmtId="4" fontId="4" fillId="0" borderId="184" applyNumberFormat="0" applyProtection="0">
      <alignment horizontal="right" vertical="center"/>
    </xf>
    <xf numFmtId="4" fontId="4" fillId="0" borderId="184" applyNumberFormat="0" applyProtection="0">
      <alignment horizontal="right" vertical="center"/>
    </xf>
    <xf numFmtId="4" fontId="4" fillId="0" borderId="184" applyNumberFormat="0" applyProtection="0">
      <alignment horizontal="right" vertical="center"/>
    </xf>
    <xf numFmtId="4" fontId="4" fillId="0" borderId="184" applyNumberFormat="0" applyProtection="0">
      <alignment horizontal="right" vertical="center"/>
    </xf>
    <xf numFmtId="4" fontId="4" fillId="0" borderId="184" applyNumberFormat="0" applyProtection="0">
      <alignment horizontal="right" vertical="center"/>
    </xf>
    <xf numFmtId="4" fontId="4" fillId="0" borderId="184" applyNumberFormat="0" applyProtection="0">
      <alignment horizontal="right" vertical="center"/>
    </xf>
    <xf numFmtId="4" fontId="4" fillId="0" borderId="184" applyNumberFormat="0" applyProtection="0">
      <alignment horizontal="right" vertical="center"/>
    </xf>
    <xf numFmtId="4" fontId="4" fillId="0" borderId="184" applyNumberFormat="0" applyProtection="0">
      <alignment horizontal="right" vertical="center"/>
    </xf>
    <xf numFmtId="4" fontId="55" fillId="0" borderId="189" applyNumberFormat="0" applyProtection="0">
      <alignment horizontal="right" vertical="center"/>
    </xf>
    <xf numFmtId="4" fontId="55" fillId="0" borderId="189" applyNumberFormat="0" applyProtection="0">
      <alignment horizontal="right" vertical="center"/>
    </xf>
    <xf numFmtId="4" fontId="55" fillId="0" borderId="189" applyNumberFormat="0" applyProtection="0">
      <alignment horizontal="right" vertical="center"/>
    </xf>
    <xf numFmtId="4" fontId="55" fillId="0" borderId="189" applyNumberFormat="0" applyProtection="0">
      <alignment horizontal="right" vertical="center"/>
    </xf>
    <xf numFmtId="4" fontId="55" fillId="0" borderId="189" applyNumberFormat="0" applyProtection="0">
      <alignment horizontal="right" vertical="center"/>
    </xf>
    <xf numFmtId="4" fontId="55" fillId="0" borderId="189" applyNumberFormat="0" applyProtection="0">
      <alignment horizontal="right" vertical="center"/>
    </xf>
    <xf numFmtId="4" fontId="55" fillId="0" borderId="189" applyNumberFormat="0" applyProtection="0">
      <alignment horizontal="right" vertical="center"/>
    </xf>
    <xf numFmtId="4" fontId="55" fillId="0" borderId="189" applyNumberFormat="0" applyProtection="0">
      <alignment horizontal="right" vertical="center"/>
    </xf>
    <xf numFmtId="4" fontId="55" fillId="0" borderId="189" applyNumberFormat="0" applyProtection="0">
      <alignment horizontal="right" vertical="center"/>
    </xf>
    <xf numFmtId="4" fontId="55" fillId="0" borderId="189" applyNumberFormat="0" applyProtection="0">
      <alignment horizontal="right" vertical="center"/>
    </xf>
    <xf numFmtId="4" fontId="55" fillId="0" borderId="189" applyNumberFormat="0" applyProtection="0">
      <alignment horizontal="right" vertical="center"/>
    </xf>
    <xf numFmtId="4" fontId="55" fillId="0" borderId="189" applyNumberFormat="0" applyProtection="0">
      <alignment horizontal="right" vertical="center"/>
    </xf>
    <xf numFmtId="4" fontId="4" fillId="30" borderId="184" applyNumberFormat="0" applyProtection="0">
      <alignment horizontal="right" vertical="center"/>
    </xf>
    <xf numFmtId="4" fontId="4" fillId="30" borderId="184" applyNumberFormat="0" applyProtection="0">
      <alignment horizontal="right" vertical="center"/>
    </xf>
    <xf numFmtId="4" fontId="4" fillId="30" borderId="184" applyNumberFormat="0" applyProtection="0">
      <alignment horizontal="right" vertical="center"/>
    </xf>
    <xf numFmtId="4" fontId="4" fillId="30" borderId="184" applyNumberFormat="0" applyProtection="0">
      <alignment horizontal="right" vertical="center"/>
    </xf>
    <xf numFmtId="4" fontId="4" fillId="30" borderId="184" applyNumberFormat="0" applyProtection="0">
      <alignment horizontal="right" vertical="center"/>
    </xf>
    <xf numFmtId="4" fontId="4" fillId="30" borderId="184" applyNumberFormat="0" applyProtection="0">
      <alignment horizontal="right" vertical="center"/>
    </xf>
    <xf numFmtId="4" fontId="4" fillId="30" borderId="184" applyNumberFormat="0" applyProtection="0">
      <alignment horizontal="right" vertical="center"/>
    </xf>
    <xf numFmtId="4" fontId="4" fillId="30" borderId="184" applyNumberFormat="0" applyProtection="0">
      <alignment horizontal="right" vertical="center"/>
    </xf>
    <xf numFmtId="4" fontId="166" fillId="88" borderId="184" applyNumberFormat="0" applyProtection="0">
      <alignment horizontal="right" vertical="center"/>
    </xf>
    <xf numFmtId="4" fontId="166" fillId="88" borderId="184" applyNumberFormat="0" applyProtection="0">
      <alignment horizontal="right" vertical="center"/>
    </xf>
    <xf numFmtId="4" fontId="166" fillId="88" borderId="184" applyNumberFormat="0" applyProtection="0">
      <alignment horizontal="right" vertical="center"/>
    </xf>
    <xf numFmtId="4" fontId="166" fillId="88" borderId="184" applyNumberFormat="0" applyProtection="0">
      <alignment horizontal="right" vertical="center"/>
    </xf>
    <xf numFmtId="4" fontId="166" fillId="88" borderId="184" applyNumberFormat="0" applyProtection="0">
      <alignment horizontal="right" vertical="center"/>
    </xf>
    <xf numFmtId="4" fontId="166" fillId="88" borderId="184" applyNumberFormat="0" applyProtection="0">
      <alignment horizontal="right" vertical="center"/>
    </xf>
    <xf numFmtId="4" fontId="166" fillId="88" borderId="184" applyNumberFormat="0" applyProtection="0">
      <alignment horizontal="right" vertical="center"/>
    </xf>
    <xf numFmtId="4" fontId="166" fillId="88" borderId="184" applyNumberFormat="0" applyProtection="0">
      <alignment horizontal="right" vertical="center"/>
    </xf>
    <xf numFmtId="4" fontId="166" fillId="88" borderId="184" applyNumberFormat="0" applyProtection="0">
      <alignment horizontal="right" vertical="center"/>
    </xf>
    <xf numFmtId="4" fontId="166" fillId="88" borderId="184" applyNumberFormat="0" applyProtection="0">
      <alignment horizontal="right" vertical="center"/>
    </xf>
    <xf numFmtId="4" fontId="166" fillId="88" borderId="184" applyNumberFormat="0" applyProtection="0">
      <alignment horizontal="right" vertical="center"/>
    </xf>
    <xf numFmtId="4" fontId="166" fillId="88" borderId="184" applyNumberFormat="0" applyProtection="0">
      <alignment horizontal="right" vertical="center"/>
    </xf>
    <xf numFmtId="4" fontId="166" fillId="88" borderId="184" applyNumberFormat="0" applyProtection="0">
      <alignment horizontal="right" vertical="center"/>
    </xf>
    <xf numFmtId="4" fontId="166" fillId="88" borderId="184" applyNumberFormat="0" applyProtection="0">
      <alignment horizontal="right" vertical="center"/>
    </xf>
    <xf numFmtId="4" fontId="166" fillId="88" borderId="184" applyNumberFormat="0" applyProtection="0">
      <alignment horizontal="right" vertical="center"/>
    </xf>
    <xf numFmtId="4" fontId="166" fillId="88" borderId="184" applyNumberFormat="0" applyProtection="0">
      <alignment horizontal="right" vertical="center"/>
    </xf>
    <xf numFmtId="4" fontId="4" fillId="30" borderId="184" applyNumberFormat="0" applyProtection="0">
      <alignment horizontal="right" vertical="center"/>
    </xf>
    <xf numFmtId="4" fontId="4" fillId="30" borderId="184" applyNumberFormat="0" applyProtection="0">
      <alignment horizontal="right" vertical="center"/>
    </xf>
    <xf numFmtId="4" fontId="4" fillId="30" borderId="184" applyNumberFormat="0" applyProtection="0">
      <alignment horizontal="right" vertical="center"/>
    </xf>
    <xf numFmtId="4" fontId="4" fillId="30" borderId="184" applyNumberFormat="0" applyProtection="0">
      <alignment horizontal="right" vertical="center"/>
    </xf>
    <xf numFmtId="4" fontId="4" fillId="30" borderId="184" applyNumberFormat="0" applyProtection="0">
      <alignment horizontal="right" vertical="center"/>
    </xf>
    <xf numFmtId="4" fontId="4" fillId="30" borderId="184" applyNumberFormat="0" applyProtection="0">
      <alignment horizontal="right" vertical="center"/>
    </xf>
    <xf numFmtId="4" fontId="4" fillId="30" borderId="184" applyNumberFormat="0" applyProtection="0">
      <alignment horizontal="right" vertical="center"/>
    </xf>
    <xf numFmtId="4" fontId="4" fillId="30" borderId="184" applyNumberFormat="0" applyProtection="0">
      <alignment horizontal="right" vertical="center"/>
    </xf>
    <xf numFmtId="4" fontId="55" fillId="55" borderId="189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4" fillId="9" borderId="184" applyNumberFormat="0" applyProtection="0">
      <alignment horizontal="left" vertical="center" indent="1"/>
    </xf>
    <xf numFmtId="4" fontId="55" fillId="55" borderId="189" applyNumberFormat="0" applyProtection="0">
      <alignment horizontal="left" vertical="center" indent="1"/>
    </xf>
    <xf numFmtId="4" fontId="55" fillId="55" borderId="189" applyNumberFormat="0" applyProtection="0">
      <alignment horizontal="left" vertical="center" indent="1"/>
    </xf>
    <xf numFmtId="4" fontId="55" fillId="55" borderId="189" applyNumberFormat="0" applyProtection="0">
      <alignment horizontal="left" vertical="center" indent="1"/>
    </xf>
    <xf numFmtId="4" fontId="55" fillId="55" borderId="189" applyNumberFormat="0" applyProtection="0">
      <alignment horizontal="left" vertical="center" indent="1"/>
    </xf>
    <xf numFmtId="4" fontId="55" fillId="55" borderId="189" applyNumberFormat="0" applyProtection="0">
      <alignment horizontal="left" vertical="center" indent="1"/>
    </xf>
    <xf numFmtId="4" fontId="55" fillId="55" borderId="189" applyNumberFormat="0" applyProtection="0">
      <alignment horizontal="left" vertical="center" indent="1"/>
    </xf>
    <xf numFmtId="4" fontId="55" fillId="55" borderId="189" applyNumberFormat="0" applyProtection="0">
      <alignment horizontal="left" vertical="center" indent="1"/>
    </xf>
    <xf numFmtId="4" fontId="55" fillId="55" borderId="189" applyNumberFormat="0" applyProtection="0">
      <alignment horizontal="left" vertical="center" indent="1"/>
    </xf>
    <xf numFmtId="4" fontId="55" fillId="55" borderId="189" applyNumberFormat="0" applyProtection="0">
      <alignment horizontal="left" vertical="center" indent="1"/>
    </xf>
    <xf numFmtId="4" fontId="55" fillId="55" borderId="189" applyNumberFormat="0" applyProtection="0">
      <alignment horizontal="left" vertical="center" indent="1"/>
    </xf>
    <xf numFmtId="4" fontId="55" fillId="55" borderId="189" applyNumberFormat="0" applyProtection="0">
      <alignment horizontal="left" vertical="center" indent="1"/>
    </xf>
    <xf numFmtId="4" fontId="55" fillId="55" borderId="189" applyNumberFormat="0" applyProtection="0">
      <alignment horizontal="left" vertical="center" indent="1"/>
    </xf>
    <xf numFmtId="0" fontId="168" fillId="55" borderId="189" applyNumberFormat="0" applyProtection="0">
      <alignment horizontal="left" vertical="top" indent="1"/>
    </xf>
    <xf numFmtId="0" fontId="168" fillId="55" borderId="189" applyNumberFormat="0" applyProtection="0">
      <alignment horizontal="left" vertical="top" indent="1"/>
    </xf>
    <xf numFmtId="0" fontId="168" fillId="55" borderId="189" applyNumberFormat="0" applyProtection="0">
      <alignment horizontal="left" vertical="top" indent="1"/>
    </xf>
    <xf numFmtId="0" fontId="168" fillId="55" borderId="189" applyNumberFormat="0" applyProtection="0">
      <alignment horizontal="left" vertical="top" indent="1"/>
    </xf>
    <xf numFmtId="0" fontId="168" fillId="55" borderId="189" applyNumberFormat="0" applyProtection="0">
      <alignment horizontal="left" vertical="top" indent="1"/>
    </xf>
    <xf numFmtId="0" fontId="168" fillId="55" borderId="189" applyNumberFormat="0" applyProtection="0">
      <alignment horizontal="left" vertical="top" indent="1"/>
    </xf>
    <xf numFmtId="0" fontId="168" fillId="55" borderId="189" applyNumberFormat="0" applyProtection="0">
      <alignment horizontal="left" vertical="top" indent="1"/>
    </xf>
    <xf numFmtId="0" fontId="168" fillId="55" borderId="189" applyNumberFormat="0" applyProtection="0">
      <alignment horizontal="left" vertical="top" indent="1"/>
    </xf>
    <xf numFmtId="0" fontId="168" fillId="55" borderId="189" applyNumberFormat="0" applyProtection="0">
      <alignment horizontal="left" vertical="top" indent="1"/>
    </xf>
    <xf numFmtId="0" fontId="168" fillId="55" borderId="189" applyNumberFormat="0" applyProtection="0">
      <alignment horizontal="left" vertical="top" indent="1"/>
    </xf>
    <xf numFmtId="0" fontId="168" fillId="55" borderId="189" applyNumberFormat="0" applyProtection="0">
      <alignment horizontal="left" vertical="top" indent="1"/>
    </xf>
    <xf numFmtId="0" fontId="168" fillId="55" borderId="189" applyNumberFormat="0" applyProtection="0">
      <alignment horizontal="left" vertical="top" indent="1"/>
    </xf>
    <xf numFmtId="0" fontId="168" fillId="55" borderId="189" applyNumberFormat="0" applyProtection="0">
      <alignment horizontal="left" vertical="top" indent="1"/>
    </xf>
    <xf numFmtId="0" fontId="168" fillId="55" borderId="189" applyNumberFormat="0" applyProtection="0">
      <alignment horizontal="left" vertical="top" indent="1"/>
    </xf>
    <xf numFmtId="0" fontId="168" fillId="55" borderId="189" applyNumberFormat="0" applyProtection="0">
      <alignment horizontal="left" vertical="top" indent="1"/>
    </xf>
    <xf numFmtId="0" fontId="168" fillId="55" borderId="189" applyNumberFormat="0" applyProtection="0">
      <alignment horizontal="left" vertical="top" indent="1"/>
    </xf>
    <xf numFmtId="0" fontId="168" fillId="55" borderId="189" applyNumberFormat="0" applyProtection="0">
      <alignment horizontal="left" vertical="top" indent="1"/>
    </xf>
    <xf numFmtId="0" fontId="168" fillId="55" borderId="189" applyNumberFormat="0" applyProtection="0">
      <alignment horizontal="left" vertical="top" indent="1"/>
    </xf>
    <xf numFmtId="0" fontId="168" fillId="55" borderId="189" applyNumberFormat="0" applyProtection="0">
      <alignment horizontal="left" vertical="top" indent="1"/>
    </xf>
    <xf numFmtId="0" fontId="168" fillId="55" borderId="189" applyNumberFormat="0" applyProtection="0">
      <alignment horizontal="left" vertical="top" indent="1"/>
    </xf>
    <xf numFmtId="0" fontId="168" fillId="55" borderId="189" applyNumberFormat="0" applyProtection="0">
      <alignment horizontal="left" vertical="top" indent="1"/>
    </xf>
    <xf numFmtId="0" fontId="168" fillId="55" borderId="189" applyNumberFormat="0" applyProtection="0">
      <alignment horizontal="left" vertical="top" indent="1"/>
    </xf>
    <xf numFmtId="0" fontId="168" fillId="55" borderId="189" applyNumberFormat="0" applyProtection="0">
      <alignment horizontal="left" vertical="top" indent="1"/>
    </xf>
    <xf numFmtId="0" fontId="168" fillId="55" borderId="189" applyNumberFormat="0" applyProtection="0">
      <alignment horizontal="left" vertical="top" indent="1"/>
    </xf>
    <xf numFmtId="0" fontId="168" fillId="55" borderId="189" applyNumberFormat="0" applyProtection="0">
      <alignment horizontal="left" vertical="top" indent="1"/>
    </xf>
    <xf numFmtId="0" fontId="168" fillId="55" borderId="189" applyNumberFormat="0" applyProtection="0">
      <alignment horizontal="left" vertical="top" indent="1"/>
    </xf>
    <xf numFmtId="4" fontId="169" fillId="92" borderId="186" applyNumberFormat="0" applyProtection="0">
      <alignment horizontal="left" vertical="center" indent="1"/>
    </xf>
    <xf numFmtId="4" fontId="169" fillId="92" borderId="186" applyNumberFormat="0" applyProtection="0">
      <alignment horizontal="left" vertical="center" indent="1"/>
    </xf>
    <xf numFmtId="4" fontId="169" fillId="92" borderId="186" applyNumberFormat="0" applyProtection="0">
      <alignment horizontal="left" vertical="center" indent="1"/>
    </xf>
    <xf numFmtId="4" fontId="169" fillId="92" borderId="186" applyNumberFormat="0" applyProtection="0">
      <alignment horizontal="left" vertical="center" indent="1"/>
    </xf>
    <xf numFmtId="4" fontId="169" fillId="92" borderId="186" applyNumberFormat="0" applyProtection="0">
      <alignment horizontal="left" vertical="center" indent="1"/>
    </xf>
    <xf numFmtId="4" fontId="169" fillId="92" borderId="186" applyNumberFormat="0" applyProtection="0">
      <alignment horizontal="left" vertical="center" indent="1"/>
    </xf>
    <xf numFmtId="4" fontId="169" fillId="92" borderId="186" applyNumberFormat="0" applyProtection="0">
      <alignment horizontal="left" vertical="center" indent="1"/>
    </xf>
    <xf numFmtId="4" fontId="169" fillId="92" borderId="186" applyNumberFormat="0" applyProtection="0">
      <alignment horizontal="left" vertical="center" indent="1"/>
    </xf>
    <xf numFmtId="4" fontId="169" fillId="92" borderId="186" applyNumberFormat="0" applyProtection="0">
      <alignment horizontal="left" vertical="center" indent="1"/>
    </xf>
    <xf numFmtId="4" fontId="169" fillId="92" borderId="186" applyNumberFormat="0" applyProtection="0">
      <alignment horizontal="left" vertical="center" indent="1"/>
    </xf>
    <xf numFmtId="4" fontId="169" fillId="92" borderId="186" applyNumberFormat="0" applyProtection="0">
      <alignment horizontal="left" vertical="center" indent="1"/>
    </xf>
    <xf numFmtId="4" fontId="169" fillId="92" borderId="186" applyNumberFormat="0" applyProtection="0">
      <alignment horizontal="left" vertical="center" indent="1"/>
    </xf>
    <xf numFmtId="4" fontId="169" fillId="92" borderId="186" applyNumberFormat="0" applyProtection="0">
      <alignment horizontal="left" vertical="center" indent="1"/>
    </xf>
    <xf numFmtId="4" fontId="169" fillId="92" borderId="186" applyNumberFormat="0" applyProtection="0">
      <alignment horizontal="left" vertical="center" indent="1"/>
    </xf>
    <xf numFmtId="4" fontId="169" fillId="92" borderId="186" applyNumberFormat="0" applyProtection="0">
      <alignment horizontal="left" vertical="center" indent="1"/>
    </xf>
    <xf numFmtId="4" fontId="169" fillId="92" borderId="186" applyNumberFormat="0" applyProtection="0">
      <alignment horizontal="left" vertical="center" indent="1"/>
    </xf>
    <xf numFmtId="0" fontId="4" fillId="56" borderId="193"/>
    <xf numFmtId="0" fontId="4" fillId="56" borderId="193"/>
    <xf numFmtId="0" fontId="4" fillId="56" borderId="193"/>
    <xf numFmtId="0" fontId="4" fillId="56" borderId="193"/>
    <xf numFmtId="0" fontId="4" fillId="56" borderId="193"/>
    <xf numFmtId="0" fontId="4" fillId="56" borderId="193"/>
    <xf numFmtId="0" fontId="4" fillId="56" borderId="193"/>
    <xf numFmtId="0" fontId="4" fillId="56" borderId="193"/>
    <xf numFmtId="4" fontId="38" fillId="47" borderId="189" applyNumberFormat="0" applyProtection="0">
      <alignment horizontal="right" vertical="center"/>
    </xf>
    <xf numFmtId="4" fontId="170" fillId="30" borderId="184" applyNumberFormat="0" applyProtection="0">
      <alignment horizontal="right" vertical="center"/>
    </xf>
    <xf numFmtId="4" fontId="170" fillId="30" borderId="184" applyNumberFormat="0" applyProtection="0">
      <alignment horizontal="right" vertical="center"/>
    </xf>
    <xf numFmtId="4" fontId="170" fillId="30" borderId="184" applyNumberFormat="0" applyProtection="0">
      <alignment horizontal="right" vertical="center"/>
    </xf>
    <xf numFmtId="4" fontId="170" fillId="30" borderId="184" applyNumberFormat="0" applyProtection="0">
      <alignment horizontal="right" vertical="center"/>
    </xf>
    <xf numFmtId="4" fontId="170" fillId="30" borderId="184" applyNumberFormat="0" applyProtection="0">
      <alignment horizontal="right" vertical="center"/>
    </xf>
    <xf numFmtId="4" fontId="170" fillId="30" borderId="184" applyNumberFormat="0" applyProtection="0">
      <alignment horizontal="right" vertical="center"/>
    </xf>
    <xf numFmtId="4" fontId="170" fillId="30" borderId="184" applyNumberFormat="0" applyProtection="0">
      <alignment horizontal="right" vertical="center"/>
    </xf>
    <xf numFmtId="4" fontId="170" fillId="30" borderId="184" applyNumberFormat="0" applyProtection="0">
      <alignment horizontal="right" vertical="center"/>
    </xf>
    <xf numFmtId="4" fontId="170" fillId="30" borderId="184" applyNumberFormat="0" applyProtection="0">
      <alignment horizontal="right" vertical="center"/>
    </xf>
    <xf numFmtId="4" fontId="170" fillId="30" borderId="184" applyNumberFormat="0" applyProtection="0">
      <alignment horizontal="right" vertical="center"/>
    </xf>
    <xf numFmtId="4" fontId="170" fillId="30" borderId="184" applyNumberFormat="0" applyProtection="0">
      <alignment horizontal="right" vertical="center"/>
    </xf>
    <xf numFmtId="4" fontId="170" fillId="30" borderId="184" applyNumberFormat="0" applyProtection="0">
      <alignment horizontal="right" vertical="center"/>
    </xf>
    <xf numFmtId="4" fontId="170" fillId="30" borderId="184" applyNumberFormat="0" applyProtection="0">
      <alignment horizontal="right" vertical="center"/>
    </xf>
    <xf numFmtId="4" fontId="170" fillId="30" borderId="184" applyNumberFormat="0" applyProtection="0">
      <alignment horizontal="right" vertical="center"/>
    </xf>
    <xf numFmtId="4" fontId="170" fillId="30" borderId="184" applyNumberFormat="0" applyProtection="0">
      <alignment horizontal="right" vertical="center"/>
    </xf>
    <xf numFmtId="4" fontId="170" fillId="30" borderId="184" applyNumberFormat="0" applyProtection="0">
      <alignment horizontal="right" vertical="center"/>
    </xf>
    <xf numFmtId="4" fontId="38" fillId="47" borderId="189" applyNumberFormat="0" applyProtection="0">
      <alignment horizontal="right" vertical="center"/>
    </xf>
    <xf numFmtId="4" fontId="38" fillId="47" borderId="189" applyNumberFormat="0" applyProtection="0">
      <alignment horizontal="right" vertical="center"/>
    </xf>
    <xf numFmtId="4" fontId="38" fillId="47" borderId="189" applyNumberFormat="0" applyProtection="0">
      <alignment horizontal="right" vertical="center"/>
    </xf>
    <xf numFmtId="4" fontId="38" fillId="47" borderId="189" applyNumberFormat="0" applyProtection="0">
      <alignment horizontal="right" vertical="center"/>
    </xf>
    <xf numFmtId="4" fontId="38" fillId="47" borderId="189" applyNumberFormat="0" applyProtection="0">
      <alignment horizontal="right" vertical="center"/>
    </xf>
    <xf numFmtId="4" fontId="38" fillId="47" borderId="189" applyNumberFormat="0" applyProtection="0">
      <alignment horizontal="right" vertical="center"/>
    </xf>
    <xf numFmtId="4" fontId="38" fillId="47" borderId="189" applyNumberFormat="0" applyProtection="0">
      <alignment horizontal="right" vertical="center"/>
    </xf>
    <xf numFmtId="4" fontId="38" fillId="47" borderId="189" applyNumberFormat="0" applyProtection="0">
      <alignment horizontal="right" vertical="center"/>
    </xf>
    <xf numFmtId="4" fontId="38" fillId="47" borderId="189" applyNumberFormat="0" applyProtection="0">
      <alignment horizontal="right" vertical="center"/>
    </xf>
    <xf numFmtId="4" fontId="38" fillId="47" borderId="189" applyNumberFormat="0" applyProtection="0">
      <alignment horizontal="right" vertical="center"/>
    </xf>
    <xf numFmtId="4" fontId="38" fillId="47" borderId="189" applyNumberFormat="0" applyProtection="0">
      <alignment horizontal="right" vertical="center"/>
    </xf>
    <xf numFmtId="4" fontId="38" fillId="47" borderId="189" applyNumberFormat="0" applyProtection="0">
      <alignment horizontal="right" vertical="center"/>
    </xf>
    <xf numFmtId="172" fontId="55" fillId="0" borderId="181">
      <alignment horizontal="justify" vertical="top" wrapText="1"/>
    </xf>
    <xf numFmtId="172" fontId="55" fillId="0" borderId="181">
      <alignment horizontal="justify" vertical="top" wrapText="1"/>
    </xf>
    <xf numFmtId="0" fontId="204" fillId="58" borderId="194" applyBorder="0" applyProtection="0">
      <alignment horizontal="centerContinuous" vertical="center"/>
    </xf>
    <xf numFmtId="0" fontId="204" fillId="58" borderId="194" applyBorder="0" applyProtection="0">
      <alignment horizontal="centerContinuous" vertical="center"/>
    </xf>
    <xf numFmtId="0" fontId="204" fillId="58" borderId="194" applyBorder="0" applyProtection="0">
      <alignment horizontal="centerContinuous" vertical="center"/>
    </xf>
    <xf numFmtId="0" fontId="204" fillId="58" borderId="194" applyBorder="0" applyProtection="0">
      <alignment horizontal="centerContinuous" vertical="center"/>
    </xf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6" applyNumberFormat="0" applyFill="0" applyAlignment="0" applyProtection="0"/>
    <xf numFmtId="0" fontId="75" fillId="0" borderId="196" applyNumberFormat="0" applyFill="0" applyAlignment="0" applyProtection="0"/>
    <xf numFmtId="0" fontId="75" fillId="0" borderId="196" applyNumberFormat="0" applyFill="0" applyAlignment="0" applyProtection="0"/>
    <xf numFmtId="0" fontId="75" fillId="0" borderId="196" applyNumberFormat="0" applyFill="0" applyAlignment="0" applyProtection="0"/>
    <xf numFmtId="0" fontId="75" fillId="0" borderId="196" applyNumberFormat="0" applyFill="0" applyAlignment="0" applyProtection="0"/>
    <xf numFmtId="0" fontId="75" fillId="0" borderId="196" applyNumberFormat="0" applyFill="0" applyAlignment="0" applyProtection="0"/>
    <xf numFmtId="0" fontId="75" fillId="0" borderId="196" applyNumberFormat="0" applyFill="0" applyAlignment="0" applyProtection="0"/>
    <xf numFmtId="0" fontId="75" fillId="0" borderId="196" applyNumberFormat="0" applyFill="0" applyAlignment="0" applyProtection="0"/>
    <xf numFmtId="0" fontId="75" fillId="0" borderId="196" applyNumberFormat="0" applyFill="0" applyAlignment="0" applyProtection="0"/>
    <xf numFmtId="0" fontId="75" fillId="0" borderId="196" applyNumberFormat="0" applyFill="0" applyAlignment="0" applyProtection="0"/>
    <xf numFmtId="0" fontId="75" fillId="0" borderId="196" applyNumberFormat="0" applyFill="0" applyAlignment="0" applyProtection="0"/>
    <xf numFmtId="0" fontId="75" fillId="0" borderId="196" applyNumberFormat="0" applyFill="0" applyAlignment="0" applyProtection="0"/>
    <xf numFmtId="0" fontId="75" fillId="0" borderId="196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0" fontId="75" fillId="0" borderId="195" applyNumberFormat="0" applyFill="0" applyAlignment="0" applyProtection="0"/>
    <xf numFmtId="194" fontId="3" fillId="0" borderId="194" applyBorder="0" applyProtection="0">
      <alignment horizontal="right"/>
    </xf>
    <xf numFmtId="194" fontId="3" fillId="0" borderId="194" applyBorder="0" applyProtection="0">
      <alignment horizontal="right"/>
    </xf>
    <xf numFmtId="194" fontId="3" fillId="0" borderId="194" applyBorder="0" applyProtection="0">
      <alignment horizontal="right"/>
    </xf>
    <xf numFmtId="194" fontId="3" fillId="0" borderId="194" applyBorder="0" applyProtection="0">
      <alignment horizontal="right"/>
    </xf>
    <xf numFmtId="0" fontId="131" fillId="0" borderId="0"/>
    <xf numFmtId="169" fontId="3" fillId="0" borderId="0" applyFont="0" applyFill="0" applyBorder="0" applyAlignment="0" applyProtection="0"/>
    <xf numFmtId="169" fontId="131" fillId="0" borderId="0" applyFont="0" applyFill="0" applyBorder="0" applyAlignment="0" applyProtection="0"/>
    <xf numFmtId="185" fontId="4" fillId="0" borderId="200">
      <alignment horizontal="center" vertical="center"/>
      <protection locked="0"/>
    </xf>
    <xf numFmtId="185" fontId="4" fillId="0" borderId="200">
      <alignment horizontal="center" vertical="center"/>
      <protection locked="0"/>
    </xf>
    <xf numFmtId="185" fontId="4" fillId="0" borderId="200">
      <alignment horizontal="center" vertical="center"/>
      <protection locked="0"/>
    </xf>
    <xf numFmtId="180" fontId="4" fillId="0" borderId="200">
      <alignment horizontal="center" vertical="center"/>
      <protection locked="0"/>
    </xf>
    <xf numFmtId="180" fontId="4" fillId="0" borderId="200">
      <alignment horizontal="center" vertical="center"/>
      <protection locked="0"/>
    </xf>
    <xf numFmtId="180" fontId="4" fillId="0" borderId="200">
      <alignment horizontal="center" vertical="center"/>
      <protection locked="0"/>
    </xf>
    <xf numFmtId="184" fontId="4" fillId="0" borderId="200">
      <alignment horizontal="center" vertical="center"/>
      <protection locked="0"/>
    </xf>
    <xf numFmtId="184" fontId="4" fillId="0" borderId="200">
      <alignment horizontal="center" vertical="center"/>
      <protection locked="0"/>
    </xf>
    <xf numFmtId="184" fontId="4" fillId="0" borderId="200">
      <alignment horizontal="center" vertical="center"/>
      <protection locked="0"/>
    </xf>
    <xf numFmtId="182" fontId="4" fillId="0" borderId="200">
      <alignment horizontal="center" vertical="center"/>
      <protection locked="0"/>
    </xf>
    <xf numFmtId="182" fontId="4" fillId="0" borderId="200">
      <alignment horizontal="center" vertical="center"/>
      <protection locked="0"/>
    </xf>
    <xf numFmtId="182" fontId="4" fillId="0" borderId="200">
      <alignment horizontal="center" vertical="center"/>
      <protection locked="0"/>
    </xf>
    <xf numFmtId="183" fontId="4" fillId="0" borderId="200">
      <alignment horizontal="center" vertical="center"/>
      <protection locked="0"/>
    </xf>
    <xf numFmtId="183" fontId="4" fillId="0" borderId="200">
      <alignment horizontal="center" vertical="center"/>
      <protection locked="0"/>
    </xf>
    <xf numFmtId="183" fontId="4" fillId="0" borderId="200">
      <alignment horizontal="center" vertical="center"/>
      <protection locked="0"/>
    </xf>
    <xf numFmtId="181" fontId="4" fillId="0" borderId="200">
      <alignment horizontal="center" vertical="center"/>
      <protection locked="0"/>
    </xf>
    <xf numFmtId="181" fontId="4" fillId="0" borderId="200">
      <alignment horizontal="center" vertical="center"/>
      <protection locked="0"/>
    </xf>
    <xf numFmtId="181" fontId="4" fillId="0" borderId="200">
      <alignment horizontal="center" vertical="center"/>
      <protection locked="0"/>
    </xf>
    <xf numFmtId="0" fontId="4" fillId="0" borderId="200" applyAlignment="0">
      <protection locked="0"/>
    </xf>
    <xf numFmtId="0" fontId="4" fillId="0" borderId="200" applyAlignment="0">
      <protection locked="0"/>
    </xf>
    <xf numFmtId="0" fontId="4" fillId="0" borderId="200" applyAlignment="0">
      <protection locked="0"/>
    </xf>
    <xf numFmtId="185" fontId="4" fillId="0" borderId="200">
      <alignment vertical="center"/>
      <protection locked="0"/>
    </xf>
    <xf numFmtId="185" fontId="4" fillId="0" borderId="200">
      <alignment vertical="center"/>
      <protection locked="0"/>
    </xf>
    <xf numFmtId="185" fontId="4" fillId="0" borderId="200">
      <alignment vertical="center"/>
      <protection locked="0"/>
    </xf>
    <xf numFmtId="186" fontId="4" fillId="0" borderId="200">
      <alignment horizontal="right" vertical="center"/>
      <protection locked="0"/>
    </xf>
    <xf numFmtId="186" fontId="4" fillId="0" borderId="200">
      <alignment horizontal="right" vertical="center"/>
      <protection locked="0"/>
    </xf>
    <xf numFmtId="186" fontId="4" fillId="0" borderId="200">
      <alignment horizontal="right" vertical="center"/>
      <protection locked="0"/>
    </xf>
    <xf numFmtId="184" fontId="4" fillId="0" borderId="200">
      <alignment vertical="center"/>
      <protection locked="0"/>
    </xf>
    <xf numFmtId="184" fontId="4" fillId="0" borderId="200">
      <alignment vertical="center"/>
      <protection locked="0"/>
    </xf>
    <xf numFmtId="184" fontId="4" fillId="0" borderId="200">
      <alignment vertical="center"/>
      <protection locked="0"/>
    </xf>
    <xf numFmtId="182" fontId="4" fillId="0" borderId="200">
      <alignment vertical="center"/>
      <protection locked="0"/>
    </xf>
    <xf numFmtId="182" fontId="4" fillId="0" borderId="200">
      <alignment vertical="center"/>
      <protection locked="0"/>
    </xf>
    <xf numFmtId="182" fontId="4" fillId="0" borderId="200">
      <alignment vertical="center"/>
      <protection locked="0"/>
    </xf>
    <xf numFmtId="183" fontId="4" fillId="0" borderId="200">
      <alignment vertical="center"/>
      <protection locked="0"/>
    </xf>
    <xf numFmtId="183" fontId="4" fillId="0" borderId="200">
      <alignment vertical="center"/>
      <protection locked="0"/>
    </xf>
    <xf numFmtId="183" fontId="4" fillId="0" borderId="200">
      <alignment vertical="center"/>
      <protection locked="0"/>
    </xf>
    <xf numFmtId="181" fontId="4" fillId="0" borderId="200">
      <alignment horizontal="right" vertical="center"/>
      <protection locked="0"/>
    </xf>
    <xf numFmtId="181" fontId="4" fillId="0" borderId="200">
      <alignment horizontal="right" vertical="center"/>
      <protection locked="0"/>
    </xf>
    <xf numFmtId="181" fontId="4" fillId="0" borderId="200">
      <alignment horizontal="right" vertical="center"/>
      <protection locked="0"/>
    </xf>
    <xf numFmtId="167" fontId="3" fillId="37" borderId="0" applyNumberFormat="0" applyFont="0" applyBorder="0" applyAlignment="0">
      <alignment horizontal="right"/>
    </xf>
    <xf numFmtId="167" fontId="3" fillId="37" borderId="0" applyNumberFormat="0" applyFont="0" applyBorder="0" applyAlignment="0">
      <alignment horizontal="right"/>
    </xf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52" fillId="81" borderId="202" applyNumberFormat="0" applyAlignment="0" applyProtection="0"/>
    <xf numFmtId="0" fontId="152" fillId="81" borderId="202" applyNumberFormat="0" applyAlignment="0" applyProtection="0"/>
    <xf numFmtId="0" fontId="152" fillId="81" borderId="202" applyNumberFormat="0" applyAlignment="0" applyProtection="0"/>
    <xf numFmtId="0" fontId="152" fillId="81" borderId="202" applyNumberFormat="0" applyAlignment="0" applyProtection="0"/>
    <xf numFmtId="0" fontId="152" fillId="81" borderId="202" applyNumberFormat="0" applyAlignment="0" applyProtection="0"/>
    <xf numFmtId="0" fontId="152" fillId="81" borderId="202" applyNumberFormat="0" applyAlignment="0" applyProtection="0"/>
    <xf numFmtId="0" fontId="152" fillId="81" borderId="202" applyNumberFormat="0" applyAlignment="0" applyProtection="0"/>
    <xf numFmtId="0" fontId="152" fillId="81" borderId="202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0" fontId="13" fillId="30" borderId="201" applyNumberFormat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4" fillId="0" borderId="203" applyNumberFormat="0" applyAlignment="0" applyProtection="0">
      <alignment horizontal="left" vertical="center"/>
    </xf>
    <xf numFmtId="10" fontId="4" fillId="38" borderId="193" applyNumberFormat="0" applyBorder="0" applyAlignment="0" applyProtection="0"/>
    <xf numFmtId="10" fontId="4" fillId="38" borderId="193" applyNumberFormat="0" applyBorder="0" applyAlignment="0" applyProtection="0"/>
    <xf numFmtId="10" fontId="4" fillId="38" borderId="193" applyNumberFormat="0" applyBorder="0" applyAlignment="0" applyProtection="0"/>
    <xf numFmtId="10" fontId="4" fillId="38" borderId="193" applyNumberFormat="0" applyBorder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37" fillId="2" borderId="201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37" fillId="7" borderId="201" applyNumberFormat="0" applyAlignment="0" applyProtection="0"/>
    <xf numFmtId="0" fontId="37" fillId="7" borderId="201" applyNumberFormat="0" applyAlignment="0" applyProtection="0"/>
    <xf numFmtId="0" fontId="37" fillId="7" borderId="201" applyNumberFormat="0" applyAlignment="0" applyProtection="0"/>
    <xf numFmtId="0" fontId="37" fillId="7" borderId="201" applyNumberFormat="0" applyAlignment="0" applyProtection="0"/>
    <xf numFmtId="0" fontId="37" fillId="7" borderId="201" applyNumberFormat="0" applyAlignment="0" applyProtection="0"/>
    <xf numFmtId="0" fontId="37" fillId="7" borderId="201" applyNumberFormat="0" applyAlignment="0" applyProtection="0"/>
    <xf numFmtId="0" fontId="37" fillId="7" borderId="201" applyNumberFormat="0" applyAlignment="0" applyProtection="0"/>
    <xf numFmtId="0" fontId="37" fillId="7" borderId="201" applyNumberFormat="0" applyAlignment="0" applyProtection="0"/>
    <xf numFmtId="0" fontId="37" fillId="7" borderId="201" applyNumberFormat="0" applyAlignment="0" applyProtection="0"/>
    <xf numFmtId="0" fontId="37" fillId="7" borderId="201" applyNumberFormat="0" applyAlignment="0" applyProtection="0"/>
    <xf numFmtId="0" fontId="37" fillId="7" borderId="201" applyNumberFormat="0" applyAlignment="0" applyProtection="0"/>
    <xf numFmtId="0" fontId="37" fillId="7" borderId="201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37" fillId="7" borderId="201" applyNumberFormat="0" applyAlignment="0" applyProtection="0"/>
    <xf numFmtId="0" fontId="37" fillId="7" borderId="201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0" fontId="155" fillId="27" borderId="202" applyNumberFormat="0" applyAlignment="0" applyProtection="0"/>
    <xf numFmtId="167" fontId="3" fillId="39" borderId="0" applyFont="0" applyBorder="0" applyAlignment="0">
      <alignment horizontal="right"/>
      <protection locked="0"/>
    </xf>
    <xf numFmtId="167" fontId="3" fillId="39" borderId="0" applyFont="0" applyBorder="0" applyAlignment="0">
      <alignment horizontal="right"/>
      <protection locked="0"/>
    </xf>
    <xf numFmtId="167" fontId="3" fillId="53" borderId="0" applyFont="0" applyBorder="0" applyAlignment="0">
      <alignment horizontal="right"/>
      <protection locked="0"/>
    </xf>
    <xf numFmtId="167" fontId="3" fillId="53" borderId="0" applyFont="0" applyBorder="0" applyAlignment="0">
      <alignment horizontal="right"/>
      <protection locked="0"/>
    </xf>
    <xf numFmtId="167" fontId="3" fillId="38" borderId="0" applyFont="0" applyBorder="0">
      <alignment horizontal="right"/>
      <protection locked="0"/>
    </xf>
    <xf numFmtId="167" fontId="3" fillId="38" borderId="0" applyFont="0" applyBorder="0">
      <alignment horizontal="right"/>
      <protection locked="0"/>
    </xf>
    <xf numFmtId="167" fontId="3" fillId="38" borderId="0" applyFont="0" applyBorder="0">
      <alignment horizontal="right"/>
      <protection locked="0"/>
    </xf>
    <xf numFmtId="167" fontId="3" fillId="38" borderId="0" applyFont="0" applyBorder="0">
      <alignment horizontal="right"/>
      <protection locked="0"/>
    </xf>
    <xf numFmtId="0" fontId="31" fillId="0" borderId="204" applyFill="0">
      <alignment horizontal="center" vertical="center"/>
    </xf>
    <xf numFmtId="0" fontId="31" fillId="0" borderId="204" applyFill="0">
      <alignment horizontal="center" vertical="center"/>
    </xf>
    <xf numFmtId="0" fontId="31" fillId="0" borderId="204" applyFill="0">
      <alignment horizontal="center" vertical="center"/>
    </xf>
    <xf numFmtId="0" fontId="31" fillId="0" borderId="204" applyFill="0">
      <alignment horizontal="center" vertical="center"/>
    </xf>
    <xf numFmtId="0" fontId="31" fillId="0" borderId="204" applyFill="0">
      <alignment horizontal="center" vertical="center"/>
    </xf>
    <xf numFmtId="0" fontId="31" fillId="0" borderId="204" applyFill="0">
      <alignment horizontal="center" vertical="center"/>
    </xf>
    <xf numFmtId="0" fontId="31" fillId="0" borderId="204" applyFill="0">
      <alignment horizontal="center" vertical="center"/>
    </xf>
    <xf numFmtId="0" fontId="31" fillId="0" borderId="204" applyFill="0">
      <alignment horizontal="center" vertical="center"/>
    </xf>
    <xf numFmtId="0" fontId="31" fillId="0" borderId="204" applyFill="0">
      <alignment horizontal="center" vertical="center"/>
    </xf>
    <xf numFmtId="0" fontId="31" fillId="0" borderId="204" applyFill="0">
      <alignment horizontal="center" vertical="center"/>
    </xf>
    <xf numFmtId="0" fontId="31" fillId="0" borderId="204" applyFill="0">
      <alignment horizontal="center" vertical="center"/>
    </xf>
    <xf numFmtId="0" fontId="31" fillId="0" borderId="204" applyFill="0">
      <alignment horizontal="center" vertical="center"/>
    </xf>
    <xf numFmtId="0" fontId="31" fillId="0" borderId="204" applyFill="0">
      <alignment horizontal="center" vertical="center"/>
    </xf>
    <xf numFmtId="0" fontId="31" fillId="0" borderId="204" applyFill="0">
      <alignment horizontal="center" vertical="center"/>
    </xf>
    <xf numFmtId="0" fontId="31" fillId="0" borderId="204" applyFill="0">
      <alignment horizontal="center" vertical="center"/>
    </xf>
    <xf numFmtId="0" fontId="31" fillId="0" borderId="204" applyFill="0">
      <alignment horizontal="center" vertical="center"/>
    </xf>
    <xf numFmtId="0" fontId="31" fillId="0" borderId="204" applyFill="0">
      <alignment horizontal="center" vertical="center"/>
    </xf>
    <xf numFmtId="0" fontId="31" fillId="0" borderId="204" applyFill="0">
      <alignment horizontal="center" vertical="center"/>
    </xf>
    <xf numFmtId="0" fontId="31" fillId="0" borderId="204" applyFill="0">
      <alignment horizontal="center" vertical="center"/>
    </xf>
    <xf numFmtId="0" fontId="31" fillId="0" borderId="204" applyFill="0">
      <alignment horizontal="center" vertical="center"/>
    </xf>
    <xf numFmtId="0" fontId="31" fillId="0" borderId="204" applyFill="0">
      <alignment horizontal="center" vertical="center"/>
    </xf>
    <xf numFmtId="0" fontId="31" fillId="0" borderId="204" applyFill="0">
      <alignment horizontal="center" vertical="center"/>
    </xf>
    <xf numFmtId="0" fontId="31" fillId="0" borderId="204" applyFill="0">
      <alignment horizontal="center" vertical="center"/>
    </xf>
    <xf numFmtId="0" fontId="31" fillId="0" borderId="204" applyFill="0">
      <alignment horizontal="center" vertical="center"/>
    </xf>
    <xf numFmtId="0" fontId="4" fillId="0" borderId="204" applyFill="0">
      <alignment horizontal="center" vertical="center"/>
    </xf>
    <xf numFmtId="0" fontId="4" fillId="0" borderId="204" applyFill="0">
      <alignment horizontal="center" vertical="center"/>
    </xf>
    <xf numFmtId="0" fontId="4" fillId="0" borderId="204" applyFill="0">
      <alignment horizontal="center" vertical="center"/>
    </xf>
    <xf numFmtId="0" fontId="4" fillId="0" borderId="204" applyFill="0">
      <alignment horizontal="center" vertical="center"/>
    </xf>
    <xf numFmtId="0" fontId="4" fillId="0" borderId="204" applyFill="0">
      <alignment horizontal="center" vertical="center"/>
    </xf>
    <xf numFmtId="0" fontId="4" fillId="0" borderId="204" applyFill="0">
      <alignment horizontal="center" vertical="center"/>
    </xf>
    <xf numFmtId="0" fontId="4" fillId="0" borderId="204" applyFill="0">
      <alignment horizontal="center" vertical="center"/>
    </xf>
    <xf numFmtId="0" fontId="4" fillId="0" borderId="204" applyFill="0">
      <alignment horizontal="center" vertical="center"/>
    </xf>
    <xf numFmtId="0" fontId="4" fillId="0" borderId="204" applyFill="0">
      <alignment horizontal="center" vertical="center"/>
    </xf>
    <xf numFmtId="0" fontId="4" fillId="0" borderId="204" applyFill="0">
      <alignment horizontal="center" vertical="center"/>
    </xf>
    <xf numFmtId="0" fontId="4" fillId="0" borderId="204" applyFill="0">
      <alignment horizontal="center" vertical="center"/>
    </xf>
    <xf numFmtId="0" fontId="4" fillId="0" borderId="204" applyFill="0">
      <alignment horizontal="center" vertical="center"/>
    </xf>
    <xf numFmtId="0" fontId="4" fillId="0" borderId="204" applyFill="0">
      <alignment horizontal="center" vertical="center"/>
    </xf>
    <xf numFmtId="0" fontId="4" fillId="0" borderId="204" applyFill="0">
      <alignment horizontal="center" vertical="center"/>
    </xf>
    <xf numFmtId="0" fontId="4" fillId="0" borderId="204" applyFill="0">
      <alignment horizontal="center" vertical="center"/>
    </xf>
    <xf numFmtId="0" fontId="4" fillId="0" borderId="204" applyFill="0">
      <alignment horizontal="center" vertical="center"/>
    </xf>
    <xf numFmtId="0" fontId="4" fillId="0" borderId="204" applyFill="0">
      <alignment horizontal="center" vertical="center"/>
    </xf>
    <xf numFmtId="0" fontId="4" fillId="0" borderId="204" applyFill="0">
      <alignment horizontal="center" vertical="center"/>
    </xf>
    <xf numFmtId="0" fontId="4" fillId="0" borderId="204" applyFill="0">
      <alignment horizontal="center" vertical="center"/>
    </xf>
    <xf numFmtId="0" fontId="4" fillId="0" borderId="204" applyFill="0">
      <alignment horizontal="center" vertical="center"/>
    </xf>
    <xf numFmtId="0" fontId="4" fillId="0" borderId="204" applyFill="0">
      <alignment horizontal="center" vertical="center"/>
    </xf>
    <xf numFmtId="0" fontId="4" fillId="0" borderId="204" applyFill="0">
      <alignment horizontal="center" vertical="center"/>
    </xf>
    <xf numFmtId="0" fontId="4" fillId="0" borderId="204" applyFill="0">
      <alignment horizontal="center" vertical="center"/>
    </xf>
    <xf numFmtId="0" fontId="4" fillId="0" borderId="204" applyFill="0">
      <alignment horizontal="center" vertical="center"/>
    </xf>
    <xf numFmtId="187" fontId="4" fillId="0" borderId="204" applyFill="0">
      <alignment horizontal="center" vertical="center"/>
    </xf>
    <xf numFmtId="187" fontId="4" fillId="0" borderId="204" applyFill="0">
      <alignment horizontal="center" vertical="center"/>
    </xf>
    <xf numFmtId="187" fontId="4" fillId="0" borderId="204" applyFill="0">
      <alignment horizontal="center" vertical="center"/>
    </xf>
    <xf numFmtId="187" fontId="4" fillId="0" borderId="204" applyFill="0">
      <alignment horizontal="center" vertical="center"/>
    </xf>
    <xf numFmtId="187" fontId="4" fillId="0" borderId="204" applyFill="0">
      <alignment horizontal="center" vertical="center"/>
    </xf>
    <xf numFmtId="187" fontId="4" fillId="0" borderId="204" applyFill="0">
      <alignment horizontal="center" vertical="center"/>
    </xf>
    <xf numFmtId="187" fontId="4" fillId="0" borderId="204" applyFill="0">
      <alignment horizontal="center" vertical="center"/>
    </xf>
    <xf numFmtId="187" fontId="4" fillId="0" borderId="204" applyFill="0">
      <alignment horizontal="center" vertical="center"/>
    </xf>
    <xf numFmtId="187" fontId="4" fillId="0" borderId="204" applyFill="0">
      <alignment horizontal="center" vertical="center"/>
    </xf>
    <xf numFmtId="187" fontId="4" fillId="0" borderId="204" applyFill="0">
      <alignment horizontal="center" vertical="center"/>
    </xf>
    <xf numFmtId="187" fontId="4" fillId="0" borderId="204" applyFill="0">
      <alignment horizontal="center" vertical="center"/>
    </xf>
    <xf numFmtId="187" fontId="4" fillId="0" borderId="204" applyFill="0">
      <alignment horizontal="center" vertical="center"/>
    </xf>
    <xf numFmtId="187" fontId="4" fillId="0" borderId="204" applyFill="0">
      <alignment horizontal="center" vertical="center"/>
    </xf>
    <xf numFmtId="187" fontId="4" fillId="0" borderId="204" applyFill="0">
      <alignment horizontal="center" vertical="center"/>
    </xf>
    <xf numFmtId="187" fontId="4" fillId="0" borderId="204" applyFill="0">
      <alignment horizontal="center" vertical="center"/>
    </xf>
    <xf numFmtId="187" fontId="4" fillId="0" borderId="204" applyFill="0">
      <alignment horizontal="center" vertical="center"/>
    </xf>
    <xf numFmtId="187" fontId="4" fillId="0" borderId="204" applyFill="0">
      <alignment horizontal="center" vertical="center"/>
    </xf>
    <xf numFmtId="187" fontId="4" fillId="0" borderId="204" applyFill="0">
      <alignment horizontal="center" vertical="center"/>
    </xf>
    <xf numFmtId="187" fontId="4" fillId="0" borderId="204" applyFill="0">
      <alignment horizontal="center" vertical="center"/>
    </xf>
    <xf numFmtId="187" fontId="4" fillId="0" borderId="204" applyFill="0">
      <alignment horizontal="center" vertical="center"/>
    </xf>
    <xf numFmtId="187" fontId="4" fillId="0" borderId="204" applyFill="0">
      <alignment horizontal="center" vertical="center"/>
    </xf>
    <xf numFmtId="187" fontId="4" fillId="0" borderId="204" applyFill="0">
      <alignment horizontal="center" vertical="center"/>
    </xf>
    <xf numFmtId="187" fontId="4" fillId="0" borderId="204" applyFill="0">
      <alignment horizontal="center" vertical="center"/>
    </xf>
    <xf numFmtId="187" fontId="4" fillId="0" borderId="204" applyFill="0">
      <alignment horizontal="center" vertical="center"/>
    </xf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3" fillId="4" borderId="205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" fillId="26" borderId="202" applyNumberFormat="0" applyFon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81" borderId="206" applyNumberFormat="0" applyAlignment="0" applyProtection="0"/>
    <xf numFmtId="0" fontId="48" fillId="81" borderId="206" applyNumberFormat="0" applyAlignment="0" applyProtection="0"/>
    <xf numFmtId="0" fontId="48" fillId="81" borderId="206" applyNumberFormat="0" applyAlignment="0" applyProtection="0"/>
    <xf numFmtId="0" fontId="48" fillId="81" borderId="206" applyNumberFormat="0" applyAlignment="0" applyProtection="0"/>
    <xf numFmtId="0" fontId="48" fillId="81" borderId="206" applyNumberFormat="0" applyAlignment="0" applyProtection="0"/>
    <xf numFmtId="0" fontId="48" fillId="81" borderId="206" applyNumberFormat="0" applyAlignment="0" applyProtection="0"/>
    <xf numFmtId="0" fontId="48" fillId="81" borderId="206" applyNumberFormat="0" applyAlignment="0" applyProtection="0"/>
    <xf numFmtId="0" fontId="48" fillId="81" borderId="206" applyNumberFormat="0" applyAlignment="0" applyProtection="0"/>
    <xf numFmtId="0" fontId="48" fillId="81" borderId="206" applyNumberFormat="0" applyAlignment="0" applyProtection="0"/>
    <xf numFmtId="0" fontId="48" fillId="81" borderId="206" applyNumberFormat="0" applyAlignment="0" applyProtection="0"/>
    <xf numFmtId="0" fontId="48" fillId="81" borderId="206" applyNumberFormat="0" applyAlignment="0" applyProtection="0"/>
    <xf numFmtId="0" fontId="48" fillId="81" borderId="206" applyNumberFormat="0" applyAlignment="0" applyProtection="0"/>
    <xf numFmtId="0" fontId="48" fillId="81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48" fillId="30" borderId="206" applyNumberFormat="0" applyAlignment="0" applyProtection="0"/>
    <xf numFmtId="0" fontId="52" fillId="0" borderId="180">
      <alignment horizontal="center"/>
    </xf>
    <xf numFmtId="0" fontId="52" fillId="0" borderId="180">
      <alignment horizontal="center"/>
    </xf>
    <xf numFmtId="0" fontId="52" fillId="0" borderId="180">
      <alignment horizontal="center"/>
    </xf>
    <xf numFmtId="0" fontId="52" fillId="0" borderId="180">
      <alignment horizontal="center"/>
    </xf>
    <xf numFmtId="4" fontId="53" fillId="7" borderId="207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53" fillId="7" borderId="207" applyNumberFormat="0" applyProtection="0">
      <alignment vertical="center"/>
    </xf>
    <xf numFmtId="4" fontId="53" fillId="7" borderId="207" applyNumberFormat="0" applyProtection="0">
      <alignment vertical="center"/>
    </xf>
    <xf numFmtId="4" fontId="53" fillId="7" borderId="207" applyNumberFormat="0" applyProtection="0">
      <alignment vertical="center"/>
    </xf>
    <xf numFmtId="4" fontId="53" fillId="7" borderId="207" applyNumberFormat="0" applyProtection="0">
      <alignment vertical="center"/>
    </xf>
    <xf numFmtId="4" fontId="53" fillId="7" borderId="207" applyNumberFormat="0" applyProtection="0">
      <alignment vertical="center"/>
    </xf>
    <xf numFmtId="4" fontId="53" fillId="7" borderId="207" applyNumberFormat="0" applyProtection="0">
      <alignment vertical="center"/>
    </xf>
    <xf numFmtId="4" fontId="53" fillId="7" borderId="207" applyNumberFormat="0" applyProtection="0">
      <alignment vertical="center"/>
    </xf>
    <xf numFmtId="4" fontId="53" fillId="7" borderId="207" applyNumberFormat="0" applyProtection="0">
      <alignment vertical="center"/>
    </xf>
    <xf numFmtId="4" fontId="53" fillId="7" borderId="207" applyNumberFormat="0" applyProtection="0">
      <alignment vertical="center"/>
    </xf>
    <xf numFmtId="4" fontId="53" fillId="7" borderId="207" applyNumberFormat="0" applyProtection="0">
      <alignment vertical="center"/>
    </xf>
    <xf numFmtId="4" fontId="53" fillId="7" borderId="207" applyNumberFormat="0" applyProtection="0">
      <alignment vertical="center"/>
    </xf>
    <xf numFmtId="4" fontId="53" fillId="7" borderId="207" applyNumberFormat="0" applyProtection="0">
      <alignment vertical="center"/>
    </xf>
    <xf numFmtId="4" fontId="54" fillId="41" borderId="207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166" fillId="41" borderId="202" applyNumberFormat="0" applyProtection="0">
      <alignment vertical="center"/>
    </xf>
    <xf numFmtId="4" fontId="166" fillId="41" borderId="202" applyNumberFormat="0" applyProtection="0">
      <alignment vertical="center"/>
    </xf>
    <xf numFmtId="4" fontId="166" fillId="41" borderId="202" applyNumberFormat="0" applyProtection="0">
      <alignment vertical="center"/>
    </xf>
    <xf numFmtId="4" fontId="166" fillId="41" borderId="202" applyNumberFormat="0" applyProtection="0">
      <alignment vertical="center"/>
    </xf>
    <xf numFmtId="4" fontId="166" fillId="41" borderId="202" applyNumberFormat="0" applyProtection="0">
      <alignment vertical="center"/>
    </xf>
    <xf numFmtId="4" fontId="166" fillId="41" borderId="202" applyNumberFormat="0" applyProtection="0">
      <alignment vertical="center"/>
    </xf>
    <xf numFmtId="4" fontId="166" fillId="41" borderId="202" applyNumberFormat="0" applyProtection="0">
      <alignment vertical="center"/>
    </xf>
    <xf numFmtId="4" fontId="166" fillId="41" borderId="202" applyNumberFormat="0" applyProtection="0">
      <alignment vertical="center"/>
    </xf>
    <xf numFmtId="4" fontId="166" fillId="41" borderId="202" applyNumberFormat="0" applyProtection="0">
      <alignment vertical="center"/>
    </xf>
    <xf numFmtId="4" fontId="166" fillId="41" borderId="202" applyNumberFormat="0" applyProtection="0">
      <alignment vertical="center"/>
    </xf>
    <xf numFmtId="4" fontId="166" fillId="41" borderId="202" applyNumberFormat="0" applyProtection="0">
      <alignment vertical="center"/>
    </xf>
    <xf numFmtId="4" fontId="166" fillId="41" borderId="202" applyNumberFormat="0" applyProtection="0">
      <alignment vertical="center"/>
    </xf>
    <xf numFmtId="4" fontId="166" fillId="41" borderId="202" applyNumberFormat="0" applyProtection="0">
      <alignment vertical="center"/>
    </xf>
    <xf numFmtId="4" fontId="166" fillId="41" borderId="202" applyNumberFormat="0" applyProtection="0">
      <alignment vertical="center"/>
    </xf>
    <xf numFmtId="4" fontId="166" fillId="41" borderId="202" applyNumberFormat="0" applyProtection="0">
      <alignment vertical="center"/>
    </xf>
    <xf numFmtId="4" fontId="166" fillId="41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4" fillId="7" borderId="202" applyNumberFormat="0" applyProtection="0">
      <alignment vertical="center"/>
    </xf>
    <xf numFmtId="4" fontId="54" fillId="41" borderId="207" applyNumberFormat="0" applyProtection="0">
      <alignment vertical="center"/>
    </xf>
    <xf numFmtId="4" fontId="54" fillId="41" borderId="207" applyNumberFormat="0" applyProtection="0">
      <alignment vertical="center"/>
    </xf>
    <xf numFmtId="4" fontId="54" fillId="41" borderId="207" applyNumberFormat="0" applyProtection="0">
      <alignment vertical="center"/>
    </xf>
    <xf numFmtId="4" fontId="54" fillId="41" borderId="207" applyNumberFormat="0" applyProtection="0">
      <alignment vertical="center"/>
    </xf>
    <xf numFmtId="4" fontId="54" fillId="41" borderId="207" applyNumberFormat="0" applyProtection="0">
      <alignment vertical="center"/>
    </xf>
    <xf numFmtId="4" fontId="54" fillId="41" borderId="207" applyNumberFormat="0" applyProtection="0">
      <alignment vertical="center"/>
    </xf>
    <xf numFmtId="4" fontId="54" fillId="41" borderId="207" applyNumberFormat="0" applyProtection="0">
      <alignment vertical="center"/>
    </xf>
    <xf numFmtId="4" fontId="54" fillId="41" borderId="207" applyNumberFormat="0" applyProtection="0">
      <alignment vertical="center"/>
    </xf>
    <xf numFmtId="4" fontId="54" fillId="41" borderId="207" applyNumberFormat="0" applyProtection="0">
      <alignment vertical="center"/>
    </xf>
    <xf numFmtId="4" fontId="54" fillId="41" borderId="207" applyNumberFormat="0" applyProtection="0">
      <alignment vertical="center"/>
    </xf>
    <xf numFmtId="4" fontId="54" fillId="41" borderId="207" applyNumberFormat="0" applyProtection="0">
      <alignment vertical="center"/>
    </xf>
    <xf numFmtId="4" fontId="54" fillId="41" borderId="207" applyNumberFormat="0" applyProtection="0">
      <alignment vertical="center"/>
    </xf>
    <xf numFmtId="4" fontId="53" fillId="41" borderId="207" applyNumberFormat="0" applyProtection="0">
      <alignment horizontal="left" vertical="center" indent="1"/>
    </xf>
    <xf numFmtId="4" fontId="4" fillId="41" borderId="202" applyNumberFormat="0" applyProtection="0">
      <alignment horizontal="left" vertical="center" indent="1"/>
    </xf>
    <xf numFmtId="4" fontId="4" fillId="41" borderId="202" applyNumberFormat="0" applyProtection="0">
      <alignment horizontal="left" vertical="center" indent="1"/>
    </xf>
    <xf numFmtId="4" fontId="4" fillId="41" borderId="202" applyNumberFormat="0" applyProtection="0">
      <alignment horizontal="left" vertical="center" indent="1"/>
    </xf>
    <xf numFmtId="4" fontId="4" fillId="41" borderId="202" applyNumberFormat="0" applyProtection="0">
      <alignment horizontal="left" vertical="center" indent="1"/>
    </xf>
    <xf numFmtId="4" fontId="4" fillId="41" borderId="202" applyNumberFormat="0" applyProtection="0">
      <alignment horizontal="left" vertical="center" indent="1"/>
    </xf>
    <xf numFmtId="4" fontId="4" fillId="41" borderId="202" applyNumberFormat="0" applyProtection="0">
      <alignment horizontal="left" vertical="center" indent="1"/>
    </xf>
    <xf numFmtId="4" fontId="4" fillId="41" borderId="202" applyNumberFormat="0" applyProtection="0">
      <alignment horizontal="left" vertical="center" indent="1"/>
    </xf>
    <xf numFmtId="4" fontId="4" fillId="41" borderId="202" applyNumberFormat="0" applyProtection="0">
      <alignment horizontal="left" vertical="center" indent="1"/>
    </xf>
    <xf numFmtId="4" fontId="4" fillId="41" borderId="202" applyNumberFormat="0" applyProtection="0">
      <alignment horizontal="left" vertical="center" indent="1"/>
    </xf>
    <xf numFmtId="4" fontId="4" fillId="41" borderId="202" applyNumberFormat="0" applyProtection="0">
      <alignment horizontal="left" vertical="center" indent="1"/>
    </xf>
    <xf numFmtId="4" fontId="4" fillId="41" borderId="202" applyNumberFormat="0" applyProtection="0">
      <alignment horizontal="left" vertical="center" indent="1"/>
    </xf>
    <xf numFmtId="4" fontId="4" fillId="41" borderId="202" applyNumberFormat="0" applyProtection="0">
      <alignment horizontal="left" vertical="center" indent="1"/>
    </xf>
    <xf numFmtId="4" fontId="4" fillId="41" borderId="202" applyNumberFormat="0" applyProtection="0">
      <alignment horizontal="left" vertical="center" indent="1"/>
    </xf>
    <xf numFmtId="4" fontId="4" fillId="41" borderId="202" applyNumberFormat="0" applyProtection="0">
      <alignment horizontal="left" vertical="center" indent="1"/>
    </xf>
    <xf numFmtId="4" fontId="4" fillId="41" borderId="202" applyNumberFormat="0" applyProtection="0">
      <alignment horizontal="left" vertical="center" indent="1"/>
    </xf>
    <xf numFmtId="4" fontId="4" fillId="41" borderId="202" applyNumberFormat="0" applyProtection="0">
      <alignment horizontal="left" vertical="center" indent="1"/>
    </xf>
    <xf numFmtId="4" fontId="53" fillId="41" borderId="207" applyNumberFormat="0" applyProtection="0">
      <alignment horizontal="left" vertical="center" indent="1"/>
    </xf>
    <xf numFmtId="4" fontId="53" fillId="41" borderId="207" applyNumberFormat="0" applyProtection="0">
      <alignment horizontal="left" vertical="center" indent="1"/>
    </xf>
    <xf numFmtId="4" fontId="53" fillId="41" borderId="207" applyNumberFormat="0" applyProtection="0">
      <alignment horizontal="left" vertical="center" indent="1"/>
    </xf>
    <xf numFmtId="4" fontId="53" fillId="41" borderId="207" applyNumberFormat="0" applyProtection="0">
      <alignment horizontal="left" vertical="center" indent="1"/>
    </xf>
    <xf numFmtId="4" fontId="53" fillId="41" borderId="207" applyNumberFormat="0" applyProtection="0">
      <alignment horizontal="left" vertical="center" indent="1"/>
    </xf>
    <xf numFmtId="4" fontId="53" fillId="41" borderId="207" applyNumberFormat="0" applyProtection="0">
      <alignment horizontal="left" vertical="center" indent="1"/>
    </xf>
    <xf numFmtId="4" fontId="53" fillId="41" borderId="207" applyNumberFormat="0" applyProtection="0">
      <alignment horizontal="left" vertical="center" indent="1"/>
    </xf>
    <xf numFmtId="4" fontId="53" fillId="41" borderId="207" applyNumberFormat="0" applyProtection="0">
      <alignment horizontal="left" vertical="center" indent="1"/>
    </xf>
    <xf numFmtId="4" fontId="53" fillId="41" borderId="207" applyNumberFormat="0" applyProtection="0">
      <alignment horizontal="left" vertical="center" indent="1"/>
    </xf>
    <xf numFmtId="4" fontId="53" fillId="41" borderId="207" applyNumberFormat="0" applyProtection="0">
      <alignment horizontal="left" vertical="center" indent="1"/>
    </xf>
    <xf numFmtId="4" fontId="53" fillId="41" borderId="207" applyNumberFormat="0" applyProtection="0">
      <alignment horizontal="left" vertical="center" indent="1"/>
    </xf>
    <xf numFmtId="4" fontId="53" fillId="41" borderId="207" applyNumberFormat="0" applyProtection="0">
      <alignment horizontal="left" vertical="center" indent="1"/>
    </xf>
    <xf numFmtId="0" fontId="53" fillId="41" borderId="207" applyNumberFormat="0" applyProtection="0">
      <alignment horizontal="left" vertical="top" indent="1"/>
    </xf>
    <xf numFmtId="0" fontId="167" fillId="7" borderId="207" applyNumberFormat="0" applyProtection="0">
      <alignment horizontal="left" vertical="top" indent="1"/>
    </xf>
    <xf numFmtId="0" fontId="167" fillId="7" borderId="207" applyNumberFormat="0" applyProtection="0">
      <alignment horizontal="left" vertical="top" indent="1"/>
    </xf>
    <xf numFmtId="0" fontId="167" fillId="7" borderId="207" applyNumberFormat="0" applyProtection="0">
      <alignment horizontal="left" vertical="top" indent="1"/>
    </xf>
    <xf numFmtId="0" fontId="167" fillId="7" borderId="207" applyNumberFormat="0" applyProtection="0">
      <alignment horizontal="left" vertical="top" indent="1"/>
    </xf>
    <xf numFmtId="0" fontId="167" fillId="7" borderId="207" applyNumberFormat="0" applyProtection="0">
      <alignment horizontal="left" vertical="top" indent="1"/>
    </xf>
    <xf numFmtId="0" fontId="167" fillId="7" borderId="207" applyNumberFormat="0" applyProtection="0">
      <alignment horizontal="left" vertical="top" indent="1"/>
    </xf>
    <xf numFmtId="0" fontId="167" fillId="7" borderId="207" applyNumberFormat="0" applyProtection="0">
      <alignment horizontal="left" vertical="top" indent="1"/>
    </xf>
    <xf numFmtId="0" fontId="167" fillId="7" borderId="207" applyNumberFormat="0" applyProtection="0">
      <alignment horizontal="left" vertical="top" indent="1"/>
    </xf>
    <xf numFmtId="0" fontId="167" fillId="7" borderId="207" applyNumberFormat="0" applyProtection="0">
      <alignment horizontal="left" vertical="top" indent="1"/>
    </xf>
    <xf numFmtId="0" fontId="167" fillId="7" borderId="207" applyNumberFormat="0" applyProtection="0">
      <alignment horizontal="left" vertical="top" indent="1"/>
    </xf>
    <xf numFmtId="0" fontId="167" fillId="7" borderId="207" applyNumberFormat="0" applyProtection="0">
      <alignment horizontal="left" vertical="top" indent="1"/>
    </xf>
    <xf numFmtId="0" fontId="167" fillId="7" borderId="207" applyNumberFormat="0" applyProtection="0">
      <alignment horizontal="left" vertical="top" indent="1"/>
    </xf>
    <xf numFmtId="0" fontId="167" fillId="7" borderId="207" applyNumberFormat="0" applyProtection="0">
      <alignment horizontal="left" vertical="top" indent="1"/>
    </xf>
    <xf numFmtId="0" fontId="167" fillId="7" borderId="207" applyNumberFormat="0" applyProtection="0">
      <alignment horizontal="left" vertical="top" indent="1"/>
    </xf>
    <xf numFmtId="0" fontId="167" fillId="7" borderId="207" applyNumberFormat="0" applyProtection="0">
      <alignment horizontal="left" vertical="top" indent="1"/>
    </xf>
    <xf numFmtId="0" fontId="167" fillId="7" borderId="207" applyNumberFormat="0" applyProtection="0">
      <alignment horizontal="left" vertical="top" indent="1"/>
    </xf>
    <xf numFmtId="0" fontId="167" fillId="7" borderId="207" applyNumberFormat="0" applyProtection="0">
      <alignment horizontal="left" vertical="top" indent="1"/>
    </xf>
    <xf numFmtId="0" fontId="167" fillId="7" borderId="207" applyNumberFormat="0" applyProtection="0">
      <alignment horizontal="left" vertical="top" indent="1"/>
    </xf>
    <xf numFmtId="0" fontId="167" fillId="7" borderId="207" applyNumberFormat="0" applyProtection="0">
      <alignment horizontal="left" vertical="top" indent="1"/>
    </xf>
    <xf numFmtId="0" fontId="167" fillId="7" borderId="207" applyNumberFormat="0" applyProtection="0">
      <alignment horizontal="left" vertical="top" indent="1"/>
    </xf>
    <xf numFmtId="0" fontId="167" fillId="7" borderId="207" applyNumberFormat="0" applyProtection="0">
      <alignment horizontal="left" vertical="top" indent="1"/>
    </xf>
    <xf numFmtId="0" fontId="167" fillId="7" borderId="207" applyNumberFormat="0" applyProtection="0">
      <alignment horizontal="left" vertical="top" indent="1"/>
    </xf>
    <xf numFmtId="0" fontId="167" fillId="7" borderId="207" applyNumberFormat="0" applyProtection="0">
      <alignment horizontal="left" vertical="top" indent="1"/>
    </xf>
    <xf numFmtId="0" fontId="167" fillId="7" borderId="207" applyNumberFormat="0" applyProtection="0">
      <alignment horizontal="left" vertical="top" indent="1"/>
    </xf>
    <xf numFmtId="0" fontId="167" fillId="7" borderId="207" applyNumberFormat="0" applyProtection="0">
      <alignment horizontal="left" vertical="top" indent="1"/>
    </xf>
    <xf numFmtId="0" fontId="167" fillId="7" borderId="207" applyNumberFormat="0" applyProtection="0">
      <alignment horizontal="left" vertical="top" indent="1"/>
    </xf>
    <xf numFmtId="0" fontId="53" fillId="41" borderId="207" applyNumberFormat="0" applyProtection="0">
      <alignment horizontal="left" vertical="top" indent="1"/>
    </xf>
    <xf numFmtId="0" fontId="53" fillId="41" borderId="207" applyNumberFormat="0" applyProtection="0">
      <alignment horizontal="left" vertical="top" indent="1"/>
    </xf>
    <xf numFmtId="0" fontId="53" fillId="41" borderId="207" applyNumberFormat="0" applyProtection="0">
      <alignment horizontal="left" vertical="top" indent="1"/>
    </xf>
    <xf numFmtId="0" fontId="53" fillId="41" borderId="207" applyNumberFormat="0" applyProtection="0">
      <alignment horizontal="left" vertical="top" indent="1"/>
    </xf>
    <xf numFmtId="0" fontId="53" fillId="41" borderId="207" applyNumberFormat="0" applyProtection="0">
      <alignment horizontal="left" vertical="top" indent="1"/>
    </xf>
    <xf numFmtId="0" fontId="53" fillId="41" borderId="207" applyNumberFormat="0" applyProtection="0">
      <alignment horizontal="left" vertical="top" indent="1"/>
    </xf>
    <xf numFmtId="0" fontId="53" fillId="41" borderId="207" applyNumberFormat="0" applyProtection="0">
      <alignment horizontal="left" vertical="top" indent="1"/>
    </xf>
    <xf numFmtId="0" fontId="53" fillId="41" borderId="207" applyNumberFormat="0" applyProtection="0">
      <alignment horizontal="left" vertical="top" indent="1"/>
    </xf>
    <xf numFmtId="0" fontId="53" fillId="41" borderId="207" applyNumberFormat="0" applyProtection="0">
      <alignment horizontal="left" vertical="top" indent="1"/>
    </xf>
    <xf numFmtId="0" fontId="53" fillId="41" borderId="207" applyNumberFormat="0" applyProtection="0">
      <alignment horizontal="left" vertical="top" indent="1"/>
    </xf>
    <xf numFmtId="0" fontId="53" fillId="41" borderId="207" applyNumberFormat="0" applyProtection="0">
      <alignment horizontal="left" vertical="top" indent="1"/>
    </xf>
    <xf numFmtId="0" fontId="53" fillId="41" borderId="207" applyNumberFormat="0" applyProtection="0">
      <alignment horizontal="left" vertical="top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55" fillId="29" borderId="207" applyNumberFormat="0" applyProtection="0">
      <alignment horizontal="right" vertical="center"/>
    </xf>
    <xf numFmtId="4" fontId="4" fillId="29" borderId="202" applyNumberFormat="0" applyProtection="0">
      <alignment horizontal="right" vertical="center"/>
    </xf>
    <xf numFmtId="4" fontId="4" fillId="29" borderId="202" applyNumberFormat="0" applyProtection="0">
      <alignment horizontal="right" vertical="center"/>
    </xf>
    <xf numFmtId="4" fontId="4" fillId="29" borderId="202" applyNumberFormat="0" applyProtection="0">
      <alignment horizontal="right" vertical="center"/>
    </xf>
    <xf numFmtId="4" fontId="4" fillId="29" borderId="202" applyNumberFormat="0" applyProtection="0">
      <alignment horizontal="right" vertical="center"/>
    </xf>
    <xf numFmtId="4" fontId="4" fillId="29" borderId="202" applyNumberFormat="0" applyProtection="0">
      <alignment horizontal="right" vertical="center"/>
    </xf>
    <xf numFmtId="4" fontId="4" fillId="29" borderId="202" applyNumberFormat="0" applyProtection="0">
      <alignment horizontal="right" vertical="center"/>
    </xf>
    <xf numFmtId="4" fontId="4" fillId="29" borderId="202" applyNumberFormat="0" applyProtection="0">
      <alignment horizontal="right" vertical="center"/>
    </xf>
    <xf numFmtId="4" fontId="4" fillId="29" borderId="202" applyNumberFormat="0" applyProtection="0">
      <alignment horizontal="right" vertical="center"/>
    </xf>
    <xf numFmtId="4" fontId="4" fillId="29" borderId="202" applyNumberFormat="0" applyProtection="0">
      <alignment horizontal="right" vertical="center"/>
    </xf>
    <xf numFmtId="4" fontId="4" fillId="29" borderId="202" applyNumberFormat="0" applyProtection="0">
      <alignment horizontal="right" vertical="center"/>
    </xf>
    <xf numFmtId="4" fontId="4" fillId="29" borderId="202" applyNumberFormat="0" applyProtection="0">
      <alignment horizontal="right" vertical="center"/>
    </xf>
    <xf numFmtId="4" fontId="4" fillId="29" borderId="202" applyNumberFormat="0" applyProtection="0">
      <alignment horizontal="right" vertical="center"/>
    </xf>
    <xf numFmtId="4" fontId="4" fillId="29" borderId="202" applyNumberFormat="0" applyProtection="0">
      <alignment horizontal="right" vertical="center"/>
    </xf>
    <xf numFmtId="4" fontId="4" fillId="29" borderId="202" applyNumberFormat="0" applyProtection="0">
      <alignment horizontal="right" vertical="center"/>
    </xf>
    <xf numFmtId="4" fontId="4" fillId="29" borderId="202" applyNumberFormat="0" applyProtection="0">
      <alignment horizontal="right" vertical="center"/>
    </xf>
    <xf numFmtId="4" fontId="4" fillId="29" borderId="202" applyNumberFormat="0" applyProtection="0">
      <alignment horizontal="right" vertical="center"/>
    </xf>
    <xf numFmtId="4" fontId="55" fillId="29" borderId="207" applyNumberFormat="0" applyProtection="0">
      <alignment horizontal="right" vertical="center"/>
    </xf>
    <xf numFmtId="4" fontId="55" fillId="29" borderId="207" applyNumberFormat="0" applyProtection="0">
      <alignment horizontal="right" vertical="center"/>
    </xf>
    <xf numFmtId="4" fontId="55" fillId="29" borderId="207" applyNumberFormat="0" applyProtection="0">
      <alignment horizontal="right" vertical="center"/>
    </xf>
    <xf numFmtId="4" fontId="55" fillId="29" borderId="207" applyNumberFormat="0" applyProtection="0">
      <alignment horizontal="right" vertical="center"/>
    </xf>
    <xf numFmtId="4" fontId="55" fillId="29" borderId="207" applyNumberFormat="0" applyProtection="0">
      <alignment horizontal="right" vertical="center"/>
    </xf>
    <xf numFmtId="4" fontId="55" fillId="29" borderId="207" applyNumberFormat="0" applyProtection="0">
      <alignment horizontal="right" vertical="center"/>
    </xf>
    <xf numFmtId="4" fontId="55" fillId="29" borderId="207" applyNumberFormat="0" applyProtection="0">
      <alignment horizontal="right" vertical="center"/>
    </xf>
    <xf numFmtId="4" fontId="55" fillId="29" borderId="207" applyNumberFormat="0" applyProtection="0">
      <alignment horizontal="right" vertical="center"/>
    </xf>
    <xf numFmtId="4" fontId="55" fillId="29" borderId="207" applyNumberFormat="0" applyProtection="0">
      <alignment horizontal="right" vertical="center"/>
    </xf>
    <xf numFmtId="4" fontId="55" fillId="29" borderId="207" applyNumberFormat="0" applyProtection="0">
      <alignment horizontal="right" vertical="center"/>
    </xf>
    <xf numFmtId="4" fontId="55" fillId="29" borderId="207" applyNumberFormat="0" applyProtection="0">
      <alignment horizontal="right" vertical="center"/>
    </xf>
    <xf numFmtId="4" fontId="55" fillId="29" borderId="207" applyNumberFormat="0" applyProtection="0">
      <alignment horizontal="right" vertical="center"/>
    </xf>
    <xf numFmtId="4" fontId="55" fillId="3" borderId="207" applyNumberFormat="0" applyProtection="0">
      <alignment horizontal="right" vertical="center"/>
    </xf>
    <xf numFmtId="4" fontId="4" fillId="90" borderId="202" applyNumberFormat="0" applyProtection="0">
      <alignment horizontal="right" vertical="center"/>
    </xf>
    <xf numFmtId="4" fontId="4" fillId="90" borderId="202" applyNumberFormat="0" applyProtection="0">
      <alignment horizontal="right" vertical="center"/>
    </xf>
    <xf numFmtId="4" fontId="4" fillId="90" borderId="202" applyNumberFormat="0" applyProtection="0">
      <alignment horizontal="right" vertical="center"/>
    </xf>
    <xf numFmtId="4" fontId="4" fillId="90" borderId="202" applyNumberFormat="0" applyProtection="0">
      <alignment horizontal="right" vertical="center"/>
    </xf>
    <xf numFmtId="4" fontId="4" fillId="90" borderId="202" applyNumberFormat="0" applyProtection="0">
      <alignment horizontal="right" vertical="center"/>
    </xf>
    <xf numFmtId="4" fontId="4" fillId="90" borderId="202" applyNumberFormat="0" applyProtection="0">
      <alignment horizontal="right" vertical="center"/>
    </xf>
    <xf numFmtId="4" fontId="4" fillId="90" borderId="202" applyNumberFormat="0" applyProtection="0">
      <alignment horizontal="right" vertical="center"/>
    </xf>
    <xf numFmtId="4" fontId="4" fillId="90" borderId="202" applyNumberFormat="0" applyProtection="0">
      <alignment horizontal="right" vertical="center"/>
    </xf>
    <xf numFmtId="4" fontId="4" fillId="90" borderId="202" applyNumberFormat="0" applyProtection="0">
      <alignment horizontal="right" vertical="center"/>
    </xf>
    <xf numFmtId="4" fontId="4" fillId="90" borderId="202" applyNumberFormat="0" applyProtection="0">
      <alignment horizontal="right" vertical="center"/>
    </xf>
    <xf numFmtId="4" fontId="4" fillId="90" borderId="202" applyNumberFormat="0" applyProtection="0">
      <alignment horizontal="right" vertical="center"/>
    </xf>
    <xf numFmtId="4" fontId="4" fillId="90" borderId="202" applyNumberFormat="0" applyProtection="0">
      <alignment horizontal="right" vertical="center"/>
    </xf>
    <xf numFmtId="4" fontId="4" fillId="90" borderId="202" applyNumberFormat="0" applyProtection="0">
      <alignment horizontal="right" vertical="center"/>
    </xf>
    <xf numFmtId="4" fontId="4" fillId="90" borderId="202" applyNumberFormat="0" applyProtection="0">
      <alignment horizontal="right" vertical="center"/>
    </xf>
    <xf numFmtId="4" fontId="4" fillId="90" borderId="202" applyNumberFormat="0" applyProtection="0">
      <alignment horizontal="right" vertical="center"/>
    </xf>
    <xf numFmtId="4" fontId="4" fillId="90" borderId="202" applyNumberFormat="0" applyProtection="0">
      <alignment horizontal="right" vertical="center"/>
    </xf>
    <xf numFmtId="4" fontId="55" fillId="3" borderId="207" applyNumberFormat="0" applyProtection="0">
      <alignment horizontal="right" vertical="center"/>
    </xf>
    <xf numFmtId="4" fontId="55" fillId="3" borderId="207" applyNumberFormat="0" applyProtection="0">
      <alignment horizontal="right" vertical="center"/>
    </xf>
    <xf numFmtId="4" fontId="55" fillId="3" borderId="207" applyNumberFormat="0" applyProtection="0">
      <alignment horizontal="right" vertical="center"/>
    </xf>
    <xf numFmtId="4" fontId="55" fillId="3" borderId="207" applyNumberFormat="0" applyProtection="0">
      <alignment horizontal="right" vertical="center"/>
    </xf>
    <xf numFmtId="4" fontId="55" fillId="3" borderId="207" applyNumberFormat="0" applyProtection="0">
      <alignment horizontal="right" vertical="center"/>
    </xf>
    <xf numFmtId="4" fontId="55" fillId="3" borderId="207" applyNumberFormat="0" applyProtection="0">
      <alignment horizontal="right" vertical="center"/>
    </xf>
    <xf numFmtId="4" fontId="55" fillId="3" borderId="207" applyNumberFormat="0" applyProtection="0">
      <alignment horizontal="right" vertical="center"/>
    </xf>
    <xf numFmtId="4" fontId="55" fillId="3" borderId="207" applyNumberFormat="0" applyProtection="0">
      <alignment horizontal="right" vertical="center"/>
    </xf>
    <xf numFmtId="4" fontId="55" fillId="3" borderId="207" applyNumberFormat="0" applyProtection="0">
      <alignment horizontal="right" vertical="center"/>
    </xf>
    <xf numFmtId="4" fontId="55" fillId="3" borderId="207" applyNumberFormat="0" applyProtection="0">
      <alignment horizontal="right" vertical="center"/>
    </xf>
    <xf numFmtId="4" fontId="55" fillId="3" borderId="207" applyNumberFormat="0" applyProtection="0">
      <alignment horizontal="right" vertical="center"/>
    </xf>
    <xf numFmtId="4" fontId="55" fillId="3" borderId="207" applyNumberFormat="0" applyProtection="0">
      <alignment horizontal="right" vertical="center"/>
    </xf>
    <xf numFmtId="4" fontId="55" fillId="13" borderId="207" applyNumberFormat="0" applyProtection="0">
      <alignment horizontal="right" vertical="center"/>
    </xf>
    <xf numFmtId="4" fontId="4" fillId="13" borderId="204" applyNumberFormat="0" applyProtection="0">
      <alignment horizontal="right" vertical="center"/>
    </xf>
    <xf numFmtId="4" fontId="4" fillId="13" borderId="204" applyNumberFormat="0" applyProtection="0">
      <alignment horizontal="right" vertical="center"/>
    </xf>
    <xf numFmtId="4" fontId="4" fillId="13" borderId="204" applyNumberFormat="0" applyProtection="0">
      <alignment horizontal="right" vertical="center"/>
    </xf>
    <xf numFmtId="4" fontId="4" fillId="13" borderId="204" applyNumberFormat="0" applyProtection="0">
      <alignment horizontal="right" vertical="center"/>
    </xf>
    <xf numFmtId="4" fontId="4" fillId="13" borderId="204" applyNumberFormat="0" applyProtection="0">
      <alignment horizontal="right" vertical="center"/>
    </xf>
    <xf numFmtId="4" fontId="4" fillId="13" borderId="204" applyNumberFormat="0" applyProtection="0">
      <alignment horizontal="right" vertical="center"/>
    </xf>
    <xf numFmtId="4" fontId="4" fillId="13" borderId="204" applyNumberFormat="0" applyProtection="0">
      <alignment horizontal="right" vertical="center"/>
    </xf>
    <xf numFmtId="4" fontId="4" fillId="13" borderId="204" applyNumberFormat="0" applyProtection="0">
      <alignment horizontal="right" vertical="center"/>
    </xf>
    <xf numFmtId="4" fontId="4" fillId="13" borderId="204" applyNumberFormat="0" applyProtection="0">
      <alignment horizontal="right" vertical="center"/>
    </xf>
    <xf numFmtId="4" fontId="4" fillId="13" borderId="204" applyNumberFormat="0" applyProtection="0">
      <alignment horizontal="right" vertical="center"/>
    </xf>
    <xf numFmtId="4" fontId="4" fillId="13" borderId="204" applyNumberFormat="0" applyProtection="0">
      <alignment horizontal="right" vertical="center"/>
    </xf>
    <xf numFmtId="4" fontId="4" fillId="13" borderId="204" applyNumberFormat="0" applyProtection="0">
      <alignment horizontal="right" vertical="center"/>
    </xf>
    <xf numFmtId="4" fontId="4" fillId="13" borderId="204" applyNumberFormat="0" applyProtection="0">
      <alignment horizontal="right" vertical="center"/>
    </xf>
    <xf numFmtId="4" fontId="4" fillId="13" borderId="204" applyNumberFormat="0" applyProtection="0">
      <alignment horizontal="right" vertical="center"/>
    </xf>
    <xf numFmtId="4" fontId="4" fillId="13" borderId="204" applyNumberFormat="0" applyProtection="0">
      <alignment horizontal="right" vertical="center"/>
    </xf>
    <xf numFmtId="4" fontId="4" fillId="13" borderId="204" applyNumberFormat="0" applyProtection="0">
      <alignment horizontal="right" vertical="center"/>
    </xf>
    <xf numFmtId="4" fontId="55" fillId="13" borderId="207" applyNumberFormat="0" applyProtection="0">
      <alignment horizontal="right" vertical="center"/>
    </xf>
    <xf numFmtId="4" fontId="55" fillId="13" borderId="207" applyNumberFormat="0" applyProtection="0">
      <alignment horizontal="right" vertical="center"/>
    </xf>
    <xf numFmtId="4" fontId="55" fillId="13" borderId="207" applyNumberFormat="0" applyProtection="0">
      <alignment horizontal="right" vertical="center"/>
    </xf>
    <xf numFmtId="4" fontId="55" fillId="13" borderId="207" applyNumberFormat="0" applyProtection="0">
      <alignment horizontal="right" vertical="center"/>
    </xf>
    <xf numFmtId="4" fontId="55" fillId="13" borderId="207" applyNumberFormat="0" applyProtection="0">
      <alignment horizontal="right" vertical="center"/>
    </xf>
    <xf numFmtId="4" fontId="55" fillId="13" borderId="207" applyNumberFormat="0" applyProtection="0">
      <alignment horizontal="right" vertical="center"/>
    </xf>
    <xf numFmtId="4" fontId="55" fillId="13" borderId="207" applyNumberFormat="0" applyProtection="0">
      <alignment horizontal="right" vertical="center"/>
    </xf>
    <xf numFmtId="4" fontId="55" fillId="13" borderId="207" applyNumberFormat="0" applyProtection="0">
      <alignment horizontal="right" vertical="center"/>
    </xf>
    <xf numFmtId="4" fontId="55" fillId="13" borderId="207" applyNumberFormat="0" applyProtection="0">
      <alignment horizontal="right" vertical="center"/>
    </xf>
    <xf numFmtId="4" fontId="55" fillId="13" borderId="207" applyNumberFormat="0" applyProtection="0">
      <alignment horizontal="right" vertical="center"/>
    </xf>
    <xf numFmtId="4" fontId="55" fillId="13" borderId="207" applyNumberFormat="0" applyProtection="0">
      <alignment horizontal="right" vertical="center"/>
    </xf>
    <xf numFmtId="4" fontId="55" fillId="13" borderId="207" applyNumberFormat="0" applyProtection="0">
      <alignment horizontal="right" vertical="center"/>
    </xf>
    <xf numFmtId="4" fontId="55" fillId="42" borderId="207" applyNumberFormat="0" applyProtection="0">
      <alignment horizontal="right" vertical="center"/>
    </xf>
    <xf numFmtId="4" fontId="4" fillId="42" borderId="202" applyNumberFormat="0" applyProtection="0">
      <alignment horizontal="right" vertical="center"/>
    </xf>
    <xf numFmtId="4" fontId="4" fillId="42" borderId="202" applyNumberFormat="0" applyProtection="0">
      <alignment horizontal="right" vertical="center"/>
    </xf>
    <xf numFmtId="4" fontId="4" fillId="42" borderId="202" applyNumberFormat="0" applyProtection="0">
      <alignment horizontal="right" vertical="center"/>
    </xf>
    <xf numFmtId="4" fontId="4" fillId="42" borderId="202" applyNumberFormat="0" applyProtection="0">
      <alignment horizontal="right" vertical="center"/>
    </xf>
    <xf numFmtId="4" fontId="4" fillId="42" borderId="202" applyNumberFormat="0" applyProtection="0">
      <alignment horizontal="right" vertical="center"/>
    </xf>
    <xf numFmtId="4" fontId="4" fillId="42" borderId="202" applyNumberFormat="0" applyProtection="0">
      <alignment horizontal="right" vertical="center"/>
    </xf>
    <xf numFmtId="4" fontId="4" fillId="42" borderId="202" applyNumberFormat="0" applyProtection="0">
      <alignment horizontal="right" vertical="center"/>
    </xf>
    <xf numFmtId="4" fontId="4" fillId="42" borderId="202" applyNumberFormat="0" applyProtection="0">
      <alignment horizontal="right" vertical="center"/>
    </xf>
    <xf numFmtId="4" fontId="4" fillId="42" borderId="202" applyNumberFormat="0" applyProtection="0">
      <alignment horizontal="right" vertical="center"/>
    </xf>
    <xf numFmtId="4" fontId="4" fillId="42" borderId="202" applyNumberFormat="0" applyProtection="0">
      <alignment horizontal="right" vertical="center"/>
    </xf>
    <xf numFmtId="4" fontId="4" fillId="42" borderId="202" applyNumberFormat="0" applyProtection="0">
      <alignment horizontal="right" vertical="center"/>
    </xf>
    <xf numFmtId="4" fontId="4" fillId="42" borderId="202" applyNumberFormat="0" applyProtection="0">
      <alignment horizontal="right" vertical="center"/>
    </xf>
    <xf numFmtId="4" fontId="4" fillId="42" borderId="202" applyNumberFormat="0" applyProtection="0">
      <alignment horizontal="right" vertical="center"/>
    </xf>
    <xf numFmtId="4" fontId="4" fillId="42" borderId="202" applyNumberFormat="0" applyProtection="0">
      <alignment horizontal="right" vertical="center"/>
    </xf>
    <xf numFmtId="4" fontId="4" fillId="42" borderId="202" applyNumberFormat="0" applyProtection="0">
      <alignment horizontal="right" vertical="center"/>
    </xf>
    <xf numFmtId="4" fontId="4" fillId="42" borderId="202" applyNumberFormat="0" applyProtection="0">
      <alignment horizontal="right" vertical="center"/>
    </xf>
    <xf numFmtId="4" fontId="55" fillId="42" borderId="207" applyNumberFormat="0" applyProtection="0">
      <alignment horizontal="right" vertical="center"/>
    </xf>
    <xf numFmtId="4" fontId="55" fillId="42" borderId="207" applyNumberFormat="0" applyProtection="0">
      <alignment horizontal="right" vertical="center"/>
    </xf>
    <xf numFmtId="4" fontId="55" fillId="42" borderId="207" applyNumberFormat="0" applyProtection="0">
      <alignment horizontal="right" vertical="center"/>
    </xf>
    <xf numFmtId="4" fontId="55" fillId="42" borderId="207" applyNumberFormat="0" applyProtection="0">
      <alignment horizontal="right" vertical="center"/>
    </xf>
    <xf numFmtId="4" fontId="55" fillId="42" borderId="207" applyNumberFormat="0" applyProtection="0">
      <alignment horizontal="right" vertical="center"/>
    </xf>
    <xf numFmtId="4" fontId="55" fillId="42" borderId="207" applyNumberFormat="0" applyProtection="0">
      <alignment horizontal="right" vertical="center"/>
    </xf>
    <xf numFmtId="4" fontId="55" fillId="42" borderId="207" applyNumberFormat="0" applyProtection="0">
      <alignment horizontal="right" vertical="center"/>
    </xf>
    <xf numFmtId="4" fontId="55" fillId="42" borderId="207" applyNumberFormat="0" applyProtection="0">
      <alignment horizontal="right" vertical="center"/>
    </xf>
    <xf numFmtId="4" fontId="55" fillId="42" borderId="207" applyNumberFormat="0" applyProtection="0">
      <alignment horizontal="right" vertical="center"/>
    </xf>
    <xf numFmtId="4" fontId="55" fillId="42" borderId="207" applyNumberFormat="0" applyProtection="0">
      <alignment horizontal="right" vertical="center"/>
    </xf>
    <xf numFmtId="4" fontId="55" fillId="42" borderId="207" applyNumberFormat="0" applyProtection="0">
      <alignment horizontal="right" vertical="center"/>
    </xf>
    <xf numFmtId="4" fontId="55" fillId="42" borderId="207" applyNumberFormat="0" applyProtection="0">
      <alignment horizontal="right" vertical="center"/>
    </xf>
    <xf numFmtId="4" fontId="55" fillId="43" borderId="207" applyNumberFormat="0" applyProtection="0">
      <alignment horizontal="right" vertical="center"/>
    </xf>
    <xf numFmtId="4" fontId="4" fillId="43" borderId="202" applyNumberFormat="0" applyProtection="0">
      <alignment horizontal="right" vertical="center"/>
    </xf>
    <xf numFmtId="4" fontId="4" fillId="43" borderId="202" applyNumberFormat="0" applyProtection="0">
      <alignment horizontal="right" vertical="center"/>
    </xf>
    <xf numFmtId="4" fontId="4" fillId="43" borderId="202" applyNumberFormat="0" applyProtection="0">
      <alignment horizontal="right" vertical="center"/>
    </xf>
    <xf numFmtId="4" fontId="4" fillId="43" borderId="202" applyNumberFormat="0" applyProtection="0">
      <alignment horizontal="right" vertical="center"/>
    </xf>
    <xf numFmtId="4" fontId="4" fillId="43" borderId="202" applyNumberFormat="0" applyProtection="0">
      <alignment horizontal="right" vertical="center"/>
    </xf>
    <xf numFmtId="4" fontId="4" fillId="43" borderId="202" applyNumberFormat="0" applyProtection="0">
      <alignment horizontal="right" vertical="center"/>
    </xf>
    <xf numFmtId="4" fontId="4" fillId="43" borderId="202" applyNumberFormat="0" applyProtection="0">
      <alignment horizontal="right" vertical="center"/>
    </xf>
    <xf numFmtId="4" fontId="4" fillId="43" borderId="202" applyNumberFormat="0" applyProtection="0">
      <alignment horizontal="right" vertical="center"/>
    </xf>
    <xf numFmtId="4" fontId="4" fillId="43" borderId="202" applyNumberFormat="0" applyProtection="0">
      <alignment horizontal="right" vertical="center"/>
    </xf>
    <xf numFmtId="4" fontId="4" fillId="43" borderId="202" applyNumberFormat="0" applyProtection="0">
      <alignment horizontal="right" vertical="center"/>
    </xf>
    <xf numFmtId="4" fontId="4" fillId="43" borderId="202" applyNumberFormat="0" applyProtection="0">
      <alignment horizontal="right" vertical="center"/>
    </xf>
    <xf numFmtId="4" fontId="4" fillId="43" borderId="202" applyNumberFormat="0" applyProtection="0">
      <alignment horizontal="right" vertical="center"/>
    </xf>
    <xf numFmtId="4" fontId="4" fillId="43" borderId="202" applyNumberFormat="0" applyProtection="0">
      <alignment horizontal="right" vertical="center"/>
    </xf>
    <xf numFmtId="4" fontId="4" fillId="43" borderId="202" applyNumberFormat="0" applyProtection="0">
      <alignment horizontal="right" vertical="center"/>
    </xf>
    <xf numFmtId="4" fontId="4" fillId="43" borderId="202" applyNumberFormat="0" applyProtection="0">
      <alignment horizontal="right" vertical="center"/>
    </xf>
    <xf numFmtId="4" fontId="4" fillId="43" borderId="202" applyNumberFormat="0" applyProtection="0">
      <alignment horizontal="right" vertical="center"/>
    </xf>
    <xf numFmtId="4" fontId="55" fillId="43" borderId="207" applyNumberFormat="0" applyProtection="0">
      <alignment horizontal="right" vertical="center"/>
    </xf>
    <xf numFmtId="4" fontId="55" fillId="43" borderId="207" applyNumberFormat="0" applyProtection="0">
      <alignment horizontal="right" vertical="center"/>
    </xf>
    <xf numFmtId="4" fontId="55" fillId="43" borderId="207" applyNumberFormat="0" applyProtection="0">
      <alignment horizontal="right" vertical="center"/>
    </xf>
    <xf numFmtId="4" fontId="55" fillId="43" borderId="207" applyNumberFormat="0" applyProtection="0">
      <alignment horizontal="right" vertical="center"/>
    </xf>
    <xf numFmtId="4" fontId="55" fillId="43" borderId="207" applyNumberFormat="0" applyProtection="0">
      <alignment horizontal="right" vertical="center"/>
    </xf>
    <xf numFmtId="4" fontId="55" fillId="43" borderId="207" applyNumberFormat="0" applyProtection="0">
      <alignment horizontal="right" vertical="center"/>
    </xf>
    <xf numFmtId="4" fontId="55" fillId="43" borderId="207" applyNumberFormat="0" applyProtection="0">
      <alignment horizontal="right" vertical="center"/>
    </xf>
    <xf numFmtId="4" fontId="55" fillId="43" borderId="207" applyNumberFormat="0" applyProtection="0">
      <alignment horizontal="right" vertical="center"/>
    </xf>
    <xf numFmtId="4" fontId="55" fillId="43" borderId="207" applyNumberFormat="0" applyProtection="0">
      <alignment horizontal="right" vertical="center"/>
    </xf>
    <xf numFmtId="4" fontId="55" fillId="43" borderId="207" applyNumberFormat="0" applyProtection="0">
      <alignment horizontal="right" vertical="center"/>
    </xf>
    <xf numFmtId="4" fontId="55" fillId="43" borderId="207" applyNumberFormat="0" applyProtection="0">
      <alignment horizontal="right" vertical="center"/>
    </xf>
    <xf numFmtId="4" fontId="55" fillId="43" borderId="207" applyNumberFormat="0" applyProtection="0">
      <alignment horizontal="right" vertical="center"/>
    </xf>
    <xf numFmtId="4" fontId="55" fillId="25" borderId="207" applyNumberFormat="0" applyProtection="0">
      <alignment horizontal="right" vertical="center"/>
    </xf>
    <xf numFmtId="4" fontId="4" fillId="25" borderId="202" applyNumberFormat="0" applyProtection="0">
      <alignment horizontal="right" vertical="center"/>
    </xf>
    <xf numFmtId="4" fontId="4" fillId="25" borderId="202" applyNumberFormat="0" applyProtection="0">
      <alignment horizontal="right" vertical="center"/>
    </xf>
    <xf numFmtId="4" fontId="4" fillId="25" borderId="202" applyNumberFormat="0" applyProtection="0">
      <alignment horizontal="right" vertical="center"/>
    </xf>
    <xf numFmtId="4" fontId="4" fillId="25" borderId="202" applyNumberFormat="0" applyProtection="0">
      <alignment horizontal="right" vertical="center"/>
    </xf>
    <xf numFmtId="4" fontId="4" fillId="25" borderId="202" applyNumberFormat="0" applyProtection="0">
      <alignment horizontal="right" vertical="center"/>
    </xf>
    <xf numFmtId="4" fontId="4" fillId="25" borderId="202" applyNumberFormat="0" applyProtection="0">
      <alignment horizontal="right" vertical="center"/>
    </xf>
    <xf numFmtId="4" fontId="4" fillId="25" borderId="202" applyNumberFormat="0" applyProtection="0">
      <alignment horizontal="right" vertical="center"/>
    </xf>
    <xf numFmtId="4" fontId="4" fillId="25" borderId="202" applyNumberFormat="0" applyProtection="0">
      <alignment horizontal="right" vertical="center"/>
    </xf>
    <xf numFmtId="4" fontId="4" fillId="25" borderId="202" applyNumberFormat="0" applyProtection="0">
      <alignment horizontal="right" vertical="center"/>
    </xf>
    <xf numFmtId="4" fontId="4" fillId="25" borderId="202" applyNumberFormat="0" applyProtection="0">
      <alignment horizontal="right" vertical="center"/>
    </xf>
    <xf numFmtId="4" fontId="4" fillId="25" borderId="202" applyNumberFormat="0" applyProtection="0">
      <alignment horizontal="right" vertical="center"/>
    </xf>
    <xf numFmtId="4" fontId="4" fillId="25" borderId="202" applyNumberFormat="0" applyProtection="0">
      <alignment horizontal="right" vertical="center"/>
    </xf>
    <xf numFmtId="4" fontId="4" fillId="25" borderId="202" applyNumberFormat="0" applyProtection="0">
      <alignment horizontal="right" vertical="center"/>
    </xf>
    <xf numFmtId="4" fontId="4" fillId="25" borderId="202" applyNumberFormat="0" applyProtection="0">
      <alignment horizontal="right" vertical="center"/>
    </xf>
    <xf numFmtId="4" fontId="4" fillId="25" borderId="202" applyNumberFormat="0" applyProtection="0">
      <alignment horizontal="right" vertical="center"/>
    </xf>
    <xf numFmtId="4" fontId="4" fillId="25" borderId="202" applyNumberFormat="0" applyProtection="0">
      <alignment horizontal="right" vertical="center"/>
    </xf>
    <xf numFmtId="4" fontId="55" fillId="25" borderId="207" applyNumberFormat="0" applyProtection="0">
      <alignment horizontal="right" vertical="center"/>
    </xf>
    <xf numFmtId="4" fontId="55" fillId="25" borderId="207" applyNumberFormat="0" applyProtection="0">
      <alignment horizontal="right" vertical="center"/>
    </xf>
    <xf numFmtId="4" fontId="55" fillId="25" borderId="207" applyNumberFormat="0" applyProtection="0">
      <alignment horizontal="right" vertical="center"/>
    </xf>
    <xf numFmtId="4" fontId="55" fillId="25" borderId="207" applyNumberFormat="0" applyProtection="0">
      <alignment horizontal="right" vertical="center"/>
    </xf>
    <xf numFmtId="4" fontId="55" fillId="25" borderId="207" applyNumberFormat="0" applyProtection="0">
      <alignment horizontal="right" vertical="center"/>
    </xf>
    <xf numFmtId="4" fontId="55" fillId="25" borderId="207" applyNumberFormat="0" applyProtection="0">
      <alignment horizontal="right" vertical="center"/>
    </xf>
    <xf numFmtId="4" fontId="55" fillId="25" borderId="207" applyNumberFormat="0" applyProtection="0">
      <alignment horizontal="right" vertical="center"/>
    </xf>
    <xf numFmtId="4" fontId="55" fillId="25" borderId="207" applyNumberFormat="0" applyProtection="0">
      <alignment horizontal="right" vertical="center"/>
    </xf>
    <xf numFmtId="4" fontId="55" fillId="25" borderId="207" applyNumberFormat="0" applyProtection="0">
      <alignment horizontal="right" vertical="center"/>
    </xf>
    <xf numFmtId="4" fontId="55" fillId="25" borderId="207" applyNumberFormat="0" applyProtection="0">
      <alignment horizontal="right" vertical="center"/>
    </xf>
    <xf numFmtId="4" fontId="55" fillId="25" borderId="207" applyNumberFormat="0" applyProtection="0">
      <alignment horizontal="right" vertical="center"/>
    </xf>
    <xf numFmtId="4" fontId="55" fillId="25" borderId="207" applyNumberFormat="0" applyProtection="0">
      <alignment horizontal="right" vertical="center"/>
    </xf>
    <xf numFmtId="4" fontId="55" fillId="17" borderId="207" applyNumberFormat="0" applyProtection="0">
      <alignment horizontal="right" vertical="center"/>
    </xf>
    <xf numFmtId="4" fontId="4" fillId="17" borderId="202" applyNumberFormat="0" applyProtection="0">
      <alignment horizontal="right" vertical="center"/>
    </xf>
    <xf numFmtId="4" fontId="4" fillId="17" borderId="202" applyNumberFormat="0" applyProtection="0">
      <alignment horizontal="right" vertical="center"/>
    </xf>
    <xf numFmtId="4" fontId="4" fillId="17" borderId="202" applyNumberFormat="0" applyProtection="0">
      <alignment horizontal="right" vertical="center"/>
    </xf>
    <xf numFmtId="4" fontId="4" fillId="17" borderId="202" applyNumberFormat="0" applyProtection="0">
      <alignment horizontal="right" vertical="center"/>
    </xf>
    <xf numFmtId="4" fontId="4" fillId="17" borderId="202" applyNumberFormat="0" applyProtection="0">
      <alignment horizontal="right" vertical="center"/>
    </xf>
    <xf numFmtId="4" fontId="4" fillId="17" borderId="202" applyNumberFormat="0" applyProtection="0">
      <alignment horizontal="right" vertical="center"/>
    </xf>
    <xf numFmtId="4" fontId="4" fillId="17" borderId="202" applyNumberFormat="0" applyProtection="0">
      <alignment horizontal="right" vertical="center"/>
    </xf>
    <xf numFmtId="4" fontId="4" fillId="17" borderId="202" applyNumberFormat="0" applyProtection="0">
      <alignment horizontal="right" vertical="center"/>
    </xf>
    <xf numFmtId="4" fontId="4" fillId="17" borderId="202" applyNumberFormat="0" applyProtection="0">
      <alignment horizontal="right" vertical="center"/>
    </xf>
    <xf numFmtId="4" fontId="4" fillId="17" borderId="202" applyNumberFormat="0" applyProtection="0">
      <alignment horizontal="right" vertical="center"/>
    </xf>
    <xf numFmtId="4" fontId="4" fillId="17" borderId="202" applyNumberFormat="0" applyProtection="0">
      <alignment horizontal="right" vertical="center"/>
    </xf>
    <xf numFmtId="4" fontId="4" fillId="17" borderId="202" applyNumberFormat="0" applyProtection="0">
      <alignment horizontal="right" vertical="center"/>
    </xf>
    <xf numFmtId="4" fontId="4" fillId="17" borderId="202" applyNumberFormat="0" applyProtection="0">
      <alignment horizontal="right" vertical="center"/>
    </xf>
    <xf numFmtId="4" fontId="4" fillId="17" borderId="202" applyNumberFormat="0" applyProtection="0">
      <alignment horizontal="right" vertical="center"/>
    </xf>
    <xf numFmtId="4" fontId="4" fillId="17" borderId="202" applyNumberFormat="0" applyProtection="0">
      <alignment horizontal="right" vertical="center"/>
    </xf>
    <xf numFmtId="4" fontId="4" fillId="17" borderId="202" applyNumberFormat="0" applyProtection="0">
      <alignment horizontal="right" vertical="center"/>
    </xf>
    <xf numFmtId="4" fontId="55" fillId="17" borderId="207" applyNumberFormat="0" applyProtection="0">
      <alignment horizontal="right" vertical="center"/>
    </xf>
    <xf numFmtId="4" fontId="55" fillId="17" borderId="207" applyNumberFormat="0" applyProtection="0">
      <alignment horizontal="right" vertical="center"/>
    </xf>
    <xf numFmtId="4" fontId="55" fillId="17" borderId="207" applyNumberFormat="0" applyProtection="0">
      <alignment horizontal="right" vertical="center"/>
    </xf>
    <xf numFmtId="4" fontId="55" fillId="17" borderId="207" applyNumberFormat="0" applyProtection="0">
      <alignment horizontal="right" vertical="center"/>
    </xf>
    <xf numFmtId="4" fontId="55" fillId="17" borderId="207" applyNumberFormat="0" applyProtection="0">
      <alignment horizontal="right" vertical="center"/>
    </xf>
    <xf numFmtId="4" fontId="55" fillId="17" borderId="207" applyNumberFormat="0" applyProtection="0">
      <alignment horizontal="right" vertical="center"/>
    </xf>
    <xf numFmtId="4" fontId="55" fillId="17" borderId="207" applyNumberFormat="0" applyProtection="0">
      <alignment horizontal="right" vertical="center"/>
    </xf>
    <xf numFmtId="4" fontId="55" fillId="17" borderId="207" applyNumberFormat="0" applyProtection="0">
      <alignment horizontal="right" vertical="center"/>
    </xf>
    <xf numFmtId="4" fontId="55" fillId="17" borderId="207" applyNumberFormat="0" applyProtection="0">
      <alignment horizontal="right" vertical="center"/>
    </xf>
    <xf numFmtId="4" fontId="55" fillId="17" borderId="207" applyNumberFormat="0" applyProtection="0">
      <alignment horizontal="right" vertical="center"/>
    </xf>
    <xf numFmtId="4" fontId="55" fillId="17" borderId="207" applyNumberFormat="0" applyProtection="0">
      <alignment horizontal="right" vertical="center"/>
    </xf>
    <xf numFmtId="4" fontId="55" fillId="17" borderId="207" applyNumberFormat="0" applyProtection="0">
      <alignment horizontal="right" vertical="center"/>
    </xf>
    <xf numFmtId="4" fontId="55" fillId="44" borderId="207" applyNumberFormat="0" applyProtection="0">
      <alignment horizontal="right" vertical="center"/>
    </xf>
    <xf numFmtId="4" fontId="4" fillId="44" borderId="202" applyNumberFormat="0" applyProtection="0">
      <alignment horizontal="right" vertical="center"/>
    </xf>
    <xf numFmtId="4" fontId="4" fillId="44" borderId="202" applyNumberFormat="0" applyProtection="0">
      <alignment horizontal="right" vertical="center"/>
    </xf>
    <xf numFmtId="4" fontId="4" fillId="44" borderId="202" applyNumberFormat="0" applyProtection="0">
      <alignment horizontal="right" vertical="center"/>
    </xf>
    <xf numFmtId="4" fontId="4" fillId="44" borderId="202" applyNumberFormat="0" applyProtection="0">
      <alignment horizontal="right" vertical="center"/>
    </xf>
    <xf numFmtId="4" fontId="4" fillId="44" borderId="202" applyNumberFormat="0" applyProtection="0">
      <alignment horizontal="right" vertical="center"/>
    </xf>
    <xf numFmtId="4" fontId="4" fillId="44" borderId="202" applyNumberFormat="0" applyProtection="0">
      <alignment horizontal="right" vertical="center"/>
    </xf>
    <xf numFmtId="4" fontId="4" fillId="44" borderId="202" applyNumberFormat="0" applyProtection="0">
      <alignment horizontal="right" vertical="center"/>
    </xf>
    <xf numFmtId="4" fontId="4" fillId="44" borderId="202" applyNumberFormat="0" applyProtection="0">
      <alignment horizontal="right" vertical="center"/>
    </xf>
    <xf numFmtId="4" fontId="4" fillId="44" borderId="202" applyNumberFormat="0" applyProtection="0">
      <alignment horizontal="right" vertical="center"/>
    </xf>
    <xf numFmtId="4" fontId="4" fillId="44" borderId="202" applyNumberFormat="0" applyProtection="0">
      <alignment horizontal="right" vertical="center"/>
    </xf>
    <xf numFmtId="4" fontId="4" fillId="44" borderId="202" applyNumberFormat="0" applyProtection="0">
      <alignment horizontal="right" vertical="center"/>
    </xf>
    <xf numFmtId="4" fontId="4" fillId="44" borderId="202" applyNumberFormat="0" applyProtection="0">
      <alignment horizontal="right" vertical="center"/>
    </xf>
    <xf numFmtId="4" fontId="4" fillId="44" borderId="202" applyNumberFormat="0" applyProtection="0">
      <alignment horizontal="right" vertical="center"/>
    </xf>
    <xf numFmtId="4" fontId="4" fillId="44" borderId="202" applyNumberFormat="0" applyProtection="0">
      <alignment horizontal="right" vertical="center"/>
    </xf>
    <xf numFmtId="4" fontId="4" fillId="44" borderId="202" applyNumberFormat="0" applyProtection="0">
      <alignment horizontal="right" vertical="center"/>
    </xf>
    <xf numFmtId="4" fontId="4" fillId="44" borderId="202" applyNumberFormat="0" applyProtection="0">
      <alignment horizontal="right" vertical="center"/>
    </xf>
    <xf numFmtId="4" fontId="55" fillId="44" borderId="207" applyNumberFormat="0" applyProtection="0">
      <alignment horizontal="right" vertical="center"/>
    </xf>
    <xf numFmtId="4" fontId="55" fillId="44" borderId="207" applyNumberFormat="0" applyProtection="0">
      <alignment horizontal="right" vertical="center"/>
    </xf>
    <xf numFmtId="4" fontId="55" fillId="44" borderId="207" applyNumberFormat="0" applyProtection="0">
      <alignment horizontal="right" vertical="center"/>
    </xf>
    <xf numFmtId="4" fontId="55" fillId="44" borderId="207" applyNumberFormat="0" applyProtection="0">
      <alignment horizontal="right" vertical="center"/>
    </xf>
    <xf numFmtId="4" fontId="55" fillId="44" borderId="207" applyNumberFormat="0" applyProtection="0">
      <alignment horizontal="right" vertical="center"/>
    </xf>
    <xf numFmtId="4" fontId="55" fillId="44" borderId="207" applyNumberFormat="0" applyProtection="0">
      <alignment horizontal="right" vertical="center"/>
    </xf>
    <xf numFmtId="4" fontId="55" fillId="44" borderId="207" applyNumberFormat="0" applyProtection="0">
      <alignment horizontal="right" vertical="center"/>
    </xf>
    <xf numFmtId="4" fontId="55" fillId="44" borderId="207" applyNumberFormat="0" applyProtection="0">
      <alignment horizontal="right" vertical="center"/>
    </xf>
    <xf numFmtId="4" fontId="55" fillId="44" borderId="207" applyNumberFormat="0" applyProtection="0">
      <alignment horizontal="right" vertical="center"/>
    </xf>
    <xf numFmtId="4" fontId="55" fillId="44" borderId="207" applyNumberFormat="0" applyProtection="0">
      <alignment horizontal="right" vertical="center"/>
    </xf>
    <xf numFmtId="4" fontId="55" fillId="44" borderId="207" applyNumberFormat="0" applyProtection="0">
      <alignment horizontal="right" vertical="center"/>
    </xf>
    <xf numFmtId="4" fontId="55" fillId="44" borderId="207" applyNumberFormat="0" applyProtection="0">
      <alignment horizontal="right" vertical="center"/>
    </xf>
    <xf numFmtId="4" fontId="55" fillId="45" borderId="207" applyNumberFormat="0" applyProtection="0">
      <alignment horizontal="right" vertical="center"/>
    </xf>
    <xf numFmtId="4" fontId="4" fillId="45" borderId="202" applyNumberFormat="0" applyProtection="0">
      <alignment horizontal="right" vertical="center"/>
    </xf>
    <xf numFmtId="4" fontId="4" fillId="45" borderId="202" applyNumberFormat="0" applyProtection="0">
      <alignment horizontal="right" vertical="center"/>
    </xf>
    <xf numFmtId="4" fontId="4" fillId="45" borderId="202" applyNumberFormat="0" applyProtection="0">
      <alignment horizontal="right" vertical="center"/>
    </xf>
    <xf numFmtId="4" fontId="4" fillId="45" borderId="202" applyNumberFormat="0" applyProtection="0">
      <alignment horizontal="right" vertical="center"/>
    </xf>
    <xf numFmtId="4" fontId="4" fillId="45" borderId="202" applyNumberFormat="0" applyProtection="0">
      <alignment horizontal="right" vertical="center"/>
    </xf>
    <xf numFmtId="4" fontId="4" fillId="45" borderId="202" applyNumberFormat="0" applyProtection="0">
      <alignment horizontal="right" vertical="center"/>
    </xf>
    <xf numFmtId="4" fontId="4" fillId="45" borderId="202" applyNumberFormat="0" applyProtection="0">
      <alignment horizontal="right" vertical="center"/>
    </xf>
    <xf numFmtId="4" fontId="4" fillId="45" borderId="202" applyNumberFormat="0" applyProtection="0">
      <alignment horizontal="right" vertical="center"/>
    </xf>
    <xf numFmtId="4" fontId="4" fillId="45" borderId="202" applyNumberFormat="0" applyProtection="0">
      <alignment horizontal="right" vertical="center"/>
    </xf>
    <xf numFmtId="4" fontId="4" fillId="45" borderId="202" applyNumberFormat="0" applyProtection="0">
      <alignment horizontal="right" vertical="center"/>
    </xf>
    <xf numFmtId="4" fontId="4" fillId="45" borderId="202" applyNumberFormat="0" applyProtection="0">
      <alignment horizontal="right" vertical="center"/>
    </xf>
    <xf numFmtId="4" fontId="4" fillId="45" borderId="202" applyNumberFormat="0" applyProtection="0">
      <alignment horizontal="right" vertical="center"/>
    </xf>
    <xf numFmtId="4" fontId="4" fillId="45" borderId="202" applyNumberFormat="0" applyProtection="0">
      <alignment horizontal="right" vertical="center"/>
    </xf>
    <xf numFmtId="4" fontId="4" fillId="45" borderId="202" applyNumberFormat="0" applyProtection="0">
      <alignment horizontal="right" vertical="center"/>
    </xf>
    <xf numFmtId="4" fontId="4" fillId="45" borderId="202" applyNumberFormat="0" applyProtection="0">
      <alignment horizontal="right" vertical="center"/>
    </xf>
    <xf numFmtId="4" fontId="4" fillId="45" borderId="202" applyNumberFormat="0" applyProtection="0">
      <alignment horizontal="right" vertical="center"/>
    </xf>
    <xf numFmtId="4" fontId="55" fillId="45" borderId="207" applyNumberFormat="0" applyProtection="0">
      <alignment horizontal="right" vertical="center"/>
    </xf>
    <xf numFmtId="4" fontId="55" fillId="45" borderId="207" applyNumberFormat="0" applyProtection="0">
      <alignment horizontal="right" vertical="center"/>
    </xf>
    <xf numFmtId="4" fontId="55" fillId="45" borderId="207" applyNumberFormat="0" applyProtection="0">
      <alignment horizontal="right" vertical="center"/>
    </xf>
    <xf numFmtId="4" fontId="55" fillId="45" borderId="207" applyNumberFormat="0" applyProtection="0">
      <alignment horizontal="right" vertical="center"/>
    </xf>
    <xf numFmtId="4" fontId="55" fillId="45" borderId="207" applyNumberFormat="0" applyProtection="0">
      <alignment horizontal="right" vertical="center"/>
    </xf>
    <xf numFmtId="4" fontId="55" fillId="45" borderId="207" applyNumberFormat="0" applyProtection="0">
      <alignment horizontal="right" vertical="center"/>
    </xf>
    <xf numFmtId="4" fontId="55" fillId="45" borderId="207" applyNumberFormat="0" applyProtection="0">
      <alignment horizontal="right" vertical="center"/>
    </xf>
    <xf numFmtId="4" fontId="55" fillId="45" borderId="207" applyNumberFormat="0" applyProtection="0">
      <alignment horizontal="right" vertical="center"/>
    </xf>
    <xf numFmtId="4" fontId="55" fillId="45" borderId="207" applyNumberFormat="0" applyProtection="0">
      <alignment horizontal="right" vertical="center"/>
    </xf>
    <xf numFmtId="4" fontId="55" fillId="45" borderId="207" applyNumberFormat="0" applyProtection="0">
      <alignment horizontal="right" vertical="center"/>
    </xf>
    <xf numFmtId="4" fontId="55" fillId="45" borderId="207" applyNumberFormat="0" applyProtection="0">
      <alignment horizontal="right" vertical="center"/>
    </xf>
    <xf numFmtId="4" fontId="55" fillId="45" borderId="207" applyNumberFormat="0" applyProtection="0">
      <alignment horizontal="right" vertical="center"/>
    </xf>
    <xf numFmtId="4" fontId="53" fillId="46" borderId="208" applyNumberFormat="0" applyProtection="0">
      <alignment horizontal="left" vertical="center" indent="1"/>
    </xf>
    <xf numFmtId="4" fontId="4" fillId="46" borderId="204" applyNumberFormat="0" applyProtection="0">
      <alignment horizontal="left" vertical="center" indent="1"/>
    </xf>
    <xf numFmtId="4" fontId="4" fillId="46" borderId="204" applyNumberFormat="0" applyProtection="0">
      <alignment horizontal="left" vertical="center" indent="1"/>
    </xf>
    <xf numFmtId="4" fontId="4" fillId="46" borderId="204" applyNumberFormat="0" applyProtection="0">
      <alignment horizontal="left" vertical="center" indent="1"/>
    </xf>
    <xf numFmtId="4" fontId="4" fillId="46" borderId="204" applyNumberFormat="0" applyProtection="0">
      <alignment horizontal="left" vertical="center" indent="1"/>
    </xf>
    <xf numFmtId="4" fontId="4" fillId="46" borderId="204" applyNumberFormat="0" applyProtection="0">
      <alignment horizontal="left" vertical="center" indent="1"/>
    </xf>
    <xf numFmtId="4" fontId="4" fillId="46" borderId="204" applyNumberFormat="0" applyProtection="0">
      <alignment horizontal="left" vertical="center" indent="1"/>
    </xf>
    <xf numFmtId="4" fontId="4" fillId="46" borderId="204" applyNumberFormat="0" applyProtection="0">
      <alignment horizontal="left" vertical="center" indent="1"/>
    </xf>
    <xf numFmtId="4" fontId="4" fillId="46" borderId="204" applyNumberFormat="0" applyProtection="0">
      <alignment horizontal="left" vertical="center" indent="1"/>
    </xf>
    <xf numFmtId="4" fontId="4" fillId="46" borderId="204" applyNumberFormat="0" applyProtection="0">
      <alignment horizontal="left" vertical="center" indent="1"/>
    </xf>
    <xf numFmtId="4" fontId="4" fillId="46" borderId="204" applyNumberFormat="0" applyProtection="0">
      <alignment horizontal="left" vertical="center" indent="1"/>
    </xf>
    <xf numFmtId="4" fontId="4" fillId="46" borderId="204" applyNumberFormat="0" applyProtection="0">
      <alignment horizontal="left" vertical="center" indent="1"/>
    </xf>
    <xf numFmtId="4" fontId="4" fillId="46" borderId="204" applyNumberFormat="0" applyProtection="0">
      <alignment horizontal="left" vertical="center" indent="1"/>
    </xf>
    <xf numFmtId="4" fontId="4" fillId="46" borderId="204" applyNumberFormat="0" applyProtection="0">
      <alignment horizontal="left" vertical="center" indent="1"/>
    </xf>
    <xf numFmtId="4" fontId="4" fillId="46" borderId="204" applyNumberFormat="0" applyProtection="0">
      <alignment horizontal="left" vertical="center" indent="1"/>
    </xf>
    <xf numFmtId="4" fontId="4" fillId="46" borderId="204" applyNumberFormat="0" applyProtection="0">
      <alignment horizontal="left" vertical="center" indent="1"/>
    </xf>
    <xf numFmtId="4" fontId="4" fillId="46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3" fillId="21" borderId="204" applyNumberFormat="0" applyProtection="0">
      <alignment horizontal="left" vertical="center" indent="1"/>
    </xf>
    <xf numFmtId="4" fontId="55" fillId="4" borderId="209" applyNumberFormat="0" applyProtection="0">
      <alignment horizontal="center" vertical="center"/>
    </xf>
    <xf numFmtId="4" fontId="4" fillId="55" borderId="202" applyNumberFormat="0" applyProtection="0">
      <alignment horizontal="right" vertical="center"/>
    </xf>
    <xf numFmtId="4" fontId="4" fillId="55" borderId="202" applyNumberFormat="0" applyProtection="0">
      <alignment horizontal="right" vertical="center"/>
    </xf>
    <xf numFmtId="4" fontId="4" fillId="55" borderId="202" applyNumberFormat="0" applyProtection="0">
      <alignment horizontal="right" vertical="center"/>
    </xf>
    <xf numFmtId="4" fontId="4" fillId="55" borderId="202" applyNumberFormat="0" applyProtection="0">
      <alignment horizontal="right" vertical="center"/>
    </xf>
    <xf numFmtId="4" fontId="4" fillId="55" borderId="202" applyNumberFormat="0" applyProtection="0">
      <alignment horizontal="right" vertical="center"/>
    </xf>
    <xf numFmtId="4" fontId="4" fillId="55" borderId="202" applyNumberFormat="0" applyProtection="0">
      <alignment horizontal="right" vertical="center"/>
    </xf>
    <xf numFmtId="4" fontId="4" fillId="55" borderId="202" applyNumberFormat="0" applyProtection="0">
      <alignment horizontal="right" vertical="center"/>
    </xf>
    <xf numFmtId="4" fontId="4" fillId="55" borderId="202" applyNumberFormat="0" applyProtection="0">
      <alignment horizontal="right" vertical="center"/>
    </xf>
    <xf numFmtId="4" fontId="4" fillId="55" borderId="202" applyNumberFormat="0" applyProtection="0">
      <alignment horizontal="right" vertical="center"/>
    </xf>
    <xf numFmtId="4" fontId="4" fillId="55" borderId="202" applyNumberFormat="0" applyProtection="0">
      <alignment horizontal="right" vertical="center"/>
    </xf>
    <xf numFmtId="4" fontId="4" fillId="55" borderId="202" applyNumberFormat="0" applyProtection="0">
      <alignment horizontal="right" vertical="center"/>
    </xf>
    <xf numFmtId="4" fontId="4" fillId="55" borderId="202" applyNumberFormat="0" applyProtection="0">
      <alignment horizontal="right" vertical="center"/>
    </xf>
    <xf numFmtId="4" fontId="4" fillId="55" borderId="202" applyNumberFormat="0" applyProtection="0">
      <alignment horizontal="right" vertical="center"/>
    </xf>
    <xf numFmtId="4" fontId="4" fillId="55" borderId="202" applyNumberFormat="0" applyProtection="0">
      <alignment horizontal="right" vertical="center"/>
    </xf>
    <xf numFmtId="4" fontId="4" fillId="55" borderId="202" applyNumberFormat="0" applyProtection="0">
      <alignment horizontal="right" vertical="center"/>
    </xf>
    <xf numFmtId="4" fontId="4" fillId="55" borderId="202" applyNumberFormat="0" applyProtection="0">
      <alignment horizontal="right" vertical="center"/>
    </xf>
    <xf numFmtId="4" fontId="55" fillId="4" borderId="209" applyNumberFormat="0" applyProtection="0">
      <alignment horizontal="center" vertical="center"/>
    </xf>
    <xf numFmtId="4" fontId="55" fillId="4" borderId="209" applyNumberFormat="0" applyProtection="0">
      <alignment horizontal="center" vertical="center"/>
    </xf>
    <xf numFmtId="4" fontId="4" fillId="47" borderId="204" applyNumberFormat="0" applyProtection="0">
      <alignment horizontal="left" vertical="center" indent="1"/>
    </xf>
    <xf numFmtId="4" fontId="4" fillId="47" borderId="204" applyNumberFormat="0" applyProtection="0">
      <alignment horizontal="left" vertical="center" indent="1"/>
    </xf>
    <xf numFmtId="4" fontId="4" fillId="47" borderId="204" applyNumberFormat="0" applyProtection="0">
      <alignment horizontal="left" vertical="center" indent="1"/>
    </xf>
    <xf numFmtId="4" fontId="4" fillId="47" borderId="204" applyNumberFormat="0" applyProtection="0">
      <alignment horizontal="left" vertical="center" indent="1"/>
    </xf>
    <xf numFmtId="4" fontId="4" fillId="47" borderId="204" applyNumberFormat="0" applyProtection="0">
      <alignment horizontal="left" vertical="center" indent="1"/>
    </xf>
    <xf numFmtId="4" fontId="4" fillId="47" borderId="204" applyNumberFormat="0" applyProtection="0">
      <alignment horizontal="left" vertical="center" indent="1"/>
    </xf>
    <xf numFmtId="4" fontId="4" fillId="47" borderId="204" applyNumberFormat="0" applyProtection="0">
      <alignment horizontal="left" vertical="center" indent="1"/>
    </xf>
    <xf numFmtId="4" fontId="4" fillId="47" borderId="204" applyNumberFormat="0" applyProtection="0">
      <alignment horizontal="left" vertical="center" indent="1"/>
    </xf>
    <xf numFmtId="4" fontId="4" fillId="47" borderId="204" applyNumberFormat="0" applyProtection="0">
      <alignment horizontal="left" vertical="center" indent="1"/>
    </xf>
    <xf numFmtId="4" fontId="4" fillId="47" borderId="204" applyNumberFormat="0" applyProtection="0">
      <alignment horizontal="left" vertical="center" indent="1"/>
    </xf>
    <xf numFmtId="4" fontId="4" fillId="47" borderId="204" applyNumberFormat="0" applyProtection="0">
      <alignment horizontal="left" vertical="center" indent="1"/>
    </xf>
    <xf numFmtId="4" fontId="4" fillId="47" borderId="204" applyNumberFormat="0" applyProtection="0">
      <alignment horizontal="left" vertical="center" indent="1"/>
    </xf>
    <xf numFmtId="4" fontId="4" fillId="47" borderId="204" applyNumberFormat="0" applyProtection="0">
      <alignment horizontal="left" vertical="center" indent="1"/>
    </xf>
    <xf numFmtId="4" fontId="4" fillId="47" borderId="204" applyNumberFormat="0" applyProtection="0">
      <alignment horizontal="left" vertical="center" indent="1"/>
    </xf>
    <xf numFmtId="4" fontId="4" fillId="47" borderId="204" applyNumberFormat="0" applyProtection="0">
      <alignment horizontal="left" vertical="center" indent="1"/>
    </xf>
    <xf numFmtId="4" fontId="4" fillId="47" borderId="204" applyNumberFormat="0" applyProtection="0">
      <alignment horizontal="left" vertical="center" indent="1"/>
    </xf>
    <xf numFmtId="4" fontId="4" fillId="55" borderId="204" applyNumberFormat="0" applyProtection="0">
      <alignment horizontal="left" vertical="center" indent="1"/>
    </xf>
    <xf numFmtId="4" fontId="4" fillId="55" borderId="204" applyNumberFormat="0" applyProtection="0">
      <alignment horizontal="left" vertical="center" indent="1"/>
    </xf>
    <xf numFmtId="4" fontId="4" fillId="55" borderId="204" applyNumberFormat="0" applyProtection="0">
      <alignment horizontal="left" vertical="center" indent="1"/>
    </xf>
    <xf numFmtId="4" fontId="4" fillId="55" borderId="204" applyNumberFormat="0" applyProtection="0">
      <alignment horizontal="left" vertical="center" indent="1"/>
    </xf>
    <xf numFmtId="4" fontId="4" fillId="55" borderId="204" applyNumberFormat="0" applyProtection="0">
      <alignment horizontal="left" vertical="center" indent="1"/>
    </xf>
    <xf numFmtId="4" fontId="4" fillId="55" borderId="204" applyNumberFormat="0" applyProtection="0">
      <alignment horizontal="left" vertical="center" indent="1"/>
    </xf>
    <xf numFmtId="4" fontId="4" fillId="55" borderId="204" applyNumberFormat="0" applyProtection="0">
      <alignment horizontal="left" vertical="center" indent="1"/>
    </xf>
    <xf numFmtId="4" fontId="4" fillId="55" borderId="204" applyNumberFormat="0" applyProtection="0">
      <alignment horizontal="left" vertical="center" indent="1"/>
    </xf>
    <xf numFmtId="4" fontId="4" fillId="55" borderId="204" applyNumberFormat="0" applyProtection="0">
      <alignment horizontal="left" vertical="center" indent="1"/>
    </xf>
    <xf numFmtId="4" fontId="4" fillId="55" borderId="204" applyNumberFormat="0" applyProtection="0">
      <alignment horizontal="left" vertical="center" indent="1"/>
    </xf>
    <xf numFmtId="4" fontId="4" fillId="55" borderId="204" applyNumberFormat="0" applyProtection="0">
      <alignment horizontal="left" vertical="center" indent="1"/>
    </xf>
    <xf numFmtId="4" fontId="4" fillId="55" borderId="204" applyNumberFormat="0" applyProtection="0">
      <alignment horizontal="left" vertical="center" indent="1"/>
    </xf>
    <xf numFmtId="4" fontId="4" fillId="55" borderId="204" applyNumberFormat="0" applyProtection="0">
      <alignment horizontal="left" vertical="center" indent="1"/>
    </xf>
    <xf numFmtId="4" fontId="4" fillId="55" borderId="204" applyNumberFormat="0" applyProtection="0">
      <alignment horizontal="left" vertical="center" indent="1"/>
    </xf>
    <xf numFmtId="4" fontId="4" fillId="55" borderId="204" applyNumberFormat="0" applyProtection="0">
      <alignment horizontal="left" vertical="center" indent="1"/>
    </xf>
    <xf numFmtId="4" fontId="4" fillId="55" borderId="204" applyNumberFormat="0" applyProtection="0">
      <alignment horizontal="left" vertical="center" indent="1"/>
    </xf>
    <xf numFmtId="0" fontId="27" fillId="50" borderId="207" applyNumberFormat="0" applyProtection="0">
      <alignment horizontal="left" vertical="center" indent="1"/>
    </xf>
    <xf numFmtId="0" fontId="4" fillId="6" borderId="202" applyNumberFormat="0" applyProtection="0">
      <alignment horizontal="left" vertical="center" indent="1"/>
    </xf>
    <xf numFmtId="0" fontId="4" fillId="6" borderId="202" applyNumberFormat="0" applyProtection="0">
      <alignment horizontal="left" vertical="center" indent="1"/>
    </xf>
    <xf numFmtId="0" fontId="4" fillId="6" borderId="202" applyNumberFormat="0" applyProtection="0">
      <alignment horizontal="left" vertical="center" indent="1"/>
    </xf>
    <xf numFmtId="0" fontId="4" fillId="6" borderId="202" applyNumberFormat="0" applyProtection="0">
      <alignment horizontal="left" vertical="center" indent="1"/>
    </xf>
    <xf numFmtId="0" fontId="4" fillId="6" borderId="202" applyNumberFormat="0" applyProtection="0">
      <alignment horizontal="left" vertical="center" indent="1"/>
    </xf>
    <xf numFmtId="0" fontId="4" fillId="6" borderId="202" applyNumberFormat="0" applyProtection="0">
      <alignment horizontal="left" vertical="center" indent="1"/>
    </xf>
    <xf numFmtId="0" fontId="4" fillId="6" borderId="202" applyNumberFormat="0" applyProtection="0">
      <alignment horizontal="left" vertical="center" indent="1"/>
    </xf>
    <xf numFmtId="0" fontId="4" fillId="6" borderId="202" applyNumberFormat="0" applyProtection="0">
      <alignment horizontal="left" vertical="center" indent="1"/>
    </xf>
    <xf numFmtId="0" fontId="4" fillId="6" borderId="202" applyNumberFormat="0" applyProtection="0">
      <alignment horizontal="left" vertical="center" indent="1"/>
    </xf>
    <xf numFmtId="0" fontId="4" fillId="6" borderId="202" applyNumberFormat="0" applyProtection="0">
      <alignment horizontal="left" vertical="center" indent="1"/>
    </xf>
    <xf numFmtId="0" fontId="4" fillId="6" borderId="202" applyNumberFormat="0" applyProtection="0">
      <alignment horizontal="left" vertical="center" indent="1"/>
    </xf>
    <xf numFmtId="0" fontId="4" fillId="6" borderId="202" applyNumberFormat="0" applyProtection="0">
      <alignment horizontal="left" vertical="center" indent="1"/>
    </xf>
    <xf numFmtId="0" fontId="4" fillId="6" borderId="202" applyNumberFormat="0" applyProtection="0">
      <alignment horizontal="left" vertical="center" indent="1"/>
    </xf>
    <xf numFmtId="0" fontId="4" fillId="6" borderId="202" applyNumberFormat="0" applyProtection="0">
      <alignment horizontal="left" vertical="center" indent="1"/>
    </xf>
    <xf numFmtId="0" fontId="4" fillId="6" borderId="202" applyNumberFormat="0" applyProtection="0">
      <alignment horizontal="left" vertical="center" indent="1"/>
    </xf>
    <xf numFmtId="0" fontId="4" fillId="6" borderId="202" applyNumberFormat="0" applyProtection="0">
      <alignment horizontal="left" vertical="center" indent="1"/>
    </xf>
    <xf numFmtId="0" fontId="27" fillId="50" borderId="207" applyNumberFormat="0" applyProtection="0">
      <alignment horizontal="left" vertical="center" indent="1"/>
    </xf>
    <xf numFmtId="0" fontId="27" fillId="50" borderId="207" applyNumberFormat="0" applyProtection="0">
      <alignment horizontal="left" vertical="center" indent="1"/>
    </xf>
    <xf numFmtId="0" fontId="27" fillId="50" borderId="207" applyNumberFormat="0" applyProtection="0">
      <alignment horizontal="left" vertical="center" indent="1"/>
    </xf>
    <xf numFmtId="0" fontId="27" fillId="50" borderId="207" applyNumberFormat="0" applyProtection="0">
      <alignment horizontal="left" vertical="center" indent="1"/>
    </xf>
    <xf numFmtId="0" fontId="27" fillId="50" borderId="207" applyNumberFormat="0" applyProtection="0">
      <alignment horizontal="left" vertical="center" indent="1"/>
    </xf>
    <xf numFmtId="0" fontId="27" fillId="50" borderId="207" applyNumberFormat="0" applyProtection="0">
      <alignment horizontal="left" vertical="center" indent="1"/>
    </xf>
    <xf numFmtId="0" fontId="27" fillId="50" borderId="207" applyNumberFormat="0" applyProtection="0">
      <alignment horizontal="left" vertical="center" indent="1"/>
    </xf>
    <xf numFmtId="0" fontId="27" fillId="50" borderId="207" applyNumberFormat="0" applyProtection="0">
      <alignment horizontal="left" vertical="center" indent="1"/>
    </xf>
    <xf numFmtId="0" fontId="27" fillId="50" borderId="207" applyNumberFormat="0" applyProtection="0">
      <alignment horizontal="left" vertical="center" indent="1"/>
    </xf>
    <xf numFmtId="0" fontId="27" fillId="50" borderId="207" applyNumberFormat="0" applyProtection="0">
      <alignment horizontal="left" vertical="center" indent="1"/>
    </xf>
    <xf numFmtId="0" fontId="27" fillId="50" borderId="207" applyNumberFormat="0" applyProtection="0">
      <alignment horizontal="left" vertical="center" indent="1"/>
    </xf>
    <xf numFmtId="0" fontId="27" fillId="50" borderId="207" applyNumberFormat="0" applyProtection="0">
      <alignment horizontal="left" vertical="center" indent="1"/>
    </xf>
    <xf numFmtId="0" fontId="3" fillId="4" borderId="207" applyNumberFormat="0" applyProtection="0">
      <alignment horizontal="left" vertical="top" indent="1"/>
    </xf>
    <xf numFmtId="0" fontId="3" fillId="4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4" fillId="21" borderId="207" applyNumberFormat="0" applyProtection="0">
      <alignment horizontal="left" vertical="top" indent="1"/>
    </xf>
    <xf numFmtId="0" fontId="3" fillId="4" borderId="207" applyNumberFormat="0" applyProtection="0">
      <alignment horizontal="left" vertical="top" indent="1"/>
    </xf>
    <xf numFmtId="0" fontId="3" fillId="4" borderId="207" applyNumberFormat="0" applyProtection="0">
      <alignment horizontal="left" vertical="top" indent="1"/>
    </xf>
    <xf numFmtId="0" fontId="3" fillId="4" borderId="207" applyNumberFormat="0" applyProtection="0">
      <alignment horizontal="left" vertical="top" indent="1"/>
    </xf>
    <xf numFmtId="0" fontId="3" fillId="4" borderId="207" applyNumberFormat="0" applyProtection="0">
      <alignment horizontal="left" vertical="top" indent="1"/>
    </xf>
    <xf numFmtId="0" fontId="3" fillId="4" borderId="207" applyNumberFormat="0" applyProtection="0">
      <alignment horizontal="left" vertical="top" indent="1"/>
    </xf>
    <xf numFmtId="0" fontId="3" fillId="4" borderId="207" applyNumberFormat="0" applyProtection="0">
      <alignment horizontal="left" vertical="top" indent="1"/>
    </xf>
    <xf numFmtId="0" fontId="3" fillId="4" borderId="207" applyNumberFormat="0" applyProtection="0">
      <alignment horizontal="left" vertical="top" indent="1"/>
    </xf>
    <xf numFmtId="0" fontId="3" fillId="4" borderId="207" applyNumberFormat="0" applyProtection="0">
      <alignment horizontal="left" vertical="top" indent="1"/>
    </xf>
    <xf numFmtId="0" fontId="3" fillId="4" borderId="207" applyNumberFormat="0" applyProtection="0">
      <alignment horizontal="left" vertical="top" indent="1"/>
    </xf>
    <xf numFmtId="0" fontId="3" fillId="4" borderId="207" applyNumberFormat="0" applyProtection="0">
      <alignment horizontal="left" vertical="top" indent="1"/>
    </xf>
    <xf numFmtId="0" fontId="3" fillId="4" borderId="207" applyNumberFormat="0" applyProtection="0">
      <alignment horizontal="left" vertical="top" indent="1"/>
    </xf>
    <xf numFmtId="0" fontId="27" fillId="51" borderId="207" applyNumberFormat="0" applyProtection="0">
      <alignment horizontal="left" vertical="center" indent="1"/>
    </xf>
    <xf numFmtId="0" fontId="4" fillId="91" borderId="202" applyNumberFormat="0" applyProtection="0">
      <alignment horizontal="left" vertical="center" indent="1"/>
    </xf>
    <xf numFmtId="0" fontId="4" fillId="91" borderId="202" applyNumberFormat="0" applyProtection="0">
      <alignment horizontal="left" vertical="center" indent="1"/>
    </xf>
    <xf numFmtId="0" fontId="4" fillId="91" borderId="202" applyNumberFormat="0" applyProtection="0">
      <alignment horizontal="left" vertical="center" indent="1"/>
    </xf>
    <xf numFmtId="0" fontId="4" fillId="91" borderId="202" applyNumberFormat="0" applyProtection="0">
      <alignment horizontal="left" vertical="center" indent="1"/>
    </xf>
    <xf numFmtId="0" fontId="4" fillId="91" borderId="202" applyNumberFormat="0" applyProtection="0">
      <alignment horizontal="left" vertical="center" indent="1"/>
    </xf>
    <xf numFmtId="0" fontId="4" fillId="91" borderId="202" applyNumberFormat="0" applyProtection="0">
      <alignment horizontal="left" vertical="center" indent="1"/>
    </xf>
    <xf numFmtId="0" fontId="4" fillId="91" borderId="202" applyNumberFormat="0" applyProtection="0">
      <alignment horizontal="left" vertical="center" indent="1"/>
    </xf>
    <xf numFmtId="0" fontId="4" fillId="91" borderId="202" applyNumberFormat="0" applyProtection="0">
      <alignment horizontal="left" vertical="center" indent="1"/>
    </xf>
    <xf numFmtId="0" fontId="4" fillId="91" borderId="202" applyNumberFormat="0" applyProtection="0">
      <alignment horizontal="left" vertical="center" indent="1"/>
    </xf>
    <xf numFmtId="0" fontId="4" fillId="91" borderId="202" applyNumberFormat="0" applyProtection="0">
      <alignment horizontal="left" vertical="center" indent="1"/>
    </xf>
    <xf numFmtId="0" fontId="4" fillId="91" borderId="202" applyNumberFormat="0" applyProtection="0">
      <alignment horizontal="left" vertical="center" indent="1"/>
    </xf>
    <xf numFmtId="0" fontId="4" fillId="91" borderId="202" applyNumberFormat="0" applyProtection="0">
      <alignment horizontal="left" vertical="center" indent="1"/>
    </xf>
    <xf numFmtId="0" fontId="4" fillId="91" borderId="202" applyNumberFormat="0" applyProtection="0">
      <alignment horizontal="left" vertical="center" indent="1"/>
    </xf>
    <xf numFmtId="0" fontId="4" fillId="91" borderId="202" applyNumberFormat="0" applyProtection="0">
      <alignment horizontal="left" vertical="center" indent="1"/>
    </xf>
    <xf numFmtId="0" fontId="4" fillId="91" borderId="202" applyNumberFormat="0" applyProtection="0">
      <alignment horizontal="left" vertical="center" indent="1"/>
    </xf>
    <xf numFmtId="0" fontId="4" fillId="91" borderId="202" applyNumberFormat="0" applyProtection="0">
      <alignment horizontal="left" vertical="center" indent="1"/>
    </xf>
    <xf numFmtId="0" fontId="27" fillId="51" borderId="207" applyNumberFormat="0" applyProtection="0">
      <alignment horizontal="left" vertical="center" indent="1"/>
    </xf>
    <xf numFmtId="0" fontId="27" fillId="51" borderId="207" applyNumberFormat="0" applyProtection="0">
      <alignment horizontal="left" vertical="center" indent="1"/>
    </xf>
    <xf numFmtId="0" fontId="27" fillId="51" borderId="207" applyNumberFormat="0" applyProtection="0">
      <alignment horizontal="left" vertical="center" indent="1"/>
    </xf>
    <xf numFmtId="0" fontId="27" fillId="51" borderId="207" applyNumberFormat="0" applyProtection="0">
      <alignment horizontal="left" vertical="center" indent="1"/>
    </xf>
    <xf numFmtId="0" fontId="27" fillId="51" borderId="207" applyNumberFormat="0" applyProtection="0">
      <alignment horizontal="left" vertical="center" indent="1"/>
    </xf>
    <xf numFmtId="0" fontId="27" fillId="51" borderId="207" applyNumberFormat="0" applyProtection="0">
      <alignment horizontal="left" vertical="center" indent="1"/>
    </xf>
    <xf numFmtId="0" fontId="27" fillId="51" borderId="207" applyNumberFormat="0" applyProtection="0">
      <alignment horizontal="left" vertical="center" indent="1"/>
    </xf>
    <xf numFmtId="0" fontId="27" fillId="51" borderId="207" applyNumberFormat="0" applyProtection="0">
      <alignment horizontal="left" vertical="center" indent="1"/>
    </xf>
    <xf numFmtId="0" fontId="27" fillId="51" borderId="207" applyNumberFormat="0" applyProtection="0">
      <alignment horizontal="left" vertical="center" indent="1"/>
    </xf>
    <xf numFmtId="0" fontId="27" fillId="51" borderId="207" applyNumberFormat="0" applyProtection="0">
      <alignment horizontal="left" vertical="center" indent="1"/>
    </xf>
    <xf numFmtId="0" fontId="27" fillId="51" borderId="207" applyNumberFormat="0" applyProtection="0">
      <alignment horizontal="left" vertical="center" indent="1"/>
    </xf>
    <xf numFmtId="0" fontId="27" fillId="51" borderId="207" applyNumberFormat="0" applyProtection="0">
      <alignment horizontal="left" vertical="center" indent="1"/>
    </xf>
    <xf numFmtId="0" fontId="3" fillId="4" borderId="207" applyNumberFormat="0" applyProtection="0">
      <alignment horizontal="left" vertical="top" indent="1"/>
    </xf>
    <xf numFmtId="0" fontId="3" fillId="4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4" fillId="55" borderId="207" applyNumberFormat="0" applyProtection="0">
      <alignment horizontal="left" vertical="top" indent="1"/>
    </xf>
    <xf numFmtId="0" fontId="3" fillId="4" borderId="207" applyNumberFormat="0" applyProtection="0">
      <alignment horizontal="left" vertical="top" indent="1"/>
    </xf>
    <xf numFmtId="0" fontId="3" fillId="4" borderId="207" applyNumberFormat="0" applyProtection="0">
      <alignment horizontal="left" vertical="top" indent="1"/>
    </xf>
    <xf numFmtId="0" fontId="3" fillId="4" borderId="207" applyNumberFormat="0" applyProtection="0">
      <alignment horizontal="left" vertical="top" indent="1"/>
    </xf>
    <xf numFmtId="0" fontId="3" fillId="4" borderId="207" applyNumberFormat="0" applyProtection="0">
      <alignment horizontal="left" vertical="top" indent="1"/>
    </xf>
    <xf numFmtId="0" fontId="3" fillId="4" borderId="207" applyNumberFormat="0" applyProtection="0">
      <alignment horizontal="left" vertical="top" indent="1"/>
    </xf>
    <xf numFmtId="0" fontId="3" fillId="4" borderId="207" applyNumberFormat="0" applyProtection="0">
      <alignment horizontal="left" vertical="top" indent="1"/>
    </xf>
    <xf numFmtId="0" fontId="3" fillId="4" borderId="207" applyNumberFormat="0" applyProtection="0">
      <alignment horizontal="left" vertical="top" indent="1"/>
    </xf>
    <xf numFmtId="0" fontId="3" fillId="4" borderId="207" applyNumberFormat="0" applyProtection="0">
      <alignment horizontal="left" vertical="top" indent="1"/>
    </xf>
    <xf numFmtId="0" fontId="3" fillId="4" borderId="207" applyNumberFormat="0" applyProtection="0">
      <alignment horizontal="left" vertical="top" indent="1"/>
    </xf>
    <xf numFmtId="0" fontId="3" fillId="4" borderId="207" applyNumberFormat="0" applyProtection="0">
      <alignment horizontal="left" vertical="top" indent="1"/>
    </xf>
    <xf numFmtId="0" fontId="3" fillId="4" borderId="207" applyNumberFormat="0" applyProtection="0">
      <alignment horizontal="left" vertical="top" indent="1"/>
    </xf>
    <xf numFmtId="0" fontId="3" fillId="52" borderId="207" applyNumberFormat="0" applyProtection="0">
      <alignment horizontal="left" vertical="center" indent="1"/>
    </xf>
    <xf numFmtId="0" fontId="4" fillId="8" borderId="202" applyNumberFormat="0" applyProtection="0">
      <alignment horizontal="left" vertical="center" indent="1"/>
    </xf>
    <xf numFmtId="0" fontId="4" fillId="8" borderId="202" applyNumberFormat="0" applyProtection="0">
      <alignment horizontal="left" vertical="center" indent="1"/>
    </xf>
    <xf numFmtId="0" fontId="4" fillId="8" borderId="202" applyNumberFormat="0" applyProtection="0">
      <alignment horizontal="left" vertical="center" indent="1"/>
    </xf>
    <xf numFmtId="0" fontId="4" fillId="8" borderId="202" applyNumberFormat="0" applyProtection="0">
      <alignment horizontal="left" vertical="center" indent="1"/>
    </xf>
    <xf numFmtId="0" fontId="4" fillId="8" borderId="202" applyNumberFormat="0" applyProtection="0">
      <alignment horizontal="left" vertical="center" indent="1"/>
    </xf>
    <xf numFmtId="0" fontId="4" fillId="8" borderId="202" applyNumberFormat="0" applyProtection="0">
      <alignment horizontal="left" vertical="center" indent="1"/>
    </xf>
    <xf numFmtId="0" fontId="4" fillId="8" borderId="202" applyNumberFormat="0" applyProtection="0">
      <alignment horizontal="left" vertical="center" indent="1"/>
    </xf>
    <xf numFmtId="0" fontId="4" fillId="8" borderId="202" applyNumberFormat="0" applyProtection="0">
      <alignment horizontal="left" vertical="center" indent="1"/>
    </xf>
    <xf numFmtId="0" fontId="4" fillId="8" borderId="202" applyNumberFormat="0" applyProtection="0">
      <alignment horizontal="left" vertical="center" indent="1"/>
    </xf>
    <xf numFmtId="0" fontId="4" fillId="8" borderId="202" applyNumberFormat="0" applyProtection="0">
      <alignment horizontal="left" vertical="center" indent="1"/>
    </xf>
    <xf numFmtId="0" fontId="4" fillId="8" borderId="202" applyNumberFormat="0" applyProtection="0">
      <alignment horizontal="left" vertical="center" indent="1"/>
    </xf>
    <xf numFmtId="0" fontId="4" fillId="8" borderId="202" applyNumberFormat="0" applyProtection="0">
      <alignment horizontal="left" vertical="center" indent="1"/>
    </xf>
    <xf numFmtId="0" fontId="4" fillId="8" borderId="202" applyNumberFormat="0" applyProtection="0">
      <alignment horizontal="left" vertical="center" indent="1"/>
    </xf>
    <xf numFmtId="0" fontId="4" fillId="8" borderId="202" applyNumberFormat="0" applyProtection="0">
      <alignment horizontal="left" vertical="center" indent="1"/>
    </xf>
    <xf numFmtId="0" fontId="4" fillId="8" borderId="202" applyNumberFormat="0" applyProtection="0">
      <alignment horizontal="left" vertical="center" indent="1"/>
    </xf>
    <xf numFmtId="0" fontId="4" fillId="8" borderId="202" applyNumberFormat="0" applyProtection="0">
      <alignment horizontal="left" vertical="center" indent="1"/>
    </xf>
    <xf numFmtId="0" fontId="3" fillId="52" borderId="207" applyNumberFormat="0" applyProtection="0">
      <alignment horizontal="left" vertical="center" indent="1"/>
    </xf>
    <xf numFmtId="0" fontId="3" fillId="52" borderId="207" applyNumberFormat="0" applyProtection="0">
      <alignment horizontal="left" vertical="center" indent="1"/>
    </xf>
    <xf numFmtId="0" fontId="3" fillId="52" borderId="207" applyNumberFormat="0" applyProtection="0">
      <alignment horizontal="left" vertical="center" indent="1"/>
    </xf>
    <xf numFmtId="0" fontId="3" fillId="52" borderId="207" applyNumberFormat="0" applyProtection="0">
      <alignment horizontal="left" vertical="center" indent="1"/>
    </xf>
    <xf numFmtId="0" fontId="3" fillId="52" borderId="207" applyNumberFormat="0" applyProtection="0">
      <alignment horizontal="left" vertical="center" indent="1"/>
    </xf>
    <xf numFmtId="0" fontId="3" fillId="52" borderId="207" applyNumberFormat="0" applyProtection="0">
      <alignment horizontal="left" vertical="center" indent="1"/>
    </xf>
    <xf numFmtId="0" fontId="3" fillId="52" borderId="207" applyNumberFormat="0" applyProtection="0">
      <alignment horizontal="left" vertical="center" indent="1"/>
    </xf>
    <xf numFmtId="0" fontId="3" fillId="52" borderId="207" applyNumberFormat="0" applyProtection="0">
      <alignment horizontal="left" vertical="center" indent="1"/>
    </xf>
    <xf numFmtId="0" fontId="3" fillId="52" borderId="207" applyNumberFormat="0" applyProtection="0">
      <alignment horizontal="left" vertical="center" indent="1"/>
    </xf>
    <xf numFmtId="0" fontId="3" fillId="52" borderId="207" applyNumberFormat="0" applyProtection="0">
      <alignment horizontal="left" vertical="center" indent="1"/>
    </xf>
    <xf numFmtId="0" fontId="3" fillId="52" borderId="207" applyNumberFormat="0" applyProtection="0">
      <alignment horizontal="left" vertical="center" indent="1"/>
    </xf>
    <xf numFmtId="0" fontId="3" fillId="52" borderId="207" applyNumberFormat="0" applyProtection="0">
      <alignment horizontal="left" vertical="center" indent="1"/>
    </xf>
    <xf numFmtId="0" fontId="3" fillId="53" borderId="207" applyNumberFormat="0" applyProtection="0">
      <alignment horizontal="left" vertical="top" indent="1"/>
    </xf>
    <xf numFmtId="0" fontId="3" fillId="53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4" fillId="8" borderId="207" applyNumberFormat="0" applyProtection="0">
      <alignment horizontal="left" vertical="top" indent="1"/>
    </xf>
    <xf numFmtId="0" fontId="3" fillId="53" borderId="207" applyNumberFormat="0" applyProtection="0">
      <alignment horizontal="left" vertical="top" indent="1"/>
    </xf>
    <xf numFmtId="0" fontId="3" fillId="53" borderId="207" applyNumberFormat="0" applyProtection="0">
      <alignment horizontal="left" vertical="top" indent="1"/>
    </xf>
    <xf numFmtId="0" fontId="3" fillId="53" borderId="207" applyNumberFormat="0" applyProtection="0">
      <alignment horizontal="left" vertical="top" indent="1"/>
    </xf>
    <xf numFmtId="0" fontId="3" fillId="53" borderId="207" applyNumberFormat="0" applyProtection="0">
      <alignment horizontal="left" vertical="top" indent="1"/>
    </xf>
    <xf numFmtId="0" fontId="3" fillId="53" borderId="207" applyNumberFormat="0" applyProtection="0">
      <alignment horizontal="left" vertical="top" indent="1"/>
    </xf>
    <xf numFmtId="0" fontId="3" fillId="53" borderId="207" applyNumberFormat="0" applyProtection="0">
      <alignment horizontal="left" vertical="top" indent="1"/>
    </xf>
    <xf numFmtId="0" fontId="3" fillId="53" borderId="207" applyNumberFormat="0" applyProtection="0">
      <alignment horizontal="left" vertical="top" indent="1"/>
    </xf>
    <xf numFmtId="0" fontId="3" fillId="53" borderId="207" applyNumberFormat="0" applyProtection="0">
      <alignment horizontal="left" vertical="top" indent="1"/>
    </xf>
    <xf numFmtId="0" fontId="3" fillId="53" borderId="207" applyNumberFormat="0" applyProtection="0">
      <alignment horizontal="left" vertical="top" indent="1"/>
    </xf>
    <xf numFmtId="0" fontId="3" fillId="53" borderId="207" applyNumberFormat="0" applyProtection="0">
      <alignment horizontal="left" vertical="top" indent="1"/>
    </xf>
    <xf numFmtId="0" fontId="3" fillId="53" borderId="207" applyNumberFormat="0" applyProtection="0">
      <alignment horizontal="left" vertical="top" indent="1"/>
    </xf>
    <xf numFmtId="0" fontId="3" fillId="54" borderId="207" applyNumberFormat="0" applyProtection="0">
      <alignment horizontal="left" vertical="center" indent="1"/>
    </xf>
    <xf numFmtId="0" fontId="4" fillId="47" borderId="202" applyNumberFormat="0" applyProtection="0">
      <alignment horizontal="left" vertical="center" indent="1"/>
    </xf>
    <xf numFmtId="0" fontId="4" fillId="47" borderId="202" applyNumberFormat="0" applyProtection="0">
      <alignment horizontal="left" vertical="center" indent="1"/>
    </xf>
    <xf numFmtId="0" fontId="4" fillId="47" borderId="202" applyNumberFormat="0" applyProtection="0">
      <alignment horizontal="left" vertical="center" indent="1"/>
    </xf>
    <xf numFmtId="0" fontId="4" fillId="47" borderId="202" applyNumberFormat="0" applyProtection="0">
      <alignment horizontal="left" vertical="center" indent="1"/>
    </xf>
    <xf numFmtId="0" fontId="4" fillId="47" borderId="202" applyNumberFormat="0" applyProtection="0">
      <alignment horizontal="left" vertical="center" indent="1"/>
    </xf>
    <xf numFmtId="0" fontId="4" fillId="47" borderId="202" applyNumberFormat="0" applyProtection="0">
      <alignment horizontal="left" vertical="center" indent="1"/>
    </xf>
    <xf numFmtId="0" fontId="4" fillId="47" borderId="202" applyNumberFormat="0" applyProtection="0">
      <alignment horizontal="left" vertical="center" indent="1"/>
    </xf>
    <xf numFmtId="0" fontId="4" fillId="47" borderId="202" applyNumberFormat="0" applyProtection="0">
      <alignment horizontal="left" vertical="center" indent="1"/>
    </xf>
    <xf numFmtId="0" fontId="4" fillId="47" borderId="202" applyNumberFormat="0" applyProtection="0">
      <alignment horizontal="left" vertical="center" indent="1"/>
    </xf>
    <xf numFmtId="0" fontId="4" fillId="47" borderId="202" applyNumberFormat="0" applyProtection="0">
      <alignment horizontal="left" vertical="center" indent="1"/>
    </xf>
    <xf numFmtId="0" fontId="4" fillId="47" borderId="202" applyNumberFormat="0" applyProtection="0">
      <alignment horizontal="left" vertical="center" indent="1"/>
    </xf>
    <xf numFmtId="0" fontId="4" fillId="47" borderId="202" applyNumberFormat="0" applyProtection="0">
      <alignment horizontal="left" vertical="center" indent="1"/>
    </xf>
    <xf numFmtId="0" fontId="4" fillId="47" borderId="202" applyNumberFormat="0" applyProtection="0">
      <alignment horizontal="left" vertical="center" indent="1"/>
    </xf>
    <xf numFmtId="0" fontId="4" fillId="47" borderId="202" applyNumberFormat="0" applyProtection="0">
      <alignment horizontal="left" vertical="center" indent="1"/>
    </xf>
    <xf numFmtId="0" fontId="4" fillId="47" borderId="202" applyNumberFormat="0" applyProtection="0">
      <alignment horizontal="left" vertical="center" indent="1"/>
    </xf>
    <xf numFmtId="0" fontId="4" fillId="47" borderId="202" applyNumberFormat="0" applyProtection="0">
      <alignment horizontal="left" vertical="center" indent="1"/>
    </xf>
    <xf numFmtId="0" fontId="3" fillId="54" borderId="207" applyNumberFormat="0" applyProtection="0">
      <alignment horizontal="left" vertical="center" indent="1"/>
    </xf>
    <xf numFmtId="0" fontId="3" fillId="54" borderId="207" applyNumberFormat="0" applyProtection="0">
      <alignment horizontal="left" vertical="center" indent="1"/>
    </xf>
    <xf numFmtId="0" fontId="3" fillId="54" borderId="207" applyNumberFormat="0" applyProtection="0">
      <alignment horizontal="left" vertical="center" indent="1"/>
    </xf>
    <xf numFmtId="0" fontId="3" fillId="54" borderId="207" applyNumberFormat="0" applyProtection="0">
      <alignment horizontal="left" vertical="center" indent="1"/>
    </xf>
    <xf numFmtId="0" fontId="3" fillId="54" borderId="207" applyNumberFormat="0" applyProtection="0">
      <alignment horizontal="left" vertical="center" indent="1"/>
    </xf>
    <xf numFmtId="0" fontId="3" fillId="54" borderId="207" applyNumberFormat="0" applyProtection="0">
      <alignment horizontal="left" vertical="center" indent="1"/>
    </xf>
    <xf numFmtId="0" fontId="3" fillId="54" borderId="207" applyNumberFormat="0" applyProtection="0">
      <alignment horizontal="left" vertical="center" indent="1"/>
    </xf>
    <xf numFmtId="0" fontId="3" fillId="54" borderId="207" applyNumberFormat="0" applyProtection="0">
      <alignment horizontal="left" vertical="center" indent="1"/>
    </xf>
    <xf numFmtId="0" fontId="3" fillId="54" borderId="207" applyNumberFormat="0" applyProtection="0">
      <alignment horizontal="left" vertical="center" indent="1"/>
    </xf>
    <xf numFmtId="0" fontId="3" fillId="54" borderId="207" applyNumberFormat="0" applyProtection="0">
      <alignment horizontal="left" vertical="center" indent="1"/>
    </xf>
    <xf numFmtId="0" fontId="3" fillId="54" borderId="207" applyNumberFormat="0" applyProtection="0">
      <alignment horizontal="left" vertical="center" indent="1"/>
    </xf>
    <xf numFmtId="0" fontId="3" fillId="54" borderId="207" applyNumberFormat="0" applyProtection="0">
      <alignment horizontal="left" vertical="center" indent="1"/>
    </xf>
    <xf numFmtId="0" fontId="3" fillId="54" borderId="207" applyNumberFormat="0" applyProtection="0">
      <alignment horizontal="left" vertical="top" indent="1"/>
    </xf>
    <xf numFmtId="0" fontId="3" fillId="54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4" fillId="47" borderId="207" applyNumberFormat="0" applyProtection="0">
      <alignment horizontal="left" vertical="top" indent="1"/>
    </xf>
    <xf numFmtId="0" fontId="3" fillId="54" borderId="207" applyNumberFormat="0" applyProtection="0">
      <alignment horizontal="left" vertical="top" indent="1"/>
    </xf>
    <xf numFmtId="0" fontId="3" fillId="54" borderId="207" applyNumberFormat="0" applyProtection="0">
      <alignment horizontal="left" vertical="top" indent="1"/>
    </xf>
    <xf numFmtId="0" fontId="3" fillId="54" borderId="207" applyNumberFormat="0" applyProtection="0">
      <alignment horizontal="left" vertical="top" indent="1"/>
    </xf>
    <xf numFmtId="0" fontId="3" fillId="54" borderId="207" applyNumberFormat="0" applyProtection="0">
      <alignment horizontal="left" vertical="top" indent="1"/>
    </xf>
    <xf numFmtId="0" fontId="3" fillId="54" borderId="207" applyNumberFormat="0" applyProtection="0">
      <alignment horizontal="left" vertical="top" indent="1"/>
    </xf>
    <xf numFmtId="0" fontId="3" fillId="54" borderId="207" applyNumberFormat="0" applyProtection="0">
      <alignment horizontal="left" vertical="top" indent="1"/>
    </xf>
    <xf numFmtId="0" fontId="3" fillId="54" borderId="207" applyNumberFormat="0" applyProtection="0">
      <alignment horizontal="left" vertical="top" indent="1"/>
    </xf>
    <xf numFmtId="0" fontId="3" fillId="54" borderId="207" applyNumberFormat="0" applyProtection="0">
      <alignment horizontal="left" vertical="top" indent="1"/>
    </xf>
    <xf numFmtId="0" fontId="3" fillId="54" borderId="207" applyNumberFormat="0" applyProtection="0">
      <alignment horizontal="left" vertical="top" indent="1"/>
    </xf>
    <xf numFmtId="0" fontId="3" fillId="54" borderId="207" applyNumberFormat="0" applyProtection="0">
      <alignment horizontal="left" vertical="top" indent="1"/>
    </xf>
    <xf numFmtId="0" fontId="3" fillId="54" borderId="207" applyNumberFormat="0" applyProtection="0">
      <alignment horizontal="left" vertical="top" indent="1"/>
    </xf>
    <xf numFmtId="0" fontId="4" fillId="30" borderId="210" applyNumberFormat="0">
      <protection locked="0"/>
    </xf>
    <xf numFmtId="0" fontId="4" fillId="30" borderId="210" applyNumberFormat="0">
      <protection locked="0"/>
    </xf>
    <xf numFmtId="0" fontId="4" fillId="30" borderId="210" applyNumberFormat="0">
      <protection locked="0"/>
    </xf>
    <xf numFmtId="0" fontId="4" fillId="30" borderId="210" applyNumberFormat="0">
      <protection locked="0"/>
    </xf>
    <xf numFmtId="0" fontId="4" fillId="30" borderId="210" applyNumberFormat="0">
      <protection locked="0"/>
    </xf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0" fontId="31" fillId="21" borderId="211" applyBorder="0"/>
    <xf numFmtId="4" fontId="55" fillId="38" borderId="207" applyNumberFormat="0" applyProtection="0">
      <alignment vertical="center"/>
    </xf>
    <xf numFmtId="4" fontId="168" fillId="4" borderId="207" applyNumberFormat="0" applyProtection="0">
      <alignment vertical="center"/>
    </xf>
    <xf numFmtId="4" fontId="168" fillId="4" borderId="207" applyNumberFormat="0" applyProtection="0">
      <alignment vertical="center"/>
    </xf>
    <xf numFmtId="4" fontId="168" fillId="4" borderId="207" applyNumberFormat="0" applyProtection="0">
      <alignment vertical="center"/>
    </xf>
    <xf numFmtId="4" fontId="168" fillId="4" borderId="207" applyNumberFormat="0" applyProtection="0">
      <alignment vertical="center"/>
    </xf>
    <xf numFmtId="4" fontId="168" fillId="4" borderId="207" applyNumberFormat="0" applyProtection="0">
      <alignment vertical="center"/>
    </xf>
    <xf numFmtId="4" fontId="168" fillId="4" borderId="207" applyNumberFormat="0" applyProtection="0">
      <alignment vertical="center"/>
    </xf>
    <xf numFmtId="4" fontId="168" fillId="4" borderId="207" applyNumberFormat="0" applyProtection="0">
      <alignment vertical="center"/>
    </xf>
    <xf numFmtId="4" fontId="168" fillId="4" borderId="207" applyNumberFormat="0" applyProtection="0">
      <alignment vertical="center"/>
    </xf>
    <xf numFmtId="4" fontId="168" fillId="4" borderId="207" applyNumberFormat="0" applyProtection="0">
      <alignment vertical="center"/>
    </xf>
    <xf numFmtId="4" fontId="168" fillId="4" borderId="207" applyNumberFormat="0" applyProtection="0">
      <alignment vertical="center"/>
    </xf>
    <xf numFmtId="4" fontId="168" fillId="4" borderId="207" applyNumberFormat="0" applyProtection="0">
      <alignment vertical="center"/>
    </xf>
    <xf numFmtId="4" fontId="168" fillId="4" borderId="207" applyNumberFormat="0" applyProtection="0">
      <alignment vertical="center"/>
    </xf>
    <xf numFmtId="4" fontId="168" fillId="4" borderId="207" applyNumberFormat="0" applyProtection="0">
      <alignment vertical="center"/>
    </xf>
    <xf numFmtId="4" fontId="168" fillId="4" borderId="207" applyNumberFormat="0" applyProtection="0">
      <alignment vertical="center"/>
    </xf>
    <xf numFmtId="4" fontId="168" fillId="4" borderId="207" applyNumberFormat="0" applyProtection="0">
      <alignment vertical="center"/>
    </xf>
    <xf numFmtId="4" fontId="168" fillId="4" borderId="207" applyNumberFormat="0" applyProtection="0">
      <alignment vertical="center"/>
    </xf>
    <xf numFmtId="4" fontId="168" fillId="4" borderId="207" applyNumberFormat="0" applyProtection="0">
      <alignment vertical="center"/>
    </xf>
    <xf numFmtId="4" fontId="168" fillId="4" borderId="207" applyNumberFormat="0" applyProtection="0">
      <alignment vertical="center"/>
    </xf>
    <xf numFmtId="4" fontId="168" fillId="4" borderId="207" applyNumberFormat="0" applyProtection="0">
      <alignment vertical="center"/>
    </xf>
    <xf numFmtId="4" fontId="168" fillId="4" borderId="207" applyNumberFormat="0" applyProtection="0">
      <alignment vertical="center"/>
    </xf>
    <xf numFmtId="4" fontId="168" fillId="4" borderId="207" applyNumberFormat="0" applyProtection="0">
      <alignment vertical="center"/>
    </xf>
    <xf numFmtId="4" fontId="168" fillId="4" borderId="207" applyNumberFormat="0" applyProtection="0">
      <alignment vertical="center"/>
    </xf>
    <xf numFmtId="4" fontId="168" fillId="4" borderId="207" applyNumberFormat="0" applyProtection="0">
      <alignment vertical="center"/>
    </xf>
    <xf numFmtId="4" fontId="168" fillId="4" borderId="207" applyNumberFormat="0" applyProtection="0">
      <alignment vertical="center"/>
    </xf>
    <xf numFmtId="4" fontId="168" fillId="4" borderId="207" applyNumberFormat="0" applyProtection="0">
      <alignment vertical="center"/>
    </xf>
    <xf numFmtId="4" fontId="168" fillId="4" borderId="207" applyNumberFormat="0" applyProtection="0">
      <alignment vertical="center"/>
    </xf>
    <xf numFmtId="4" fontId="55" fillId="38" borderId="207" applyNumberFormat="0" applyProtection="0">
      <alignment vertical="center"/>
    </xf>
    <xf numFmtId="4" fontId="55" fillId="38" borderId="207" applyNumberFormat="0" applyProtection="0">
      <alignment vertical="center"/>
    </xf>
    <xf numFmtId="4" fontId="55" fillId="38" borderId="207" applyNumberFormat="0" applyProtection="0">
      <alignment vertical="center"/>
    </xf>
    <xf numFmtId="4" fontId="55" fillId="38" borderId="207" applyNumberFormat="0" applyProtection="0">
      <alignment vertical="center"/>
    </xf>
    <xf numFmtId="4" fontId="55" fillId="38" borderId="207" applyNumberFormat="0" applyProtection="0">
      <alignment vertical="center"/>
    </xf>
    <xf numFmtId="4" fontId="55" fillId="38" borderId="207" applyNumberFormat="0" applyProtection="0">
      <alignment vertical="center"/>
    </xf>
    <xf numFmtId="4" fontId="55" fillId="38" borderId="207" applyNumberFormat="0" applyProtection="0">
      <alignment vertical="center"/>
    </xf>
    <xf numFmtId="4" fontId="55" fillId="38" borderId="207" applyNumberFormat="0" applyProtection="0">
      <alignment vertical="center"/>
    </xf>
    <xf numFmtId="4" fontId="55" fillId="38" borderId="207" applyNumberFormat="0" applyProtection="0">
      <alignment vertical="center"/>
    </xf>
    <xf numFmtId="4" fontId="55" fillId="38" borderId="207" applyNumberFormat="0" applyProtection="0">
      <alignment vertical="center"/>
    </xf>
    <xf numFmtId="4" fontId="55" fillId="38" borderId="207" applyNumberFormat="0" applyProtection="0">
      <alignment vertical="center"/>
    </xf>
    <xf numFmtId="4" fontId="55" fillId="38" borderId="207" applyNumberFormat="0" applyProtection="0">
      <alignment vertical="center"/>
    </xf>
    <xf numFmtId="4" fontId="59" fillId="38" borderId="207" applyNumberFormat="0" applyProtection="0">
      <alignment vertical="center"/>
    </xf>
    <xf numFmtId="4" fontId="4" fillId="4" borderId="212" applyNumberFormat="0" applyProtection="0">
      <alignment vertical="center"/>
    </xf>
    <xf numFmtId="4" fontId="4" fillId="4" borderId="212" applyNumberFormat="0" applyProtection="0">
      <alignment vertical="center"/>
    </xf>
    <xf numFmtId="4" fontId="4" fillId="4" borderId="212" applyNumberFormat="0" applyProtection="0">
      <alignment vertical="center"/>
    </xf>
    <xf numFmtId="4" fontId="4" fillId="4" borderId="212" applyNumberFormat="0" applyProtection="0">
      <alignment vertical="center"/>
    </xf>
    <xf numFmtId="4" fontId="166" fillId="38" borderId="212" applyNumberFormat="0" applyProtection="0">
      <alignment vertical="center"/>
    </xf>
    <xf numFmtId="4" fontId="166" fillId="38" borderId="212" applyNumberFormat="0" applyProtection="0">
      <alignment vertical="center"/>
    </xf>
    <xf numFmtId="4" fontId="166" fillId="38" borderId="212" applyNumberFormat="0" applyProtection="0">
      <alignment vertical="center"/>
    </xf>
    <xf numFmtId="4" fontId="166" fillId="38" borderId="212" applyNumberFormat="0" applyProtection="0">
      <alignment vertical="center"/>
    </xf>
    <xf numFmtId="4" fontId="166" fillId="38" borderId="212" applyNumberFormat="0" applyProtection="0">
      <alignment vertical="center"/>
    </xf>
    <xf numFmtId="4" fontId="166" fillId="38" borderId="212" applyNumberFormat="0" applyProtection="0">
      <alignment vertical="center"/>
    </xf>
    <xf numFmtId="4" fontId="4" fillId="4" borderId="212" applyNumberFormat="0" applyProtection="0">
      <alignment vertical="center"/>
    </xf>
    <xf numFmtId="4" fontId="4" fillId="4" borderId="212" applyNumberFormat="0" applyProtection="0">
      <alignment vertical="center"/>
    </xf>
    <xf numFmtId="4" fontId="59" fillId="38" borderId="207" applyNumberFormat="0" applyProtection="0">
      <alignment vertical="center"/>
    </xf>
    <xf numFmtId="4" fontId="59" fillId="38" borderId="207" applyNumberFormat="0" applyProtection="0">
      <alignment vertical="center"/>
    </xf>
    <xf numFmtId="4" fontId="59" fillId="38" borderId="207" applyNumberFormat="0" applyProtection="0">
      <alignment vertical="center"/>
    </xf>
    <xf numFmtId="4" fontId="59" fillId="38" borderId="207" applyNumberFormat="0" applyProtection="0">
      <alignment vertical="center"/>
    </xf>
    <xf numFmtId="4" fontId="59" fillId="38" borderId="207" applyNumberFormat="0" applyProtection="0">
      <alignment vertical="center"/>
    </xf>
    <xf numFmtId="4" fontId="59" fillId="38" borderId="207" applyNumberFormat="0" applyProtection="0">
      <alignment vertical="center"/>
    </xf>
    <xf numFmtId="4" fontId="59" fillId="38" borderId="207" applyNumberFormat="0" applyProtection="0">
      <alignment vertical="center"/>
    </xf>
    <xf numFmtId="4" fontId="59" fillId="38" borderId="207" applyNumberFormat="0" applyProtection="0">
      <alignment vertical="center"/>
    </xf>
    <xf numFmtId="4" fontId="59" fillId="38" borderId="207" applyNumberFormat="0" applyProtection="0">
      <alignment vertical="center"/>
    </xf>
    <xf numFmtId="4" fontId="59" fillId="38" borderId="207" applyNumberFormat="0" applyProtection="0">
      <alignment vertical="center"/>
    </xf>
    <xf numFmtId="4" fontId="59" fillId="38" borderId="207" applyNumberFormat="0" applyProtection="0">
      <alignment vertical="center"/>
    </xf>
    <xf numFmtId="4" fontId="59" fillId="38" borderId="207" applyNumberFormat="0" applyProtection="0">
      <alignment vertical="center"/>
    </xf>
    <xf numFmtId="4" fontId="55" fillId="38" borderId="207" applyNumberFormat="0" applyProtection="0">
      <alignment horizontal="left" vertical="center" indent="1"/>
    </xf>
    <xf numFmtId="4" fontId="168" fillId="6" borderId="207" applyNumberFormat="0" applyProtection="0">
      <alignment horizontal="left" vertical="center" indent="1"/>
    </xf>
    <xf numFmtId="4" fontId="168" fillId="6" borderId="207" applyNumberFormat="0" applyProtection="0">
      <alignment horizontal="left" vertical="center" indent="1"/>
    </xf>
    <xf numFmtId="4" fontId="168" fillId="6" borderId="207" applyNumberFormat="0" applyProtection="0">
      <alignment horizontal="left" vertical="center" indent="1"/>
    </xf>
    <xf numFmtId="4" fontId="168" fillId="6" borderId="207" applyNumberFormat="0" applyProtection="0">
      <alignment horizontal="left" vertical="center" indent="1"/>
    </xf>
    <xf numFmtId="4" fontId="168" fillId="6" borderId="207" applyNumberFormat="0" applyProtection="0">
      <alignment horizontal="left" vertical="center" indent="1"/>
    </xf>
    <xf numFmtId="4" fontId="168" fillId="6" borderId="207" applyNumberFormat="0" applyProtection="0">
      <alignment horizontal="left" vertical="center" indent="1"/>
    </xf>
    <xf numFmtId="4" fontId="168" fillId="6" borderId="207" applyNumberFormat="0" applyProtection="0">
      <alignment horizontal="left" vertical="center" indent="1"/>
    </xf>
    <xf numFmtId="4" fontId="168" fillId="6" borderId="207" applyNumberFormat="0" applyProtection="0">
      <alignment horizontal="left" vertical="center" indent="1"/>
    </xf>
    <xf numFmtId="4" fontId="168" fillId="6" borderId="207" applyNumberFormat="0" applyProtection="0">
      <alignment horizontal="left" vertical="center" indent="1"/>
    </xf>
    <xf numFmtId="4" fontId="168" fillId="6" borderId="207" applyNumberFormat="0" applyProtection="0">
      <alignment horizontal="left" vertical="center" indent="1"/>
    </xf>
    <xf numFmtId="4" fontId="168" fillId="6" borderId="207" applyNumberFormat="0" applyProtection="0">
      <alignment horizontal="left" vertical="center" indent="1"/>
    </xf>
    <xf numFmtId="4" fontId="168" fillId="6" borderId="207" applyNumberFormat="0" applyProtection="0">
      <alignment horizontal="left" vertical="center" indent="1"/>
    </xf>
    <xf numFmtId="4" fontId="168" fillId="6" borderId="207" applyNumberFormat="0" applyProtection="0">
      <alignment horizontal="left" vertical="center" indent="1"/>
    </xf>
    <xf numFmtId="4" fontId="168" fillId="6" borderId="207" applyNumberFormat="0" applyProtection="0">
      <alignment horizontal="left" vertical="center" indent="1"/>
    </xf>
    <xf numFmtId="4" fontId="168" fillId="6" borderId="207" applyNumberFormat="0" applyProtection="0">
      <alignment horizontal="left" vertical="center" indent="1"/>
    </xf>
    <xf numFmtId="4" fontId="168" fillId="6" borderId="207" applyNumberFormat="0" applyProtection="0">
      <alignment horizontal="left" vertical="center" indent="1"/>
    </xf>
    <xf numFmtId="4" fontId="168" fillId="6" borderId="207" applyNumberFormat="0" applyProtection="0">
      <alignment horizontal="left" vertical="center" indent="1"/>
    </xf>
    <xf numFmtId="4" fontId="168" fillId="6" borderId="207" applyNumberFormat="0" applyProtection="0">
      <alignment horizontal="left" vertical="center" indent="1"/>
    </xf>
    <xf numFmtId="4" fontId="168" fillId="6" borderId="207" applyNumberFormat="0" applyProtection="0">
      <alignment horizontal="left" vertical="center" indent="1"/>
    </xf>
    <xf numFmtId="4" fontId="168" fillId="6" borderId="207" applyNumberFormat="0" applyProtection="0">
      <alignment horizontal="left" vertical="center" indent="1"/>
    </xf>
    <xf numFmtId="4" fontId="168" fillId="6" borderId="207" applyNumberFormat="0" applyProtection="0">
      <alignment horizontal="left" vertical="center" indent="1"/>
    </xf>
    <xf numFmtId="4" fontId="168" fillId="6" borderId="207" applyNumberFormat="0" applyProtection="0">
      <alignment horizontal="left" vertical="center" indent="1"/>
    </xf>
    <xf numFmtId="4" fontId="168" fillId="6" borderId="207" applyNumberFormat="0" applyProtection="0">
      <alignment horizontal="left" vertical="center" indent="1"/>
    </xf>
    <xf numFmtId="4" fontId="168" fillId="6" borderId="207" applyNumberFormat="0" applyProtection="0">
      <alignment horizontal="left" vertical="center" indent="1"/>
    </xf>
    <xf numFmtId="4" fontId="168" fillId="6" borderId="207" applyNumberFormat="0" applyProtection="0">
      <alignment horizontal="left" vertical="center" indent="1"/>
    </xf>
    <xf numFmtId="4" fontId="168" fillId="6" borderId="207" applyNumberFormat="0" applyProtection="0">
      <alignment horizontal="left" vertical="center" indent="1"/>
    </xf>
    <xf numFmtId="4" fontId="55" fillId="38" borderId="207" applyNumberFormat="0" applyProtection="0">
      <alignment horizontal="left" vertical="center" indent="1"/>
    </xf>
    <xf numFmtId="4" fontId="55" fillId="38" borderId="207" applyNumberFormat="0" applyProtection="0">
      <alignment horizontal="left" vertical="center" indent="1"/>
    </xf>
    <xf numFmtId="4" fontId="55" fillId="38" borderId="207" applyNumberFormat="0" applyProtection="0">
      <alignment horizontal="left" vertical="center" indent="1"/>
    </xf>
    <xf numFmtId="4" fontId="55" fillId="38" borderId="207" applyNumberFormat="0" applyProtection="0">
      <alignment horizontal="left" vertical="center" indent="1"/>
    </xf>
    <xf numFmtId="4" fontId="55" fillId="38" borderId="207" applyNumberFormat="0" applyProtection="0">
      <alignment horizontal="left" vertical="center" indent="1"/>
    </xf>
    <xf numFmtId="4" fontId="55" fillId="38" borderId="207" applyNumberFormat="0" applyProtection="0">
      <alignment horizontal="left" vertical="center" indent="1"/>
    </xf>
    <xf numFmtId="4" fontId="55" fillId="38" borderId="207" applyNumberFormat="0" applyProtection="0">
      <alignment horizontal="left" vertical="center" indent="1"/>
    </xf>
    <xf numFmtId="4" fontId="55" fillId="38" borderId="207" applyNumberFormat="0" applyProtection="0">
      <alignment horizontal="left" vertical="center" indent="1"/>
    </xf>
    <xf numFmtId="4" fontId="55" fillId="38" borderId="207" applyNumberFormat="0" applyProtection="0">
      <alignment horizontal="left" vertical="center" indent="1"/>
    </xf>
    <xf numFmtId="4" fontId="55" fillId="38" borderId="207" applyNumberFormat="0" applyProtection="0">
      <alignment horizontal="left" vertical="center" indent="1"/>
    </xf>
    <xf numFmtId="4" fontId="55" fillId="38" borderId="207" applyNumberFormat="0" applyProtection="0">
      <alignment horizontal="left" vertical="center" indent="1"/>
    </xf>
    <xf numFmtId="4" fontId="55" fillId="38" borderId="207" applyNumberFormat="0" applyProtection="0">
      <alignment horizontal="left" vertical="center" indent="1"/>
    </xf>
    <xf numFmtId="0" fontId="55" fillId="38" borderId="207" applyNumberFormat="0" applyProtection="0">
      <alignment horizontal="left" vertical="top" indent="1"/>
    </xf>
    <xf numFmtId="0" fontId="168" fillId="4" borderId="207" applyNumberFormat="0" applyProtection="0">
      <alignment horizontal="left" vertical="top" indent="1"/>
    </xf>
    <xf numFmtId="0" fontId="168" fillId="4" borderId="207" applyNumberFormat="0" applyProtection="0">
      <alignment horizontal="left" vertical="top" indent="1"/>
    </xf>
    <xf numFmtId="0" fontId="168" fillId="4" borderId="207" applyNumberFormat="0" applyProtection="0">
      <alignment horizontal="left" vertical="top" indent="1"/>
    </xf>
    <xf numFmtId="0" fontId="168" fillId="4" borderId="207" applyNumberFormat="0" applyProtection="0">
      <alignment horizontal="left" vertical="top" indent="1"/>
    </xf>
    <xf numFmtId="0" fontId="168" fillId="4" borderId="207" applyNumberFormat="0" applyProtection="0">
      <alignment horizontal="left" vertical="top" indent="1"/>
    </xf>
    <xf numFmtId="0" fontId="168" fillId="4" borderId="207" applyNumberFormat="0" applyProtection="0">
      <alignment horizontal="left" vertical="top" indent="1"/>
    </xf>
    <xf numFmtId="0" fontId="168" fillId="4" borderId="207" applyNumberFormat="0" applyProtection="0">
      <alignment horizontal="left" vertical="top" indent="1"/>
    </xf>
    <xf numFmtId="0" fontId="168" fillId="4" borderId="207" applyNumberFormat="0" applyProtection="0">
      <alignment horizontal="left" vertical="top" indent="1"/>
    </xf>
    <xf numFmtId="0" fontId="168" fillId="4" borderId="207" applyNumberFormat="0" applyProtection="0">
      <alignment horizontal="left" vertical="top" indent="1"/>
    </xf>
    <xf numFmtId="0" fontId="168" fillId="4" borderId="207" applyNumberFormat="0" applyProtection="0">
      <alignment horizontal="left" vertical="top" indent="1"/>
    </xf>
    <xf numFmtId="0" fontId="168" fillId="4" borderId="207" applyNumberFormat="0" applyProtection="0">
      <alignment horizontal="left" vertical="top" indent="1"/>
    </xf>
    <xf numFmtId="0" fontId="168" fillId="4" borderId="207" applyNumberFormat="0" applyProtection="0">
      <alignment horizontal="left" vertical="top" indent="1"/>
    </xf>
    <xf numFmtId="0" fontId="168" fillId="4" borderId="207" applyNumberFormat="0" applyProtection="0">
      <alignment horizontal="left" vertical="top" indent="1"/>
    </xf>
    <xf numFmtId="0" fontId="168" fillId="4" borderId="207" applyNumberFormat="0" applyProtection="0">
      <alignment horizontal="left" vertical="top" indent="1"/>
    </xf>
    <xf numFmtId="0" fontId="168" fillId="4" borderId="207" applyNumberFormat="0" applyProtection="0">
      <alignment horizontal="left" vertical="top" indent="1"/>
    </xf>
    <xf numFmtId="0" fontId="168" fillId="4" borderId="207" applyNumberFormat="0" applyProtection="0">
      <alignment horizontal="left" vertical="top" indent="1"/>
    </xf>
    <xf numFmtId="0" fontId="168" fillId="4" borderId="207" applyNumberFormat="0" applyProtection="0">
      <alignment horizontal="left" vertical="top" indent="1"/>
    </xf>
    <xf numFmtId="0" fontId="168" fillId="4" borderId="207" applyNumberFormat="0" applyProtection="0">
      <alignment horizontal="left" vertical="top" indent="1"/>
    </xf>
    <xf numFmtId="0" fontId="168" fillId="4" borderId="207" applyNumberFormat="0" applyProtection="0">
      <alignment horizontal="left" vertical="top" indent="1"/>
    </xf>
    <xf numFmtId="0" fontId="168" fillId="4" borderId="207" applyNumberFormat="0" applyProtection="0">
      <alignment horizontal="left" vertical="top" indent="1"/>
    </xf>
    <xf numFmtId="0" fontId="168" fillId="4" borderId="207" applyNumberFormat="0" applyProtection="0">
      <alignment horizontal="left" vertical="top" indent="1"/>
    </xf>
    <xf numFmtId="0" fontId="168" fillId="4" borderId="207" applyNumberFormat="0" applyProtection="0">
      <alignment horizontal="left" vertical="top" indent="1"/>
    </xf>
    <xf numFmtId="0" fontId="168" fillId="4" borderId="207" applyNumberFormat="0" applyProtection="0">
      <alignment horizontal="left" vertical="top" indent="1"/>
    </xf>
    <xf numFmtId="0" fontId="168" fillId="4" borderId="207" applyNumberFormat="0" applyProtection="0">
      <alignment horizontal="left" vertical="top" indent="1"/>
    </xf>
    <xf numFmtId="0" fontId="168" fillId="4" borderId="207" applyNumberFormat="0" applyProtection="0">
      <alignment horizontal="left" vertical="top" indent="1"/>
    </xf>
    <xf numFmtId="0" fontId="168" fillId="4" borderId="207" applyNumberFormat="0" applyProtection="0">
      <alignment horizontal="left" vertical="top" indent="1"/>
    </xf>
    <xf numFmtId="0" fontId="55" fillId="38" borderId="207" applyNumberFormat="0" applyProtection="0">
      <alignment horizontal="left" vertical="top" indent="1"/>
    </xf>
    <xf numFmtId="0" fontId="55" fillId="38" borderId="207" applyNumberFormat="0" applyProtection="0">
      <alignment horizontal="left" vertical="top" indent="1"/>
    </xf>
    <xf numFmtId="0" fontId="55" fillId="38" borderId="207" applyNumberFormat="0" applyProtection="0">
      <alignment horizontal="left" vertical="top" indent="1"/>
    </xf>
    <xf numFmtId="0" fontId="55" fillId="38" borderId="207" applyNumberFormat="0" applyProtection="0">
      <alignment horizontal="left" vertical="top" indent="1"/>
    </xf>
    <xf numFmtId="0" fontId="55" fillId="38" borderId="207" applyNumberFormat="0" applyProtection="0">
      <alignment horizontal="left" vertical="top" indent="1"/>
    </xf>
    <xf numFmtId="0" fontId="55" fillId="38" borderId="207" applyNumberFormat="0" applyProtection="0">
      <alignment horizontal="left" vertical="top" indent="1"/>
    </xf>
    <xf numFmtId="0" fontId="55" fillId="38" borderId="207" applyNumberFormat="0" applyProtection="0">
      <alignment horizontal="left" vertical="top" indent="1"/>
    </xf>
    <xf numFmtId="0" fontId="55" fillId="38" borderId="207" applyNumberFormat="0" applyProtection="0">
      <alignment horizontal="left" vertical="top" indent="1"/>
    </xf>
    <xf numFmtId="0" fontId="55" fillId="38" borderId="207" applyNumberFormat="0" applyProtection="0">
      <alignment horizontal="left" vertical="top" indent="1"/>
    </xf>
    <xf numFmtId="0" fontId="55" fillId="38" borderId="207" applyNumberFormat="0" applyProtection="0">
      <alignment horizontal="left" vertical="top" indent="1"/>
    </xf>
    <xf numFmtId="0" fontId="55" fillId="38" borderId="207" applyNumberFormat="0" applyProtection="0">
      <alignment horizontal="left" vertical="top" indent="1"/>
    </xf>
    <xf numFmtId="0" fontId="55" fillId="38" borderId="207" applyNumberFormat="0" applyProtection="0">
      <alignment horizontal="left" vertical="top" indent="1"/>
    </xf>
    <xf numFmtId="4" fontId="55" fillId="0" borderId="207" applyNumberFormat="0" applyProtection="0">
      <alignment horizontal="right" vertical="center"/>
    </xf>
    <xf numFmtId="4" fontId="4" fillId="0" borderId="202" applyNumberFormat="0" applyProtection="0">
      <alignment horizontal="right" vertical="center"/>
    </xf>
    <xf numFmtId="4" fontId="4" fillId="0" borderId="202" applyNumberFormat="0" applyProtection="0">
      <alignment horizontal="right" vertical="center"/>
    </xf>
    <xf numFmtId="4" fontId="4" fillId="0" borderId="202" applyNumberFormat="0" applyProtection="0">
      <alignment horizontal="right" vertical="center"/>
    </xf>
    <xf numFmtId="4" fontId="4" fillId="0" borderId="202" applyNumberFormat="0" applyProtection="0">
      <alignment horizontal="right" vertical="center"/>
    </xf>
    <xf numFmtId="4" fontId="4" fillId="0" borderId="202" applyNumberFormat="0" applyProtection="0">
      <alignment horizontal="right" vertical="center"/>
    </xf>
    <xf numFmtId="4" fontId="4" fillId="0" borderId="202" applyNumberFormat="0" applyProtection="0">
      <alignment horizontal="right" vertical="center"/>
    </xf>
    <xf numFmtId="4" fontId="4" fillId="0" borderId="202" applyNumberFormat="0" applyProtection="0">
      <alignment horizontal="right" vertical="center"/>
    </xf>
    <xf numFmtId="4" fontId="4" fillId="0" borderId="202" applyNumberFormat="0" applyProtection="0">
      <alignment horizontal="right" vertical="center"/>
    </xf>
    <xf numFmtId="4" fontId="4" fillId="0" borderId="202" applyNumberFormat="0" applyProtection="0">
      <alignment horizontal="right" vertical="center"/>
    </xf>
    <xf numFmtId="4" fontId="4" fillId="0" borderId="202" applyNumberFormat="0" applyProtection="0">
      <alignment horizontal="right" vertical="center"/>
    </xf>
    <xf numFmtId="4" fontId="4" fillId="0" borderId="202" applyNumberFormat="0" applyProtection="0">
      <alignment horizontal="right" vertical="center"/>
    </xf>
    <xf numFmtId="4" fontId="4" fillId="0" borderId="202" applyNumberFormat="0" applyProtection="0">
      <alignment horizontal="right" vertical="center"/>
    </xf>
    <xf numFmtId="4" fontId="4" fillId="0" borderId="202" applyNumberFormat="0" applyProtection="0">
      <alignment horizontal="right" vertical="center"/>
    </xf>
    <xf numFmtId="4" fontId="4" fillId="0" borderId="202" applyNumberFormat="0" applyProtection="0">
      <alignment horizontal="right" vertical="center"/>
    </xf>
    <xf numFmtId="4" fontId="4" fillId="0" borderId="202" applyNumberFormat="0" applyProtection="0">
      <alignment horizontal="right" vertical="center"/>
    </xf>
    <xf numFmtId="4" fontId="4" fillId="0" borderId="202" applyNumberFormat="0" applyProtection="0">
      <alignment horizontal="right" vertical="center"/>
    </xf>
    <xf numFmtId="4" fontId="55" fillId="0" borderId="207" applyNumberFormat="0" applyProtection="0">
      <alignment horizontal="right" vertical="center"/>
    </xf>
    <xf numFmtId="4" fontId="55" fillId="0" borderId="207" applyNumberFormat="0" applyProtection="0">
      <alignment horizontal="right" vertical="center"/>
    </xf>
    <xf numFmtId="4" fontId="55" fillId="0" borderId="207" applyNumberFormat="0" applyProtection="0">
      <alignment horizontal="right" vertical="center"/>
    </xf>
    <xf numFmtId="4" fontId="55" fillId="0" borderId="207" applyNumberFormat="0" applyProtection="0">
      <alignment horizontal="right" vertical="center"/>
    </xf>
    <xf numFmtId="4" fontId="55" fillId="0" borderId="207" applyNumberFormat="0" applyProtection="0">
      <alignment horizontal="right" vertical="center"/>
    </xf>
    <xf numFmtId="4" fontId="55" fillId="0" borderId="207" applyNumberFormat="0" applyProtection="0">
      <alignment horizontal="right" vertical="center"/>
    </xf>
    <xf numFmtId="4" fontId="55" fillId="0" borderId="207" applyNumberFormat="0" applyProtection="0">
      <alignment horizontal="right" vertical="center"/>
    </xf>
    <xf numFmtId="4" fontId="55" fillId="0" borderId="207" applyNumberFormat="0" applyProtection="0">
      <alignment horizontal="right" vertical="center"/>
    </xf>
    <xf numFmtId="4" fontId="55" fillId="0" borderId="207" applyNumberFormat="0" applyProtection="0">
      <alignment horizontal="right" vertical="center"/>
    </xf>
    <xf numFmtId="4" fontId="55" fillId="0" borderId="207" applyNumberFormat="0" applyProtection="0">
      <alignment horizontal="right" vertical="center"/>
    </xf>
    <xf numFmtId="4" fontId="55" fillId="0" borderId="207" applyNumberFormat="0" applyProtection="0">
      <alignment horizontal="right" vertical="center"/>
    </xf>
    <xf numFmtId="4" fontId="55" fillId="0" borderId="207" applyNumberFormat="0" applyProtection="0">
      <alignment horizontal="right" vertical="center"/>
    </xf>
    <xf numFmtId="4" fontId="4" fillId="30" borderId="202" applyNumberFormat="0" applyProtection="0">
      <alignment horizontal="right" vertical="center"/>
    </xf>
    <xf numFmtId="4" fontId="4" fillId="30" borderId="202" applyNumberFormat="0" applyProtection="0">
      <alignment horizontal="right" vertical="center"/>
    </xf>
    <xf numFmtId="4" fontId="4" fillId="30" borderId="202" applyNumberFormat="0" applyProtection="0">
      <alignment horizontal="right" vertical="center"/>
    </xf>
    <xf numFmtId="4" fontId="4" fillId="30" borderId="202" applyNumberFormat="0" applyProtection="0">
      <alignment horizontal="right" vertical="center"/>
    </xf>
    <xf numFmtId="4" fontId="4" fillId="30" borderId="202" applyNumberFormat="0" applyProtection="0">
      <alignment horizontal="right" vertical="center"/>
    </xf>
    <xf numFmtId="4" fontId="4" fillId="30" borderId="202" applyNumberFormat="0" applyProtection="0">
      <alignment horizontal="right" vertical="center"/>
    </xf>
    <xf numFmtId="4" fontId="4" fillId="30" borderId="202" applyNumberFormat="0" applyProtection="0">
      <alignment horizontal="right" vertical="center"/>
    </xf>
    <xf numFmtId="4" fontId="4" fillId="30" borderId="202" applyNumberFormat="0" applyProtection="0">
      <alignment horizontal="right" vertical="center"/>
    </xf>
    <xf numFmtId="4" fontId="166" fillId="88" borderId="202" applyNumberFormat="0" applyProtection="0">
      <alignment horizontal="right" vertical="center"/>
    </xf>
    <xf numFmtId="4" fontId="166" fillId="88" borderId="202" applyNumberFormat="0" applyProtection="0">
      <alignment horizontal="right" vertical="center"/>
    </xf>
    <xf numFmtId="4" fontId="166" fillId="88" borderId="202" applyNumberFormat="0" applyProtection="0">
      <alignment horizontal="right" vertical="center"/>
    </xf>
    <xf numFmtId="4" fontId="166" fillId="88" borderId="202" applyNumberFormat="0" applyProtection="0">
      <alignment horizontal="right" vertical="center"/>
    </xf>
    <xf numFmtId="4" fontId="166" fillId="88" borderId="202" applyNumberFormat="0" applyProtection="0">
      <alignment horizontal="right" vertical="center"/>
    </xf>
    <xf numFmtId="4" fontId="166" fillId="88" borderId="202" applyNumberFormat="0" applyProtection="0">
      <alignment horizontal="right" vertical="center"/>
    </xf>
    <xf numFmtId="4" fontId="166" fillId="88" borderId="202" applyNumberFormat="0" applyProtection="0">
      <alignment horizontal="right" vertical="center"/>
    </xf>
    <xf numFmtId="4" fontId="166" fillId="88" borderId="202" applyNumberFormat="0" applyProtection="0">
      <alignment horizontal="right" vertical="center"/>
    </xf>
    <xf numFmtId="4" fontId="166" fillId="88" borderId="202" applyNumberFormat="0" applyProtection="0">
      <alignment horizontal="right" vertical="center"/>
    </xf>
    <xf numFmtId="4" fontId="166" fillId="88" borderId="202" applyNumberFormat="0" applyProtection="0">
      <alignment horizontal="right" vertical="center"/>
    </xf>
    <xf numFmtId="4" fontId="166" fillId="88" borderId="202" applyNumberFormat="0" applyProtection="0">
      <alignment horizontal="right" vertical="center"/>
    </xf>
    <xf numFmtId="4" fontId="166" fillId="88" borderId="202" applyNumberFormat="0" applyProtection="0">
      <alignment horizontal="right" vertical="center"/>
    </xf>
    <xf numFmtId="4" fontId="166" fillId="88" borderId="202" applyNumberFormat="0" applyProtection="0">
      <alignment horizontal="right" vertical="center"/>
    </xf>
    <xf numFmtId="4" fontId="166" fillId="88" borderId="202" applyNumberFormat="0" applyProtection="0">
      <alignment horizontal="right" vertical="center"/>
    </xf>
    <xf numFmtId="4" fontId="166" fillId="88" borderId="202" applyNumberFormat="0" applyProtection="0">
      <alignment horizontal="right" vertical="center"/>
    </xf>
    <xf numFmtId="4" fontId="166" fillId="88" borderId="202" applyNumberFormat="0" applyProtection="0">
      <alignment horizontal="right" vertical="center"/>
    </xf>
    <xf numFmtId="4" fontId="4" fillId="30" borderId="202" applyNumberFormat="0" applyProtection="0">
      <alignment horizontal="right" vertical="center"/>
    </xf>
    <xf numFmtId="4" fontId="4" fillId="30" borderId="202" applyNumberFormat="0" applyProtection="0">
      <alignment horizontal="right" vertical="center"/>
    </xf>
    <xf numFmtId="4" fontId="4" fillId="30" borderId="202" applyNumberFormat="0" applyProtection="0">
      <alignment horizontal="right" vertical="center"/>
    </xf>
    <xf numFmtId="4" fontId="4" fillId="30" borderId="202" applyNumberFormat="0" applyProtection="0">
      <alignment horizontal="right" vertical="center"/>
    </xf>
    <xf numFmtId="4" fontId="4" fillId="30" borderId="202" applyNumberFormat="0" applyProtection="0">
      <alignment horizontal="right" vertical="center"/>
    </xf>
    <xf numFmtId="4" fontId="4" fillId="30" borderId="202" applyNumberFormat="0" applyProtection="0">
      <alignment horizontal="right" vertical="center"/>
    </xf>
    <xf numFmtId="4" fontId="4" fillId="30" borderId="202" applyNumberFormat="0" applyProtection="0">
      <alignment horizontal="right" vertical="center"/>
    </xf>
    <xf numFmtId="4" fontId="4" fillId="30" borderId="202" applyNumberFormat="0" applyProtection="0">
      <alignment horizontal="right" vertical="center"/>
    </xf>
    <xf numFmtId="4" fontId="55" fillId="55" borderId="207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4" fillId="9" borderId="202" applyNumberFormat="0" applyProtection="0">
      <alignment horizontal="left" vertical="center" indent="1"/>
    </xf>
    <xf numFmtId="4" fontId="55" fillId="55" borderId="207" applyNumberFormat="0" applyProtection="0">
      <alignment horizontal="left" vertical="center" indent="1"/>
    </xf>
    <xf numFmtId="4" fontId="55" fillId="55" borderId="207" applyNumberFormat="0" applyProtection="0">
      <alignment horizontal="left" vertical="center" indent="1"/>
    </xf>
    <xf numFmtId="4" fontId="55" fillId="55" borderId="207" applyNumberFormat="0" applyProtection="0">
      <alignment horizontal="left" vertical="center" indent="1"/>
    </xf>
    <xf numFmtId="4" fontId="55" fillId="55" borderId="207" applyNumberFormat="0" applyProtection="0">
      <alignment horizontal="left" vertical="center" indent="1"/>
    </xf>
    <xf numFmtId="4" fontId="55" fillId="55" borderId="207" applyNumberFormat="0" applyProtection="0">
      <alignment horizontal="left" vertical="center" indent="1"/>
    </xf>
    <xf numFmtId="4" fontId="55" fillId="55" borderId="207" applyNumberFormat="0" applyProtection="0">
      <alignment horizontal="left" vertical="center" indent="1"/>
    </xf>
    <xf numFmtId="4" fontId="55" fillId="55" borderId="207" applyNumberFormat="0" applyProtection="0">
      <alignment horizontal="left" vertical="center" indent="1"/>
    </xf>
    <xf numFmtId="4" fontId="55" fillId="55" borderId="207" applyNumberFormat="0" applyProtection="0">
      <alignment horizontal="left" vertical="center" indent="1"/>
    </xf>
    <xf numFmtId="4" fontId="55" fillId="55" borderId="207" applyNumberFormat="0" applyProtection="0">
      <alignment horizontal="left" vertical="center" indent="1"/>
    </xf>
    <xf numFmtId="4" fontId="55" fillId="55" borderId="207" applyNumberFormat="0" applyProtection="0">
      <alignment horizontal="left" vertical="center" indent="1"/>
    </xf>
    <xf numFmtId="4" fontId="55" fillId="55" borderId="207" applyNumberFormat="0" applyProtection="0">
      <alignment horizontal="left" vertical="center" indent="1"/>
    </xf>
    <xf numFmtId="4" fontId="55" fillId="55" borderId="207" applyNumberFormat="0" applyProtection="0">
      <alignment horizontal="left" vertical="center" indent="1"/>
    </xf>
    <xf numFmtId="0" fontId="168" fillId="55" borderId="207" applyNumberFormat="0" applyProtection="0">
      <alignment horizontal="left" vertical="top" indent="1"/>
    </xf>
    <xf numFmtId="0" fontId="168" fillId="55" borderId="207" applyNumberFormat="0" applyProtection="0">
      <alignment horizontal="left" vertical="top" indent="1"/>
    </xf>
    <xf numFmtId="0" fontId="168" fillId="55" borderId="207" applyNumberFormat="0" applyProtection="0">
      <alignment horizontal="left" vertical="top" indent="1"/>
    </xf>
    <xf numFmtId="0" fontId="168" fillId="55" borderId="207" applyNumberFormat="0" applyProtection="0">
      <alignment horizontal="left" vertical="top" indent="1"/>
    </xf>
    <xf numFmtId="0" fontId="168" fillId="55" borderId="207" applyNumberFormat="0" applyProtection="0">
      <alignment horizontal="left" vertical="top" indent="1"/>
    </xf>
    <xf numFmtId="0" fontId="168" fillId="55" borderId="207" applyNumberFormat="0" applyProtection="0">
      <alignment horizontal="left" vertical="top" indent="1"/>
    </xf>
    <xf numFmtId="0" fontId="168" fillId="55" borderId="207" applyNumberFormat="0" applyProtection="0">
      <alignment horizontal="left" vertical="top" indent="1"/>
    </xf>
    <xf numFmtId="0" fontId="168" fillId="55" borderId="207" applyNumberFormat="0" applyProtection="0">
      <alignment horizontal="left" vertical="top" indent="1"/>
    </xf>
    <xf numFmtId="0" fontId="168" fillId="55" borderId="207" applyNumberFormat="0" applyProtection="0">
      <alignment horizontal="left" vertical="top" indent="1"/>
    </xf>
    <xf numFmtId="0" fontId="168" fillId="55" borderId="207" applyNumberFormat="0" applyProtection="0">
      <alignment horizontal="left" vertical="top" indent="1"/>
    </xf>
    <xf numFmtId="0" fontId="168" fillId="55" borderId="207" applyNumberFormat="0" applyProtection="0">
      <alignment horizontal="left" vertical="top" indent="1"/>
    </xf>
    <xf numFmtId="0" fontId="168" fillId="55" borderId="207" applyNumberFormat="0" applyProtection="0">
      <alignment horizontal="left" vertical="top" indent="1"/>
    </xf>
    <xf numFmtId="0" fontId="168" fillId="55" borderId="207" applyNumberFormat="0" applyProtection="0">
      <alignment horizontal="left" vertical="top" indent="1"/>
    </xf>
    <xf numFmtId="0" fontId="168" fillId="55" borderId="207" applyNumberFormat="0" applyProtection="0">
      <alignment horizontal="left" vertical="top" indent="1"/>
    </xf>
    <xf numFmtId="0" fontId="168" fillId="55" borderId="207" applyNumberFormat="0" applyProtection="0">
      <alignment horizontal="left" vertical="top" indent="1"/>
    </xf>
    <xf numFmtId="0" fontId="168" fillId="55" borderId="207" applyNumberFormat="0" applyProtection="0">
      <alignment horizontal="left" vertical="top" indent="1"/>
    </xf>
    <xf numFmtId="0" fontId="168" fillId="55" borderId="207" applyNumberFormat="0" applyProtection="0">
      <alignment horizontal="left" vertical="top" indent="1"/>
    </xf>
    <xf numFmtId="0" fontId="168" fillId="55" borderId="207" applyNumberFormat="0" applyProtection="0">
      <alignment horizontal="left" vertical="top" indent="1"/>
    </xf>
    <xf numFmtId="0" fontId="168" fillId="55" borderId="207" applyNumberFormat="0" applyProtection="0">
      <alignment horizontal="left" vertical="top" indent="1"/>
    </xf>
    <xf numFmtId="0" fontId="168" fillId="55" borderId="207" applyNumberFormat="0" applyProtection="0">
      <alignment horizontal="left" vertical="top" indent="1"/>
    </xf>
    <xf numFmtId="0" fontId="168" fillId="55" borderId="207" applyNumberFormat="0" applyProtection="0">
      <alignment horizontal="left" vertical="top" indent="1"/>
    </xf>
    <xf numFmtId="0" fontId="168" fillId="55" borderId="207" applyNumberFormat="0" applyProtection="0">
      <alignment horizontal="left" vertical="top" indent="1"/>
    </xf>
    <xf numFmtId="0" fontId="168" fillId="55" borderId="207" applyNumberFormat="0" applyProtection="0">
      <alignment horizontal="left" vertical="top" indent="1"/>
    </xf>
    <xf numFmtId="0" fontId="168" fillId="55" borderId="207" applyNumberFormat="0" applyProtection="0">
      <alignment horizontal="left" vertical="top" indent="1"/>
    </xf>
    <xf numFmtId="0" fontId="168" fillId="55" borderId="207" applyNumberFormat="0" applyProtection="0">
      <alignment horizontal="left" vertical="top" indent="1"/>
    </xf>
    <xf numFmtId="0" fontId="168" fillId="55" borderId="207" applyNumberFormat="0" applyProtection="0">
      <alignment horizontal="left" vertical="top" indent="1"/>
    </xf>
    <xf numFmtId="4" fontId="169" fillId="92" borderId="204" applyNumberFormat="0" applyProtection="0">
      <alignment horizontal="left" vertical="center" indent="1"/>
    </xf>
    <xf numFmtId="4" fontId="169" fillId="92" borderId="204" applyNumberFormat="0" applyProtection="0">
      <alignment horizontal="left" vertical="center" indent="1"/>
    </xf>
    <xf numFmtId="4" fontId="169" fillId="92" borderId="204" applyNumberFormat="0" applyProtection="0">
      <alignment horizontal="left" vertical="center" indent="1"/>
    </xf>
    <xf numFmtId="4" fontId="169" fillId="92" borderId="204" applyNumberFormat="0" applyProtection="0">
      <alignment horizontal="left" vertical="center" indent="1"/>
    </xf>
    <xf numFmtId="4" fontId="169" fillId="92" borderId="204" applyNumberFormat="0" applyProtection="0">
      <alignment horizontal="left" vertical="center" indent="1"/>
    </xf>
    <xf numFmtId="4" fontId="169" fillId="92" borderId="204" applyNumberFormat="0" applyProtection="0">
      <alignment horizontal="left" vertical="center" indent="1"/>
    </xf>
    <xf numFmtId="4" fontId="169" fillId="92" borderId="204" applyNumberFormat="0" applyProtection="0">
      <alignment horizontal="left" vertical="center" indent="1"/>
    </xf>
    <xf numFmtId="4" fontId="169" fillId="92" borderId="204" applyNumberFormat="0" applyProtection="0">
      <alignment horizontal="left" vertical="center" indent="1"/>
    </xf>
    <xf numFmtId="4" fontId="169" fillId="92" borderId="204" applyNumberFormat="0" applyProtection="0">
      <alignment horizontal="left" vertical="center" indent="1"/>
    </xf>
    <xf numFmtId="4" fontId="169" fillId="92" borderId="204" applyNumberFormat="0" applyProtection="0">
      <alignment horizontal="left" vertical="center" indent="1"/>
    </xf>
    <xf numFmtId="4" fontId="169" fillId="92" borderId="204" applyNumberFormat="0" applyProtection="0">
      <alignment horizontal="left" vertical="center" indent="1"/>
    </xf>
    <xf numFmtId="4" fontId="169" fillId="92" borderId="204" applyNumberFormat="0" applyProtection="0">
      <alignment horizontal="left" vertical="center" indent="1"/>
    </xf>
    <xf numFmtId="4" fontId="169" fillId="92" borderId="204" applyNumberFormat="0" applyProtection="0">
      <alignment horizontal="left" vertical="center" indent="1"/>
    </xf>
    <xf numFmtId="4" fontId="169" fillId="92" borderId="204" applyNumberFormat="0" applyProtection="0">
      <alignment horizontal="left" vertical="center" indent="1"/>
    </xf>
    <xf numFmtId="4" fontId="169" fillId="92" borderId="204" applyNumberFormat="0" applyProtection="0">
      <alignment horizontal="left" vertical="center" indent="1"/>
    </xf>
    <xf numFmtId="4" fontId="169" fillId="92" borderId="204" applyNumberFormat="0" applyProtection="0">
      <alignment horizontal="left" vertical="center" indent="1"/>
    </xf>
    <xf numFmtId="0" fontId="4" fillId="56" borderId="212"/>
    <xf numFmtId="0" fontId="4" fillId="56" borderId="212"/>
    <xf numFmtId="0" fontId="4" fillId="56" borderId="212"/>
    <xf numFmtId="0" fontId="4" fillId="56" borderId="212"/>
    <xf numFmtId="0" fontId="4" fillId="56" borderId="212"/>
    <xf numFmtId="0" fontId="4" fillId="56" borderId="212"/>
    <xf numFmtId="0" fontId="4" fillId="56" borderId="212"/>
    <xf numFmtId="0" fontId="4" fillId="56" borderId="212"/>
    <xf numFmtId="4" fontId="38" fillId="47" borderId="207" applyNumberFormat="0" applyProtection="0">
      <alignment horizontal="right" vertical="center"/>
    </xf>
    <xf numFmtId="4" fontId="170" fillId="30" borderId="202" applyNumberFormat="0" applyProtection="0">
      <alignment horizontal="right" vertical="center"/>
    </xf>
    <xf numFmtId="4" fontId="170" fillId="30" borderId="202" applyNumberFormat="0" applyProtection="0">
      <alignment horizontal="right" vertical="center"/>
    </xf>
    <xf numFmtId="4" fontId="170" fillId="30" borderId="202" applyNumberFormat="0" applyProtection="0">
      <alignment horizontal="right" vertical="center"/>
    </xf>
    <xf numFmtId="4" fontId="170" fillId="30" borderId="202" applyNumberFormat="0" applyProtection="0">
      <alignment horizontal="right" vertical="center"/>
    </xf>
    <xf numFmtId="4" fontId="170" fillId="30" borderId="202" applyNumberFormat="0" applyProtection="0">
      <alignment horizontal="right" vertical="center"/>
    </xf>
    <xf numFmtId="4" fontId="170" fillId="30" borderId="202" applyNumberFormat="0" applyProtection="0">
      <alignment horizontal="right" vertical="center"/>
    </xf>
    <xf numFmtId="4" fontId="170" fillId="30" borderId="202" applyNumberFormat="0" applyProtection="0">
      <alignment horizontal="right" vertical="center"/>
    </xf>
    <xf numFmtId="4" fontId="170" fillId="30" borderId="202" applyNumberFormat="0" applyProtection="0">
      <alignment horizontal="right" vertical="center"/>
    </xf>
    <xf numFmtId="4" fontId="170" fillId="30" borderId="202" applyNumberFormat="0" applyProtection="0">
      <alignment horizontal="right" vertical="center"/>
    </xf>
    <xf numFmtId="4" fontId="170" fillId="30" borderId="202" applyNumberFormat="0" applyProtection="0">
      <alignment horizontal="right" vertical="center"/>
    </xf>
    <xf numFmtId="4" fontId="170" fillId="30" borderId="202" applyNumberFormat="0" applyProtection="0">
      <alignment horizontal="right" vertical="center"/>
    </xf>
    <xf numFmtId="4" fontId="170" fillId="30" borderId="202" applyNumberFormat="0" applyProtection="0">
      <alignment horizontal="right" vertical="center"/>
    </xf>
    <xf numFmtId="4" fontId="170" fillId="30" borderId="202" applyNumberFormat="0" applyProtection="0">
      <alignment horizontal="right" vertical="center"/>
    </xf>
    <xf numFmtId="4" fontId="170" fillId="30" borderId="202" applyNumberFormat="0" applyProtection="0">
      <alignment horizontal="right" vertical="center"/>
    </xf>
    <xf numFmtId="4" fontId="170" fillId="30" borderId="202" applyNumberFormat="0" applyProtection="0">
      <alignment horizontal="right" vertical="center"/>
    </xf>
    <xf numFmtId="4" fontId="170" fillId="30" borderId="202" applyNumberFormat="0" applyProtection="0">
      <alignment horizontal="right" vertical="center"/>
    </xf>
    <xf numFmtId="4" fontId="38" fillId="47" borderId="207" applyNumberFormat="0" applyProtection="0">
      <alignment horizontal="right" vertical="center"/>
    </xf>
    <xf numFmtId="4" fontId="38" fillId="47" borderId="207" applyNumberFormat="0" applyProtection="0">
      <alignment horizontal="right" vertical="center"/>
    </xf>
    <xf numFmtId="4" fontId="38" fillId="47" borderId="207" applyNumberFormat="0" applyProtection="0">
      <alignment horizontal="right" vertical="center"/>
    </xf>
    <xf numFmtId="4" fontId="38" fillId="47" borderId="207" applyNumberFormat="0" applyProtection="0">
      <alignment horizontal="right" vertical="center"/>
    </xf>
    <xf numFmtId="4" fontId="38" fillId="47" borderId="207" applyNumberFormat="0" applyProtection="0">
      <alignment horizontal="right" vertical="center"/>
    </xf>
    <xf numFmtId="4" fontId="38" fillId="47" borderId="207" applyNumberFormat="0" applyProtection="0">
      <alignment horizontal="right" vertical="center"/>
    </xf>
    <xf numFmtId="4" fontId="38" fillId="47" borderId="207" applyNumberFormat="0" applyProtection="0">
      <alignment horizontal="right" vertical="center"/>
    </xf>
    <xf numFmtId="4" fontId="38" fillId="47" borderId="207" applyNumberFormat="0" applyProtection="0">
      <alignment horizontal="right" vertical="center"/>
    </xf>
    <xf numFmtId="4" fontId="38" fillId="47" borderId="207" applyNumberFormat="0" applyProtection="0">
      <alignment horizontal="right" vertical="center"/>
    </xf>
    <xf numFmtId="4" fontId="38" fillId="47" borderId="207" applyNumberFormat="0" applyProtection="0">
      <alignment horizontal="right" vertical="center"/>
    </xf>
    <xf numFmtId="4" fontId="38" fillId="47" borderId="207" applyNumberFormat="0" applyProtection="0">
      <alignment horizontal="right" vertical="center"/>
    </xf>
    <xf numFmtId="4" fontId="38" fillId="47" borderId="207" applyNumberFormat="0" applyProtection="0">
      <alignment horizontal="right" vertical="center"/>
    </xf>
    <xf numFmtId="0" fontId="204" fillId="58" borderId="213" applyBorder="0" applyProtection="0">
      <alignment horizontal="centerContinuous" vertical="center"/>
    </xf>
    <xf numFmtId="0" fontId="204" fillId="58" borderId="213" applyBorder="0" applyProtection="0">
      <alignment horizontal="centerContinuous" vertical="center"/>
    </xf>
    <xf numFmtId="0" fontId="204" fillId="58" borderId="213" applyBorder="0" applyProtection="0">
      <alignment horizontal="centerContinuous" vertical="center"/>
    </xf>
    <xf numFmtId="0" fontId="204" fillId="58" borderId="213" applyBorder="0" applyProtection="0">
      <alignment horizontal="centerContinuous" vertical="center"/>
    </xf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0" fontId="75" fillId="0" borderId="214" applyNumberFormat="0" applyFill="0" applyAlignment="0" applyProtection="0"/>
    <xf numFmtId="194" fontId="3" fillId="0" borderId="213" applyBorder="0" applyProtection="0">
      <alignment horizontal="right"/>
    </xf>
    <xf numFmtId="194" fontId="3" fillId="0" borderId="213" applyBorder="0" applyProtection="0">
      <alignment horizontal="right"/>
    </xf>
    <xf numFmtId="194" fontId="3" fillId="0" borderId="213" applyBorder="0" applyProtection="0">
      <alignment horizontal="right"/>
    </xf>
    <xf numFmtId="194" fontId="3" fillId="0" borderId="213" applyBorder="0" applyProtection="0">
      <alignment horizontal="right"/>
    </xf>
    <xf numFmtId="0" fontId="1" fillId="0" borderId="0"/>
    <xf numFmtId="4" fontId="4" fillId="9" borderId="202" applyNumberFormat="0" applyProtection="0">
      <alignment horizontal="left" vertical="center" indent="1"/>
    </xf>
  </cellStyleXfs>
  <cellXfs count="1330">
    <xf numFmtId="0" fontId="0" fillId="0" borderId="0" xfId="0"/>
    <xf numFmtId="0" fontId="77" fillId="0" borderId="0" xfId="0" applyFont="1"/>
    <xf numFmtId="0" fontId="0" fillId="0" borderId="0" xfId="0" applyFill="1"/>
    <xf numFmtId="0" fontId="8" fillId="0" borderId="0" xfId="0" applyFont="1"/>
    <xf numFmtId="0" fontId="78" fillId="58" borderId="0" xfId="0" applyFont="1" applyFill="1" applyBorder="1" applyAlignment="1">
      <alignment horizontal="left"/>
    </xf>
    <xf numFmtId="0" fontId="78" fillId="58" borderId="0" xfId="0" applyFont="1" applyFill="1" applyBorder="1"/>
    <xf numFmtId="0" fontId="21" fillId="58" borderId="0" xfId="0" applyFont="1" applyFill="1"/>
    <xf numFmtId="0" fontId="79" fillId="58" borderId="0" xfId="0" applyFont="1" applyFill="1" applyBorder="1" applyAlignment="1">
      <alignment horizontal="left"/>
    </xf>
    <xf numFmtId="0" fontId="80" fillId="58" borderId="0" xfId="0" applyFont="1" applyFill="1" applyBorder="1"/>
    <xf numFmtId="0" fontId="79" fillId="58" borderId="0" xfId="0" applyFont="1" applyFill="1" applyBorder="1" applyAlignment="1">
      <alignment horizontal="right"/>
    </xf>
    <xf numFmtId="0" fontId="81" fillId="58" borderId="0" xfId="0" applyFont="1" applyFill="1" applyBorder="1"/>
    <xf numFmtId="0" fontId="83" fillId="0" borderId="0" xfId="0" applyFont="1" applyAlignment="1"/>
    <xf numFmtId="0" fontId="21" fillId="0" borderId="0" xfId="0" applyFont="1"/>
    <xf numFmtId="0" fontId="27" fillId="0" borderId="0" xfId="0" applyFont="1"/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84" fillId="59" borderId="0" xfId="0" applyFont="1" applyFill="1" applyAlignment="1">
      <alignment horizontal="center"/>
    </xf>
    <xf numFmtId="0" fontId="84" fillId="41" borderId="0" xfId="0" applyFont="1" applyFill="1" applyAlignment="1">
      <alignment horizontal="center"/>
    </xf>
    <xf numFmtId="0" fontId="84" fillId="0" borderId="0" xfId="0" applyFont="1" applyAlignment="1">
      <alignment horizontal="center"/>
    </xf>
    <xf numFmtId="0" fontId="85" fillId="0" borderId="0" xfId="0" applyFont="1" applyAlignment="1">
      <alignment horizontal="center"/>
    </xf>
    <xf numFmtId="0" fontId="86" fillId="0" borderId="0" xfId="0" applyFont="1" applyAlignment="1">
      <alignment horizontal="center"/>
    </xf>
    <xf numFmtId="0" fontId="87" fillId="0" borderId="0" xfId="0" applyFont="1" applyAlignment="1">
      <alignment horizontal="center"/>
    </xf>
    <xf numFmtId="0" fontId="21" fillId="37" borderId="0" xfId="0" applyFont="1" applyFill="1"/>
    <xf numFmtId="0" fontId="21" fillId="41" borderId="0" xfId="0" applyFont="1" applyFill="1" applyAlignment="1">
      <alignment horizontal="center"/>
    </xf>
    <xf numFmtId="0" fontId="55" fillId="60" borderId="0" xfId="0" applyFont="1" applyFill="1" applyAlignment="1">
      <alignment horizontal="center"/>
    </xf>
    <xf numFmtId="0" fontId="21" fillId="53" borderId="0" xfId="0" applyFont="1" applyFill="1" applyAlignment="1">
      <alignment horizontal="center"/>
    </xf>
    <xf numFmtId="0" fontId="88" fillId="58" borderId="0" xfId="0" applyFont="1" applyFill="1" applyAlignment="1">
      <alignment horizontal="center"/>
    </xf>
    <xf numFmtId="0" fontId="78" fillId="58" borderId="0" xfId="0" applyFont="1" applyFill="1" applyBorder="1" applyAlignment="1"/>
    <xf numFmtId="0" fontId="78" fillId="58" borderId="0" xfId="0" applyFont="1" applyFill="1" applyBorder="1" applyAlignment="1">
      <alignment horizontal="center"/>
    </xf>
    <xf numFmtId="0" fontId="80" fillId="58" borderId="0" xfId="0" applyFont="1" applyFill="1" applyBorder="1" applyAlignment="1"/>
    <xf numFmtId="0" fontId="79" fillId="58" borderId="0" xfId="0" applyFont="1" applyFill="1" applyBorder="1" applyAlignment="1">
      <alignment horizontal="center"/>
    </xf>
    <xf numFmtId="0" fontId="77" fillId="0" borderId="0" xfId="0" applyFont="1" applyAlignment="1"/>
    <xf numFmtId="0" fontId="0" fillId="0" borderId="0" xfId="0" applyAlignment="1"/>
    <xf numFmtId="0" fontId="0" fillId="0" borderId="0" xfId="0" applyFill="1" applyBorder="1"/>
    <xf numFmtId="0" fontId="0" fillId="0" borderId="9" xfId="0" applyBorder="1"/>
    <xf numFmtId="0" fontId="0" fillId="0" borderId="0" xfId="0" applyBorder="1"/>
    <xf numFmtId="0" fontId="78" fillId="58" borderId="30" xfId="0" applyNumberFormat="1" applyFont="1" applyFill="1" applyBorder="1" applyAlignment="1">
      <alignment horizontal="left"/>
    </xf>
    <xf numFmtId="0" fontId="78" fillId="58" borderId="30" xfId="0" applyFont="1" applyFill="1" applyBorder="1"/>
    <xf numFmtId="0" fontId="21" fillId="58" borderId="30" xfId="0" applyFont="1" applyFill="1" applyBorder="1"/>
    <xf numFmtId="0" fontId="21" fillId="58" borderId="0" xfId="0" applyFont="1" applyFill="1" applyBorder="1"/>
    <xf numFmtId="0" fontId="21" fillId="0" borderId="0" xfId="0" applyFont="1" applyFill="1" applyBorder="1"/>
    <xf numFmtId="0" fontId="78" fillId="58" borderId="31" xfId="0" applyFont="1" applyFill="1" applyBorder="1" applyAlignment="1">
      <alignment horizontal="left"/>
    </xf>
    <xf numFmtId="0" fontId="21" fillId="58" borderId="32" xfId="0" applyFont="1" applyFill="1" applyBorder="1"/>
    <xf numFmtId="0" fontId="79" fillId="58" borderId="9" xfId="0" applyFont="1" applyFill="1" applyBorder="1" applyAlignment="1">
      <alignment horizontal="left"/>
    </xf>
    <xf numFmtId="0" fontId="21" fillId="58" borderId="28" xfId="0" applyFont="1" applyFill="1" applyBorder="1"/>
    <xf numFmtId="170" fontId="21" fillId="0" borderId="0" xfId="75" applyNumberFormat="1" applyFont="1" applyFill="1" applyBorder="1" applyAlignment="1">
      <alignment horizontal="center" vertical="top"/>
    </xf>
    <xf numFmtId="0" fontId="0" fillId="0" borderId="0" xfId="0" applyAlignment="1">
      <alignment horizontal="left"/>
    </xf>
    <xf numFmtId="0" fontId="78" fillId="58" borderId="30" xfId="0" applyNumberFormat="1" applyFont="1" applyFill="1" applyBorder="1" applyAlignment="1">
      <alignment horizontal="right"/>
    </xf>
    <xf numFmtId="0" fontId="78" fillId="58" borderId="30" xfId="0" applyFont="1" applyFill="1" applyBorder="1" applyAlignment="1">
      <alignment horizontal="right"/>
    </xf>
    <xf numFmtId="0" fontId="21" fillId="58" borderId="30" xfId="0" applyFont="1" applyFill="1" applyBorder="1" applyAlignment="1">
      <alignment horizontal="right"/>
    </xf>
    <xf numFmtId="0" fontId="80" fillId="58" borderId="0" xfId="0" applyNumberFormat="1" applyFont="1" applyFill="1" applyBorder="1" applyAlignment="1">
      <alignment horizontal="right"/>
    </xf>
    <xf numFmtId="0" fontId="80" fillId="58" borderId="0" xfId="0" applyFont="1" applyFill="1" applyBorder="1" applyAlignment="1">
      <alignment horizontal="right"/>
    </xf>
    <xf numFmtId="0" fontId="21" fillId="58" borderId="0" xfId="0" applyFont="1" applyFill="1" applyBorder="1" applyAlignment="1">
      <alignment horizontal="right"/>
    </xf>
    <xf numFmtId="195" fontId="0" fillId="0" borderId="0" xfId="0" applyNumberFormat="1" applyBorder="1" applyAlignment="1">
      <alignment horizontal="right"/>
    </xf>
    <xf numFmtId="0" fontId="0" fillId="0" borderId="0" xfId="0" applyAlignment="1">
      <alignment horizontal="right"/>
    </xf>
    <xf numFmtId="0" fontId="21" fillId="0" borderId="0" xfId="0" applyFont="1" applyAlignment="1">
      <alignment horizontal="left"/>
    </xf>
    <xf numFmtId="0" fontId="27" fillId="0" borderId="0" xfId="0" applyFont="1" applyFill="1" applyBorder="1" applyAlignment="1">
      <alignment horizontal="center"/>
    </xf>
    <xf numFmtId="0" fontId="93" fillId="0" borderId="0" xfId="0" applyFont="1" applyAlignment="1">
      <alignment horizontal="center"/>
    </xf>
    <xf numFmtId="9" fontId="0" fillId="0" borderId="0" xfId="159" applyFont="1" applyFill="1" applyAlignment="1">
      <alignment horizontal="right"/>
    </xf>
    <xf numFmtId="195" fontId="94" fillId="0" borderId="0" xfId="0" applyNumberFormat="1" applyFont="1" applyBorder="1" applyAlignment="1">
      <alignment horizontal="right"/>
    </xf>
    <xf numFmtId="0" fontId="0" fillId="0" borderId="0" xfId="0" applyBorder="1" applyAlignment="1">
      <alignment horizontal="right"/>
    </xf>
    <xf numFmtId="0" fontId="27" fillId="0" borderId="0" xfId="0" applyFont="1" applyAlignment="1">
      <alignment horizontal="right"/>
    </xf>
    <xf numFmtId="0" fontId="3" fillId="0" borderId="0" xfId="0" applyFont="1" applyFill="1" applyAlignment="1">
      <alignment horizontal="right"/>
    </xf>
    <xf numFmtId="195" fontId="0" fillId="0" borderId="0" xfId="0" applyNumberFormat="1" applyFill="1" applyBorder="1" applyAlignment="1">
      <alignment horizontal="right"/>
    </xf>
    <xf numFmtId="195" fontId="95" fillId="0" borderId="0" xfId="0" applyNumberFormat="1" applyFont="1" applyBorder="1" applyAlignment="1">
      <alignment horizontal="right"/>
    </xf>
    <xf numFmtId="195" fontId="3" fillId="0" borderId="0" xfId="0" applyNumberFormat="1" applyFont="1" applyBorder="1" applyAlignment="1">
      <alignment horizontal="right"/>
    </xf>
    <xf numFmtId="0" fontId="96" fillId="0" borderId="0" xfId="0" applyFont="1"/>
    <xf numFmtId="0" fontId="98" fillId="0" borderId="0" xfId="0" applyFont="1" applyAlignment="1">
      <alignment horizontal="right"/>
    </xf>
    <xf numFmtId="0" fontId="98" fillId="0" borderId="0" xfId="0" applyFont="1"/>
    <xf numFmtId="0" fontId="34" fillId="0" borderId="0" xfId="127" applyBorder="1" applyAlignment="1" applyProtection="1"/>
    <xf numFmtId="0" fontId="100" fillId="65" borderId="0" xfId="151" applyFont="1" applyFill="1" applyAlignment="1">
      <alignment horizontal="center"/>
    </xf>
    <xf numFmtId="0" fontId="3" fillId="0" borderId="0" xfId="151" applyFont="1"/>
    <xf numFmtId="0" fontId="0" fillId="0" borderId="0" xfId="0" applyAlignment="1">
      <alignment vertical="top"/>
    </xf>
    <xf numFmtId="0" fontId="101" fillId="67" borderId="38" xfId="127" applyFont="1" applyFill="1" applyBorder="1" applyAlignment="1" applyProtection="1">
      <alignment horizontal="center"/>
    </xf>
    <xf numFmtId="0" fontId="3" fillId="0" borderId="0" xfId="0" applyFont="1"/>
    <xf numFmtId="0" fontId="0" fillId="0" borderId="0" xfId="0" applyBorder="1" applyAlignment="1">
      <alignment horizontal="left"/>
    </xf>
    <xf numFmtId="0" fontId="27" fillId="0" borderId="0" xfId="0" applyFont="1" applyBorder="1"/>
    <xf numFmtId="195" fontId="27" fillId="0" borderId="0" xfId="0" applyNumberFormat="1" applyFont="1" applyBorder="1" applyAlignment="1">
      <alignment horizontal="right"/>
    </xf>
    <xf numFmtId="0" fontId="38" fillId="0" borderId="0" xfId="0" applyFont="1" applyFill="1" applyBorder="1"/>
    <xf numFmtId="195" fontId="94" fillId="0" borderId="0" xfId="0" applyNumberFormat="1" applyFont="1" applyBorder="1"/>
    <xf numFmtId="0" fontId="27" fillId="0" borderId="0" xfId="0" applyFont="1" applyFill="1" applyBorder="1"/>
    <xf numFmtId="1" fontId="0" fillId="0" borderId="0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195" fontId="95" fillId="0" borderId="0" xfId="0" applyNumberFormat="1" applyFont="1" applyFill="1" applyBorder="1" applyAlignment="1">
      <alignment horizontal="right"/>
    </xf>
    <xf numFmtId="195" fontId="27" fillId="0" borderId="0" xfId="0" applyNumberFormat="1" applyFont="1" applyFill="1" applyBorder="1" applyAlignment="1">
      <alignment horizontal="right"/>
    </xf>
    <xf numFmtId="195" fontId="90" fillId="0" borderId="0" xfId="0" applyNumberFormat="1" applyFont="1" applyBorder="1" applyAlignment="1">
      <alignment horizontal="right"/>
    </xf>
    <xf numFmtId="0" fontId="27" fillId="0" borderId="0" xfId="0" applyFont="1" applyBorder="1" applyAlignment="1">
      <alignment horizontal="right"/>
    </xf>
    <xf numFmtId="0" fontId="94" fillId="0" borderId="0" xfId="0" applyFont="1" applyFill="1" applyBorder="1"/>
    <xf numFmtId="0" fontId="3" fillId="0" borderId="0" xfId="259"/>
    <xf numFmtId="0" fontId="3" fillId="62" borderId="0" xfId="259" applyFill="1"/>
    <xf numFmtId="0" fontId="3" fillId="0" borderId="41" xfId="259" applyBorder="1"/>
    <xf numFmtId="0" fontId="3" fillId="0" borderId="42" xfId="259" applyBorder="1"/>
    <xf numFmtId="0" fontId="3" fillId="0" borderId="17" xfId="259" applyBorder="1"/>
    <xf numFmtId="168" fontId="3" fillId="0" borderId="17" xfId="259" applyNumberFormat="1" applyBorder="1"/>
    <xf numFmtId="0" fontId="3" fillId="0" borderId="25" xfId="259" applyBorder="1"/>
    <xf numFmtId="0" fontId="3" fillId="0" borderId="0" xfId="259" applyBorder="1"/>
    <xf numFmtId="0" fontId="3" fillId="0" borderId="0" xfId="259" applyAlignment="1">
      <alignment vertical="top"/>
    </xf>
    <xf numFmtId="169" fontId="3" fillId="0" borderId="0" xfId="259" applyNumberFormat="1"/>
    <xf numFmtId="0" fontId="3" fillId="0" borderId="11" xfId="259" applyBorder="1"/>
    <xf numFmtId="0" fontId="3" fillId="0" borderId="17" xfId="259" applyFill="1" applyBorder="1"/>
    <xf numFmtId="168" fontId="3" fillId="0" borderId="0" xfId="259" applyNumberFormat="1"/>
    <xf numFmtId="188" fontId="3" fillId="0" borderId="0" xfId="159" applyNumberFormat="1"/>
    <xf numFmtId="0" fontId="3" fillId="0" borderId="0" xfId="259" applyFill="1"/>
    <xf numFmtId="0" fontId="34" fillId="0" borderId="0" xfId="127" applyFill="1" applyBorder="1" applyAlignment="1" applyProtection="1"/>
    <xf numFmtId="0" fontId="3" fillId="0" borderId="0" xfId="259" applyFill="1" applyBorder="1"/>
    <xf numFmtId="169" fontId="3" fillId="0" borderId="0" xfId="261" applyFill="1" applyBorder="1"/>
    <xf numFmtId="169" fontId="3" fillId="0" borderId="0" xfId="261" applyBorder="1"/>
    <xf numFmtId="0" fontId="3" fillId="0" borderId="42" xfId="259" applyFill="1" applyBorder="1"/>
    <xf numFmtId="0" fontId="3" fillId="0" borderId="32" xfId="259" applyFill="1" applyBorder="1"/>
    <xf numFmtId="0" fontId="27" fillId="0" borderId="32" xfId="259" applyFont="1" applyFill="1" applyBorder="1" applyAlignment="1">
      <alignment horizontal="center"/>
    </xf>
    <xf numFmtId="0" fontId="3" fillId="0" borderId="32" xfId="259" applyFill="1" applyBorder="1" applyAlignment="1">
      <alignment horizontal="center"/>
    </xf>
    <xf numFmtId="169" fontId="3" fillId="0" borderId="32" xfId="261" applyFill="1" applyBorder="1" applyAlignment="1">
      <alignment horizontal="center"/>
    </xf>
    <xf numFmtId="0" fontId="27" fillId="0" borderId="31" xfId="259" applyFont="1" applyBorder="1" applyAlignment="1">
      <alignment horizontal="center"/>
    </xf>
    <xf numFmtId="0" fontId="27" fillId="0" borderId="17" xfId="259" applyFont="1" applyFill="1" applyBorder="1"/>
    <xf numFmtId="0" fontId="27" fillId="0" borderId="28" xfId="259" applyFont="1" applyFill="1" applyBorder="1"/>
    <xf numFmtId="0" fontId="27" fillId="0" borderId="28" xfId="259" applyFont="1" applyFill="1" applyBorder="1" applyAlignment="1">
      <alignment horizontal="center"/>
    </xf>
    <xf numFmtId="169" fontId="27" fillId="0" borderId="28" xfId="261" applyFont="1" applyFill="1" applyBorder="1" applyAlignment="1">
      <alignment horizontal="center"/>
    </xf>
    <xf numFmtId="0" fontId="3" fillId="0" borderId="9" xfId="259" applyBorder="1"/>
    <xf numFmtId="0" fontId="27" fillId="0" borderId="42" xfId="259" applyFont="1" applyBorder="1" applyAlignment="1">
      <alignment horizontal="center"/>
    </xf>
    <xf numFmtId="0" fontId="27" fillId="0" borderId="25" xfId="259" applyFont="1" applyFill="1" applyBorder="1"/>
    <xf numFmtId="0" fontId="27" fillId="0" borderId="41" xfId="259" applyFont="1" applyFill="1" applyBorder="1"/>
    <xf numFmtId="0" fontId="27" fillId="0" borderId="41" xfId="259" applyFont="1" applyFill="1" applyBorder="1" applyAlignment="1">
      <alignment horizontal="center"/>
    </xf>
    <xf numFmtId="0" fontId="27" fillId="0" borderId="41" xfId="259" applyFont="1" applyBorder="1" applyAlignment="1">
      <alignment horizontal="center"/>
    </xf>
    <xf numFmtId="169" fontId="27" fillId="0" borderId="41" xfId="261" applyFont="1" applyFill="1" applyBorder="1" applyAlignment="1">
      <alignment horizontal="center"/>
    </xf>
    <xf numFmtId="0" fontId="3" fillId="0" borderId="40" xfId="259" applyFont="1" applyBorder="1"/>
    <xf numFmtId="0" fontId="3" fillId="0" borderId="25" xfId="259" applyFont="1" applyBorder="1"/>
    <xf numFmtId="0" fontId="27" fillId="0" borderId="25" xfId="259" applyFont="1" applyBorder="1"/>
    <xf numFmtId="0" fontId="103" fillId="0" borderId="28" xfId="259" applyFont="1" applyFill="1" applyBorder="1"/>
    <xf numFmtId="169" fontId="3" fillId="0" borderId="28" xfId="261" applyFill="1" applyBorder="1"/>
    <xf numFmtId="169" fontId="27" fillId="0" borderId="28" xfId="261" applyFont="1" applyFill="1" applyBorder="1"/>
    <xf numFmtId="169" fontId="27" fillId="0" borderId="9" xfId="261" applyFont="1" applyBorder="1"/>
    <xf numFmtId="169" fontId="27" fillId="0" borderId="42" xfId="261" applyFont="1" applyBorder="1"/>
    <xf numFmtId="0" fontId="3" fillId="0" borderId="28" xfId="259" applyFill="1" applyBorder="1"/>
    <xf numFmtId="169" fontId="3" fillId="0" borderId="9" xfId="261" applyBorder="1"/>
    <xf numFmtId="169" fontId="3" fillId="0" borderId="17" xfId="261" applyBorder="1"/>
    <xf numFmtId="0" fontId="27" fillId="0" borderId="17" xfId="259" applyFont="1" applyFill="1" applyBorder="1" applyAlignment="1">
      <alignment horizontal="center"/>
    </xf>
    <xf numFmtId="0" fontId="3" fillId="0" borderId="28" xfId="259" applyFont="1" applyFill="1" applyBorder="1"/>
    <xf numFmtId="168" fontId="3" fillId="0" borderId="17" xfId="260" applyBorder="1"/>
    <xf numFmtId="0" fontId="3" fillId="0" borderId="25" xfId="259" applyFill="1" applyBorder="1"/>
    <xf numFmtId="0" fontId="27" fillId="0" borderId="41" xfId="259" applyFont="1" applyFill="1" applyBorder="1" applyAlignment="1">
      <alignment horizontal="right"/>
    </xf>
    <xf numFmtId="169" fontId="3" fillId="0" borderId="34" xfId="261" applyFill="1" applyBorder="1"/>
    <xf numFmtId="0" fontId="3" fillId="0" borderId="34" xfId="259" applyFill="1" applyBorder="1"/>
    <xf numFmtId="168" fontId="3" fillId="0" borderId="33" xfId="260" applyBorder="1"/>
    <xf numFmtId="169" fontId="3" fillId="0" borderId="11" xfId="261" applyBorder="1"/>
    <xf numFmtId="168" fontId="3" fillId="0" borderId="11" xfId="260" applyBorder="1"/>
    <xf numFmtId="0" fontId="103" fillId="0" borderId="28" xfId="259" applyFont="1" applyFill="1" applyBorder="1" applyAlignment="1">
      <alignment horizontal="left"/>
    </xf>
    <xf numFmtId="0" fontId="3" fillId="0" borderId="17" xfId="259" applyFont="1" applyFill="1" applyBorder="1" applyAlignment="1"/>
    <xf numFmtId="0" fontId="27" fillId="0" borderId="25" xfId="259" applyFont="1" applyFill="1" applyBorder="1" applyAlignment="1">
      <alignment horizontal="center"/>
    </xf>
    <xf numFmtId="169" fontId="3" fillId="0" borderId="9" xfId="261" applyFill="1" applyBorder="1"/>
    <xf numFmtId="168" fontId="3" fillId="0" borderId="25" xfId="260" applyFill="1" applyBorder="1"/>
    <xf numFmtId="168" fontId="3" fillId="0" borderId="17" xfId="260" applyFill="1" applyBorder="1"/>
    <xf numFmtId="169" fontId="3" fillId="0" borderId="17" xfId="261" applyFill="1" applyBorder="1"/>
    <xf numFmtId="168" fontId="3" fillId="0" borderId="17" xfId="259" applyNumberFormat="1" applyFill="1" applyBorder="1"/>
    <xf numFmtId="0" fontId="27" fillId="0" borderId="0" xfId="259" applyFont="1" applyFill="1" applyBorder="1" applyAlignment="1">
      <alignment horizontal="center"/>
    </xf>
    <xf numFmtId="0" fontId="27" fillId="0" borderId="0" xfId="259" applyFont="1" applyFill="1" applyBorder="1" applyAlignment="1">
      <alignment horizontal="right"/>
    </xf>
    <xf numFmtId="169" fontId="3" fillId="0" borderId="42" xfId="261" applyFill="1" applyBorder="1"/>
    <xf numFmtId="169" fontId="3" fillId="0" borderId="32" xfId="261" applyFill="1" applyBorder="1"/>
    <xf numFmtId="0" fontId="3" fillId="0" borderId="41" xfId="259" applyFill="1" applyBorder="1"/>
    <xf numFmtId="164" fontId="3" fillId="0" borderId="33" xfId="259" applyNumberFormat="1" applyBorder="1"/>
    <xf numFmtId="169" fontId="3" fillId="0" borderId="0" xfId="261" applyFill="1"/>
    <xf numFmtId="169" fontId="3" fillId="0" borderId="0" xfId="261"/>
    <xf numFmtId="168" fontId="3" fillId="37" borderId="34" xfId="260" applyNumberFormat="1" applyFill="1" applyBorder="1"/>
    <xf numFmtId="168" fontId="3" fillId="0" borderId="0" xfId="260" applyBorder="1"/>
    <xf numFmtId="0" fontId="3" fillId="61" borderId="0" xfId="259" applyFill="1"/>
    <xf numFmtId="169" fontId="3" fillId="61" borderId="0" xfId="261" applyFill="1"/>
    <xf numFmtId="164" fontId="3" fillId="61" borderId="0" xfId="259" applyNumberFormat="1" applyFill="1" applyBorder="1"/>
    <xf numFmtId="169" fontId="3" fillId="61" borderId="0" xfId="261" applyFill="1" applyBorder="1"/>
    <xf numFmtId="169" fontId="3" fillId="0" borderId="11" xfId="261" applyFill="1" applyBorder="1"/>
    <xf numFmtId="168" fontId="3" fillId="0" borderId="42" xfId="260" applyBorder="1"/>
    <xf numFmtId="168" fontId="3" fillId="0" borderId="9" xfId="260" applyBorder="1"/>
    <xf numFmtId="168" fontId="3" fillId="0" borderId="25" xfId="260" applyBorder="1"/>
    <xf numFmtId="169" fontId="3" fillId="0" borderId="25" xfId="261" applyFill="1" applyBorder="1"/>
    <xf numFmtId="0" fontId="3" fillId="0" borderId="32" xfId="259" applyBorder="1" applyAlignment="1">
      <alignment horizontal="center"/>
    </xf>
    <xf numFmtId="169" fontId="3" fillId="0" borderId="32" xfId="261" applyBorder="1" applyAlignment="1">
      <alignment horizontal="center"/>
    </xf>
    <xf numFmtId="0" fontId="27" fillId="0" borderId="17" xfId="259" applyFont="1" applyBorder="1"/>
    <xf numFmtId="0" fontId="27" fillId="0" borderId="28" xfId="259" applyFont="1" applyBorder="1" applyAlignment="1">
      <alignment horizontal="center"/>
    </xf>
    <xf numFmtId="169" fontId="27" fillId="0" borderId="28" xfId="261" applyFont="1" applyBorder="1" applyAlignment="1">
      <alignment horizontal="center"/>
    </xf>
    <xf numFmtId="169" fontId="27" fillId="0" borderId="41" xfId="261" applyFont="1" applyBorder="1" applyAlignment="1">
      <alignment horizontal="center"/>
    </xf>
    <xf numFmtId="0" fontId="103" fillId="0" borderId="28" xfId="259" applyFont="1" applyBorder="1"/>
    <xf numFmtId="169" fontId="3" fillId="0" borderId="28" xfId="261" applyBorder="1"/>
    <xf numFmtId="0" fontId="27" fillId="0" borderId="28" xfId="259" applyFont="1" applyBorder="1"/>
    <xf numFmtId="169" fontId="27" fillId="0" borderId="28" xfId="261" applyFont="1" applyBorder="1"/>
    <xf numFmtId="169" fontId="27" fillId="0" borderId="17" xfId="261" applyFont="1" applyBorder="1"/>
    <xf numFmtId="0" fontId="3" fillId="0" borderId="28" xfId="259" applyBorder="1"/>
    <xf numFmtId="0" fontId="27" fillId="0" borderId="17" xfId="259" applyFont="1" applyBorder="1" applyAlignment="1">
      <alignment horizontal="center"/>
    </xf>
    <xf numFmtId="0" fontId="27" fillId="0" borderId="41" xfId="259" applyFont="1" applyBorder="1" applyAlignment="1">
      <alignment horizontal="right"/>
    </xf>
    <xf numFmtId="169" fontId="3" fillId="0" borderId="34" xfId="261" applyBorder="1"/>
    <xf numFmtId="0" fontId="103" fillId="0" borderId="28" xfId="259" applyFont="1" applyBorder="1" applyAlignment="1">
      <alignment horizontal="left"/>
    </xf>
    <xf numFmtId="168" fontId="3" fillId="0" borderId="28" xfId="260" applyBorder="1"/>
    <xf numFmtId="0" fontId="3" fillId="0" borderId="17" xfId="259" applyFont="1" applyBorder="1" applyAlignment="1"/>
    <xf numFmtId="0" fontId="27" fillId="0" borderId="25" xfId="259" applyFont="1" applyBorder="1" applyAlignment="1">
      <alignment horizontal="center"/>
    </xf>
    <xf numFmtId="168" fontId="3" fillId="0" borderId="11" xfId="259" applyNumberFormat="1" applyBorder="1"/>
    <xf numFmtId="169" fontId="3" fillId="0" borderId="42" xfId="261" applyBorder="1"/>
    <xf numFmtId="164" fontId="3" fillId="0" borderId="17" xfId="259" applyNumberFormat="1" applyBorder="1"/>
    <xf numFmtId="164" fontId="3" fillId="0" borderId="17" xfId="259" applyNumberFormat="1" applyFill="1" applyBorder="1"/>
    <xf numFmtId="0" fontId="27" fillId="0" borderId="0" xfId="259" applyFont="1" applyBorder="1" applyAlignment="1">
      <alignment horizontal="right"/>
    </xf>
    <xf numFmtId="0" fontId="3" fillId="0" borderId="32" xfId="259" applyBorder="1"/>
    <xf numFmtId="169" fontId="3" fillId="0" borderId="32" xfId="261" applyBorder="1"/>
    <xf numFmtId="169" fontId="3" fillId="0" borderId="25" xfId="261" applyBorder="1"/>
    <xf numFmtId="164" fontId="3" fillId="0" borderId="40" xfId="259" applyNumberFormat="1" applyBorder="1"/>
    <xf numFmtId="169" fontId="3" fillId="0" borderId="28" xfId="261" applyFont="1" applyFill="1" applyBorder="1"/>
    <xf numFmtId="2" fontId="3" fillId="0" borderId="28" xfId="261" applyNumberFormat="1" applyBorder="1"/>
    <xf numFmtId="0" fontId="3" fillId="62" borderId="0" xfId="259" applyFill="1" applyBorder="1"/>
    <xf numFmtId="168" fontId="3" fillId="0" borderId="17" xfId="260" applyFont="1" applyBorder="1"/>
    <xf numFmtId="169" fontId="3" fillId="0" borderId="17" xfId="261" applyFont="1" applyBorder="1"/>
    <xf numFmtId="0" fontId="3" fillId="0" borderId="28" xfId="259" quotePrefix="1" applyBorder="1"/>
    <xf numFmtId="0" fontId="3" fillId="0" borderId="28" xfId="259" applyFont="1" applyBorder="1" applyAlignment="1"/>
    <xf numFmtId="2" fontId="3" fillId="0" borderId="28" xfId="261" applyNumberFormat="1" applyFill="1" applyBorder="1"/>
    <xf numFmtId="169" fontId="3" fillId="62" borderId="0" xfId="261" applyFill="1"/>
    <xf numFmtId="169" fontId="3" fillId="62" borderId="0" xfId="261" applyFill="1" applyBorder="1"/>
    <xf numFmtId="168" fontId="3" fillId="0" borderId="0" xfId="259" applyNumberFormat="1"/>
    <xf numFmtId="0" fontId="44" fillId="0" borderId="33" xfId="259" applyFont="1" applyBorder="1" applyAlignment="1">
      <alignment horizontal="left"/>
    </xf>
    <xf numFmtId="0" fontId="44" fillId="0" borderId="5" xfId="259" applyFont="1" applyBorder="1" applyAlignment="1">
      <alignment horizontal="left"/>
    </xf>
    <xf numFmtId="0" fontId="81" fillId="0" borderId="0" xfId="259" applyFont="1"/>
    <xf numFmtId="0" fontId="34" fillId="0" borderId="0" xfId="127" applyFont="1" applyBorder="1" applyAlignment="1" applyProtection="1"/>
    <xf numFmtId="0" fontId="81" fillId="0" borderId="0" xfId="259" applyFont="1" applyBorder="1"/>
    <xf numFmtId="169" fontId="81" fillId="0" borderId="0" xfId="261" applyFont="1" applyBorder="1"/>
    <xf numFmtId="0" fontId="107" fillId="0" borderId="0" xfId="127" applyFont="1" applyBorder="1" applyAlignment="1" applyProtection="1"/>
    <xf numFmtId="0" fontId="44" fillId="0" borderId="0" xfId="259" applyFont="1" applyBorder="1" applyAlignment="1">
      <alignment horizontal="left"/>
    </xf>
    <xf numFmtId="0" fontId="79" fillId="58" borderId="0" xfId="259" applyFont="1" applyFill="1" applyAlignment="1">
      <alignment horizontal="center" vertical="center" wrapText="1"/>
    </xf>
    <xf numFmtId="3" fontId="81" fillId="0" borderId="0" xfId="259" applyNumberFormat="1" applyFont="1"/>
    <xf numFmtId="0" fontId="81" fillId="0" borderId="0" xfId="259" applyFont="1" applyAlignment="1">
      <alignment vertical="center"/>
    </xf>
    <xf numFmtId="0" fontId="81" fillId="0" borderId="0" xfId="259" applyFont="1" applyAlignment="1">
      <alignment horizontal="right"/>
    </xf>
    <xf numFmtId="0" fontId="44" fillId="62" borderId="0" xfId="259" applyFont="1" applyFill="1"/>
    <xf numFmtId="0" fontId="79" fillId="58" borderId="11" xfId="259" applyFont="1" applyFill="1" applyBorder="1"/>
    <xf numFmtId="0" fontId="89" fillId="58" borderId="11" xfId="259" applyFont="1" applyFill="1" applyBorder="1" applyAlignment="1">
      <alignment horizontal="center"/>
    </xf>
    <xf numFmtId="0" fontId="81" fillId="0" borderId="11" xfId="259" applyFont="1" applyBorder="1"/>
    <xf numFmtId="0" fontId="27" fillId="0" borderId="32" xfId="259" applyFont="1" applyBorder="1" applyAlignment="1">
      <alignment horizontal="center"/>
    </xf>
    <xf numFmtId="0" fontId="27" fillId="0" borderId="41" xfId="259" applyFont="1" applyBorder="1"/>
    <xf numFmtId="3" fontId="3" fillId="0" borderId="28" xfId="259" applyNumberFormat="1" applyFill="1" applyBorder="1"/>
    <xf numFmtId="3" fontId="3" fillId="0" borderId="34" xfId="259" applyNumberFormat="1" applyFill="1" applyBorder="1"/>
    <xf numFmtId="168" fontId="3" fillId="0" borderId="11" xfId="260" applyFill="1" applyBorder="1"/>
    <xf numFmtId="0" fontId="27" fillId="0" borderId="17" xfId="259" applyFont="1" applyFill="1" applyBorder="1" applyAlignment="1">
      <alignment horizontal="centerContinuous"/>
    </xf>
    <xf numFmtId="168" fontId="3" fillId="0" borderId="9" xfId="260" applyFill="1" applyBorder="1"/>
    <xf numFmtId="0" fontId="27" fillId="0" borderId="0" xfId="259" applyFont="1" applyBorder="1" applyAlignment="1">
      <alignment horizontal="left"/>
    </xf>
    <xf numFmtId="0" fontId="3" fillId="0" borderId="0" xfId="259" applyFont="1" applyBorder="1" applyAlignment="1">
      <alignment horizontal="left"/>
    </xf>
    <xf numFmtId="4" fontId="3" fillId="0" borderId="41" xfId="259" applyNumberFormat="1" applyBorder="1"/>
    <xf numFmtId="169" fontId="3" fillId="0" borderId="41" xfId="261" applyFill="1" applyBorder="1"/>
    <xf numFmtId="164" fontId="3" fillId="0" borderId="11" xfId="259" applyNumberFormat="1" applyBorder="1"/>
    <xf numFmtId="9" fontId="3" fillId="0" borderId="0" xfId="159"/>
    <xf numFmtId="0" fontId="3" fillId="0" borderId="34" xfId="259" applyBorder="1"/>
    <xf numFmtId="0" fontId="27" fillId="0" borderId="0" xfId="259" applyFont="1" applyBorder="1" applyAlignment="1">
      <alignment horizontal="center"/>
    </xf>
    <xf numFmtId="168" fontId="3" fillId="0" borderId="17" xfId="259" applyNumberFormat="1" applyFill="1" applyBorder="1" applyAlignment="1">
      <alignment vertical="top"/>
    </xf>
    <xf numFmtId="9" fontId="3" fillId="0" borderId="0" xfId="159" applyFill="1"/>
    <xf numFmtId="168" fontId="3" fillId="0" borderId="34" xfId="259" applyNumberFormat="1" applyBorder="1"/>
    <xf numFmtId="168" fontId="3" fillId="37" borderId="11" xfId="260" applyNumberFormat="1" applyFill="1" applyBorder="1"/>
    <xf numFmtId="168" fontId="0" fillId="0" borderId="17" xfId="260" applyFont="1" applyBorder="1"/>
    <xf numFmtId="168" fontId="0" fillId="0" borderId="33" xfId="260" applyFont="1" applyBorder="1"/>
    <xf numFmtId="168" fontId="0" fillId="0" borderId="17" xfId="260" applyFont="1" applyFill="1" applyBorder="1"/>
    <xf numFmtId="168" fontId="0" fillId="0" borderId="11" xfId="260" applyFont="1" applyBorder="1"/>
    <xf numFmtId="168" fontId="3" fillId="37" borderId="11" xfId="260" applyNumberFormat="1" applyFill="1" applyBorder="1"/>
    <xf numFmtId="168" fontId="3" fillId="0" borderId="31" xfId="260" applyBorder="1"/>
    <xf numFmtId="168" fontId="3" fillId="0" borderId="11" xfId="259" applyNumberFormat="1" applyFill="1" applyBorder="1"/>
    <xf numFmtId="168" fontId="3" fillId="0" borderId="11" xfId="260" applyNumberFormat="1" applyBorder="1"/>
    <xf numFmtId="169" fontId="3" fillId="0" borderId="17" xfId="261" applyFill="1" applyBorder="1" applyAlignment="1"/>
    <xf numFmtId="0" fontId="3" fillId="0" borderId="28" xfId="259" applyFont="1" applyFill="1" applyBorder="1" applyAlignment="1"/>
    <xf numFmtId="168" fontId="3" fillId="0" borderId="11" xfId="260" applyNumberFormat="1" applyBorder="1"/>
    <xf numFmtId="168" fontId="3" fillId="0" borderId="40" xfId="260" applyBorder="1"/>
    <xf numFmtId="168" fontId="3" fillId="0" borderId="0" xfId="261" applyNumberFormat="1"/>
    <xf numFmtId="0" fontId="3" fillId="0" borderId="28" xfId="259" quotePrefix="1" applyFill="1" applyBorder="1"/>
    <xf numFmtId="168" fontId="3" fillId="54" borderId="17" xfId="260" applyFill="1" applyBorder="1"/>
    <xf numFmtId="168" fontId="3" fillId="0" borderId="17" xfId="260" applyFont="1" applyFill="1" applyBorder="1"/>
    <xf numFmtId="4" fontId="3" fillId="0" borderId="28" xfId="259" applyNumberFormat="1" applyFill="1" applyBorder="1"/>
    <xf numFmtId="170" fontId="3" fillId="0" borderId="34" xfId="261" applyNumberFormat="1" applyFill="1" applyBorder="1"/>
    <xf numFmtId="0" fontId="3" fillId="0" borderId="0" xfId="259" applyBorder="1" applyAlignment="1">
      <alignment horizontal="left"/>
    </xf>
    <xf numFmtId="168" fontId="3" fillId="0" borderId="0" xfId="259" applyNumberFormat="1" applyFill="1"/>
    <xf numFmtId="169" fontId="3" fillId="0" borderId="28" xfId="261" applyFill="1" applyBorder="1" applyAlignment="1"/>
    <xf numFmtId="169" fontId="3" fillId="0" borderId="28" xfId="261" applyNumberFormat="1" applyFill="1" applyBorder="1"/>
    <xf numFmtId="168" fontId="3" fillId="0" borderId="30" xfId="260" applyBorder="1"/>
    <xf numFmtId="168" fontId="102" fillId="0" borderId="0" xfId="258" applyBorder="1"/>
    <xf numFmtId="169" fontId="108" fillId="0" borderId="0" xfId="261" applyFont="1"/>
    <xf numFmtId="198" fontId="81" fillId="0" borderId="0" xfId="75" applyNumberFormat="1" applyFont="1"/>
    <xf numFmtId="198" fontId="3" fillId="0" borderId="17" xfId="75" applyNumberFormat="1" applyBorder="1"/>
    <xf numFmtId="0" fontId="27" fillId="0" borderId="0" xfId="259" applyFont="1" applyBorder="1" applyAlignment="1">
      <alignment horizontal="center"/>
    </xf>
    <xf numFmtId="168" fontId="3" fillId="0" borderId="0" xfId="261" applyNumberFormat="1" applyFill="1"/>
    <xf numFmtId="168" fontId="3" fillId="0" borderId="0" xfId="260" applyNumberFormat="1" applyFill="1" applyBorder="1"/>
    <xf numFmtId="168" fontId="3" fillId="0" borderId="0" xfId="260" applyNumberFormat="1" applyFill="1" applyBorder="1"/>
    <xf numFmtId="169" fontId="3" fillId="0" borderId="17" xfId="261" applyFont="1" applyFill="1" applyBorder="1" applyAlignment="1">
      <alignment vertical="top"/>
    </xf>
    <xf numFmtId="168" fontId="3" fillId="0" borderId="17" xfId="260" applyFont="1" applyFill="1" applyBorder="1" applyAlignment="1">
      <alignment horizontal="center" vertical="top"/>
    </xf>
    <xf numFmtId="169" fontId="3" fillId="0" borderId="17" xfId="261" applyFont="1" applyFill="1" applyBorder="1" applyAlignment="1"/>
    <xf numFmtId="169" fontId="108" fillId="0" borderId="0" xfId="259" applyNumberFormat="1" applyFont="1" applyAlignment="1">
      <alignment horizontal="center"/>
    </xf>
    <xf numFmtId="168" fontId="3" fillId="0" borderId="0" xfId="262"/>
    <xf numFmtId="10" fontId="27" fillId="0" borderId="0" xfId="159" applyNumberFormat="1" applyFont="1" applyFill="1" applyBorder="1"/>
    <xf numFmtId="168" fontId="27" fillId="61" borderId="31" xfId="262" applyFont="1" applyFill="1" applyBorder="1" applyAlignment="1">
      <alignment horizontal="center" vertical="center" wrapText="1"/>
    </xf>
    <xf numFmtId="168" fontId="3" fillId="0" borderId="11" xfId="262" applyFill="1" applyBorder="1"/>
    <xf numFmtId="188" fontId="3" fillId="0" borderId="11" xfId="159" applyNumberFormat="1" applyFill="1" applyBorder="1"/>
    <xf numFmtId="10" fontId="3" fillId="0" borderId="11" xfId="159" applyNumberFormat="1" applyFill="1" applyBorder="1"/>
    <xf numFmtId="10" fontId="3" fillId="37" borderId="11" xfId="159" applyNumberFormat="1" applyFill="1" applyBorder="1"/>
    <xf numFmtId="168" fontId="3" fillId="0" borderId="31" xfId="262" applyFill="1" applyBorder="1"/>
    <xf numFmtId="168" fontId="3" fillId="0" borderId="0" xfId="262" applyFill="1"/>
    <xf numFmtId="0" fontId="108" fillId="0" borderId="0" xfId="259" applyFont="1" applyFill="1" applyBorder="1"/>
    <xf numFmtId="168" fontId="3" fillId="0" borderId="51" xfId="260" applyFill="1" applyBorder="1"/>
    <xf numFmtId="168" fontId="3" fillId="0" borderId="51" xfId="260" applyBorder="1"/>
    <xf numFmtId="168" fontId="3" fillId="0" borderId="28" xfId="260" applyFill="1" applyBorder="1"/>
    <xf numFmtId="168" fontId="3" fillId="0" borderId="28" xfId="259" applyNumberFormat="1" applyFill="1" applyBorder="1" applyAlignment="1">
      <alignment vertical="top"/>
    </xf>
    <xf numFmtId="169" fontId="3" fillId="0" borderId="28" xfId="261" applyFont="1" applyFill="1" applyBorder="1" applyAlignment="1">
      <alignment vertical="top"/>
    </xf>
    <xf numFmtId="168" fontId="3" fillId="0" borderId="28" xfId="260" applyFont="1" applyFill="1" applyBorder="1" applyAlignment="1">
      <alignment horizontal="center" vertical="top"/>
    </xf>
    <xf numFmtId="168" fontId="3" fillId="0" borderId="28" xfId="260" applyFont="1" applyFill="1" applyBorder="1"/>
    <xf numFmtId="169" fontId="3" fillId="0" borderId="28" xfId="261" applyFont="1" applyFill="1" applyBorder="1" applyAlignment="1"/>
    <xf numFmtId="0" fontId="3" fillId="0" borderId="58" xfId="259" applyBorder="1"/>
    <xf numFmtId="0" fontId="3" fillId="0" borderId="49" xfId="259" applyBorder="1"/>
    <xf numFmtId="0" fontId="27" fillId="0" borderId="43" xfId="259" applyFont="1" applyBorder="1" applyAlignment="1">
      <alignment horizontal="center" wrapText="1"/>
    </xf>
    <xf numFmtId="0" fontId="27" fillId="0" borderId="44" xfId="259" applyFont="1" applyBorder="1" applyAlignment="1">
      <alignment horizontal="center" wrapText="1"/>
    </xf>
    <xf numFmtId="0" fontId="27" fillId="0" borderId="45" xfId="259" applyFont="1" applyBorder="1" applyAlignment="1">
      <alignment horizontal="center" wrapText="1"/>
    </xf>
    <xf numFmtId="0" fontId="27" fillId="0" borderId="59" xfId="259" applyFont="1" applyBorder="1" applyAlignment="1">
      <alignment horizontal="center" wrapText="1"/>
    </xf>
    <xf numFmtId="0" fontId="27" fillId="0" borderId="55" xfId="259" applyFont="1" applyBorder="1" applyAlignment="1">
      <alignment horizontal="center" wrapText="1"/>
    </xf>
    <xf numFmtId="0" fontId="44" fillId="61" borderId="49" xfId="259" applyFont="1" applyFill="1" applyBorder="1" applyAlignment="1">
      <alignment vertical="center" wrapText="1"/>
    </xf>
    <xf numFmtId="0" fontId="0" fillId="0" borderId="49" xfId="0" applyBorder="1"/>
    <xf numFmtId="198" fontId="3" fillId="0" borderId="28" xfId="75" applyNumberFormat="1" applyBorder="1"/>
    <xf numFmtId="0" fontId="0" fillId="0" borderId="60" xfId="0" applyBorder="1"/>
    <xf numFmtId="0" fontId="0" fillId="0" borderId="60" xfId="0" applyFill="1" applyBorder="1" applyAlignment="1">
      <alignment vertical="top" wrapText="1"/>
    </xf>
    <xf numFmtId="0" fontId="102" fillId="0" borderId="60" xfId="0" applyFont="1" applyFill="1" applyBorder="1" applyAlignment="1">
      <alignment vertical="top" wrapText="1"/>
    </xf>
    <xf numFmtId="0" fontId="102" fillId="0" borderId="60" xfId="0" applyFont="1" applyBorder="1"/>
    <xf numFmtId="0" fontId="0" fillId="0" borderId="60" xfId="0" applyFill="1" applyBorder="1"/>
    <xf numFmtId="0" fontId="0" fillId="0" borderId="60" xfId="0" applyBorder="1" applyAlignment="1">
      <alignment horizontal="left" indent="2"/>
    </xf>
    <xf numFmtId="0" fontId="0" fillId="0" borderId="58" xfId="0" applyFill="1" applyBorder="1" applyAlignment="1">
      <alignment vertical="top" wrapText="1"/>
    </xf>
    <xf numFmtId="198" fontId="3" fillId="0" borderId="50" xfId="75" applyNumberFormat="1" applyBorder="1"/>
    <xf numFmtId="198" fontId="3" fillId="0" borderId="51" xfId="75" applyNumberFormat="1" applyBorder="1"/>
    <xf numFmtId="198" fontId="3" fillId="0" borderId="52" xfId="75" applyNumberFormat="1" applyBorder="1"/>
    <xf numFmtId="198" fontId="3" fillId="0" borderId="53" xfId="75" applyNumberFormat="1" applyBorder="1"/>
    <xf numFmtId="198" fontId="3" fillId="0" borderId="54" xfId="75" applyNumberFormat="1" applyBorder="1"/>
    <xf numFmtId="198" fontId="3" fillId="0" borderId="9" xfId="75" applyNumberFormat="1" applyBorder="1"/>
    <xf numFmtId="198" fontId="3" fillId="0" borderId="56" xfId="75" applyNumberFormat="1" applyBorder="1"/>
    <xf numFmtId="168" fontId="3" fillId="0" borderId="60" xfId="260" applyBorder="1"/>
    <xf numFmtId="168" fontId="3" fillId="0" borderId="60" xfId="259" applyNumberFormat="1" applyFill="1" applyBorder="1" applyAlignment="1">
      <alignment vertical="top"/>
    </xf>
    <xf numFmtId="168" fontId="3" fillId="0" borderId="60" xfId="260" applyFont="1" applyBorder="1" applyAlignment="1">
      <alignment vertical="top"/>
    </xf>
    <xf numFmtId="169" fontId="3" fillId="0" borderId="60" xfId="261" applyFont="1" applyBorder="1" applyAlignment="1">
      <alignment vertical="top"/>
    </xf>
    <xf numFmtId="168" fontId="3" fillId="0" borderId="60" xfId="260" applyFont="1" applyBorder="1" applyAlignment="1">
      <alignment horizontal="center" vertical="top"/>
    </xf>
    <xf numFmtId="168" fontId="3" fillId="0" borderId="60" xfId="260" applyFont="1" applyBorder="1"/>
    <xf numFmtId="169" fontId="3" fillId="0" borderId="60" xfId="261" applyFont="1" applyBorder="1" applyAlignment="1"/>
    <xf numFmtId="169" fontId="3" fillId="0" borderId="60" xfId="261" applyFont="1" applyFill="1" applyBorder="1" applyAlignment="1">
      <alignment horizontal="center"/>
    </xf>
    <xf numFmtId="168" fontId="3" fillId="0" borderId="60" xfId="259" applyNumberFormat="1" applyFill="1" applyBorder="1" applyAlignment="1"/>
    <xf numFmtId="0" fontId="3" fillId="0" borderId="60" xfId="259" applyBorder="1"/>
    <xf numFmtId="168" fontId="3" fillId="0" borderId="60" xfId="260" applyFill="1" applyBorder="1"/>
    <xf numFmtId="168" fontId="3" fillId="0" borderId="60" xfId="260" applyNumberFormat="1" applyFill="1" applyBorder="1"/>
    <xf numFmtId="168" fontId="3" fillId="0" borderId="58" xfId="259" applyNumberFormat="1" applyFill="1" applyBorder="1" applyAlignment="1">
      <alignment vertical="top"/>
    </xf>
    <xf numFmtId="0" fontId="3" fillId="0" borderId="60" xfId="259" applyFill="1" applyBorder="1" applyAlignment="1">
      <alignment vertical="top" wrapText="1"/>
    </xf>
    <xf numFmtId="0" fontId="3" fillId="0" borderId="60" xfId="259" applyFont="1" applyFill="1" applyBorder="1" applyAlignment="1">
      <alignment vertical="top" wrapText="1"/>
    </xf>
    <xf numFmtId="0" fontId="3" fillId="0" borderId="60" xfId="259" applyFont="1" applyBorder="1"/>
    <xf numFmtId="0" fontId="3" fillId="0" borderId="60" xfId="259" applyFill="1" applyBorder="1"/>
    <xf numFmtId="0" fontId="111" fillId="0" borderId="0" xfId="0" applyFont="1" applyAlignment="1">
      <alignment vertical="top"/>
    </xf>
    <xf numFmtId="0" fontId="111" fillId="0" borderId="0" xfId="0" applyFont="1"/>
    <xf numFmtId="0" fontId="44" fillId="0" borderId="31" xfId="0" applyFont="1" applyFill="1" applyBorder="1" applyAlignment="1">
      <alignment horizontal="center"/>
    </xf>
    <xf numFmtId="0" fontId="44" fillId="0" borderId="30" xfId="0" applyFont="1" applyFill="1" applyBorder="1" applyAlignment="1">
      <alignment horizontal="center"/>
    </xf>
    <xf numFmtId="0" fontId="110" fillId="0" borderId="0" xfId="0" applyFont="1" applyFill="1"/>
    <xf numFmtId="0" fontId="44" fillId="37" borderId="9" xfId="0" applyFont="1" applyFill="1" applyBorder="1" applyAlignment="1">
      <alignment vertical="center" wrapText="1"/>
    </xf>
    <xf numFmtId="0" fontId="0" fillId="0" borderId="11" xfId="0" applyBorder="1" applyAlignment="1">
      <alignment wrapText="1"/>
    </xf>
    <xf numFmtId="0" fontId="3" fillId="0" borderId="11" xfId="0" applyFont="1" applyFill="1" applyBorder="1" applyAlignment="1">
      <alignment wrapText="1"/>
    </xf>
    <xf numFmtId="0" fontId="3" fillId="0" borderId="11" xfId="0" applyFont="1" applyFill="1" applyBorder="1" applyAlignment="1">
      <alignment vertical="top" wrapText="1"/>
    </xf>
    <xf numFmtId="0" fontId="0" fillId="0" borderId="11" xfId="0" applyFill="1" applyBorder="1" applyAlignment="1">
      <alignment wrapText="1"/>
    </xf>
    <xf numFmtId="0" fontId="0" fillId="0" borderId="11" xfId="0" applyFill="1" applyBorder="1" applyAlignment="1">
      <alignment vertical="top" wrapText="1"/>
    </xf>
    <xf numFmtId="0" fontId="0" fillId="0" borderId="11" xfId="0" applyFill="1" applyBorder="1"/>
    <xf numFmtId="0" fontId="44" fillId="37" borderId="11" xfId="0" applyFont="1" applyFill="1" applyBorder="1" applyAlignment="1">
      <alignment vertical="center" wrapText="1"/>
    </xf>
    <xf numFmtId="9" fontId="3" fillId="0" borderId="50" xfId="75" applyNumberFormat="1" applyBorder="1"/>
    <xf numFmtId="9" fontId="3" fillId="0" borderId="9" xfId="75" applyNumberFormat="1" applyBorder="1"/>
    <xf numFmtId="9" fontId="3" fillId="0" borderId="17" xfId="159" applyBorder="1"/>
    <xf numFmtId="9" fontId="3" fillId="0" borderId="9" xfId="159" applyBorder="1"/>
    <xf numFmtId="9" fontId="3" fillId="0" borderId="56" xfId="75" applyNumberFormat="1" applyBorder="1"/>
    <xf numFmtId="168" fontId="3" fillId="0" borderId="29" xfId="259" applyNumberFormat="1" applyBorder="1"/>
    <xf numFmtId="168" fontId="3" fillId="0" borderId="0" xfId="259" applyNumberFormat="1" applyBorder="1"/>
    <xf numFmtId="198" fontId="108" fillId="0" borderId="0" xfId="75" applyNumberFormat="1" applyFont="1" applyBorder="1"/>
    <xf numFmtId="198" fontId="3" fillId="0" borderId="9" xfId="75" applyNumberFormat="1" applyFill="1" applyBorder="1"/>
    <xf numFmtId="9" fontId="3" fillId="0" borderId="50" xfId="75" applyNumberFormat="1" applyFill="1" applyBorder="1"/>
    <xf numFmtId="198" fontId="3" fillId="0" borderId="17" xfId="75" applyNumberFormat="1" applyFill="1" applyBorder="1"/>
    <xf numFmtId="9" fontId="3" fillId="0" borderId="17" xfId="159" applyFill="1" applyBorder="1"/>
    <xf numFmtId="198" fontId="112" fillId="0" borderId="0" xfId="0" applyNumberFormat="1" applyFont="1" applyFill="1" applyBorder="1"/>
    <xf numFmtId="0" fontId="108" fillId="0" borderId="38" xfId="0" applyFont="1" applyFill="1" applyBorder="1" applyAlignment="1">
      <alignment horizontal="left" indent="2"/>
    </xf>
    <xf numFmtId="0" fontId="44" fillId="0" borderId="0" xfId="0" applyFont="1" applyFill="1"/>
    <xf numFmtId="0" fontId="0" fillId="0" borderId="28" xfId="0" applyBorder="1"/>
    <xf numFmtId="0" fontId="0" fillId="0" borderId="40" xfId="0" applyBorder="1"/>
    <xf numFmtId="0" fontId="0" fillId="0" borderId="41" xfId="0" applyBorder="1"/>
    <xf numFmtId="0" fontId="0" fillId="0" borderId="32" xfId="0" applyBorder="1"/>
    <xf numFmtId="0" fontId="3" fillId="0" borderId="0" xfId="0" applyFont="1" applyBorder="1"/>
    <xf numFmtId="0" fontId="3" fillId="0" borderId="0" xfId="259" applyFont="1" applyBorder="1"/>
    <xf numFmtId="0" fontId="0" fillId="0" borderId="31" xfId="0" applyBorder="1"/>
    <xf numFmtId="0" fontId="0" fillId="0" borderId="30" xfId="0" applyBorder="1"/>
    <xf numFmtId="169" fontId="0" fillId="0" borderId="0" xfId="75" applyNumberFormat="1" applyFont="1" applyBorder="1"/>
    <xf numFmtId="169" fontId="0" fillId="0" borderId="0" xfId="0" applyNumberFormat="1" applyBorder="1"/>
    <xf numFmtId="0" fontId="78" fillId="58" borderId="30" xfId="0" applyFont="1" applyFill="1" applyBorder="1" applyAlignment="1">
      <alignment horizontal="left"/>
    </xf>
    <xf numFmtId="0" fontId="3" fillId="0" borderId="40" xfId="0" applyFont="1" applyBorder="1"/>
    <xf numFmtId="0" fontId="27" fillId="0" borderId="31" xfId="0" applyFont="1" applyBorder="1"/>
    <xf numFmtId="10" fontId="0" fillId="0" borderId="0" xfId="159" applyNumberFormat="1" applyFont="1" applyBorder="1"/>
    <xf numFmtId="0" fontId="27" fillId="0" borderId="30" xfId="0" applyFont="1" applyBorder="1"/>
    <xf numFmtId="10" fontId="81" fillId="0" borderId="0" xfId="259" applyNumberFormat="1" applyFont="1"/>
    <xf numFmtId="169" fontId="81" fillId="0" borderId="0" xfId="261" applyFont="1" applyFill="1" applyBorder="1"/>
    <xf numFmtId="0" fontId="3" fillId="0" borderId="0" xfId="259" applyFill="1" applyAlignment="1">
      <alignment horizontal="right"/>
    </xf>
    <xf numFmtId="197" fontId="0" fillId="0" borderId="0" xfId="0" applyNumberFormat="1" applyBorder="1"/>
    <xf numFmtId="10" fontId="0" fillId="0" borderId="0" xfId="0" applyNumberFormat="1" applyFill="1" applyBorder="1"/>
    <xf numFmtId="0" fontId="3" fillId="0" borderId="0" xfId="264"/>
    <xf numFmtId="198" fontId="3" fillId="0" borderId="61" xfId="75" applyNumberFormat="1" applyBorder="1"/>
    <xf numFmtId="198" fontId="3" fillId="0" borderId="46" xfId="75" applyNumberFormat="1" applyBorder="1"/>
    <xf numFmtId="198" fontId="3" fillId="0" borderId="29" xfId="75" applyNumberFormat="1" applyBorder="1"/>
    <xf numFmtId="198" fontId="109" fillId="0" borderId="51" xfId="75" applyNumberFormat="1" applyFont="1" applyFill="1" applyBorder="1"/>
    <xf numFmtId="198" fontId="3" fillId="0" borderId="29" xfId="75" applyNumberFormat="1" applyFill="1" applyBorder="1"/>
    <xf numFmtId="198" fontId="3" fillId="0" borderId="28" xfId="75" applyNumberFormat="1" applyFill="1" applyBorder="1"/>
    <xf numFmtId="198" fontId="3" fillId="0" borderId="51" xfId="75" applyNumberFormat="1" applyFill="1" applyBorder="1"/>
    <xf numFmtId="169" fontId="108" fillId="0" borderId="0" xfId="259" applyNumberFormat="1" applyFont="1" applyFill="1" applyBorder="1"/>
    <xf numFmtId="169" fontId="3" fillId="0" borderId="0" xfId="260" applyNumberFormat="1" applyFill="1" applyBorder="1"/>
    <xf numFmtId="169" fontId="3" fillId="0" borderId="60" xfId="75" applyNumberFormat="1" applyBorder="1"/>
    <xf numFmtId="169" fontId="3" fillId="0" borderId="58" xfId="75" applyNumberFormat="1" applyBorder="1"/>
    <xf numFmtId="198" fontId="108" fillId="0" borderId="0" xfId="75" applyNumberFormat="1" applyFont="1" applyFill="1" applyBorder="1"/>
    <xf numFmtId="10" fontId="3" fillId="0" borderId="0" xfId="159" applyNumberFormat="1"/>
    <xf numFmtId="169" fontId="3" fillId="0" borderId="0" xfId="259" applyNumberFormat="1" applyAlignment="1">
      <alignment vertical="top"/>
    </xf>
    <xf numFmtId="169" fontId="27" fillId="0" borderId="0" xfId="259" applyNumberFormat="1" applyFont="1" applyAlignment="1">
      <alignment vertical="top"/>
    </xf>
    <xf numFmtId="188" fontId="3" fillId="0" borderId="0" xfId="159" applyNumberFormat="1" applyFill="1"/>
    <xf numFmtId="199" fontId="3" fillId="0" borderId="0" xfId="259" applyNumberFormat="1"/>
    <xf numFmtId="0" fontId="27" fillId="0" borderId="0" xfId="259" applyFont="1" applyAlignment="1">
      <alignment horizontal="center" wrapText="1"/>
    </xf>
    <xf numFmtId="0" fontId="0" fillId="0" borderId="17" xfId="0" applyBorder="1"/>
    <xf numFmtId="198" fontId="109" fillId="0" borderId="29" xfId="75" applyNumberFormat="1" applyFont="1" applyFill="1" applyBorder="1"/>
    <xf numFmtId="198" fontId="109" fillId="0" borderId="17" xfId="75" applyNumberFormat="1" applyFont="1" applyFill="1" applyBorder="1"/>
    <xf numFmtId="198" fontId="109" fillId="0" borderId="28" xfId="75" applyNumberFormat="1" applyFont="1" applyFill="1" applyBorder="1"/>
    <xf numFmtId="198" fontId="0" fillId="0" borderId="0" xfId="0" applyNumberFormat="1" applyFill="1" applyBorder="1"/>
    <xf numFmtId="10" fontId="3" fillId="0" borderId="17" xfId="159" applyNumberFormat="1" applyBorder="1"/>
    <xf numFmtId="0" fontId="27" fillId="0" borderId="0" xfId="259" applyFont="1" applyFill="1" applyBorder="1" applyAlignment="1">
      <alignment horizontal="left" indent="2"/>
    </xf>
    <xf numFmtId="169" fontId="0" fillId="0" borderId="0" xfId="75" applyFont="1" applyFill="1" applyBorder="1"/>
    <xf numFmtId="198" fontId="27" fillId="0" borderId="0" xfId="0" applyNumberFormat="1" applyFont="1" applyBorder="1"/>
    <xf numFmtId="198" fontId="3" fillId="0" borderId="62" xfId="75" applyNumberFormat="1" applyBorder="1"/>
    <xf numFmtId="198" fontId="0" fillId="0" borderId="0" xfId="0" applyNumberFormat="1"/>
    <xf numFmtId="0" fontId="0" fillId="0" borderId="29" xfId="0" applyBorder="1" applyAlignment="1">
      <alignment horizontal="right"/>
    </xf>
    <xf numFmtId="195" fontId="0" fillId="0" borderId="29" xfId="0" applyNumberFormat="1" applyBorder="1" applyAlignment="1">
      <alignment horizontal="right"/>
    </xf>
    <xf numFmtId="195" fontId="27" fillId="0" borderId="29" xfId="0" applyNumberFormat="1" applyFont="1" applyBorder="1" applyAlignment="1">
      <alignment horizontal="right"/>
    </xf>
    <xf numFmtId="195" fontId="90" fillId="0" borderId="29" xfId="0" applyNumberFormat="1" applyFont="1" applyBorder="1" applyAlignment="1">
      <alignment horizontal="right"/>
    </xf>
    <xf numFmtId="195" fontId="94" fillId="0" borderId="29" xfId="0" applyNumberFormat="1" applyFont="1" applyBorder="1" applyAlignment="1">
      <alignment horizontal="right"/>
    </xf>
    <xf numFmtId="195" fontId="94" fillId="0" borderId="29" xfId="0" applyNumberFormat="1" applyFont="1" applyBorder="1"/>
    <xf numFmtId="195" fontId="3" fillId="0" borderId="29" xfId="0" applyNumberFormat="1" applyFont="1" applyBorder="1" applyAlignment="1">
      <alignment horizontal="right"/>
    </xf>
    <xf numFmtId="195" fontId="95" fillId="0" borderId="29" xfId="0" applyNumberFormat="1" applyFont="1" applyBorder="1" applyAlignment="1">
      <alignment horizontal="right"/>
    </xf>
    <xf numFmtId="0" fontId="108" fillId="0" borderId="0" xfId="0" applyFont="1" applyAlignment="1">
      <alignment horizontal="right"/>
    </xf>
    <xf numFmtId="0" fontId="34" fillId="0" borderId="31" xfId="127" applyFill="1" applyBorder="1" applyAlignment="1" applyProtection="1"/>
    <xf numFmtId="0" fontId="3" fillId="0" borderId="41" xfId="259" applyFont="1" applyFill="1" applyBorder="1"/>
    <xf numFmtId="169" fontId="115" fillId="0" borderId="0" xfId="265" applyBorder="1"/>
    <xf numFmtId="0" fontId="0" fillId="0" borderId="42" xfId="0" applyBorder="1"/>
    <xf numFmtId="0" fontId="0" fillId="0" borderId="32" xfId="0" applyFill="1" applyBorder="1"/>
    <xf numFmtId="0" fontId="116" fillId="0" borderId="32" xfId="0" applyFont="1" applyFill="1" applyBorder="1" applyAlignment="1">
      <alignment horizontal="center"/>
    </xf>
    <xf numFmtId="0" fontId="0" fillId="0" borderId="32" xfId="0" applyBorder="1" applyAlignment="1">
      <alignment horizontal="center"/>
    </xf>
    <xf numFmtId="169" fontId="115" fillId="0" borderId="32" xfId="265" applyBorder="1" applyAlignment="1">
      <alignment horizontal="center"/>
    </xf>
    <xf numFmtId="0" fontId="27" fillId="0" borderId="31" xfId="0" applyFont="1" applyBorder="1" applyAlignment="1">
      <alignment horizontal="center"/>
    </xf>
    <xf numFmtId="0" fontId="116" fillId="0" borderId="17" xfId="0" applyFont="1" applyBorder="1"/>
    <xf numFmtId="0" fontId="116" fillId="0" borderId="28" xfId="0" applyFont="1" applyFill="1" applyBorder="1"/>
    <xf numFmtId="0" fontId="116" fillId="0" borderId="28" xfId="0" applyFont="1" applyFill="1" applyBorder="1" applyAlignment="1">
      <alignment horizontal="center"/>
    </xf>
    <xf numFmtId="0" fontId="116" fillId="0" borderId="28" xfId="0" applyFont="1" applyBorder="1" applyAlignment="1">
      <alignment horizontal="center"/>
    </xf>
    <xf numFmtId="169" fontId="116" fillId="0" borderId="28" xfId="265" applyFont="1" applyBorder="1" applyAlignment="1">
      <alignment horizontal="center"/>
    </xf>
    <xf numFmtId="0" fontId="27" fillId="0" borderId="42" xfId="0" applyFont="1" applyBorder="1" applyAlignment="1">
      <alignment horizontal="center"/>
    </xf>
    <xf numFmtId="0" fontId="116" fillId="0" borderId="25" xfId="0" applyFont="1" applyBorder="1"/>
    <xf numFmtId="0" fontId="116" fillId="0" borderId="41" xfId="0" applyFont="1" applyFill="1" applyBorder="1"/>
    <xf numFmtId="0" fontId="116" fillId="0" borderId="41" xfId="0" applyFont="1" applyFill="1" applyBorder="1" applyAlignment="1">
      <alignment horizontal="center"/>
    </xf>
    <xf numFmtId="0" fontId="116" fillId="0" borderId="41" xfId="0" applyFont="1" applyBorder="1" applyAlignment="1">
      <alignment horizontal="center"/>
    </xf>
    <xf numFmtId="169" fontId="116" fillId="0" borderId="41" xfId="265" applyFont="1" applyBorder="1" applyAlignment="1">
      <alignment horizontal="center"/>
    </xf>
    <xf numFmtId="0" fontId="3" fillId="0" borderId="25" xfId="0" applyFont="1" applyBorder="1"/>
    <xf numFmtId="0" fontId="103" fillId="0" borderId="28" xfId="0" applyFont="1" applyFill="1" applyBorder="1"/>
    <xf numFmtId="169" fontId="115" fillId="0" borderId="28" xfId="265" applyFill="1" applyBorder="1"/>
    <xf numFmtId="0" fontId="116" fillId="0" borderId="28" xfId="0" applyFont="1" applyBorder="1"/>
    <xf numFmtId="169" fontId="116" fillId="0" borderId="28" xfId="265" applyFont="1" applyBorder="1"/>
    <xf numFmtId="169" fontId="116" fillId="0" borderId="9" xfId="265" applyFont="1" applyBorder="1"/>
    <xf numFmtId="0" fontId="0" fillId="0" borderId="28" xfId="0" applyFill="1" applyBorder="1"/>
    <xf numFmtId="169" fontId="115" fillId="0" borderId="28" xfId="265" applyBorder="1"/>
    <xf numFmtId="169" fontId="115" fillId="0" borderId="9" xfId="265" applyBorder="1"/>
    <xf numFmtId="169" fontId="115" fillId="0" borderId="17" xfId="265" applyBorder="1"/>
    <xf numFmtId="0" fontId="116" fillId="0" borderId="17" xfId="0" applyFont="1" applyBorder="1" applyAlignment="1">
      <alignment horizontal="center"/>
    </xf>
    <xf numFmtId="168" fontId="115" fillId="0" borderId="17" xfId="267" applyBorder="1"/>
    <xf numFmtId="0" fontId="0" fillId="0" borderId="28" xfId="0" quotePrefix="1" applyFill="1" applyBorder="1"/>
    <xf numFmtId="0" fontId="0" fillId="0" borderId="25" xfId="0" applyBorder="1"/>
    <xf numFmtId="0" fontId="116" fillId="0" borderId="41" xfId="0" applyFont="1" applyFill="1" applyBorder="1" applyAlignment="1">
      <alignment horizontal="right"/>
    </xf>
    <xf numFmtId="0" fontId="0" fillId="0" borderId="34" xfId="0" applyBorder="1"/>
    <xf numFmtId="169" fontId="115" fillId="0" borderId="34" xfId="265" applyBorder="1"/>
    <xf numFmtId="168" fontId="115" fillId="0" borderId="33" xfId="267" applyBorder="1"/>
    <xf numFmtId="0" fontId="103" fillId="0" borderId="28" xfId="0" applyFont="1" applyFill="1" applyBorder="1" applyAlignment="1">
      <alignment horizontal="left"/>
    </xf>
    <xf numFmtId="169" fontId="115" fillId="0" borderId="41" xfId="265" applyBorder="1"/>
    <xf numFmtId="169" fontId="115" fillId="0" borderId="40" xfId="265" applyFill="1" applyBorder="1"/>
    <xf numFmtId="169" fontId="115" fillId="0" borderId="25" xfId="265" applyFill="1" applyBorder="1"/>
    <xf numFmtId="168" fontId="115" fillId="0" borderId="25" xfId="267" applyFill="1" applyBorder="1"/>
    <xf numFmtId="0" fontId="103" fillId="0" borderId="42" xfId="0" applyFont="1" applyFill="1" applyBorder="1"/>
    <xf numFmtId="169" fontId="115" fillId="0" borderId="28" xfId="266" applyBorder="1"/>
    <xf numFmtId="169" fontId="115" fillId="0" borderId="0" xfId="265" applyFill="1" applyBorder="1"/>
    <xf numFmtId="169" fontId="115" fillId="0" borderId="17" xfId="265" applyFill="1" applyBorder="1"/>
    <xf numFmtId="2" fontId="115" fillId="0" borderId="28" xfId="265" applyNumberFormat="1" applyFill="1" applyBorder="1"/>
    <xf numFmtId="169" fontId="115" fillId="0" borderId="0" xfId="265"/>
    <xf numFmtId="0" fontId="116" fillId="0" borderId="25" xfId="0" applyFont="1" applyBorder="1" applyAlignment="1">
      <alignment horizontal="center"/>
    </xf>
    <xf numFmtId="168" fontId="115" fillId="0" borderId="11" xfId="267" applyBorder="1"/>
    <xf numFmtId="0" fontId="116" fillId="0" borderId="0" xfId="0" applyFont="1" applyBorder="1" applyAlignment="1">
      <alignment horizontal="center"/>
    </xf>
    <xf numFmtId="0" fontId="116" fillId="0" borderId="0" xfId="0" applyFont="1" applyFill="1" applyBorder="1" applyAlignment="1">
      <alignment horizontal="right"/>
    </xf>
    <xf numFmtId="169" fontId="115" fillId="0" borderId="42" xfId="265" applyFill="1" applyBorder="1"/>
    <xf numFmtId="169" fontId="115" fillId="0" borderId="32" xfId="265" applyBorder="1"/>
    <xf numFmtId="169" fontId="115" fillId="0" borderId="25" xfId="265" applyBorder="1"/>
    <xf numFmtId="164" fontId="0" fillId="0" borderId="40" xfId="0" applyNumberFormat="1" applyBorder="1"/>
    <xf numFmtId="169" fontId="115" fillId="0" borderId="0" xfId="265" applyFill="1"/>
    <xf numFmtId="168" fontId="115" fillId="37" borderId="34" xfId="267" applyNumberFormat="1" applyFill="1" applyBorder="1"/>
    <xf numFmtId="0" fontId="0" fillId="0" borderId="42" xfId="0" applyFill="1" applyBorder="1"/>
    <xf numFmtId="0" fontId="0" fillId="0" borderId="32" xfId="0" applyFill="1" applyBorder="1" applyAlignment="1">
      <alignment horizontal="center"/>
    </xf>
    <xf numFmtId="169" fontId="115" fillId="0" borderId="32" xfId="265" applyFill="1" applyBorder="1" applyAlignment="1">
      <alignment horizontal="center"/>
    </xf>
    <xf numFmtId="0" fontId="116" fillId="0" borderId="17" xfId="0" applyFont="1" applyFill="1" applyBorder="1"/>
    <xf numFmtId="169" fontId="116" fillId="0" borderId="28" xfId="265" applyFont="1" applyFill="1" applyBorder="1" applyAlignment="1">
      <alignment horizontal="center"/>
    </xf>
    <xf numFmtId="0" fontId="116" fillId="0" borderId="25" xfId="0" applyFont="1" applyFill="1" applyBorder="1"/>
    <xf numFmtId="169" fontId="116" fillId="0" borderId="41" xfId="265" applyFont="1" applyFill="1" applyBorder="1" applyAlignment="1">
      <alignment horizontal="center"/>
    </xf>
    <xf numFmtId="169" fontId="116" fillId="0" borderId="28" xfId="265" applyFont="1" applyFill="1" applyBorder="1"/>
    <xf numFmtId="169" fontId="116" fillId="0" borderId="42" xfId="265" applyFont="1" applyBorder="1"/>
    <xf numFmtId="0" fontId="0" fillId="0" borderId="17" xfId="0" applyFill="1" applyBorder="1"/>
    <xf numFmtId="0" fontId="116" fillId="0" borderId="17" xfId="0" applyFont="1" applyFill="1" applyBorder="1" applyAlignment="1">
      <alignment horizontal="center"/>
    </xf>
    <xf numFmtId="0" fontId="115" fillId="0" borderId="28" xfId="0" applyFont="1" applyFill="1" applyBorder="1"/>
    <xf numFmtId="0" fontId="0" fillId="0" borderId="25" xfId="0" applyFill="1" applyBorder="1"/>
    <xf numFmtId="0" fontId="0" fillId="0" borderId="34" xfId="0" applyFill="1" applyBorder="1"/>
    <xf numFmtId="169" fontId="115" fillId="0" borderId="34" xfId="265" applyFill="1" applyBorder="1"/>
    <xf numFmtId="0" fontId="3" fillId="0" borderId="17" xfId="0" applyFont="1" applyFill="1" applyBorder="1" applyAlignment="1"/>
    <xf numFmtId="0" fontId="116" fillId="0" borderId="25" xfId="0" applyFont="1" applyFill="1" applyBorder="1" applyAlignment="1">
      <alignment horizontal="center"/>
    </xf>
    <xf numFmtId="168" fontId="115" fillId="0" borderId="9" xfId="267" applyFill="1" applyBorder="1"/>
    <xf numFmtId="169" fontId="115" fillId="0" borderId="9" xfId="265" applyFill="1" applyBorder="1"/>
    <xf numFmtId="168" fontId="115" fillId="0" borderId="42" xfId="267" applyBorder="1"/>
    <xf numFmtId="168" fontId="115" fillId="0" borderId="40" xfId="267" applyBorder="1"/>
    <xf numFmtId="169" fontId="115" fillId="0" borderId="11" xfId="265" applyFill="1" applyBorder="1"/>
    <xf numFmtId="168" fontId="0" fillId="0" borderId="11" xfId="0" applyNumberFormat="1" applyFill="1" applyBorder="1"/>
    <xf numFmtId="0" fontId="116" fillId="0" borderId="0" xfId="0" applyFont="1" applyFill="1" applyBorder="1" applyAlignment="1">
      <alignment horizontal="center"/>
    </xf>
    <xf numFmtId="169" fontId="115" fillId="0" borderId="32" xfId="265" applyFill="1" applyBorder="1"/>
    <xf numFmtId="0" fontId="0" fillId="0" borderId="41" xfId="0" applyFill="1" applyBorder="1"/>
    <xf numFmtId="164" fontId="0" fillId="0" borderId="33" xfId="0" applyNumberFormat="1" applyBorder="1"/>
    <xf numFmtId="164" fontId="0" fillId="0" borderId="0" xfId="0" applyNumberFormat="1" applyBorder="1"/>
    <xf numFmtId="0" fontId="44" fillId="0" borderId="0" xfId="0" applyFont="1" applyBorder="1" applyAlignment="1">
      <alignment horizontal="center"/>
    </xf>
    <xf numFmtId="169" fontId="115" fillId="0" borderId="5" xfId="265" applyBorder="1"/>
    <xf numFmtId="164" fontId="0" fillId="0" borderId="11" xfId="0" applyNumberFormat="1" applyBorder="1"/>
    <xf numFmtId="0" fontId="0" fillId="0" borderId="5" xfId="0" applyFill="1" applyBorder="1"/>
    <xf numFmtId="169" fontId="115" fillId="0" borderId="30" xfId="265" applyBorder="1"/>
    <xf numFmtId="0" fontId="0" fillId="0" borderId="30" xfId="0" applyFill="1" applyBorder="1"/>
    <xf numFmtId="169" fontId="27" fillId="0" borderId="17" xfId="261" applyFont="1" applyBorder="1" applyAlignment="1">
      <alignment horizontal="center"/>
    </xf>
    <xf numFmtId="169" fontId="38" fillId="0" borderId="0" xfId="261" applyFont="1"/>
    <xf numFmtId="170" fontId="81" fillId="0" borderId="0" xfId="261" applyNumberFormat="1" applyFont="1" applyBorder="1"/>
    <xf numFmtId="168" fontId="102" fillId="0" borderId="11" xfId="258" applyFill="1" applyBorder="1"/>
    <xf numFmtId="168" fontId="102" fillId="0" borderId="11" xfId="258" applyNumberFormat="1" applyFill="1" applyBorder="1"/>
    <xf numFmtId="168" fontId="0" fillId="0" borderId="0" xfId="0" applyNumberFormat="1"/>
    <xf numFmtId="168" fontId="109" fillId="0" borderId="11" xfId="262" applyNumberFormat="1" applyFont="1" applyFill="1" applyBorder="1"/>
    <xf numFmtId="169" fontId="84" fillId="0" borderId="0" xfId="75" applyNumberFormat="1" applyFont="1" applyFill="1" applyBorder="1" applyAlignment="1">
      <alignment horizontal="right"/>
    </xf>
    <xf numFmtId="10" fontId="84" fillId="0" borderId="0" xfId="159" applyNumberFormat="1" applyFont="1" applyFill="1" applyBorder="1" applyAlignment="1">
      <alignment horizontal="right"/>
    </xf>
    <xf numFmtId="200" fontId="3" fillId="0" borderId="28" xfId="261" applyNumberFormat="1" applyFill="1" applyBorder="1"/>
    <xf numFmtId="0" fontId="0" fillId="0" borderId="9" xfId="0" applyFill="1" applyBorder="1"/>
    <xf numFmtId="169" fontId="3" fillId="0" borderId="25" xfId="261" applyNumberFormat="1" applyFill="1" applyBorder="1"/>
    <xf numFmtId="4" fontId="3" fillId="0" borderId="41" xfId="259" applyNumberFormat="1" applyFill="1" applyBorder="1"/>
    <xf numFmtId="169" fontId="3" fillId="0" borderId="34" xfId="261" applyNumberFormat="1" applyFill="1" applyBorder="1"/>
    <xf numFmtId="168" fontId="3" fillId="0" borderId="33" xfId="260" applyFill="1" applyBorder="1"/>
    <xf numFmtId="0" fontId="0" fillId="0" borderId="63" xfId="0" applyBorder="1"/>
    <xf numFmtId="0" fontId="0" fillId="0" borderId="65" xfId="0" applyBorder="1"/>
    <xf numFmtId="2" fontId="0" fillId="0" borderId="65" xfId="0" applyNumberFormat="1" applyBorder="1"/>
    <xf numFmtId="0" fontId="0" fillId="0" borderId="66" xfId="0" applyBorder="1"/>
    <xf numFmtId="169" fontId="119" fillId="0" borderId="0" xfId="75" applyNumberFormat="1" applyFont="1" applyBorder="1"/>
    <xf numFmtId="10" fontId="119" fillId="66" borderId="0" xfId="159" applyNumberFormat="1" applyFont="1" applyFill="1" applyBorder="1"/>
    <xf numFmtId="169" fontId="121" fillId="0" borderId="0" xfId="75" applyNumberFormat="1" applyFont="1" applyBorder="1"/>
    <xf numFmtId="169" fontId="121" fillId="0" borderId="0" xfId="75" applyNumberFormat="1" applyFont="1" applyFill="1" applyBorder="1"/>
    <xf numFmtId="0" fontId="121" fillId="0" borderId="0" xfId="0" applyFont="1" applyFill="1" applyBorder="1"/>
    <xf numFmtId="10" fontId="121" fillId="0" borderId="0" xfId="159" applyNumberFormat="1" applyFont="1" applyFill="1" applyBorder="1"/>
    <xf numFmtId="9" fontId="119" fillId="0" borderId="50" xfId="75" applyNumberFormat="1" applyFont="1" applyBorder="1"/>
    <xf numFmtId="9" fontId="119" fillId="0" borderId="17" xfId="159" applyFont="1" applyBorder="1"/>
    <xf numFmtId="198" fontId="119" fillId="0" borderId="9" xfId="75" applyNumberFormat="1" applyFont="1" applyBorder="1"/>
    <xf numFmtId="198" fontId="119" fillId="0" borderId="9" xfId="75" applyNumberFormat="1" applyFont="1" applyFill="1" applyBorder="1"/>
    <xf numFmtId="167" fontId="119" fillId="0" borderId="9" xfId="75" applyNumberFormat="1" applyFont="1" applyBorder="1"/>
    <xf numFmtId="9" fontId="119" fillId="0" borderId="9" xfId="75" applyNumberFormat="1" applyFont="1" applyBorder="1"/>
    <xf numFmtId="9" fontId="119" fillId="66" borderId="50" xfId="75" applyNumberFormat="1" applyFont="1" applyFill="1" applyBorder="1"/>
    <xf numFmtId="198" fontId="119" fillId="0" borderId="50" xfId="75" applyNumberFormat="1" applyFont="1" applyBorder="1"/>
    <xf numFmtId="168" fontId="119" fillId="0" borderId="11" xfId="262" applyFont="1" applyFill="1" applyBorder="1"/>
    <xf numFmtId="165" fontId="119" fillId="0" borderId="11" xfId="262" applyNumberFormat="1" applyFont="1" applyFill="1" applyBorder="1"/>
    <xf numFmtId="169" fontId="119" fillId="0" borderId="28" xfId="261" applyNumberFormat="1" applyFont="1" applyFill="1" applyBorder="1"/>
    <xf numFmtId="200" fontId="119" fillId="0" borderId="28" xfId="261" applyNumberFormat="1" applyFont="1" applyFill="1" applyBorder="1"/>
    <xf numFmtId="169" fontId="119" fillId="0" borderId="28" xfId="261" applyFont="1" applyFill="1" applyBorder="1"/>
    <xf numFmtId="2" fontId="119" fillId="0" borderId="28" xfId="261" applyNumberFormat="1" applyFont="1" applyFill="1" applyBorder="1"/>
    <xf numFmtId="2" fontId="119" fillId="0" borderId="28" xfId="261" applyNumberFormat="1" applyFont="1" applyBorder="1"/>
    <xf numFmtId="10" fontId="122" fillId="0" borderId="0" xfId="259" applyNumberFormat="1" applyFont="1"/>
    <xf numFmtId="3" fontId="122" fillId="0" borderId="0" xfId="259" applyNumberFormat="1" applyFont="1"/>
    <xf numFmtId="170" fontId="122" fillId="0" borderId="0" xfId="261" applyNumberFormat="1" applyFont="1" applyBorder="1"/>
    <xf numFmtId="169" fontId="3" fillId="0" borderId="34" xfId="261" applyFont="1" applyFill="1" applyBorder="1"/>
    <xf numFmtId="169" fontId="120" fillId="0" borderId="34" xfId="261" applyFont="1" applyFill="1" applyBorder="1"/>
    <xf numFmtId="198" fontId="3" fillId="0" borderId="64" xfId="75" applyNumberFormat="1" applyBorder="1"/>
    <xf numFmtId="9" fontId="3" fillId="0" borderId="64" xfId="159" applyBorder="1"/>
    <xf numFmtId="9" fontId="3" fillId="0" borderId="54" xfId="75" applyNumberFormat="1" applyBorder="1"/>
    <xf numFmtId="198" fontId="0" fillId="0" borderId="0" xfId="75" applyNumberFormat="1" applyFont="1" applyBorder="1"/>
    <xf numFmtId="195" fontId="123" fillId="0" borderId="0" xfId="0" applyNumberFormat="1" applyFont="1" applyAlignment="1">
      <alignment horizontal="right"/>
    </xf>
    <xf numFmtId="0" fontId="105" fillId="0" borderId="0" xfId="0" applyFont="1" applyBorder="1"/>
    <xf numFmtId="0" fontId="123" fillId="0" borderId="38" xfId="0" applyFont="1" applyFill="1" applyBorder="1" applyAlignment="1">
      <alignment horizontal="left" indent="2"/>
    </xf>
    <xf numFmtId="198" fontId="123" fillId="0" borderId="0" xfId="75" applyNumberFormat="1" applyFont="1" applyBorder="1"/>
    <xf numFmtId="0" fontId="123" fillId="0" borderId="0" xfId="0" applyFont="1" applyBorder="1"/>
    <xf numFmtId="169" fontId="123" fillId="0" borderId="0" xfId="0" applyNumberFormat="1" applyFont="1" applyBorder="1"/>
    <xf numFmtId="195" fontId="105" fillId="0" borderId="0" xfId="0" applyNumberFormat="1" applyFont="1" applyBorder="1" applyAlignment="1">
      <alignment horizontal="right"/>
    </xf>
    <xf numFmtId="0" fontId="105" fillId="0" borderId="0" xfId="0" applyFont="1"/>
    <xf numFmtId="10" fontId="120" fillId="0" borderId="0" xfId="159" applyNumberFormat="1" applyFont="1" applyFill="1" applyBorder="1" applyAlignment="1">
      <alignment horizontal="right"/>
    </xf>
    <xf numFmtId="169" fontId="123" fillId="0" borderId="0" xfId="75" applyNumberFormat="1" applyFont="1" applyBorder="1"/>
    <xf numFmtId="198" fontId="119" fillId="0" borderId="51" xfId="75" applyNumberFormat="1" applyFont="1" applyFill="1" applyBorder="1"/>
    <xf numFmtId="167" fontId="119" fillId="0" borderId="51" xfId="75" applyNumberFormat="1" applyFont="1" applyFill="1" applyBorder="1"/>
    <xf numFmtId="9" fontId="3" fillId="0" borderId="51" xfId="75" applyNumberFormat="1" applyFill="1" applyBorder="1"/>
    <xf numFmtId="198" fontId="3" fillId="0" borderId="51" xfId="75" applyNumberFormat="1" applyFont="1" applyFill="1" applyBorder="1"/>
    <xf numFmtId="198" fontId="3" fillId="0" borderId="51" xfId="75" applyNumberFormat="1" applyFont="1" applyBorder="1"/>
    <xf numFmtId="198" fontId="3" fillId="0" borderId="61" xfId="75" applyNumberFormat="1" applyFont="1" applyBorder="1"/>
    <xf numFmtId="198" fontId="3" fillId="0" borderId="46" xfId="75" applyNumberFormat="1" applyFont="1" applyBorder="1"/>
    <xf numFmtId="198" fontId="3" fillId="0" borderId="29" xfId="75" applyNumberFormat="1" applyFont="1" applyBorder="1"/>
    <xf numFmtId="198" fontId="3" fillId="0" borderId="17" xfId="75" applyNumberFormat="1" applyFont="1" applyBorder="1"/>
    <xf numFmtId="198" fontId="3" fillId="0" borderId="28" xfId="75" applyNumberFormat="1" applyFont="1" applyBorder="1"/>
    <xf numFmtId="198" fontId="3" fillId="0" borderId="29" xfId="75" applyNumberFormat="1" applyFont="1" applyFill="1" applyBorder="1"/>
    <xf numFmtId="198" fontId="3" fillId="0" borderId="17" xfId="75" applyNumberFormat="1" applyFont="1" applyFill="1" applyBorder="1"/>
    <xf numFmtId="198" fontId="3" fillId="0" borderId="28" xfId="75" applyNumberFormat="1" applyFont="1" applyFill="1" applyBorder="1"/>
    <xf numFmtId="198" fontId="3" fillId="0" borderId="52" xfId="75" applyNumberFormat="1" applyFont="1" applyBorder="1"/>
    <xf numFmtId="198" fontId="3" fillId="0" borderId="53" xfId="75" applyNumberFormat="1" applyFont="1" applyBorder="1"/>
    <xf numFmtId="198" fontId="3" fillId="0" borderId="54" xfId="75" applyNumberFormat="1" applyFont="1" applyBorder="1"/>
    <xf numFmtId="201" fontId="108" fillId="0" borderId="0" xfId="75" applyNumberFormat="1" applyFont="1" applyFill="1" applyBorder="1"/>
    <xf numFmtId="198" fontId="108" fillId="0" borderId="0" xfId="75" applyNumberFormat="1" applyFont="1" applyFill="1" applyBorder="1" applyAlignment="1">
      <alignment horizontal="center" vertical="center"/>
    </xf>
    <xf numFmtId="169" fontId="108" fillId="0" borderId="0" xfId="0" applyNumberFormat="1" applyFont="1" applyBorder="1" applyAlignment="1">
      <alignment horizontal="right"/>
    </xf>
    <xf numFmtId="195" fontId="108" fillId="0" borderId="0" xfId="0" applyNumberFormat="1" applyFont="1" applyAlignment="1">
      <alignment horizontal="right"/>
    </xf>
    <xf numFmtId="198" fontId="108" fillId="0" borderId="0" xfId="259" applyNumberFormat="1" applyFont="1" applyAlignment="1">
      <alignment horizontal="center"/>
    </xf>
    <xf numFmtId="10" fontId="119" fillId="0" borderId="0" xfId="159" applyNumberFormat="1" applyFont="1" applyFill="1" applyBorder="1"/>
    <xf numFmtId="0" fontId="89" fillId="68" borderId="0" xfId="268" applyNumberFormat="1" applyFont="1" applyFill="1" applyBorder="1" applyAlignment="1">
      <alignment horizontal="center" vertical="center" wrapText="1"/>
    </xf>
    <xf numFmtId="0" fontId="82" fillId="0" borderId="0" xfId="127" applyFont="1" applyAlignment="1" applyProtection="1">
      <alignment horizontal="left"/>
    </xf>
    <xf numFmtId="0" fontId="3" fillId="0" borderId="0" xfId="264" applyFont="1" applyBorder="1"/>
    <xf numFmtId="0" fontId="3" fillId="0" borderId="0" xfId="259" applyFill="1" applyBorder="1" applyAlignment="1">
      <alignment horizontal="left"/>
    </xf>
    <xf numFmtId="0" fontId="88" fillId="68" borderId="0" xfId="268" applyNumberFormat="1" applyFont="1" applyFill="1" applyBorder="1" applyAlignment="1">
      <alignment horizontal="center" vertical="center" wrapText="1"/>
    </xf>
    <xf numFmtId="0" fontId="124" fillId="0" borderId="63" xfId="0" applyFont="1" applyFill="1" applyBorder="1"/>
    <xf numFmtId="0" fontId="27" fillId="0" borderId="63" xfId="0" applyFont="1" applyBorder="1"/>
    <xf numFmtId="0" fontId="27" fillId="0" borderId="40" xfId="0" applyFont="1" applyBorder="1"/>
    <xf numFmtId="0" fontId="27" fillId="0" borderId="65" xfId="0" applyFont="1" applyBorder="1"/>
    <xf numFmtId="169" fontId="84" fillId="0" borderId="68" xfId="75" applyNumberFormat="1" applyFont="1" applyFill="1" applyBorder="1" applyAlignment="1">
      <alignment horizontal="right"/>
    </xf>
    <xf numFmtId="10" fontId="84" fillId="0" borderId="68" xfId="159" applyNumberFormat="1" applyFont="1" applyFill="1" applyBorder="1" applyAlignment="1">
      <alignment horizontal="right"/>
    </xf>
    <xf numFmtId="2" fontId="119" fillId="0" borderId="68" xfId="159" applyNumberFormat="1" applyFont="1" applyBorder="1"/>
    <xf numFmtId="10" fontId="121" fillId="0" borderId="0" xfId="0" applyNumberFormat="1" applyFont="1" applyFill="1" applyBorder="1"/>
    <xf numFmtId="0" fontId="3" fillId="0" borderId="65" xfId="259" applyFont="1" applyBorder="1"/>
    <xf numFmtId="0" fontId="3" fillId="0" borderId="65" xfId="0" applyFont="1" applyBorder="1"/>
    <xf numFmtId="10" fontId="0" fillId="0" borderId="65" xfId="0" applyNumberFormat="1" applyBorder="1"/>
    <xf numFmtId="10" fontId="0" fillId="0" borderId="65" xfId="0" applyNumberFormat="1" applyFill="1" applyBorder="1"/>
    <xf numFmtId="10" fontId="0" fillId="0" borderId="68" xfId="159" applyNumberFormat="1" applyFont="1" applyBorder="1"/>
    <xf numFmtId="0" fontId="0" fillId="69" borderId="0" xfId="0" applyFill="1" applyBorder="1"/>
    <xf numFmtId="0" fontId="106" fillId="0" borderId="0" xfId="0" applyFont="1" applyBorder="1"/>
    <xf numFmtId="0" fontId="79" fillId="58" borderId="0" xfId="269" applyFont="1" applyFill="1" applyAlignment="1">
      <alignment horizontal="left"/>
    </xf>
    <xf numFmtId="169" fontId="119" fillId="0" borderId="68" xfId="75" applyNumberFormat="1" applyFont="1" applyBorder="1"/>
    <xf numFmtId="169" fontId="0" fillId="0" borderId="68" xfId="75" applyNumberFormat="1" applyFont="1" applyBorder="1"/>
    <xf numFmtId="169" fontId="121" fillId="0" borderId="68" xfId="75" applyNumberFormat="1" applyFont="1" applyBorder="1"/>
    <xf numFmtId="169" fontId="0" fillId="0" borderId="68" xfId="0" applyNumberFormat="1" applyBorder="1"/>
    <xf numFmtId="169" fontId="119" fillId="0" borderId="68" xfId="75" applyFont="1" applyBorder="1"/>
    <xf numFmtId="0" fontId="0" fillId="0" borderId="68" xfId="0" applyBorder="1"/>
    <xf numFmtId="2" fontId="121" fillId="0" borderId="68" xfId="0" applyNumberFormat="1" applyFont="1" applyBorder="1"/>
    <xf numFmtId="2" fontId="0" fillId="0" borderId="68" xfId="0" applyNumberFormat="1" applyBorder="1"/>
    <xf numFmtId="0" fontId="3" fillId="0" borderId="28" xfId="0" applyFont="1" applyBorder="1"/>
    <xf numFmtId="10" fontId="119" fillId="0" borderId="68" xfId="0" applyNumberFormat="1" applyFont="1" applyBorder="1"/>
    <xf numFmtId="10" fontId="121" fillId="0" borderId="68" xfId="0" applyNumberFormat="1" applyFont="1" applyBorder="1"/>
    <xf numFmtId="10" fontId="121" fillId="0" borderId="68" xfId="0" applyNumberFormat="1" applyFont="1" applyFill="1" applyBorder="1"/>
    <xf numFmtId="10" fontId="0" fillId="0" borderId="68" xfId="159" applyNumberFormat="1" applyFont="1" applyFill="1" applyBorder="1"/>
    <xf numFmtId="10" fontId="119" fillId="0" borderId="68" xfId="159" applyNumberFormat="1" applyFont="1" applyFill="1" applyBorder="1"/>
    <xf numFmtId="0" fontId="0" fillId="69" borderId="68" xfId="0" applyFill="1" applyBorder="1"/>
    <xf numFmtId="168" fontId="119" fillId="66" borderId="68" xfId="262" applyFont="1" applyFill="1" applyBorder="1"/>
    <xf numFmtId="188" fontId="119" fillId="66" borderId="68" xfId="159" applyNumberFormat="1" applyFont="1" applyFill="1" applyBorder="1" applyAlignment="1">
      <alignment horizontal="center"/>
    </xf>
    <xf numFmtId="169" fontId="119" fillId="69" borderId="68" xfId="75" applyNumberFormat="1" applyFont="1" applyFill="1" applyBorder="1"/>
    <xf numFmtId="169" fontId="0" fillId="69" borderId="68" xfId="75" applyNumberFormat="1" applyFont="1" applyFill="1" applyBorder="1"/>
    <xf numFmtId="188" fontId="119" fillId="66" borderId="69" xfId="159" applyNumberFormat="1" applyFont="1" applyFill="1" applyBorder="1" applyAlignment="1">
      <alignment horizontal="center"/>
    </xf>
    <xf numFmtId="169" fontId="0" fillId="0" borderId="69" xfId="75" applyNumberFormat="1" applyFont="1" applyBorder="1"/>
    <xf numFmtId="0" fontId="3" fillId="0" borderId="33" xfId="0" applyFont="1" applyBorder="1"/>
    <xf numFmtId="0" fontId="3" fillId="0" borderId="5" xfId="0" applyFont="1" applyBorder="1"/>
    <xf numFmtId="0" fontId="3" fillId="0" borderId="34" xfId="0" applyFont="1" applyBorder="1"/>
    <xf numFmtId="0" fontId="0" fillId="69" borderId="69" xfId="0" applyFill="1" applyBorder="1"/>
    <xf numFmtId="169" fontId="119" fillId="69" borderId="69" xfId="75" applyNumberFormat="1" applyFont="1" applyFill="1" applyBorder="1"/>
    <xf numFmtId="169" fontId="0" fillId="69" borderId="69" xfId="75" applyNumberFormat="1" applyFont="1" applyFill="1" applyBorder="1"/>
    <xf numFmtId="169" fontId="0" fillId="0" borderId="69" xfId="0" applyNumberFormat="1" applyBorder="1"/>
    <xf numFmtId="169" fontId="0" fillId="69" borderId="68" xfId="0" applyNumberFormat="1" applyFill="1" applyBorder="1"/>
    <xf numFmtId="2" fontId="0" fillId="69" borderId="68" xfId="0" applyNumberFormat="1" applyFill="1" applyBorder="1"/>
    <xf numFmtId="196" fontId="3" fillId="0" borderId="0" xfId="259" applyNumberFormat="1" applyFill="1"/>
    <xf numFmtId="169" fontId="3" fillId="0" borderId="17" xfId="259" applyNumberFormat="1" applyFont="1" applyBorder="1" applyAlignment="1"/>
    <xf numFmtId="188" fontId="3" fillId="0" borderId="0" xfId="259" applyNumberFormat="1" applyFill="1"/>
    <xf numFmtId="196" fontId="0" fillId="0" borderId="0" xfId="0" applyNumberFormat="1" applyFill="1"/>
    <xf numFmtId="169" fontId="119" fillId="66" borderId="28" xfId="261" applyFont="1" applyFill="1" applyBorder="1"/>
    <xf numFmtId="169" fontId="119" fillId="66" borderId="28" xfId="265" applyFont="1" applyFill="1" applyBorder="1"/>
    <xf numFmtId="10" fontId="115" fillId="0" borderId="0" xfId="159" applyNumberFormat="1" applyFont="1"/>
    <xf numFmtId="169" fontId="0" fillId="0" borderId="0" xfId="0" applyNumberFormat="1" applyFill="1"/>
    <xf numFmtId="202" fontId="0" fillId="0" borderId="0" xfId="0" applyNumberFormat="1" applyFill="1"/>
    <xf numFmtId="169" fontId="115" fillId="0" borderId="28" xfId="266" applyFill="1" applyBorder="1"/>
    <xf numFmtId="2" fontId="115" fillId="0" borderId="28" xfId="266" applyNumberFormat="1" applyFill="1" applyBorder="1"/>
    <xf numFmtId="169" fontId="119" fillId="66" borderId="28" xfId="266" applyFont="1" applyFill="1" applyBorder="1"/>
    <xf numFmtId="0" fontId="0" fillId="0" borderId="65" xfId="0" applyBorder="1" applyAlignment="1">
      <alignment horizontal="right"/>
    </xf>
    <xf numFmtId="10" fontId="119" fillId="66" borderId="68" xfId="0" applyNumberFormat="1" applyFont="1" applyFill="1" applyBorder="1" applyAlignment="1">
      <alignment horizontal="right"/>
    </xf>
    <xf numFmtId="169" fontId="119" fillId="66" borderId="28" xfId="261" applyNumberFormat="1" applyFont="1" applyFill="1" applyBorder="1"/>
    <xf numFmtId="0" fontId="119" fillId="66" borderId="28" xfId="259" applyFont="1" applyFill="1" applyBorder="1"/>
    <xf numFmtId="2" fontId="0" fillId="0" borderId="0" xfId="0" applyNumberFormat="1"/>
    <xf numFmtId="2" fontId="0" fillId="0" borderId="68" xfId="258" applyNumberFormat="1" applyFont="1" applyBorder="1"/>
    <xf numFmtId="10" fontId="3" fillId="0" borderId="31" xfId="262" applyNumberFormat="1" applyFill="1" applyBorder="1"/>
    <xf numFmtId="10" fontId="27" fillId="61" borderId="31" xfId="262" applyNumberFormat="1" applyFont="1" applyFill="1" applyBorder="1" applyAlignment="1">
      <alignment horizontal="center" vertical="center" wrapText="1"/>
    </xf>
    <xf numFmtId="168" fontId="3" fillId="0" borderId="28" xfId="259" applyNumberFormat="1" applyFill="1" applyBorder="1" applyAlignment="1"/>
    <xf numFmtId="168" fontId="3" fillId="0" borderId="17" xfId="259" applyNumberFormat="1" applyFill="1" applyBorder="1" applyAlignment="1"/>
    <xf numFmtId="168" fontId="3" fillId="0" borderId="28" xfId="260" applyNumberFormat="1" applyFill="1" applyBorder="1"/>
    <xf numFmtId="168" fontId="3" fillId="0" borderId="17" xfId="260" applyNumberFormat="1" applyFill="1" applyBorder="1"/>
    <xf numFmtId="0" fontId="0" fillId="0" borderId="26" xfId="0" applyBorder="1"/>
    <xf numFmtId="198" fontId="119" fillId="0" borderId="68" xfId="75" applyNumberFormat="1" applyFont="1" applyBorder="1"/>
    <xf numFmtId="0" fontId="3" fillId="0" borderId="0" xfId="0" applyFont="1" applyFill="1" applyBorder="1"/>
    <xf numFmtId="9" fontId="3" fillId="0" borderId="63" xfId="159" applyBorder="1"/>
    <xf numFmtId="9" fontId="3" fillId="0" borderId="63" xfId="75" applyNumberFormat="1" applyBorder="1"/>
    <xf numFmtId="9" fontId="121" fillId="0" borderId="50" xfId="75" applyNumberFormat="1" applyFont="1" applyBorder="1"/>
    <xf numFmtId="9" fontId="121" fillId="0" borderId="64" xfId="159" applyNumberFormat="1" applyFont="1" applyBorder="1"/>
    <xf numFmtId="169" fontId="108" fillId="0" borderId="0" xfId="259" applyNumberFormat="1" applyFont="1" applyBorder="1" applyAlignment="1">
      <alignment horizontal="center"/>
    </xf>
    <xf numFmtId="198" fontId="3" fillId="0" borderId="63" xfId="75" applyNumberFormat="1" applyBorder="1"/>
    <xf numFmtId="198" fontId="109" fillId="0" borderId="64" xfId="75" applyNumberFormat="1" applyFont="1" applyFill="1" applyBorder="1"/>
    <xf numFmtId="198" fontId="119" fillId="0" borderId="63" xfId="75" applyNumberFormat="1" applyFont="1" applyBorder="1"/>
    <xf numFmtId="9" fontId="119" fillId="0" borderId="63" xfId="75" applyNumberFormat="1" applyFont="1" applyBorder="1"/>
    <xf numFmtId="198" fontId="119" fillId="66" borderId="68" xfId="75" applyNumberFormat="1" applyFont="1" applyFill="1" applyBorder="1"/>
    <xf numFmtId="198" fontId="109" fillId="0" borderId="29" xfId="75" applyNumberFormat="1" applyFont="1" applyBorder="1"/>
    <xf numFmtId="0" fontId="2" fillId="0" borderId="0" xfId="278"/>
    <xf numFmtId="0" fontId="127" fillId="0" borderId="0" xfId="278" applyFont="1"/>
    <xf numFmtId="0" fontId="2" fillId="0" borderId="11" xfId="278" applyBorder="1"/>
    <xf numFmtId="203" fontId="2" fillId="0" borderId="11" xfId="278" applyNumberFormat="1" applyBorder="1"/>
    <xf numFmtId="203" fontId="2" fillId="0" borderId="11" xfId="278" applyNumberFormat="1" applyFill="1" applyBorder="1"/>
    <xf numFmtId="0" fontId="2" fillId="0" borderId="11" xfId="278" applyBorder="1" applyAlignment="1">
      <alignment wrapText="1"/>
    </xf>
    <xf numFmtId="168" fontId="2" fillId="0" borderId="11" xfId="278" applyNumberFormat="1" applyBorder="1"/>
    <xf numFmtId="203" fontId="2" fillId="0" borderId="0" xfId="278" applyNumberFormat="1"/>
    <xf numFmtId="0" fontId="128" fillId="0" borderId="0" xfId="278" applyFont="1"/>
    <xf numFmtId="167" fontId="128" fillId="0" borderId="0" xfId="278" applyNumberFormat="1" applyFont="1"/>
    <xf numFmtId="0" fontId="125" fillId="0" borderId="0" xfId="278" applyFont="1" applyFill="1"/>
    <xf numFmtId="0" fontId="126" fillId="0" borderId="0" xfId="278" applyFont="1" applyFill="1"/>
    <xf numFmtId="0" fontId="2" fillId="0" borderId="0" xfId="278" applyFill="1"/>
    <xf numFmtId="0" fontId="129" fillId="0" borderId="0" xfId="278" applyFont="1"/>
    <xf numFmtId="9" fontId="119" fillId="0" borderId="64" xfId="159" applyFont="1" applyBorder="1"/>
    <xf numFmtId="2" fontId="2" fillId="0" borderId="11" xfId="278" applyNumberFormat="1" applyBorder="1"/>
    <xf numFmtId="0" fontId="0" fillId="54" borderId="0" xfId="0" applyFill="1" applyAlignment="1">
      <alignment horizontal="center"/>
    </xf>
    <xf numFmtId="0" fontId="3" fillId="0" borderId="0" xfId="280" applyFont="1" applyAlignment="1">
      <alignment horizontal="center"/>
    </xf>
    <xf numFmtId="0" fontId="78" fillId="58" borderId="0" xfId="280" applyFont="1" applyFill="1" applyBorder="1" applyAlignment="1">
      <alignment horizontal="left"/>
    </xf>
    <xf numFmtId="0" fontId="78" fillId="58" borderId="0" xfId="269" applyFont="1" applyFill="1" applyAlignment="1"/>
    <xf numFmtId="0" fontId="81" fillId="58" borderId="0" xfId="269" applyFont="1" applyFill="1" applyAlignment="1"/>
    <xf numFmtId="0" fontId="79" fillId="58" borderId="0" xfId="269" applyFont="1" applyFill="1"/>
    <xf numFmtId="0" fontId="3" fillId="58" borderId="0" xfId="269" applyFill="1"/>
    <xf numFmtId="0" fontId="79" fillId="58" borderId="0" xfId="269" applyFont="1" applyFill="1" applyAlignment="1">
      <alignment horizontal="center"/>
    </xf>
    <xf numFmtId="0" fontId="79" fillId="58" borderId="0" xfId="269" applyFont="1" applyFill="1" applyAlignment="1">
      <alignment horizontal="right"/>
    </xf>
    <xf numFmtId="0" fontId="82" fillId="0" borderId="0" xfId="281" applyFont="1" applyAlignment="1" applyProtection="1">
      <alignment horizontal="left"/>
    </xf>
    <xf numFmtId="0" fontId="27" fillId="0" borderId="0" xfId="264" applyFont="1" applyBorder="1"/>
    <xf numFmtId="0" fontId="3" fillId="73" borderId="0" xfId="282" applyFont="1" applyFill="1" applyProtection="1">
      <protection locked="0"/>
    </xf>
    <xf numFmtId="0" fontId="100" fillId="73" borderId="0" xfId="282" applyFont="1" applyFill="1" applyProtection="1">
      <protection locked="0"/>
    </xf>
    <xf numFmtId="0" fontId="131" fillId="0" borderId="0" xfId="282" applyProtection="1"/>
    <xf numFmtId="0" fontId="131" fillId="73" borderId="0" xfId="282" applyFill="1" applyBorder="1" applyProtection="1">
      <protection locked="0"/>
    </xf>
    <xf numFmtId="0" fontId="131" fillId="73" borderId="0" xfId="282" applyFill="1" applyProtection="1"/>
    <xf numFmtId="0" fontId="100" fillId="73" borderId="0" xfId="282" applyFont="1" applyFill="1" applyProtection="1"/>
    <xf numFmtId="0" fontId="3" fillId="73" borderId="0" xfId="282" applyFont="1" applyFill="1" applyProtection="1"/>
    <xf numFmtId="198" fontId="132" fillId="0" borderId="0" xfId="282" applyNumberFormat="1" applyFont="1" applyProtection="1"/>
    <xf numFmtId="0" fontId="131" fillId="73" borderId="0" xfId="282" applyFill="1" applyProtection="1">
      <protection locked="0"/>
    </xf>
    <xf numFmtId="0" fontId="44" fillId="73" borderId="0" xfId="282" applyFont="1" applyFill="1" applyBorder="1" applyProtection="1"/>
    <xf numFmtId="0" fontId="133" fillId="73" borderId="0" xfId="282" applyFont="1" applyFill="1" applyBorder="1" applyProtection="1"/>
    <xf numFmtId="0" fontId="134" fillId="70" borderId="0" xfId="283">
      <alignment vertical="center"/>
      <protection locked="0"/>
    </xf>
    <xf numFmtId="0" fontId="133" fillId="73" borderId="0" xfId="282" applyFont="1" applyFill="1" applyBorder="1" applyProtection="1">
      <protection hidden="1"/>
    </xf>
    <xf numFmtId="0" fontId="44" fillId="73" borderId="0" xfId="282" applyFont="1" applyFill="1" applyBorder="1" applyProtection="1">
      <protection hidden="1"/>
    </xf>
    <xf numFmtId="0" fontId="64" fillId="73" borderId="0" xfId="282" applyFont="1" applyFill="1" applyProtection="1"/>
    <xf numFmtId="0" fontId="135" fillId="73" borderId="0" xfId="282" applyFont="1" applyFill="1" applyProtection="1"/>
    <xf numFmtId="0" fontId="136" fillId="0" borderId="0" xfId="282" applyFont="1" applyFill="1" applyAlignment="1" applyProtection="1">
      <alignment horizontal="left" vertical="center"/>
    </xf>
    <xf numFmtId="0" fontId="137" fillId="0" borderId="0" xfId="282" applyFont="1" applyFill="1" applyProtection="1"/>
    <xf numFmtId="0" fontId="135" fillId="73" borderId="0" xfId="282" applyFont="1" applyFill="1" applyBorder="1" applyProtection="1">
      <protection hidden="1"/>
    </xf>
    <xf numFmtId="0" fontId="64" fillId="73" borderId="0" xfId="282" applyFont="1" applyFill="1" applyBorder="1" applyProtection="1">
      <protection hidden="1"/>
    </xf>
    <xf numFmtId="0" fontId="137" fillId="0" borderId="0" xfId="282" applyFont="1" applyFill="1" applyBorder="1" applyProtection="1"/>
    <xf numFmtId="0" fontId="64" fillId="0" borderId="0" xfId="282" applyFont="1" applyFill="1" applyAlignment="1" applyProtection="1">
      <alignment horizontal="left" vertical="center"/>
    </xf>
    <xf numFmtId="0" fontId="3" fillId="73" borderId="0" xfId="282" applyFont="1" applyFill="1" applyAlignment="1" applyProtection="1">
      <alignment horizontal="right"/>
    </xf>
    <xf numFmtId="0" fontId="138" fillId="0" borderId="18" xfId="282" applyFont="1" applyBorder="1" applyProtection="1"/>
    <xf numFmtId="0" fontId="139" fillId="0" borderId="0" xfId="282" applyFont="1" applyProtection="1"/>
    <xf numFmtId="0" fontId="3" fillId="0" borderId="0" xfId="282" applyFont="1" applyProtection="1"/>
    <xf numFmtId="0" fontId="139" fillId="0" borderId="49" xfId="282" applyFont="1" applyBorder="1" applyProtection="1"/>
    <xf numFmtId="0" fontId="140" fillId="73" borderId="70" xfId="282" applyFont="1" applyFill="1" applyBorder="1" applyAlignment="1" applyProtection="1">
      <alignment horizontal="center" vertical="center"/>
    </xf>
    <xf numFmtId="0" fontId="140" fillId="73" borderId="71" xfId="282" applyFont="1" applyFill="1" applyBorder="1" applyAlignment="1" applyProtection="1">
      <alignment horizontal="center" vertical="center"/>
    </xf>
    <xf numFmtId="0" fontId="140" fillId="73" borderId="72" xfId="282" applyFont="1" applyFill="1" applyBorder="1" applyAlignment="1" applyProtection="1">
      <alignment horizontal="center" vertical="center"/>
    </xf>
    <xf numFmtId="0" fontId="139" fillId="0" borderId="57" xfId="282" applyFont="1" applyBorder="1" applyProtection="1"/>
    <xf numFmtId="0" fontId="141" fillId="73" borderId="0" xfId="282" applyFont="1" applyFill="1" applyBorder="1" applyProtection="1"/>
    <xf numFmtId="0" fontId="138" fillId="73" borderId="57" xfId="282" applyFont="1" applyFill="1" applyBorder="1" applyAlignment="1" applyProtection="1">
      <alignment vertical="center"/>
    </xf>
    <xf numFmtId="0" fontId="138" fillId="73" borderId="73" xfId="282" applyFont="1" applyFill="1" applyBorder="1" applyAlignment="1" applyProtection="1">
      <alignment vertical="center" wrapText="1"/>
    </xf>
    <xf numFmtId="198" fontId="119" fillId="69" borderId="74" xfId="284" applyNumberFormat="1" applyFont="1" applyFill="1" applyBorder="1" applyAlignment="1" applyProtection="1">
      <alignment horizontal="right" vertical="center" wrapText="1" indent="1"/>
      <protection locked="0"/>
    </xf>
    <xf numFmtId="198" fontId="119" fillId="69" borderId="75" xfId="284" applyNumberFormat="1" applyFont="1" applyFill="1" applyBorder="1" applyAlignment="1" applyProtection="1">
      <alignment horizontal="right" vertical="center" wrapText="1" indent="1"/>
      <protection locked="0"/>
    </xf>
    <xf numFmtId="198" fontId="119" fillId="69" borderId="76" xfId="284" applyNumberFormat="1" applyFont="1" applyFill="1" applyBorder="1" applyAlignment="1" applyProtection="1">
      <alignment horizontal="right" vertical="center" indent="1"/>
      <protection locked="0"/>
    </xf>
    <xf numFmtId="0" fontId="100" fillId="73" borderId="0" xfId="282" applyFont="1" applyFill="1" applyProtection="1">
      <protection hidden="1"/>
    </xf>
    <xf numFmtId="0" fontId="3" fillId="73" borderId="0" xfId="282" applyFont="1" applyFill="1" applyProtection="1">
      <protection hidden="1"/>
    </xf>
    <xf numFmtId="0" fontId="138" fillId="73" borderId="57" xfId="282" applyFont="1" applyFill="1" applyBorder="1" applyAlignment="1" applyProtection="1">
      <alignment horizontal="left" vertical="center"/>
    </xf>
    <xf numFmtId="3" fontId="131" fillId="73" borderId="77" xfId="282" applyNumberFormat="1" applyFill="1" applyBorder="1" applyAlignment="1" applyProtection="1">
      <alignment horizontal="left" indent="1"/>
      <protection locked="0"/>
    </xf>
    <xf numFmtId="198" fontId="2" fillId="69" borderId="74" xfId="284" applyNumberFormat="1" applyFont="1" applyFill="1" applyBorder="1" applyProtection="1">
      <protection locked="0"/>
    </xf>
    <xf numFmtId="198" fontId="2" fillId="69" borderId="75" xfId="284" applyNumberFormat="1" applyFont="1" applyFill="1" applyBorder="1" applyProtection="1">
      <protection locked="0"/>
    </xf>
    <xf numFmtId="198" fontId="2" fillId="69" borderId="76" xfId="284" applyNumberFormat="1" applyFont="1" applyFill="1" applyBorder="1" applyProtection="1">
      <protection locked="0"/>
    </xf>
    <xf numFmtId="0" fontId="131" fillId="0" borderId="0" xfId="282" applyFill="1" applyBorder="1" applyProtection="1"/>
    <xf numFmtId="0" fontId="138" fillId="73" borderId="60" xfId="282" applyFont="1" applyFill="1" applyBorder="1" applyAlignment="1" applyProtection="1"/>
    <xf numFmtId="0" fontId="138" fillId="73" borderId="79" xfId="282" applyFont="1" applyFill="1" applyBorder="1" applyAlignment="1" applyProtection="1">
      <alignment vertical="center" wrapText="1"/>
    </xf>
    <xf numFmtId="198" fontId="119" fillId="69" borderId="80" xfId="284" applyNumberFormat="1" applyFont="1" applyFill="1" applyBorder="1" applyAlignment="1" applyProtection="1">
      <alignment horizontal="right" vertical="center" wrapText="1" indent="1"/>
      <protection locked="0"/>
    </xf>
    <xf numFmtId="198" fontId="119" fillId="69" borderId="81" xfId="284" applyNumberFormat="1" applyFont="1" applyFill="1" applyBorder="1" applyAlignment="1" applyProtection="1">
      <alignment horizontal="right" vertical="center" wrapText="1" indent="1"/>
      <protection locked="0"/>
    </xf>
    <xf numFmtId="198" fontId="119" fillId="69" borderId="82" xfId="284" applyNumberFormat="1" applyFont="1" applyFill="1" applyBorder="1" applyAlignment="1" applyProtection="1">
      <alignment horizontal="right" vertical="center" indent="1"/>
      <protection locked="0"/>
    </xf>
    <xf numFmtId="0" fontId="138" fillId="73" borderId="60" xfId="282" applyFont="1" applyFill="1" applyBorder="1" applyAlignment="1" applyProtection="1">
      <alignment horizontal="left" vertical="center"/>
    </xf>
    <xf numFmtId="3" fontId="131" fillId="73" borderId="83" xfId="282" applyNumberFormat="1" applyFill="1" applyBorder="1" applyAlignment="1" applyProtection="1">
      <alignment horizontal="left" indent="1"/>
      <protection locked="0"/>
    </xf>
    <xf numFmtId="198" fontId="2" fillId="69" borderId="80" xfId="284" applyNumberFormat="1" applyFont="1" applyFill="1" applyBorder="1" applyProtection="1">
      <protection locked="0"/>
    </xf>
    <xf numFmtId="198" fontId="2" fillId="69" borderId="81" xfId="284" applyNumberFormat="1" applyFont="1" applyFill="1" applyBorder="1" applyProtection="1">
      <protection locked="0"/>
    </xf>
    <xf numFmtId="198" fontId="2" fillId="69" borderId="82" xfId="284" applyNumberFormat="1" applyFont="1" applyFill="1" applyBorder="1" applyProtection="1">
      <protection locked="0"/>
    </xf>
    <xf numFmtId="198" fontId="119" fillId="69" borderId="80" xfId="284" applyNumberFormat="1" applyFont="1" applyFill="1" applyBorder="1" applyAlignment="1" applyProtection="1">
      <alignment horizontal="right" vertical="center" indent="1"/>
      <protection locked="0"/>
    </xf>
    <xf numFmtId="198" fontId="119" fillId="69" borderId="81" xfId="284" applyNumberFormat="1" applyFont="1" applyFill="1" applyBorder="1" applyAlignment="1" applyProtection="1">
      <alignment horizontal="right" vertical="center" indent="1"/>
      <protection locked="0"/>
    </xf>
    <xf numFmtId="0" fontId="138" fillId="73" borderId="58" xfId="282" applyFont="1" applyFill="1" applyBorder="1" applyAlignment="1" applyProtection="1">
      <alignment horizontal="left" vertical="center"/>
    </xf>
    <xf numFmtId="3" fontId="131" fillId="73" borderId="85" xfId="282" applyNumberFormat="1" applyFill="1" applyBorder="1" applyAlignment="1" applyProtection="1">
      <alignment horizontal="left" indent="1"/>
      <protection locked="0"/>
    </xf>
    <xf numFmtId="198" fontId="2" fillId="69" borderId="89" xfId="284" applyNumberFormat="1" applyFont="1" applyFill="1" applyBorder="1" applyProtection="1">
      <protection locked="0"/>
    </xf>
    <xf numFmtId="198" fontId="2" fillId="69" borderId="87" xfId="284" applyNumberFormat="1" applyFont="1" applyFill="1" applyBorder="1" applyProtection="1">
      <protection locked="0"/>
    </xf>
    <xf numFmtId="198" fontId="2" fillId="69" borderId="88" xfId="284" applyNumberFormat="1" applyFont="1" applyFill="1" applyBorder="1" applyProtection="1">
      <protection locked="0"/>
    </xf>
    <xf numFmtId="0" fontId="138" fillId="73" borderId="58" xfId="282" applyFont="1" applyFill="1" applyBorder="1" applyAlignment="1" applyProtection="1"/>
    <xf numFmtId="0" fontId="138" fillId="73" borderId="90" xfId="282" applyFont="1" applyFill="1" applyBorder="1" applyAlignment="1" applyProtection="1">
      <alignment vertical="center" wrapText="1"/>
    </xf>
    <xf numFmtId="198" fontId="119" fillId="69" borderId="86" xfId="284" applyNumberFormat="1" applyFont="1" applyFill="1" applyBorder="1" applyAlignment="1" applyProtection="1">
      <alignment horizontal="right" vertical="center" indent="1"/>
      <protection locked="0"/>
    </xf>
    <xf numFmtId="198" fontId="119" fillId="69" borderId="89" xfId="284" applyNumberFormat="1" applyFont="1" applyFill="1" applyBorder="1" applyAlignment="1" applyProtection="1">
      <alignment horizontal="right" vertical="center" indent="1"/>
      <protection locked="0"/>
    </xf>
    <xf numFmtId="198" fontId="119" fillId="69" borderId="87" xfId="284" applyNumberFormat="1" applyFont="1" applyFill="1" applyBorder="1" applyAlignment="1" applyProtection="1">
      <alignment horizontal="right" vertical="center" indent="1"/>
      <protection locked="0"/>
    </xf>
    <xf numFmtId="198" fontId="119" fillId="69" borderId="88" xfId="284" applyNumberFormat="1" applyFont="1" applyFill="1" applyBorder="1" applyAlignment="1" applyProtection="1">
      <alignment horizontal="right" vertical="center" indent="1"/>
      <protection locked="0"/>
    </xf>
    <xf numFmtId="198" fontId="119" fillId="69" borderId="94" xfId="284" applyNumberFormat="1" applyFont="1" applyFill="1" applyBorder="1" applyAlignment="1" applyProtection="1">
      <alignment horizontal="right" vertical="center" wrapText="1" indent="1"/>
      <protection locked="0"/>
    </xf>
    <xf numFmtId="198" fontId="119" fillId="69" borderId="92" xfId="284" applyNumberFormat="1" applyFont="1" applyFill="1" applyBorder="1" applyAlignment="1" applyProtection="1">
      <alignment horizontal="right" vertical="center" wrapText="1" indent="1"/>
      <protection locked="0"/>
    </xf>
    <xf numFmtId="198" fontId="119" fillId="69" borderId="93" xfId="284" applyNumberFormat="1" applyFont="1" applyFill="1" applyBorder="1" applyAlignment="1" applyProtection="1">
      <alignment horizontal="right" vertical="center" indent="1"/>
      <protection locked="0"/>
    </xf>
    <xf numFmtId="3" fontId="131" fillId="73" borderId="95" xfId="282" applyNumberFormat="1" applyFill="1" applyBorder="1" applyAlignment="1" applyProtection="1">
      <alignment horizontal="left" indent="1"/>
      <protection locked="0"/>
    </xf>
    <xf numFmtId="3" fontId="131" fillId="73" borderId="96" xfId="282" applyNumberFormat="1" applyFill="1" applyBorder="1" applyAlignment="1" applyProtection="1">
      <alignment horizontal="left" indent="1"/>
      <protection locked="0"/>
    </xf>
    <xf numFmtId="198" fontId="143" fillId="69" borderId="94" xfId="284" applyNumberFormat="1" applyFont="1" applyFill="1" applyBorder="1" applyProtection="1">
      <protection locked="0"/>
    </xf>
    <xf numFmtId="0" fontId="138" fillId="73" borderId="60" xfId="282" applyFont="1" applyFill="1" applyBorder="1" applyProtection="1"/>
    <xf numFmtId="198" fontId="143" fillId="69" borderId="80" xfId="284" applyNumberFormat="1" applyFont="1" applyFill="1" applyBorder="1" applyProtection="1">
      <protection locked="0"/>
    </xf>
    <xf numFmtId="0" fontId="138" fillId="73" borderId="58" xfId="282" applyFont="1" applyFill="1" applyBorder="1" applyProtection="1"/>
    <xf numFmtId="198" fontId="119" fillId="69" borderId="97" xfId="284" applyNumberFormat="1" applyFont="1" applyFill="1" applyBorder="1" applyAlignment="1" applyProtection="1">
      <alignment horizontal="right" vertical="center" indent="1"/>
      <protection locked="0"/>
    </xf>
    <xf numFmtId="198" fontId="119" fillId="69" borderId="98" xfId="284" applyNumberFormat="1" applyFont="1" applyFill="1" applyBorder="1" applyAlignment="1" applyProtection="1">
      <alignment horizontal="right" vertical="center" indent="1"/>
      <protection locked="0"/>
    </xf>
    <xf numFmtId="198" fontId="119" fillId="69" borderId="99" xfId="284" applyNumberFormat="1" applyFont="1" applyFill="1" applyBorder="1" applyAlignment="1" applyProtection="1">
      <alignment horizontal="right" vertical="center" indent="1"/>
      <protection locked="0"/>
    </xf>
    <xf numFmtId="198" fontId="2" fillId="69" borderId="91" xfId="284" applyNumberFormat="1" applyFont="1" applyFill="1" applyBorder="1" applyProtection="1">
      <protection locked="0"/>
    </xf>
    <xf numFmtId="198" fontId="2" fillId="69" borderId="92" xfId="284" applyNumberFormat="1" applyFont="1" applyFill="1" applyBorder="1" applyProtection="1">
      <protection locked="0"/>
    </xf>
    <xf numFmtId="198" fontId="2" fillId="69" borderId="93" xfId="284" applyNumberFormat="1" applyFont="1" applyFill="1" applyBorder="1" applyProtection="1">
      <protection locked="0"/>
    </xf>
    <xf numFmtId="198" fontId="2" fillId="69" borderId="94" xfId="284" applyNumberFormat="1" applyFont="1" applyFill="1" applyBorder="1" applyProtection="1">
      <protection locked="0"/>
    </xf>
    <xf numFmtId="198" fontId="2" fillId="69" borderId="84" xfId="284" applyNumberFormat="1" applyFont="1" applyFill="1" applyBorder="1" applyProtection="1">
      <protection locked="0"/>
    </xf>
    <xf numFmtId="198" fontId="2" fillId="69" borderId="86" xfId="284" applyNumberFormat="1" applyFont="1" applyFill="1" applyBorder="1" applyProtection="1">
      <protection locked="0"/>
    </xf>
    <xf numFmtId="198" fontId="44" fillId="73" borderId="0" xfId="282" applyNumberFormat="1" applyFont="1" applyFill="1" applyBorder="1" applyProtection="1"/>
    <xf numFmtId="198" fontId="131" fillId="0" borderId="0" xfId="285" applyNumberFormat="1" applyFont="1" applyProtection="1"/>
    <xf numFmtId="198" fontId="131" fillId="0" borderId="0" xfId="285" applyNumberFormat="1" applyFont="1" applyFill="1" applyBorder="1" applyProtection="1"/>
    <xf numFmtId="0" fontId="3" fillId="0" borderId="0" xfId="282" applyFont="1" applyFill="1" applyBorder="1" applyProtection="1"/>
    <xf numFmtId="0" fontId="81" fillId="0" borderId="0" xfId="282" applyFont="1" applyFill="1" applyBorder="1" applyAlignment="1" applyProtection="1">
      <alignment horizontal="center"/>
    </xf>
    <xf numFmtId="0" fontId="131" fillId="0" borderId="0" xfId="282" applyFill="1" applyBorder="1" applyAlignment="1" applyProtection="1">
      <alignment horizontal="center" vertical="center" wrapText="1"/>
    </xf>
    <xf numFmtId="0" fontId="3" fillId="0" borderId="0" xfId="282" applyFont="1" applyFill="1" applyBorder="1" applyAlignment="1" applyProtection="1"/>
    <xf numFmtId="0" fontId="3" fillId="0" borderId="0" xfId="282" applyFont="1" applyFill="1" applyBorder="1" applyAlignment="1" applyProtection="1">
      <alignment horizontal="center" vertical="center" wrapText="1"/>
    </xf>
    <xf numFmtId="198" fontId="3" fillId="0" borderId="0" xfId="285" applyNumberFormat="1" applyFont="1" applyFill="1" applyBorder="1" applyAlignment="1" applyProtection="1">
      <alignment horizontal="center" vertical="center" wrapText="1"/>
    </xf>
    <xf numFmtId="0" fontId="138" fillId="0" borderId="0" xfId="282" applyFont="1" applyFill="1" applyBorder="1" applyAlignment="1" applyProtection="1">
      <alignment vertical="center"/>
    </xf>
    <xf numFmtId="0" fontId="27" fillId="0" borderId="0" xfId="282" applyFont="1" applyFill="1" applyBorder="1" applyAlignment="1" applyProtection="1">
      <alignment horizontal="right"/>
    </xf>
    <xf numFmtId="0" fontId="131" fillId="0" borderId="0" xfId="282" applyFill="1" applyBorder="1" applyAlignment="1" applyProtection="1">
      <alignment horizontal="right"/>
    </xf>
    <xf numFmtId="0" fontId="138" fillId="73" borderId="58" xfId="282" applyFont="1" applyFill="1" applyBorder="1" applyAlignment="1" applyProtection="1">
      <alignment vertical="center"/>
    </xf>
    <xf numFmtId="3" fontId="3" fillId="73" borderId="85" xfId="282" applyNumberFormat="1" applyFont="1" applyFill="1" applyBorder="1" applyAlignment="1" applyProtection="1">
      <alignment horizontal="left" vertical="center" indent="1"/>
      <protection locked="0"/>
    </xf>
    <xf numFmtId="198" fontId="3" fillId="69" borderId="86" xfId="284" applyNumberFormat="1" applyFont="1" applyFill="1" applyBorder="1" applyAlignment="1" applyProtection="1">
      <alignment horizontal="right" vertical="center" indent="1"/>
      <protection locked="0"/>
    </xf>
    <xf numFmtId="198" fontId="3" fillId="69" borderId="87" xfId="284" applyNumberFormat="1" applyFont="1" applyFill="1" applyBorder="1" applyAlignment="1" applyProtection="1">
      <alignment horizontal="right" vertical="center" indent="1"/>
      <protection locked="0"/>
    </xf>
    <xf numFmtId="198" fontId="3" fillId="69" borderId="98" xfId="284" applyNumberFormat="1" applyFont="1" applyFill="1" applyBorder="1" applyAlignment="1" applyProtection="1">
      <alignment horizontal="right" vertical="center" indent="1"/>
      <protection locked="0"/>
    </xf>
    <xf numFmtId="198" fontId="2" fillId="69" borderId="99" xfId="284" applyNumberFormat="1" applyFont="1" applyFill="1" applyBorder="1" applyProtection="1">
      <protection locked="0"/>
    </xf>
    <xf numFmtId="0" fontId="131" fillId="0" borderId="0" xfId="282" applyAlignment="1" applyProtection="1"/>
    <xf numFmtId="3" fontId="3" fillId="73" borderId="83" xfId="282" applyNumberFormat="1" applyFont="1" applyFill="1" applyBorder="1" applyAlignment="1" applyProtection="1">
      <alignment horizontal="left" vertical="center" indent="1"/>
      <protection locked="0"/>
    </xf>
    <xf numFmtId="3" fontId="3" fillId="73" borderId="96" xfId="282" applyNumberFormat="1" applyFont="1" applyFill="1" applyBorder="1" applyAlignment="1" applyProtection="1">
      <alignment horizontal="left" vertical="center" indent="1"/>
      <protection locked="0"/>
    </xf>
    <xf numFmtId="0" fontId="3" fillId="73" borderId="0" xfId="282" applyFont="1" applyFill="1" applyAlignment="1" applyProtection="1"/>
    <xf numFmtId="0" fontId="100" fillId="73" borderId="0" xfId="282" applyFont="1" applyFill="1" applyAlignment="1" applyProtection="1"/>
    <xf numFmtId="0" fontId="3" fillId="0" borderId="0" xfId="282" applyFont="1" applyAlignment="1" applyProtection="1"/>
    <xf numFmtId="3" fontId="3" fillId="73" borderId="77" xfId="282" applyNumberFormat="1" applyFont="1" applyFill="1" applyBorder="1" applyAlignment="1" applyProtection="1">
      <alignment horizontal="left" vertical="center" indent="1"/>
      <protection locked="0"/>
    </xf>
    <xf numFmtId="198" fontId="3" fillId="0" borderId="98" xfId="284" applyNumberFormat="1" applyFont="1" applyFill="1" applyBorder="1" applyAlignment="1" applyProtection="1">
      <alignment horizontal="right" vertical="center" indent="1"/>
      <protection locked="0"/>
    </xf>
    <xf numFmtId="188" fontId="131" fillId="0" borderId="0" xfId="159" applyNumberFormat="1" applyFont="1" applyProtection="1"/>
    <xf numFmtId="0" fontId="185" fillId="93" borderId="30" xfId="279" applyNumberFormat="1" applyFont="1" applyFill="1" applyBorder="1" applyAlignment="1">
      <alignment horizontal="center" vertical="center" wrapText="1"/>
    </xf>
    <xf numFmtId="0" fontId="185" fillId="93" borderId="31" xfId="279" applyNumberFormat="1" applyFont="1" applyFill="1" applyBorder="1" applyAlignment="1">
      <alignment horizontal="center" vertical="center" wrapText="1"/>
    </xf>
    <xf numFmtId="0" fontId="133" fillId="93" borderId="49" xfId="259" applyFont="1" applyFill="1" applyBorder="1" applyAlignment="1">
      <alignment vertical="center" wrapText="1"/>
    </xf>
    <xf numFmtId="0" fontId="133" fillId="93" borderId="57" xfId="259" applyFont="1" applyFill="1" applyBorder="1" applyAlignment="1">
      <alignment vertical="center" wrapText="1"/>
    </xf>
    <xf numFmtId="0" fontId="185" fillId="93" borderId="57" xfId="259" applyFont="1" applyFill="1" applyBorder="1" applyAlignment="1">
      <alignment horizontal="center" vertical="center" wrapText="1"/>
    </xf>
    <xf numFmtId="0" fontId="133" fillId="93" borderId="58" xfId="259" applyFont="1" applyFill="1" applyBorder="1" applyAlignment="1">
      <alignment vertical="center" wrapText="1"/>
    </xf>
    <xf numFmtId="0" fontId="185" fillId="93" borderId="58" xfId="259" applyFont="1" applyFill="1" applyBorder="1" applyAlignment="1">
      <alignment horizontal="center" vertical="center" wrapText="1"/>
    </xf>
    <xf numFmtId="168" fontId="185" fillId="93" borderId="31" xfId="262" applyFont="1" applyFill="1" applyBorder="1" applyAlignment="1">
      <alignment horizontal="center" vertical="center" wrapText="1"/>
    </xf>
    <xf numFmtId="198" fontId="3" fillId="0" borderId="64" xfId="75" applyNumberFormat="1" applyFont="1" applyBorder="1"/>
    <xf numFmtId="198" fontId="142" fillId="69" borderId="78" xfId="284" applyNumberFormat="1" applyFont="1" applyFill="1" applyBorder="1" applyProtection="1">
      <protection locked="0"/>
    </xf>
    <xf numFmtId="198" fontId="3" fillId="0" borderId="97" xfId="284" applyNumberFormat="1" applyFont="1" applyFill="1" applyBorder="1" applyAlignment="1" applyProtection="1">
      <alignment horizontal="right" vertical="center" indent="1"/>
      <protection locked="0"/>
    </xf>
    <xf numFmtId="198" fontId="142" fillId="69" borderId="91" xfId="284" applyNumberFormat="1" applyFont="1" applyFill="1" applyBorder="1" applyProtection="1">
      <protection locked="0"/>
    </xf>
    <xf numFmtId="198" fontId="144" fillId="69" borderId="91" xfId="284" applyNumberFormat="1" applyFont="1" applyFill="1" applyBorder="1" applyAlignment="1" applyProtection="1">
      <alignment horizontal="right" vertical="center" indent="1"/>
      <protection locked="0"/>
    </xf>
    <xf numFmtId="198" fontId="3" fillId="69" borderId="92" xfId="284" applyNumberFormat="1" applyFont="1" applyFill="1" applyBorder="1" applyAlignment="1" applyProtection="1">
      <alignment horizontal="right" vertical="center" indent="1"/>
      <protection locked="0"/>
    </xf>
    <xf numFmtId="198" fontId="3" fillId="69" borderId="100" xfId="284" applyNumberFormat="1" applyFont="1" applyFill="1" applyBorder="1" applyAlignment="1" applyProtection="1">
      <alignment horizontal="right" vertical="center" indent="1"/>
      <protection locked="0"/>
    </xf>
    <xf numFmtId="0" fontId="119" fillId="0" borderId="0" xfId="0" applyFont="1"/>
    <xf numFmtId="198" fontId="2" fillId="0" borderId="11" xfId="75" applyNumberFormat="1" applyFont="1" applyBorder="1"/>
    <xf numFmtId="0" fontId="119" fillId="0" borderId="65" xfId="0" applyFont="1" applyBorder="1"/>
    <xf numFmtId="0" fontId="186" fillId="0" borderId="0" xfId="0" applyFont="1" applyAlignment="1">
      <alignment vertical="center"/>
    </xf>
    <xf numFmtId="0" fontId="2" fillId="0" borderId="11" xfId="278" applyFill="1" applyBorder="1"/>
    <xf numFmtId="0" fontId="2" fillId="0" borderId="11" xfId="278" applyFill="1" applyBorder="1" applyAlignment="1">
      <alignment wrapText="1"/>
    </xf>
    <xf numFmtId="188" fontId="119" fillId="0" borderId="68" xfId="159" applyNumberFormat="1" applyFont="1" applyBorder="1"/>
    <xf numFmtId="9" fontId="121" fillId="0" borderId="50" xfId="159" applyFont="1" applyBorder="1"/>
    <xf numFmtId="9" fontId="121" fillId="0" borderId="17" xfId="159" applyFont="1" applyBorder="1"/>
    <xf numFmtId="168" fontId="121" fillId="0" borderId="11" xfId="258" applyNumberFormat="1" applyFont="1" applyFill="1" applyBorder="1"/>
    <xf numFmtId="0" fontId="3" fillId="73" borderId="0" xfId="577" applyFont="1" applyFill="1" applyProtection="1">
      <protection locked="0"/>
    </xf>
    <xf numFmtId="0" fontId="100" fillId="73" borderId="0" xfId="577" applyFont="1" applyFill="1" applyProtection="1">
      <protection locked="0"/>
    </xf>
    <xf numFmtId="0" fontId="131" fillId="0" borderId="0" xfId="577" applyFill="1" applyProtection="1"/>
    <xf numFmtId="0" fontId="131" fillId="0" borderId="0" xfId="577" applyProtection="1"/>
    <xf numFmtId="0" fontId="131" fillId="73" borderId="0" xfId="577" applyFill="1" applyBorder="1" applyProtection="1">
      <protection locked="0"/>
    </xf>
    <xf numFmtId="0" fontId="131" fillId="73" borderId="0" xfId="577" applyFill="1" applyBorder="1" applyProtection="1"/>
    <xf numFmtId="0" fontId="3" fillId="73" borderId="0" xfId="577" applyFont="1" applyFill="1" applyProtection="1"/>
    <xf numFmtId="0" fontId="100" fillId="73" borderId="0" xfId="577" applyFont="1" applyFill="1" applyProtection="1"/>
    <xf numFmtId="0" fontId="64" fillId="73" borderId="0" xfId="577" applyFont="1" applyFill="1" applyProtection="1"/>
    <xf numFmtId="0" fontId="135" fillId="73" borderId="0" xfId="577" applyFont="1" applyFill="1" applyProtection="1"/>
    <xf numFmtId="0" fontId="64" fillId="0" borderId="0" xfId="577" applyFont="1" applyFill="1" applyAlignment="1" applyProtection="1">
      <alignment horizontal="left" vertical="center"/>
      <protection locked="0"/>
    </xf>
    <xf numFmtId="0" fontId="137" fillId="0" borderId="0" xfId="577" applyFont="1" applyFill="1" applyBorder="1" applyAlignment="1" applyProtection="1">
      <alignment vertical="center"/>
    </xf>
    <xf numFmtId="0" fontId="137" fillId="0" borderId="0" xfId="577" applyFont="1" applyFill="1" applyAlignment="1" applyProtection="1"/>
    <xf numFmtId="0" fontId="137" fillId="0" borderId="0" xfId="577" applyFont="1" applyFill="1" applyProtection="1"/>
    <xf numFmtId="0" fontId="136" fillId="0" borderId="0" xfId="577" applyFont="1" applyFill="1" applyAlignment="1" applyProtection="1">
      <alignment horizontal="left" vertical="center"/>
      <protection locked="0"/>
    </xf>
    <xf numFmtId="0" fontId="139" fillId="0" borderId="105" xfId="577" applyFont="1" applyFill="1" applyBorder="1" applyAlignment="1" applyProtection="1">
      <alignment horizontal="center" vertical="center" wrapText="1"/>
    </xf>
    <xf numFmtId="0" fontId="139" fillId="0" borderId="106" xfId="577" applyFont="1" applyFill="1" applyBorder="1" applyAlignment="1" applyProtection="1">
      <alignment horizontal="center" vertical="center" wrapText="1"/>
    </xf>
    <xf numFmtId="0" fontId="139" fillId="0" borderId="107" xfId="577" applyFont="1" applyFill="1" applyBorder="1" applyAlignment="1" applyProtection="1">
      <alignment horizontal="center" vertical="center" wrapText="1"/>
    </xf>
    <xf numFmtId="0" fontId="138" fillId="94" borderId="83" xfId="282" applyFont="1" applyFill="1" applyBorder="1" applyAlignment="1" applyProtection="1">
      <alignment horizontal="left" vertical="center"/>
    </xf>
    <xf numFmtId="0" fontId="138" fillId="94" borderId="110" xfId="282" applyFont="1" applyFill="1" applyBorder="1" applyAlignment="1" applyProtection="1">
      <alignment horizontal="left" vertical="center"/>
    </xf>
    <xf numFmtId="0" fontId="138" fillId="73" borderId="83" xfId="577" applyFont="1" applyFill="1" applyBorder="1" applyAlignment="1" applyProtection="1">
      <alignment horizontal="left" vertical="center"/>
    </xf>
    <xf numFmtId="0" fontId="138" fillId="73" borderId="95" xfId="577" applyFont="1" applyFill="1" applyBorder="1" applyAlignment="1" applyProtection="1">
      <alignment horizontal="left" vertical="center"/>
    </xf>
    <xf numFmtId="0" fontId="131" fillId="73" borderId="0" xfId="577" applyFill="1" applyProtection="1"/>
    <xf numFmtId="0" fontId="64" fillId="0" borderId="0" xfId="577" applyFont="1" applyFill="1" applyAlignment="1" applyProtection="1">
      <alignment horizontal="left" vertical="center"/>
    </xf>
    <xf numFmtId="0" fontId="187" fillId="0" borderId="0" xfId="577" applyFont="1" applyFill="1" applyBorder="1" applyAlignment="1" applyProtection="1">
      <alignment vertical="center"/>
    </xf>
    <xf numFmtId="0" fontId="120" fillId="0" borderId="0" xfId="577" applyFont="1" applyFill="1" applyAlignment="1" applyProtection="1"/>
    <xf numFmtId="0" fontId="120" fillId="0" borderId="0" xfId="577" applyFont="1" applyFill="1" applyProtection="1"/>
    <xf numFmtId="0" fontId="136" fillId="0" borderId="0" xfId="577" applyFont="1" applyFill="1" applyAlignment="1" applyProtection="1">
      <alignment horizontal="left" vertical="center"/>
    </xf>
    <xf numFmtId="0" fontId="139" fillId="96" borderId="70" xfId="577" applyFont="1" applyFill="1" applyBorder="1" applyAlignment="1" applyProtection="1">
      <alignment horizontal="center" vertical="center" wrapText="1"/>
      <protection locked="0"/>
    </xf>
    <xf numFmtId="0" fontId="139" fillId="96" borderId="71" xfId="577" applyFont="1" applyFill="1" applyBorder="1" applyAlignment="1" applyProtection="1">
      <alignment horizontal="center" vertical="center" wrapText="1"/>
    </xf>
    <xf numFmtId="0" fontId="139" fillId="96" borderId="72" xfId="577" applyFont="1" applyFill="1" applyBorder="1" applyAlignment="1" applyProtection="1">
      <alignment horizontal="center" vertical="center" wrapText="1"/>
    </xf>
    <xf numFmtId="0" fontId="139" fillId="63" borderId="119" xfId="577" applyFont="1" applyFill="1" applyBorder="1" applyAlignment="1" applyProtection="1">
      <alignment horizontal="center" vertical="center" wrapText="1"/>
      <protection locked="0"/>
    </xf>
    <xf numFmtId="0" fontId="139" fillId="63" borderId="71" xfId="577" applyFont="1" applyFill="1" applyBorder="1" applyAlignment="1" applyProtection="1">
      <alignment horizontal="center" vertical="center" wrapText="1"/>
    </xf>
    <xf numFmtId="0" fontId="139" fillId="63" borderId="72" xfId="577" applyFont="1" applyFill="1" applyBorder="1" applyAlignment="1" applyProtection="1">
      <alignment horizontal="center" vertical="center" wrapText="1"/>
    </xf>
    <xf numFmtId="0" fontId="138" fillId="73" borderId="77" xfId="577" applyFont="1" applyFill="1" applyBorder="1" applyAlignment="1" applyProtection="1">
      <alignment horizontal="left" vertical="center"/>
    </xf>
    <xf numFmtId="0" fontId="138" fillId="94" borderId="175" xfId="282" applyFont="1" applyFill="1" applyBorder="1" applyAlignment="1" applyProtection="1">
      <alignment horizontal="left" vertical="center"/>
    </xf>
    <xf numFmtId="0" fontId="88" fillId="58" borderId="0" xfId="0" applyFont="1" applyFill="1" applyBorder="1" applyAlignment="1">
      <alignment horizontal="right"/>
    </xf>
    <xf numFmtId="0" fontId="3" fillId="0" borderId="60" xfId="259" applyBorder="1" applyAlignment="1">
      <alignment wrapText="1"/>
    </xf>
    <xf numFmtId="0" fontId="27" fillId="0" borderId="155" xfId="259" applyFont="1" applyBorder="1" applyAlignment="1">
      <alignment horizontal="center" wrapText="1"/>
    </xf>
    <xf numFmtId="0" fontId="27" fillId="0" borderId="156" xfId="259" applyFont="1" applyBorder="1" applyAlignment="1">
      <alignment horizontal="center" wrapText="1"/>
    </xf>
    <xf numFmtId="0" fontId="27" fillId="0" borderId="157" xfId="259" applyFont="1" applyBorder="1" applyAlignment="1">
      <alignment horizontal="center" wrapText="1"/>
    </xf>
    <xf numFmtId="0" fontId="27" fillId="0" borderId="178" xfId="259" applyFont="1" applyBorder="1" applyAlignment="1">
      <alignment horizontal="center" wrapText="1"/>
    </xf>
    <xf numFmtId="0" fontId="27" fillId="0" borderId="179" xfId="259" applyFont="1" applyBorder="1" applyAlignment="1">
      <alignment horizontal="center" wrapText="1"/>
    </xf>
    <xf numFmtId="168" fontId="3" fillId="0" borderId="159" xfId="259" applyNumberFormat="1" applyBorder="1"/>
    <xf numFmtId="168" fontId="3" fillId="0" borderId="180" xfId="259" applyNumberFormat="1" applyBorder="1"/>
    <xf numFmtId="168" fontId="3" fillId="0" borderId="180" xfId="260" applyBorder="1"/>
    <xf numFmtId="168" fontId="3" fillId="0" borderId="180" xfId="260" applyFill="1" applyBorder="1"/>
    <xf numFmtId="168" fontId="3" fillId="0" borderId="161" xfId="260" applyFill="1" applyBorder="1"/>
    <xf numFmtId="198" fontId="3" fillId="0" borderId="82" xfId="284" applyNumberFormat="1" applyFont="1" applyFill="1" applyBorder="1" applyProtection="1">
      <protection locked="0"/>
    </xf>
    <xf numFmtId="198" fontId="3" fillId="0" borderId="111" xfId="284" applyNumberFormat="1" applyFont="1" applyFill="1" applyBorder="1" applyProtection="1">
      <protection locked="0"/>
    </xf>
    <xf numFmtId="198" fontId="207" fillId="0" borderId="91" xfId="284" applyNumberFormat="1" applyFont="1" applyFill="1" applyBorder="1" applyProtection="1">
      <protection locked="0"/>
    </xf>
    <xf numFmtId="198" fontId="207" fillId="0" borderId="82" xfId="284" applyNumberFormat="1" applyFont="1" applyFill="1" applyBorder="1" applyProtection="1">
      <protection locked="0"/>
    </xf>
    <xf numFmtId="0" fontId="138" fillId="0" borderId="124" xfId="810" applyFont="1" applyFill="1" applyBorder="1" applyAlignment="1" applyProtection="1">
      <alignment vertical="center"/>
    </xf>
    <xf numFmtId="198" fontId="138" fillId="69" borderId="75" xfId="284" applyNumberFormat="1" applyFont="1" applyFill="1" applyBorder="1" applyProtection="1">
      <protection locked="0"/>
    </xf>
    <xf numFmtId="198" fontId="3" fillId="69" borderId="81" xfId="284" applyNumberFormat="1" applyFont="1" applyFill="1" applyBorder="1" applyProtection="1">
      <protection locked="0"/>
    </xf>
    <xf numFmtId="198" fontId="3" fillId="69" borderId="113" xfId="284" applyNumberFormat="1" applyFont="1" applyFill="1" applyBorder="1" applyProtection="1">
      <protection locked="0"/>
    </xf>
    <xf numFmtId="198" fontId="207" fillId="69" borderId="84" xfId="284" applyNumberFormat="1" applyFont="1" applyFill="1" applyBorder="1" applyProtection="1">
      <protection locked="0"/>
    </xf>
    <xf numFmtId="168" fontId="2" fillId="0" borderId="11" xfId="278" applyNumberFormat="1" applyFill="1" applyBorder="1"/>
    <xf numFmtId="198" fontId="207" fillId="69" borderId="92" xfId="284" applyNumberFormat="1" applyFont="1" applyFill="1" applyBorder="1" applyProtection="1">
      <protection locked="0"/>
    </xf>
    <xf numFmtId="226" fontId="131" fillId="0" borderId="91" xfId="577" applyNumberFormat="1" applyFill="1" applyBorder="1" applyProtection="1">
      <protection locked="0"/>
    </xf>
    <xf numFmtId="226" fontId="131" fillId="0" borderId="93" xfId="577" applyNumberFormat="1" applyFill="1" applyBorder="1" applyProtection="1">
      <protection locked="0"/>
    </xf>
    <xf numFmtId="226" fontId="131" fillId="0" borderId="82" xfId="577" applyNumberFormat="1" applyFill="1" applyBorder="1" applyProtection="1">
      <protection locked="0"/>
    </xf>
    <xf numFmtId="226" fontId="138" fillId="0" borderId="109" xfId="577" applyNumberFormat="1" applyFont="1" applyFill="1" applyBorder="1" applyProtection="1">
      <protection locked="0"/>
    </xf>
    <xf numFmtId="198" fontId="120" fillId="69" borderId="81" xfId="284" applyNumberFormat="1" applyFont="1" applyFill="1" applyBorder="1" applyAlignment="1" applyProtection="1">
      <alignment horizontal="right" vertical="center" indent="1"/>
      <protection locked="0"/>
    </xf>
    <xf numFmtId="198" fontId="93" fillId="0" borderId="0" xfId="75" applyNumberFormat="1" applyFont="1" applyAlignment="1"/>
    <xf numFmtId="0" fontId="3" fillId="0" borderId="153" xfId="259" applyBorder="1"/>
    <xf numFmtId="198" fontId="3" fillId="0" borderId="81" xfId="284" applyNumberFormat="1" applyFont="1" applyFill="1" applyBorder="1" applyProtection="1">
      <protection locked="0"/>
    </xf>
    <xf numFmtId="198" fontId="3" fillId="0" borderId="86" xfId="284" applyNumberFormat="1" applyFont="1" applyFill="1" applyBorder="1" applyProtection="1">
      <protection locked="0"/>
    </xf>
    <xf numFmtId="198" fontId="3" fillId="0" borderId="88" xfId="284" applyNumberFormat="1" applyFont="1" applyFill="1" applyBorder="1" applyProtection="1">
      <protection locked="0"/>
    </xf>
    <xf numFmtId="198" fontId="207" fillId="0" borderId="84" xfId="284" applyNumberFormat="1" applyFont="1" applyFill="1" applyBorder="1" applyProtection="1">
      <protection locked="0"/>
    </xf>
    <xf numFmtId="0" fontId="138" fillId="0" borderId="176" xfId="810" applyFont="1" applyFill="1" applyBorder="1" applyAlignment="1" applyProtection="1">
      <alignment vertical="center"/>
    </xf>
    <xf numFmtId="0" fontId="138" fillId="0" borderId="83" xfId="577" applyFont="1" applyFill="1" applyBorder="1" applyAlignment="1" applyProtection="1">
      <alignment vertical="center" wrapText="1"/>
      <protection locked="0"/>
    </xf>
    <xf numFmtId="198" fontId="3" fillId="69" borderId="98" xfId="284" applyNumberFormat="1" applyFont="1" applyFill="1" applyBorder="1" applyProtection="1">
      <protection locked="0"/>
    </xf>
    <xf numFmtId="198" fontId="138" fillId="69" borderId="108" xfId="284" applyNumberFormat="1" applyFont="1" applyFill="1" applyBorder="1" applyProtection="1">
      <protection locked="0"/>
    </xf>
    <xf numFmtId="198" fontId="3" fillId="69" borderId="109" xfId="284" applyNumberFormat="1" applyFont="1" applyFill="1" applyBorder="1" applyProtection="1">
      <protection locked="0"/>
    </xf>
    <xf numFmtId="198" fontId="207" fillId="69" borderId="81" xfId="284" applyNumberFormat="1" applyFont="1" applyFill="1" applyBorder="1" applyProtection="1">
      <protection locked="0"/>
    </xf>
    <xf numFmtId="198" fontId="3" fillId="69" borderId="99" xfId="284" applyNumberFormat="1" applyFont="1" applyFill="1" applyBorder="1" applyProtection="1">
      <protection locked="0"/>
    </xf>
    <xf numFmtId="226" fontId="131" fillId="0" borderId="81" xfId="577" applyNumberFormat="1" applyFill="1" applyBorder="1" applyProtection="1">
      <protection locked="0"/>
    </xf>
    <xf numFmtId="198" fontId="3" fillId="69" borderId="92" xfId="284" applyNumberFormat="1" applyFont="1" applyFill="1" applyBorder="1" applyProtection="1">
      <protection locked="0"/>
    </xf>
    <xf numFmtId="198" fontId="207" fillId="69" borderId="93" xfId="284" applyNumberFormat="1" applyFont="1" applyFill="1" applyBorder="1" applyProtection="1">
      <protection locked="0"/>
    </xf>
    <xf numFmtId="226" fontId="131" fillId="0" borderId="92" xfId="577" applyNumberFormat="1" applyFill="1" applyBorder="1" applyProtection="1">
      <protection locked="0"/>
    </xf>
    <xf numFmtId="0" fontId="138" fillId="0" borderId="121" xfId="577" applyFont="1" applyFill="1" applyBorder="1" applyAlignment="1" applyProtection="1">
      <alignment horizontal="left" vertical="center" wrapText="1"/>
      <protection locked="0"/>
    </xf>
    <xf numFmtId="0" fontId="189" fillId="0" borderId="122" xfId="577" applyFont="1" applyFill="1" applyBorder="1" applyAlignment="1" applyProtection="1">
      <alignment horizontal="left" vertical="center" wrapText="1" indent="1"/>
      <protection locked="0"/>
    </xf>
    <xf numFmtId="226" fontId="138" fillId="0" borderId="82" xfId="577" applyNumberFormat="1" applyFont="1" applyFill="1" applyBorder="1" applyProtection="1">
      <protection locked="0"/>
    </xf>
    <xf numFmtId="226" fontId="138" fillId="0" borderId="81" xfId="577" applyNumberFormat="1" applyFont="1" applyFill="1" applyBorder="1" applyProtection="1">
      <protection locked="0"/>
    </xf>
    <xf numFmtId="198" fontId="93" fillId="0" borderId="0" xfId="75" applyNumberFormat="1" applyFont="1" applyAlignment="1">
      <alignment horizontal="center"/>
    </xf>
    <xf numFmtId="0" fontId="133" fillId="93" borderId="154" xfId="259" applyFont="1" applyFill="1" applyBorder="1" applyAlignment="1">
      <alignment vertical="center" wrapText="1"/>
    </xf>
    <xf numFmtId="198" fontId="3" fillId="0" borderId="109" xfId="284" applyNumberFormat="1" applyFont="1" applyFill="1" applyBorder="1" applyProtection="1">
      <protection locked="0"/>
    </xf>
    <xf numFmtId="198" fontId="3" fillId="0" borderId="84" xfId="284" applyNumberFormat="1" applyFont="1" applyFill="1" applyBorder="1" applyProtection="1">
      <protection locked="0"/>
    </xf>
    <xf numFmtId="198" fontId="3" fillId="0" borderId="87" xfId="284" applyNumberFormat="1" applyFont="1" applyFill="1" applyBorder="1" applyProtection="1">
      <protection locked="0"/>
    </xf>
    <xf numFmtId="198" fontId="3" fillId="0" borderId="91" xfId="284" applyNumberFormat="1" applyFont="1" applyFill="1" applyBorder="1" applyProtection="1">
      <protection locked="0"/>
    </xf>
    <xf numFmtId="0" fontId="138" fillId="0" borderId="124" xfId="810" applyFont="1" applyFill="1" applyBorder="1" applyAlignment="1" applyProtection="1">
      <alignment horizontal="left" vertical="top"/>
      <protection locked="0"/>
    </xf>
    <xf numFmtId="198" fontId="207" fillId="0" borderId="81" xfId="284" applyNumberFormat="1" applyFont="1" applyFill="1" applyBorder="1" applyProtection="1">
      <protection locked="0"/>
    </xf>
    <xf numFmtId="0" fontId="138" fillId="0" borderId="158" xfId="810" applyFont="1" applyFill="1" applyBorder="1" applyAlignment="1" applyProtection="1">
      <alignment vertical="center"/>
    </xf>
    <xf numFmtId="0" fontId="138" fillId="0" borderId="177" xfId="810" applyFont="1" applyFill="1" applyBorder="1" applyAlignment="1" applyProtection="1">
      <alignment horizontal="left" vertical="top"/>
      <protection locked="0"/>
    </xf>
    <xf numFmtId="0" fontId="138" fillId="0" borderId="95" xfId="577" applyFont="1" applyFill="1" applyBorder="1" applyAlignment="1" applyProtection="1">
      <alignment vertical="center" wrapText="1"/>
      <protection locked="0"/>
    </xf>
    <xf numFmtId="198" fontId="138" fillId="69" borderId="78" xfId="284" applyNumberFormat="1" applyFont="1" applyFill="1" applyBorder="1" applyProtection="1">
      <protection locked="0"/>
    </xf>
    <xf numFmtId="198" fontId="3" fillId="69" borderId="84" xfId="284" applyNumberFormat="1" applyFont="1" applyFill="1" applyBorder="1" applyProtection="1">
      <protection locked="0"/>
    </xf>
    <xf numFmtId="198" fontId="3" fillId="69" borderId="100" xfId="284" applyNumberFormat="1" applyFont="1" applyFill="1" applyBorder="1" applyProtection="1">
      <protection locked="0"/>
    </xf>
    <xf numFmtId="198" fontId="138" fillId="69" borderId="76" xfId="284" applyNumberFormat="1" applyFont="1" applyFill="1" applyBorder="1" applyProtection="1">
      <protection locked="0"/>
    </xf>
    <xf numFmtId="198" fontId="207" fillId="69" borderId="82" xfId="284" applyNumberFormat="1" applyFont="1" applyFill="1" applyBorder="1" applyProtection="1">
      <protection locked="0"/>
    </xf>
    <xf numFmtId="226" fontId="131" fillId="0" borderId="109" xfId="577" applyNumberFormat="1" applyFill="1" applyBorder="1" applyProtection="1">
      <protection locked="0"/>
    </xf>
    <xf numFmtId="198" fontId="3" fillId="69" borderId="112" xfId="284" applyNumberFormat="1" applyFont="1" applyFill="1" applyBorder="1" applyProtection="1">
      <protection locked="0"/>
    </xf>
    <xf numFmtId="226" fontId="131" fillId="0" borderId="112" xfId="577" applyNumberFormat="1" applyFill="1" applyBorder="1" applyProtection="1">
      <protection locked="0"/>
    </xf>
    <xf numFmtId="226" fontId="131" fillId="0" borderId="84" xfId="577" applyNumberFormat="1" applyFill="1" applyBorder="1" applyProtection="1">
      <protection locked="0"/>
    </xf>
    <xf numFmtId="226" fontId="138" fillId="0" borderId="84" xfId="577" applyNumberFormat="1" applyFont="1" applyFill="1" applyBorder="1" applyProtection="1">
      <protection locked="0"/>
    </xf>
    <xf numFmtId="188" fontId="119" fillId="0" borderId="68" xfId="159" applyNumberFormat="1" applyFont="1" applyFill="1" applyBorder="1" applyAlignment="1">
      <alignment horizontal="center"/>
    </xf>
    <xf numFmtId="188" fontId="119" fillId="0" borderId="69" xfId="159" applyNumberFormat="1" applyFont="1" applyFill="1" applyBorder="1" applyAlignment="1">
      <alignment horizontal="center"/>
    </xf>
    <xf numFmtId="169" fontId="119" fillId="0" borderId="68" xfId="75" applyFont="1" applyFill="1" applyBorder="1" applyAlignment="1">
      <alignment horizontal="center" vertical="center"/>
    </xf>
    <xf numFmtId="0" fontId="188" fillId="0" borderId="120" xfId="577" applyFont="1" applyFill="1" applyBorder="1" applyAlignment="1" applyProtection="1">
      <protection locked="0"/>
    </xf>
    <xf numFmtId="0" fontId="138" fillId="0" borderId="121" xfId="577" applyFont="1" applyFill="1" applyBorder="1" applyAlignment="1" applyProtection="1">
      <alignment horizontal="left" vertical="center"/>
      <protection locked="0"/>
    </xf>
    <xf numFmtId="0" fontId="27" fillId="0" borderId="68" xfId="0" applyFont="1" applyBorder="1" applyAlignment="1">
      <alignment vertical="center"/>
    </xf>
    <xf numFmtId="0" fontId="27" fillId="0" borderId="0" xfId="0" applyFont="1" applyAlignment="1">
      <alignment vertical="top"/>
    </xf>
    <xf numFmtId="0" fontId="27" fillId="69" borderId="0" xfId="127" applyFont="1" applyFill="1" applyAlignment="1" applyProtection="1">
      <alignment vertical="center"/>
    </xf>
    <xf numFmtId="0" fontId="208" fillId="66" borderId="0" xfId="127" applyFont="1" applyFill="1" applyAlignment="1" applyProtection="1">
      <alignment vertical="center"/>
    </xf>
    <xf numFmtId="0" fontId="27" fillId="71" borderId="0" xfId="127" applyFont="1" applyFill="1" applyAlignment="1" applyProtection="1">
      <alignment vertical="center"/>
    </xf>
    <xf numFmtId="0" fontId="27" fillId="0" borderId="0" xfId="0" applyFont="1" applyAlignment="1">
      <alignment vertical="center"/>
    </xf>
    <xf numFmtId="0" fontId="27" fillId="95" borderId="0" xfId="127" applyFont="1" applyFill="1" applyAlignment="1" applyProtection="1">
      <alignment vertical="center"/>
    </xf>
    <xf numFmtId="0" fontId="27" fillId="129" borderId="0" xfId="127" applyFont="1" applyFill="1" applyAlignment="1" applyProtection="1">
      <alignment vertical="center"/>
    </xf>
    <xf numFmtId="0" fontId="100" fillId="70" borderId="0" xfId="0" applyFont="1" applyFill="1" applyAlignment="1">
      <alignment horizontal="left" vertical="center"/>
    </xf>
    <xf numFmtId="169" fontId="0" fillId="0" borderId="65" xfId="0" applyNumberFormat="1" applyBorder="1"/>
    <xf numFmtId="0" fontId="188" fillId="0" borderId="0" xfId="282" applyFont="1" applyAlignment="1" applyProtection="1"/>
    <xf numFmtId="198" fontId="120" fillId="0" borderId="99" xfId="284" applyNumberFormat="1" applyFont="1" applyFill="1" applyBorder="1" applyProtection="1">
      <protection locked="0"/>
    </xf>
    <xf numFmtId="198" fontId="120" fillId="0" borderId="91" xfId="284" applyNumberFormat="1" applyFont="1" applyFill="1" applyBorder="1" applyProtection="1">
      <protection locked="0"/>
    </xf>
    <xf numFmtId="198" fontId="120" fillId="0" borderId="92" xfId="284" applyNumberFormat="1" applyFont="1" applyFill="1" applyBorder="1" applyProtection="1">
      <protection locked="0"/>
    </xf>
    <xf numFmtId="198" fontId="120" fillId="0" borderId="93" xfId="284" applyNumberFormat="1" applyFont="1" applyFill="1" applyBorder="1" applyProtection="1">
      <protection locked="0"/>
    </xf>
    <xf numFmtId="198" fontId="120" fillId="0" borderId="94" xfId="284" applyNumberFormat="1" applyFont="1" applyFill="1" applyBorder="1" applyProtection="1">
      <protection locked="0"/>
    </xf>
    <xf numFmtId="198" fontId="120" fillId="0" borderId="84" xfId="284" applyNumberFormat="1" applyFont="1" applyFill="1" applyBorder="1" applyProtection="1">
      <protection locked="0"/>
    </xf>
    <xf numFmtId="198" fontId="120" fillId="0" borderId="81" xfId="284" applyNumberFormat="1" applyFont="1" applyFill="1" applyBorder="1" applyProtection="1">
      <protection locked="0"/>
    </xf>
    <xf numFmtId="198" fontId="120" fillId="0" borderId="82" xfId="284" applyNumberFormat="1" applyFont="1" applyFill="1" applyBorder="1" applyProtection="1">
      <protection locked="0"/>
    </xf>
    <xf numFmtId="198" fontId="120" fillId="0" borderId="80" xfId="284" applyNumberFormat="1" applyFont="1" applyFill="1" applyBorder="1" applyProtection="1">
      <protection locked="0"/>
    </xf>
    <xf numFmtId="198" fontId="120" fillId="0" borderId="86" xfId="284" applyNumberFormat="1" applyFont="1" applyFill="1" applyBorder="1" applyProtection="1">
      <protection locked="0"/>
    </xf>
    <xf numFmtId="198" fontId="120" fillId="0" borderId="87" xfId="284" applyNumberFormat="1" applyFont="1" applyFill="1" applyBorder="1" applyProtection="1">
      <protection locked="0"/>
    </xf>
    <xf numFmtId="198" fontId="120" fillId="0" borderId="88" xfId="284" applyNumberFormat="1" applyFont="1" applyFill="1" applyBorder="1" applyProtection="1">
      <protection locked="0"/>
    </xf>
    <xf numFmtId="198" fontId="120" fillId="0" borderId="89" xfId="284" applyNumberFormat="1" applyFont="1" applyFill="1" applyBorder="1" applyProtection="1">
      <protection locked="0"/>
    </xf>
    <xf numFmtId="198" fontId="120" fillId="69" borderId="91" xfId="284" applyNumberFormat="1" applyFont="1" applyFill="1" applyBorder="1" applyProtection="1">
      <protection locked="0"/>
    </xf>
    <xf numFmtId="198" fontId="120" fillId="69" borderId="92" xfId="284" applyNumberFormat="1" applyFont="1" applyFill="1" applyBorder="1" applyProtection="1">
      <protection locked="0"/>
    </xf>
    <xf numFmtId="198" fontId="120" fillId="69" borderId="93" xfId="284" applyNumberFormat="1" applyFont="1" applyFill="1" applyBorder="1" applyProtection="1">
      <protection locked="0"/>
    </xf>
    <xf numFmtId="198" fontId="120" fillId="69" borderId="94" xfId="284" applyNumberFormat="1" applyFont="1" applyFill="1" applyBorder="1" applyProtection="1">
      <protection locked="0"/>
    </xf>
    <xf numFmtId="198" fontId="120" fillId="0" borderId="86" xfId="284" applyNumberFormat="1" applyFont="1" applyFill="1" applyBorder="1" applyAlignment="1" applyProtection="1">
      <alignment horizontal="right" vertical="center" indent="1"/>
      <protection locked="0"/>
    </xf>
    <xf numFmtId="198" fontId="120" fillId="0" borderId="87" xfId="284" applyNumberFormat="1" applyFont="1" applyFill="1" applyBorder="1" applyAlignment="1" applyProtection="1">
      <alignment horizontal="right" vertical="center" indent="1"/>
      <protection locked="0"/>
    </xf>
    <xf numFmtId="198" fontId="120" fillId="69" borderId="82" xfId="284" applyNumberFormat="1" applyFont="1" applyFill="1" applyBorder="1" applyProtection="1">
      <protection locked="0"/>
    </xf>
    <xf numFmtId="0" fontId="185" fillId="93" borderId="30" xfId="279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right"/>
    </xf>
    <xf numFmtId="0" fontId="108" fillId="0" borderId="0" xfId="259" applyFont="1" applyFill="1" applyAlignment="1">
      <alignment horizontal="right"/>
    </xf>
    <xf numFmtId="0" fontId="0" fillId="0" borderId="0" xfId="0" applyFill="1" applyAlignment="1">
      <alignment horizontal="right"/>
    </xf>
    <xf numFmtId="0" fontId="3" fillId="0" borderId="0" xfId="259" applyAlignment="1">
      <alignment horizontal="right"/>
    </xf>
    <xf numFmtId="168" fontId="3" fillId="0" borderId="63" xfId="260" applyBorder="1"/>
    <xf numFmtId="168" fontId="3" fillId="0" borderId="63" xfId="260" applyFill="1" applyBorder="1"/>
    <xf numFmtId="168" fontId="3" fillId="0" borderId="0" xfId="260" applyFill="1" applyBorder="1"/>
    <xf numFmtId="168" fontId="3" fillId="0" borderId="63" xfId="259" applyNumberFormat="1" applyFill="1" applyBorder="1" applyAlignment="1">
      <alignment vertical="top"/>
    </xf>
    <xf numFmtId="169" fontId="3" fillId="0" borderId="63" xfId="261" applyFont="1" applyFill="1" applyBorder="1" applyAlignment="1">
      <alignment vertical="top"/>
    </xf>
    <xf numFmtId="168" fontId="3" fillId="0" borderId="0" xfId="260" applyFont="1" applyFill="1" applyBorder="1" applyAlignment="1">
      <alignment horizontal="center" vertical="top"/>
    </xf>
    <xf numFmtId="168" fontId="3" fillId="0" borderId="63" xfId="260" applyFont="1" applyFill="1" applyBorder="1"/>
    <xf numFmtId="169" fontId="3" fillId="0" borderId="63" xfId="261" applyFont="1" applyFill="1" applyBorder="1" applyAlignment="1"/>
    <xf numFmtId="169" fontId="3" fillId="0" borderId="0" xfId="261" applyFont="1" applyFill="1" applyBorder="1" applyAlignment="1"/>
    <xf numFmtId="168" fontId="3" fillId="0" borderId="63" xfId="259" applyNumberFormat="1" applyFill="1" applyBorder="1" applyAlignment="1"/>
    <xf numFmtId="168" fontId="3" fillId="0" borderId="63" xfId="260" applyNumberFormat="1" applyFill="1" applyBorder="1"/>
    <xf numFmtId="168" fontId="3" fillId="0" borderId="29" xfId="259" applyNumberFormat="1" applyFill="1" applyBorder="1"/>
    <xf numFmtId="168" fontId="3" fillId="0" borderId="0" xfId="259" applyNumberFormat="1" applyFill="1" applyBorder="1"/>
    <xf numFmtId="169" fontId="108" fillId="0" borderId="0" xfId="259" applyNumberFormat="1" applyFont="1" applyFill="1" applyAlignment="1">
      <alignment horizontal="center"/>
    </xf>
    <xf numFmtId="168" fontId="3" fillId="0" borderId="198" xfId="260" applyBorder="1"/>
    <xf numFmtId="0" fontId="2" fillId="0" borderId="193" xfId="278" applyBorder="1"/>
    <xf numFmtId="198" fontId="2" fillId="0" borderId="193" xfId="75" applyNumberFormat="1" applyFont="1" applyBorder="1"/>
    <xf numFmtId="0" fontId="185" fillId="93" borderId="0" xfId="279" applyNumberFormat="1" applyFont="1" applyFill="1" applyBorder="1" applyAlignment="1">
      <alignment horizontal="center" vertical="center" wrapText="1"/>
    </xf>
    <xf numFmtId="0" fontId="185" fillId="93" borderId="63" xfId="279" applyNumberFormat="1" applyFont="1" applyFill="1" applyBorder="1" applyAlignment="1">
      <alignment horizontal="center" vertical="center" wrapText="1"/>
    </xf>
    <xf numFmtId="169" fontId="2" fillId="0" borderId="11" xfId="75" applyNumberFormat="1" applyFont="1" applyBorder="1"/>
    <xf numFmtId="169" fontId="2" fillId="0" borderId="193" xfId="75" applyNumberFormat="1" applyFont="1" applyBorder="1"/>
    <xf numFmtId="169" fontId="128" fillId="0" borderId="0" xfId="278" applyNumberFormat="1" applyFont="1"/>
    <xf numFmtId="169" fontId="0" fillId="0" borderId="0" xfId="0" applyNumberFormat="1"/>
    <xf numFmtId="0" fontId="3" fillId="0" borderId="193" xfId="259" applyFill="1" applyBorder="1"/>
    <xf numFmtId="0" fontId="27" fillId="0" borderId="199" xfId="0" applyFont="1" applyBorder="1"/>
    <xf numFmtId="0" fontId="27" fillId="0" borderId="194" xfId="0" applyFont="1" applyBorder="1"/>
    <xf numFmtId="0" fontId="0" fillId="0" borderId="194" xfId="0" applyBorder="1"/>
    <xf numFmtId="226" fontId="138" fillId="69" borderId="99" xfId="577" applyNumberFormat="1" applyFont="1" applyFill="1" applyBorder="1" applyProtection="1"/>
    <xf numFmtId="226" fontId="138" fillId="69" borderId="113" xfId="577" applyNumberFormat="1" applyFont="1" applyFill="1" applyBorder="1" applyProtection="1"/>
    <xf numFmtId="226" fontId="138" fillId="69" borderId="98" xfId="577" applyNumberFormat="1" applyFont="1" applyFill="1" applyBorder="1" applyProtection="1"/>
    <xf numFmtId="226" fontId="138" fillId="69" borderId="100" xfId="577" applyNumberFormat="1" applyFont="1" applyFill="1" applyBorder="1" applyProtection="1"/>
    <xf numFmtId="0" fontId="189" fillId="69" borderId="123" xfId="577" applyFont="1" applyFill="1" applyBorder="1" applyAlignment="1" applyProtection="1">
      <alignment horizontal="left" vertical="center" wrapText="1" indent="1"/>
    </xf>
    <xf numFmtId="0" fontId="138" fillId="69" borderId="110" xfId="577" applyFont="1" applyFill="1" applyBorder="1" applyAlignment="1" applyProtection="1">
      <alignment horizontal="left" vertical="center"/>
    </xf>
    <xf numFmtId="0" fontId="189" fillId="69" borderId="121" xfId="577" applyFont="1" applyFill="1" applyBorder="1" applyAlignment="1" applyProtection="1">
      <alignment horizontal="left" vertical="center" wrapText="1" indent="1"/>
      <protection locked="0"/>
    </xf>
    <xf numFmtId="0" fontId="138" fillId="69" borderId="121" xfId="577" applyFont="1" applyFill="1" applyBorder="1" applyAlignment="1" applyProtection="1">
      <alignment horizontal="left" vertical="center" wrapText="1"/>
      <protection locked="0"/>
    </xf>
    <xf numFmtId="226" fontId="138" fillId="69" borderId="82" xfId="577" applyNumberFormat="1" applyFont="1" applyFill="1" applyBorder="1" applyProtection="1">
      <protection locked="0"/>
    </xf>
    <xf numFmtId="226" fontId="138" fillId="69" borderId="109" xfId="577" applyNumberFormat="1" applyFont="1" applyFill="1" applyBorder="1" applyProtection="1">
      <protection locked="0"/>
    </xf>
    <xf numFmtId="226" fontId="138" fillId="69" borderId="81" xfId="577" applyNumberFormat="1" applyFont="1" applyFill="1" applyBorder="1" applyProtection="1">
      <protection locked="0"/>
    </xf>
    <xf numFmtId="226" fontId="138" fillId="69" borderId="84" xfId="577" applyNumberFormat="1" applyFont="1" applyFill="1" applyBorder="1" applyProtection="1">
      <protection locked="0"/>
    </xf>
    <xf numFmtId="0" fontId="189" fillId="69" borderId="122" xfId="577" applyFont="1" applyFill="1" applyBorder="1" applyAlignment="1" applyProtection="1">
      <alignment horizontal="left" vertical="center" wrapText="1" indent="1"/>
      <protection locked="0"/>
    </xf>
    <xf numFmtId="0" fontId="138" fillId="69" borderId="83" xfId="577" applyFont="1" applyFill="1" applyBorder="1" applyAlignment="1" applyProtection="1">
      <alignment horizontal="left" vertical="center"/>
    </xf>
    <xf numFmtId="198" fontId="120" fillId="69" borderId="68" xfId="0" applyNumberFormat="1" applyFont="1" applyFill="1" applyBorder="1"/>
    <xf numFmtId="169" fontId="2" fillId="0" borderId="193" xfId="278" applyNumberFormat="1" applyBorder="1"/>
    <xf numFmtId="198" fontId="120" fillId="0" borderId="68" xfId="0" applyNumberFormat="1" applyFont="1" applyBorder="1"/>
    <xf numFmtId="198" fontId="121" fillId="0" borderId="68" xfId="0" applyNumberFormat="1" applyFont="1" applyBorder="1"/>
    <xf numFmtId="198" fontId="0" fillId="69" borderId="68" xfId="0" applyNumberFormat="1" applyFill="1" applyBorder="1"/>
    <xf numFmtId="198" fontId="119" fillId="69" borderId="68" xfId="75" applyNumberFormat="1" applyFont="1" applyFill="1" applyBorder="1"/>
    <xf numFmtId="3" fontId="119" fillId="69" borderId="68" xfId="0" applyNumberFormat="1" applyFont="1" applyFill="1" applyBorder="1"/>
    <xf numFmtId="198" fontId="0" fillId="0" borderId="68" xfId="0" applyNumberFormat="1" applyBorder="1"/>
    <xf numFmtId="3" fontId="119" fillId="66" borderId="68" xfId="0" applyNumberFormat="1" applyFont="1" applyFill="1" applyBorder="1"/>
    <xf numFmtId="0" fontId="27" fillId="0" borderId="9" xfId="0" applyFont="1" applyBorder="1"/>
    <xf numFmtId="198" fontId="3" fillId="0" borderId="63" xfId="75" applyNumberFormat="1" applyFill="1" applyBorder="1"/>
    <xf numFmtId="198" fontId="3" fillId="0" borderId="63" xfId="75" applyNumberFormat="1" applyFont="1" applyBorder="1"/>
    <xf numFmtId="198" fontId="3" fillId="0" borderId="63" xfId="75" applyNumberFormat="1" applyFont="1" applyFill="1" applyBorder="1"/>
    <xf numFmtId="198" fontId="3" fillId="0" borderId="56" xfId="75" applyNumberFormat="1" applyFont="1" applyBorder="1"/>
    <xf numFmtId="0" fontId="209" fillId="73" borderId="0" xfId="4416" applyFont="1" applyFill="1" applyProtection="1">
      <protection locked="0"/>
    </xf>
    <xf numFmtId="0" fontId="131" fillId="73" borderId="0" xfId="4416" applyFill="1" applyProtection="1">
      <protection locked="0"/>
    </xf>
    <xf numFmtId="0" fontId="131" fillId="73" borderId="0" xfId="4416" applyFill="1" applyProtection="1"/>
    <xf numFmtId="0" fontId="131" fillId="0" borderId="0" xfId="4416" applyProtection="1"/>
    <xf numFmtId="0" fontId="75" fillId="73" borderId="0" xfId="4416" applyFont="1" applyFill="1" applyProtection="1">
      <protection locked="0"/>
    </xf>
    <xf numFmtId="0" fontId="131" fillId="0" borderId="0" xfId="4416" applyProtection="1">
      <protection locked="0"/>
    </xf>
    <xf numFmtId="0" fontId="141" fillId="75" borderId="117" xfId="4416" applyFont="1" applyFill="1" applyBorder="1" applyAlignment="1">
      <alignment horizontal="center" vertical="center"/>
    </xf>
    <xf numFmtId="0" fontId="131" fillId="73" borderId="0" xfId="4416" applyFill="1" applyAlignment="1">
      <alignment horizontal="right"/>
    </xf>
    <xf numFmtId="0" fontId="131" fillId="73" borderId="0" xfId="4416" applyFill="1" applyBorder="1"/>
    <xf numFmtId="0" fontId="131" fillId="73" borderId="0" xfId="4416" applyFill="1"/>
    <xf numFmtId="0" fontId="131" fillId="0" borderId="0" xfId="4416"/>
    <xf numFmtId="0" fontId="27" fillId="37" borderId="0" xfId="4416" applyFont="1" applyFill="1" applyAlignment="1">
      <alignment vertical="center" wrapText="1"/>
    </xf>
    <xf numFmtId="0" fontId="131" fillId="37" borderId="0" xfId="4416" applyFill="1" applyAlignment="1">
      <alignment vertical="top" wrapText="1"/>
    </xf>
    <xf numFmtId="0" fontId="131" fillId="73" borderId="0" xfId="4416" applyFill="1" applyAlignment="1">
      <alignment vertical="top" wrapText="1"/>
    </xf>
    <xf numFmtId="0" fontId="209" fillId="73" borderId="0" xfId="4416" applyFont="1" applyFill="1"/>
    <xf numFmtId="0" fontId="131" fillId="37" borderId="0" xfId="4416" applyFill="1" applyAlignment="1">
      <alignment vertical="center"/>
    </xf>
    <xf numFmtId="0" fontId="136" fillId="73" borderId="0" xfId="4416" applyFont="1" applyFill="1" applyBorder="1"/>
    <xf numFmtId="0" fontId="212" fillId="73" borderId="0" xfId="4416" applyFont="1" applyFill="1" applyBorder="1" applyAlignment="1">
      <alignment vertical="center"/>
    </xf>
    <xf numFmtId="0" fontId="213" fillId="73" borderId="0" xfId="4416" applyFont="1" applyFill="1" applyBorder="1" applyAlignment="1">
      <alignment vertical="center"/>
    </xf>
    <xf numFmtId="0" fontId="133" fillId="73" borderId="0" xfId="4416" applyFont="1" applyFill="1" applyBorder="1" applyAlignment="1" applyProtection="1">
      <alignment vertical="center"/>
      <protection locked="0"/>
    </xf>
    <xf numFmtId="0" fontId="133" fillId="73" borderId="0" xfId="4416" applyFont="1" applyFill="1" applyBorder="1" applyAlignment="1">
      <alignment vertical="center"/>
    </xf>
    <xf numFmtId="0" fontId="213" fillId="0" borderId="0" xfId="4416" applyFont="1" applyFill="1" applyBorder="1" applyAlignment="1">
      <alignment vertical="center"/>
    </xf>
    <xf numFmtId="0" fontId="75" fillId="73" borderId="0" xfId="4416" applyFont="1" applyFill="1"/>
    <xf numFmtId="0" fontId="141" fillId="75" borderId="53" xfId="4416" applyFont="1" applyFill="1" applyBorder="1" applyAlignment="1">
      <alignment horizontal="center" vertical="center"/>
    </xf>
    <xf numFmtId="0" fontId="141" fillId="75" borderId="54" xfId="4416" applyFont="1" applyFill="1" applyBorder="1" applyAlignment="1">
      <alignment horizontal="center" vertical="center"/>
    </xf>
    <xf numFmtId="0" fontId="141" fillId="75" borderId="217" xfId="4416" applyFont="1" applyFill="1" applyBorder="1" applyAlignment="1">
      <alignment horizontal="center" vertical="center"/>
    </xf>
    <xf numFmtId="0" fontId="141" fillId="75" borderId="218" xfId="4416" applyFont="1" applyFill="1" applyBorder="1" applyAlignment="1">
      <alignment horizontal="center" vertical="center"/>
    </xf>
    <xf numFmtId="0" fontId="131" fillId="0" borderId="0" xfId="4416" applyFill="1"/>
    <xf numFmtId="0" fontId="210" fillId="73" borderId="0" xfId="4416" applyFont="1" applyFill="1"/>
    <xf numFmtId="0" fontId="75" fillId="73" borderId="0" xfId="4416" applyFont="1" applyFill="1" applyBorder="1"/>
    <xf numFmtId="0" fontId="75" fillId="0" borderId="0" xfId="4416" applyFont="1"/>
    <xf numFmtId="0" fontId="212" fillId="73" borderId="0" xfId="4416" applyFont="1" applyFill="1" applyAlignment="1">
      <alignment vertical="center"/>
    </xf>
    <xf numFmtId="0" fontId="213" fillId="73" borderId="0" xfId="4416" applyFont="1" applyFill="1" applyAlignment="1">
      <alignment vertical="center"/>
    </xf>
    <xf numFmtId="0" fontId="75" fillId="69" borderId="29" xfId="4416" applyFont="1" applyFill="1" applyBorder="1" applyAlignment="1">
      <alignment vertical="center" wrapText="1"/>
    </xf>
    <xf numFmtId="0" fontId="214" fillId="73" borderId="0" xfId="4416" applyFont="1" applyFill="1" applyBorder="1" applyAlignment="1">
      <alignment horizontal="center" vertical="center" wrapText="1"/>
    </xf>
    <xf numFmtId="231" fontId="131" fillId="73" borderId="0" xfId="4416" applyNumberFormat="1" applyFill="1" applyBorder="1"/>
    <xf numFmtId="0" fontId="209" fillId="73" borderId="0" xfId="4416" applyFont="1" applyFill="1" applyAlignment="1">
      <alignment vertical="center"/>
    </xf>
    <xf numFmtId="49" fontId="131" fillId="84" borderId="158" xfId="4416" applyNumberFormat="1" applyFont="1" applyFill="1" applyBorder="1" applyAlignment="1" applyProtection="1">
      <alignment horizontal="left" vertical="center" wrapText="1"/>
      <protection locked="0"/>
    </xf>
    <xf numFmtId="0" fontId="131" fillId="0" borderId="0" xfId="4416" applyFont="1" applyBorder="1" applyAlignment="1">
      <alignment horizontal="center" vertical="center" wrapText="1"/>
    </xf>
    <xf numFmtId="198" fontId="0" fillId="84" borderId="223" xfId="284" applyNumberFormat="1" applyFont="1" applyFill="1" applyBorder="1" applyAlignment="1" applyProtection="1">
      <alignment horizontal="right"/>
      <protection locked="0"/>
    </xf>
    <xf numFmtId="198" fontId="0" fillId="84" borderId="224" xfId="284" applyNumberFormat="1" applyFont="1" applyFill="1" applyBorder="1" applyAlignment="1" applyProtection="1">
      <alignment horizontal="right"/>
      <protection locked="0"/>
    </xf>
    <xf numFmtId="198" fontId="0" fillId="84" borderId="225" xfId="284" applyNumberFormat="1" applyFont="1" applyFill="1" applyBorder="1" applyAlignment="1" applyProtection="1">
      <alignment horizontal="right"/>
      <protection locked="0"/>
    </xf>
    <xf numFmtId="212" fontId="0" fillId="73" borderId="0" xfId="284" applyNumberFormat="1" applyFont="1" applyFill="1" applyAlignment="1">
      <alignment horizontal="right"/>
    </xf>
    <xf numFmtId="49" fontId="5" fillId="84" borderId="124" xfId="4416" applyNumberFormat="1" applyFont="1" applyFill="1" applyBorder="1" applyAlignment="1" applyProtection="1">
      <alignment vertical="center" wrapText="1"/>
      <protection locked="0"/>
    </xf>
    <xf numFmtId="198" fontId="131" fillId="84" borderId="226" xfId="284" applyNumberFormat="1" applyFont="1" applyFill="1" applyBorder="1" applyAlignment="1" applyProtection="1">
      <alignment horizontal="right"/>
      <protection locked="0"/>
    </xf>
    <xf numFmtId="198" fontId="131" fillId="84" borderId="227" xfId="284" applyNumberFormat="1" applyFont="1" applyFill="1" applyBorder="1" applyAlignment="1" applyProtection="1">
      <alignment horizontal="right"/>
      <protection locked="0"/>
    </xf>
    <xf numFmtId="198" fontId="131" fillId="84" borderId="228" xfId="284" applyNumberFormat="1" applyFont="1" applyFill="1" applyBorder="1" applyAlignment="1" applyProtection="1">
      <alignment horizontal="right"/>
      <protection locked="0"/>
    </xf>
    <xf numFmtId="212" fontId="131" fillId="73" borderId="0" xfId="284" applyNumberFormat="1" applyFont="1" applyFill="1" applyAlignment="1">
      <alignment horizontal="right"/>
    </xf>
    <xf numFmtId="231" fontId="131" fillId="73" borderId="0" xfId="4416" applyNumberFormat="1" applyFont="1" applyFill="1" applyBorder="1"/>
    <xf numFmtId="0" fontId="131" fillId="73" borderId="0" xfId="4416" applyFont="1" applyFill="1"/>
    <xf numFmtId="0" fontId="131" fillId="0" borderId="0" xfId="4416" applyFont="1"/>
    <xf numFmtId="198" fontId="0" fillId="84" borderId="226" xfId="284" applyNumberFormat="1" applyFont="1" applyFill="1" applyBorder="1" applyAlignment="1" applyProtection="1">
      <alignment horizontal="right"/>
      <protection locked="0"/>
    </xf>
    <xf numFmtId="198" fontId="0" fillId="84" borderId="227" xfId="284" applyNumberFormat="1" applyFont="1" applyFill="1" applyBorder="1" applyAlignment="1" applyProtection="1">
      <alignment horizontal="right"/>
      <protection locked="0"/>
    </xf>
    <xf numFmtId="198" fontId="0" fillId="84" borderId="228" xfId="284" applyNumberFormat="1" applyFont="1" applyFill="1" applyBorder="1" applyAlignment="1" applyProtection="1">
      <alignment horizontal="right"/>
      <protection locked="0"/>
    </xf>
    <xf numFmtId="49" fontId="75" fillId="84" borderId="124" xfId="4416" applyNumberFormat="1" applyFont="1" applyFill="1" applyBorder="1" applyAlignment="1" applyProtection="1">
      <alignment vertical="center" wrapText="1"/>
      <protection locked="0"/>
    </xf>
    <xf numFmtId="49" fontId="75" fillId="84" borderId="229" xfId="4416" applyNumberFormat="1" applyFont="1" applyFill="1" applyBorder="1" applyAlignment="1" applyProtection="1">
      <alignment vertical="center" wrapText="1"/>
      <protection locked="0"/>
    </xf>
    <xf numFmtId="49" fontId="75" fillId="84" borderId="177" xfId="4416" applyNumberFormat="1" applyFont="1" applyFill="1" applyBorder="1" applyAlignment="1" applyProtection="1">
      <alignment vertical="center" wrapText="1"/>
      <protection locked="0"/>
    </xf>
    <xf numFmtId="198" fontId="0" fillId="84" borderId="230" xfId="284" applyNumberFormat="1" applyFont="1" applyFill="1" applyBorder="1" applyAlignment="1" applyProtection="1">
      <alignment horizontal="right"/>
      <protection locked="0"/>
    </xf>
    <xf numFmtId="198" fontId="0" fillId="84" borderId="231" xfId="284" applyNumberFormat="1" applyFont="1" applyFill="1" applyBorder="1" applyAlignment="1" applyProtection="1">
      <alignment horizontal="right"/>
      <protection locked="0"/>
    </xf>
    <xf numFmtId="198" fontId="0" fillId="84" borderId="232" xfId="284" applyNumberFormat="1" applyFont="1" applyFill="1" applyBorder="1" applyAlignment="1" applyProtection="1">
      <alignment horizontal="right"/>
      <protection locked="0"/>
    </xf>
    <xf numFmtId="198" fontId="0" fillId="84" borderId="233" xfId="284" applyNumberFormat="1" applyFont="1" applyFill="1" applyBorder="1" applyAlignment="1" applyProtection="1">
      <alignment horizontal="right"/>
      <protection locked="0"/>
    </xf>
    <xf numFmtId="198" fontId="0" fillId="84" borderId="234" xfId="284" applyNumberFormat="1" applyFont="1" applyFill="1" applyBorder="1" applyAlignment="1" applyProtection="1">
      <alignment horizontal="right"/>
      <protection locked="0"/>
    </xf>
    <xf numFmtId="198" fontId="0" fillId="84" borderId="235" xfId="284" applyNumberFormat="1" applyFont="1" applyFill="1" applyBorder="1" applyAlignment="1" applyProtection="1">
      <alignment horizontal="right"/>
      <protection locked="0"/>
    </xf>
    <xf numFmtId="0" fontId="75" fillId="86" borderId="142" xfId="4416" applyFont="1" applyFill="1" applyBorder="1" applyAlignment="1">
      <alignment horizontal="left" vertical="center" wrapText="1"/>
    </xf>
    <xf numFmtId="0" fontId="131" fillId="86" borderId="219" xfId="4416" applyFont="1" applyFill="1" applyBorder="1" applyAlignment="1">
      <alignment horizontal="center" vertical="center" wrapText="1"/>
    </xf>
    <xf numFmtId="198" fontId="131" fillId="86" borderId="155" xfId="284" applyNumberFormat="1" applyFont="1" applyFill="1" applyBorder="1" applyAlignment="1">
      <alignment horizontal="right" vertical="center"/>
    </xf>
    <xf numFmtId="198" fontId="131" fillId="86" borderId="156" xfId="284" applyNumberFormat="1" applyFont="1" applyFill="1" applyBorder="1" applyAlignment="1">
      <alignment horizontal="right" vertical="center"/>
    </xf>
    <xf numFmtId="198" fontId="131" fillId="86" borderId="157" xfId="284" applyNumberFormat="1" applyFont="1" applyFill="1" applyBorder="1" applyAlignment="1">
      <alignment horizontal="right" vertical="center"/>
    </xf>
    <xf numFmtId="212" fontId="131" fillId="0" borderId="0" xfId="284" applyNumberFormat="1" applyFont="1" applyFill="1" applyAlignment="1">
      <alignment horizontal="right" vertical="center"/>
    </xf>
    <xf numFmtId="198" fontId="131" fillId="86" borderId="53" xfId="284" applyNumberFormat="1" applyFont="1" applyFill="1" applyBorder="1" applyAlignment="1">
      <alignment horizontal="right" vertical="center"/>
    </xf>
    <xf numFmtId="0" fontId="131" fillId="73" borderId="0" xfId="4416" applyFill="1" applyAlignment="1">
      <alignment vertical="center"/>
    </xf>
    <xf numFmtId="0" fontId="131" fillId="0" borderId="0" xfId="4416" applyAlignment="1">
      <alignment vertical="center"/>
    </xf>
    <xf numFmtId="0" fontId="211" fillId="73" borderId="0" xfId="4416" applyFont="1" applyFill="1" applyAlignment="1">
      <alignment horizontal="left" vertical="center" wrapText="1"/>
    </xf>
    <xf numFmtId="212" fontId="131" fillId="73" borderId="0" xfId="4416" applyNumberFormat="1" applyFill="1" applyAlignment="1">
      <alignment horizontal="right"/>
    </xf>
    <xf numFmtId="212" fontId="206" fillId="73" borderId="0" xfId="284" applyNumberFormat="1" applyFont="1" applyFill="1" applyAlignment="1">
      <alignment horizontal="right"/>
    </xf>
    <xf numFmtId="212" fontId="0" fillId="73" borderId="0" xfId="284" applyNumberFormat="1" applyFont="1" applyFill="1" applyBorder="1" applyAlignment="1">
      <alignment horizontal="right"/>
    </xf>
    <xf numFmtId="212" fontId="131" fillId="73" borderId="0" xfId="4416" applyNumberFormat="1" applyFill="1" applyBorder="1" applyAlignment="1">
      <alignment horizontal="right"/>
    </xf>
    <xf numFmtId="212" fontId="133" fillId="73" borderId="0" xfId="4416" applyNumberFormat="1" applyFont="1" applyFill="1" applyBorder="1" applyAlignment="1">
      <alignment horizontal="right" vertical="center"/>
    </xf>
    <xf numFmtId="198" fontId="75" fillId="69" borderId="236" xfId="284" applyNumberFormat="1" applyFont="1" applyFill="1" applyBorder="1" applyAlignment="1">
      <alignment vertical="center"/>
    </xf>
    <xf numFmtId="198" fontId="0" fillId="73" borderId="0" xfId="284" applyNumberFormat="1" applyFont="1" applyFill="1" applyBorder="1" applyAlignment="1">
      <alignment horizontal="center" vertical="center" wrapText="1"/>
    </xf>
    <xf numFmtId="212" fontId="0" fillId="73" borderId="0" xfId="284" applyNumberFormat="1" applyFont="1" applyFill="1" applyBorder="1" applyAlignment="1">
      <alignment horizontal="right" vertical="center" wrapText="1"/>
    </xf>
    <xf numFmtId="212" fontId="0" fillId="73" borderId="180" xfId="284" applyNumberFormat="1" applyFont="1" applyFill="1" applyBorder="1" applyAlignment="1">
      <alignment horizontal="right"/>
    </xf>
    <xf numFmtId="3" fontId="0" fillId="73" borderId="0" xfId="284" applyNumberFormat="1" applyFont="1" applyFill="1" applyBorder="1"/>
    <xf numFmtId="0" fontId="131" fillId="0" borderId="29" xfId="4416" applyFont="1" applyBorder="1" applyAlignment="1">
      <alignment horizontal="left" vertical="center" wrapText="1"/>
    </xf>
    <xf numFmtId="0" fontId="131" fillId="0" borderId="35" xfId="4416" applyBorder="1" applyAlignment="1">
      <alignment wrapText="1"/>
    </xf>
    <xf numFmtId="0" fontId="131" fillId="0" borderId="180" xfId="4416" applyFont="1" applyBorder="1" applyAlignment="1">
      <alignment horizontal="center" vertical="center" wrapText="1"/>
    </xf>
    <xf numFmtId="0" fontId="75" fillId="86" borderId="35" xfId="4416" applyFont="1" applyFill="1" applyBorder="1" applyAlignment="1">
      <alignment horizontal="left" vertical="center" wrapText="1"/>
    </xf>
    <xf numFmtId="0" fontId="131" fillId="86" borderId="180" xfId="4416" applyFont="1" applyFill="1" applyBorder="1" applyAlignment="1">
      <alignment horizontal="center" vertical="center" wrapText="1"/>
    </xf>
    <xf numFmtId="198" fontId="131" fillId="86" borderId="52" xfId="284" applyNumberFormat="1" applyFont="1" applyFill="1" applyBorder="1" applyAlignment="1">
      <alignment horizontal="right" vertical="center"/>
    </xf>
    <xf numFmtId="198" fontId="131" fillId="86" borderId="54" xfId="284" applyNumberFormat="1" applyFont="1" applyFill="1" applyBorder="1" applyAlignment="1">
      <alignment horizontal="right" vertical="center"/>
    </xf>
    <xf numFmtId="0" fontId="131" fillId="73" borderId="0" xfId="4416" applyFill="1" applyAlignment="1">
      <alignment wrapText="1"/>
    </xf>
    <xf numFmtId="212" fontId="0" fillId="73" borderId="0" xfId="284" applyNumberFormat="1" applyFont="1" applyFill="1" applyAlignment="1">
      <alignment horizontal="right" wrapText="1"/>
    </xf>
    <xf numFmtId="0" fontId="131" fillId="73" borderId="216" xfId="4416" applyFill="1" applyBorder="1"/>
    <xf numFmtId="212" fontId="131" fillId="73" borderId="216" xfId="4416" applyNumberFormat="1" applyFill="1" applyBorder="1" applyAlignment="1">
      <alignment horizontal="right"/>
    </xf>
    <xf numFmtId="212" fontId="75" fillId="73" borderId="216" xfId="284" applyNumberFormat="1" applyFont="1" applyFill="1" applyBorder="1" applyAlignment="1">
      <alignment horizontal="left"/>
    </xf>
    <xf numFmtId="212" fontId="0" fillId="73" borderId="216" xfId="284" applyNumberFormat="1" applyFont="1" applyFill="1" applyBorder="1" applyAlignment="1">
      <alignment horizontal="right"/>
    </xf>
    <xf numFmtId="212" fontId="0" fillId="73" borderId="39" xfId="284" applyNumberFormat="1" applyFont="1" applyFill="1" applyBorder="1" applyAlignment="1">
      <alignment horizontal="right"/>
    </xf>
    <xf numFmtId="212" fontId="75" fillId="73" borderId="0" xfId="284" applyNumberFormat="1" applyFont="1" applyFill="1" applyAlignment="1">
      <alignment horizontal="right"/>
    </xf>
    <xf numFmtId="0" fontId="131" fillId="0" borderId="35" xfId="4416" applyFont="1" applyBorder="1" applyAlignment="1">
      <alignment horizontal="left" vertical="center" wrapText="1"/>
    </xf>
    <xf numFmtId="198" fontId="0" fillId="84" borderId="155" xfId="284" applyNumberFormat="1" applyFont="1" applyFill="1" applyBorder="1" applyAlignment="1" applyProtection="1">
      <alignment horizontal="right"/>
      <protection locked="0"/>
    </xf>
    <xf numFmtId="198" fontId="0" fillId="84" borderId="156" xfId="284" applyNumberFormat="1" applyFont="1" applyFill="1" applyBorder="1" applyAlignment="1" applyProtection="1">
      <alignment horizontal="right"/>
      <protection locked="0"/>
    </xf>
    <xf numFmtId="198" fontId="0" fillId="84" borderId="157" xfId="284" applyNumberFormat="1" applyFont="1" applyFill="1" applyBorder="1" applyAlignment="1" applyProtection="1">
      <alignment horizontal="right"/>
      <protection locked="0"/>
    </xf>
    <xf numFmtId="0" fontId="165" fillId="73" borderId="0" xfId="776" applyFill="1">
      <alignment horizontal="left" vertical="center"/>
      <protection locked="0"/>
    </xf>
    <xf numFmtId="226" fontId="131" fillId="73" borderId="0" xfId="4416" applyNumberFormat="1" applyFill="1" applyBorder="1" applyAlignment="1">
      <alignment horizontal="right"/>
    </xf>
    <xf numFmtId="0" fontId="3" fillId="0" borderId="0" xfId="259" applyFont="1" applyFill="1"/>
    <xf numFmtId="169" fontId="119" fillId="66" borderId="68" xfId="75" applyNumberFormat="1" applyFont="1" applyFill="1" applyBorder="1"/>
    <xf numFmtId="198" fontId="79" fillId="58" borderId="0" xfId="269" applyNumberFormat="1" applyFont="1" applyFill="1" applyAlignment="1">
      <alignment horizontal="center"/>
    </xf>
    <xf numFmtId="0" fontId="5" fillId="0" borderId="0" xfId="280"/>
    <xf numFmtId="0" fontId="3" fillId="0" borderId="0" xfId="590"/>
    <xf numFmtId="198" fontId="123" fillId="0" borderId="0" xfId="590" applyNumberFormat="1" applyFont="1" applyFill="1" applyAlignment="1">
      <alignment horizontal="center"/>
    </xf>
    <xf numFmtId="0" fontId="108" fillId="0" borderId="0" xfId="590" applyFont="1" applyAlignment="1">
      <alignment horizontal="center"/>
    </xf>
    <xf numFmtId="0" fontId="3" fillId="0" borderId="0" xfId="590" quotePrefix="1"/>
    <xf numFmtId="220" fontId="123" fillId="0" borderId="0" xfId="510" applyNumberFormat="1" applyFont="1" applyFill="1" applyAlignment="1">
      <alignment horizontal="center"/>
    </xf>
    <xf numFmtId="0" fontId="27" fillId="0" borderId="0" xfId="590" applyFont="1" applyAlignment="1">
      <alignment wrapText="1"/>
    </xf>
    <xf numFmtId="0" fontId="27" fillId="0" borderId="0" xfId="590" applyFont="1" applyAlignment="1">
      <alignment horizontal="left" vertical="top" wrapText="1"/>
    </xf>
    <xf numFmtId="0" fontId="3" fillId="0" borderId="68" xfId="590" applyBorder="1" applyAlignment="1">
      <alignment horizontal="center"/>
    </xf>
    <xf numFmtId="0" fontId="3" fillId="0" borderId="68" xfId="590" applyFont="1" applyBorder="1" applyAlignment="1">
      <alignment wrapText="1"/>
    </xf>
    <xf numFmtId="220" fontId="86" fillId="0" borderId="0" xfId="510" applyNumberFormat="1" applyFont="1" applyFill="1" applyAlignment="1">
      <alignment horizontal="center"/>
    </xf>
    <xf numFmtId="0" fontId="1" fillId="0" borderId="0" xfId="31894"/>
    <xf numFmtId="0" fontId="97" fillId="0" borderId="0" xfId="0" quotePrefix="1" applyFont="1"/>
    <xf numFmtId="0" fontId="27" fillId="0" borderId="0" xfId="0" quotePrefix="1" applyFont="1" applyBorder="1"/>
    <xf numFmtId="0" fontId="89" fillId="68" borderId="0" xfId="31895" applyNumberFormat="1" applyFont="1" applyFill="1" applyBorder="1" applyAlignment="1">
      <alignment horizontal="center" vertical="center" wrapText="1"/>
    </xf>
    <xf numFmtId="0" fontId="27" fillId="0" borderId="213" xfId="0" applyFont="1" applyBorder="1"/>
    <xf numFmtId="0" fontId="0" fillId="0" borderId="213" xfId="0" applyBorder="1"/>
    <xf numFmtId="10" fontId="0" fillId="0" borderId="213" xfId="159" applyNumberFormat="1" applyFont="1" applyBorder="1"/>
    <xf numFmtId="0" fontId="27" fillId="0" borderId="33" xfId="0" applyFont="1" applyFill="1" applyBorder="1" applyAlignment="1"/>
    <xf numFmtId="0" fontId="27" fillId="0" borderId="5" xfId="0" applyFont="1" applyFill="1" applyBorder="1" applyAlignment="1"/>
    <xf numFmtId="0" fontId="27" fillId="0" borderId="34" xfId="0" applyFont="1" applyFill="1" applyBorder="1" applyAlignment="1"/>
    <xf numFmtId="233" fontId="0" fillId="0" borderId="213" xfId="159" applyNumberFormat="1" applyFont="1" applyBorder="1"/>
    <xf numFmtId="169" fontId="3" fillId="66" borderId="28" xfId="261" applyFill="1" applyBorder="1"/>
    <xf numFmtId="0" fontId="0" fillId="0" borderId="212" xfId="0" applyBorder="1" applyAlignment="1">
      <alignment wrapText="1"/>
    </xf>
    <xf numFmtId="168" fontId="119" fillId="0" borderId="212" xfId="262" applyFont="1" applyFill="1" applyBorder="1"/>
    <xf numFmtId="188" fontId="3" fillId="0" borderId="212" xfId="159" applyNumberFormat="1" applyFill="1" applyBorder="1"/>
    <xf numFmtId="168" fontId="102" fillId="0" borderId="212" xfId="258" applyFill="1" applyBorder="1"/>
    <xf numFmtId="10" fontId="3" fillId="0" borderId="212" xfId="159" applyNumberFormat="1" applyFill="1" applyBorder="1"/>
    <xf numFmtId="0" fontId="2" fillId="0" borderId="212" xfId="278" applyBorder="1"/>
    <xf numFmtId="198" fontId="2" fillId="0" borderId="212" xfId="75" applyNumberFormat="1" applyFont="1" applyBorder="1"/>
    <xf numFmtId="0" fontId="2" fillId="0" borderId="212" xfId="278" applyFill="1" applyBorder="1"/>
    <xf numFmtId="203" fontId="2" fillId="0" borderId="212" xfId="278" applyNumberFormat="1" applyBorder="1"/>
    <xf numFmtId="203" fontId="2" fillId="0" borderId="212" xfId="278" applyNumberFormat="1" applyFill="1" applyBorder="1"/>
    <xf numFmtId="168" fontId="2" fillId="0" borderId="212" xfId="278" applyNumberFormat="1" applyBorder="1"/>
    <xf numFmtId="168" fontId="3" fillId="0" borderId="237" xfId="260" applyFill="1" applyBorder="1"/>
    <xf numFmtId="0" fontId="3" fillId="0" borderId="60" xfId="259" quotePrefix="1" applyBorder="1"/>
    <xf numFmtId="9" fontId="119" fillId="0" borderId="50" xfId="75" applyNumberFormat="1" applyFont="1" applyFill="1" applyBorder="1"/>
    <xf numFmtId="198" fontId="3" fillId="0" borderId="64" xfId="75" applyNumberFormat="1" applyFill="1" applyBorder="1"/>
    <xf numFmtId="9" fontId="3" fillId="0" borderId="63" xfId="159" applyFill="1" applyBorder="1"/>
    <xf numFmtId="9" fontId="3" fillId="0" borderId="63" xfId="75" applyNumberFormat="1" applyFill="1" applyBorder="1"/>
    <xf numFmtId="0" fontId="0" fillId="0" borderId="29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138" fillId="0" borderId="83" xfId="577" quotePrefix="1" applyFont="1" applyFill="1" applyBorder="1" applyAlignment="1" applyProtection="1">
      <alignment horizontal="left" vertical="center" wrapText="1"/>
      <protection locked="0"/>
    </xf>
    <xf numFmtId="169" fontId="84" fillId="69" borderId="68" xfId="75" applyNumberFormat="1" applyFont="1" applyFill="1" applyBorder="1" applyAlignment="1">
      <alignment horizontal="right"/>
    </xf>
    <xf numFmtId="10" fontId="84" fillId="69" borderId="68" xfId="159" applyNumberFormat="1" applyFont="1" applyFill="1" applyBorder="1" applyAlignment="1">
      <alignment horizontal="right"/>
    </xf>
    <xf numFmtId="198" fontId="121" fillId="69" borderId="68" xfId="0" applyNumberFormat="1" applyFont="1" applyFill="1" applyBorder="1"/>
    <xf numFmtId="201" fontId="121" fillId="69" borderId="68" xfId="0" applyNumberFormat="1" applyFont="1" applyFill="1" applyBorder="1"/>
    <xf numFmtId="232" fontId="0" fillId="69" borderId="68" xfId="0" applyNumberFormat="1" applyFill="1" applyBorder="1"/>
    <xf numFmtId="0" fontId="3" fillId="0" borderId="212" xfId="259" applyFill="1" applyBorder="1" applyAlignment="1">
      <alignment horizontal="left"/>
    </xf>
    <xf numFmtId="10" fontId="84" fillId="129" borderId="68" xfId="159" applyNumberFormat="1" applyFont="1" applyFill="1" applyBorder="1" applyAlignment="1">
      <alignment horizontal="right"/>
    </xf>
    <xf numFmtId="169" fontId="121" fillId="129" borderId="68" xfId="75" applyNumberFormat="1" applyFont="1" applyFill="1" applyBorder="1"/>
    <xf numFmtId="0" fontId="3" fillId="129" borderId="0" xfId="0" applyFont="1" applyFill="1" applyBorder="1"/>
    <xf numFmtId="0" fontId="27" fillId="129" borderId="0" xfId="0" applyFont="1" applyFill="1" applyBorder="1"/>
    <xf numFmtId="198" fontId="119" fillId="129" borderId="68" xfId="75" applyNumberFormat="1" applyFont="1" applyFill="1" applyBorder="1"/>
    <xf numFmtId="3" fontId="119" fillId="129" borderId="68" xfId="0" applyNumberFormat="1" applyFont="1" applyFill="1" applyBorder="1"/>
    <xf numFmtId="198" fontId="120" fillId="129" borderId="68" xfId="0" applyNumberFormat="1" applyFont="1" applyFill="1" applyBorder="1"/>
    <xf numFmtId="169" fontId="0" fillId="129" borderId="68" xfId="75" applyFont="1" applyFill="1" applyBorder="1"/>
    <xf numFmtId="198" fontId="93" fillId="0" borderId="0" xfId="75" applyNumberFormat="1" applyFont="1" applyAlignment="1">
      <alignment horizontal="center" vertical="center"/>
    </xf>
    <xf numFmtId="0" fontId="27" fillId="0" borderId="33" xfId="268" applyNumberFormat="1" applyFont="1" applyFill="1" applyBorder="1" applyAlignment="1">
      <alignment horizontal="center" vertical="center"/>
    </xf>
    <xf numFmtId="0" fontId="27" fillId="0" borderId="5" xfId="268" applyNumberFormat="1" applyFont="1" applyFill="1" applyBorder="1" applyAlignment="1">
      <alignment horizontal="center" vertical="center"/>
    </xf>
    <xf numFmtId="0" fontId="27" fillId="0" borderId="34" xfId="268" applyNumberFormat="1" applyFont="1" applyFill="1" applyBorder="1" applyAlignment="1">
      <alignment horizontal="center" vertical="center"/>
    </xf>
    <xf numFmtId="169" fontId="119" fillId="0" borderId="69" xfId="75" applyFont="1" applyFill="1" applyBorder="1" applyAlignment="1">
      <alignment horizontal="center" vertical="center"/>
    </xf>
    <xf numFmtId="169" fontId="119" fillId="0" borderId="68" xfId="75" applyFont="1" applyFill="1" applyBorder="1" applyAlignment="1">
      <alignment horizontal="center" vertical="center"/>
    </xf>
    <xf numFmtId="0" fontId="27" fillId="0" borderId="33" xfId="0" applyFont="1" applyFill="1" applyBorder="1" applyAlignment="1">
      <alignment horizontal="center"/>
    </xf>
    <xf numFmtId="0" fontId="27" fillId="0" borderId="5" xfId="0" applyFont="1" applyFill="1" applyBorder="1" applyAlignment="1">
      <alignment horizontal="center"/>
    </xf>
    <xf numFmtId="0" fontId="27" fillId="0" borderId="34" xfId="0" applyFont="1" applyFill="1" applyBorder="1" applyAlignment="1">
      <alignment horizontal="center"/>
    </xf>
    <xf numFmtId="0" fontId="27" fillId="0" borderId="33" xfId="268" applyNumberFormat="1" applyFont="1" applyFill="1" applyBorder="1" applyAlignment="1">
      <alignment horizontal="center" vertical="center" wrapText="1"/>
    </xf>
    <xf numFmtId="0" fontId="27" fillId="0" borderId="5" xfId="268" applyNumberFormat="1" applyFont="1" applyFill="1" applyBorder="1" applyAlignment="1">
      <alignment horizontal="center" vertical="center" wrapText="1"/>
    </xf>
    <xf numFmtId="0" fontId="27" fillId="0" borderId="34" xfId="268" applyNumberFormat="1" applyFont="1" applyFill="1" applyBorder="1" applyAlignment="1">
      <alignment horizontal="center" vertical="center" wrapText="1"/>
    </xf>
    <xf numFmtId="0" fontId="27" fillId="0" borderId="33" xfId="31895" applyNumberFormat="1" applyFont="1" applyFill="1" applyBorder="1" applyAlignment="1">
      <alignment horizontal="center" vertical="center"/>
    </xf>
    <xf numFmtId="0" fontId="27" fillId="0" borderId="5" xfId="31895" applyNumberFormat="1" applyFont="1" applyFill="1" applyBorder="1" applyAlignment="1">
      <alignment horizontal="center" vertical="center"/>
    </xf>
    <xf numFmtId="0" fontId="27" fillId="0" borderId="34" xfId="31895" applyNumberFormat="1" applyFont="1" applyFill="1" applyBorder="1" applyAlignment="1">
      <alignment horizontal="center" vertical="center"/>
    </xf>
    <xf numFmtId="0" fontId="141" fillId="75" borderId="220" xfId="4416" applyFont="1" applyFill="1" applyBorder="1" applyAlignment="1">
      <alignment horizontal="center" vertical="center" wrapText="1"/>
    </xf>
    <xf numFmtId="0" fontId="141" fillId="75" borderId="221" xfId="4416" applyFont="1" applyFill="1" applyBorder="1" applyAlignment="1">
      <alignment horizontal="center" vertical="center" wrapText="1"/>
    </xf>
    <xf numFmtId="0" fontId="141" fillId="75" borderId="222" xfId="4416" applyFont="1" applyFill="1" applyBorder="1" applyAlignment="1">
      <alignment horizontal="center" vertical="center" wrapText="1"/>
    </xf>
    <xf numFmtId="0" fontId="139" fillId="74" borderId="47" xfId="282" applyFont="1" applyFill="1" applyBorder="1" applyAlignment="1" applyProtection="1">
      <alignment horizontal="center" vertical="center" wrapText="1"/>
    </xf>
    <xf numFmtId="0" fontId="139" fillId="74" borderId="4" xfId="282" applyFont="1" applyFill="1" applyBorder="1" applyAlignment="1" applyProtection="1">
      <alignment horizontal="center" vertical="center" wrapText="1"/>
    </xf>
    <xf numFmtId="0" fontId="139" fillId="74" borderId="48" xfId="282" applyFont="1" applyFill="1" applyBorder="1" applyAlignment="1" applyProtection="1">
      <alignment horizontal="center" vertical="center" wrapText="1"/>
    </xf>
    <xf numFmtId="0" fontId="139" fillId="75" borderId="47" xfId="282" applyFont="1" applyFill="1" applyBorder="1" applyAlignment="1" applyProtection="1">
      <alignment horizontal="center" vertical="center"/>
    </xf>
    <xf numFmtId="0" fontId="139" fillId="75" borderId="4" xfId="282" applyFont="1" applyFill="1" applyBorder="1" applyAlignment="1" applyProtection="1">
      <alignment horizontal="center" vertical="center"/>
    </xf>
    <xf numFmtId="0" fontId="139" fillId="75" borderId="48" xfId="282" applyFont="1" applyFill="1" applyBorder="1" applyAlignment="1" applyProtection="1">
      <alignment horizontal="center" vertical="center"/>
    </xf>
    <xf numFmtId="0" fontId="139" fillId="74" borderId="47" xfId="282" applyFont="1" applyFill="1" applyBorder="1" applyAlignment="1" applyProtection="1">
      <alignment horizontal="center" vertical="center"/>
    </xf>
    <xf numFmtId="0" fontId="139" fillId="74" borderId="4" xfId="282" applyFont="1" applyFill="1" applyBorder="1" applyAlignment="1" applyProtection="1">
      <alignment horizontal="center" vertical="center"/>
    </xf>
    <xf numFmtId="0" fontId="139" fillId="74" borderId="48" xfId="282" applyFont="1" applyFill="1" applyBorder="1" applyAlignment="1" applyProtection="1">
      <alignment horizontal="center" vertical="center"/>
    </xf>
    <xf numFmtId="0" fontId="139" fillId="69" borderId="154" xfId="282" applyFont="1" applyFill="1" applyBorder="1" applyAlignment="1" applyProtection="1">
      <alignment horizontal="center" vertical="center"/>
    </xf>
    <xf numFmtId="0" fontId="139" fillId="69" borderId="35" xfId="282" applyFont="1" applyFill="1" applyBorder="1" applyAlignment="1" applyProtection="1">
      <alignment horizontal="center" vertical="center"/>
    </xf>
    <xf numFmtId="0" fontId="139" fillId="69" borderId="153" xfId="282" applyFont="1" applyFill="1" applyBorder="1" applyAlignment="1" applyProtection="1">
      <alignment horizontal="center" vertical="center"/>
    </xf>
    <xf numFmtId="0" fontId="139" fillId="69" borderId="58" xfId="282" applyFont="1" applyFill="1" applyBorder="1" applyAlignment="1" applyProtection="1">
      <alignment horizontal="center" vertical="center"/>
    </xf>
    <xf numFmtId="0" fontId="139" fillId="72" borderId="47" xfId="577" applyFont="1" applyFill="1" applyBorder="1" applyAlignment="1" applyProtection="1">
      <alignment horizontal="center" vertical="center" wrapText="1"/>
    </xf>
    <xf numFmtId="0" fontId="139" fillId="72" borderId="4" xfId="577" applyFont="1" applyFill="1" applyBorder="1" applyAlignment="1" applyProtection="1">
      <alignment horizontal="center" vertical="center" wrapText="1"/>
    </xf>
    <xf numFmtId="0" fontId="139" fillId="72" borderId="48" xfId="577" applyFont="1" applyFill="1" applyBorder="1" applyAlignment="1" applyProtection="1">
      <alignment horizontal="center" vertical="center" wrapText="1"/>
    </xf>
    <xf numFmtId="0" fontId="139" fillId="74" borderId="47" xfId="577" applyFont="1" applyFill="1" applyBorder="1" applyAlignment="1" applyProtection="1">
      <alignment horizontal="center" vertical="center" wrapText="1"/>
    </xf>
    <xf numFmtId="0" fontId="139" fillId="74" borderId="4" xfId="577" applyFont="1" applyFill="1" applyBorder="1" applyAlignment="1" applyProtection="1">
      <alignment horizontal="center" vertical="center" wrapText="1"/>
    </xf>
    <xf numFmtId="0" fontId="139" fillId="74" borderId="48" xfId="577" applyFont="1" applyFill="1" applyBorder="1" applyAlignment="1" applyProtection="1">
      <alignment horizontal="center" vertical="center" wrapText="1"/>
    </xf>
    <xf numFmtId="0" fontId="139" fillId="69" borderId="114" xfId="282" applyFont="1" applyFill="1" applyBorder="1" applyAlignment="1" applyProtection="1">
      <alignment horizontal="center" vertical="center"/>
    </xf>
    <xf numFmtId="0" fontId="139" fillId="69" borderId="117" xfId="282" applyFont="1" applyFill="1" applyBorder="1" applyAlignment="1" applyProtection="1">
      <alignment horizontal="center" vertical="center"/>
    </xf>
    <xf numFmtId="0" fontId="139" fillId="69" borderId="115" xfId="282" applyFont="1" applyFill="1" applyBorder="1" applyAlignment="1" applyProtection="1">
      <alignment horizontal="center" vertical="center"/>
    </xf>
    <xf numFmtId="0" fontId="139" fillId="69" borderId="118" xfId="282" applyFont="1" applyFill="1" applyBorder="1" applyAlignment="1" applyProtection="1">
      <alignment horizontal="center" vertical="center"/>
    </xf>
    <xf numFmtId="0" fontId="139" fillId="75" borderId="37" xfId="577" applyFont="1" applyFill="1" applyBorder="1" applyAlignment="1" applyProtection="1">
      <alignment horizontal="center" vertical="center" wrapText="1"/>
      <protection locked="0"/>
    </xf>
    <xf numFmtId="0" fontId="139" fillId="75" borderId="116" xfId="577" applyFont="1" applyFill="1" applyBorder="1" applyAlignment="1" applyProtection="1">
      <alignment horizontal="center" vertical="center" wrapText="1"/>
      <protection locked="0"/>
    </xf>
    <xf numFmtId="0" fontId="139" fillId="75" borderId="39" xfId="577" applyFont="1" applyFill="1" applyBorder="1" applyAlignment="1" applyProtection="1">
      <alignment horizontal="center" vertical="center" wrapText="1"/>
      <protection locked="0"/>
    </xf>
    <xf numFmtId="0" fontId="139" fillId="74" borderId="37" xfId="577" applyFont="1" applyFill="1" applyBorder="1" applyAlignment="1" applyProtection="1">
      <alignment horizontal="center" vertical="center" wrapText="1"/>
      <protection locked="0"/>
    </xf>
    <xf numFmtId="0" fontId="139" fillId="74" borderId="116" xfId="577" applyFont="1" applyFill="1" applyBorder="1" applyAlignment="1" applyProtection="1">
      <alignment horizontal="center" vertical="center" wrapText="1"/>
      <protection locked="0"/>
    </xf>
    <xf numFmtId="0" fontId="139" fillId="74" borderId="39" xfId="577" applyFont="1" applyFill="1" applyBorder="1" applyAlignment="1" applyProtection="1">
      <alignment horizontal="center" vertical="center" wrapText="1"/>
      <protection locked="0"/>
    </xf>
    <xf numFmtId="49" fontId="27" fillId="0" borderId="142" xfId="259" applyNumberFormat="1" applyFont="1" applyBorder="1" applyAlignment="1">
      <alignment horizontal="center" wrapText="1"/>
    </xf>
    <xf numFmtId="49" fontId="27" fillId="0" borderId="136" xfId="259" applyNumberFormat="1" applyFont="1" applyBorder="1" applyAlignment="1">
      <alignment horizontal="center" wrapText="1"/>
    </xf>
    <xf numFmtId="49" fontId="27" fillId="0" borderId="143" xfId="259" applyNumberFormat="1" applyFont="1" applyBorder="1" applyAlignment="1">
      <alignment horizontal="center" wrapText="1"/>
    </xf>
    <xf numFmtId="0" fontId="27" fillId="0" borderId="136" xfId="259" applyFont="1" applyBorder="1" applyAlignment="1">
      <alignment horizontal="center" wrapText="1"/>
    </xf>
    <xf numFmtId="0" fontId="27" fillId="0" borderId="197" xfId="259" applyFont="1" applyBorder="1" applyAlignment="1">
      <alignment horizontal="center" wrapText="1"/>
    </xf>
    <xf numFmtId="0" fontId="27" fillId="0" borderId="143" xfId="259" applyFont="1" applyBorder="1" applyAlignment="1">
      <alignment horizontal="center" wrapText="1"/>
    </xf>
    <xf numFmtId="0" fontId="27" fillId="0" borderId="152" xfId="259" applyFont="1" applyBorder="1" applyAlignment="1">
      <alignment horizontal="center" wrapText="1"/>
    </xf>
    <xf numFmtId="0" fontId="27" fillId="0" borderId="160" xfId="259" applyFont="1" applyBorder="1" applyAlignment="1">
      <alignment horizontal="center" wrapText="1"/>
    </xf>
    <xf numFmtId="0" fontId="27" fillId="0" borderId="154" xfId="259" applyFont="1" applyBorder="1" applyAlignment="1">
      <alignment horizontal="center" wrapText="1"/>
    </xf>
    <xf numFmtId="0" fontId="27" fillId="0" borderId="142" xfId="259" applyFont="1" applyBorder="1" applyAlignment="1">
      <alignment horizontal="center" wrapText="1"/>
    </xf>
    <xf numFmtId="0" fontId="89" fillId="93" borderId="0" xfId="268" applyNumberFormat="1" applyFont="1" applyFill="1" applyBorder="1" applyAlignment="1">
      <alignment horizontal="left" vertical="center" wrapText="1"/>
    </xf>
    <xf numFmtId="0" fontId="185" fillId="93" borderId="30" xfId="279" applyNumberFormat="1" applyFont="1" applyFill="1" applyBorder="1" applyAlignment="1">
      <alignment horizontal="center" vertical="center" wrapText="1"/>
    </xf>
    <xf numFmtId="0" fontId="185" fillId="93" borderId="31" xfId="279" quotePrefix="1" applyNumberFormat="1" applyFont="1" applyFill="1" applyBorder="1" applyAlignment="1">
      <alignment horizontal="center" vertical="center" wrapText="1"/>
    </xf>
    <xf numFmtId="0" fontId="185" fillId="93" borderId="32" xfId="279" applyNumberFormat="1" applyFont="1" applyFill="1" applyBorder="1" applyAlignment="1">
      <alignment horizontal="center" vertical="center" wrapText="1"/>
    </xf>
    <xf numFmtId="0" fontId="185" fillId="93" borderId="65" xfId="279" applyNumberFormat="1" applyFont="1" applyFill="1" applyBorder="1" applyAlignment="1">
      <alignment horizontal="center" vertical="center" wrapText="1"/>
    </xf>
    <xf numFmtId="0" fontId="185" fillId="93" borderId="40" xfId="279" applyNumberFormat="1" applyFont="1" applyFill="1" applyBorder="1" applyAlignment="1">
      <alignment horizontal="center" vertical="center" wrapText="1"/>
    </xf>
    <xf numFmtId="0" fontId="185" fillId="93" borderId="41" xfId="279" applyNumberFormat="1" applyFont="1" applyFill="1" applyBorder="1" applyAlignment="1">
      <alignment horizontal="center" vertical="center" wrapText="1"/>
    </xf>
    <xf numFmtId="0" fontId="89" fillId="93" borderId="65" xfId="268" applyNumberFormat="1" applyFont="1" applyFill="1" applyBorder="1" applyAlignment="1">
      <alignment horizontal="left" vertical="center" wrapText="1"/>
    </xf>
    <xf numFmtId="0" fontId="185" fillId="93" borderId="0" xfId="279" applyNumberFormat="1" applyFont="1" applyFill="1" applyBorder="1" applyAlignment="1">
      <alignment horizontal="center" vertical="center" wrapText="1"/>
    </xf>
    <xf numFmtId="0" fontId="185" fillId="93" borderId="63" xfId="279" applyNumberFormat="1" applyFont="1" applyFill="1" applyBorder="1" applyAlignment="1">
      <alignment horizontal="center" vertical="center" wrapText="1"/>
    </xf>
    <xf numFmtId="0" fontId="185" fillId="93" borderId="28" xfId="279" applyNumberFormat="1" applyFont="1" applyFill="1" applyBorder="1" applyAlignment="1">
      <alignment horizontal="center" vertical="center" wrapText="1"/>
    </xf>
    <xf numFmtId="0" fontId="27" fillId="0" borderId="4" xfId="259" applyFont="1" applyBorder="1" applyAlignment="1">
      <alignment horizontal="center" wrapText="1"/>
    </xf>
    <xf numFmtId="0" fontId="27" fillId="0" borderId="48" xfId="259" applyFont="1" applyBorder="1" applyAlignment="1">
      <alignment horizontal="center" wrapText="1"/>
    </xf>
    <xf numFmtId="0" fontId="27" fillId="0" borderId="35" xfId="259" applyFont="1" applyBorder="1" applyAlignment="1">
      <alignment horizontal="center" wrapText="1"/>
    </xf>
    <xf numFmtId="0" fontId="27" fillId="0" borderId="18" xfId="259" applyFont="1" applyBorder="1" applyAlignment="1">
      <alignment horizontal="center" wrapText="1"/>
    </xf>
    <xf numFmtId="0" fontId="27" fillId="0" borderId="180" xfId="259" applyFont="1" applyBorder="1" applyAlignment="1">
      <alignment horizontal="center" wrapText="1"/>
    </xf>
    <xf numFmtId="49" fontId="27" fillId="0" borderId="4" xfId="259" applyNumberFormat="1" applyFont="1" applyBorder="1" applyAlignment="1">
      <alignment horizontal="center" wrapText="1"/>
    </xf>
    <xf numFmtId="49" fontId="27" fillId="0" borderId="197" xfId="259" applyNumberFormat="1" applyFont="1" applyBorder="1" applyAlignment="1">
      <alignment horizontal="center" wrapText="1"/>
    </xf>
    <xf numFmtId="0" fontId="27" fillId="0" borderId="36" xfId="259" applyFont="1" applyBorder="1" applyAlignment="1">
      <alignment horizontal="center" wrapText="1"/>
    </xf>
    <xf numFmtId="49" fontId="27" fillId="0" borderId="47" xfId="259" applyNumberFormat="1" applyFont="1" applyBorder="1" applyAlignment="1">
      <alignment horizontal="center" wrapText="1"/>
    </xf>
    <xf numFmtId="49" fontId="27" fillId="0" borderId="48" xfId="259" applyNumberFormat="1" applyFont="1" applyBorder="1" applyAlignment="1">
      <alignment horizontal="center" wrapText="1"/>
    </xf>
    <xf numFmtId="0" fontId="27" fillId="0" borderId="47" xfId="259" applyFont="1" applyBorder="1" applyAlignment="1">
      <alignment horizontal="center" wrapText="1"/>
    </xf>
    <xf numFmtId="0" fontId="27" fillId="0" borderId="47" xfId="0" applyFont="1" applyFill="1" applyBorder="1" applyAlignment="1">
      <alignment horizontal="center"/>
    </xf>
    <xf numFmtId="0" fontId="27" fillId="0" borderId="4" xfId="0" applyFont="1" applyFill="1" applyBorder="1" applyAlignment="1">
      <alignment horizontal="center"/>
    </xf>
    <xf numFmtId="0" fontId="27" fillId="0" borderId="197" xfId="0" applyFont="1" applyFill="1" applyBorder="1" applyAlignment="1">
      <alignment horizontal="center"/>
    </xf>
    <xf numFmtId="0" fontId="27" fillId="0" borderId="48" xfId="0" applyFont="1" applyFill="1" applyBorder="1" applyAlignment="1">
      <alignment horizontal="center"/>
    </xf>
    <xf numFmtId="0" fontId="27" fillId="0" borderId="38" xfId="259" applyFont="1" applyBorder="1" applyAlignment="1">
      <alignment horizontal="center" wrapText="1"/>
    </xf>
    <xf numFmtId="0" fontId="27" fillId="0" borderId="216" xfId="259" applyFont="1" applyBorder="1" applyAlignment="1">
      <alignment horizontal="center" wrapText="1"/>
    </xf>
    <xf numFmtId="0" fontId="27" fillId="0" borderId="37" xfId="259" applyFont="1" applyBorder="1" applyAlignment="1">
      <alignment horizontal="center" wrapText="1"/>
    </xf>
    <xf numFmtId="0" fontId="27" fillId="0" borderId="219" xfId="259" applyFont="1" applyBorder="1" applyAlignment="1">
      <alignment horizontal="center" wrapText="1"/>
    </xf>
    <xf numFmtId="0" fontId="27" fillId="0" borderId="39" xfId="259" applyFont="1" applyBorder="1" applyAlignment="1">
      <alignment horizontal="center" wrapText="1"/>
    </xf>
    <xf numFmtId="0" fontId="27" fillId="0" borderId="49" xfId="259" applyFont="1" applyBorder="1" applyAlignment="1">
      <alignment horizontal="center" wrapText="1"/>
    </xf>
    <xf numFmtId="0" fontId="0" fillId="0" borderId="33" xfId="0" applyFill="1" applyBorder="1" applyAlignment="1">
      <alignment horizontal="left"/>
    </xf>
    <xf numFmtId="0" fontId="0" fillId="0" borderId="5" xfId="0" applyFill="1" applyBorder="1" applyAlignment="1">
      <alignment horizontal="left"/>
    </xf>
    <xf numFmtId="0" fontId="44" fillId="0" borderId="33" xfId="0" applyFont="1" applyFill="1" applyBorder="1" applyAlignment="1">
      <alignment horizontal="center"/>
    </xf>
    <xf numFmtId="0" fontId="44" fillId="0" borderId="5" xfId="0" applyFont="1" applyFill="1" applyBorder="1" applyAlignment="1">
      <alignment horizontal="center"/>
    </xf>
    <xf numFmtId="0" fontId="27" fillId="37" borderId="33" xfId="0" applyFont="1" applyFill="1" applyBorder="1" applyAlignment="1">
      <alignment horizontal="left"/>
    </xf>
    <xf numFmtId="0" fontId="27" fillId="37" borderId="5" xfId="0" applyFont="1" applyFill="1" applyBorder="1" applyAlignment="1">
      <alignment horizontal="left"/>
    </xf>
    <xf numFmtId="0" fontId="44" fillId="0" borderId="33" xfId="259" applyFont="1" applyFill="1" applyBorder="1" applyAlignment="1">
      <alignment horizontal="center"/>
    </xf>
    <xf numFmtId="0" fontId="44" fillId="0" borderId="5" xfId="259" applyFont="1" applyFill="1" applyBorder="1" applyAlignment="1">
      <alignment horizontal="center"/>
    </xf>
    <xf numFmtId="0" fontId="44" fillId="0" borderId="34" xfId="259" applyFont="1" applyFill="1" applyBorder="1" applyAlignment="1">
      <alignment horizontal="center"/>
    </xf>
    <xf numFmtId="0" fontId="27" fillId="0" borderId="11" xfId="259" applyFont="1" applyBorder="1" applyAlignment="1">
      <alignment horizontal="center"/>
    </xf>
    <xf numFmtId="0" fontId="27" fillId="37" borderId="5" xfId="259" applyFont="1" applyFill="1" applyBorder="1" applyAlignment="1">
      <alignment horizontal="center"/>
    </xf>
    <xf numFmtId="0" fontId="44" fillId="0" borderId="5" xfId="259" quotePrefix="1" applyFont="1" applyFill="1" applyBorder="1" applyAlignment="1">
      <alignment horizontal="center"/>
    </xf>
    <xf numFmtId="0" fontId="44" fillId="0" borderId="34" xfId="259" quotePrefix="1" applyFont="1" applyFill="1" applyBorder="1" applyAlignment="1">
      <alignment horizontal="center"/>
    </xf>
    <xf numFmtId="0" fontId="44" fillId="0" borderId="33" xfId="259" applyFont="1" applyBorder="1" applyAlignment="1">
      <alignment horizontal="center"/>
    </xf>
    <xf numFmtId="0" fontId="44" fillId="0" borderId="5" xfId="259" applyFont="1" applyBorder="1" applyAlignment="1">
      <alignment horizontal="center"/>
    </xf>
    <xf numFmtId="0" fontId="44" fillId="0" borderId="34" xfId="259" applyFont="1" applyBorder="1" applyAlignment="1">
      <alignment horizontal="center"/>
    </xf>
    <xf numFmtId="0" fontId="44" fillId="0" borderId="33" xfId="0" applyFont="1" applyBorder="1" applyAlignment="1">
      <alignment horizontal="center"/>
    </xf>
    <xf numFmtId="0" fontId="44" fillId="0" borderId="5" xfId="0" applyFont="1" applyBorder="1" applyAlignment="1">
      <alignment horizontal="center"/>
    </xf>
    <xf numFmtId="0" fontId="44" fillId="0" borderId="30" xfId="0" applyFont="1" applyBorder="1" applyAlignment="1">
      <alignment horizontal="center"/>
    </xf>
    <xf numFmtId="0" fontId="44" fillId="0" borderId="30" xfId="0" applyFont="1" applyFill="1" applyBorder="1" applyAlignment="1">
      <alignment horizontal="center"/>
    </xf>
  </cellXfs>
  <cellStyles count="31896">
    <cellStyle name=" 1" xfId="286"/>
    <cellStyle name=" 1 2" xfId="287"/>
    <cellStyle name=" 1 2 2" xfId="288"/>
    <cellStyle name=" 1 3" xfId="289"/>
    <cellStyle name=" 1 3 2" xfId="290"/>
    <cellStyle name=" 1 4" xfId="291"/>
    <cellStyle name="#､000" xfId="292"/>
    <cellStyle name="??" xfId="293"/>
    <cellStyle name="?? [0]_0698_19 " xfId="294"/>
    <cellStyle name="???[0]_0698_1S C" xfId="295"/>
    <cellStyle name="???_0698_1mar" xfId="296"/>
    <cellStyle name="??[0]_GJVmm" xfId="297"/>
    <cellStyle name="??_0698_197" xfId="298"/>
    <cellStyle name="_2012 Budget V3 Presentation File Appendices" xfId="299"/>
    <cellStyle name="_3GIS model v2.77_Distribution Business_Retail Fin Perform " xfId="300"/>
    <cellStyle name="_3GIS model v2.77_Fleet Overhead Costs 2_Retail Fin Perform " xfId="301"/>
    <cellStyle name="_3GIS model v2.77_Fleet Overhead Costs_Retail Fin Perform " xfId="302"/>
    <cellStyle name="_3GIS model v2.77_Forecast 2_Retail Fin Perform " xfId="303"/>
    <cellStyle name="_3GIS model v2.77_Forecast_Retail Fin Perform " xfId="304"/>
    <cellStyle name="_3GIS model v2.77_Funding &amp; Cashflow_1_Retail Fin Perform " xfId="305"/>
    <cellStyle name="_3GIS model v2.77_Funding &amp; Cashflow_Retail Fin Perform " xfId="306"/>
    <cellStyle name="_3GIS model v2.77_Group P&amp;L_1_Retail Fin Perform " xfId="307"/>
    <cellStyle name="_3GIS model v2.77_Group P&amp;L_Retail Fin Perform " xfId="308"/>
    <cellStyle name="_3GIS model v2.77_Opening  Detailed BS_Retail Fin Perform " xfId="309"/>
    <cellStyle name="_3GIS model v2.77_OUTPUT DB_Retail Fin Perform " xfId="310"/>
    <cellStyle name="_3GIS model v2.77_OUTPUT EB_Retail Fin Perform " xfId="311"/>
    <cellStyle name="_3GIS model v2.77_Report_Retail Fin Perform " xfId="312"/>
    <cellStyle name="_3GIS model v2.77_Retail Fin Perform " xfId="313"/>
    <cellStyle name="_3GIS model v2.77_Sheet2 2_Retail Fin Perform " xfId="314"/>
    <cellStyle name="_3GIS model v2.77_Sheet2_Retail Fin Perform " xfId="315"/>
    <cellStyle name="_ACS Template CP 12" xfId="316"/>
    <cellStyle name="_ACS Template PAL 12" xfId="317"/>
    <cellStyle name="_C8. Summary 205" xfId="272"/>
    <cellStyle name="_C8. Summary 205_PAL network expenditure template iter1v1" xfId="318"/>
    <cellStyle name="_Capex" xfId="1"/>
    <cellStyle name="_CitiPower AMI Budget Templates 2012-15 Draft" xfId="273"/>
    <cellStyle name="_CitiPower AMI Budget Templates 2012-15 Draft_PAL network expenditure template iter1v1" xfId="319"/>
    <cellStyle name="_Consolidated Capex" xfId="320"/>
    <cellStyle name="_ICC Analysis Aug Q3 Forecast 2012" xfId="321"/>
    <cellStyle name="_ICC Analysis Budget 2011" xfId="322"/>
    <cellStyle name="_Item 1.30-Related Party-CHED Serv Charges to PAL&amp;CP 09" xfId="274"/>
    <cellStyle name="_Item 1.30-Related Party-CHED Serv Charges to PAL&amp;CP 09_PAL network expenditure template iter1v1" xfId="323"/>
    <cellStyle name="_Item 1.34-Related Party-CHED Serv Charges to PAL&amp;CP 2010" xfId="275"/>
    <cellStyle name="_Item 1.34-Related Party-CHED Serv Charges to PAL&amp;CP 2010_PAL network expenditure template iter1v1" xfId="324"/>
    <cellStyle name="_MA Template PAL 12" xfId="825"/>
    <cellStyle name="_New P&amp;L" xfId="325"/>
    <cellStyle name="_P_L Template PAL 12" xfId="826"/>
    <cellStyle name="_PAL AMI SALARIES" xfId="326"/>
    <cellStyle name="_Powercor AMI Budget Templates 2012-15 Draft" xfId="276"/>
    <cellStyle name="_Powercor AMI Budget Templates 2012-15 Draft_PAL network expenditure template iter1v1" xfId="327"/>
    <cellStyle name="_Reallocation of Opex and Capex for 2014 &amp; 10 year plan-Aug revised" xfId="328"/>
    <cellStyle name="_Reg Sub Prescribed Metering Capex Costs" xfId="277"/>
    <cellStyle name="_Salaries Control Model_AMIv1" xfId="329"/>
    <cellStyle name="_UED AMP 2009-14 Final 250309 Less PU" xfId="2"/>
    <cellStyle name="_UED AMP 2009-14 Final 250309 Less PU_1011 monthly" xfId="3"/>
    <cellStyle name="20% - Accent1" xfId="4" builtinId="30" customBuiltin="1"/>
    <cellStyle name="20% - Accent1 2" xfId="831"/>
    <cellStyle name="20% - Accent1 2 2" xfId="832"/>
    <cellStyle name="20% - Accent1 3" xfId="833"/>
    <cellStyle name="20% - Accent1 3 2" xfId="834"/>
    <cellStyle name="20% - Accent1 4" xfId="835"/>
    <cellStyle name="20% - Accent1 4 2" xfId="836"/>
    <cellStyle name="20% - Accent1 5" xfId="837"/>
    <cellStyle name="20% - Accent1 5 2" xfId="838"/>
    <cellStyle name="20% - Accent2" xfId="5" builtinId="34" customBuiltin="1"/>
    <cellStyle name="20% - Accent2 2" xfId="839"/>
    <cellStyle name="20% - Accent2 2 2" xfId="840"/>
    <cellStyle name="20% - Accent2 3" xfId="841"/>
    <cellStyle name="20% - Accent2 3 2" xfId="842"/>
    <cellStyle name="20% - Accent2 4" xfId="843"/>
    <cellStyle name="20% - Accent2 4 2" xfId="844"/>
    <cellStyle name="20% - Accent2 5" xfId="845"/>
    <cellStyle name="20% - Accent2 5 2" xfId="846"/>
    <cellStyle name="20% - Accent3" xfId="6" builtinId="38" customBuiltin="1"/>
    <cellStyle name="20% - Accent3 2" xfId="847"/>
    <cellStyle name="20% - Accent3 2 2" xfId="848"/>
    <cellStyle name="20% - Accent3 3" xfId="849"/>
    <cellStyle name="20% - Accent3 3 2" xfId="850"/>
    <cellStyle name="20% - Accent3 4" xfId="851"/>
    <cellStyle name="20% - Accent3 4 2" xfId="852"/>
    <cellStyle name="20% - Accent3 5" xfId="853"/>
    <cellStyle name="20% - Accent3 5 2" xfId="854"/>
    <cellStyle name="20% - Accent4" xfId="7" builtinId="42" customBuiltin="1"/>
    <cellStyle name="20% - Accent4 2" xfId="855"/>
    <cellStyle name="20% - Accent4 2 2" xfId="856"/>
    <cellStyle name="20% - Accent4 3" xfId="857"/>
    <cellStyle name="20% - Accent4 3 2" xfId="858"/>
    <cellStyle name="20% - Accent4 4" xfId="859"/>
    <cellStyle name="20% - Accent4 4 2" xfId="860"/>
    <cellStyle name="20% - Accent4 5" xfId="861"/>
    <cellStyle name="20% - Accent4 5 2" xfId="862"/>
    <cellStyle name="20% - Accent5" xfId="8" builtinId="46" customBuiltin="1"/>
    <cellStyle name="20% - Accent5 2" xfId="863"/>
    <cellStyle name="20% - Accent5 2 2" xfId="864"/>
    <cellStyle name="20% - Accent5 3" xfId="865"/>
    <cellStyle name="20% - Accent5 3 2" xfId="866"/>
    <cellStyle name="20% - Accent5 4" xfId="867"/>
    <cellStyle name="20% - Accent5 4 2" xfId="868"/>
    <cellStyle name="20% - Accent5 5" xfId="869"/>
    <cellStyle name="20% - Accent5 5 2" xfId="870"/>
    <cellStyle name="20% - Accent6" xfId="9" builtinId="50" customBuiltin="1"/>
    <cellStyle name="20% - Accent6 2" xfId="871"/>
    <cellStyle name="20% - Accent6 2 2" xfId="872"/>
    <cellStyle name="20% - Accent6 3" xfId="873"/>
    <cellStyle name="20% - Accent6 3 2" xfId="874"/>
    <cellStyle name="20% - Accent6 4" xfId="875"/>
    <cellStyle name="20% - Accent6 4 2" xfId="876"/>
    <cellStyle name="20% - Accent6 5" xfId="877"/>
    <cellStyle name="20% - Accent6 5 2" xfId="878"/>
    <cellStyle name="40% - Accent1" xfId="10" builtinId="31" customBuiltin="1"/>
    <cellStyle name="40% - Accent1 2" xfId="879"/>
    <cellStyle name="40% - Accent1 2 2" xfId="880"/>
    <cellStyle name="40% - Accent1 3" xfId="881"/>
    <cellStyle name="40% - Accent1 3 2" xfId="882"/>
    <cellStyle name="40% - Accent1 4" xfId="883"/>
    <cellStyle name="40% - Accent1 4 2" xfId="884"/>
    <cellStyle name="40% - Accent1 5" xfId="885"/>
    <cellStyle name="40% - Accent1 5 2" xfId="886"/>
    <cellStyle name="40% - Accent2" xfId="11" builtinId="35" customBuiltin="1"/>
    <cellStyle name="40% - Accent2 2" xfId="887"/>
    <cellStyle name="40% - Accent2 2 2" xfId="888"/>
    <cellStyle name="40% - Accent2 3" xfId="889"/>
    <cellStyle name="40% - Accent2 3 2" xfId="890"/>
    <cellStyle name="40% - Accent2 4" xfId="891"/>
    <cellStyle name="40% - Accent2 4 2" xfId="892"/>
    <cellStyle name="40% - Accent2 5" xfId="893"/>
    <cellStyle name="40% - Accent2 5 2" xfId="894"/>
    <cellStyle name="40% - Accent3" xfId="12" builtinId="39" customBuiltin="1"/>
    <cellStyle name="40% - Accent3 2" xfId="895"/>
    <cellStyle name="40% - Accent3 2 2" xfId="896"/>
    <cellStyle name="40% - Accent3 3" xfId="897"/>
    <cellStyle name="40% - Accent3 3 2" xfId="898"/>
    <cellStyle name="40% - Accent3 4" xfId="899"/>
    <cellStyle name="40% - Accent3 4 2" xfId="900"/>
    <cellStyle name="40% - Accent3 5" xfId="901"/>
    <cellStyle name="40% - Accent3 5 2" xfId="902"/>
    <cellStyle name="40% - Accent4" xfId="13" builtinId="43" customBuiltin="1"/>
    <cellStyle name="40% - Accent4 2" xfId="903"/>
    <cellStyle name="40% - Accent4 2 2" xfId="904"/>
    <cellStyle name="40% - Accent4 3" xfId="905"/>
    <cellStyle name="40% - Accent4 3 2" xfId="906"/>
    <cellStyle name="40% - Accent4 4" xfId="907"/>
    <cellStyle name="40% - Accent4 4 2" xfId="908"/>
    <cellStyle name="40% - Accent4 5" xfId="909"/>
    <cellStyle name="40% - Accent4 5 2" xfId="910"/>
    <cellStyle name="40% - Accent5" xfId="14" builtinId="47" customBuiltin="1"/>
    <cellStyle name="40% - Accent5 2" xfId="911"/>
    <cellStyle name="40% - Accent5 2 2" xfId="912"/>
    <cellStyle name="40% - Accent5 3" xfId="913"/>
    <cellStyle name="40% - Accent5 3 2" xfId="914"/>
    <cellStyle name="40% - Accent5 4" xfId="915"/>
    <cellStyle name="40% - Accent5 4 2" xfId="916"/>
    <cellStyle name="40% - Accent5 5" xfId="917"/>
    <cellStyle name="40% - Accent5 5 2" xfId="918"/>
    <cellStyle name="40% - Accent6" xfId="15" builtinId="51" customBuiltin="1"/>
    <cellStyle name="40% - Accent6 2" xfId="919"/>
    <cellStyle name="40% - Accent6 2 2" xfId="920"/>
    <cellStyle name="40% - Accent6 3" xfId="921"/>
    <cellStyle name="40% - Accent6 3 2" xfId="922"/>
    <cellStyle name="40% - Accent6 4" xfId="923"/>
    <cellStyle name="40% - Accent6 4 2" xfId="924"/>
    <cellStyle name="40% - Accent6 5" xfId="925"/>
    <cellStyle name="40% - Accent6 5 2" xfId="926"/>
    <cellStyle name="60% - Accent1" xfId="16" builtinId="32" customBuiltin="1"/>
    <cellStyle name="60% - Accent1 2" xfId="927"/>
    <cellStyle name="60% - Accent2" xfId="17" builtinId="36" customBuiltin="1"/>
    <cellStyle name="60% - Accent2 2" xfId="928"/>
    <cellStyle name="60% - Accent3" xfId="18" builtinId="40" customBuiltin="1"/>
    <cellStyle name="60% - Accent3 2" xfId="929"/>
    <cellStyle name="60% - Accent4" xfId="19" builtinId="44" customBuiltin="1"/>
    <cellStyle name="60% - Accent4 2" xfId="930"/>
    <cellStyle name="60% - Accent5" xfId="20" builtinId="48" customBuiltin="1"/>
    <cellStyle name="60% - Accent5 2" xfId="931"/>
    <cellStyle name="60% - Accent6" xfId="21" builtinId="52" customBuiltin="1"/>
    <cellStyle name="60% - Accent6 2" xfId="932"/>
    <cellStyle name="Accent1" xfId="22" builtinId="29" customBuiltin="1"/>
    <cellStyle name="Accent1 - 20%" xfId="23"/>
    <cellStyle name="Accent1 - 20% 2" xfId="933"/>
    <cellStyle name="Accent1 - 40%" xfId="24"/>
    <cellStyle name="Accent1 - 40% 2" xfId="934"/>
    <cellStyle name="Accent1 - 60%" xfId="25"/>
    <cellStyle name="Accent1 - 60% 2" xfId="935"/>
    <cellStyle name="Accent1 10" xfId="330"/>
    <cellStyle name="Accent1 100" xfId="937"/>
    <cellStyle name="Accent1 101" xfId="938"/>
    <cellStyle name="Accent1 102" xfId="939"/>
    <cellStyle name="Accent1 103" xfId="940"/>
    <cellStyle name="Accent1 104" xfId="941"/>
    <cellStyle name="Accent1 105" xfId="942"/>
    <cellStyle name="Accent1 106" xfId="943"/>
    <cellStyle name="Accent1 107" xfId="944"/>
    <cellStyle name="Accent1 108" xfId="945"/>
    <cellStyle name="Accent1 109" xfId="946"/>
    <cellStyle name="Accent1 11" xfId="331"/>
    <cellStyle name="Accent1 110" xfId="948"/>
    <cellStyle name="Accent1 111" xfId="949"/>
    <cellStyle name="Accent1 112" xfId="950"/>
    <cellStyle name="Accent1 113" xfId="951"/>
    <cellStyle name="Accent1 114" xfId="952"/>
    <cellStyle name="Accent1 115" xfId="953"/>
    <cellStyle name="Accent1 116" xfId="954"/>
    <cellStyle name="Accent1 117" xfId="955"/>
    <cellStyle name="Accent1 118" xfId="956"/>
    <cellStyle name="Accent1 119" xfId="957"/>
    <cellStyle name="Accent1 12" xfId="332"/>
    <cellStyle name="Accent1 120" xfId="959"/>
    <cellStyle name="Accent1 121" xfId="960"/>
    <cellStyle name="Accent1 122" xfId="961"/>
    <cellStyle name="Accent1 123" xfId="962"/>
    <cellStyle name="Accent1 124" xfId="963"/>
    <cellStyle name="Accent1 125" xfId="964"/>
    <cellStyle name="Accent1 126" xfId="965"/>
    <cellStyle name="Accent1 127" xfId="966"/>
    <cellStyle name="Accent1 128" xfId="967"/>
    <cellStyle name="Accent1 129" xfId="968"/>
    <cellStyle name="Accent1 13" xfId="333"/>
    <cellStyle name="Accent1 130" xfId="970"/>
    <cellStyle name="Accent1 131" xfId="971"/>
    <cellStyle name="Accent1 132" xfId="972"/>
    <cellStyle name="Accent1 133" xfId="973"/>
    <cellStyle name="Accent1 134" xfId="974"/>
    <cellStyle name="Accent1 135" xfId="975"/>
    <cellStyle name="Accent1 136" xfId="976"/>
    <cellStyle name="Accent1 137" xfId="977"/>
    <cellStyle name="Accent1 138" xfId="978"/>
    <cellStyle name="Accent1 139" xfId="979"/>
    <cellStyle name="Accent1 14" xfId="334"/>
    <cellStyle name="Accent1 140" xfId="981"/>
    <cellStyle name="Accent1 141" xfId="982"/>
    <cellStyle name="Accent1 142" xfId="983"/>
    <cellStyle name="Accent1 143" xfId="984"/>
    <cellStyle name="Accent1 144" xfId="985"/>
    <cellStyle name="Accent1 145" xfId="986"/>
    <cellStyle name="Accent1 146" xfId="987"/>
    <cellStyle name="Accent1 147" xfId="988"/>
    <cellStyle name="Accent1 148" xfId="989"/>
    <cellStyle name="Accent1 149" xfId="990"/>
    <cellStyle name="Accent1 15" xfId="335"/>
    <cellStyle name="Accent1 150" xfId="992"/>
    <cellStyle name="Accent1 151" xfId="993"/>
    <cellStyle name="Accent1 152" xfId="994"/>
    <cellStyle name="Accent1 153" xfId="995"/>
    <cellStyle name="Accent1 154" xfId="996"/>
    <cellStyle name="Accent1 155" xfId="997"/>
    <cellStyle name="Accent1 156" xfId="998"/>
    <cellStyle name="Accent1 157" xfId="999"/>
    <cellStyle name="Accent1 158" xfId="1000"/>
    <cellStyle name="Accent1 159" xfId="1001"/>
    <cellStyle name="Accent1 16" xfId="336"/>
    <cellStyle name="Accent1 160" xfId="1003"/>
    <cellStyle name="Accent1 161" xfId="1004"/>
    <cellStyle name="Accent1 162" xfId="1005"/>
    <cellStyle name="Accent1 163" xfId="1006"/>
    <cellStyle name="Accent1 164" xfId="1007"/>
    <cellStyle name="Accent1 165" xfId="1008"/>
    <cellStyle name="Accent1 166" xfId="1009"/>
    <cellStyle name="Accent1 167" xfId="1010"/>
    <cellStyle name="Accent1 168" xfId="1011"/>
    <cellStyle name="Accent1 169" xfId="1012"/>
    <cellStyle name="Accent1 17" xfId="337"/>
    <cellStyle name="Accent1 170" xfId="1014"/>
    <cellStyle name="Accent1 171" xfId="1015"/>
    <cellStyle name="Accent1 172" xfId="1016"/>
    <cellStyle name="Accent1 173" xfId="1017"/>
    <cellStyle name="Accent1 174" xfId="1018"/>
    <cellStyle name="Accent1 175" xfId="1019"/>
    <cellStyle name="Accent1 176" xfId="1020"/>
    <cellStyle name="Accent1 177" xfId="1021"/>
    <cellStyle name="Accent1 178" xfId="1022"/>
    <cellStyle name="Accent1 179" xfId="1023"/>
    <cellStyle name="Accent1 18" xfId="338"/>
    <cellStyle name="Accent1 180" xfId="1025"/>
    <cellStyle name="Accent1 181" xfId="1026"/>
    <cellStyle name="Accent1 182" xfId="1027"/>
    <cellStyle name="Accent1 183" xfId="1028"/>
    <cellStyle name="Accent1 184" xfId="1029"/>
    <cellStyle name="Accent1 185" xfId="1030"/>
    <cellStyle name="Accent1 186" xfId="1031"/>
    <cellStyle name="Accent1 187" xfId="1032"/>
    <cellStyle name="Accent1 188" xfId="1033"/>
    <cellStyle name="Accent1 189" xfId="1034"/>
    <cellStyle name="Accent1 19" xfId="339"/>
    <cellStyle name="Accent1 190" xfId="1036"/>
    <cellStyle name="Accent1 191" xfId="1037"/>
    <cellStyle name="Accent1 192" xfId="1038"/>
    <cellStyle name="Accent1 193" xfId="1039"/>
    <cellStyle name="Accent1 194" xfId="1040"/>
    <cellStyle name="Accent1 195" xfId="1041"/>
    <cellStyle name="Accent1 196" xfId="1042"/>
    <cellStyle name="Accent1 197" xfId="1043"/>
    <cellStyle name="Accent1 198" xfId="1044"/>
    <cellStyle name="Accent1 199" xfId="1045"/>
    <cellStyle name="Accent1 2" xfId="340"/>
    <cellStyle name="Accent1 2 2" xfId="1046"/>
    <cellStyle name="Accent1 20" xfId="341"/>
    <cellStyle name="Accent1 200" xfId="1048"/>
    <cellStyle name="Accent1 201" xfId="1049"/>
    <cellStyle name="Accent1 202" xfId="1050"/>
    <cellStyle name="Accent1 203" xfId="1051"/>
    <cellStyle name="Accent1 204" xfId="1052"/>
    <cellStyle name="Accent1 205" xfId="1053"/>
    <cellStyle name="Accent1 206" xfId="1054"/>
    <cellStyle name="Accent1 207" xfId="1055"/>
    <cellStyle name="Accent1 208" xfId="1056"/>
    <cellStyle name="Accent1 209" xfId="1057"/>
    <cellStyle name="Accent1 21" xfId="342"/>
    <cellStyle name="Accent1 210" xfId="1059"/>
    <cellStyle name="Accent1 211" xfId="1060"/>
    <cellStyle name="Accent1 212" xfId="1061"/>
    <cellStyle name="Accent1 213" xfId="1062"/>
    <cellStyle name="Accent1 214" xfId="1063"/>
    <cellStyle name="Accent1 215" xfId="1064"/>
    <cellStyle name="Accent1 216" xfId="1065"/>
    <cellStyle name="Accent1 217" xfId="1066"/>
    <cellStyle name="Accent1 218" xfId="1067"/>
    <cellStyle name="Accent1 219" xfId="1068"/>
    <cellStyle name="Accent1 22" xfId="343"/>
    <cellStyle name="Accent1 220" xfId="1070"/>
    <cellStyle name="Accent1 221" xfId="1071"/>
    <cellStyle name="Accent1 222" xfId="1072"/>
    <cellStyle name="Accent1 223" xfId="1073"/>
    <cellStyle name="Accent1 224" xfId="1074"/>
    <cellStyle name="Accent1 225" xfId="1075"/>
    <cellStyle name="Accent1 23" xfId="344"/>
    <cellStyle name="Accent1 24" xfId="345"/>
    <cellStyle name="Accent1 25" xfId="346"/>
    <cellStyle name="Accent1 26" xfId="347"/>
    <cellStyle name="Accent1 27" xfId="348"/>
    <cellStyle name="Accent1 28" xfId="349"/>
    <cellStyle name="Accent1 29" xfId="350"/>
    <cellStyle name="Accent1 3" xfId="351"/>
    <cellStyle name="Accent1 30" xfId="1083"/>
    <cellStyle name="Accent1 31" xfId="1084"/>
    <cellStyle name="Accent1 32" xfId="1085"/>
    <cellStyle name="Accent1 33" xfId="1086"/>
    <cellStyle name="Accent1 34" xfId="1087"/>
    <cellStyle name="Accent1 35" xfId="1088"/>
    <cellStyle name="Accent1 36" xfId="1089"/>
    <cellStyle name="Accent1 37" xfId="1090"/>
    <cellStyle name="Accent1 38" xfId="1091"/>
    <cellStyle name="Accent1 39" xfId="1092"/>
    <cellStyle name="Accent1 4" xfId="352"/>
    <cellStyle name="Accent1 40" xfId="1093"/>
    <cellStyle name="Accent1 41" xfId="1094"/>
    <cellStyle name="Accent1 42" xfId="1095"/>
    <cellStyle name="Accent1 43" xfId="1096"/>
    <cellStyle name="Accent1 44" xfId="1097"/>
    <cellStyle name="Accent1 45" xfId="1098"/>
    <cellStyle name="Accent1 46" xfId="1099"/>
    <cellStyle name="Accent1 47" xfId="1100"/>
    <cellStyle name="Accent1 48" xfId="1101"/>
    <cellStyle name="Accent1 49" xfId="1102"/>
    <cellStyle name="Accent1 5" xfId="353"/>
    <cellStyle name="Accent1 50" xfId="1103"/>
    <cellStyle name="Accent1 51" xfId="1104"/>
    <cellStyle name="Accent1 52" xfId="1105"/>
    <cellStyle name="Accent1 53" xfId="1106"/>
    <cellStyle name="Accent1 54" xfId="1107"/>
    <cellStyle name="Accent1 55" xfId="1108"/>
    <cellStyle name="Accent1 56" xfId="1109"/>
    <cellStyle name="Accent1 57" xfId="1110"/>
    <cellStyle name="Accent1 58" xfId="1111"/>
    <cellStyle name="Accent1 59" xfId="1112"/>
    <cellStyle name="Accent1 6" xfId="354"/>
    <cellStyle name="Accent1 60" xfId="1113"/>
    <cellStyle name="Accent1 61" xfId="1114"/>
    <cellStyle name="Accent1 62" xfId="1115"/>
    <cellStyle name="Accent1 63" xfId="1116"/>
    <cellStyle name="Accent1 64" xfId="1117"/>
    <cellStyle name="Accent1 65" xfId="1118"/>
    <cellStyle name="Accent1 66" xfId="1119"/>
    <cellStyle name="Accent1 67" xfId="1120"/>
    <cellStyle name="Accent1 68" xfId="1121"/>
    <cellStyle name="Accent1 69" xfId="1122"/>
    <cellStyle name="Accent1 7" xfId="355"/>
    <cellStyle name="Accent1 70" xfId="1123"/>
    <cellStyle name="Accent1 71" xfId="1124"/>
    <cellStyle name="Accent1 72" xfId="1125"/>
    <cellStyle name="Accent1 73" xfId="1126"/>
    <cellStyle name="Accent1 74" xfId="1127"/>
    <cellStyle name="Accent1 75" xfId="1128"/>
    <cellStyle name="Accent1 76" xfId="1129"/>
    <cellStyle name="Accent1 77" xfId="1130"/>
    <cellStyle name="Accent1 78" xfId="1131"/>
    <cellStyle name="Accent1 79" xfId="1132"/>
    <cellStyle name="Accent1 8" xfId="356"/>
    <cellStyle name="Accent1 80" xfId="1134"/>
    <cellStyle name="Accent1 81" xfId="1135"/>
    <cellStyle name="Accent1 82" xfId="1136"/>
    <cellStyle name="Accent1 83" xfId="1137"/>
    <cellStyle name="Accent1 84" xfId="1138"/>
    <cellStyle name="Accent1 85" xfId="1139"/>
    <cellStyle name="Accent1 86" xfId="1140"/>
    <cellStyle name="Accent1 87" xfId="1141"/>
    <cellStyle name="Accent1 88" xfId="1142"/>
    <cellStyle name="Accent1 89" xfId="1143"/>
    <cellStyle name="Accent1 9" xfId="357"/>
    <cellStyle name="Accent1 90" xfId="1145"/>
    <cellStyle name="Accent1 91" xfId="1146"/>
    <cellStyle name="Accent1 92" xfId="1147"/>
    <cellStyle name="Accent1 93" xfId="1148"/>
    <cellStyle name="Accent1 94" xfId="1149"/>
    <cellStyle name="Accent1 95" xfId="1150"/>
    <cellStyle name="Accent1 96" xfId="1151"/>
    <cellStyle name="Accent1 97" xfId="1152"/>
    <cellStyle name="Accent1 98" xfId="1153"/>
    <cellStyle name="Accent1 99" xfId="1154"/>
    <cellStyle name="Accent2" xfId="26" builtinId="33" customBuiltin="1"/>
    <cellStyle name="Accent2 - 20%" xfId="27"/>
    <cellStyle name="Accent2 - 20% 2" xfId="1155"/>
    <cellStyle name="Accent2 - 40%" xfId="28"/>
    <cellStyle name="Accent2 - 40% 2" xfId="1156"/>
    <cellStyle name="Accent2 - 60%" xfId="29"/>
    <cellStyle name="Accent2 - 60% 2" xfId="1157"/>
    <cellStyle name="Accent2 10" xfId="358"/>
    <cellStyle name="Accent2 100" xfId="1159"/>
    <cellStyle name="Accent2 101" xfId="1160"/>
    <cellStyle name="Accent2 102" xfId="1161"/>
    <cellStyle name="Accent2 103" xfId="1162"/>
    <cellStyle name="Accent2 104" xfId="1163"/>
    <cellStyle name="Accent2 105" xfId="1164"/>
    <cellStyle name="Accent2 106" xfId="1165"/>
    <cellStyle name="Accent2 107" xfId="1166"/>
    <cellStyle name="Accent2 108" xfId="1167"/>
    <cellStyle name="Accent2 109" xfId="1168"/>
    <cellStyle name="Accent2 11" xfId="359"/>
    <cellStyle name="Accent2 110" xfId="1170"/>
    <cellStyle name="Accent2 111" xfId="1171"/>
    <cellStyle name="Accent2 112" xfId="1172"/>
    <cellStyle name="Accent2 113" xfId="1173"/>
    <cellStyle name="Accent2 114" xfId="1174"/>
    <cellStyle name="Accent2 115" xfId="1175"/>
    <cellStyle name="Accent2 116" xfId="1176"/>
    <cellStyle name="Accent2 117" xfId="1177"/>
    <cellStyle name="Accent2 118" xfId="1178"/>
    <cellStyle name="Accent2 119" xfId="1179"/>
    <cellStyle name="Accent2 12" xfId="360"/>
    <cellStyle name="Accent2 120" xfId="1181"/>
    <cellStyle name="Accent2 121" xfId="1182"/>
    <cellStyle name="Accent2 122" xfId="1183"/>
    <cellStyle name="Accent2 123" xfId="1184"/>
    <cellStyle name="Accent2 124" xfId="1185"/>
    <cellStyle name="Accent2 125" xfId="1186"/>
    <cellStyle name="Accent2 126" xfId="1187"/>
    <cellStyle name="Accent2 127" xfId="1188"/>
    <cellStyle name="Accent2 128" xfId="1189"/>
    <cellStyle name="Accent2 129" xfId="1190"/>
    <cellStyle name="Accent2 13" xfId="361"/>
    <cellStyle name="Accent2 130" xfId="1192"/>
    <cellStyle name="Accent2 131" xfId="1193"/>
    <cellStyle name="Accent2 132" xfId="1194"/>
    <cellStyle name="Accent2 133" xfId="1195"/>
    <cellStyle name="Accent2 134" xfId="1196"/>
    <cellStyle name="Accent2 135" xfId="1197"/>
    <cellStyle name="Accent2 136" xfId="1198"/>
    <cellStyle name="Accent2 137" xfId="1199"/>
    <cellStyle name="Accent2 138" xfId="1200"/>
    <cellStyle name="Accent2 139" xfId="1201"/>
    <cellStyle name="Accent2 14" xfId="362"/>
    <cellStyle name="Accent2 140" xfId="1203"/>
    <cellStyle name="Accent2 141" xfId="1204"/>
    <cellStyle name="Accent2 142" xfId="1205"/>
    <cellStyle name="Accent2 143" xfId="1206"/>
    <cellStyle name="Accent2 144" xfId="1207"/>
    <cellStyle name="Accent2 145" xfId="1208"/>
    <cellStyle name="Accent2 146" xfId="1209"/>
    <cellStyle name="Accent2 147" xfId="1210"/>
    <cellStyle name="Accent2 148" xfId="1211"/>
    <cellStyle name="Accent2 149" xfId="1212"/>
    <cellStyle name="Accent2 15" xfId="363"/>
    <cellStyle name="Accent2 150" xfId="1214"/>
    <cellStyle name="Accent2 151" xfId="1215"/>
    <cellStyle name="Accent2 152" xfId="1216"/>
    <cellStyle name="Accent2 153" xfId="1217"/>
    <cellStyle name="Accent2 154" xfId="1218"/>
    <cellStyle name="Accent2 155" xfId="1219"/>
    <cellStyle name="Accent2 156" xfId="1220"/>
    <cellStyle name="Accent2 157" xfId="1221"/>
    <cellStyle name="Accent2 158" xfId="1222"/>
    <cellStyle name="Accent2 159" xfId="1223"/>
    <cellStyle name="Accent2 16" xfId="364"/>
    <cellStyle name="Accent2 160" xfId="1225"/>
    <cellStyle name="Accent2 161" xfId="1226"/>
    <cellStyle name="Accent2 162" xfId="1227"/>
    <cellStyle name="Accent2 163" xfId="1228"/>
    <cellStyle name="Accent2 164" xfId="1229"/>
    <cellStyle name="Accent2 165" xfId="1230"/>
    <cellStyle name="Accent2 166" xfId="1231"/>
    <cellStyle name="Accent2 167" xfId="1232"/>
    <cellStyle name="Accent2 168" xfId="1233"/>
    <cellStyle name="Accent2 169" xfId="1234"/>
    <cellStyle name="Accent2 17" xfId="365"/>
    <cellStyle name="Accent2 170" xfId="1236"/>
    <cellStyle name="Accent2 171" xfId="1237"/>
    <cellStyle name="Accent2 172" xfId="1238"/>
    <cellStyle name="Accent2 173" xfId="1239"/>
    <cellStyle name="Accent2 174" xfId="1240"/>
    <cellStyle name="Accent2 175" xfId="1241"/>
    <cellStyle name="Accent2 176" xfId="1242"/>
    <cellStyle name="Accent2 177" xfId="1243"/>
    <cellStyle name="Accent2 178" xfId="1244"/>
    <cellStyle name="Accent2 179" xfId="1245"/>
    <cellStyle name="Accent2 18" xfId="366"/>
    <cellStyle name="Accent2 180" xfId="1247"/>
    <cellStyle name="Accent2 181" xfId="1248"/>
    <cellStyle name="Accent2 182" xfId="1249"/>
    <cellStyle name="Accent2 183" xfId="1250"/>
    <cellStyle name="Accent2 184" xfId="1251"/>
    <cellStyle name="Accent2 185" xfId="1252"/>
    <cellStyle name="Accent2 186" xfId="1253"/>
    <cellStyle name="Accent2 187" xfId="1254"/>
    <cellStyle name="Accent2 188" xfId="1255"/>
    <cellStyle name="Accent2 189" xfId="1256"/>
    <cellStyle name="Accent2 19" xfId="367"/>
    <cellStyle name="Accent2 190" xfId="1258"/>
    <cellStyle name="Accent2 191" xfId="1259"/>
    <cellStyle name="Accent2 192" xfId="1260"/>
    <cellStyle name="Accent2 193" xfId="1261"/>
    <cellStyle name="Accent2 194" xfId="1262"/>
    <cellStyle name="Accent2 195" xfId="1263"/>
    <cellStyle name="Accent2 196" xfId="1264"/>
    <cellStyle name="Accent2 197" xfId="1265"/>
    <cellStyle name="Accent2 198" xfId="1266"/>
    <cellStyle name="Accent2 199" xfId="1267"/>
    <cellStyle name="Accent2 2" xfId="368"/>
    <cellStyle name="Accent2 2 2" xfId="1268"/>
    <cellStyle name="Accent2 20" xfId="369"/>
    <cellStyle name="Accent2 200" xfId="1270"/>
    <cellStyle name="Accent2 201" xfId="1271"/>
    <cellStyle name="Accent2 202" xfId="1272"/>
    <cellStyle name="Accent2 203" xfId="1273"/>
    <cellStyle name="Accent2 204" xfId="1274"/>
    <cellStyle name="Accent2 205" xfId="1275"/>
    <cellStyle name="Accent2 206" xfId="1276"/>
    <cellStyle name="Accent2 207" xfId="1277"/>
    <cellStyle name="Accent2 208" xfId="1278"/>
    <cellStyle name="Accent2 209" xfId="1279"/>
    <cellStyle name="Accent2 21" xfId="370"/>
    <cellStyle name="Accent2 210" xfId="1281"/>
    <cellStyle name="Accent2 211" xfId="1282"/>
    <cellStyle name="Accent2 212" xfId="1283"/>
    <cellStyle name="Accent2 213" xfId="1284"/>
    <cellStyle name="Accent2 214" xfId="1285"/>
    <cellStyle name="Accent2 215" xfId="1286"/>
    <cellStyle name="Accent2 216" xfId="1287"/>
    <cellStyle name="Accent2 217" xfId="1288"/>
    <cellStyle name="Accent2 218" xfId="1289"/>
    <cellStyle name="Accent2 219" xfId="1290"/>
    <cellStyle name="Accent2 22" xfId="371"/>
    <cellStyle name="Accent2 220" xfId="1292"/>
    <cellStyle name="Accent2 221" xfId="1293"/>
    <cellStyle name="Accent2 222" xfId="1294"/>
    <cellStyle name="Accent2 223" xfId="1295"/>
    <cellStyle name="Accent2 224" xfId="1296"/>
    <cellStyle name="Accent2 225" xfId="1297"/>
    <cellStyle name="Accent2 23" xfId="372"/>
    <cellStyle name="Accent2 24" xfId="373"/>
    <cellStyle name="Accent2 25" xfId="374"/>
    <cellStyle name="Accent2 26" xfId="375"/>
    <cellStyle name="Accent2 27" xfId="376"/>
    <cellStyle name="Accent2 28" xfId="377"/>
    <cellStyle name="Accent2 29" xfId="378"/>
    <cellStyle name="Accent2 3" xfId="379"/>
    <cellStyle name="Accent2 30" xfId="1306"/>
    <cellStyle name="Accent2 31" xfId="1307"/>
    <cellStyle name="Accent2 32" xfId="1308"/>
    <cellStyle name="Accent2 33" xfId="1309"/>
    <cellStyle name="Accent2 34" xfId="1310"/>
    <cellStyle name="Accent2 35" xfId="1311"/>
    <cellStyle name="Accent2 36" xfId="1312"/>
    <cellStyle name="Accent2 37" xfId="1313"/>
    <cellStyle name="Accent2 38" xfId="1314"/>
    <cellStyle name="Accent2 39" xfId="1315"/>
    <cellStyle name="Accent2 4" xfId="380"/>
    <cellStyle name="Accent2 40" xfId="1317"/>
    <cellStyle name="Accent2 41" xfId="1318"/>
    <cellStyle name="Accent2 42" xfId="1319"/>
    <cellStyle name="Accent2 43" xfId="1320"/>
    <cellStyle name="Accent2 44" xfId="1321"/>
    <cellStyle name="Accent2 45" xfId="1322"/>
    <cellStyle name="Accent2 46" xfId="1323"/>
    <cellStyle name="Accent2 47" xfId="1324"/>
    <cellStyle name="Accent2 48" xfId="1325"/>
    <cellStyle name="Accent2 49" xfId="1326"/>
    <cellStyle name="Accent2 5" xfId="381"/>
    <cellStyle name="Accent2 50" xfId="1328"/>
    <cellStyle name="Accent2 51" xfId="1329"/>
    <cellStyle name="Accent2 52" xfId="1330"/>
    <cellStyle name="Accent2 53" xfId="1331"/>
    <cellStyle name="Accent2 54" xfId="1332"/>
    <cellStyle name="Accent2 55" xfId="1333"/>
    <cellStyle name="Accent2 56" xfId="1334"/>
    <cellStyle name="Accent2 57" xfId="1335"/>
    <cellStyle name="Accent2 58" xfId="1336"/>
    <cellStyle name="Accent2 59" xfId="1337"/>
    <cellStyle name="Accent2 6" xfId="382"/>
    <cellStyle name="Accent2 60" xfId="1339"/>
    <cellStyle name="Accent2 61" xfId="1340"/>
    <cellStyle name="Accent2 62" xfId="1341"/>
    <cellStyle name="Accent2 63" xfId="1342"/>
    <cellStyle name="Accent2 64" xfId="1343"/>
    <cellStyle name="Accent2 65" xfId="1344"/>
    <cellStyle name="Accent2 66" xfId="1345"/>
    <cellStyle name="Accent2 67" xfId="1346"/>
    <cellStyle name="Accent2 68" xfId="1347"/>
    <cellStyle name="Accent2 69" xfId="1348"/>
    <cellStyle name="Accent2 7" xfId="383"/>
    <cellStyle name="Accent2 70" xfId="1350"/>
    <cellStyle name="Accent2 71" xfId="1351"/>
    <cellStyle name="Accent2 72" xfId="1352"/>
    <cellStyle name="Accent2 73" xfId="1353"/>
    <cellStyle name="Accent2 74" xfId="1354"/>
    <cellStyle name="Accent2 75" xfId="1355"/>
    <cellStyle name="Accent2 76" xfId="1356"/>
    <cellStyle name="Accent2 77" xfId="1357"/>
    <cellStyle name="Accent2 78" xfId="1358"/>
    <cellStyle name="Accent2 79" xfId="1359"/>
    <cellStyle name="Accent2 8" xfId="384"/>
    <cellStyle name="Accent2 80" xfId="1361"/>
    <cellStyle name="Accent2 81" xfId="1362"/>
    <cellStyle name="Accent2 82" xfId="1363"/>
    <cellStyle name="Accent2 83" xfId="1364"/>
    <cellStyle name="Accent2 84" xfId="1365"/>
    <cellStyle name="Accent2 85" xfId="1366"/>
    <cellStyle name="Accent2 86" xfId="1367"/>
    <cellStyle name="Accent2 87" xfId="1368"/>
    <cellStyle name="Accent2 88" xfId="1369"/>
    <cellStyle name="Accent2 89" xfId="1370"/>
    <cellStyle name="Accent2 9" xfId="385"/>
    <cellStyle name="Accent2 90" xfId="1372"/>
    <cellStyle name="Accent2 91" xfId="1373"/>
    <cellStyle name="Accent2 92" xfId="1374"/>
    <cellStyle name="Accent2 93" xfId="1375"/>
    <cellStyle name="Accent2 94" xfId="1376"/>
    <cellStyle name="Accent2 95" xfId="1377"/>
    <cellStyle name="Accent2 96" xfId="1378"/>
    <cellStyle name="Accent2 97" xfId="1379"/>
    <cellStyle name="Accent2 98" xfId="1380"/>
    <cellStyle name="Accent2 99" xfId="1381"/>
    <cellStyle name="Accent3" xfId="30" builtinId="37" customBuiltin="1"/>
    <cellStyle name="Accent3 - 20%" xfId="31"/>
    <cellStyle name="Accent3 - 20% 2" xfId="1382"/>
    <cellStyle name="Accent3 - 40%" xfId="32"/>
    <cellStyle name="Accent3 - 40% 2" xfId="1383"/>
    <cellStyle name="Accent3 - 60%" xfId="33"/>
    <cellStyle name="Accent3 - 60% 2" xfId="1384"/>
    <cellStyle name="Accent3 10" xfId="386"/>
    <cellStyle name="Accent3 100" xfId="1386"/>
    <cellStyle name="Accent3 101" xfId="1387"/>
    <cellStyle name="Accent3 102" xfId="1388"/>
    <cellStyle name="Accent3 103" xfId="1389"/>
    <cellStyle name="Accent3 104" xfId="1390"/>
    <cellStyle name="Accent3 105" xfId="1391"/>
    <cellStyle name="Accent3 106" xfId="1392"/>
    <cellStyle name="Accent3 107" xfId="1393"/>
    <cellStyle name="Accent3 108" xfId="1394"/>
    <cellStyle name="Accent3 109" xfId="1395"/>
    <cellStyle name="Accent3 11" xfId="387"/>
    <cellStyle name="Accent3 110" xfId="1397"/>
    <cellStyle name="Accent3 111" xfId="1398"/>
    <cellStyle name="Accent3 112" xfId="1399"/>
    <cellStyle name="Accent3 113" xfId="1400"/>
    <cellStyle name="Accent3 114" xfId="1401"/>
    <cellStyle name="Accent3 115" xfId="1402"/>
    <cellStyle name="Accent3 116" xfId="1403"/>
    <cellStyle name="Accent3 117" xfId="1404"/>
    <cellStyle name="Accent3 118" xfId="1405"/>
    <cellStyle name="Accent3 119" xfId="1406"/>
    <cellStyle name="Accent3 12" xfId="388"/>
    <cellStyle name="Accent3 120" xfId="1408"/>
    <cellStyle name="Accent3 121" xfId="1409"/>
    <cellStyle name="Accent3 122" xfId="1410"/>
    <cellStyle name="Accent3 123" xfId="1411"/>
    <cellStyle name="Accent3 124" xfId="1412"/>
    <cellStyle name="Accent3 125" xfId="1413"/>
    <cellStyle name="Accent3 126" xfId="1414"/>
    <cellStyle name="Accent3 127" xfId="1415"/>
    <cellStyle name="Accent3 128" xfId="1416"/>
    <cellStyle name="Accent3 129" xfId="1417"/>
    <cellStyle name="Accent3 13" xfId="389"/>
    <cellStyle name="Accent3 130" xfId="1419"/>
    <cellStyle name="Accent3 131" xfId="1420"/>
    <cellStyle name="Accent3 132" xfId="1421"/>
    <cellStyle name="Accent3 133" xfId="1422"/>
    <cellStyle name="Accent3 134" xfId="1423"/>
    <cellStyle name="Accent3 135" xfId="1424"/>
    <cellStyle name="Accent3 136" xfId="1425"/>
    <cellStyle name="Accent3 137" xfId="1426"/>
    <cellStyle name="Accent3 138" xfId="1427"/>
    <cellStyle name="Accent3 139" xfId="1428"/>
    <cellStyle name="Accent3 14" xfId="390"/>
    <cellStyle name="Accent3 140" xfId="1430"/>
    <cellStyle name="Accent3 141" xfId="1431"/>
    <cellStyle name="Accent3 142" xfId="1432"/>
    <cellStyle name="Accent3 143" xfId="1433"/>
    <cellStyle name="Accent3 144" xfId="1434"/>
    <cellStyle name="Accent3 145" xfId="1435"/>
    <cellStyle name="Accent3 146" xfId="1436"/>
    <cellStyle name="Accent3 147" xfId="1437"/>
    <cellStyle name="Accent3 148" xfId="1438"/>
    <cellStyle name="Accent3 149" xfId="1439"/>
    <cellStyle name="Accent3 15" xfId="391"/>
    <cellStyle name="Accent3 150" xfId="1441"/>
    <cellStyle name="Accent3 151" xfId="1442"/>
    <cellStyle name="Accent3 152" xfId="1443"/>
    <cellStyle name="Accent3 153" xfId="1444"/>
    <cellStyle name="Accent3 154" xfId="1445"/>
    <cellStyle name="Accent3 155" xfId="1446"/>
    <cellStyle name="Accent3 156" xfId="1447"/>
    <cellStyle name="Accent3 157" xfId="1448"/>
    <cellStyle name="Accent3 158" xfId="1449"/>
    <cellStyle name="Accent3 159" xfId="1450"/>
    <cellStyle name="Accent3 16" xfId="392"/>
    <cellStyle name="Accent3 160" xfId="1452"/>
    <cellStyle name="Accent3 161" xfId="1453"/>
    <cellStyle name="Accent3 162" xfId="1454"/>
    <cellStyle name="Accent3 163" xfId="1455"/>
    <cellStyle name="Accent3 164" xfId="1456"/>
    <cellStyle name="Accent3 165" xfId="1457"/>
    <cellStyle name="Accent3 166" xfId="1458"/>
    <cellStyle name="Accent3 167" xfId="1459"/>
    <cellStyle name="Accent3 168" xfId="1460"/>
    <cellStyle name="Accent3 169" xfId="1461"/>
    <cellStyle name="Accent3 17" xfId="393"/>
    <cellStyle name="Accent3 170" xfId="1463"/>
    <cellStyle name="Accent3 171" xfId="1464"/>
    <cellStyle name="Accent3 172" xfId="1465"/>
    <cellStyle name="Accent3 173" xfId="1466"/>
    <cellStyle name="Accent3 174" xfId="1467"/>
    <cellStyle name="Accent3 175" xfId="1468"/>
    <cellStyle name="Accent3 176" xfId="1469"/>
    <cellStyle name="Accent3 177" xfId="1470"/>
    <cellStyle name="Accent3 178" xfId="1471"/>
    <cellStyle name="Accent3 179" xfId="1472"/>
    <cellStyle name="Accent3 18" xfId="394"/>
    <cellStyle name="Accent3 180" xfId="1474"/>
    <cellStyle name="Accent3 181" xfId="1475"/>
    <cellStyle name="Accent3 182" xfId="1476"/>
    <cellStyle name="Accent3 183" xfId="1477"/>
    <cellStyle name="Accent3 184" xfId="1478"/>
    <cellStyle name="Accent3 185" xfId="1479"/>
    <cellStyle name="Accent3 186" xfId="1480"/>
    <cellStyle name="Accent3 187" xfId="1481"/>
    <cellStyle name="Accent3 188" xfId="1482"/>
    <cellStyle name="Accent3 189" xfId="1483"/>
    <cellStyle name="Accent3 19" xfId="395"/>
    <cellStyle name="Accent3 190" xfId="1485"/>
    <cellStyle name="Accent3 191" xfId="1486"/>
    <cellStyle name="Accent3 192" xfId="1487"/>
    <cellStyle name="Accent3 193" xfId="1488"/>
    <cellStyle name="Accent3 194" xfId="1489"/>
    <cellStyle name="Accent3 195" xfId="1490"/>
    <cellStyle name="Accent3 196" xfId="1491"/>
    <cellStyle name="Accent3 197" xfId="1492"/>
    <cellStyle name="Accent3 198" xfId="1493"/>
    <cellStyle name="Accent3 199" xfId="1494"/>
    <cellStyle name="Accent3 2" xfId="396"/>
    <cellStyle name="Accent3 2 2" xfId="1495"/>
    <cellStyle name="Accent3 20" xfId="397"/>
    <cellStyle name="Accent3 200" xfId="1497"/>
    <cellStyle name="Accent3 201" xfId="1498"/>
    <cellStyle name="Accent3 202" xfId="1499"/>
    <cellStyle name="Accent3 203" xfId="1500"/>
    <cellStyle name="Accent3 204" xfId="1501"/>
    <cellStyle name="Accent3 205" xfId="1502"/>
    <cellStyle name="Accent3 206" xfId="1503"/>
    <cellStyle name="Accent3 207" xfId="1504"/>
    <cellStyle name="Accent3 208" xfId="1505"/>
    <cellStyle name="Accent3 209" xfId="1506"/>
    <cellStyle name="Accent3 21" xfId="398"/>
    <cellStyle name="Accent3 210" xfId="1508"/>
    <cellStyle name="Accent3 211" xfId="1509"/>
    <cellStyle name="Accent3 212" xfId="1510"/>
    <cellStyle name="Accent3 213" xfId="1511"/>
    <cellStyle name="Accent3 214" xfId="1512"/>
    <cellStyle name="Accent3 215" xfId="1513"/>
    <cellStyle name="Accent3 216" xfId="1514"/>
    <cellStyle name="Accent3 217" xfId="1515"/>
    <cellStyle name="Accent3 218" xfId="1516"/>
    <cellStyle name="Accent3 219" xfId="1517"/>
    <cellStyle name="Accent3 22" xfId="399"/>
    <cellStyle name="Accent3 220" xfId="1519"/>
    <cellStyle name="Accent3 221" xfId="1520"/>
    <cellStyle name="Accent3 222" xfId="1521"/>
    <cellStyle name="Accent3 223" xfId="1522"/>
    <cellStyle name="Accent3 224" xfId="1523"/>
    <cellStyle name="Accent3 225" xfId="1524"/>
    <cellStyle name="Accent3 23" xfId="400"/>
    <cellStyle name="Accent3 24" xfId="401"/>
    <cellStyle name="Accent3 25" xfId="402"/>
    <cellStyle name="Accent3 26" xfId="403"/>
    <cellStyle name="Accent3 27" xfId="404"/>
    <cellStyle name="Accent3 28" xfId="405"/>
    <cellStyle name="Accent3 29" xfId="406"/>
    <cellStyle name="Accent3 3" xfId="407"/>
    <cellStyle name="Accent3 30" xfId="1533"/>
    <cellStyle name="Accent3 31" xfId="1534"/>
    <cellStyle name="Accent3 32" xfId="1535"/>
    <cellStyle name="Accent3 33" xfId="1536"/>
    <cellStyle name="Accent3 34" xfId="1537"/>
    <cellStyle name="Accent3 35" xfId="1538"/>
    <cellStyle name="Accent3 36" xfId="1539"/>
    <cellStyle name="Accent3 37" xfId="1540"/>
    <cellStyle name="Accent3 38" xfId="1541"/>
    <cellStyle name="Accent3 39" xfId="1542"/>
    <cellStyle name="Accent3 4" xfId="408"/>
    <cellStyle name="Accent3 40" xfId="1544"/>
    <cellStyle name="Accent3 41" xfId="1545"/>
    <cellStyle name="Accent3 42" xfId="1546"/>
    <cellStyle name="Accent3 43" xfId="1547"/>
    <cellStyle name="Accent3 44" xfId="1548"/>
    <cellStyle name="Accent3 45" xfId="1549"/>
    <cellStyle name="Accent3 46" xfId="1550"/>
    <cellStyle name="Accent3 47" xfId="1551"/>
    <cellStyle name="Accent3 48" xfId="1552"/>
    <cellStyle name="Accent3 49" xfId="1553"/>
    <cellStyle name="Accent3 5" xfId="409"/>
    <cellStyle name="Accent3 50" xfId="1555"/>
    <cellStyle name="Accent3 51" xfId="1556"/>
    <cellStyle name="Accent3 52" xfId="1557"/>
    <cellStyle name="Accent3 53" xfId="1558"/>
    <cellStyle name="Accent3 54" xfId="1559"/>
    <cellStyle name="Accent3 55" xfId="1560"/>
    <cellStyle name="Accent3 56" xfId="1561"/>
    <cellStyle name="Accent3 57" xfId="1562"/>
    <cellStyle name="Accent3 58" xfId="1563"/>
    <cellStyle name="Accent3 59" xfId="1564"/>
    <cellStyle name="Accent3 6" xfId="410"/>
    <cellStyle name="Accent3 60" xfId="1566"/>
    <cellStyle name="Accent3 61" xfId="1567"/>
    <cellStyle name="Accent3 62" xfId="1568"/>
    <cellStyle name="Accent3 63" xfId="1569"/>
    <cellStyle name="Accent3 64" xfId="1570"/>
    <cellStyle name="Accent3 65" xfId="1571"/>
    <cellStyle name="Accent3 66" xfId="1572"/>
    <cellStyle name="Accent3 67" xfId="1573"/>
    <cellStyle name="Accent3 68" xfId="1574"/>
    <cellStyle name="Accent3 69" xfId="1575"/>
    <cellStyle name="Accent3 7" xfId="411"/>
    <cellStyle name="Accent3 70" xfId="1577"/>
    <cellStyle name="Accent3 71" xfId="1578"/>
    <cellStyle name="Accent3 72" xfId="1579"/>
    <cellStyle name="Accent3 73" xfId="1580"/>
    <cellStyle name="Accent3 74" xfId="1581"/>
    <cellStyle name="Accent3 75" xfId="1582"/>
    <cellStyle name="Accent3 76" xfId="1583"/>
    <cellStyle name="Accent3 77" xfId="1584"/>
    <cellStyle name="Accent3 78" xfId="1585"/>
    <cellStyle name="Accent3 79" xfId="1586"/>
    <cellStyle name="Accent3 8" xfId="412"/>
    <cellStyle name="Accent3 80" xfId="1588"/>
    <cellStyle name="Accent3 81" xfId="1589"/>
    <cellStyle name="Accent3 82" xfId="1590"/>
    <cellStyle name="Accent3 83" xfId="1591"/>
    <cellStyle name="Accent3 84" xfId="1592"/>
    <cellStyle name="Accent3 85" xfId="1593"/>
    <cellStyle name="Accent3 86" xfId="1594"/>
    <cellStyle name="Accent3 87" xfId="1595"/>
    <cellStyle name="Accent3 88" xfId="1596"/>
    <cellStyle name="Accent3 89" xfId="1597"/>
    <cellStyle name="Accent3 9" xfId="413"/>
    <cellStyle name="Accent3 90" xfId="1599"/>
    <cellStyle name="Accent3 91" xfId="1600"/>
    <cellStyle name="Accent3 92" xfId="1601"/>
    <cellStyle name="Accent3 93" xfId="1602"/>
    <cellStyle name="Accent3 94" xfId="1603"/>
    <cellStyle name="Accent3 95" xfId="1604"/>
    <cellStyle name="Accent3 96" xfId="1605"/>
    <cellStyle name="Accent3 97" xfId="1606"/>
    <cellStyle name="Accent3 98" xfId="1607"/>
    <cellStyle name="Accent3 99" xfId="1608"/>
    <cellStyle name="Accent4" xfId="34" builtinId="41" customBuiltin="1"/>
    <cellStyle name="Accent4 - 20%" xfId="35"/>
    <cellStyle name="Accent4 - 40%" xfId="36"/>
    <cellStyle name="Accent4 - 40% 2" xfId="1610"/>
    <cellStyle name="Accent4 - 60%" xfId="37"/>
    <cellStyle name="Accent4 - 60% 2" xfId="1611"/>
    <cellStyle name="Accent4 10" xfId="414"/>
    <cellStyle name="Accent4 100" xfId="1613"/>
    <cellStyle name="Accent4 101" xfId="1614"/>
    <cellStyle name="Accent4 102" xfId="1615"/>
    <cellStyle name="Accent4 103" xfId="1616"/>
    <cellStyle name="Accent4 104" xfId="1617"/>
    <cellStyle name="Accent4 105" xfId="1618"/>
    <cellStyle name="Accent4 106" xfId="1619"/>
    <cellStyle name="Accent4 107" xfId="1620"/>
    <cellStyle name="Accent4 108" xfId="1621"/>
    <cellStyle name="Accent4 109" xfId="1622"/>
    <cellStyle name="Accent4 11" xfId="415"/>
    <cellStyle name="Accent4 110" xfId="1624"/>
    <cellStyle name="Accent4 111" xfId="1625"/>
    <cellStyle name="Accent4 112" xfId="1626"/>
    <cellStyle name="Accent4 113" xfId="1627"/>
    <cellStyle name="Accent4 114" xfId="1628"/>
    <cellStyle name="Accent4 115" xfId="1629"/>
    <cellStyle name="Accent4 116" xfId="1630"/>
    <cellStyle name="Accent4 117" xfId="1631"/>
    <cellStyle name="Accent4 118" xfId="1632"/>
    <cellStyle name="Accent4 119" xfId="1633"/>
    <cellStyle name="Accent4 12" xfId="416"/>
    <cellStyle name="Accent4 120" xfId="1635"/>
    <cellStyle name="Accent4 121" xfId="1636"/>
    <cellStyle name="Accent4 122" xfId="1637"/>
    <cellStyle name="Accent4 123" xfId="1638"/>
    <cellStyle name="Accent4 124" xfId="1639"/>
    <cellStyle name="Accent4 125" xfId="1640"/>
    <cellStyle name="Accent4 126" xfId="1641"/>
    <cellStyle name="Accent4 127" xfId="1642"/>
    <cellStyle name="Accent4 128" xfId="1643"/>
    <cellStyle name="Accent4 129" xfId="1644"/>
    <cellStyle name="Accent4 13" xfId="417"/>
    <cellStyle name="Accent4 130" xfId="1646"/>
    <cellStyle name="Accent4 131" xfId="1647"/>
    <cellStyle name="Accent4 132" xfId="1648"/>
    <cellStyle name="Accent4 133" xfId="1649"/>
    <cellStyle name="Accent4 134" xfId="1650"/>
    <cellStyle name="Accent4 135" xfId="1651"/>
    <cellStyle name="Accent4 136" xfId="1652"/>
    <cellStyle name="Accent4 137" xfId="1653"/>
    <cellStyle name="Accent4 138" xfId="1654"/>
    <cellStyle name="Accent4 139" xfId="1655"/>
    <cellStyle name="Accent4 14" xfId="418"/>
    <cellStyle name="Accent4 140" xfId="1657"/>
    <cellStyle name="Accent4 141" xfId="1658"/>
    <cellStyle name="Accent4 142" xfId="1659"/>
    <cellStyle name="Accent4 143" xfId="1660"/>
    <cellStyle name="Accent4 144" xfId="1661"/>
    <cellStyle name="Accent4 145" xfId="1662"/>
    <cellStyle name="Accent4 146" xfId="1663"/>
    <cellStyle name="Accent4 147" xfId="1664"/>
    <cellStyle name="Accent4 148" xfId="1665"/>
    <cellStyle name="Accent4 149" xfId="1666"/>
    <cellStyle name="Accent4 15" xfId="419"/>
    <cellStyle name="Accent4 150" xfId="1668"/>
    <cellStyle name="Accent4 151" xfId="1669"/>
    <cellStyle name="Accent4 152" xfId="1670"/>
    <cellStyle name="Accent4 153" xfId="1671"/>
    <cellStyle name="Accent4 154" xfId="1672"/>
    <cellStyle name="Accent4 155" xfId="1673"/>
    <cellStyle name="Accent4 156" xfId="1674"/>
    <cellStyle name="Accent4 157" xfId="1675"/>
    <cellStyle name="Accent4 158" xfId="1676"/>
    <cellStyle name="Accent4 159" xfId="1677"/>
    <cellStyle name="Accent4 16" xfId="420"/>
    <cellStyle name="Accent4 160" xfId="1679"/>
    <cellStyle name="Accent4 161" xfId="1680"/>
    <cellStyle name="Accent4 162" xfId="1681"/>
    <cellStyle name="Accent4 163" xfId="1682"/>
    <cellStyle name="Accent4 164" xfId="1683"/>
    <cellStyle name="Accent4 165" xfId="1684"/>
    <cellStyle name="Accent4 166" xfId="1685"/>
    <cellStyle name="Accent4 167" xfId="1686"/>
    <cellStyle name="Accent4 168" xfId="1687"/>
    <cellStyle name="Accent4 169" xfId="1688"/>
    <cellStyle name="Accent4 17" xfId="421"/>
    <cellStyle name="Accent4 170" xfId="1690"/>
    <cellStyle name="Accent4 171" xfId="1691"/>
    <cellStyle name="Accent4 172" xfId="1692"/>
    <cellStyle name="Accent4 173" xfId="1693"/>
    <cellStyle name="Accent4 174" xfId="1694"/>
    <cellStyle name="Accent4 175" xfId="1695"/>
    <cellStyle name="Accent4 176" xfId="1696"/>
    <cellStyle name="Accent4 177" xfId="1697"/>
    <cellStyle name="Accent4 178" xfId="1698"/>
    <cellStyle name="Accent4 179" xfId="1699"/>
    <cellStyle name="Accent4 18" xfId="422"/>
    <cellStyle name="Accent4 180" xfId="1701"/>
    <cellStyle name="Accent4 181" xfId="1702"/>
    <cellStyle name="Accent4 182" xfId="1703"/>
    <cellStyle name="Accent4 183" xfId="1704"/>
    <cellStyle name="Accent4 184" xfId="1705"/>
    <cellStyle name="Accent4 185" xfId="1706"/>
    <cellStyle name="Accent4 186" xfId="1707"/>
    <cellStyle name="Accent4 187" xfId="1708"/>
    <cellStyle name="Accent4 188" xfId="1709"/>
    <cellStyle name="Accent4 189" xfId="1710"/>
    <cellStyle name="Accent4 19" xfId="423"/>
    <cellStyle name="Accent4 190" xfId="1712"/>
    <cellStyle name="Accent4 191" xfId="1713"/>
    <cellStyle name="Accent4 192" xfId="1714"/>
    <cellStyle name="Accent4 193" xfId="1715"/>
    <cellStyle name="Accent4 194" xfId="1716"/>
    <cellStyle name="Accent4 195" xfId="1717"/>
    <cellStyle name="Accent4 196" xfId="1718"/>
    <cellStyle name="Accent4 197" xfId="1719"/>
    <cellStyle name="Accent4 198" xfId="1720"/>
    <cellStyle name="Accent4 199" xfId="1721"/>
    <cellStyle name="Accent4 2" xfId="424"/>
    <cellStyle name="Accent4 2 2" xfId="1722"/>
    <cellStyle name="Accent4 20" xfId="425"/>
    <cellStyle name="Accent4 200" xfId="1724"/>
    <cellStyle name="Accent4 201" xfId="1725"/>
    <cellStyle name="Accent4 202" xfId="1726"/>
    <cellStyle name="Accent4 203" xfId="1727"/>
    <cellStyle name="Accent4 204" xfId="1728"/>
    <cellStyle name="Accent4 205" xfId="1729"/>
    <cellStyle name="Accent4 206" xfId="1730"/>
    <cellStyle name="Accent4 207" xfId="1731"/>
    <cellStyle name="Accent4 208" xfId="1732"/>
    <cellStyle name="Accent4 209" xfId="1733"/>
    <cellStyle name="Accent4 21" xfId="426"/>
    <cellStyle name="Accent4 210" xfId="1735"/>
    <cellStyle name="Accent4 211" xfId="1736"/>
    <cellStyle name="Accent4 212" xfId="1737"/>
    <cellStyle name="Accent4 213" xfId="1738"/>
    <cellStyle name="Accent4 214" xfId="1739"/>
    <cellStyle name="Accent4 215" xfId="1740"/>
    <cellStyle name="Accent4 216" xfId="1741"/>
    <cellStyle name="Accent4 217" xfId="1742"/>
    <cellStyle name="Accent4 218" xfId="1743"/>
    <cellStyle name="Accent4 219" xfId="1744"/>
    <cellStyle name="Accent4 22" xfId="427"/>
    <cellStyle name="Accent4 220" xfId="1746"/>
    <cellStyle name="Accent4 221" xfId="1747"/>
    <cellStyle name="Accent4 222" xfId="1748"/>
    <cellStyle name="Accent4 223" xfId="1749"/>
    <cellStyle name="Accent4 224" xfId="1750"/>
    <cellStyle name="Accent4 225" xfId="1751"/>
    <cellStyle name="Accent4 23" xfId="428"/>
    <cellStyle name="Accent4 24" xfId="429"/>
    <cellStyle name="Accent4 25" xfId="430"/>
    <cellStyle name="Accent4 26" xfId="431"/>
    <cellStyle name="Accent4 27" xfId="432"/>
    <cellStyle name="Accent4 28" xfId="433"/>
    <cellStyle name="Accent4 29" xfId="434"/>
    <cellStyle name="Accent4 3" xfId="435"/>
    <cellStyle name="Accent4 30" xfId="1760"/>
    <cellStyle name="Accent4 31" xfId="1761"/>
    <cellStyle name="Accent4 32" xfId="1762"/>
    <cellStyle name="Accent4 33" xfId="1763"/>
    <cellStyle name="Accent4 34" xfId="1764"/>
    <cellStyle name="Accent4 35" xfId="1765"/>
    <cellStyle name="Accent4 36" xfId="1766"/>
    <cellStyle name="Accent4 37" xfId="1767"/>
    <cellStyle name="Accent4 38" xfId="1768"/>
    <cellStyle name="Accent4 39" xfId="1769"/>
    <cellStyle name="Accent4 4" xfId="436"/>
    <cellStyle name="Accent4 40" xfId="1771"/>
    <cellStyle name="Accent4 41" xfId="1772"/>
    <cellStyle name="Accent4 42" xfId="1773"/>
    <cellStyle name="Accent4 43" xfId="1774"/>
    <cellStyle name="Accent4 44" xfId="1775"/>
    <cellStyle name="Accent4 45" xfId="1776"/>
    <cellStyle name="Accent4 46" xfId="1777"/>
    <cellStyle name="Accent4 47" xfId="1778"/>
    <cellStyle name="Accent4 48" xfId="1779"/>
    <cellStyle name="Accent4 49" xfId="1780"/>
    <cellStyle name="Accent4 5" xfId="437"/>
    <cellStyle name="Accent4 50" xfId="1782"/>
    <cellStyle name="Accent4 51" xfId="1783"/>
    <cellStyle name="Accent4 52" xfId="1784"/>
    <cellStyle name="Accent4 53" xfId="1785"/>
    <cellStyle name="Accent4 54" xfId="1786"/>
    <cellStyle name="Accent4 55" xfId="1787"/>
    <cellStyle name="Accent4 56" xfId="1788"/>
    <cellStyle name="Accent4 57" xfId="1789"/>
    <cellStyle name="Accent4 58" xfId="1790"/>
    <cellStyle name="Accent4 59" xfId="1791"/>
    <cellStyle name="Accent4 6" xfId="438"/>
    <cellStyle name="Accent4 60" xfId="1793"/>
    <cellStyle name="Accent4 61" xfId="1794"/>
    <cellStyle name="Accent4 62" xfId="1795"/>
    <cellStyle name="Accent4 63" xfId="1796"/>
    <cellStyle name="Accent4 64" xfId="1797"/>
    <cellStyle name="Accent4 65" xfId="1798"/>
    <cellStyle name="Accent4 66" xfId="1799"/>
    <cellStyle name="Accent4 67" xfId="1800"/>
    <cellStyle name="Accent4 68" xfId="1801"/>
    <cellStyle name="Accent4 69" xfId="1802"/>
    <cellStyle name="Accent4 7" xfId="439"/>
    <cellStyle name="Accent4 70" xfId="1804"/>
    <cellStyle name="Accent4 71" xfId="1805"/>
    <cellStyle name="Accent4 72" xfId="1806"/>
    <cellStyle name="Accent4 73" xfId="1807"/>
    <cellStyle name="Accent4 74" xfId="1808"/>
    <cellStyle name="Accent4 75" xfId="1809"/>
    <cellStyle name="Accent4 76" xfId="1810"/>
    <cellStyle name="Accent4 77" xfId="1811"/>
    <cellStyle name="Accent4 78" xfId="1812"/>
    <cellStyle name="Accent4 79" xfId="1813"/>
    <cellStyle name="Accent4 8" xfId="440"/>
    <cellStyle name="Accent4 80" xfId="1815"/>
    <cellStyle name="Accent4 81" xfId="1816"/>
    <cellStyle name="Accent4 82" xfId="1817"/>
    <cellStyle name="Accent4 83" xfId="1818"/>
    <cellStyle name="Accent4 84" xfId="1819"/>
    <cellStyle name="Accent4 85" xfId="1820"/>
    <cellStyle name="Accent4 86" xfId="1821"/>
    <cellStyle name="Accent4 87" xfId="1822"/>
    <cellStyle name="Accent4 88" xfId="1823"/>
    <cellStyle name="Accent4 89" xfId="1824"/>
    <cellStyle name="Accent4 9" xfId="441"/>
    <cellStyle name="Accent4 90" xfId="1826"/>
    <cellStyle name="Accent4 91" xfId="1827"/>
    <cellStyle name="Accent4 92" xfId="1828"/>
    <cellStyle name="Accent4 93" xfId="1829"/>
    <cellStyle name="Accent4 94" xfId="1830"/>
    <cellStyle name="Accent4 95" xfId="1831"/>
    <cellStyle name="Accent4 96" xfId="1832"/>
    <cellStyle name="Accent4 97" xfId="1833"/>
    <cellStyle name="Accent4 98" xfId="1834"/>
    <cellStyle name="Accent4 99" xfId="1835"/>
    <cellStyle name="Accent5" xfId="38" builtinId="45" customBuiltin="1"/>
    <cellStyle name="Accent5 - 20%" xfId="39"/>
    <cellStyle name="Accent5 - 20% 2" xfId="1836"/>
    <cellStyle name="Accent5 - 40%" xfId="40"/>
    <cellStyle name="Accent5 - 40% 2" xfId="1837"/>
    <cellStyle name="Accent5 - 60%" xfId="41"/>
    <cellStyle name="Accent5 - 60% 2" xfId="1838"/>
    <cellStyle name="Accent5 10" xfId="442"/>
    <cellStyle name="Accent5 100" xfId="1840"/>
    <cellStyle name="Accent5 101" xfId="1841"/>
    <cellStyle name="Accent5 102" xfId="1842"/>
    <cellStyle name="Accent5 103" xfId="1843"/>
    <cellStyle name="Accent5 104" xfId="1844"/>
    <cellStyle name="Accent5 105" xfId="1845"/>
    <cellStyle name="Accent5 106" xfId="1846"/>
    <cellStyle name="Accent5 107" xfId="1847"/>
    <cellStyle name="Accent5 108" xfId="1848"/>
    <cellStyle name="Accent5 109" xfId="1849"/>
    <cellStyle name="Accent5 11" xfId="443"/>
    <cellStyle name="Accent5 110" xfId="1851"/>
    <cellStyle name="Accent5 111" xfId="1852"/>
    <cellStyle name="Accent5 112" xfId="1853"/>
    <cellStyle name="Accent5 113" xfId="1854"/>
    <cellStyle name="Accent5 114" xfId="1855"/>
    <cellStyle name="Accent5 115" xfId="1856"/>
    <cellStyle name="Accent5 116" xfId="1857"/>
    <cellStyle name="Accent5 117" xfId="1858"/>
    <cellStyle name="Accent5 118" xfId="1859"/>
    <cellStyle name="Accent5 119" xfId="1860"/>
    <cellStyle name="Accent5 12" xfId="444"/>
    <cellStyle name="Accent5 120" xfId="1862"/>
    <cellStyle name="Accent5 121" xfId="1863"/>
    <cellStyle name="Accent5 122" xfId="1864"/>
    <cellStyle name="Accent5 123" xfId="1865"/>
    <cellStyle name="Accent5 124" xfId="1866"/>
    <cellStyle name="Accent5 125" xfId="1867"/>
    <cellStyle name="Accent5 126" xfId="1868"/>
    <cellStyle name="Accent5 127" xfId="1869"/>
    <cellStyle name="Accent5 128" xfId="1870"/>
    <cellStyle name="Accent5 129" xfId="1871"/>
    <cellStyle name="Accent5 13" xfId="445"/>
    <cellStyle name="Accent5 130" xfId="1873"/>
    <cellStyle name="Accent5 131" xfId="1874"/>
    <cellStyle name="Accent5 132" xfId="1875"/>
    <cellStyle name="Accent5 133" xfId="1876"/>
    <cellStyle name="Accent5 134" xfId="1877"/>
    <cellStyle name="Accent5 135" xfId="1878"/>
    <cellStyle name="Accent5 136" xfId="1879"/>
    <cellStyle name="Accent5 137" xfId="1880"/>
    <cellStyle name="Accent5 138" xfId="1881"/>
    <cellStyle name="Accent5 139" xfId="1882"/>
    <cellStyle name="Accent5 14" xfId="446"/>
    <cellStyle name="Accent5 140" xfId="1884"/>
    <cellStyle name="Accent5 141" xfId="1885"/>
    <cellStyle name="Accent5 142" xfId="1886"/>
    <cellStyle name="Accent5 143" xfId="1887"/>
    <cellStyle name="Accent5 144" xfId="1888"/>
    <cellStyle name="Accent5 145" xfId="1889"/>
    <cellStyle name="Accent5 146" xfId="1890"/>
    <cellStyle name="Accent5 147" xfId="1891"/>
    <cellStyle name="Accent5 148" xfId="1892"/>
    <cellStyle name="Accent5 149" xfId="1893"/>
    <cellStyle name="Accent5 15" xfId="447"/>
    <cellStyle name="Accent5 150" xfId="1895"/>
    <cellStyle name="Accent5 151" xfId="1896"/>
    <cellStyle name="Accent5 152" xfId="1897"/>
    <cellStyle name="Accent5 153" xfId="1898"/>
    <cellStyle name="Accent5 154" xfId="1899"/>
    <cellStyle name="Accent5 155" xfId="1900"/>
    <cellStyle name="Accent5 156" xfId="1901"/>
    <cellStyle name="Accent5 157" xfId="1902"/>
    <cellStyle name="Accent5 158" xfId="1903"/>
    <cellStyle name="Accent5 159" xfId="1904"/>
    <cellStyle name="Accent5 16" xfId="448"/>
    <cellStyle name="Accent5 160" xfId="1906"/>
    <cellStyle name="Accent5 161" xfId="1907"/>
    <cellStyle name="Accent5 162" xfId="1908"/>
    <cellStyle name="Accent5 163" xfId="1909"/>
    <cellStyle name="Accent5 164" xfId="1910"/>
    <cellStyle name="Accent5 165" xfId="1911"/>
    <cellStyle name="Accent5 166" xfId="1912"/>
    <cellStyle name="Accent5 167" xfId="1913"/>
    <cellStyle name="Accent5 168" xfId="1914"/>
    <cellStyle name="Accent5 169" xfId="1915"/>
    <cellStyle name="Accent5 17" xfId="449"/>
    <cellStyle name="Accent5 170" xfId="1917"/>
    <cellStyle name="Accent5 171" xfId="1918"/>
    <cellStyle name="Accent5 172" xfId="1919"/>
    <cellStyle name="Accent5 173" xfId="1920"/>
    <cellStyle name="Accent5 174" xfId="1921"/>
    <cellStyle name="Accent5 175" xfId="1922"/>
    <cellStyle name="Accent5 176" xfId="1923"/>
    <cellStyle name="Accent5 177" xfId="1924"/>
    <cellStyle name="Accent5 178" xfId="1925"/>
    <cellStyle name="Accent5 179" xfId="1926"/>
    <cellStyle name="Accent5 18" xfId="450"/>
    <cellStyle name="Accent5 180" xfId="1928"/>
    <cellStyle name="Accent5 181" xfId="1929"/>
    <cellStyle name="Accent5 182" xfId="1930"/>
    <cellStyle name="Accent5 183" xfId="1931"/>
    <cellStyle name="Accent5 184" xfId="1932"/>
    <cellStyle name="Accent5 185" xfId="1933"/>
    <cellStyle name="Accent5 186" xfId="1934"/>
    <cellStyle name="Accent5 187" xfId="1935"/>
    <cellStyle name="Accent5 188" xfId="1936"/>
    <cellStyle name="Accent5 189" xfId="1937"/>
    <cellStyle name="Accent5 19" xfId="451"/>
    <cellStyle name="Accent5 190" xfId="1939"/>
    <cellStyle name="Accent5 191" xfId="1940"/>
    <cellStyle name="Accent5 192" xfId="1941"/>
    <cellStyle name="Accent5 193" xfId="1942"/>
    <cellStyle name="Accent5 194" xfId="1943"/>
    <cellStyle name="Accent5 195" xfId="1944"/>
    <cellStyle name="Accent5 196" xfId="1945"/>
    <cellStyle name="Accent5 197" xfId="1946"/>
    <cellStyle name="Accent5 198" xfId="1947"/>
    <cellStyle name="Accent5 199" xfId="1948"/>
    <cellStyle name="Accent5 2" xfId="452"/>
    <cellStyle name="Accent5 2 2" xfId="1949"/>
    <cellStyle name="Accent5 20" xfId="453"/>
    <cellStyle name="Accent5 200" xfId="1951"/>
    <cellStyle name="Accent5 201" xfId="1952"/>
    <cellStyle name="Accent5 202" xfId="1953"/>
    <cellStyle name="Accent5 203" xfId="1954"/>
    <cellStyle name="Accent5 204" xfId="1955"/>
    <cellStyle name="Accent5 205" xfId="1956"/>
    <cellStyle name="Accent5 206" xfId="1957"/>
    <cellStyle name="Accent5 207" xfId="1958"/>
    <cellStyle name="Accent5 208" xfId="1959"/>
    <cellStyle name="Accent5 209" xfId="1960"/>
    <cellStyle name="Accent5 21" xfId="454"/>
    <cellStyle name="Accent5 210" xfId="1962"/>
    <cellStyle name="Accent5 211" xfId="1963"/>
    <cellStyle name="Accent5 212" xfId="1964"/>
    <cellStyle name="Accent5 213" xfId="1965"/>
    <cellStyle name="Accent5 214" xfId="1966"/>
    <cellStyle name="Accent5 215" xfId="1967"/>
    <cellStyle name="Accent5 216" xfId="1968"/>
    <cellStyle name="Accent5 217" xfId="1969"/>
    <cellStyle name="Accent5 218" xfId="1970"/>
    <cellStyle name="Accent5 219" xfId="1971"/>
    <cellStyle name="Accent5 22" xfId="455"/>
    <cellStyle name="Accent5 220" xfId="1973"/>
    <cellStyle name="Accent5 221" xfId="1974"/>
    <cellStyle name="Accent5 222" xfId="1975"/>
    <cellStyle name="Accent5 223" xfId="1976"/>
    <cellStyle name="Accent5 224" xfId="1977"/>
    <cellStyle name="Accent5 225" xfId="1978"/>
    <cellStyle name="Accent5 23" xfId="456"/>
    <cellStyle name="Accent5 24" xfId="457"/>
    <cellStyle name="Accent5 25" xfId="458"/>
    <cellStyle name="Accent5 26" xfId="459"/>
    <cellStyle name="Accent5 27" xfId="460"/>
    <cellStyle name="Accent5 28" xfId="461"/>
    <cellStyle name="Accent5 29" xfId="462"/>
    <cellStyle name="Accent5 3" xfId="463"/>
    <cellStyle name="Accent5 30" xfId="1987"/>
    <cellStyle name="Accent5 31" xfId="1988"/>
    <cellStyle name="Accent5 32" xfId="1989"/>
    <cellStyle name="Accent5 33" xfId="1990"/>
    <cellStyle name="Accent5 34" xfId="1991"/>
    <cellStyle name="Accent5 35" xfId="1992"/>
    <cellStyle name="Accent5 36" xfId="1993"/>
    <cellStyle name="Accent5 37" xfId="1994"/>
    <cellStyle name="Accent5 38" xfId="1995"/>
    <cellStyle name="Accent5 39" xfId="1996"/>
    <cellStyle name="Accent5 4" xfId="464"/>
    <cellStyle name="Accent5 40" xfId="1998"/>
    <cellStyle name="Accent5 41" xfId="1999"/>
    <cellStyle name="Accent5 42" xfId="2000"/>
    <cellStyle name="Accent5 43" xfId="2001"/>
    <cellStyle name="Accent5 44" xfId="2002"/>
    <cellStyle name="Accent5 45" xfId="2003"/>
    <cellStyle name="Accent5 46" xfId="2004"/>
    <cellStyle name="Accent5 47" xfId="2005"/>
    <cellStyle name="Accent5 48" xfId="2006"/>
    <cellStyle name="Accent5 49" xfId="2007"/>
    <cellStyle name="Accent5 5" xfId="465"/>
    <cellStyle name="Accent5 50" xfId="2009"/>
    <cellStyle name="Accent5 51" xfId="2010"/>
    <cellStyle name="Accent5 52" xfId="2011"/>
    <cellStyle name="Accent5 53" xfId="2012"/>
    <cellStyle name="Accent5 54" xfId="2013"/>
    <cellStyle name="Accent5 55" xfId="2014"/>
    <cellStyle name="Accent5 56" xfId="2015"/>
    <cellStyle name="Accent5 57" xfId="2016"/>
    <cellStyle name="Accent5 58" xfId="2017"/>
    <cellStyle name="Accent5 59" xfId="2018"/>
    <cellStyle name="Accent5 6" xfId="466"/>
    <cellStyle name="Accent5 60" xfId="2020"/>
    <cellStyle name="Accent5 61" xfId="2021"/>
    <cellStyle name="Accent5 62" xfId="2022"/>
    <cellStyle name="Accent5 63" xfId="2023"/>
    <cellStyle name="Accent5 64" xfId="2024"/>
    <cellStyle name="Accent5 65" xfId="2025"/>
    <cellStyle name="Accent5 66" xfId="2026"/>
    <cellStyle name="Accent5 67" xfId="2027"/>
    <cellStyle name="Accent5 68" xfId="2028"/>
    <cellStyle name="Accent5 69" xfId="2029"/>
    <cellStyle name="Accent5 7" xfId="467"/>
    <cellStyle name="Accent5 70" xfId="2031"/>
    <cellStyle name="Accent5 71" xfId="2032"/>
    <cellStyle name="Accent5 72" xfId="2033"/>
    <cellStyle name="Accent5 73" xfId="2034"/>
    <cellStyle name="Accent5 74" xfId="2035"/>
    <cellStyle name="Accent5 75" xfId="2036"/>
    <cellStyle name="Accent5 76" xfId="2037"/>
    <cellStyle name="Accent5 77" xfId="2038"/>
    <cellStyle name="Accent5 78" xfId="2039"/>
    <cellStyle name="Accent5 79" xfId="2040"/>
    <cellStyle name="Accent5 8" xfId="468"/>
    <cellStyle name="Accent5 80" xfId="2042"/>
    <cellStyle name="Accent5 81" xfId="2043"/>
    <cellStyle name="Accent5 82" xfId="2044"/>
    <cellStyle name="Accent5 83" xfId="2045"/>
    <cellStyle name="Accent5 84" xfId="2046"/>
    <cellStyle name="Accent5 85" xfId="2047"/>
    <cellStyle name="Accent5 86" xfId="2048"/>
    <cellStyle name="Accent5 87" xfId="2049"/>
    <cellStyle name="Accent5 88" xfId="2050"/>
    <cellStyle name="Accent5 89" xfId="2051"/>
    <cellStyle name="Accent5 9" xfId="469"/>
    <cellStyle name="Accent5 90" xfId="2053"/>
    <cellStyle name="Accent5 91" xfId="2054"/>
    <cellStyle name="Accent5 92" xfId="2055"/>
    <cellStyle name="Accent5 93" xfId="2056"/>
    <cellStyle name="Accent5 94" xfId="2057"/>
    <cellStyle name="Accent5 95" xfId="2058"/>
    <cellStyle name="Accent5 96" xfId="2059"/>
    <cellStyle name="Accent5 97" xfId="2060"/>
    <cellStyle name="Accent5 98" xfId="2061"/>
    <cellStyle name="Accent5 99" xfId="2062"/>
    <cellStyle name="Accent6" xfId="42" builtinId="49" customBuiltin="1"/>
    <cellStyle name="Accent6 - 20%" xfId="43"/>
    <cellStyle name="Accent6 - 40%" xfId="44"/>
    <cellStyle name="Accent6 - 60%" xfId="45"/>
    <cellStyle name="Accent6 - 60% 2" xfId="2065"/>
    <cellStyle name="Accent6 10" xfId="470"/>
    <cellStyle name="Accent6 100" xfId="2067"/>
    <cellStyle name="Accent6 101" xfId="2068"/>
    <cellStyle name="Accent6 102" xfId="2069"/>
    <cellStyle name="Accent6 103" xfId="2070"/>
    <cellStyle name="Accent6 104" xfId="2071"/>
    <cellStyle name="Accent6 105" xfId="2072"/>
    <cellStyle name="Accent6 106" xfId="2073"/>
    <cellStyle name="Accent6 107" xfId="2074"/>
    <cellStyle name="Accent6 108" xfId="2075"/>
    <cellStyle name="Accent6 109" xfId="2076"/>
    <cellStyle name="Accent6 11" xfId="471"/>
    <cellStyle name="Accent6 110" xfId="2078"/>
    <cellStyle name="Accent6 111" xfId="2079"/>
    <cellStyle name="Accent6 112" xfId="2080"/>
    <cellStyle name="Accent6 113" xfId="2081"/>
    <cellStyle name="Accent6 114" xfId="2082"/>
    <cellStyle name="Accent6 115" xfId="2083"/>
    <cellStyle name="Accent6 116" xfId="2084"/>
    <cellStyle name="Accent6 117" xfId="2085"/>
    <cellStyle name="Accent6 118" xfId="2086"/>
    <cellStyle name="Accent6 119" xfId="2087"/>
    <cellStyle name="Accent6 12" xfId="472"/>
    <cellStyle name="Accent6 120" xfId="2089"/>
    <cellStyle name="Accent6 121" xfId="2090"/>
    <cellStyle name="Accent6 122" xfId="2091"/>
    <cellStyle name="Accent6 123" xfId="2092"/>
    <cellStyle name="Accent6 124" xfId="2093"/>
    <cellStyle name="Accent6 125" xfId="2094"/>
    <cellStyle name="Accent6 126" xfId="2095"/>
    <cellStyle name="Accent6 127" xfId="2096"/>
    <cellStyle name="Accent6 128" xfId="2097"/>
    <cellStyle name="Accent6 129" xfId="2098"/>
    <cellStyle name="Accent6 13" xfId="473"/>
    <cellStyle name="Accent6 130" xfId="2100"/>
    <cellStyle name="Accent6 131" xfId="2101"/>
    <cellStyle name="Accent6 132" xfId="2102"/>
    <cellStyle name="Accent6 133" xfId="2103"/>
    <cellStyle name="Accent6 134" xfId="2104"/>
    <cellStyle name="Accent6 135" xfId="2105"/>
    <cellStyle name="Accent6 136" xfId="2106"/>
    <cellStyle name="Accent6 137" xfId="2107"/>
    <cellStyle name="Accent6 138" xfId="2108"/>
    <cellStyle name="Accent6 139" xfId="2109"/>
    <cellStyle name="Accent6 14" xfId="474"/>
    <cellStyle name="Accent6 140" xfId="2111"/>
    <cellStyle name="Accent6 141" xfId="2112"/>
    <cellStyle name="Accent6 142" xfId="2113"/>
    <cellStyle name="Accent6 143" xfId="2114"/>
    <cellStyle name="Accent6 144" xfId="2115"/>
    <cellStyle name="Accent6 145" xfId="2116"/>
    <cellStyle name="Accent6 146" xfId="2117"/>
    <cellStyle name="Accent6 147" xfId="2118"/>
    <cellStyle name="Accent6 148" xfId="2119"/>
    <cellStyle name="Accent6 149" xfId="2120"/>
    <cellStyle name="Accent6 15" xfId="475"/>
    <cellStyle name="Accent6 150" xfId="2122"/>
    <cellStyle name="Accent6 151" xfId="2123"/>
    <cellStyle name="Accent6 152" xfId="2124"/>
    <cellStyle name="Accent6 153" xfId="2125"/>
    <cellStyle name="Accent6 154" xfId="2126"/>
    <cellStyle name="Accent6 155" xfId="2127"/>
    <cellStyle name="Accent6 156" xfId="2128"/>
    <cellStyle name="Accent6 157" xfId="2129"/>
    <cellStyle name="Accent6 158" xfId="2130"/>
    <cellStyle name="Accent6 159" xfId="2131"/>
    <cellStyle name="Accent6 16" xfId="476"/>
    <cellStyle name="Accent6 160" xfId="2133"/>
    <cellStyle name="Accent6 161" xfId="2134"/>
    <cellStyle name="Accent6 162" xfId="2135"/>
    <cellStyle name="Accent6 163" xfId="2136"/>
    <cellStyle name="Accent6 164" xfId="2137"/>
    <cellStyle name="Accent6 165" xfId="2138"/>
    <cellStyle name="Accent6 166" xfId="2139"/>
    <cellStyle name="Accent6 167" xfId="2140"/>
    <cellStyle name="Accent6 168" xfId="2141"/>
    <cellStyle name="Accent6 169" xfId="2142"/>
    <cellStyle name="Accent6 17" xfId="477"/>
    <cellStyle name="Accent6 170" xfId="2144"/>
    <cellStyle name="Accent6 171" xfId="2145"/>
    <cellStyle name="Accent6 172" xfId="2146"/>
    <cellStyle name="Accent6 173" xfId="2147"/>
    <cellStyle name="Accent6 174" xfId="2148"/>
    <cellStyle name="Accent6 175" xfId="2149"/>
    <cellStyle name="Accent6 176" xfId="2150"/>
    <cellStyle name="Accent6 177" xfId="2151"/>
    <cellStyle name="Accent6 178" xfId="2152"/>
    <cellStyle name="Accent6 179" xfId="2153"/>
    <cellStyle name="Accent6 18" xfId="478"/>
    <cellStyle name="Accent6 180" xfId="2155"/>
    <cellStyle name="Accent6 181" xfId="2156"/>
    <cellStyle name="Accent6 182" xfId="2157"/>
    <cellStyle name="Accent6 183" xfId="2158"/>
    <cellStyle name="Accent6 184" xfId="2159"/>
    <cellStyle name="Accent6 185" xfId="2160"/>
    <cellStyle name="Accent6 186" xfId="2161"/>
    <cellStyle name="Accent6 187" xfId="2162"/>
    <cellStyle name="Accent6 188" xfId="2163"/>
    <cellStyle name="Accent6 189" xfId="2164"/>
    <cellStyle name="Accent6 19" xfId="479"/>
    <cellStyle name="Accent6 190" xfId="2166"/>
    <cellStyle name="Accent6 191" xfId="2167"/>
    <cellStyle name="Accent6 192" xfId="2168"/>
    <cellStyle name="Accent6 193" xfId="2169"/>
    <cellStyle name="Accent6 194" xfId="2170"/>
    <cellStyle name="Accent6 195" xfId="2171"/>
    <cellStyle name="Accent6 196" xfId="2172"/>
    <cellStyle name="Accent6 197" xfId="2173"/>
    <cellStyle name="Accent6 198" xfId="2174"/>
    <cellStyle name="Accent6 199" xfId="2175"/>
    <cellStyle name="Accent6 2" xfId="480"/>
    <cellStyle name="Accent6 2 2" xfId="2176"/>
    <cellStyle name="Accent6 20" xfId="481"/>
    <cellStyle name="Accent6 200" xfId="2178"/>
    <cellStyle name="Accent6 201" xfId="2179"/>
    <cellStyle name="Accent6 202" xfId="2180"/>
    <cellStyle name="Accent6 203" xfId="2181"/>
    <cellStyle name="Accent6 204" xfId="2182"/>
    <cellStyle name="Accent6 205" xfId="2183"/>
    <cellStyle name="Accent6 206" xfId="2184"/>
    <cellStyle name="Accent6 207" xfId="2185"/>
    <cellStyle name="Accent6 208" xfId="2186"/>
    <cellStyle name="Accent6 209" xfId="2187"/>
    <cellStyle name="Accent6 21" xfId="482"/>
    <cellStyle name="Accent6 210" xfId="2189"/>
    <cellStyle name="Accent6 211" xfId="2190"/>
    <cellStyle name="Accent6 212" xfId="2191"/>
    <cellStyle name="Accent6 213" xfId="2192"/>
    <cellStyle name="Accent6 214" xfId="2193"/>
    <cellStyle name="Accent6 215" xfId="2194"/>
    <cellStyle name="Accent6 216" xfId="2195"/>
    <cellStyle name="Accent6 217" xfId="2196"/>
    <cellStyle name="Accent6 218" xfId="2197"/>
    <cellStyle name="Accent6 219" xfId="2198"/>
    <cellStyle name="Accent6 22" xfId="483"/>
    <cellStyle name="Accent6 220" xfId="2200"/>
    <cellStyle name="Accent6 221" xfId="2201"/>
    <cellStyle name="Accent6 222" xfId="2202"/>
    <cellStyle name="Accent6 223" xfId="2203"/>
    <cellStyle name="Accent6 224" xfId="2204"/>
    <cellStyle name="Accent6 225" xfId="2205"/>
    <cellStyle name="Accent6 23" xfId="484"/>
    <cellStyle name="Accent6 24" xfId="485"/>
    <cellStyle name="Accent6 25" xfId="486"/>
    <cellStyle name="Accent6 26" xfId="487"/>
    <cellStyle name="Accent6 27" xfId="488"/>
    <cellStyle name="Accent6 28" xfId="489"/>
    <cellStyle name="Accent6 29" xfId="490"/>
    <cellStyle name="Accent6 3" xfId="491"/>
    <cellStyle name="Accent6 30" xfId="2214"/>
    <cellStyle name="Accent6 31" xfId="2215"/>
    <cellStyle name="Accent6 32" xfId="2216"/>
    <cellStyle name="Accent6 33" xfId="2217"/>
    <cellStyle name="Accent6 34" xfId="2218"/>
    <cellStyle name="Accent6 35" xfId="2219"/>
    <cellStyle name="Accent6 36" xfId="2220"/>
    <cellStyle name="Accent6 37" xfId="2221"/>
    <cellStyle name="Accent6 38" xfId="2222"/>
    <cellStyle name="Accent6 39" xfId="2223"/>
    <cellStyle name="Accent6 4" xfId="492"/>
    <cellStyle name="Accent6 40" xfId="2225"/>
    <cellStyle name="Accent6 41" xfId="2226"/>
    <cellStyle name="Accent6 42" xfId="2227"/>
    <cellStyle name="Accent6 43" xfId="2228"/>
    <cellStyle name="Accent6 44" xfId="2229"/>
    <cellStyle name="Accent6 45" xfId="2230"/>
    <cellStyle name="Accent6 46" xfId="2231"/>
    <cellStyle name="Accent6 47" xfId="2232"/>
    <cellStyle name="Accent6 48" xfId="2233"/>
    <cellStyle name="Accent6 49" xfId="2234"/>
    <cellStyle name="Accent6 5" xfId="493"/>
    <cellStyle name="Accent6 50" xfId="2236"/>
    <cellStyle name="Accent6 51" xfId="2237"/>
    <cellStyle name="Accent6 52" xfId="2238"/>
    <cellStyle name="Accent6 53" xfId="2239"/>
    <cellStyle name="Accent6 54" xfId="2240"/>
    <cellStyle name="Accent6 55" xfId="2241"/>
    <cellStyle name="Accent6 56" xfId="2242"/>
    <cellStyle name="Accent6 57" xfId="2243"/>
    <cellStyle name="Accent6 58" xfId="2244"/>
    <cellStyle name="Accent6 59" xfId="2245"/>
    <cellStyle name="Accent6 6" xfId="494"/>
    <cellStyle name="Accent6 60" xfId="2247"/>
    <cellStyle name="Accent6 61" xfId="2248"/>
    <cellStyle name="Accent6 62" xfId="2249"/>
    <cellStyle name="Accent6 63" xfId="2250"/>
    <cellStyle name="Accent6 64" xfId="2251"/>
    <cellStyle name="Accent6 65" xfId="2252"/>
    <cellStyle name="Accent6 66" xfId="2253"/>
    <cellStyle name="Accent6 67" xfId="2254"/>
    <cellStyle name="Accent6 68" xfId="2255"/>
    <cellStyle name="Accent6 69" xfId="2256"/>
    <cellStyle name="Accent6 7" xfId="495"/>
    <cellStyle name="Accent6 70" xfId="2258"/>
    <cellStyle name="Accent6 71" xfId="2259"/>
    <cellStyle name="Accent6 72" xfId="2260"/>
    <cellStyle name="Accent6 73" xfId="2261"/>
    <cellStyle name="Accent6 74" xfId="2262"/>
    <cellStyle name="Accent6 75" xfId="2263"/>
    <cellStyle name="Accent6 76" xfId="2264"/>
    <cellStyle name="Accent6 77" xfId="2265"/>
    <cellStyle name="Accent6 78" xfId="2266"/>
    <cellStyle name="Accent6 79" xfId="2267"/>
    <cellStyle name="Accent6 8" xfId="496"/>
    <cellStyle name="Accent6 80" xfId="2269"/>
    <cellStyle name="Accent6 81" xfId="2270"/>
    <cellStyle name="Accent6 82" xfId="2271"/>
    <cellStyle name="Accent6 83" xfId="2272"/>
    <cellStyle name="Accent6 84" xfId="2273"/>
    <cellStyle name="Accent6 85" xfId="2274"/>
    <cellStyle name="Accent6 86" xfId="2275"/>
    <cellStyle name="Accent6 87" xfId="2276"/>
    <cellStyle name="Accent6 88" xfId="2277"/>
    <cellStyle name="Accent6 89" xfId="2278"/>
    <cellStyle name="Accent6 9" xfId="497"/>
    <cellStyle name="Accent6 90" xfId="2280"/>
    <cellStyle name="Accent6 91" xfId="2281"/>
    <cellStyle name="Accent6 92" xfId="2282"/>
    <cellStyle name="Accent6 93" xfId="2283"/>
    <cellStyle name="Accent6 94" xfId="2284"/>
    <cellStyle name="Accent6 95" xfId="2285"/>
    <cellStyle name="Accent6 96" xfId="2286"/>
    <cellStyle name="Accent6 97" xfId="2287"/>
    <cellStyle name="Accent6 98" xfId="2288"/>
    <cellStyle name="Accent6 99" xfId="2289"/>
    <cellStyle name="Agara" xfId="46"/>
    <cellStyle name="Assumptions Center Currency" xfId="47"/>
    <cellStyle name="Assumptions Center Currency 2" xfId="2292"/>
    <cellStyle name="Assumptions Center Currency 2 2" xfId="7113"/>
    <cellStyle name="Assumptions Center Currency 2 2 2" xfId="19178"/>
    <cellStyle name="Assumptions Center Currency 2 3" xfId="7110"/>
    <cellStyle name="Assumptions Center Currency 2 3 2" xfId="19175"/>
    <cellStyle name="Assumptions Center Currency 2 4" xfId="15020"/>
    <cellStyle name="Assumptions Center Currency 2 5" xfId="24658"/>
    <cellStyle name="Assumptions Center Currency 2 6" xfId="28200"/>
    <cellStyle name="Assumptions Center Currency 3" xfId="2293"/>
    <cellStyle name="Assumptions Center Currency 3 2" xfId="7114"/>
    <cellStyle name="Assumptions Center Currency 3 2 2" xfId="19179"/>
    <cellStyle name="Assumptions Center Currency 3 3" xfId="7109"/>
    <cellStyle name="Assumptions Center Currency 3 3 2" xfId="19174"/>
    <cellStyle name="Assumptions Center Currency 3 4" xfId="15021"/>
    <cellStyle name="Assumptions Center Currency 3 5" xfId="22116"/>
    <cellStyle name="Assumptions Center Currency 3 6" xfId="28201"/>
    <cellStyle name="Assumptions Center Currency 4" xfId="7112"/>
    <cellStyle name="Assumptions Center Currency 4 2" xfId="19177"/>
    <cellStyle name="Assumptions Center Currency 5" xfId="7111"/>
    <cellStyle name="Assumptions Center Currency 5 2" xfId="19176"/>
    <cellStyle name="Assumptions Center Currency 6" xfId="2291"/>
    <cellStyle name="Assumptions Center Currency 7" xfId="15019"/>
    <cellStyle name="Assumptions Center Currency 8" xfId="22117"/>
    <cellStyle name="Assumptions Center Currency 9" xfId="28199"/>
    <cellStyle name="Assumptions Center Date" xfId="48"/>
    <cellStyle name="Assumptions Center Date 2" xfId="2295"/>
    <cellStyle name="Assumptions Center Date 2 2" xfId="7116"/>
    <cellStyle name="Assumptions Center Date 2 2 2" xfId="19181"/>
    <cellStyle name="Assumptions Center Date 2 3" xfId="7107"/>
    <cellStyle name="Assumptions Center Date 2 3 2" xfId="19172"/>
    <cellStyle name="Assumptions Center Date 2 4" xfId="15023"/>
    <cellStyle name="Assumptions Center Date 2 5" xfId="18485"/>
    <cellStyle name="Assumptions Center Date 2 6" xfId="28203"/>
    <cellStyle name="Assumptions Center Date 3" xfId="2296"/>
    <cellStyle name="Assumptions Center Date 3 2" xfId="7117"/>
    <cellStyle name="Assumptions Center Date 3 2 2" xfId="19182"/>
    <cellStyle name="Assumptions Center Date 3 3" xfId="7106"/>
    <cellStyle name="Assumptions Center Date 3 3 2" xfId="19171"/>
    <cellStyle name="Assumptions Center Date 3 4" xfId="15024"/>
    <cellStyle name="Assumptions Center Date 3 5" xfId="18486"/>
    <cellStyle name="Assumptions Center Date 3 6" xfId="28204"/>
    <cellStyle name="Assumptions Center Date 4" xfId="7115"/>
    <cellStyle name="Assumptions Center Date 4 2" xfId="19180"/>
    <cellStyle name="Assumptions Center Date 5" xfId="7108"/>
    <cellStyle name="Assumptions Center Date 5 2" xfId="19173"/>
    <cellStyle name="Assumptions Center Date 6" xfId="2294"/>
    <cellStyle name="Assumptions Center Date 7" xfId="15022"/>
    <cellStyle name="Assumptions Center Date 8" xfId="24657"/>
    <cellStyle name="Assumptions Center Date 9" xfId="28202"/>
    <cellStyle name="Assumptions Center Multiple" xfId="49"/>
    <cellStyle name="Assumptions Center Multiple 2" xfId="2298"/>
    <cellStyle name="Assumptions Center Multiple 2 2" xfId="7119"/>
    <cellStyle name="Assumptions Center Multiple 2 2 2" xfId="19184"/>
    <cellStyle name="Assumptions Center Multiple 2 3" xfId="7104"/>
    <cellStyle name="Assumptions Center Multiple 2 3 2" xfId="19169"/>
    <cellStyle name="Assumptions Center Multiple 2 4" xfId="15026"/>
    <cellStyle name="Assumptions Center Multiple 2 5" xfId="22120"/>
    <cellStyle name="Assumptions Center Multiple 2 6" xfId="28206"/>
    <cellStyle name="Assumptions Center Multiple 3" xfId="2299"/>
    <cellStyle name="Assumptions Center Multiple 3 2" xfId="7120"/>
    <cellStyle name="Assumptions Center Multiple 3 2 2" xfId="19185"/>
    <cellStyle name="Assumptions Center Multiple 3 3" xfId="7103"/>
    <cellStyle name="Assumptions Center Multiple 3 3 2" xfId="19168"/>
    <cellStyle name="Assumptions Center Multiple 3 4" xfId="15027"/>
    <cellStyle name="Assumptions Center Multiple 3 5" xfId="24661"/>
    <cellStyle name="Assumptions Center Multiple 3 6" xfId="28207"/>
    <cellStyle name="Assumptions Center Multiple 4" xfId="7118"/>
    <cellStyle name="Assumptions Center Multiple 4 2" xfId="19183"/>
    <cellStyle name="Assumptions Center Multiple 5" xfId="7105"/>
    <cellStyle name="Assumptions Center Multiple 5 2" xfId="19170"/>
    <cellStyle name="Assumptions Center Multiple 6" xfId="2297"/>
    <cellStyle name="Assumptions Center Multiple 7" xfId="15025"/>
    <cellStyle name="Assumptions Center Multiple 8" xfId="18487"/>
    <cellStyle name="Assumptions Center Multiple 9" xfId="28205"/>
    <cellStyle name="Assumptions Center Number" xfId="50"/>
    <cellStyle name="Assumptions Center Number 2" xfId="2301"/>
    <cellStyle name="Assumptions Center Number 2 2" xfId="7122"/>
    <cellStyle name="Assumptions Center Number 2 2 2" xfId="19187"/>
    <cellStyle name="Assumptions Center Number 2 3" xfId="7101"/>
    <cellStyle name="Assumptions Center Number 2 3 2" xfId="19166"/>
    <cellStyle name="Assumptions Center Number 2 4" xfId="15029"/>
    <cellStyle name="Assumptions Center Number 2 5" xfId="22121"/>
    <cellStyle name="Assumptions Center Number 2 6" xfId="28209"/>
    <cellStyle name="Assumptions Center Number 3" xfId="2302"/>
    <cellStyle name="Assumptions Center Number 3 2" xfId="7123"/>
    <cellStyle name="Assumptions Center Number 3 2 2" xfId="19188"/>
    <cellStyle name="Assumptions Center Number 3 3" xfId="7100"/>
    <cellStyle name="Assumptions Center Number 3 3 2" xfId="19165"/>
    <cellStyle name="Assumptions Center Number 3 4" xfId="15030"/>
    <cellStyle name="Assumptions Center Number 3 5" xfId="24662"/>
    <cellStyle name="Assumptions Center Number 3 6" xfId="28210"/>
    <cellStyle name="Assumptions Center Number 4" xfId="7121"/>
    <cellStyle name="Assumptions Center Number 4 2" xfId="19186"/>
    <cellStyle name="Assumptions Center Number 5" xfId="7102"/>
    <cellStyle name="Assumptions Center Number 5 2" xfId="19167"/>
    <cellStyle name="Assumptions Center Number 6" xfId="2300"/>
    <cellStyle name="Assumptions Center Number 7" xfId="15028"/>
    <cellStyle name="Assumptions Center Number 8" xfId="18488"/>
    <cellStyle name="Assumptions Center Number 9" xfId="28208"/>
    <cellStyle name="Assumptions Center Percentage" xfId="51"/>
    <cellStyle name="Assumptions Center Percentage 2" xfId="2304"/>
    <cellStyle name="Assumptions Center Percentage 2 2" xfId="7125"/>
    <cellStyle name="Assumptions Center Percentage 2 2 2" xfId="19190"/>
    <cellStyle name="Assumptions Center Percentage 2 3" xfId="7098"/>
    <cellStyle name="Assumptions Center Percentage 2 3 2" xfId="19163"/>
    <cellStyle name="Assumptions Center Percentage 2 4" xfId="15032"/>
    <cellStyle name="Assumptions Center Percentage 2 5" xfId="22122"/>
    <cellStyle name="Assumptions Center Percentage 2 6" xfId="28212"/>
    <cellStyle name="Assumptions Center Percentage 3" xfId="2305"/>
    <cellStyle name="Assumptions Center Percentage 3 2" xfId="7126"/>
    <cellStyle name="Assumptions Center Percentage 3 2 2" xfId="19191"/>
    <cellStyle name="Assumptions Center Percentage 3 3" xfId="7097"/>
    <cellStyle name="Assumptions Center Percentage 3 3 2" xfId="19162"/>
    <cellStyle name="Assumptions Center Percentage 3 4" xfId="15033"/>
    <cellStyle name="Assumptions Center Percentage 3 5" xfId="24663"/>
    <cellStyle name="Assumptions Center Percentage 3 6" xfId="28213"/>
    <cellStyle name="Assumptions Center Percentage 4" xfId="7124"/>
    <cellStyle name="Assumptions Center Percentage 4 2" xfId="19189"/>
    <cellStyle name="Assumptions Center Percentage 5" xfId="7099"/>
    <cellStyle name="Assumptions Center Percentage 5 2" xfId="19164"/>
    <cellStyle name="Assumptions Center Percentage 6" xfId="2303"/>
    <cellStyle name="Assumptions Center Percentage 7" xfId="15031"/>
    <cellStyle name="Assumptions Center Percentage 8" xfId="18489"/>
    <cellStyle name="Assumptions Center Percentage 9" xfId="28211"/>
    <cellStyle name="Assumptions Center Year" xfId="52"/>
    <cellStyle name="Assumptions Center Year 2" xfId="2307"/>
    <cellStyle name="Assumptions Center Year 2 2" xfId="7128"/>
    <cellStyle name="Assumptions Center Year 2 2 2" xfId="19193"/>
    <cellStyle name="Assumptions Center Year 2 3" xfId="7095"/>
    <cellStyle name="Assumptions Center Year 2 3 2" xfId="19160"/>
    <cellStyle name="Assumptions Center Year 2 4" xfId="15035"/>
    <cellStyle name="Assumptions Center Year 2 5" xfId="22123"/>
    <cellStyle name="Assumptions Center Year 2 6" xfId="28215"/>
    <cellStyle name="Assumptions Center Year 3" xfId="2308"/>
    <cellStyle name="Assumptions Center Year 3 2" xfId="7129"/>
    <cellStyle name="Assumptions Center Year 3 2 2" xfId="19194"/>
    <cellStyle name="Assumptions Center Year 3 3" xfId="7094"/>
    <cellStyle name="Assumptions Center Year 3 3 2" xfId="19159"/>
    <cellStyle name="Assumptions Center Year 3 4" xfId="15036"/>
    <cellStyle name="Assumptions Center Year 3 5" xfId="24664"/>
    <cellStyle name="Assumptions Center Year 3 6" xfId="28216"/>
    <cellStyle name="Assumptions Center Year 4" xfId="7127"/>
    <cellStyle name="Assumptions Center Year 4 2" xfId="19192"/>
    <cellStyle name="Assumptions Center Year 5" xfId="7096"/>
    <cellStyle name="Assumptions Center Year 5 2" xfId="19161"/>
    <cellStyle name="Assumptions Center Year 6" xfId="2306"/>
    <cellStyle name="Assumptions Center Year 7" xfId="15034"/>
    <cellStyle name="Assumptions Center Year 8" xfId="18490"/>
    <cellStyle name="Assumptions Center Year 9" xfId="28214"/>
    <cellStyle name="Assumptions Heading" xfId="53"/>
    <cellStyle name="Assumptions Heading 2" xfId="2310"/>
    <cellStyle name="Assumptions Heading 2 2" xfId="7131"/>
    <cellStyle name="Assumptions Heading 2 2 2" xfId="19196"/>
    <cellStyle name="Assumptions Heading 2 3" xfId="7092"/>
    <cellStyle name="Assumptions Heading 2 3 2" xfId="19157"/>
    <cellStyle name="Assumptions Heading 2 4" xfId="15038"/>
    <cellStyle name="Assumptions Heading 2 5" xfId="24660"/>
    <cellStyle name="Assumptions Heading 2 6" xfId="28218"/>
    <cellStyle name="Assumptions Heading 3" xfId="2311"/>
    <cellStyle name="Assumptions Heading 3 2" xfId="7132"/>
    <cellStyle name="Assumptions Heading 3 2 2" xfId="19197"/>
    <cellStyle name="Assumptions Heading 3 3" xfId="7091"/>
    <cellStyle name="Assumptions Heading 3 3 2" xfId="19156"/>
    <cellStyle name="Assumptions Heading 3 4" xfId="15039"/>
    <cellStyle name="Assumptions Heading 3 5" xfId="18491"/>
    <cellStyle name="Assumptions Heading 3 6" xfId="28219"/>
    <cellStyle name="Assumptions Heading 4" xfId="7130"/>
    <cellStyle name="Assumptions Heading 4 2" xfId="19195"/>
    <cellStyle name="Assumptions Heading 5" xfId="7093"/>
    <cellStyle name="Assumptions Heading 5 2" xfId="19158"/>
    <cellStyle name="Assumptions Heading 6" xfId="2309"/>
    <cellStyle name="Assumptions Heading 7" xfId="15037"/>
    <cellStyle name="Assumptions Heading 8" xfId="22119"/>
    <cellStyle name="Assumptions Heading 9" xfId="28217"/>
    <cellStyle name="Assumptions Right Currency" xfId="54"/>
    <cellStyle name="Assumptions Right Currency 2" xfId="2313"/>
    <cellStyle name="Assumptions Right Currency 2 2" xfId="7134"/>
    <cellStyle name="Assumptions Right Currency 2 2 2" xfId="19199"/>
    <cellStyle name="Assumptions Right Currency 2 3" xfId="7089"/>
    <cellStyle name="Assumptions Right Currency 2 3 2" xfId="19154"/>
    <cellStyle name="Assumptions Right Currency 2 4" xfId="15041"/>
    <cellStyle name="Assumptions Right Currency 2 5" xfId="24665"/>
    <cellStyle name="Assumptions Right Currency 2 6" xfId="28221"/>
    <cellStyle name="Assumptions Right Currency 3" xfId="2314"/>
    <cellStyle name="Assumptions Right Currency 3 2" xfId="7135"/>
    <cellStyle name="Assumptions Right Currency 3 2 2" xfId="19200"/>
    <cellStyle name="Assumptions Right Currency 3 3" xfId="7088"/>
    <cellStyle name="Assumptions Right Currency 3 3 2" xfId="19153"/>
    <cellStyle name="Assumptions Right Currency 3 4" xfId="15042"/>
    <cellStyle name="Assumptions Right Currency 3 5" xfId="18492"/>
    <cellStyle name="Assumptions Right Currency 3 6" xfId="28222"/>
    <cellStyle name="Assumptions Right Currency 4" xfId="7133"/>
    <cellStyle name="Assumptions Right Currency 4 2" xfId="19198"/>
    <cellStyle name="Assumptions Right Currency 5" xfId="7090"/>
    <cellStyle name="Assumptions Right Currency 5 2" xfId="19155"/>
    <cellStyle name="Assumptions Right Currency 6" xfId="2312"/>
    <cellStyle name="Assumptions Right Currency 7" xfId="15040"/>
    <cellStyle name="Assumptions Right Currency 8" xfId="22124"/>
    <cellStyle name="Assumptions Right Currency 9" xfId="28220"/>
    <cellStyle name="Assumptions Right Date" xfId="55"/>
    <cellStyle name="Assumptions Right Date 2" xfId="2316"/>
    <cellStyle name="Assumptions Right Date 2 2" xfId="7137"/>
    <cellStyle name="Assumptions Right Date 2 2 2" xfId="19202"/>
    <cellStyle name="Assumptions Right Date 2 3" xfId="7086"/>
    <cellStyle name="Assumptions Right Date 2 3 2" xfId="19151"/>
    <cellStyle name="Assumptions Right Date 2 4" xfId="15044"/>
    <cellStyle name="Assumptions Right Date 2 5" xfId="24666"/>
    <cellStyle name="Assumptions Right Date 2 6" xfId="28224"/>
    <cellStyle name="Assumptions Right Date 3" xfId="2317"/>
    <cellStyle name="Assumptions Right Date 3 2" xfId="7138"/>
    <cellStyle name="Assumptions Right Date 3 2 2" xfId="19203"/>
    <cellStyle name="Assumptions Right Date 3 3" xfId="7085"/>
    <cellStyle name="Assumptions Right Date 3 3 2" xfId="19150"/>
    <cellStyle name="Assumptions Right Date 3 4" xfId="15045"/>
    <cellStyle name="Assumptions Right Date 3 5" xfId="22118"/>
    <cellStyle name="Assumptions Right Date 3 6" xfId="28225"/>
    <cellStyle name="Assumptions Right Date 4" xfId="7136"/>
    <cellStyle name="Assumptions Right Date 4 2" xfId="19201"/>
    <cellStyle name="Assumptions Right Date 5" xfId="7087"/>
    <cellStyle name="Assumptions Right Date 5 2" xfId="19152"/>
    <cellStyle name="Assumptions Right Date 6" xfId="2315"/>
    <cellStyle name="Assumptions Right Date 7" xfId="15043"/>
    <cellStyle name="Assumptions Right Date 8" xfId="22125"/>
    <cellStyle name="Assumptions Right Date 9" xfId="28223"/>
    <cellStyle name="Assumptions Right Multiple" xfId="56"/>
    <cellStyle name="Assumptions Right Multiple 2" xfId="2319"/>
    <cellStyle name="Assumptions Right Multiple 2 2" xfId="7140"/>
    <cellStyle name="Assumptions Right Multiple 2 2 2" xfId="19205"/>
    <cellStyle name="Assumptions Right Multiple 2 3" xfId="7083"/>
    <cellStyle name="Assumptions Right Multiple 2 3 2" xfId="19148"/>
    <cellStyle name="Assumptions Right Multiple 2 4" xfId="15047"/>
    <cellStyle name="Assumptions Right Multiple 2 5" xfId="18493"/>
    <cellStyle name="Assumptions Right Multiple 2 6" xfId="28227"/>
    <cellStyle name="Assumptions Right Multiple 3" xfId="2320"/>
    <cellStyle name="Assumptions Right Multiple 3 2" xfId="7141"/>
    <cellStyle name="Assumptions Right Multiple 3 2 2" xfId="19206"/>
    <cellStyle name="Assumptions Right Multiple 3 3" xfId="7082"/>
    <cellStyle name="Assumptions Right Multiple 3 3 2" xfId="19147"/>
    <cellStyle name="Assumptions Right Multiple 3 4" xfId="15048"/>
    <cellStyle name="Assumptions Right Multiple 3 5" xfId="18494"/>
    <cellStyle name="Assumptions Right Multiple 3 6" xfId="28228"/>
    <cellStyle name="Assumptions Right Multiple 4" xfId="7139"/>
    <cellStyle name="Assumptions Right Multiple 4 2" xfId="19204"/>
    <cellStyle name="Assumptions Right Multiple 5" xfId="7084"/>
    <cellStyle name="Assumptions Right Multiple 5 2" xfId="19149"/>
    <cellStyle name="Assumptions Right Multiple 6" xfId="2318"/>
    <cellStyle name="Assumptions Right Multiple 7" xfId="15046"/>
    <cellStyle name="Assumptions Right Multiple 8" xfId="24659"/>
    <cellStyle name="Assumptions Right Multiple 9" xfId="28226"/>
    <cellStyle name="Assumptions Right Number" xfId="57"/>
    <cellStyle name="Assumptions Right Number 2" xfId="2322"/>
    <cellStyle name="Assumptions Right Number 2 2" xfId="7143"/>
    <cellStyle name="Assumptions Right Number 2 2 2" xfId="19208"/>
    <cellStyle name="Assumptions Right Number 2 3" xfId="7080"/>
    <cellStyle name="Assumptions Right Number 2 3 2" xfId="19145"/>
    <cellStyle name="Assumptions Right Number 2 4" xfId="15050"/>
    <cellStyle name="Assumptions Right Number 2 5" xfId="24667"/>
    <cellStyle name="Assumptions Right Number 2 6" xfId="28230"/>
    <cellStyle name="Assumptions Right Number 3" xfId="2323"/>
    <cellStyle name="Assumptions Right Number 3 2" xfId="7144"/>
    <cellStyle name="Assumptions Right Number 3 2 2" xfId="19209"/>
    <cellStyle name="Assumptions Right Number 3 3" xfId="7079"/>
    <cellStyle name="Assumptions Right Number 3 3 2" xfId="19144"/>
    <cellStyle name="Assumptions Right Number 3 4" xfId="15051"/>
    <cellStyle name="Assumptions Right Number 3 5" xfId="18495"/>
    <cellStyle name="Assumptions Right Number 3 6" xfId="28231"/>
    <cellStyle name="Assumptions Right Number 4" xfId="7142"/>
    <cellStyle name="Assumptions Right Number 4 2" xfId="19207"/>
    <cellStyle name="Assumptions Right Number 5" xfId="7081"/>
    <cellStyle name="Assumptions Right Number 5 2" xfId="19146"/>
    <cellStyle name="Assumptions Right Number 6" xfId="2321"/>
    <cellStyle name="Assumptions Right Number 7" xfId="15049"/>
    <cellStyle name="Assumptions Right Number 8" xfId="22126"/>
    <cellStyle name="Assumptions Right Number 9" xfId="28229"/>
    <cellStyle name="Assumptions Right Percentage" xfId="58"/>
    <cellStyle name="Assumptions Right Percentage 2" xfId="2325"/>
    <cellStyle name="Assumptions Right Percentage 2 2" xfId="7146"/>
    <cellStyle name="Assumptions Right Percentage 2 2 2" xfId="19211"/>
    <cellStyle name="Assumptions Right Percentage 2 3" xfId="7077"/>
    <cellStyle name="Assumptions Right Percentage 2 3 2" xfId="19142"/>
    <cellStyle name="Assumptions Right Percentage 2 4" xfId="15053"/>
    <cellStyle name="Assumptions Right Percentage 2 5" xfId="24668"/>
    <cellStyle name="Assumptions Right Percentage 2 6" xfId="28233"/>
    <cellStyle name="Assumptions Right Percentage 3" xfId="2326"/>
    <cellStyle name="Assumptions Right Percentage 3 2" xfId="7147"/>
    <cellStyle name="Assumptions Right Percentage 3 2 2" xfId="19212"/>
    <cellStyle name="Assumptions Right Percentage 3 3" xfId="7076"/>
    <cellStyle name="Assumptions Right Percentage 3 3 2" xfId="19141"/>
    <cellStyle name="Assumptions Right Percentage 3 4" xfId="15054"/>
    <cellStyle name="Assumptions Right Percentage 3 5" xfId="18496"/>
    <cellStyle name="Assumptions Right Percentage 3 6" xfId="28234"/>
    <cellStyle name="Assumptions Right Percentage 4" xfId="7145"/>
    <cellStyle name="Assumptions Right Percentage 4 2" xfId="19210"/>
    <cellStyle name="Assumptions Right Percentage 5" xfId="7078"/>
    <cellStyle name="Assumptions Right Percentage 5 2" xfId="19143"/>
    <cellStyle name="Assumptions Right Percentage 6" xfId="2324"/>
    <cellStyle name="Assumptions Right Percentage 7" xfId="15052"/>
    <cellStyle name="Assumptions Right Percentage 8" xfId="22127"/>
    <cellStyle name="Assumptions Right Percentage 9" xfId="28232"/>
    <cellStyle name="Assumptions Right Year" xfId="59"/>
    <cellStyle name="Assumptions Right Year 2" xfId="2328"/>
    <cellStyle name="Assumptions Right Year 2 2" xfId="7149"/>
    <cellStyle name="Assumptions Right Year 2 2 2" xfId="19214"/>
    <cellStyle name="Assumptions Right Year 2 3" xfId="7074"/>
    <cellStyle name="Assumptions Right Year 2 3 2" xfId="19139"/>
    <cellStyle name="Assumptions Right Year 2 4" xfId="15056"/>
    <cellStyle name="Assumptions Right Year 2 5" xfId="24669"/>
    <cellStyle name="Assumptions Right Year 2 6" xfId="28236"/>
    <cellStyle name="Assumptions Right Year 3" xfId="2329"/>
    <cellStyle name="Assumptions Right Year 3 2" xfId="7150"/>
    <cellStyle name="Assumptions Right Year 3 2 2" xfId="19215"/>
    <cellStyle name="Assumptions Right Year 3 3" xfId="7073"/>
    <cellStyle name="Assumptions Right Year 3 3 2" xfId="19138"/>
    <cellStyle name="Assumptions Right Year 3 4" xfId="15057"/>
    <cellStyle name="Assumptions Right Year 3 5" xfId="18497"/>
    <cellStyle name="Assumptions Right Year 3 6" xfId="28237"/>
    <cellStyle name="Assumptions Right Year 4" xfId="7148"/>
    <cellStyle name="Assumptions Right Year 4 2" xfId="19213"/>
    <cellStyle name="Assumptions Right Year 5" xfId="7075"/>
    <cellStyle name="Assumptions Right Year 5 2" xfId="19140"/>
    <cellStyle name="Assumptions Right Year 6" xfId="2327"/>
    <cellStyle name="Assumptions Right Year 7" xfId="15055"/>
    <cellStyle name="Assumptions Right Year 8" xfId="22128"/>
    <cellStyle name="Assumptions Right Year 9" xfId="28235"/>
    <cellStyle name="AutoFormat Options" xfId="498"/>
    <cellStyle name="B79812_.wvu.PrintTitlest" xfId="60"/>
    <cellStyle name="Bad" xfId="61" builtinId="27" customBuiltin="1"/>
    <cellStyle name="Bad 2" xfId="499"/>
    <cellStyle name="Bad 2 2" xfId="2331"/>
    <cellStyle name="Bad 3" xfId="2332"/>
    <cellStyle name="Black" xfId="62"/>
    <cellStyle name="Blockout" xfId="500"/>
    <cellStyle name="Blockout 2" xfId="2335"/>
    <cellStyle name="Blockout 2 2" xfId="28239"/>
    <cellStyle name="Blockout 3" xfId="2334"/>
    <cellStyle name="Blockout 4" xfId="28238"/>
    <cellStyle name="Blue" xfId="63"/>
    <cellStyle name="Calc Currency (0)" xfId="501"/>
    <cellStyle name="Calculation" xfId="64" builtinId="22" customBuiltin="1"/>
    <cellStyle name="Calculation 2" xfId="502"/>
    <cellStyle name="Calculation 2 10" xfId="2337"/>
    <cellStyle name="Calculation 2 11" xfId="18484"/>
    <cellStyle name="Calculation 2 12" xfId="24671"/>
    <cellStyle name="Calculation 2 13" xfId="28240"/>
    <cellStyle name="Calculation 2 2" xfId="2338"/>
    <cellStyle name="Calculation 2 2 10" xfId="28241"/>
    <cellStyle name="Calculation 2 2 2" xfId="2339"/>
    <cellStyle name="Calculation 2 2 2 2" xfId="2340"/>
    <cellStyle name="Calculation 2 2 2 2 2" xfId="2341"/>
    <cellStyle name="Calculation 2 2 2 2 2 2" xfId="7155"/>
    <cellStyle name="Calculation 2 2 2 2 2 2 2" xfId="23425"/>
    <cellStyle name="Calculation 2 2 2 2 2 3" xfId="7068"/>
    <cellStyle name="Calculation 2 2 2 2 2 3 2" xfId="20883"/>
    <cellStyle name="Calculation 2 2 2 2 2 4" xfId="22109"/>
    <cellStyle name="Calculation 2 2 2 2 2 5" xfId="18499"/>
    <cellStyle name="Calculation 2 2 2 2 2 6" xfId="28244"/>
    <cellStyle name="Calculation 2 2 2 2 3" xfId="7154"/>
    <cellStyle name="Calculation 2 2 2 2 3 2" xfId="20872"/>
    <cellStyle name="Calculation 2 2 2 2 4" xfId="7069"/>
    <cellStyle name="Calculation 2 2 2 2 4 2" xfId="16856"/>
    <cellStyle name="Calculation 2 2 2 2 5" xfId="24650"/>
    <cellStyle name="Calculation 2 2 2 2 6" xfId="24672"/>
    <cellStyle name="Calculation 2 2 2 2 7" xfId="28243"/>
    <cellStyle name="Calculation 2 2 2 3" xfId="2342"/>
    <cellStyle name="Calculation 2 2 2 3 2" xfId="7156"/>
    <cellStyle name="Calculation 2 2 2 3 2 2" xfId="20879"/>
    <cellStyle name="Calculation 2 2 2 3 3" xfId="7067"/>
    <cellStyle name="Calculation 2 2 2 3 3 2" xfId="23429"/>
    <cellStyle name="Calculation 2 2 2 3 4" xfId="18476"/>
    <cellStyle name="Calculation 2 2 2 3 5" xfId="22131"/>
    <cellStyle name="Calculation 2 2 2 3 6" xfId="28245"/>
    <cellStyle name="Calculation 2 2 2 4" xfId="7153"/>
    <cellStyle name="Calculation 2 2 2 4 2" xfId="23418"/>
    <cellStyle name="Calculation 2 2 2 5" xfId="7070"/>
    <cellStyle name="Calculation 2 2 2 5 2" xfId="23428"/>
    <cellStyle name="Calculation 2 2 2 6" xfId="18477"/>
    <cellStyle name="Calculation 2 2 2 7" xfId="22130"/>
    <cellStyle name="Calculation 2 2 2 8" xfId="28242"/>
    <cellStyle name="Calculation 2 2 3" xfId="2343"/>
    <cellStyle name="Calculation 2 2 3 2" xfId="2344"/>
    <cellStyle name="Calculation 2 2 3 2 2" xfId="2345"/>
    <cellStyle name="Calculation 2 2 3 2 2 2" xfId="7159"/>
    <cellStyle name="Calculation 2 2 3 2 2 2 2" xfId="20878"/>
    <cellStyle name="Calculation 2 2 3 2 2 3" xfId="7064"/>
    <cellStyle name="Calculation 2 2 3 2 2 3 2" xfId="16857"/>
    <cellStyle name="Calculation 2 2 3 2 2 4" xfId="24649"/>
    <cellStyle name="Calculation 2 2 3 2 2 5" xfId="22132"/>
    <cellStyle name="Calculation 2 2 3 2 2 6" xfId="28248"/>
    <cellStyle name="Calculation 2 2 3 2 3" xfId="7158"/>
    <cellStyle name="Calculation 2 2 3 2 3 2" xfId="23424"/>
    <cellStyle name="Calculation 2 2 3 2 4" xfId="7065"/>
    <cellStyle name="Calculation 2 2 3 2 4 2" xfId="23427"/>
    <cellStyle name="Calculation 2 2 3 2 5" xfId="22104"/>
    <cellStyle name="Calculation 2 2 3 2 6" xfId="18500"/>
    <cellStyle name="Calculation 2 2 3 2 7" xfId="28247"/>
    <cellStyle name="Calculation 2 2 3 3" xfId="2346"/>
    <cellStyle name="Calculation 2 2 3 3 2" xfId="7160"/>
    <cellStyle name="Calculation 2 2 3 3 2 2" xfId="16851"/>
    <cellStyle name="Calculation 2 2 3 3 3" xfId="7063"/>
    <cellStyle name="Calculation 2 2 3 3 3 2" xfId="20884"/>
    <cellStyle name="Calculation 2 2 3 3 4" xfId="22108"/>
    <cellStyle name="Calculation 2 2 3 3 5" xfId="24674"/>
    <cellStyle name="Calculation 2 2 3 3 6" xfId="28249"/>
    <cellStyle name="Calculation 2 2 3 4" xfId="7157"/>
    <cellStyle name="Calculation 2 2 3 4 2" xfId="16852"/>
    <cellStyle name="Calculation 2 2 3 5" xfId="7066"/>
    <cellStyle name="Calculation 2 2 3 5 2" xfId="20881"/>
    <cellStyle name="Calculation 2 2 3 6" xfId="24645"/>
    <cellStyle name="Calculation 2 2 3 7" xfId="24673"/>
    <cellStyle name="Calculation 2 2 3 8" xfId="28246"/>
    <cellStyle name="Calculation 2 2 4" xfId="2347"/>
    <cellStyle name="Calculation 2 2 4 2" xfId="2348"/>
    <cellStyle name="Calculation 2 2 4 2 2" xfId="7162"/>
    <cellStyle name="Calculation 2 2 4 2 2 2" xfId="20873"/>
    <cellStyle name="Calculation 2 2 4 2 3" xfId="7061"/>
    <cellStyle name="Calculation 2 2 4 2 3 2" xfId="16858"/>
    <cellStyle name="Calculation 2 2 4 2 4" xfId="24648"/>
    <cellStyle name="Calculation 2 2 4 2 5" xfId="24670"/>
    <cellStyle name="Calculation 2 2 4 2 6" xfId="28251"/>
    <cellStyle name="Calculation 2 2 4 3" xfId="7161"/>
    <cellStyle name="Calculation 2 2 4 3 2" xfId="23419"/>
    <cellStyle name="Calculation 2 2 4 4" xfId="7062"/>
    <cellStyle name="Calculation 2 2 4 4 2" xfId="23430"/>
    <cellStyle name="Calculation 2 2 4 5" xfId="18475"/>
    <cellStyle name="Calculation 2 2 4 6" xfId="22129"/>
    <cellStyle name="Calculation 2 2 4 7" xfId="28250"/>
    <cellStyle name="Calculation 2 2 5" xfId="2349"/>
    <cellStyle name="Calculation 2 2 5 2" xfId="7163"/>
    <cellStyle name="Calculation 2 2 5 2 2" xfId="23423"/>
    <cellStyle name="Calculation 2 2 5 3" xfId="7060"/>
    <cellStyle name="Calculation 2 2 5 3 2" xfId="20885"/>
    <cellStyle name="Calculation 2 2 5 4" xfId="22107"/>
    <cellStyle name="Calculation 2 2 5 5" xfId="18501"/>
    <cellStyle name="Calculation 2 2 5 6" xfId="28252"/>
    <cellStyle name="Calculation 2 2 6" xfId="7152"/>
    <cellStyle name="Calculation 2 2 6 2" xfId="16853"/>
    <cellStyle name="Calculation 2 2 7" xfId="7071"/>
    <cellStyle name="Calculation 2 2 7 2" xfId="20882"/>
    <cellStyle name="Calculation 2 2 8" xfId="18483"/>
    <cellStyle name="Calculation 2 2 9" xfId="18498"/>
    <cellStyle name="Calculation 2 3" xfId="2350"/>
    <cellStyle name="Calculation 2 3 10" xfId="28253"/>
    <cellStyle name="Calculation 2 3 2" xfId="2351"/>
    <cellStyle name="Calculation 2 3 2 2" xfId="2352"/>
    <cellStyle name="Calculation 2 3 2 2 2" xfId="2353"/>
    <cellStyle name="Calculation 2 3 2 2 2 2" xfId="7167"/>
    <cellStyle name="Calculation 2 3 2 2 2 2 2" xfId="20876"/>
    <cellStyle name="Calculation 2 3 2 2 2 3" xfId="7056"/>
    <cellStyle name="Calculation 2 3 2 2 2 3 2" xfId="16859"/>
    <cellStyle name="Calculation 2 3 2 2 2 4" xfId="18473"/>
    <cellStyle name="Calculation 2 3 2 2 2 5" xfId="22134"/>
    <cellStyle name="Calculation 2 3 2 2 2 6" xfId="28256"/>
    <cellStyle name="Calculation 2 3 2 2 3" xfId="7166"/>
    <cellStyle name="Calculation 2 3 2 2 3 2" xfId="23422"/>
    <cellStyle name="Calculation 2 3 2 2 4" xfId="7057"/>
    <cellStyle name="Calculation 2 3 2 2 4 2" xfId="23426"/>
    <cellStyle name="Calculation 2 3 2 2 5" xfId="22106"/>
    <cellStyle name="Calculation 2 3 2 2 6" xfId="18502"/>
    <cellStyle name="Calculation 2 3 2 2 7" xfId="28255"/>
    <cellStyle name="Calculation 2 3 2 3" xfId="2354"/>
    <cellStyle name="Calculation 2 3 2 3 2" xfId="7168"/>
    <cellStyle name="Calculation 2 3 2 3 2 2" xfId="16849"/>
    <cellStyle name="Calculation 2 3 2 3 3" xfId="7055"/>
    <cellStyle name="Calculation 2 3 2 3 3 2" xfId="16860"/>
    <cellStyle name="Calculation 2 3 2 3 4" xfId="24646"/>
    <cellStyle name="Calculation 2 3 2 3 5" xfId="24676"/>
    <cellStyle name="Calculation 2 3 2 3 6" xfId="28257"/>
    <cellStyle name="Calculation 2 3 2 4" xfId="7165"/>
    <cellStyle name="Calculation 2 3 2 4 2" xfId="16850"/>
    <cellStyle name="Calculation 2 3 2 5" xfId="7058"/>
    <cellStyle name="Calculation 2 3 2 5 2" xfId="20880"/>
    <cellStyle name="Calculation 2 3 2 6" xfId="24647"/>
    <cellStyle name="Calculation 2 3 2 7" xfId="24675"/>
    <cellStyle name="Calculation 2 3 2 8" xfId="28254"/>
    <cellStyle name="Calculation 2 3 3" xfId="2355"/>
    <cellStyle name="Calculation 2 3 3 2" xfId="2356"/>
    <cellStyle name="Calculation 2 3 3 2 2" xfId="2357"/>
    <cellStyle name="Calculation 2 3 3 2 2 2" xfId="7171"/>
    <cellStyle name="Calculation 2 3 3 2 2 2 2" xfId="16848"/>
    <cellStyle name="Calculation 2 3 3 2 2 3" xfId="7052"/>
    <cellStyle name="Calculation 2 3 3 2 2 3 2" xfId="23434"/>
    <cellStyle name="Calculation 2 3 3 2 2 4" xfId="18471"/>
    <cellStyle name="Calculation 2 3 3 2 2 5" xfId="18503"/>
    <cellStyle name="Calculation 2 3 3 2 2 6" xfId="28260"/>
    <cellStyle name="Calculation 2 3 3 2 3" xfId="7170"/>
    <cellStyle name="Calculation 2 3 3 2 3 2" xfId="20875"/>
    <cellStyle name="Calculation 2 3 3 2 4" xfId="7053"/>
    <cellStyle name="Calculation 2 3 3 2 4 2" xfId="20888"/>
    <cellStyle name="Calculation 2 3 3 2 5" xfId="18472"/>
    <cellStyle name="Calculation 2 3 3 2 6" xfId="24656"/>
    <cellStyle name="Calculation 2 3 3 2 7" xfId="28259"/>
    <cellStyle name="Calculation 2 3 3 3" xfId="2358"/>
    <cellStyle name="Calculation 2 3 3 3 2" xfId="7172"/>
    <cellStyle name="Calculation 2 3 3 3 2 2" xfId="23420"/>
    <cellStyle name="Calculation 2 3 3 3 3" xfId="7051"/>
    <cellStyle name="Calculation 2 3 3 3 3 2" xfId="16862"/>
    <cellStyle name="Calculation 2 3 3 3 4" xfId="24640"/>
    <cellStyle name="Calculation 2 3 3 3 5" xfId="18504"/>
    <cellStyle name="Calculation 2 3 3 3 6" xfId="28261"/>
    <cellStyle name="Calculation 2 3 3 4" xfId="7169"/>
    <cellStyle name="Calculation 2 3 3 4 2" xfId="23421"/>
    <cellStyle name="Calculation 2 3 3 5" xfId="7054"/>
    <cellStyle name="Calculation 2 3 3 5 2" xfId="16861"/>
    <cellStyle name="Calculation 2 3 3 6" xfId="22105"/>
    <cellStyle name="Calculation 2 3 3 7" xfId="22115"/>
    <cellStyle name="Calculation 2 3 3 8" xfId="28258"/>
    <cellStyle name="Calculation 2 3 4" xfId="2359"/>
    <cellStyle name="Calculation 2 3 4 2" xfId="2360"/>
    <cellStyle name="Calculation 2 3 4 2 2" xfId="7174"/>
    <cellStyle name="Calculation 2 3 4 2 2 2" xfId="16847"/>
    <cellStyle name="Calculation 2 3 4 2 3" xfId="7049"/>
    <cellStyle name="Calculation 2 3 4 2 3 2" xfId="23435"/>
    <cellStyle name="Calculation 2 3 4 2 4" xfId="24644"/>
    <cellStyle name="Calculation 2 3 4 2 5" xfId="18506"/>
    <cellStyle name="Calculation 2 3 4 2 6" xfId="28263"/>
    <cellStyle name="Calculation 2 3 4 3" xfId="7173"/>
    <cellStyle name="Calculation 2 3 4 3 2" xfId="20874"/>
    <cellStyle name="Calculation 2 3 4 4" xfId="7050"/>
    <cellStyle name="Calculation 2 3 4 4 2" xfId="20889"/>
    <cellStyle name="Calculation 2 3 4 5" xfId="22099"/>
    <cellStyle name="Calculation 2 3 4 6" xfId="18505"/>
    <cellStyle name="Calculation 2 3 4 7" xfId="28262"/>
    <cellStyle name="Calculation 2 3 5" xfId="2361"/>
    <cellStyle name="Calculation 2 3 5 2" xfId="7175"/>
    <cellStyle name="Calculation 2 3 5 2 2" xfId="16846"/>
    <cellStyle name="Calculation 2 3 5 3" xfId="7048"/>
    <cellStyle name="Calculation 2 3 5 3 2" xfId="16863"/>
    <cellStyle name="Calculation 2 3 5 4" xfId="22103"/>
    <cellStyle name="Calculation 2 3 5 5" xfId="18507"/>
    <cellStyle name="Calculation 2 3 5 6" xfId="28264"/>
    <cellStyle name="Calculation 2 3 6" xfId="7164"/>
    <cellStyle name="Calculation 2 3 6 2" xfId="20877"/>
    <cellStyle name="Calculation 2 3 7" xfId="7059"/>
    <cellStyle name="Calculation 2 3 7 2" xfId="23431"/>
    <cellStyle name="Calculation 2 3 8" xfId="18474"/>
    <cellStyle name="Calculation 2 3 9" xfId="22133"/>
    <cellStyle name="Calculation 2 4" xfId="2362"/>
    <cellStyle name="Calculation 2 4 10" xfId="28265"/>
    <cellStyle name="Calculation 2 4 2" xfId="2363"/>
    <cellStyle name="Calculation 2 4 2 2" xfId="2364"/>
    <cellStyle name="Calculation 2 4 2 2 2" xfId="2365"/>
    <cellStyle name="Calculation 2 4 2 2 2 2" xfId="7179"/>
    <cellStyle name="Calculation 2 4 2 2 2 2 2" xfId="23417"/>
    <cellStyle name="Calculation 2 4 2 2 2 3" xfId="7044"/>
    <cellStyle name="Calculation 2 4 2 2 2 3 2" xfId="20891"/>
    <cellStyle name="Calculation 2 4 2 2 2 4" xfId="18469"/>
    <cellStyle name="Calculation 2 4 2 2 2 5" xfId="18511"/>
    <cellStyle name="Calculation 2 4 2 2 2 6" xfId="28268"/>
    <cellStyle name="Calculation 2 4 2 2 3" xfId="7178"/>
    <cellStyle name="Calculation 2 4 2 2 3 2" xfId="20864"/>
    <cellStyle name="Calculation 2 4 2 2 4" xfId="7045"/>
    <cellStyle name="Calculation 2 4 2 2 4 2" xfId="16864"/>
    <cellStyle name="Calculation 2 4 2 2 5" xfId="22102"/>
    <cellStyle name="Calculation 2 4 2 2 6" xfId="18510"/>
    <cellStyle name="Calculation 2 4 2 2 7" xfId="28267"/>
    <cellStyle name="Calculation 2 4 2 3" xfId="2366"/>
    <cellStyle name="Calculation 2 4 2 3 2" xfId="7180"/>
    <cellStyle name="Calculation 2 4 2 3 2 2" xfId="20871"/>
    <cellStyle name="Calculation 2 4 2 3 3" xfId="7043"/>
    <cellStyle name="Calculation 2 4 2 3 3 2" xfId="23437"/>
    <cellStyle name="Calculation 2 4 2 3 4" xfId="24642"/>
    <cellStyle name="Calculation 2 4 2 3 5" xfId="18512"/>
    <cellStyle name="Calculation 2 4 2 3 6" xfId="28269"/>
    <cellStyle name="Calculation 2 4 2 4" xfId="7177"/>
    <cellStyle name="Calculation 2 4 2 4 2" xfId="23410"/>
    <cellStyle name="Calculation 2 4 2 5" xfId="7046"/>
    <cellStyle name="Calculation 2 4 2 5 2" xfId="23436"/>
    <cellStyle name="Calculation 2 4 2 6" xfId="24643"/>
    <cellStyle name="Calculation 2 4 2 7" xfId="18509"/>
    <cellStyle name="Calculation 2 4 2 8" xfId="28266"/>
    <cellStyle name="Calculation 2 4 3" xfId="2367"/>
    <cellStyle name="Calculation 2 4 3 2" xfId="2368"/>
    <cellStyle name="Calculation 2 4 3 2 2" xfId="2369"/>
    <cellStyle name="Calculation 2 4 3 2 2 2" xfId="7183"/>
    <cellStyle name="Calculation 2 4 3 2 2 2 2" xfId="20870"/>
    <cellStyle name="Calculation 2 4 3 2 2 3" xfId="7040"/>
    <cellStyle name="Calculation 2 4 3 2 2 3 2" xfId="16865"/>
    <cellStyle name="Calculation 2 4 3 2 2 4" xfId="24641"/>
    <cellStyle name="Calculation 2 4 3 2 2 5" xfId="18515"/>
    <cellStyle name="Calculation 2 4 3 2 2 6" xfId="28272"/>
    <cellStyle name="Calculation 2 4 3 2 3" xfId="7182"/>
    <cellStyle name="Calculation 2 4 3 2 3 2" xfId="23416"/>
    <cellStyle name="Calculation 2 4 3 2 4" xfId="7041"/>
    <cellStyle name="Calculation 2 4 3 2 4 2" xfId="23433"/>
    <cellStyle name="Calculation 2 4 3 2 5" xfId="18468"/>
    <cellStyle name="Calculation 2 4 3 2 6" xfId="18514"/>
    <cellStyle name="Calculation 2 4 3 2 7" xfId="28271"/>
    <cellStyle name="Calculation 2 4 3 3" xfId="2370"/>
    <cellStyle name="Calculation 2 4 3 3 2" xfId="7184"/>
    <cellStyle name="Calculation 2 4 3 3 2 2" xfId="16843"/>
    <cellStyle name="Calculation 2 4 3 3 3" xfId="7039"/>
    <cellStyle name="Calculation 2 4 3 3 3 2" xfId="20892"/>
    <cellStyle name="Calculation 2 4 3 3 4" xfId="22100"/>
    <cellStyle name="Calculation 2 4 3 3 5" xfId="18516"/>
    <cellStyle name="Calculation 2 4 3 3 6" xfId="28273"/>
    <cellStyle name="Calculation 2 4 3 4" xfId="7181"/>
    <cellStyle name="Calculation 2 4 3 4 2" xfId="16844"/>
    <cellStyle name="Calculation 2 4 3 5" xfId="7042"/>
    <cellStyle name="Calculation 2 4 3 5 2" xfId="20887"/>
    <cellStyle name="Calculation 2 4 3 6" xfId="22101"/>
    <cellStyle name="Calculation 2 4 3 7" xfId="18513"/>
    <cellStyle name="Calculation 2 4 3 8" xfId="28270"/>
    <cellStyle name="Calculation 2 4 4" xfId="2371"/>
    <cellStyle name="Calculation 2 4 4 2" xfId="2372"/>
    <cellStyle name="Calculation 2 4 4 2 2" xfId="7186"/>
    <cellStyle name="Calculation 2 4 4 2 2 2" xfId="20865"/>
    <cellStyle name="Calculation 2 4 4 2 3" xfId="7037"/>
    <cellStyle name="Calculation 2 4 4 2 3 2" xfId="16866"/>
    <cellStyle name="Calculation 2 4 4 2 4" xfId="18466"/>
    <cellStyle name="Calculation 2 4 4 2 5" xfId="18518"/>
    <cellStyle name="Calculation 2 4 4 2 6" xfId="28275"/>
    <cellStyle name="Calculation 2 4 4 3" xfId="7185"/>
    <cellStyle name="Calculation 2 4 4 3 2" xfId="23411"/>
    <cellStyle name="Calculation 2 4 4 4" xfId="7038"/>
    <cellStyle name="Calculation 2 4 4 4 2" xfId="23438"/>
    <cellStyle name="Calculation 2 4 4 5" xfId="18467"/>
    <cellStyle name="Calculation 2 4 4 6" xfId="18517"/>
    <cellStyle name="Calculation 2 4 4 7" xfId="28274"/>
    <cellStyle name="Calculation 2 4 5" xfId="2373"/>
    <cellStyle name="Calculation 2 4 5 2" xfId="7187"/>
    <cellStyle name="Calculation 2 4 5 2 2" xfId="23415"/>
    <cellStyle name="Calculation 2 4 5 3" xfId="7036"/>
    <cellStyle name="Calculation 2 4 5 3 2" xfId="20893"/>
    <cellStyle name="Calculation 2 4 5 4" xfId="24629"/>
    <cellStyle name="Calculation 2 4 5 5" xfId="18519"/>
    <cellStyle name="Calculation 2 4 5 6" xfId="28276"/>
    <cellStyle name="Calculation 2 4 6" xfId="7176"/>
    <cellStyle name="Calculation 2 4 6 2" xfId="16845"/>
    <cellStyle name="Calculation 2 4 7" xfId="7047"/>
    <cellStyle name="Calculation 2 4 7 2" xfId="20890"/>
    <cellStyle name="Calculation 2 4 8" xfId="18470"/>
    <cellStyle name="Calculation 2 4 9" xfId="18508"/>
    <cellStyle name="Calculation 2 5" xfId="2374"/>
    <cellStyle name="Calculation 2 5 10" xfId="28277"/>
    <cellStyle name="Calculation 2 5 2" xfId="2375"/>
    <cellStyle name="Calculation 2 5 2 2" xfId="2376"/>
    <cellStyle name="Calculation 2 5 2 2 2" xfId="2377"/>
    <cellStyle name="Calculation 2 5 2 2 2 2" xfId="7191"/>
    <cellStyle name="Calculation 2 5 2 2 2 2 2" xfId="20868"/>
    <cellStyle name="Calculation 2 5 2 2 2 3" xfId="7032"/>
    <cellStyle name="Calculation 2 5 2 2 2 3 2" xfId="16867"/>
    <cellStyle name="Calculation 2 5 2 2 2 4" xfId="18465"/>
    <cellStyle name="Calculation 2 5 2 2 2 5" xfId="18523"/>
    <cellStyle name="Calculation 2 5 2 2 2 6" xfId="28280"/>
    <cellStyle name="Calculation 2 5 2 2 3" xfId="7190"/>
    <cellStyle name="Calculation 2 5 2 2 3 2" xfId="23414"/>
    <cellStyle name="Calculation 2 5 2 2 4" xfId="7033"/>
    <cellStyle name="Calculation 2 5 2 2 4 2" xfId="23432"/>
    <cellStyle name="Calculation 2 5 2 2 5" xfId="22098"/>
    <cellStyle name="Calculation 2 5 2 2 6" xfId="18522"/>
    <cellStyle name="Calculation 2 5 2 2 7" xfId="28279"/>
    <cellStyle name="Calculation 2 5 2 3" xfId="2378"/>
    <cellStyle name="Calculation 2 5 2 3 2" xfId="7192"/>
    <cellStyle name="Calculation 2 5 2 3 2 2" xfId="16841"/>
    <cellStyle name="Calculation 2 5 2 3 3" xfId="7031"/>
    <cellStyle name="Calculation 2 5 2 3 3 2" xfId="16868"/>
    <cellStyle name="Calculation 2 5 2 3 4" xfId="24638"/>
    <cellStyle name="Calculation 2 5 2 3 5" xfId="18524"/>
    <cellStyle name="Calculation 2 5 2 3 6" xfId="28281"/>
    <cellStyle name="Calculation 2 5 2 4" xfId="7189"/>
    <cellStyle name="Calculation 2 5 2 4 2" xfId="16842"/>
    <cellStyle name="Calculation 2 5 2 5" xfId="7034"/>
    <cellStyle name="Calculation 2 5 2 5 2" xfId="20886"/>
    <cellStyle name="Calculation 2 5 2 6" xfId="24639"/>
    <cellStyle name="Calculation 2 5 2 7" xfId="18521"/>
    <cellStyle name="Calculation 2 5 2 8" xfId="28278"/>
    <cellStyle name="Calculation 2 5 3" xfId="2379"/>
    <cellStyle name="Calculation 2 5 3 2" xfId="2380"/>
    <cellStyle name="Calculation 2 5 3 2 2" xfId="2381"/>
    <cellStyle name="Calculation 2 5 3 2 2 2" xfId="7195"/>
    <cellStyle name="Calculation 2 5 3 2 2 2 2" xfId="16840"/>
    <cellStyle name="Calculation 2 5 3 2 2 3" xfId="7028"/>
    <cellStyle name="Calculation 2 5 3 2 2 3 2" xfId="23442"/>
    <cellStyle name="Calculation 2 5 3 2 2 4" xfId="24634"/>
    <cellStyle name="Calculation 2 5 3 2 2 5" xfId="18527"/>
    <cellStyle name="Calculation 2 5 3 2 2 6" xfId="28284"/>
    <cellStyle name="Calculation 2 5 3 2 3" xfId="7194"/>
    <cellStyle name="Calculation 2 5 3 2 3 2" xfId="20867"/>
    <cellStyle name="Calculation 2 5 3 2 4" xfId="7029"/>
    <cellStyle name="Calculation 2 5 3 2 4 2" xfId="20896"/>
    <cellStyle name="Calculation 2 5 3 2 5" xfId="18464"/>
    <cellStyle name="Calculation 2 5 3 2 6" xfId="18526"/>
    <cellStyle name="Calculation 2 5 3 2 7" xfId="28283"/>
    <cellStyle name="Calculation 2 5 3 3" xfId="2382"/>
    <cellStyle name="Calculation 2 5 3 3 2" xfId="7196"/>
    <cellStyle name="Calculation 2 5 3 3 2 2" xfId="23412"/>
    <cellStyle name="Calculation 2 5 3 3 3" xfId="7027"/>
    <cellStyle name="Calculation 2 5 3 3 3 2" xfId="16870"/>
    <cellStyle name="Calculation 2 5 3 3 4" xfId="22092"/>
    <cellStyle name="Calculation 2 5 3 3 5" xfId="18528"/>
    <cellStyle name="Calculation 2 5 3 3 6" xfId="28285"/>
    <cellStyle name="Calculation 2 5 3 4" xfId="7193"/>
    <cellStyle name="Calculation 2 5 3 4 2" xfId="23413"/>
    <cellStyle name="Calculation 2 5 3 5" xfId="7030"/>
    <cellStyle name="Calculation 2 5 3 5 2" xfId="16869"/>
    <cellStyle name="Calculation 2 5 3 6" xfId="22097"/>
    <cellStyle name="Calculation 2 5 3 7" xfId="18525"/>
    <cellStyle name="Calculation 2 5 3 8" xfId="28282"/>
    <cellStyle name="Calculation 2 5 4" xfId="2383"/>
    <cellStyle name="Calculation 2 5 4 2" xfId="2384"/>
    <cellStyle name="Calculation 2 5 4 2 2" xfId="7198"/>
    <cellStyle name="Calculation 2 5 4 2 2 2" xfId="16839"/>
    <cellStyle name="Calculation 2 5 4 2 3" xfId="7025"/>
    <cellStyle name="Calculation 2 5 4 2 3 2" xfId="23443"/>
    <cellStyle name="Calculation 2 5 4 2 4" xfId="22096"/>
    <cellStyle name="Calculation 2 5 4 2 5" xfId="18530"/>
    <cellStyle name="Calculation 2 5 4 2 6" xfId="28287"/>
    <cellStyle name="Calculation 2 5 4 3" xfId="7197"/>
    <cellStyle name="Calculation 2 5 4 3 2" xfId="20866"/>
    <cellStyle name="Calculation 2 5 4 4" xfId="7026"/>
    <cellStyle name="Calculation 2 5 4 4 2" xfId="20897"/>
    <cellStyle name="Calculation 2 5 4 5" xfId="24637"/>
    <cellStyle name="Calculation 2 5 4 6" xfId="18529"/>
    <cellStyle name="Calculation 2 5 4 7" xfId="28286"/>
    <cellStyle name="Calculation 2 5 5" xfId="2385"/>
    <cellStyle name="Calculation 2 5 5 2" xfId="7199"/>
    <cellStyle name="Calculation 2 5 5 2 2" xfId="16838"/>
    <cellStyle name="Calculation 2 5 5 3" xfId="7024"/>
    <cellStyle name="Calculation 2 5 5 3 2" xfId="16871"/>
    <cellStyle name="Calculation 2 5 5 4" xfId="18463"/>
    <cellStyle name="Calculation 2 5 5 5" xfId="18531"/>
    <cellStyle name="Calculation 2 5 5 6" xfId="28288"/>
    <cellStyle name="Calculation 2 5 6" xfId="7188"/>
    <cellStyle name="Calculation 2 5 6 2" xfId="20869"/>
    <cellStyle name="Calculation 2 5 7" xfId="7035"/>
    <cellStyle name="Calculation 2 5 7 2" xfId="23439"/>
    <cellStyle name="Calculation 2 5 8" xfId="22088"/>
    <cellStyle name="Calculation 2 5 9" xfId="18520"/>
    <cellStyle name="Calculation 2 6" xfId="2386"/>
    <cellStyle name="Calculation 2 6 2" xfId="2387"/>
    <cellStyle name="Calculation 2 6 2 2" xfId="7201"/>
    <cellStyle name="Calculation 2 6 2 2 2" xfId="23402"/>
    <cellStyle name="Calculation 2 6 2 3" xfId="7022"/>
    <cellStyle name="Calculation 2 6 2 3 2" xfId="23444"/>
    <cellStyle name="Calculation 2 6 2 4" xfId="22095"/>
    <cellStyle name="Calculation 2 6 2 5" xfId="18533"/>
    <cellStyle name="Calculation 2 6 2 6" xfId="28290"/>
    <cellStyle name="Calculation 2 6 3" xfId="7200"/>
    <cellStyle name="Calculation 2 6 3 2" xfId="16837"/>
    <cellStyle name="Calculation 2 6 4" xfId="7023"/>
    <cellStyle name="Calculation 2 6 4 2" xfId="20898"/>
    <cellStyle name="Calculation 2 6 5" xfId="24636"/>
    <cellStyle name="Calculation 2 6 6" xfId="18532"/>
    <cellStyle name="Calculation 2 6 7" xfId="28289"/>
    <cellStyle name="Calculation 2 7" xfId="2388"/>
    <cellStyle name="Calculation 2 7 2" xfId="7202"/>
    <cellStyle name="Calculation 2 7 2 2" xfId="20857"/>
    <cellStyle name="Calculation 2 7 3" xfId="7021"/>
    <cellStyle name="Calculation 2 7 3 2" xfId="16872"/>
    <cellStyle name="Calculation 2 7 4" xfId="18462"/>
    <cellStyle name="Calculation 2 7 5" xfId="18534"/>
    <cellStyle name="Calculation 2 7 6" xfId="28291"/>
    <cellStyle name="Calculation 2 8" xfId="7151"/>
    <cellStyle name="Calculation 2 8 2" xfId="16854"/>
    <cellStyle name="Calculation 2 9" xfId="7072"/>
    <cellStyle name="Calculation 2 9 2" xfId="16855"/>
    <cellStyle name="Calculation 3" xfId="2389"/>
    <cellStyle name="Calculation 4" xfId="2390"/>
    <cellStyle name="Calculation 4 2" xfId="2391"/>
    <cellStyle name="Calculation 4 2 10" xfId="28293"/>
    <cellStyle name="Calculation 4 2 2" xfId="2392"/>
    <cellStyle name="Calculation 4 2 2 2" xfId="7205"/>
    <cellStyle name="Calculation 4 2 2 2 2" xfId="16836"/>
    <cellStyle name="Calculation 4 2 2 3" xfId="7018"/>
    <cellStyle name="Calculation 4 2 2 3 2" xfId="20895"/>
    <cellStyle name="Calculation 4 2 2 4" xfId="24635"/>
    <cellStyle name="Calculation 4 2 2 5" xfId="18537"/>
    <cellStyle name="Calculation 4 2 2 6" xfId="28294"/>
    <cellStyle name="Calculation 4 2 3" xfId="2393"/>
    <cellStyle name="Calculation 4 2 3 2" xfId="7206"/>
    <cellStyle name="Calculation 4 2 3 2 2" xfId="23408"/>
    <cellStyle name="Calculation 4 2 3 3" xfId="7017"/>
    <cellStyle name="Calculation 4 2 3 3 2" xfId="23441"/>
    <cellStyle name="Calculation 4 2 3 4" xfId="22093"/>
    <cellStyle name="Calculation 4 2 3 5" xfId="18538"/>
    <cellStyle name="Calculation 4 2 3 6" xfId="28295"/>
    <cellStyle name="Calculation 4 2 4" xfId="2394"/>
    <cellStyle name="Calculation 4 2 4 2" xfId="7207"/>
    <cellStyle name="Calculation 4 2 4 2 2" xfId="20862"/>
    <cellStyle name="Calculation 4 2 4 3" xfId="7016"/>
    <cellStyle name="Calculation 4 2 4 3 2" xfId="16873"/>
    <cellStyle name="Calculation 4 2 4 4" xfId="18460"/>
    <cellStyle name="Calculation 4 2 4 5" xfId="18539"/>
    <cellStyle name="Calculation 4 2 4 6" xfId="28296"/>
    <cellStyle name="Calculation 4 2 5" xfId="2395"/>
    <cellStyle name="Calculation 4 2 5 2" xfId="7208"/>
    <cellStyle name="Calculation 4 2 5 2 2" xfId="16835"/>
    <cellStyle name="Calculation 4 2 5 3" xfId="7015"/>
    <cellStyle name="Calculation 4 2 5 3 2" xfId="20900"/>
    <cellStyle name="Calculation 4 2 5 4" xfId="18459"/>
    <cellStyle name="Calculation 4 2 5 5" xfId="18540"/>
    <cellStyle name="Calculation 4 2 5 6" xfId="28297"/>
    <cellStyle name="Calculation 4 2 6" xfId="7204"/>
    <cellStyle name="Calculation 4 2 6 2" xfId="20863"/>
    <cellStyle name="Calculation 4 2 7" xfId="7019"/>
    <cellStyle name="Calculation 4 2 7 2" xfId="23445"/>
    <cellStyle name="Calculation 4 2 8" xfId="18461"/>
    <cellStyle name="Calculation 4 2 9" xfId="18536"/>
    <cellStyle name="Calculation 4 3" xfId="2396"/>
    <cellStyle name="Calculation 4 3 2" xfId="7209"/>
    <cellStyle name="Calculation 4 3 2 2" xfId="23403"/>
    <cellStyle name="Calculation 4 3 3" xfId="7014"/>
    <cellStyle name="Calculation 4 3 3 2" xfId="23446"/>
    <cellStyle name="Calculation 4 3 4" xfId="24630"/>
    <cellStyle name="Calculation 4 3 5" xfId="18541"/>
    <cellStyle name="Calculation 4 3 6" xfId="28298"/>
    <cellStyle name="Calculation 4 4" xfId="2397"/>
    <cellStyle name="Calculation 4 4 2" xfId="7210"/>
    <cellStyle name="Calculation 4 4 2 2" xfId="20858"/>
    <cellStyle name="Calculation 4 4 3" xfId="7013"/>
    <cellStyle name="Calculation 4 4 3 2" xfId="16874"/>
    <cellStyle name="Calculation 4 4 4" xfId="22089"/>
    <cellStyle name="Calculation 4 4 5" xfId="18542"/>
    <cellStyle name="Calculation 4 4 6" xfId="28299"/>
    <cellStyle name="Calculation 4 5" xfId="7203"/>
    <cellStyle name="Calculation 4 5 2" xfId="23409"/>
    <cellStyle name="Calculation 4 6" xfId="7020"/>
    <cellStyle name="Calculation 4 6 2" xfId="20899"/>
    <cellStyle name="Calculation 4 7" xfId="22094"/>
    <cellStyle name="Calculation 4 8" xfId="18535"/>
    <cellStyle name="Calculation 4 9" xfId="28292"/>
    <cellStyle name="Calculation 5" xfId="2398"/>
    <cellStyle name="Calculation 5 10" xfId="28300"/>
    <cellStyle name="Calculation 5 2" xfId="2399"/>
    <cellStyle name="Calculation 5 2 2" xfId="7212"/>
    <cellStyle name="Calculation 5 2 2 2" xfId="20861"/>
    <cellStyle name="Calculation 5 2 3" xfId="7011"/>
    <cellStyle name="Calculation 5 2 3 2" xfId="23447"/>
    <cellStyle name="Calculation 5 2 4" xfId="22091"/>
    <cellStyle name="Calculation 5 2 5" xfId="18544"/>
    <cellStyle name="Calculation 5 2 6" xfId="28301"/>
    <cellStyle name="Calculation 5 3" xfId="2400"/>
    <cellStyle name="Calculation 5 3 2" xfId="7213"/>
    <cellStyle name="Calculation 5 3 2 2" xfId="16834"/>
    <cellStyle name="Calculation 5 3 3" xfId="7010"/>
    <cellStyle name="Calculation 5 3 3 2" xfId="20894"/>
    <cellStyle name="Calculation 5 3 4" xfId="18458"/>
    <cellStyle name="Calculation 5 3 5" xfId="18545"/>
    <cellStyle name="Calculation 5 3 6" xfId="28302"/>
    <cellStyle name="Calculation 5 4" xfId="2401"/>
    <cellStyle name="Calculation 5 4 2" xfId="7214"/>
    <cellStyle name="Calculation 5 4 2 2" xfId="23406"/>
    <cellStyle name="Calculation 5 4 3" xfId="7009"/>
    <cellStyle name="Calculation 5 4 3 2" xfId="23440"/>
    <cellStyle name="Calculation 5 4 4" xfId="24632"/>
    <cellStyle name="Calculation 5 4 5" xfId="18546"/>
    <cellStyle name="Calculation 5 4 6" xfId="28303"/>
    <cellStyle name="Calculation 5 5" xfId="2402"/>
    <cellStyle name="Calculation 5 5 2" xfId="7215"/>
    <cellStyle name="Calculation 5 5 2 2" xfId="20860"/>
    <cellStyle name="Calculation 5 5 3" xfId="7008"/>
    <cellStyle name="Calculation 5 5 3 2" xfId="16875"/>
    <cellStyle name="Calculation 5 5 4" xfId="22090"/>
    <cellStyle name="Calculation 5 5 5" xfId="18547"/>
    <cellStyle name="Calculation 5 5 6" xfId="28304"/>
    <cellStyle name="Calculation 5 6" xfId="7211"/>
    <cellStyle name="Calculation 5 6 2" xfId="23407"/>
    <cellStyle name="Calculation 5 7" xfId="7012"/>
    <cellStyle name="Calculation 5 7 2" xfId="20901"/>
    <cellStyle name="Calculation 5 8" xfId="24633"/>
    <cellStyle name="Calculation 5 9" xfId="18543"/>
    <cellStyle name="Calculation 6" xfId="2403"/>
    <cellStyle name="Calculation 6 2" xfId="7216"/>
    <cellStyle name="Calculation 6 2 2" xfId="16833"/>
    <cellStyle name="Calculation 6 3" xfId="7007"/>
    <cellStyle name="Calculation 6 3 2" xfId="16876"/>
    <cellStyle name="Calculation 6 4" xfId="18457"/>
    <cellStyle name="Calculation 6 5" xfId="22135"/>
    <cellStyle name="Calculation 6 6" xfId="28305"/>
    <cellStyle name="Calculation 7" xfId="2404"/>
    <cellStyle name="Calculation 7 2" xfId="7217"/>
    <cellStyle name="Calculation 7 2 2" xfId="23405"/>
    <cellStyle name="Calculation 7 3" xfId="7006"/>
    <cellStyle name="Calculation 7 3 2" xfId="16877"/>
    <cellStyle name="Calculation 7 4" xfId="24631"/>
    <cellStyle name="Calculation 7 5" xfId="24677"/>
    <cellStyle name="Calculation 7 6" xfId="28306"/>
    <cellStyle name="CaptionC" xfId="65"/>
    <cellStyle name="CaptionL" xfId="66"/>
    <cellStyle name="Cell Link" xfId="67"/>
    <cellStyle name="Cell Link 2" xfId="2408"/>
    <cellStyle name="Cell Link 3" xfId="2409"/>
    <cellStyle name="Cell Link 4" xfId="2407"/>
    <cellStyle name="Center Currency" xfId="68"/>
    <cellStyle name="Center Currency 2" xfId="2411"/>
    <cellStyle name="Center Currency 3" xfId="2412"/>
    <cellStyle name="Center Currency 4" xfId="2410"/>
    <cellStyle name="Center Date" xfId="69"/>
    <cellStyle name="Center Date 2" xfId="2414"/>
    <cellStyle name="Center Date 3" xfId="2415"/>
    <cellStyle name="Center Date 4" xfId="2413"/>
    <cellStyle name="Center Multiple" xfId="70"/>
    <cellStyle name="Center Multiple 2" xfId="2417"/>
    <cellStyle name="Center Multiple 3" xfId="2418"/>
    <cellStyle name="Center Multiple 4" xfId="2416"/>
    <cellStyle name="Center Number" xfId="71"/>
    <cellStyle name="Center Number 2" xfId="2420"/>
    <cellStyle name="Center Number 3" xfId="2421"/>
    <cellStyle name="Center Number 4" xfId="2419"/>
    <cellStyle name="Center Percentage" xfId="72"/>
    <cellStyle name="Center Percentage 2" xfId="2423"/>
    <cellStyle name="Center Percentage 3" xfId="2424"/>
    <cellStyle name="Center Percentage 4" xfId="2422"/>
    <cellStyle name="Center Year" xfId="73"/>
    <cellStyle name="Center Year 2" xfId="2426"/>
    <cellStyle name="Center Year 3" xfId="2427"/>
    <cellStyle name="Center Year 4" xfId="2425"/>
    <cellStyle name="Check Cell" xfId="74" builtinId="23" customBuiltin="1"/>
    <cellStyle name="Check Cell 2" xfId="503"/>
    <cellStyle name="Check Cell 2 2" xfId="2429"/>
    <cellStyle name="Check Cell 2 2 2" xfId="2430"/>
    <cellStyle name="Check Cell 2 2 2 2" xfId="504"/>
    <cellStyle name="Check Cell 3" xfId="2431"/>
    <cellStyle name="Comma" xfId="75" builtinId="3"/>
    <cellStyle name="Comma  - Style1" xfId="76"/>
    <cellStyle name="Comma  - Style2" xfId="77"/>
    <cellStyle name="Comma  - Style3" xfId="78"/>
    <cellStyle name="Comma  - Style4" xfId="79"/>
    <cellStyle name="Comma  - Style5" xfId="80"/>
    <cellStyle name="Comma  - Style6" xfId="81"/>
    <cellStyle name="Comma  - Style7" xfId="82"/>
    <cellStyle name="Comma  - Style8" xfId="83"/>
    <cellStyle name="Comma [0]7Z_87C" xfId="84"/>
    <cellStyle name="Comma [1]" xfId="85"/>
    <cellStyle name="Comma 0" xfId="86"/>
    <cellStyle name="Comma 1" xfId="87"/>
    <cellStyle name="Comma 10" xfId="505"/>
    <cellStyle name="Comma 11" xfId="506"/>
    <cellStyle name="Comma 12" xfId="507"/>
    <cellStyle name="Comma 13" xfId="508"/>
    <cellStyle name="Comma 14" xfId="509"/>
    <cellStyle name="Comma 15" xfId="284"/>
    <cellStyle name="Comma 16" xfId="17833"/>
    <cellStyle name="Comma 17" xfId="28198"/>
    <cellStyle name="Comma 2" xfId="88"/>
    <cellStyle name="Comma 2 2" xfId="510"/>
    <cellStyle name="Comma 2 2 2" xfId="2444"/>
    <cellStyle name="Comma 2 3" xfId="2445"/>
    <cellStyle name="Comma 2 4" xfId="813"/>
    <cellStyle name="Comma 2 5" xfId="28197"/>
    <cellStyle name="Comma 3" xfId="89"/>
    <cellStyle name="Comma 4" xfId="261"/>
    <cellStyle name="Comma 4 2" xfId="285"/>
    <cellStyle name="Comma 4 2 2" xfId="2448"/>
    <cellStyle name="Comma 4 3" xfId="2447"/>
    <cellStyle name="Comma 5" xfId="265"/>
    <cellStyle name="Comma 5 2" xfId="2449"/>
    <cellStyle name="Comma 5 3" xfId="28307"/>
    <cellStyle name="Comma 6" xfId="279"/>
    <cellStyle name="Comma 7" xfId="511"/>
    <cellStyle name="Comma 8" xfId="512"/>
    <cellStyle name="Comma 9" xfId="513"/>
    <cellStyle name="Comma_Copy of ACS Powercor final 160710 - AMI - Services" xfId="266"/>
    <cellStyle name="Comma0" xfId="90"/>
    <cellStyle name="Copied" xfId="514"/>
    <cellStyle name="Currency" xfId="258" builtinId="4"/>
    <cellStyle name="Currency [$0]" xfId="91"/>
    <cellStyle name="Currency [$0] 2" xfId="515"/>
    <cellStyle name="Currency [£0]" xfId="92"/>
    <cellStyle name="Currency [£0] 2" xfId="516"/>
    <cellStyle name="Currency 11" xfId="93"/>
    <cellStyle name="Currency 11 2" xfId="2453"/>
    <cellStyle name="Currency 11 3" xfId="2454"/>
    <cellStyle name="Currency 11 4" xfId="814"/>
    <cellStyle name="Currency 2" xfId="94"/>
    <cellStyle name="Currency 2 2" xfId="2456"/>
    <cellStyle name="Currency 2 3" xfId="2457"/>
    <cellStyle name="Currency 2 4" xfId="2455"/>
    <cellStyle name="Currency 3" xfId="95"/>
    <cellStyle name="Currency 3 2" xfId="2459"/>
    <cellStyle name="Currency 3 3" xfId="2460"/>
    <cellStyle name="Currency 3 4" xfId="2458"/>
    <cellStyle name="Currency 4" xfId="96"/>
    <cellStyle name="Currency 4 2" xfId="2462"/>
    <cellStyle name="Currency 4 3" xfId="2463"/>
    <cellStyle name="Currency 4 4" xfId="2461"/>
    <cellStyle name="Currency 5" xfId="260"/>
    <cellStyle name="Currency 5 2" xfId="28308"/>
    <cellStyle name="Currency 6" xfId="262"/>
    <cellStyle name="Currency 6 2" xfId="2465"/>
    <cellStyle name="Currency 6 3" xfId="28309"/>
    <cellStyle name="Currency 7" xfId="267"/>
    <cellStyle name="Currency0" xfId="517"/>
    <cellStyle name="D4_B8B1_005004B79812_.wvu.PrintTitlest" xfId="97"/>
    <cellStyle name="Date" xfId="98"/>
    <cellStyle name="Date 2" xfId="2468"/>
    <cellStyle name="Date 3" xfId="2469"/>
    <cellStyle name="Date 4" xfId="2467"/>
    <cellStyle name="Emphasis 1" xfId="99"/>
    <cellStyle name="Emphasis 1 2" xfId="2470"/>
    <cellStyle name="Emphasis 2" xfId="100"/>
    <cellStyle name="Emphasis 2 2" xfId="2471"/>
    <cellStyle name="Emphasis 3" xfId="101"/>
    <cellStyle name="Emphasis 3 2" xfId="2472"/>
    <cellStyle name="Entered" xfId="518"/>
    <cellStyle name="Euro" xfId="102"/>
    <cellStyle name="Euro 2" xfId="519"/>
    <cellStyle name="Euro 3" xfId="2473"/>
    <cellStyle name="Explanatory Text" xfId="103" builtinId="53" customBuiltin="1"/>
    <cellStyle name="Explanatory Text 2" xfId="2474"/>
    <cellStyle name="Fixed" xfId="104"/>
    <cellStyle name="Fixed 2" xfId="2476"/>
    <cellStyle name="Fixed 3" xfId="2477"/>
    <cellStyle name="Fixed 4" xfId="2475"/>
    <cellStyle name="fred" xfId="105"/>
    <cellStyle name="fred 2" xfId="520"/>
    <cellStyle name="Fred%" xfId="106"/>
    <cellStyle name="Fred% 2" xfId="521"/>
    <cellStyle name="Gilsans" xfId="107"/>
    <cellStyle name="Gilsansl" xfId="108"/>
    <cellStyle name="Good" xfId="109" builtinId="26" customBuiltin="1"/>
    <cellStyle name="Good 2" xfId="522"/>
    <cellStyle name="Good 2 2" xfId="2482"/>
    <cellStyle name="Good 3" xfId="2483"/>
    <cellStyle name="Grey" xfId="110"/>
    <cellStyle name="Header1" xfId="111"/>
    <cellStyle name="Header1 2" xfId="7218"/>
    <cellStyle name="Header1 2 2" xfId="19283"/>
    <cellStyle name="Header1 3" xfId="7005"/>
    <cellStyle name="Header1 3 2" xfId="19070"/>
    <cellStyle name="Header1 4" xfId="2485"/>
    <cellStyle name="Header1 5" xfId="15213"/>
    <cellStyle name="Header1 6" xfId="24679"/>
    <cellStyle name="Header1 7" xfId="28310"/>
    <cellStyle name="Header2" xfId="112"/>
    <cellStyle name="Header2 2" xfId="2487"/>
    <cellStyle name="Header2 2 2" xfId="2488"/>
    <cellStyle name="Header2 2 2 2" xfId="15216"/>
    <cellStyle name="Header2 2 3" xfId="2489"/>
    <cellStyle name="Header2 2 3 2" xfId="15217"/>
    <cellStyle name="Header2 2 4" xfId="2490"/>
    <cellStyle name="Header2 2 4 2" xfId="15218"/>
    <cellStyle name="Header2 2 5" xfId="2491"/>
    <cellStyle name="Header2 2 5 2" xfId="15219"/>
    <cellStyle name="Header2 2 6" xfId="15215"/>
    <cellStyle name="Header2 3" xfId="2492"/>
    <cellStyle name="Header2 3 2" xfId="15220"/>
    <cellStyle name="Header2 4" xfId="2493"/>
    <cellStyle name="Header2 4 2" xfId="15221"/>
    <cellStyle name="Header2 5" xfId="15214"/>
    <cellStyle name="Heading 1" xfId="113" builtinId="16" customBuiltin="1"/>
    <cellStyle name="Heading 1 2" xfId="114"/>
    <cellStyle name="Heading 1 2 2" xfId="2494"/>
    <cellStyle name="Heading 1 3" xfId="115"/>
    <cellStyle name="Heading 1 4" xfId="2496"/>
    <cellStyle name="Heading 1 5" xfId="2497"/>
    <cellStyle name="Heading 2" xfId="116" builtinId="17" customBuiltin="1"/>
    <cellStyle name="Heading 2 2" xfId="117"/>
    <cellStyle name="Heading 2 2 2" xfId="2498"/>
    <cellStyle name="Heading 2 3" xfId="118"/>
    <cellStyle name="Heading 2 4" xfId="2500"/>
    <cellStyle name="Heading 2 5" xfId="2501"/>
    <cellStyle name="Heading 3" xfId="119" builtinId="18" customBuiltin="1"/>
    <cellStyle name="Heading 3 2" xfId="120"/>
    <cellStyle name="Heading 3 2 2" xfId="2503"/>
    <cellStyle name="Heading 3 2 2 2" xfId="2504"/>
    <cellStyle name="Heading 3 2 2 2 2" xfId="7221"/>
    <cellStyle name="Heading 3 2 2 2 2 2" xfId="19286"/>
    <cellStyle name="Heading 3 2 2 2 2 3" xfId="20859"/>
    <cellStyle name="Heading 3 2 2 3" xfId="7220"/>
    <cellStyle name="Heading 3 2 2 3 2" xfId="19285"/>
    <cellStyle name="Heading 3 2 2 3 3" xfId="23404"/>
    <cellStyle name="Heading 3 2 3" xfId="2505"/>
    <cellStyle name="Heading 3 2 3 2" xfId="7222"/>
    <cellStyle name="Heading 3 2 3 2 2" xfId="19287"/>
    <cellStyle name="Heading 3 2 3 2 3" xfId="16831"/>
    <cellStyle name="Heading 3 2 4" xfId="7219"/>
    <cellStyle name="Heading 3 2 4 2" xfId="19284"/>
    <cellStyle name="Heading 3 2 4 3" xfId="16832"/>
    <cellStyle name="Heading 3 2 5" xfId="2502"/>
    <cellStyle name="Heading 3 3" xfId="121"/>
    <cellStyle name="Heading 3 4" xfId="2507"/>
    <cellStyle name="Heading 3 4 2" xfId="7223"/>
    <cellStyle name="Heading 3 4 2 2" xfId="19288"/>
    <cellStyle name="Heading 3 4 2 3" xfId="16830"/>
    <cellStyle name="Heading 3 5" xfId="2508"/>
    <cellStyle name="Heading 4" xfId="122" builtinId="19" customBuiltin="1"/>
    <cellStyle name="Heading 4 2" xfId="123"/>
    <cellStyle name="Heading 4 2 2" xfId="2509"/>
    <cellStyle name="Heading 4 3" xfId="124"/>
    <cellStyle name="Heading 4 4" xfId="523"/>
    <cellStyle name="Heading 4 5" xfId="2512"/>
    <cellStyle name="Heading(4)" xfId="125"/>
    <cellStyle name="Heading2" xfId="126"/>
    <cellStyle name="Heading2 2" xfId="7224"/>
    <cellStyle name="Heading2 3" xfId="2514"/>
    <cellStyle name="Hyperlink" xfId="127" builtinId="8"/>
    <cellStyle name="Hyperlink 2" xfId="524"/>
    <cellStyle name="Hyperlink 2 2" xfId="525"/>
    <cellStyle name="Hyperlink 3" xfId="526"/>
    <cellStyle name="Hyperlink 3 2" xfId="2516"/>
    <cellStyle name="Hyperlink Arrow" xfId="128"/>
    <cellStyle name="Hyperlink Arrow 2" xfId="2517"/>
    <cellStyle name="Hyperlink Text" xfId="129"/>
    <cellStyle name="Hyperlink Text 2" xfId="527"/>
    <cellStyle name="Hyperlink Text 3" xfId="2518"/>
    <cellStyle name="Hyperlink_PAL Metering expenditure templates - iter1v1" xfId="281"/>
    <cellStyle name="import" xfId="528"/>
    <cellStyle name="import%" xfId="529"/>
    <cellStyle name="import_ICRC Electricity model 1-1  (1 Feb 2003) " xfId="530"/>
    <cellStyle name="Input" xfId="130" builtinId="20" customBuiltin="1"/>
    <cellStyle name="Input $" xfId="131"/>
    <cellStyle name="Input %" xfId="132"/>
    <cellStyle name="Input [yellow]" xfId="133"/>
    <cellStyle name="Input [yellow] 2" xfId="2522"/>
    <cellStyle name="Input [yellow] 2 2" xfId="2523"/>
    <cellStyle name="Input [yellow] 2 2 2" xfId="7002"/>
    <cellStyle name="Input [yellow] 2 2 2 2" xfId="20904"/>
    <cellStyle name="Input [yellow] 2 2 3" xfId="28313"/>
    <cellStyle name="Input [yellow] 2 3" xfId="7003"/>
    <cellStyle name="Input [yellow] 2 3 2" xfId="16878"/>
    <cellStyle name="Input [yellow] 2 4" xfId="28312"/>
    <cellStyle name="Input [yellow] 3" xfId="2524"/>
    <cellStyle name="Input [yellow] 3 2" xfId="7001"/>
    <cellStyle name="Input [yellow] 3 2 2" xfId="23451"/>
    <cellStyle name="Input [yellow] 3 3" xfId="28314"/>
    <cellStyle name="Input [yellow] 4" xfId="7004"/>
    <cellStyle name="Input [yellow] 4 2" xfId="23450"/>
    <cellStyle name="Input [yellow] 5" xfId="28311"/>
    <cellStyle name="Input 10" xfId="2525"/>
    <cellStyle name="Input 10 2" xfId="2526"/>
    <cellStyle name="Input 10 2 10" xfId="28316"/>
    <cellStyle name="Input 10 2 2" xfId="2527"/>
    <cellStyle name="Input 10 2 2 2" xfId="7227"/>
    <cellStyle name="Input 10 2 2 2 2" xfId="23401"/>
    <cellStyle name="Input 10 2 2 3" xfId="6998"/>
    <cellStyle name="Input 10 2 2 3 2" xfId="23452"/>
    <cellStyle name="Input 10 2 2 4" xfId="18455"/>
    <cellStyle name="Input 10 2 2 5" xfId="18549"/>
    <cellStyle name="Input 10 2 2 6" xfId="28317"/>
    <cellStyle name="Input 10 2 3" xfId="2528"/>
    <cellStyle name="Input 10 2 3 2" xfId="7228"/>
    <cellStyle name="Input 10 2 3 2 2" xfId="20856"/>
    <cellStyle name="Input 10 2 3 3" xfId="6997"/>
    <cellStyle name="Input 10 2 3 3 2" xfId="16880"/>
    <cellStyle name="Input 10 2 3 4" xfId="18454"/>
    <cellStyle name="Input 10 2 3 5" xfId="18550"/>
    <cellStyle name="Input 10 2 3 6" xfId="28318"/>
    <cellStyle name="Input 10 2 4" xfId="2529"/>
    <cellStyle name="Input 10 2 4 2" xfId="7229"/>
    <cellStyle name="Input 10 2 4 2 2" xfId="16829"/>
    <cellStyle name="Input 10 2 4 3" xfId="6996"/>
    <cellStyle name="Input 10 2 4 3 2" xfId="20906"/>
    <cellStyle name="Input 10 2 4 4" xfId="24616"/>
    <cellStyle name="Input 10 2 4 5" xfId="18551"/>
    <cellStyle name="Input 10 2 4 6" xfId="28319"/>
    <cellStyle name="Input 10 2 5" xfId="2530"/>
    <cellStyle name="Input 10 2 5 2" xfId="7230"/>
    <cellStyle name="Input 10 2 5 2 2" xfId="23400"/>
    <cellStyle name="Input 10 2 5 3" xfId="6995"/>
    <cellStyle name="Input 10 2 5 3 2" xfId="23453"/>
    <cellStyle name="Input 10 2 5 4" xfId="22074"/>
    <cellStyle name="Input 10 2 5 5" xfId="22139"/>
    <cellStyle name="Input 10 2 5 6" xfId="28320"/>
    <cellStyle name="Input 10 2 6" xfId="7226"/>
    <cellStyle name="Input 10 2 6 2" xfId="20849"/>
    <cellStyle name="Input 10 2 7" xfId="6999"/>
    <cellStyle name="Input 10 2 7 2" xfId="20905"/>
    <cellStyle name="Input 10 2 8" xfId="18456"/>
    <cellStyle name="Input 10 2 9" xfId="18548"/>
    <cellStyle name="Input 10 3" xfId="2531"/>
    <cellStyle name="Input 10 3 2" xfId="7231"/>
    <cellStyle name="Input 10 3 2 2" xfId="20855"/>
    <cellStyle name="Input 10 3 3" xfId="6994"/>
    <cellStyle name="Input 10 3 3 2" xfId="20903"/>
    <cellStyle name="Input 10 3 4" xfId="24628"/>
    <cellStyle name="Input 10 3 5" xfId="24683"/>
    <cellStyle name="Input 10 3 6" xfId="28321"/>
    <cellStyle name="Input 10 4" xfId="2532"/>
    <cellStyle name="Input 10 4 2" xfId="7232"/>
    <cellStyle name="Input 10 4 2 2" xfId="16828"/>
    <cellStyle name="Input 10 4 3" xfId="6993"/>
    <cellStyle name="Input 10 4 3 2" xfId="23449"/>
    <cellStyle name="Input 10 4 4" xfId="22086"/>
    <cellStyle name="Input 10 4 5" xfId="22138"/>
    <cellStyle name="Input 10 4 6" xfId="28322"/>
    <cellStyle name="Input 10 5" xfId="7225"/>
    <cellStyle name="Input 10 5 2" xfId="23394"/>
    <cellStyle name="Input 10 6" xfId="7000"/>
    <cellStyle name="Input 10 6 2" xfId="16879"/>
    <cellStyle name="Input 10 7" xfId="22087"/>
    <cellStyle name="Input 10 8" xfId="24678"/>
    <cellStyle name="Input 10 9" xfId="28315"/>
    <cellStyle name="Input 100" xfId="2533"/>
    <cellStyle name="Input 100 2" xfId="2534"/>
    <cellStyle name="Input 100 2 10" xfId="28324"/>
    <cellStyle name="Input 100 2 2" xfId="2535"/>
    <cellStyle name="Input 100 2 2 2" xfId="7235"/>
    <cellStyle name="Input 100 2 2 2 2" xfId="23399"/>
    <cellStyle name="Input 100 2 2 3" xfId="6990"/>
    <cellStyle name="Input 100 2 2 3 2" xfId="23454"/>
    <cellStyle name="Input 100 2 2 4" xfId="22085"/>
    <cellStyle name="Input 100 2 2 5" xfId="18553"/>
    <cellStyle name="Input 100 2 2 6" xfId="28325"/>
    <cellStyle name="Input 100 2 3" xfId="2536"/>
    <cellStyle name="Input 100 2 3 2" xfId="7236"/>
    <cellStyle name="Input 100 2 3 2 2" xfId="20854"/>
    <cellStyle name="Input 100 2 3 3" xfId="6989"/>
    <cellStyle name="Input 100 2 3 3 2" xfId="16882"/>
    <cellStyle name="Input 100 2 3 4" xfId="18452"/>
    <cellStyle name="Input 100 2 3 5" xfId="22141"/>
    <cellStyle name="Input 100 2 3 6" xfId="28326"/>
    <cellStyle name="Input 100 2 4" xfId="2537"/>
    <cellStyle name="Input 100 2 4 2" xfId="7237"/>
    <cellStyle name="Input 100 2 4 2 2" xfId="16827"/>
    <cellStyle name="Input 100 2 4 3" xfId="6988"/>
    <cellStyle name="Input 100 2 4 3 2" xfId="20908"/>
    <cellStyle name="Input 100 2 4 4" xfId="24622"/>
    <cellStyle name="Input 100 2 4 5" xfId="24685"/>
    <cellStyle name="Input 100 2 4 6" xfId="28327"/>
    <cellStyle name="Input 100 2 5" xfId="2538"/>
    <cellStyle name="Input 100 2 5 2" xfId="7238"/>
    <cellStyle name="Input 100 2 5 2 2" xfId="23398"/>
    <cellStyle name="Input 100 2 5 3" xfId="6987"/>
    <cellStyle name="Input 100 2 5 3 2" xfId="23455"/>
    <cellStyle name="Input 100 2 5 4" xfId="22080"/>
    <cellStyle name="Input 100 2 5 5" xfId="22140"/>
    <cellStyle name="Input 100 2 5 6" xfId="28328"/>
    <cellStyle name="Input 100 2 6" xfId="7234"/>
    <cellStyle name="Input 100 2 6 2" xfId="20850"/>
    <cellStyle name="Input 100 2 7" xfId="6991"/>
    <cellStyle name="Input 100 2 7 2" xfId="20907"/>
    <cellStyle name="Input 100 2 8" xfId="24627"/>
    <cellStyle name="Input 100 2 9" xfId="18552"/>
    <cellStyle name="Input 100 3" xfId="2539"/>
    <cellStyle name="Input 100 3 2" xfId="7239"/>
    <cellStyle name="Input 100 3 2 2" xfId="20853"/>
    <cellStyle name="Input 100 3 3" xfId="6986"/>
    <cellStyle name="Input 100 3 3 2" xfId="20902"/>
    <cellStyle name="Input 100 3 4" xfId="24626"/>
    <cellStyle name="Input 100 3 5" xfId="24684"/>
    <cellStyle name="Input 100 3 6" xfId="28329"/>
    <cellStyle name="Input 100 4" xfId="2540"/>
    <cellStyle name="Input 100 4 2" xfId="7240"/>
    <cellStyle name="Input 100 4 2 2" xfId="16826"/>
    <cellStyle name="Input 100 4 3" xfId="6985"/>
    <cellStyle name="Input 100 4 3 2" xfId="23448"/>
    <cellStyle name="Input 100 4 4" xfId="22084"/>
    <cellStyle name="Input 100 4 5" xfId="18554"/>
    <cellStyle name="Input 100 4 6" xfId="28330"/>
    <cellStyle name="Input 100 5" xfId="7233"/>
    <cellStyle name="Input 100 5 2" xfId="23395"/>
    <cellStyle name="Input 100 6" xfId="6992"/>
    <cellStyle name="Input 100 6 2" xfId="16881"/>
    <cellStyle name="Input 100 7" xfId="18453"/>
    <cellStyle name="Input 100 8" xfId="24682"/>
    <cellStyle name="Input 100 9" xfId="28323"/>
    <cellStyle name="Input 101" xfId="2541"/>
    <cellStyle name="Input 101 2" xfId="2542"/>
    <cellStyle name="Input 101 2 10" xfId="28332"/>
    <cellStyle name="Input 101 2 2" xfId="2543"/>
    <cellStyle name="Input 101 2 2 2" xfId="7243"/>
    <cellStyle name="Input 101 2 2 2 2" xfId="16825"/>
    <cellStyle name="Input 101 2 2 3" xfId="6982"/>
    <cellStyle name="Input 101 2 2 3 2" xfId="16885"/>
    <cellStyle name="Input 101 2 2 4" xfId="22083"/>
    <cellStyle name="Input 101 2 2 5" xfId="22137"/>
    <cellStyle name="Input 101 2 2 6" xfId="28333"/>
    <cellStyle name="Input 101 2 3" xfId="2544"/>
    <cellStyle name="Input 101 2 3 2" xfId="7244"/>
    <cellStyle name="Input 101 2 3 2 2" xfId="23396"/>
    <cellStyle name="Input 101 2 3 3" xfId="6981"/>
    <cellStyle name="Input 101 2 3 3 2" xfId="20911"/>
    <cellStyle name="Input 101 2 3 4" xfId="18450"/>
    <cellStyle name="Input 101 2 3 5" xfId="24681"/>
    <cellStyle name="Input 101 2 3 6" xfId="28334"/>
    <cellStyle name="Input 101 2 4" xfId="2545"/>
    <cellStyle name="Input 101 2 4 2" xfId="7245"/>
    <cellStyle name="Input 101 2 4 2 2" xfId="20851"/>
    <cellStyle name="Input 101 2 4 3" xfId="6980"/>
    <cellStyle name="Input 101 2 4 3 2" xfId="23458"/>
    <cellStyle name="Input 101 2 4 4" xfId="24624"/>
    <cellStyle name="Input 101 2 4 5" xfId="18555"/>
    <cellStyle name="Input 101 2 4 6" xfId="28335"/>
    <cellStyle name="Input 101 2 5" xfId="2546"/>
    <cellStyle name="Input 101 2 5 2" xfId="7246"/>
    <cellStyle name="Input 101 2 5 2 2" xfId="16824"/>
    <cellStyle name="Input 101 2 5 3" xfId="6979"/>
    <cellStyle name="Input 101 2 5 3 2" xfId="16886"/>
    <cellStyle name="Input 101 2 5 4" xfId="22082"/>
    <cellStyle name="Input 101 2 5 5" xfId="18556"/>
    <cellStyle name="Input 101 2 5 6" xfId="28336"/>
    <cellStyle name="Input 101 2 6" xfId="7242"/>
    <cellStyle name="Input 101 2 6 2" xfId="20852"/>
    <cellStyle name="Input 101 2 7" xfId="6983"/>
    <cellStyle name="Input 101 2 7 2" xfId="16884"/>
    <cellStyle name="Input 101 2 8" xfId="24625"/>
    <cellStyle name="Input 101 2 9" xfId="24686"/>
    <cellStyle name="Input 101 3" xfId="2547"/>
    <cellStyle name="Input 101 3 2" xfId="7247"/>
    <cellStyle name="Input 101 3 2 2" xfId="16823"/>
    <cellStyle name="Input 101 3 3" xfId="6978"/>
    <cellStyle name="Input 101 3 3 2" xfId="20912"/>
    <cellStyle name="Input 101 3 4" xfId="18449"/>
    <cellStyle name="Input 101 3 5" xfId="18557"/>
    <cellStyle name="Input 101 3 6" xfId="28337"/>
    <cellStyle name="Input 101 4" xfId="2548"/>
    <cellStyle name="Input 101 4 2" xfId="7248"/>
    <cellStyle name="Input 101 4 2 2" xfId="16822"/>
    <cellStyle name="Input 101 4 3" xfId="6977"/>
    <cellStyle name="Input 101 4 3 2" xfId="23459"/>
    <cellStyle name="Input 101 4 4" xfId="24623"/>
    <cellStyle name="Input 101 4 5" xfId="22145"/>
    <cellStyle name="Input 101 4 6" xfId="28338"/>
    <cellStyle name="Input 101 5" xfId="7241"/>
    <cellStyle name="Input 101 5 2" xfId="23397"/>
    <cellStyle name="Input 101 6" xfId="6984"/>
    <cellStyle name="Input 101 6 2" xfId="16883"/>
    <cellStyle name="Input 101 7" xfId="18451"/>
    <cellStyle name="Input 101 8" xfId="22142"/>
    <cellStyle name="Input 101 9" xfId="28331"/>
    <cellStyle name="Input 102" xfId="2549"/>
    <cellStyle name="Input 102 2" xfId="2550"/>
    <cellStyle name="Input 102 2 10" xfId="28340"/>
    <cellStyle name="Input 102 2 2" xfId="2551"/>
    <cellStyle name="Input 102 2 2 2" xfId="7251"/>
    <cellStyle name="Input 102 2 2 2 2" xfId="23393"/>
    <cellStyle name="Input 102 2 2 3" xfId="6974"/>
    <cellStyle name="Input 102 2 2 3 2" xfId="23460"/>
    <cellStyle name="Input 102 2 2 4" xfId="18447"/>
    <cellStyle name="Input 102 2 2 5" xfId="24688"/>
    <cellStyle name="Input 102 2 2 6" xfId="28341"/>
    <cellStyle name="Input 102 2 3" xfId="2552"/>
    <cellStyle name="Input 102 2 3 2" xfId="7252"/>
    <cellStyle name="Input 102 2 3 2 2" xfId="20848"/>
    <cellStyle name="Input 102 2 3 3" xfId="6973"/>
    <cellStyle name="Input 102 2 3 3 2" xfId="16888"/>
    <cellStyle name="Input 102 2 3 4" xfId="24617"/>
    <cellStyle name="Input 102 2 3 5" xfId="18558"/>
    <cellStyle name="Input 102 2 3 6" xfId="28342"/>
    <cellStyle name="Input 102 2 4" xfId="2553"/>
    <cellStyle name="Input 102 2 4 2" xfId="7253"/>
    <cellStyle name="Input 102 2 4 2 2" xfId="16821"/>
    <cellStyle name="Input 102 2 4 3" xfId="6972"/>
    <cellStyle name="Input 102 2 4 3 2" xfId="20914"/>
    <cellStyle name="Input 102 2 4 4" xfId="22075"/>
    <cellStyle name="Input 102 2 4 5" xfId="18559"/>
    <cellStyle name="Input 102 2 4 6" xfId="28343"/>
    <cellStyle name="Input 102 2 5" xfId="2554"/>
    <cellStyle name="Input 102 2 5 2" xfId="7254"/>
    <cellStyle name="Input 102 2 5 2 2" xfId="23392"/>
    <cellStyle name="Input 102 2 5 3" xfId="6971"/>
    <cellStyle name="Input 102 2 5 3 2" xfId="23461"/>
    <cellStyle name="Input 102 2 5 4" xfId="24621"/>
    <cellStyle name="Input 102 2 5 5" xfId="22147"/>
    <cellStyle name="Input 102 2 5 6" xfId="28344"/>
    <cellStyle name="Input 102 2 6" xfId="7250"/>
    <cellStyle name="Input 102 2 6 2" xfId="20841"/>
    <cellStyle name="Input 102 2 7" xfId="6975"/>
    <cellStyle name="Input 102 2 7 2" xfId="20913"/>
    <cellStyle name="Input 102 2 8" xfId="18448"/>
    <cellStyle name="Input 102 2 9" xfId="22144"/>
    <cellStyle name="Input 102 3" xfId="2555"/>
    <cellStyle name="Input 102 3 2" xfId="7255"/>
    <cellStyle name="Input 102 3 2 2" xfId="20847"/>
    <cellStyle name="Input 102 3 3" xfId="6970"/>
    <cellStyle name="Input 102 3 3 2" xfId="20910"/>
    <cellStyle name="Input 102 3 4" xfId="22079"/>
    <cellStyle name="Input 102 3 5" xfId="24691"/>
    <cellStyle name="Input 102 3 6" xfId="28345"/>
    <cellStyle name="Input 102 4" xfId="2556"/>
    <cellStyle name="Input 102 4 2" xfId="7256"/>
    <cellStyle name="Input 102 4 2 2" xfId="16820"/>
    <cellStyle name="Input 102 4 3" xfId="6969"/>
    <cellStyle name="Input 102 4 3 2" xfId="23457"/>
    <cellStyle name="Input 102 4 4" xfId="18446"/>
    <cellStyle name="Input 102 4 5" xfId="22146"/>
    <cellStyle name="Input 102 4 6" xfId="28346"/>
    <cellStyle name="Input 102 5" xfId="7249"/>
    <cellStyle name="Input 102 5 2" xfId="23386"/>
    <cellStyle name="Input 102 6" xfId="6976"/>
    <cellStyle name="Input 102 6 2" xfId="16887"/>
    <cellStyle name="Input 102 7" xfId="22081"/>
    <cellStyle name="Input 102 8" xfId="24689"/>
    <cellStyle name="Input 102 9" xfId="28339"/>
    <cellStyle name="Input 103" xfId="2557"/>
    <cellStyle name="Input 103 2" xfId="2558"/>
    <cellStyle name="Input 103 2 10" xfId="28348"/>
    <cellStyle name="Input 103 2 2" xfId="2559"/>
    <cellStyle name="Input 103 2 2 2" xfId="7259"/>
    <cellStyle name="Input 103 2 2 2 2" xfId="23391"/>
    <cellStyle name="Input 103 2 2 3" xfId="6966"/>
    <cellStyle name="Input 103 2 2 3 2" xfId="23462"/>
    <cellStyle name="Input 103 2 2 4" xfId="18445"/>
    <cellStyle name="Input 103 2 2 5" xfId="22148"/>
    <cellStyle name="Input 103 2 2 6" xfId="28349"/>
    <cellStyle name="Input 103 2 3" xfId="2560"/>
    <cellStyle name="Input 103 2 3 2" xfId="7260"/>
    <cellStyle name="Input 103 2 3 2 2" xfId="20846"/>
    <cellStyle name="Input 103 2 3 3" xfId="6965"/>
    <cellStyle name="Input 103 2 3 3 2" xfId="16890"/>
    <cellStyle name="Input 103 2 3 4" xfId="24619"/>
    <cellStyle name="Input 103 2 3 5" xfId="24692"/>
    <cellStyle name="Input 103 2 3 6" xfId="28350"/>
    <cellStyle name="Input 103 2 4" xfId="2561"/>
    <cellStyle name="Input 103 2 4 2" xfId="7261"/>
    <cellStyle name="Input 103 2 4 2 2" xfId="16819"/>
    <cellStyle name="Input 103 2 4 3" xfId="6964"/>
    <cellStyle name="Input 103 2 4 3 2" xfId="20916"/>
    <cellStyle name="Input 103 2 4 4" xfId="22077"/>
    <cellStyle name="Input 103 2 4 5" xfId="22143"/>
    <cellStyle name="Input 103 2 4 6" xfId="28351"/>
    <cellStyle name="Input 103 2 5" xfId="2562"/>
    <cellStyle name="Input 103 2 5 2" xfId="7262"/>
    <cellStyle name="Input 103 2 5 2 2" xfId="23390"/>
    <cellStyle name="Input 103 2 5 3" xfId="6963"/>
    <cellStyle name="Input 103 2 5 3 2" xfId="23463"/>
    <cellStyle name="Input 103 2 5 4" xfId="18444"/>
    <cellStyle name="Input 103 2 5 5" xfId="24687"/>
    <cellStyle name="Input 103 2 5 6" xfId="28352"/>
    <cellStyle name="Input 103 2 6" xfId="7258"/>
    <cellStyle name="Input 103 2 6 2" xfId="20842"/>
    <cellStyle name="Input 103 2 7" xfId="6967"/>
    <cellStyle name="Input 103 2 7 2" xfId="20915"/>
    <cellStyle name="Input 103 2 8" xfId="22078"/>
    <cellStyle name="Input 103 2 9" xfId="18560"/>
    <cellStyle name="Input 103 3" xfId="2563"/>
    <cellStyle name="Input 103 3 2" xfId="7263"/>
    <cellStyle name="Input 103 3 2 2" xfId="20845"/>
    <cellStyle name="Input 103 3 3" xfId="6962"/>
    <cellStyle name="Input 103 3 3 2" xfId="20909"/>
    <cellStyle name="Input 103 3 4" xfId="24618"/>
    <cellStyle name="Input 103 3 5" xfId="18561"/>
    <cellStyle name="Input 103 3 6" xfId="28353"/>
    <cellStyle name="Input 103 4" xfId="2564"/>
    <cellStyle name="Input 103 4 2" xfId="7264"/>
    <cellStyle name="Input 103 4 2 2" xfId="16818"/>
    <cellStyle name="Input 103 4 3" xfId="6961"/>
    <cellStyle name="Input 103 4 3 2" xfId="23456"/>
    <cellStyle name="Input 103 4 4" xfId="22076"/>
    <cellStyle name="Input 103 4 5" xfId="18562"/>
    <cellStyle name="Input 103 4 6" xfId="28354"/>
    <cellStyle name="Input 103 5" xfId="7257"/>
    <cellStyle name="Input 103 5 2" xfId="23387"/>
    <cellStyle name="Input 103 6" xfId="6968"/>
    <cellStyle name="Input 103 6 2" xfId="16889"/>
    <cellStyle name="Input 103 7" xfId="24620"/>
    <cellStyle name="Input 103 8" xfId="24690"/>
    <cellStyle name="Input 103 9" xfId="28347"/>
    <cellStyle name="Input 104" xfId="2565"/>
    <cellStyle name="Input 104 2" xfId="2566"/>
    <cellStyle name="Input 104 2 10" xfId="28356"/>
    <cellStyle name="Input 104 2 2" xfId="2567"/>
    <cellStyle name="Input 104 2 2 2" xfId="7267"/>
    <cellStyle name="Input 104 2 2 2 2" xfId="16817"/>
    <cellStyle name="Input 104 2 2 3" xfId="6958"/>
    <cellStyle name="Input 104 2 2 3 2" xfId="16893"/>
    <cellStyle name="Input 104 2 2 4" xfId="18441"/>
    <cellStyle name="Input 104 2 2 5" xfId="22149"/>
    <cellStyle name="Input 104 2 2 6" xfId="28357"/>
    <cellStyle name="Input 104 2 3" xfId="2568"/>
    <cellStyle name="Input 104 2 3 2" xfId="7268"/>
    <cellStyle name="Input 104 2 3 2 2" xfId="23388"/>
    <cellStyle name="Input 104 2 3 3" xfId="6957"/>
    <cellStyle name="Input 104 2 3 3 2" xfId="20919"/>
    <cellStyle name="Input 104 2 3 4" xfId="24614"/>
    <cellStyle name="Input 104 2 3 5" xfId="24693"/>
    <cellStyle name="Input 104 2 3 6" xfId="28358"/>
    <cellStyle name="Input 104 2 4" xfId="2569"/>
    <cellStyle name="Input 104 2 4 2" xfId="7269"/>
    <cellStyle name="Input 104 2 4 2 2" xfId="20843"/>
    <cellStyle name="Input 104 2 4 3" xfId="6956"/>
    <cellStyle name="Input 104 2 4 3 2" xfId="23466"/>
    <cellStyle name="Input 104 2 4 4" xfId="22072"/>
    <cellStyle name="Input 104 2 4 5" xfId="18563"/>
    <cellStyle name="Input 104 2 4 6" xfId="28359"/>
    <cellStyle name="Input 104 2 5" xfId="2570"/>
    <cellStyle name="Input 104 2 5 2" xfId="7270"/>
    <cellStyle name="Input 104 2 5 2 2" xfId="16816"/>
    <cellStyle name="Input 104 2 5 3" xfId="6955"/>
    <cellStyle name="Input 104 2 5 3 2" xfId="16894"/>
    <cellStyle name="Input 104 2 5 4" xfId="24615"/>
    <cellStyle name="Input 104 2 5 5" xfId="18564"/>
    <cellStyle name="Input 104 2 5 6" xfId="28360"/>
    <cellStyle name="Input 104 2 6" xfId="7266"/>
    <cellStyle name="Input 104 2 6 2" xfId="20844"/>
    <cellStyle name="Input 104 2 7" xfId="6959"/>
    <cellStyle name="Input 104 2 7 2" xfId="16892"/>
    <cellStyle name="Input 104 2 8" xfId="18442"/>
    <cellStyle name="Input 104 2 9" xfId="24694"/>
    <cellStyle name="Input 104 3" xfId="2571"/>
    <cellStyle name="Input 104 3 2" xfId="7271"/>
    <cellStyle name="Input 104 3 2 2" xfId="16815"/>
    <cellStyle name="Input 104 3 3" xfId="6954"/>
    <cellStyle name="Input 104 3 3 2" xfId="20920"/>
    <cellStyle name="Input 104 3 4" xfId="22073"/>
    <cellStyle name="Input 104 3 5" xfId="22152"/>
    <cellStyle name="Input 104 3 6" xfId="28361"/>
    <cellStyle name="Input 104 4" xfId="2572"/>
    <cellStyle name="Input 104 4 2" xfId="7272"/>
    <cellStyle name="Input 104 4 2 2" xfId="16814"/>
    <cellStyle name="Input 104 4 3" xfId="6953"/>
    <cellStyle name="Input 104 4 3 2" xfId="23467"/>
    <cellStyle name="Input 104 4 4" xfId="18440"/>
    <cellStyle name="Input 104 4 5" xfId="24696"/>
    <cellStyle name="Input 104 4 6" xfId="28362"/>
    <cellStyle name="Input 104 5" xfId="7265"/>
    <cellStyle name="Input 104 5 2" xfId="23389"/>
    <cellStyle name="Input 104 6" xfId="6960"/>
    <cellStyle name="Input 104 6 2" xfId="16891"/>
    <cellStyle name="Input 104 7" xfId="18443"/>
    <cellStyle name="Input 104 8" xfId="22150"/>
    <cellStyle name="Input 104 9" xfId="28355"/>
    <cellStyle name="Input 105" xfId="2573"/>
    <cellStyle name="Input 105 2" xfId="2574"/>
    <cellStyle name="Input 105 2 10" xfId="28364"/>
    <cellStyle name="Input 105 2 2" xfId="2575"/>
    <cellStyle name="Input 105 2 2 2" xfId="7275"/>
    <cellStyle name="Input 105 2 2 2 2" xfId="20833"/>
    <cellStyle name="Input 105 2 2 3" xfId="6950"/>
    <cellStyle name="Input 105 2 2 3 2" xfId="23468"/>
    <cellStyle name="Input 105 2 2 4" xfId="22043"/>
    <cellStyle name="Input 105 2 2 5" xfId="18565"/>
    <cellStyle name="Input 105 2 2 6" xfId="28365"/>
    <cellStyle name="Input 105 2 3" xfId="2576"/>
    <cellStyle name="Input 105 2 3 2" xfId="7276"/>
    <cellStyle name="Input 105 2 3 2 2" xfId="23385"/>
    <cellStyle name="Input 105 2 3 3" xfId="6949"/>
    <cellStyle name="Input 105 2 3 3 2" xfId="16896"/>
    <cellStyle name="Input 105 2 3 4" xfId="24613"/>
    <cellStyle name="Input 105 2 3 5" xfId="22153"/>
    <cellStyle name="Input 105 2 3 6" xfId="28366"/>
    <cellStyle name="Input 105 2 4" xfId="2577"/>
    <cellStyle name="Input 105 2 4 2" xfId="7277"/>
    <cellStyle name="Input 105 2 4 2 2" xfId="20840"/>
    <cellStyle name="Input 105 2 4 3" xfId="6948"/>
    <cellStyle name="Input 105 2 4 3 2" xfId="20922"/>
    <cellStyle name="Input 105 2 4 4" xfId="22071"/>
    <cellStyle name="Input 105 2 4 5" xfId="24697"/>
    <cellStyle name="Input 105 2 4 6" xfId="28367"/>
    <cellStyle name="Input 105 2 5" xfId="2578"/>
    <cellStyle name="Input 105 2 5 2" xfId="7278"/>
    <cellStyle name="Input 105 2 5 2 2" xfId="16812"/>
    <cellStyle name="Input 105 2 5 3" xfId="6947"/>
    <cellStyle name="Input 105 2 5 3 2" xfId="23469"/>
    <cellStyle name="Input 105 2 5 4" xfId="18438"/>
    <cellStyle name="Input 105 2 5 5" xfId="22136"/>
    <cellStyle name="Input 105 2 5 6" xfId="28368"/>
    <cellStyle name="Input 105 2 6" xfId="7274"/>
    <cellStyle name="Input 105 2 6 2" xfId="23378"/>
    <cellStyle name="Input 105 2 7" xfId="6951"/>
    <cellStyle name="Input 105 2 7 2" xfId="20921"/>
    <cellStyle name="Input 105 2 8" xfId="24585"/>
    <cellStyle name="Input 105 2 9" xfId="24695"/>
    <cellStyle name="Input 105 3" xfId="2579"/>
    <cellStyle name="Input 105 3 2" xfId="7279"/>
    <cellStyle name="Input 105 3 2 2" xfId="23384"/>
    <cellStyle name="Input 105 3 3" xfId="6946"/>
    <cellStyle name="Input 105 3 3 2" xfId="20918"/>
    <cellStyle name="Input 105 3 4" xfId="24612"/>
    <cellStyle name="Input 105 3 5" xfId="24680"/>
    <cellStyle name="Input 105 3 6" xfId="28369"/>
    <cellStyle name="Input 105 4" xfId="2580"/>
    <cellStyle name="Input 105 4 2" xfId="7280"/>
    <cellStyle name="Input 105 4 2 2" xfId="20839"/>
    <cellStyle name="Input 105 4 3" xfId="6945"/>
    <cellStyle name="Input 105 4 3 2" xfId="23465"/>
    <cellStyle name="Input 105 4 4" xfId="22070"/>
    <cellStyle name="Input 105 4 5" xfId="18566"/>
    <cellStyle name="Input 105 4 6" xfId="28370"/>
    <cellStyle name="Input 105 5" xfId="7273"/>
    <cellStyle name="Input 105 5 2" xfId="16813"/>
    <cellStyle name="Input 105 6" xfId="6952"/>
    <cellStyle name="Input 105 6 2" xfId="16895"/>
    <cellStyle name="Input 105 7" xfId="18439"/>
    <cellStyle name="Input 105 8" xfId="22151"/>
    <cellStyle name="Input 105 9" xfId="28363"/>
    <cellStyle name="Input 106" xfId="2581"/>
    <cellStyle name="Input 106 2" xfId="2582"/>
    <cellStyle name="Input 106 2 10" xfId="28372"/>
    <cellStyle name="Input 106 2 2" xfId="2583"/>
    <cellStyle name="Input 106 2 2 2" xfId="7283"/>
    <cellStyle name="Input 106 2 2 2 2" xfId="20834"/>
    <cellStyle name="Input 106 2 2 3" xfId="6942"/>
    <cellStyle name="Input 106 2 2 3 2" xfId="23470"/>
    <cellStyle name="Input 106 2 2 4" xfId="22065"/>
    <cellStyle name="Input 106 2 2 5" xfId="18569"/>
    <cellStyle name="Input 106 2 2 6" xfId="28373"/>
    <cellStyle name="Input 106 2 3" xfId="2584"/>
    <cellStyle name="Input 106 2 3 2" xfId="7284"/>
    <cellStyle name="Input 106 2 3 2 2" xfId="23383"/>
    <cellStyle name="Input 106 2 3 3" xfId="6941"/>
    <cellStyle name="Input 106 2 3 3 2" xfId="16898"/>
    <cellStyle name="Input 106 2 3 4" xfId="24611"/>
    <cellStyle name="Input 106 2 3 5" xfId="22157"/>
    <cellStyle name="Input 106 2 3 6" xfId="28374"/>
    <cellStyle name="Input 106 2 4" xfId="2585"/>
    <cellStyle name="Input 106 2 4 2" xfId="7285"/>
    <cellStyle name="Input 106 2 4 2 2" xfId="20838"/>
    <cellStyle name="Input 106 2 4 3" xfId="6940"/>
    <cellStyle name="Input 106 2 4 3 2" xfId="20924"/>
    <cellStyle name="Input 106 2 4 4" xfId="22069"/>
    <cellStyle name="Input 106 2 4 5" xfId="24701"/>
    <cellStyle name="Input 106 2 4 6" xfId="28375"/>
    <cellStyle name="Input 106 2 5" xfId="2586"/>
    <cellStyle name="Input 106 2 5 2" xfId="7286"/>
    <cellStyle name="Input 106 2 5 2 2" xfId="16810"/>
    <cellStyle name="Input 106 2 5 3" xfId="6939"/>
    <cellStyle name="Input 106 2 5 3 2" xfId="23471"/>
    <cellStyle name="Input 106 2 5 4" xfId="18436"/>
    <cellStyle name="Input 106 2 5 5" xfId="22156"/>
    <cellStyle name="Input 106 2 5 6" xfId="28376"/>
    <cellStyle name="Input 106 2 6" xfId="7282"/>
    <cellStyle name="Input 106 2 6 2" xfId="23379"/>
    <cellStyle name="Input 106 2 7" xfId="6943"/>
    <cellStyle name="Input 106 2 7 2" xfId="20923"/>
    <cellStyle name="Input 106 2 8" xfId="24607"/>
    <cellStyle name="Input 106 2 9" xfId="18568"/>
    <cellStyle name="Input 106 3" xfId="2587"/>
    <cellStyle name="Input 106 3 2" xfId="7287"/>
    <cellStyle name="Input 106 3 2 2" xfId="23382"/>
    <cellStyle name="Input 106 3 3" xfId="6938"/>
    <cellStyle name="Input 106 3 3 2" xfId="20917"/>
    <cellStyle name="Input 106 3 4" xfId="24610"/>
    <cellStyle name="Input 106 3 5" xfId="24700"/>
    <cellStyle name="Input 106 3 6" xfId="28377"/>
    <cellStyle name="Input 106 4" xfId="2588"/>
    <cellStyle name="Input 106 4 2" xfId="7288"/>
    <cellStyle name="Input 106 4 2 2" xfId="20837"/>
    <cellStyle name="Input 106 4 3" xfId="6937"/>
    <cellStyle name="Input 106 4 3 2" xfId="23464"/>
    <cellStyle name="Input 106 4 4" xfId="22068"/>
    <cellStyle name="Input 106 4 5" xfId="18570"/>
    <cellStyle name="Input 106 4 6" xfId="28378"/>
    <cellStyle name="Input 106 5" xfId="7281"/>
    <cellStyle name="Input 106 5 2" xfId="16811"/>
    <cellStyle name="Input 106 6" xfId="6944"/>
    <cellStyle name="Input 106 6 2" xfId="16897"/>
    <cellStyle name="Input 106 7" xfId="18437"/>
    <cellStyle name="Input 106 8" xfId="18567"/>
    <cellStyle name="Input 106 9" xfId="28371"/>
    <cellStyle name="Input 107" xfId="2589"/>
    <cellStyle name="Input 107 2" xfId="2590"/>
    <cellStyle name="Input 107 2 10" xfId="28380"/>
    <cellStyle name="Input 107 2 2" xfId="2591"/>
    <cellStyle name="Input 107 2 2 2" xfId="7291"/>
    <cellStyle name="Input 107 2 2 2 2" xfId="20836"/>
    <cellStyle name="Input 107 2 2 3" xfId="6934"/>
    <cellStyle name="Input 107 2 2 3 2" xfId="16901"/>
    <cellStyle name="Input 107 2 2 4" xfId="22067"/>
    <cellStyle name="Input 107 2 2 5" xfId="24703"/>
    <cellStyle name="Input 107 2 2 6" xfId="28381"/>
    <cellStyle name="Input 107 2 3" xfId="2592"/>
    <cellStyle name="Input 107 2 3 2" xfId="7292"/>
    <cellStyle name="Input 107 2 3 2 2" xfId="16808"/>
    <cellStyle name="Input 107 2 3 3" xfId="6933"/>
    <cellStyle name="Input 107 2 3 3 2" xfId="20927"/>
    <cellStyle name="Input 107 2 3 4" xfId="18434"/>
    <cellStyle name="Input 107 2 3 5" xfId="22158"/>
    <cellStyle name="Input 107 2 3 6" xfId="28382"/>
    <cellStyle name="Input 107 2 4" xfId="2593"/>
    <cellStyle name="Input 107 2 4 2" xfId="7293"/>
    <cellStyle name="Input 107 2 4 2 2" xfId="23380"/>
    <cellStyle name="Input 107 2 4 3" xfId="6932"/>
    <cellStyle name="Input 107 2 4 3 2" xfId="23474"/>
    <cellStyle name="Input 107 2 4 4" xfId="24608"/>
    <cellStyle name="Input 107 2 4 5" xfId="24702"/>
    <cellStyle name="Input 107 2 4 6" xfId="28383"/>
    <cellStyle name="Input 107 2 5" xfId="2594"/>
    <cellStyle name="Input 107 2 5 2" xfId="7294"/>
    <cellStyle name="Input 107 2 5 2 2" xfId="20835"/>
    <cellStyle name="Input 107 2 5 3" xfId="6931"/>
    <cellStyle name="Input 107 2 5 3 2" xfId="16902"/>
    <cellStyle name="Input 107 2 5 4" xfId="22066"/>
    <cellStyle name="Input 107 2 5 5" xfId="18572"/>
    <cellStyle name="Input 107 2 5 6" xfId="28384"/>
    <cellStyle name="Input 107 2 6" xfId="7290"/>
    <cellStyle name="Input 107 2 6 2" xfId="23381"/>
    <cellStyle name="Input 107 2 7" xfId="6935"/>
    <cellStyle name="Input 107 2 7 2" xfId="16900"/>
    <cellStyle name="Input 107 2 8" xfId="24609"/>
    <cellStyle name="Input 107 2 9" xfId="22159"/>
    <cellStyle name="Input 107 3" xfId="2595"/>
    <cellStyle name="Input 107 3 2" xfId="7295"/>
    <cellStyle name="Input 107 3 2 2" xfId="16807"/>
    <cellStyle name="Input 107 3 3" xfId="6930"/>
    <cellStyle name="Input 107 3 3 2" xfId="20928"/>
    <cellStyle name="Input 107 3 4" xfId="18433"/>
    <cellStyle name="Input 107 3 5" xfId="22160"/>
    <cellStyle name="Input 107 3 6" xfId="28385"/>
    <cellStyle name="Input 107 4" xfId="2596"/>
    <cellStyle name="Input 107 4 2" xfId="7296"/>
    <cellStyle name="Input 107 4 2 2" xfId="16806"/>
    <cellStyle name="Input 107 4 3" xfId="6929"/>
    <cellStyle name="Input 107 4 3 2" xfId="23475"/>
    <cellStyle name="Input 107 4 4" xfId="18432"/>
    <cellStyle name="Input 107 4 5" xfId="24704"/>
    <cellStyle name="Input 107 4 6" xfId="28386"/>
    <cellStyle name="Input 107 5" xfId="7289"/>
    <cellStyle name="Input 107 5 2" xfId="16809"/>
    <cellStyle name="Input 107 6" xfId="6936"/>
    <cellStyle name="Input 107 6 2" xfId="16899"/>
    <cellStyle name="Input 107 7" xfId="18435"/>
    <cellStyle name="Input 107 8" xfId="18571"/>
    <cellStyle name="Input 107 9" xfId="28379"/>
    <cellStyle name="Input 108" xfId="2597"/>
    <cellStyle name="Input 108 2" xfId="2598"/>
    <cellStyle name="Input 108 2 10" xfId="28388"/>
    <cellStyle name="Input 108 2 2" xfId="2599"/>
    <cellStyle name="Input 108 2 2 2" xfId="7299"/>
    <cellStyle name="Input 108 2 2 2 2" xfId="20825"/>
    <cellStyle name="Input 108 2 2 3" xfId="6926"/>
    <cellStyle name="Input 108 2 2 3 2" xfId="23476"/>
    <cellStyle name="Input 108 2 2 4" xfId="24606"/>
    <cellStyle name="Input 108 2 2 5" xfId="18573"/>
    <cellStyle name="Input 108 2 2 6" xfId="28389"/>
    <cellStyle name="Input 108 2 3" xfId="2600"/>
    <cellStyle name="Input 108 2 3 2" xfId="7300"/>
    <cellStyle name="Input 108 2 3 2 2" xfId="23377"/>
    <cellStyle name="Input 108 2 3 3" xfId="6925"/>
    <cellStyle name="Input 108 2 3 3 2" xfId="16904"/>
    <cellStyle name="Input 108 2 3 4" xfId="22064"/>
    <cellStyle name="Input 108 2 3 5" xfId="18574"/>
    <cellStyle name="Input 108 2 3 6" xfId="28390"/>
    <cellStyle name="Input 108 2 4" xfId="2601"/>
    <cellStyle name="Input 108 2 4 2" xfId="7301"/>
    <cellStyle name="Input 108 2 4 2 2" xfId="20832"/>
    <cellStyle name="Input 108 2 4 3" xfId="6924"/>
    <cellStyle name="Input 108 2 4 3 2" xfId="20930"/>
    <cellStyle name="Input 108 2 4 4" xfId="18431"/>
    <cellStyle name="Input 108 2 4 5" xfId="18575"/>
    <cellStyle name="Input 108 2 4 6" xfId="28391"/>
    <cellStyle name="Input 108 2 5" xfId="2602"/>
    <cellStyle name="Input 108 2 5 2" xfId="7302"/>
    <cellStyle name="Input 108 2 5 2 2" xfId="16804"/>
    <cellStyle name="Input 108 2 5 3" xfId="6923"/>
    <cellStyle name="Input 108 2 5 3 2" xfId="23477"/>
    <cellStyle name="Input 108 2 5 4" xfId="24605"/>
    <cellStyle name="Input 108 2 5 5" xfId="22163"/>
    <cellStyle name="Input 108 2 5 6" xfId="28392"/>
    <cellStyle name="Input 108 2 6" xfId="7298"/>
    <cellStyle name="Input 108 2 6 2" xfId="23370"/>
    <cellStyle name="Input 108 2 7" xfId="6927"/>
    <cellStyle name="Input 108 2 7 2" xfId="20929"/>
    <cellStyle name="Input 108 2 8" xfId="22060"/>
    <cellStyle name="Input 108 2 9" xfId="24699"/>
    <cellStyle name="Input 108 3" xfId="2603"/>
    <cellStyle name="Input 108 3 2" xfId="7303"/>
    <cellStyle name="Input 108 3 2 2" xfId="23376"/>
    <cellStyle name="Input 108 3 3" xfId="6922"/>
    <cellStyle name="Input 108 3 3 2" xfId="20926"/>
    <cellStyle name="Input 108 3 4" xfId="22063"/>
    <cellStyle name="Input 108 3 5" xfId="24707"/>
    <cellStyle name="Input 108 3 6" xfId="28393"/>
    <cellStyle name="Input 108 4" xfId="2604"/>
    <cellStyle name="Input 108 4 2" xfId="7304"/>
    <cellStyle name="Input 108 4 2 2" xfId="20831"/>
    <cellStyle name="Input 108 4 3" xfId="6921"/>
    <cellStyle name="Input 108 4 3 2" xfId="23473"/>
    <cellStyle name="Input 108 4 4" xfId="18430"/>
    <cellStyle name="Input 108 4 5" xfId="22162"/>
    <cellStyle name="Input 108 4 6" xfId="28394"/>
    <cellStyle name="Input 108 5" xfId="7297"/>
    <cellStyle name="Input 108 5 2" xfId="16805"/>
    <cellStyle name="Input 108 6" xfId="6928"/>
    <cellStyle name="Input 108 6 2" xfId="16903"/>
    <cellStyle name="Input 108 7" xfId="24602"/>
    <cellStyle name="Input 108 8" xfId="22155"/>
    <cellStyle name="Input 108 9" xfId="28387"/>
    <cellStyle name="Input 109" xfId="2605"/>
    <cellStyle name="Input 109 2" xfId="2606"/>
    <cellStyle name="Input 109 2 10" xfId="28396"/>
    <cellStyle name="Input 109 2 2" xfId="2607"/>
    <cellStyle name="Input 109 2 2 2" xfId="7307"/>
    <cellStyle name="Input 109 2 2 2 2" xfId="20826"/>
    <cellStyle name="Input 109 2 2 3" xfId="6918"/>
    <cellStyle name="Input 109 2 2 3 2" xfId="23478"/>
    <cellStyle name="Input 109 2 2 4" xfId="18429"/>
    <cellStyle name="Input 109 2 2 5" xfId="18577"/>
    <cellStyle name="Input 109 2 2 6" xfId="28397"/>
    <cellStyle name="Input 109 2 3" xfId="2608"/>
    <cellStyle name="Input 109 2 3 2" xfId="7308"/>
    <cellStyle name="Input 109 2 3 2 2" xfId="23375"/>
    <cellStyle name="Input 109 2 3 3" xfId="6917"/>
    <cellStyle name="Input 109 2 3 3 2" xfId="16906"/>
    <cellStyle name="Input 109 2 3 4" xfId="24603"/>
    <cellStyle name="Input 109 2 3 5" xfId="22165"/>
    <cellStyle name="Input 109 2 3 6" xfId="28398"/>
    <cellStyle name="Input 109 2 4" xfId="2609"/>
    <cellStyle name="Input 109 2 4 2" xfId="7309"/>
    <cellStyle name="Input 109 2 4 2 2" xfId="20830"/>
    <cellStyle name="Input 109 2 4 3" xfId="6916"/>
    <cellStyle name="Input 109 2 4 3 2" xfId="20932"/>
    <cellStyle name="Input 109 2 4 4" xfId="22061"/>
    <cellStyle name="Input 109 2 4 5" xfId="24709"/>
    <cellStyle name="Input 109 2 4 6" xfId="28399"/>
    <cellStyle name="Input 109 2 5" xfId="2610"/>
    <cellStyle name="Input 109 2 5 2" xfId="7310"/>
    <cellStyle name="Input 109 2 5 2 2" xfId="16802"/>
    <cellStyle name="Input 109 2 5 3" xfId="6915"/>
    <cellStyle name="Input 109 2 5 3 2" xfId="23479"/>
    <cellStyle name="Input 109 2 5 4" xfId="18428"/>
    <cellStyle name="Input 109 2 5 5" xfId="22164"/>
    <cellStyle name="Input 109 2 5 6" xfId="28400"/>
    <cellStyle name="Input 109 2 6" xfId="7306"/>
    <cellStyle name="Input 109 2 6 2" xfId="23371"/>
    <cellStyle name="Input 109 2 7" xfId="6919"/>
    <cellStyle name="Input 109 2 7 2" xfId="20931"/>
    <cellStyle name="Input 109 2 8" xfId="22062"/>
    <cellStyle name="Input 109 2 9" xfId="18576"/>
    <cellStyle name="Input 109 3" xfId="2611"/>
    <cellStyle name="Input 109 3 2" xfId="7311"/>
    <cellStyle name="Input 109 3 2 2" xfId="23374"/>
    <cellStyle name="Input 109 3 3" xfId="6914"/>
    <cellStyle name="Input 109 3 3 2" xfId="20925"/>
    <cellStyle name="Input 109 3 4" xfId="18427"/>
    <cellStyle name="Input 109 3 5" xfId="24708"/>
    <cellStyle name="Input 109 3 6" xfId="28401"/>
    <cellStyle name="Input 109 4" xfId="2612"/>
    <cellStyle name="Input 109 4 2" xfId="7312"/>
    <cellStyle name="Input 109 4 2 2" xfId="20829"/>
    <cellStyle name="Input 109 4 3" xfId="6913"/>
    <cellStyle name="Input 109 4 3 2" xfId="23472"/>
    <cellStyle name="Input 109 4 4" xfId="24594"/>
    <cellStyle name="Input 109 4 5" xfId="18578"/>
    <cellStyle name="Input 109 4 6" xfId="28402"/>
    <cellStyle name="Input 109 5" xfId="7305"/>
    <cellStyle name="Input 109 5 2" xfId="16803"/>
    <cellStyle name="Input 109 6" xfId="6920"/>
    <cellStyle name="Input 109 6 2" xfId="16905"/>
    <cellStyle name="Input 109 7" xfId="24604"/>
    <cellStyle name="Input 109 8" xfId="24706"/>
    <cellStyle name="Input 109 9" xfId="28395"/>
    <cellStyle name="Input 11" xfId="2613"/>
    <cellStyle name="Input 11 2" xfId="2614"/>
    <cellStyle name="Input 11 2 10" xfId="28404"/>
    <cellStyle name="Input 11 2 2" xfId="2615"/>
    <cellStyle name="Input 11 2 2 2" xfId="7315"/>
    <cellStyle name="Input 11 2 2 2 2" xfId="20828"/>
    <cellStyle name="Input 11 2 2 3" xfId="6910"/>
    <cellStyle name="Input 11 2 2 3 2" xfId="16909"/>
    <cellStyle name="Input 11 2 2 4" xfId="22059"/>
    <cellStyle name="Input 11 2 2 5" xfId="22161"/>
    <cellStyle name="Input 11 2 2 6" xfId="28405"/>
    <cellStyle name="Input 11 2 3" xfId="2616"/>
    <cellStyle name="Input 11 2 3 2" xfId="7316"/>
    <cellStyle name="Input 11 2 3 2 2" xfId="16800"/>
    <cellStyle name="Input 11 2 3 3" xfId="6909"/>
    <cellStyle name="Input 11 2 3 3 2" xfId="20935"/>
    <cellStyle name="Input 11 2 3 4" xfId="18426"/>
    <cellStyle name="Input 11 2 3 5" xfId="24705"/>
    <cellStyle name="Input 11 2 3 6" xfId="28406"/>
    <cellStyle name="Input 11 2 4" xfId="2617"/>
    <cellStyle name="Input 11 2 4 2" xfId="7317"/>
    <cellStyle name="Input 11 2 4 2 2" xfId="23372"/>
    <cellStyle name="Input 11 2 4 3" xfId="6908"/>
    <cellStyle name="Input 11 2 4 3 2" xfId="23482"/>
    <cellStyle name="Input 11 2 4 4" xfId="24600"/>
    <cellStyle name="Input 11 2 4 5" xfId="18579"/>
    <cellStyle name="Input 11 2 4 6" xfId="28407"/>
    <cellStyle name="Input 11 2 5" xfId="2618"/>
    <cellStyle name="Input 11 2 5 2" xfId="7318"/>
    <cellStyle name="Input 11 2 5 2 2" xfId="20827"/>
    <cellStyle name="Input 11 2 5 3" xfId="6907"/>
    <cellStyle name="Input 11 2 5 3 2" xfId="16910"/>
    <cellStyle name="Input 11 2 5 4" xfId="22058"/>
    <cellStyle name="Input 11 2 5 5" xfId="18580"/>
    <cellStyle name="Input 11 2 5 6" xfId="28408"/>
    <cellStyle name="Input 11 2 6" xfId="7314"/>
    <cellStyle name="Input 11 2 6 2" xfId="23373"/>
    <cellStyle name="Input 11 2 7" xfId="6911"/>
    <cellStyle name="Input 11 2 7 2" xfId="16908"/>
    <cellStyle name="Input 11 2 8" xfId="24601"/>
    <cellStyle name="Input 11 2 9" xfId="24710"/>
    <cellStyle name="Input 11 3" xfId="2619"/>
    <cellStyle name="Input 11 3 2" xfId="7319"/>
    <cellStyle name="Input 11 3 2 2" xfId="16799"/>
    <cellStyle name="Input 11 3 3" xfId="6906"/>
    <cellStyle name="Input 11 3 3 2" xfId="20936"/>
    <cellStyle name="Input 11 3 4" xfId="18425"/>
    <cellStyle name="Input 11 3 5" xfId="22168"/>
    <cellStyle name="Input 11 3 6" xfId="28409"/>
    <cellStyle name="Input 11 4" xfId="2620"/>
    <cellStyle name="Input 11 4 2" xfId="7320"/>
    <cellStyle name="Input 11 4 2 2" xfId="16798"/>
    <cellStyle name="Input 11 4 3" xfId="6905"/>
    <cellStyle name="Input 11 4 3 2" xfId="23483"/>
    <cellStyle name="Input 11 4 4" xfId="24595"/>
    <cellStyle name="Input 11 4 5" xfId="24712"/>
    <cellStyle name="Input 11 4 6" xfId="28410"/>
    <cellStyle name="Input 11 5" xfId="7313"/>
    <cellStyle name="Input 11 5 2" xfId="16801"/>
    <cellStyle name="Input 11 6" xfId="6912"/>
    <cellStyle name="Input 11 6 2" xfId="16907"/>
    <cellStyle name="Input 11 7" xfId="22052"/>
    <cellStyle name="Input 11 8" xfId="22166"/>
    <cellStyle name="Input 11 9" xfId="28403"/>
    <cellStyle name="Input 110" xfId="2621"/>
    <cellStyle name="Input 110 2" xfId="2622"/>
    <cellStyle name="Input 110 2 10" xfId="28412"/>
    <cellStyle name="Input 110 2 2" xfId="2623"/>
    <cellStyle name="Input 110 2 2 2" xfId="7323"/>
    <cellStyle name="Input 110 2 2 2 2" xfId="20817"/>
    <cellStyle name="Input 110 2 2 3" xfId="6902"/>
    <cellStyle name="Input 110 2 2 3 2" xfId="23484"/>
    <cellStyle name="Input 110 2 2 4" xfId="22057"/>
    <cellStyle name="Input 110 2 2 5" xfId="18581"/>
    <cellStyle name="Input 110 2 2 6" xfId="28413"/>
    <cellStyle name="Input 110 2 3" xfId="2624"/>
    <cellStyle name="Input 110 2 3 2" xfId="7324"/>
    <cellStyle name="Input 110 2 3 2 2" xfId="23369"/>
    <cellStyle name="Input 110 2 3 3" xfId="6901"/>
    <cellStyle name="Input 110 2 3 3 2" xfId="16912"/>
    <cellStyle name="Input 110 2 3 4" xfId="18424"/>
    <cellStyle name="Input 110 2 3 5" xfId="18582"/>
    <cellStyle name="Input 110 2 3 6" xfId="28414"/>
    <cellStyle name="Input 110 2 4" xfId="2625"/>
    <cellStyle name="Input 110 2 4 2" xfId="7325"/>
    <cellStyle name="Input 110 2 4 2 2" xfId="20824"/>
    <cellStyle name="Input 110 2 4 3" xfId="6900"/>
    <cellStyle name="Input 110 2 4 3 2" xfId="20938"/>
    <cellStyle name="Input 110 2 4 4" xfId="24598"/>
    <cellStyle name="Input 110 2 4 5" xfId="22170"/>
    <cellStyle name="Input 110 2 4 6" xfId="28415"/>
    <cellStyle name="Input 110 2 5" xfId="2626"/>
    <cellStyle name="Input 110 2 5 2" xfId="7326"/>
    <cellStyle name="Input 110 2 5 2 2" xfId="16796"/>
    <cellStyle name="Input 110 2 5 3" xfId="6899"/>
    <cellStyle name="Input 110 2 5 3 2" xfId="23485"/>
    <cellStyle name="Input 110 2 5 4" xfId="22056"/>
    <cellStyle name="Input 110 2 5 5" xfId="24714"/>
    <cellStyle name="Input 110 2 5 6" xfId="28416"/>
    <cellStyle name="Input 110 2 6" xfId="7322"/>
    <cellStyle name="Input 110 2 6 2" xfId="23362"/>
    <cellStyle name="Input 110 2 7" xfId="6903"/>
    <cellStyle name="Input 110 2 7 2" xfId="20937"/>
    <cellStyle name="Input 110 2 8" xfId="24599"/>
    <cellStyle name="Input 110 2 9" xfId="24711"/>
    <cellStyle name="Input 110 3" xfId="2627"/>
    <cellStyle name="Input 110 3 2" xfId="7327"/>
    <cellStyle name="Input 110 3 2 2" xfId="23368"/>
    <cellStyle name="Input 110 3 3" xfId="6898"/>
    <cellStyle name="Input 110 3 3 2" xfId="20934"/>
    <cellStyle name="Input 110 3 4" xfId="18423"/>
    <cellStyle name="Input 110 3 5" xfId="22169"/>
    <cellStyle name="Input 110 3 6" xfId="28417"/>
    <cellStyle name="Input 110 4" xfId="2628"/>
    <cellStyle name="Input 110 4 2" xfId="7328"/>
    <cellStyle name="Input 110 4 2 2" xfId="20823"/>
    <cellStyle name="Input 110 4 3" xfId="6897"/>
    <cellStyle name="Input 110 4 3 2" xfId="23481"/>
    <cellStyle name="Input 110 4 4" xfId="24597"/>
    <cellStyle name="Input 110 4 5" xfId="24713"/>
    <cellStyle name="Input 110 4 6" xfId="28418"/>
    <cellStyle name="Input 110 5" xfId="7321"/>
    <cellStyle name="Input 110 5 2" xfId="16797"/>
    <cellStyle name="Input 110 6" xfId="6904"/>
    <cellStyle name="Input 110 6 2" xfId="16911"/>
    <cellStyle name="Input 110 7" xfId="22053"/>
    <cellStyle name="Input 110 8" xfId="22167"/>
    <cellStyle name="Input 110 9" xfId="28411"/>
    <cellStyle name="Input 111" xfId="2629"/>
    <cellStyle name="Input 111 2" xfId="2630"/>
    <cellStyle name="Input 111 2 10" xfId="28420"/>
    <cellStyle name="Input 111 2 2" xfId="2631"/>
    <cellStyle name="Input 111 2 2 2" xfId="7331"/>
    <cellStyle name="Input 111 2 2 2 2" xfId="20818"/>
    <cellStyle name="Input 111 2 2 3" xfId="6894"/>
    <cellStyle name="Input 111 2 2 3 2" xfId="23486"/>
    <cellStyle name="Input 111 2 2 4" xfId="24596"/>
    <cellStyle name="Input 111 2 2 5" xfId="24715"/>
    <cellStyle name="Input 111 2 2 6" xfId="28421"/>
    <cellStyle name="Input 111 2 3" xfId="2632"/>
    <cellStyle name="Input 111 2 3 2" xfId="7332"/>
    <cellStyle name="Input 111 2 3 2 2" xfId="23367"/>
    <cellStyle name="Input 111 2 3 3" xfId="6893"/>
    <cellStyle name="Input 111 2 3 3 2" xfId="16914"/>
    <cellStyle name="Input 111 2 3 4" xfId="22054"/>
    <cellStyle name="Input 111 2 3 5" xfId="22154"/>
    <cellStyle name="Input 111 2 3 6" xfId="28422"/>
    <cellStyle name="Input 111 2 4" xfId="2633"/>
    <cellStyle name="Input 111 2 4 2" xfId="7333"/>
    <cellStyle name="Input 111 2 4 2 2" xfId="20822"/>
    <cellStyle name="Input 111 2 4 3" xfId="6892"/>
    <cellStyle name="Input 111 2 4 3 2" xfId="20940"/>
    <cellStyle name="Input 111 2 4 4" xfId="18421"/>
    <cellStyle name="Input 111 2 4 5" xfId="24698"/>
    <cellStyle name="Input 111 2 4 6" xfId="28423"/>
    <cellStyle name="Input 111 2 5" xfId="2634"/>
    <cellStyle name="Input 111 2 5 2" xfId="7334"/>
    <cellStyle name="Input 111 2 5 2 2" xfId="16794"/>
    <cellStyle name="Input 111 2 5 3" xfId="6891"/>
    <cellStyle name="Input 111 2 5 3 2" xfId="23487"/>
    <cellStyle name="Input 111 2 5 4" xfId="18420"/>
    <cellStyle name="Input 111 2 5 5" xfId="18584"/>
    <cellStyle name="Input 111 2 5 6" xfId="28424"/>
    <cellStyle name="Input 111 2 6" xfId="7330"/>
    <cellStyle name="Input 111 2 6 2" xfId="23363"/>
    <cellStyle name="Input 111 2 7" xfId="6895"/>
    <cellStyle name="Input 111 2 7 2" xfId="20939"/>
    <cellStyle name="Input 111 2 8" xfId="18422"/>
    <cellStyle name="Input 111 2 9" xfId="22171"/>
    <cellStyle name="Input 111 3" xfId="2635"/>
    <cellStyle name="Input 111 3 2" xfId="7335"/>
    <cellStyle name="Input 111 3 2 2" xfId="23366"/>
    <cellStyle name="Input 111 3 3" xfId="6890"/>
    <cellStyle name="Input 111 3 3 2" xfId="20933"/>
    <cellStyle name="Input 111 3 4" xfId="18419"/>
    <cellStyle name="Input 111 3 5" xfId="18585"/>
    <cellStyle name="Input 111 3 6" xfId="28425"/>
    <cellStyle name="Input 111 4" xfId="2636"/>
    <cellStyle name="Input 111 4 2" xfId="7336"/>
    <cellStyle name="Input 111 4 2 2" xfId="20821"/>
    <cellStyle name="Input 111 4 3" xfId="6889"/>
    <cellStyle name="Input 111 4 3 2" xfId="23480"/>
    <cellStyle name="Input 111 4 4" xfId="24586"/>
    <cellStyle name="Input 111 4 5" xfId="18586"/>
    <cellStyle name="Input 111 4 6" xfId="28426"/>
    <cellStyle name="Input 111 5" xfId="7329"/>
    <cellStyle name="Input 111 5 2" xfId="16795"/>
    <cellStyle name="Input 111 6" xfId="6896"/>
    <cellStyle name="Input 111 6 2" xfId="16913"/>
    <cellStyle name="Input 111 7" xfId="22055"/>
    <cellStyle name="Input 111 8" xfId="18583"/>
    <cellStyle name="Input 111 9" xfId="28419"/>
    <cellStyle name="Input 112" xfId="2637"/>
    <cellStyle name="Input 112 2" xfId="2638"/>
    <cellStyle name="Input 112 2 10" xfId="28428"/>
    <cellStyle name="Input 112 2 2" xfId="2639"/>
    <cellStyle name="Input 112 2 2 2" xfId="7339"/>
    <cellStyle name="Input 112 2 2 2 2" xfId="20820"/>
    <cellStyle name="Input 112 2 2 3" xfId="6886"/>
    <cellStyle name="Input 112 2 2 3 2" xfId="16917"/>
    <cellStyle name="Input 112 2 2 4" xfId="22051"/>
    <cellStyle name="Input 112 2 2 5" xfId="24719"/>
    <cellStyle name="Input 112 2 2 6" xfId="28429"/>
    <cellStyle name="Input 112 2 3" xfId="2640"/>
    <cellStyle name="Input 112 2 3 2" xfId="7340"/>
    <cellStyle name="Input 112 2 3 2 2" xfId="16792"/>
    <cellStyle name="Input 112 2 3 3" xfId="6885"/>
    <cellStyle name="Input 112 2 3 3 2" xfId="20943"/>
    <cellStyle name="Input 112 2 3 4" xfId="18418"/>
    <cellStyle name="Input 112 2 3 5" xfId="22174"/>
    <cellStyle name="Input 112 2 3 6" xfId="28430"/>
    <cellStyle name="Input 112 2 4" xfId="2641"/>
    <cellStyle name="Input 112 2 4 2" xfId="7341"/>
    <cellStyle name="Input 112 2 4 2 2" xfId="23364"/>
    <cellStyle name="Input 112 2 4 3" xfId="6884"/>
    <cellStyle name="Input 112 2 4 3 2" xfId="23490"/>
    <cellStyle name="Input 112 2 4 4" xfId="24592"/>
    <cellStyle name="Input 112 2 4 5" xfId="24718"/>
    <cellStyle name="Input 112 2 4 6" xfId="28431"/>
    <cellStyle name="Input 112 2 5" xfId="2642"/>
    <cellStyle name="Input 112 2 5 2" xfId="7342"/>
    <cellStyle name="Input 112 2 5 2 2" xfId="20819"/>
    <cellStyle name="Input 112 2 5 3" xfId="6883"/>
    <cellStyle name="Input 112 2 5 3 2" xfId="16918"/>
    <cellStyle name="Input 112 2 5 4" xfId="22050"/>
    <cellStyle name="Input 112 2 5 5" xfId="18588"/>
    <cellStyle name="Input 112 2 5 6" xfId="28432"/>
    <cellStyle name="Input 112 2 6" xfId="7338"/>
    <cellStyle name="Input 112 2 6 2" xfId="23365"/>
    <cellStyle name="Input 112 2 7" xfId="6887"/>
    <cellStyle name="Input 112 2 7 2" xfId="16916"/>
    <cellStyle name="Input 112 2 8" xfId="24593"/>
    <cellStyle name="Input 112 2 9" xfId="22175"/>
    <cellStyle name="Input 112 3" xfId="2643"/>
    <cellStyle name="Input 112 3 2" xfId="7343"/>
    <cellStyle name="Input 112 3 2 2" xfId="16791"/>
    <cellStyle name="Input 112 3 3" xfId="6882"/>
    <cellStyle name="Input 112 3 3 2" xfId="20944"/>
    <cellStyle name="Input 112 3 4" xfId="18417"/>
    <cellStyle name="Input 112 3 5" xfId="18589"/>
    <cellStyle name="Input 112 3 6" xfId="28433"/>
    <cellStyle name="Input 112 4" xfId="2644"/>
    <cellStyle name="Input 112 4 2" xfId="7344"/>
    <cellStyle name="Input 112 4 2 2" xfId="16790"/>
    <cellStyle name="Input 112 4 3" xfId="6881"/>
    <cellStyle name="Input 112 4 3 2" xfId="23491"/>
    <cellStyle name="Input 112 4 4" xfId="24587"/>
    <cellStyle name="Input 112 4 5" xfId="22177"/>
    <cellStyle name="Input 112 4 6" xfId="28434"/>
    <cellStyle name="Input 112 5" xfId="7337"/>
    <cellStyle name="Input 112 5 2" xfId="16793"/>
    <cellStyle name="Input 112 6" xfId="6888"/>
    <cellStyle name="Input 112 6 2" xfId="16915"/>
    <cellStyle name="Input 112 7" xfId="22044"/>
    <cellStyle name="Input 112 8" xfId="18587"/>
    <cellStyle name="Input 112 9" xfId="28427"/>
    <cellStyle name="Input 113" xfId="2645"/>
    <cellStyle name="Input 113 2" xfId="2646"/>
    <cellStyle name="Input 113 2 10" xfId="28436"/>
    <cellStyle name="Input 113 2 2" xfId="2647"/>
    <cellStyle name="Input 113 2 2 2" xfId="7347"/>
    <cellStyle name="Input 113 2 2 2 2" xfId="20809"/>
    <cellStyle name="Input 113 2 2 3" xfId="6878"/>
    <cellStyle name="Input 113 2 2 3 2" xfId="23492"/>
    <cellStyle name="Input 113 2 2 4" xfId="22049"/>
    <cellStyle name="Input 113 2 2 5" xfId="24720"/>
    <cellStyle name="Input 113 2 2 6" xfId="28437"/>
    <cellStyle name="Input 113 2 3" xfId="2648"/>
    <cellStyle name="Input 113 2 3 2" xfId="7348"/>
    <cellStyle name="Input 113 2 3 2 2" xfId="23361"/>
    <cellStyle name="Input 113 2 3 3" xfId="6877"/>
    <cellStyle name="Input 113 2 3 3 2" xfId="16920"/>
    <cellStyle name="Input 113 2 3 4" xfId="18416"/>
    <cellStyle name="Input 113 2 3 5" xfId="18590"/>
    <cellStyle name="Input 113 2 3 6" xfId="28438"/>
    <cellStyle name="Input 113 2 4" xfId="2649"/>
    <cellStyle name="Input 113 2 4 2" xfId="7349"/>
    <cellStyle name="Input 113 2 4 2 2" xfId="20816"/>
    <cellStyle name="Input 113 2 4 3" xfId="6876"/>
    <cellStyle name="Input 113 2 4 3 2" xfId="20946"/>
    <cellStyle name="Input 113 2 4 4" xfId="24590"/>
    <cellStyle name="Input 113 2 4 5" xfId="22178"/>
    <cellStyle name="Input 113 2 4 6" xfId="28439"/>
    <cellStyle name="Input 113 2 5" xfId="2650"/>
    <cellStyle name="Input 113 2 5 2" xfId="7350"/>
    <cellStyle name="Input 113 2 5 2 2" xfId="16788"/>
    <cellStyle name="Input 113 2 5 3" xfId="6875"/>
    <cellStyle name="Input 113 2 5 3 2" xfId="23493"/>
    <cellStyle name="Input 113 2 5 4" xfId="22048"/>
    <cellStyle name="Input 113 2 5 5" xfId="24722"/>
    <cellStyle name="Input 113 2 5 6" xfId="28440"/>
    <cellStyle name="Input 113 2 6" xfId="7346"/>
    <cellStyle name="Input 113 2 6 2" xfId="23354"/>
    <cellStyle name="Input 113 2 7" xfId="6879"/>
    <cellStyle name="Input 113 2 7 2" xfId="20945"/>
    <cellStyle name="Input 113 2 8" xfId="24591"/>
    <cellStyle name="Input 113 2 9" xfId="22176"/>
    <cellStyle name="Input 113 3" xfId="2651"/>
    <cellStyle name="Input 113 3 2" xfId="7351"/>
    <cellStyle name="Input 113 3 2 2" xfId="23360"/>
    <cellStyle name="Input 113 3 3" xfId="6874"/>
    <cellStyle name="Input 113 3 3 2" xfId="20942"/>
    <cellStyle name="Input 113 3 4" xfId="18415"/>
    <cellStyle name="Input 113 3 5" xfId="22173"/>
    <cellStyle name="Input 113 3 6" xfId="28441"/>
    <cellStyle name="Input 113 4" xfId="2652"/>
    <cellStyle name="Input 113 4 2" xfId="7352"/>
    <cellStyle name="Input 113 4 2 2" xfId="20815"/>
    <cellStyle name="Input 113 4 3" xfId="6873"/>
    <cellStyle name="Input 113 4 3 2" xfId="23489"/>
    <cellStyle name="Input 113 4 4" xfId="24589"/>
    <cellStyle name="Input 113 4 5" xfId="24717"/>
    <cellStyle name="Input 113 4 6" xfId="28442"/>
    <cellStyle name="Input 113 5" xfId="7345"/>
    <cellStyle name="Input 113 5 2" xfId="16789"/>
    <cellStyle name="Input 113 6" xfId="6880"/>
    <cellStyle name="Input 113 6 2" xfId="16919"/>
    <cellStyle name="Input 113 7" xfId="22045"/>
    <cellStyle name="Input 113 8" xfId="24721"/>
    <cellStyle name="Input 113 9" xfId="28435"/>
    <cellStyle name="Input 114" xfId="2653"/>
    <cellStyle name="Input 114 2" xfId="2654"/>
    <cellStyle name="Input 114 2 10" xfId="28444"/>
    <cellStyle name="Input 114 2 2" xfId="2655"/>
    <cellStyle name="Input 114 2 2 2" xfId="7355"/>
    <cellStyle name="Input 114 2 2 2 2" xfId="20810"/>
    <cellStyle name="Input 114 2 2 3" xfId="6870"/>
    <cellStyle name="Input 114 2 2 3 2" xfId="23494"/>
    <cellStyle name="Input 114 2 2 4" xfId="24588"/>
    <cellStyle name="Input 114 2 2 5" xfId="18593"/>
    <cellStyle name="Input 114 2 2 6" xfId="28445"/>
    <cellStyle name="Input 114 2 3" xfId="2656"/>
    <cellStyle name="Input 114 2 3 2" xfId="7356"/>
    <cellStyle name="Input 114 2 3 2 2" xfId="23359"/>
    <cellStyle name="Input 114 2 3 3" xfId="6869"/>
    <cellStyle name="Input 114 2 3 3 2" xfId="16922"/>
    <cellStyle name="Input 114 2 3 4" xfId="22046"/>
    <cellStyle name="Input 114 2 3 5" xfId="22181"/>
    <cellStyle name="Input 114 2 3 6" xfId="28446"/>
    <cellStyle name="Input 114 2 4" xfId="2657"/>
    <cellStyle name="Input 114 2 4 2" xfId="7357"/>
    <cellStyle name="Input 114 2 4 2 2" xfId="20814"/>
    <cellStyle name="Input 114 2 4 3" xfId="6868"/>
    <cellStyle name="Input 114 2 4 3 2" xfId="20948"/>
    <cellStyle name="Input 114 2 4 4" xfId="18413"/>
    <cellStyle name="Input 114 2 4 5" xfId="24725"/>
    <cellStyle name="Input 114 2 4 6" xfId="28447"/>
    <cellStyle name="Input 114 2 5" xfId="2658"/>
    <cellStyle name="Input 114 2 5 2" xfId="7358"/>
    <cellStyle name="Input 114 2 5 2 2" xfId="16786"/>
    <cellStyle name="Input 114 2 5 3" xfId="6867"/>
    <cellStyle name="Input 114 2 5 3 2" xfId="23495"/>
    <cellStyle name="Input 114 2 5 4" xfId="18412"/>
    <cellStyle name="Input 114 2 5 5" xfId="22180"/>
    <cellStyle name="Input 114 2 5 6" xfId="28448"/>
    <cellStyle name="Input 114 2 6" xfId="7354"/>
    <cellStyle name="Input 114 2 6 2" xfId="23355"/>
    <cellStyle name="Input 114 2 7" xfId="6871"/>
    <cellStyle name="Input 114 2 7 2" xfId="20947"/>
    <cellStyle name="Input 114 2 8" xfId="18414"/>
    <cellStyle name="Input 114 2 9" xfId="18592"/>
    <cellStyle name="Input 114 3" xfId="2659"/>
    <cellStyle name="Input 114 3 2" xfId="7359"/>
    <cellStyle name="Input 114 3 2 2" xfId="23358"/>
    <cellStyle name="Input 114 3 3" xfId="6866"/>
    <cellStyle name="Input 114 3 3 2" xfId="20941"/>
    <cellStyle name="Input 114 3 4" xfId="18411"/>
    <cellStyle name="Input 114 3 5" xfId="24724"/>
    <cellStyle name="Input 114 3 6" xfId="28449"/>
    <cellStyle name="Input 114 4" xfId="2660"/>
    <cellStyle name="Input 114 4 2" xfId="7360"/>
    <cellStyle name="Input 114 4 2 2" xfId="20813"/>
    <cellStyle name="Input 114 4 3" xfId="6865"/>
    <cellStyle name="Input 114 4 3 2" xfId="23488"/>
    <cellStyle name="Input 114 4 4" xfId="18410"/>
    <cellStyle name="Input 114 4 5" xfId="18594"/>
    <cellStyle name="Input 114 4 6" xfId="28450"/>
    <cellStyle name="Input 114 5" xfId="7353"/>
    <cellStyle name="Input 114 5 2" xfId="16787"/>
    <cellStyle name="Input 114 6" xfId="6872"/>
    <cellStyle name="Input 114 6 2" xfId="16921"/>
    <cellStyle name="Input 114 7" xfId="22047"/>
    <cellStyle name="Input 114 8" xfId="18591"/>
    <cellStyle name="Input 114 9" xfId="28443"/>
    <cellStyle name="Input 115" xfId="2661"/>
    <cellStyle name="Input 115 2" xfId="2662"/>
    <cellStyle name="Input 115 2 10" xfId="28452"/>
    <cellStyle name="Input 115 2 2" xfId="2663"/>
    <cellStyle name="Input 115 2 2 2" xfId="7363"/>
    <cellStyle name="Input 115 2 2 2 2" xfId="20812"/>
    <cellStyle name="Input 115 2 2 3" xfId="6862"/>
    <cellStyle name="Input 115 2 2 3 2" xfId="16925"/>
    <cellStyle name="Input 115 2 2 4" xfId="18409"/>
    <cellStyle name="Input 115 2 2 5" xfId="24727"/>
    <cellStyle name="Input 115 2 2 6" xfId="28453"/>
    <cellStyle name="Input 115 2 3" xfId="2664"/>
    <cellStyle name="Input 115 2 3 2" xfId="7364"/>
    <cellStyle name="Input 115 2 3 2 2" xfId="16784"/>
    <cellStyle name="Input 115 2 3 3" xfId="6861"/>
    <cellStyle name="Input 115 2 3 3 2" xfId="20951"/>
    <cellStyle name="Input 115 2 3 4" xfId="24579"/>
    <cellStyle name="Input 115 2 3 5" xfId="22182"/>
    <cellStyle name="Input 115 2 3 6" xfId="28454"/>
    <cellStyle name="Input 115 2 4" xfId="2665"/>
    <cellStyle name="Input 115 2 4 2" xfId="7365"/>
    <cellStyle name="Input 115 2 4 2 2" xfId="23356"/>
    <cellStyle name="Input 115 2 4 3" xfId="6860"/>
    <cellStyle name="Input 115 2 4 3 2" xfId="23498"/>
    <cellStyle name="Input 115 2 4 4" xfId="22037"/>
    <cellStyle name="Input 115 2 4 5" xfId="24726"/>
    <cellStyle name="Input 115 2 4 6" xfId="28455"/>
    <cellStyle name="Input 115 2 5" xfId="2666"/>
    <cellStyle name="Input 115 2 5 2" xfId="7366"/>
    <cellStyle name="Input 115 2 5 2 2" xfId="20811"/>
    <cellStyle name="Input 115 2 5 3" xfId="6859"/>
    <cellStyle name="Input 115 2 5 3 2" xfId="16926"/>
    <cellStyle name="Input 115 2 5 4" xfId="24583"/>
    <cellStyle name="Input 115 2 5 5" xfId="18596"/>
    <cellStyle name="Input 115 2 5 6" xfId="28456"/>
    <cellStyle name="Input 115 2 6" xfId="7362"/>
    <cellStyle name="Input 115 2 6 2" xfId="23357"/>
    <cellStyle name="Input 115 2 7" xfId="6863"/>
    <cellStyle name="Input 115 2 7 2" xfId="16924"/>
    <cellStyle name="Input 115 2 8" xfId="22042"/>
    <cellStyle name="Input 115 2 9" xfId="22183"/>
    <cellStyle name="Input 115 3" xfId="2667"/>
    <cellStyle name="Input 115 3 2" xfId="7367"/>
    <cellStyle name="Input 115 3 2 2" xfId="16783"/>
    <cellStyle name="Input 115 3 3" xfId="6858"/>
    <cellStyle name="Input 115 3 3 2" xfId="20952"/>
    <cellStyle name="Input 115 3 4" xfId="22041"/>
    <cellStyle name="Input 115 3 5" xfId="22184"/>
    <cellStyle name="Input 115 3 6" xfId="28457"/>
    <cellStyle name="Input 115 4" xfId="2668"/>
    <cellStyle name="Input 115 4 2" xfId="7368"/>
    <cellStyle name="Input 115 4 2 2" xfId="16782"/>
    <cellStyle name="Input 115 4 3" xfId="6857"/>
    <cellStyle name="Input 115 4 3 2" xfId="23499"/>
    <cellStyle name="Input 115 4 4" xfId="18408"/>
    <cellStyle name="Input 115 4 5" xfId="24728"/>
    <cellStyle name="Input 115 4 6" xfId="28458"/>
    <cellStyle name="Input 115 5" xfId="7361"/>
    <cellStyle name="Input 115 5 2" xfId="16785"/>
    <cellStyle name="Input 115 6" xfId="6864"/>
    <cellStyle name="Input 115 6 2" xfId="16923"/>
    <cellStyle name="Input 115 7" xfId="24584"/>
    <cellStyle name="Input 115 8" xfId="18595"/>
    <cellStyle name="Input 115 9" xfId="28451"/>
    <cellStyle name="Input 116" xfId="2669"/>
    <cellStyle name="Input 116 2" xfId="2670"/>
    <cellStyle name="Input 116 2 10" xfId="28460"/>
    <cellStyle name="Input 116 2 2" xfId="2671"/>
    <cellStyle name="Input 116 2 2 2" xfId="7371"/>
    <cellStyle name="Input 116 2 2 2 2" xfId="20801"/>
    <cellStyle name="Input 116 2 2 3" xfId="6854"/>
    <cellStyle name="Input 116 2 2 3 2" xfId="23500"/>
    <cellStyle name="Input 116 2 2 4" xfId="18407"/>
    <cellStyle name="Input 116 2 2 5" xfId="18597"/>
    <cellStyle name="Input 116 2 2 6" xfId="28461"/>
    <cellStyle name="Input 116 2 3" xfId="2672"/>
    <cellStyle name="Input 116 2 3 2" xfId="7372"/>
    <cellStyle name="Input 116 2 3 2 2" xfId="23353"/>
    <cellStyle name="Input 116 2 3 3" xfId="6853"/>
    <cellStyle name="Input 116 2 3 3 2" xfId="16928"/>
    <cellStyle name="Input 116 2 3 4" xfId="24581"/>
    <cellStyle name="Input 116 2 3 5" xfId="18598"/>
    <cellStyle name="Input 116 2 3 6" xfId="28462"/>
    <cellStyle name="Input 116 2 4" xfId="2673"/>
    <cellStyle name="Input 116 2 4 2" xfId="7373"/>
    <cellStyle name="Input 116 2 4 2 2" xfId="20808"/>
    <cellStyle name="Input 116 2 4 3" xfId="6852"/>
    <cellStyle name="Input 116 2 4 3 2" xfId="20954"/>
    <cellStyle name="Input 116 2 4 4" xfId="22039"/>
    <cellStyle name="Input 116 2 4 5" xfId="22186"/>
    <cellStyle name="Input 116 2 4 6" xfId="28463"/>
    <cellStyle name="Input 116 2 5" xfId="2674"/>
    <cellStyle name="Input 116 2 5 2" xfId="7374"/>
    <cellStyle name="Input 116 2 5 2 2" xfId="16780"/>
    <cellStyle name="Input 116 2 5 3" xfId="6851"/>
    <cellStyle name="Input 116 2 5 3 2" xfId="23501"/>
    <cellStyle name="Input 116 2 5 4" xfId="18406"/>
    <cellStyle name="Input 116 2 5 5" xfId="24730"/>
    <cellStyle name="Input 116 2 5 6" xfId="28464"/>
    <cellStyle name="Input 116 2 6" xfId="7370"/>
    <cellStyle name="Input 116 2 6 2" xfId="23346"/>
    <cellStyle name="Input 116 2 7" xfId="6855"/>
    <cellStyle name="Input 116 2 7 2" xfId="20953"/>
    <cellStyle name="Input 116 2 8" xfId="22040"/>
    <cellStyle name="Input 116 2 9" xfId="24723"/>
    <cellStyle name="Input 116 3" xfId="2675"/>
    <cellStyle name="Input 116 3 2" xfId="7375"/>
    <cellStyle name="Input 116 3 2 2" xfId="23352"/>
    <cellStyle name="Input 116 3 3" xfId="6850"/>
    <cellStyle name="Input 116 3 3 2" xfId="20950"/>
    <cellStyle name="Input 116 3 4" xfId="24580"/>
    <cellStyle name="Input 116 3 5" xfId="22185"/>
    <cellStyle name="Input 116 3 6" xfId="28465"/>
    <cellStyle name="Input 116 4" xfId="2676"/>
    <cellStyle name="Input 116 4 2" xfId="7376"/>
    <cellStyle name="Input 116 4 2 2" xfId="20807"/>
    <cellStyle name="Input 116 4 3" xfId="6849"/>
    <cellStyle name="Input 116 4 3 2" xfId="23497"/>
    <cellStyle name="Input 116 4 4" xfId="22038"/>
    <cellStyle name="Input 116 4 5" xfId="24729"/>
    <cellStyle name="Input 116 4 6" xfId="28466"/>
    <cellStyle name="Input 116 5" xfId="7369"/>
    <cellStyle name="Input 116 5 2" xfId="16781"/>
    <cellStyle name="Input 116 6" xfId="6856"/>
    <cellStyle name="Input 116 6 2" xfId="16927"/>
    <cellStyle name="Input 116 7" xfId="24582"/>
    <cellStyle name="Input 116 8" xfId="22179"/>
    <cellStyle name="Input 116 9" xfId="28459"/>
    <cellStyle name="Input 117" xfId="2677"/>
    <cellStyle name="Input 117 2" xfId="2678"/>
    <cellStyle name="Input 117 2 10" xfId="28468"/>
    <cellStyle name="Input 117 2 2" xfId="2679"/>
    <cellStyle name="Input 117 2 2 2" xfId="7379"/>
    <cellStyle name="Input 117 2 2 2 2" xfId="20802"/>
    <cellStyle name="Input 117 2 2 3" xfId="6846"/>
    <cellStyle name="Input 117 2 2 3 2" xfId="23502"/>
    <cellStyle name="Input 117 2 2 4" xfId="24574"/>
    <cellStyle name="Input 117 2 2 5" xfId="22188"/>
    <cellStyle name="Input 117 2 2 6" xfId="28469"/>
    <cellStyle name="Input 117 2 3" xfId="2680"/>
    <cellStyle name="Input 117 2 3 2" xfId="7380"/>
    <cellStyle name="Input 117 2 3 2 2" xfId="23351"/>
    <cellStyle name="Input 117 2 3 3" xfId="6845"/>
    <cellStyle name="Input 117 2 3 3 2" xfId="16930"/>
    <cellStyle name="Input 117 2 3 4" xfId="22032"/>
    <cellStyle name="Input 117 2 3 5" xfId="24732"/>
    <cellStyle name="Input 117 2 3 6" xfId="28470"/>
    <cellStyle name="Input 117 2 4" xfId="2681"/>
    <cellStyle name="Input 117 2 4 2" xfId="7381"/>
    <cellStyle name="Input 117 2 4 2 2" xfId="20806"/>
    <cellStyle name="Input 117 2 4 3" xfId="6844"/>
    <cellStyle name="Input 117 2 4 3 2" xfId="20956"/>
    <cellStyle name="Input 117 2 4 4" xfId="24578"/>
    <cellStyle name="Input 117 2 4 5" xfId="22187"/>
    <cellStyle name="Input 117 2 4 6" xfId="28471"/>
    <cellStyle name="Input 117 2 5" xfId="2682"/>
    <cellStyle name="Input 117 2 5 2" xfId="7382"/>
    <cellStyle name="Input 117 2 5 2 2" xfId="16778"/>
    <cellStyle name="Input 117 2 5 3" xfId="6843"/>
    <cellStyle name="Input 117 2 5 3 2" xfId="23503"/>
    <cellStyle name="Input 117 2 5 4" xfId="22036"/>
    <cellStyle name="Input 117 2 5 5" xfId="24731"/>
    <cellStyle name="Input 117 2 5 6" xfId="28472"/>
    <cellStyle name="Input 117 2 6" xfId="7378"/>
    <cellStyle name="Input 117 2 6 2" xfId="23347"/>
    <cellStyle name="Input 117 2 7" xfId="6847"/>
    <cellStyle name="Input 117 2 7 2" xfId="20955"/>
    <cellStyle name="Input 117 2 8" xfId="18404"/>
    <cellStyle name="Input 117 2 9" xfId="18600"/>
    <cellStyle name="Input 117 3" xfId="2683"/>
    <cellStyle name="Input 117 3 2" xfId="7383"/>
    <cellStyle name="Input 117 3 2 2" xfId="23350"/>
    <cellStyle name="Input 117 3 3" xfId="6842"/>
    <cellStyle name="Input 117 3 3 2" xfId="20949"/>
    <cellStyle name="Input 117 3 4" xfId="18403"/>
    <cellStyle name="Input 117 3 5" xfId="18601"/>
    <cellStyle name="Input 117 3 6" xfId="28473"/>
    <cellStyle name="Input 117 4" xfId="2684"/>
    <cellStyle name="Input 117 4 2" xfId="7384"/>
    <cellStyle name="Input 117 4 2 2" xfId="20805"/>
    <cellStyle name="Input 117 4 3" xfId="6841"/>
    <cellStyle name="Input 117 4 3 2" xfId="23496"/>
    <cellStyle name="Input 117 4 4" xfId="24577"/>
    <cellStyle name="Input 117 4 5" xfId="22189"/>
    <cellStyle name="Input 117 4 6" xfId="28474"/>
    <cellStyle name="Input 117 5" xfId="7377"/>
    <cellStyle name="Input 117 5 2" xfId="16779"/>
    <cellStyle name="Input 117 6" xfId="6848"/>
    <cellStyle name="Input 117 6 2" xfId="16929"/>
    <cellStyle name="Input 117 7" xfId="18405"/>
    <cellStyle name="Input 117 8" xfId="18599"/>
    <cellStyle name="Input 117 9" xfId="28467"/>
    <cellStyle name="Input 118" xfId="2685"/>
    <cellStyle name="Input 118 2" xfId="2686"/>
    <cellStyle name="Input 118 2 10" xfId="28476"/>
    <cellStyle name="Input 118 2 2" xfId="2687"/>
    <cellStyle name="Input 118 2 2 2" xfId="7387"/>
    <cellStyle name="Input 118 2 2 2 2" xfId="20804"/>
    <cellStyle name="Input 118 2 2 3" xfId="6838"/>
    <cellStyle name="Input 118 2 2 3 2" xfId="16933"/>
    <cellStyle name="Input 118 2 2 4" xfId="24576"/>
    <cellStyle name="Input 118 2 2 5" xfId="24716"/>
    <cellStyle name="Input 118 2 2 6" xfId="28477"/>
    <cellStyle name="Input 118 2 3" xfId="2688"/>
    <cellStyle name="Input 118 2 3 2" xfId="7388"/>
    <cellStyle name="Input 118 2 3 2 2" xfId="16776"/>
    <cellStyle name="Input 118 2 3 3" xfId="6837"/>
    <cellStyle name="Input 118 2 3 3 2" xfId="20959"/>
    <cellStyle name="Input 118 2 3 4" xfId="22034"/>
    <cellStyle name="Input 118 2 3 5" xfId="18602"/>
    <cellStyle name="Input 118 2 3 6" xfId="28478"/>
    <cellStyle name="Input 118 2 4" xfId="2689"/>
    <cellStyle name="Input 118 2 4 2" xfId="7389"/>
    <cellStyle name="Input 118 2 4 2 2" xfId="23348"/>
    <cellStyle name="Input 118 2 4 3" xfId="6836"/>
    <cellStyle name="Input 118 2 4 3 2" xfId="23506"/>
    <cellStyle name="Input 118 2 4 4" xfId="18401"/>
    <cellStyle name="Input 118 2 4 5" xfId="18603"/>
    <cellStyle name="Input 118 2 4 6" xfId="28479"/>
    <cellStyle name="Input 118 2 5" xfId="2690"/>
    <cellStyle name="Input 118 2 5 2" xfId="7390"/>
    <cellStyle name="Input 118 2 5 2 2" xfId="20803"/>
    <cellStyle name="Input 118 2 5 3" xfId="6835"/>
    <cellStyle name="Input 118 2 5 3 2" xfId="16934"/>
    <cellStyle name="Input 118 2 5 4" xfId="24575"/>
    <cellStyle name="Input 118 2 5 5" xfId="18604"/>
    <cellStyle name="Input 118 2 5 6" xfId="28480"/>
    <cellStyle name="Input 118 2 6" xfId="7386"/>
    <cellStyle name="Input 118 2 6 2" xfId="23349"/>
    <cellStyle name="Input 118 2 7" xfId="6839"/>
    <cellStyle name="Input 118 2 7 2" xfId="16932"/>
    <cellStyle name="Input 118 2 8" xfId="18402"/>
    <cellStyle name="Input 118 2 9" xfId="22172"/>
    <cellStyle name="Input 118 3" xfId="2691"/>
    <cellStyle name="Input 118 3 2" xfId="7391"/>
    <cellStyle name="Input 118 3 2 2" xfId="16775"/>
    <cellStyle name="Input 118 3 3" xfId="6834"/>
    <cellStyle name="Input 118 3 3 2" xfId="20960"/>
    <cellStyle name="Input 118 3 4" xfId="22033"/>
    <cellStyle name="Input 118 3 5" xfId="18605"/>
    <cellStyle name="Input 118 3 6" xfId="28481"/>
    <cellStyle name="Input 118 4" xfId="2692"/>
    <cellStyle name="Input 118 4 2" xfId="7392"/>
    <cellStyle name="Input 118 4 2 2" xfId="16774"/>
    <cellStyle name="Input 118 4 3" xfId="6833"/>
    <cellStyle name="Input 118 4 3 2" xfId="23507"/>
    <cellStyle name="Input 118 4 4" xfId="18400"/>
    <cellStyle name="Input 118 4 5" xfId="22193"/>
    <cellStyle name="Input 118 4 6" xfId="28482"/>
    <cellStyle name="Input 118 5" xfId="7385"/>
    <cellStyle name="Input 118 5 2" xfId="16777"/>
    <cellStyle name="Input 118 6" xfId="6840"/>
    <cellStyle name="Input 118 6 2" xfId="16931"/>
    <cellStyle name="Input 118 7" xfId="22035"/>
    <cellStyle name="Input 118 8" xfId="24733"/>
    <cellStyle name="Input 118 9" xfId="28475"/>
    <cellStyle name="Input 119" xfId="2693"/>
    <cellStyle name="Input 119 2" xfId="2694"/>
    <cellStyle name="Input 119 2 10" xfId="28484"/>
    <cellStyle name="Input 119 2 2" xfId="2695"/>
    <cellStyle name="Input 119 2 2 2" xfId="7395"/>
    <cellStyle name="Input 119 2 2 2 2" xfId="20793"/>
    <cellStyle name="Input 119 2 2 3" xfId="6830"/>
    <cellStyle name="Input 119 2 2 3 2" xfId="23508"/>
    <cellStyle name="Input 119 2 2 4" xfId="22019"/>
    <cellStyle name="Input 119 2 2 5" xfId="24736"/>
    <cellStyle name="Input 119 2 2 6" xfId="28485"/>
    <cellStyle name="Input 119 2 3" xfId="2696"/>
    <cellStyle name="Input 119 2 3 2" xfId="7396"/>
    <cellStyle name="Input 119 2 3 2 2" xfId="23345"/>
    <cellStyle name="Input 119 2 3 3" xfId="6829"/>
    <cellStyle name="Input 119 2 3 3 2" xfId="16936"/>
    <cellStyle name="Input 119 2 3 4" xfId="24573"/>
    <cellStyle name="Input 119 2 3 5" xfId="18606"/>
    <cellStyle name="Input 119 2 3 6" xfId="28486"/>
    <cellStyle name="Input 119 2 4" xfId="2697"/>
    <cellStyle name="Input 119 2 4 2" xfId="7397"/>
    <cellStyle name="Input 119 2 4 2 2" xfId="20800"/>
    <cellStyle name="Input 119 2 4 3" xfId="6828"/>
    <cellStyle name="Input 119 2 4 3 2" xfId="20962"/>
    <cellStyle name="Input 119 2 4 4" xfId="22031"/>
    <cellStyle name="Input 119 2 4 5" xfId="18607"/>
    <cellStyle name="Input 119 2 4 6" xfId="28487"/>
    <cellStyle name="Input 119 2 5" xfId="2698"/>
    <cellStyle name="Input 119 2 5 2" xfId="7398"/>
    <cellStyle name="Input 119 2 5 2 2" xfId="16772"/>
    <cellStyle name="Input 119 2 5 3" xfId="6827"/>
    <cellStyle name="Input 119 2 5 3 2" xfId="23509"/>
    <cellStyle name="Input 119 2 5 4" xfId="18398"/>
    <cellStyle name="Input 119 2 5 5" xfId="22195"/>
    <cellStyle name="Input 119 2 5 6" xfId="28488"/>
    <cellStyle name="Input 119 2 6" xfId="7394"/>
    <cellStyle name="Input 119 2 6 2" xfId="23338"/>
    <cellStyle name="Input 119 2 7" xfId="6831"/>
    <cellStyle name="Input 119 2 7 2" xfId="20961"/>
    <cellStyle name="Input 119 2 8" xfId="24561"/>
    <cellStyle name="Input 119 2 9" xfId="22192"/>
    <cellStyle name="Input 119 3" xfId="2699"/>
    <cellStyle name="Input 119 3 2" xfId="7399"/>
    <cellStyle name="Input 119 3 2 2" xfId="23344"/>
    <cellStyle name="Input 119 3 3" xfId="6826"/>
    <cellStyle name="Input 119 3 3 2" xfId="20958"/>
    <cellStyle name="Input 119 3 4" xfId="24572"/>
    <cellStyle name="Input 119 3 5" xfId="24739"/>
    <cellStyle name="Input 119 3 6" xfId="28489"/>
    <cellStyle name="Input 119 4" xfId="2700"/>
    <cellStyle name="Input 119 4 2" xfId="7400"/>
    <cellStyle name="Input 119 4 2 2" xfId="20799"/>
    <cellStyle name="Input 119 4 3" xfId="6825"/>
    <cellStyle name="Input 119 4 3 2" xfId="23505"/>
    <cellStyle name="Input 119 4 4" xfId="22030"/>
    <cellStyle name="Input 119 4 5" xfId="22194"/>
    <cellStyle name="Input 119 4 6" xfId="28490"/>
    <cellStyle name="Input 119 5" xfId="7393"/>
    <cellStyle name="Input 119 5 2" xfId="16773"/>
    <cellStyle name="Input 119 6" xfId="6832"/>
    <cellStyle name="Input 119 6 2" xfId="16935"/>
    <cellStyle name="Input 119 7" xfId="18399"/>
    <cellStyle name="Input 119 8" xfId="24737"/>
    <cellStyle name="Input 119 9" xfId="28483"/>
    <cellStyle name="Input 12" xfId="2701"/>
    <cellStyle name="Input 12 2" xfId="2702"/>
    <cellStyle name="Input 12 2 10" xfId="28492"/>
    <cellStyle name="Input 12 2 2" xfId="2703"/>
    <cellStyle name="Input 12 2 2 2" xfId="7403"/>
    <cellStyle name="Input 12 2 2 2 2" xfId="20794"/>
    <cellStyle name="Input 12 2 2 3" xfId="6822"/>
    <cellStyle name="Input 12 2 2 3 2" xfId="23510"/>
    <cellStyle name="Input 12 2 2 4" xfId="22025"/>
    <cellStyle name="Input 12 2 2 5" xfId="22196"/>
    <cellStyle name="Input 12 2 2 6" xfId="28493"/>
    <cellStyle name="Input 12 2 3" xfId="2704"/>
    <cellStyle name="Input 12 2 3 2" xfId="7404"/>
    <cellStyle name="Input 12 2 3 2 2" xfId="23343"/>
    <cellStyle name="Input 12 2 3 3" xfId="6821"/>
    <cellStyle name="Input 12 2 3 3 2" xfId="16938"/>
    <cellStyle name="Input 12 2 3 4" xfId="24571"/>
    <cellStyle name="Input 12 2 3 5" xfId="24740"/>
    <cellStyle name="Input 12 2 3 6" xfId="28494"/>
    <cellStyle name="Input 12 2 4" xfId="2705"/>
    <cellStyle name="Input 12 2 4 2" xfId="7405"/>
    <cellStyle name="Input 12 2 4 2 2" xfId="20798"/>
    <cellStyle name="Input 12 2 4 3" xfId="6820"/>
    <cellStyle name="Input 12 2 4 3 2" xfId="20964"/>
    <cellStyle name="Input 12 2 4 4" xfId="22029"/>
    <cellStyle name="Input 12 2 4 5" xfId="22191"/>
    <cellStyle name="Input 12 2 4 6" xfId="28495"/>
    <cellStyle name="Input 12 2 5" xfId="2706"/>
    <cellStyle name="Input 12 2 5 2" xfId="7406"/>
    <cellStyle name="Input 12 2 5 2 2" xfId="16770"/>
    <cellStyle name="Input 12 2 5 3" xfId="6819"/>
    <cellStyle name="Input 12 2 5 3 2" xfId="23511"/>
    <cellStyle name="Input 12 2 5 4" xfId="18396"/>
    <cellStyle name="Input 12 2 5 5" xfId="24735"/>
    <cellStyle name="Input 12 2 5 6" xfId="28496"/>
    <cellStyle name="Input 12 2 6" xfId="7402"/>
    <cellStyle name="Input 12 2 6 2" xfId="23339"/>
    <cellStyle name="Input 12 2 7" xfId="6823"/>
    <cellStyle name="Input 12 2 7 2" xfId="20963"/>
    <cellStyle name="Input 12 2 8" xfId="24567"/>
    <cellStyle name="Input 12 2 9" xfId="18608"/>
    <cellStyle name="Input 12 3" xfId="2707"/>
    <cellStyle name="Input 12 3 2" xfId="7407"/>
    <cellStyle name="Input 12 3 2 2" xfId="23342"/>
    <cellStyle name="Input 12 3 3" xfId="6818"/>
    <cellStyle name="Input 12 3 3 2" xfId="20957"/>
    <cellStyle name="Input 12 3 4" xfId="24570"/>
    <cellStyle name="Input 12 3 5" xfId="18609"/>
    <cellStyle name="Input 12 3 6" xfId="28497"/>
    <cellStyle name="Input 12 4" xfId="2708"/>
    <cellStyle name="Input 12 4 2" xfId="7408"/>
    <cellStyle name="Input 12 4 2 2" xfId="20797"/>
    <cellStyle name="Input 12 4 3" xfId="6817"/>
    <cellStyle name="Input 12 4 3 2" xfId="23504"/>
    <cellStyle name="Input 12 4 4" xfId="22028"/>
    <cellStyle name="Input 12 4 5" xfId="18610"/>
    <cellStyle name="Input 12 4 6" xfId="28498"/>
    <cellStyle name="Input 12 5" xfId="7401"/>
    <cellStyle name="Input 12 5 2" xfId="16771"/>
    <cellStyle name="Input 12 6" xfId="6824"/>
    <cellStyle name="Input 12 6 2" xfId="16937"/>
    <cellStyle name="Input 12 7" xfId="18397"/>
    <cellStyle name="Input 12 8" xfId="24738"/>
    <cellStyle name="Input 12 9" xfId="28491"/>
    <cellStyle name="Input 120" xfId="2709"/>
    <cellStyle name="Input 120 2" xfId="2710"/>
    <cellStyle name="Input 120 2 10" xfId="28500"/>
    <cellStyle name="Input 120 2 2" xfId="2711"/>
    <cellStyle name="Input 120 2 2 2" xfId="7411"/>
    <cellStyle name="Input 120 2 2 2 2" xfId="20796"/>
    <cellStyle name="Input 120 2 2 3" xfId="6814"/>
    <cellStyle name="Input 120 2 2 3 2" xfId="16941"/>
    <cellStyle name="Input 120 2 2 4" xfId="22027"/>
    <cellStyle name="Input 120 2 2 5" xfId="24743"/>
    <cellStyle name="Input 120 2 2 6" xfId="28501"/>
    <cellStyle name="Input 120 2 3" xfId="2712"/>
    <cellStyle name="Input 120 2 3 2" xfId="7412"/>
    <cellStyle name="Input 120 2 3 2 2" xfId="16768"/>
    <cellStyle name="Input 120 2 3 3" xfId="6813"/>
    <cellStyle name="Input 120 2 3 3 2" xfId="20967"/>
    <cellStyle name="Input 120 2 3 4" xfId="18394"/>
    <cellStyle name="Input 120 2 3 5" xfId="22198"/>
    <cellStyle name="Input 120 2 3 6" xfId="28502"/>
    <cellStyle name="Input 120 2 4" xfId="2713"/>
    <cellStyle name="Input 120 2 4 2" xfId="7413"/>
    <cellStyle name="Input 120 2 4 2 2" xfId="23340"/>
    <cellStyle name="Input 120 2 4 3" xfId="6812"/>
    <cellStyle name="Input 120 2 4 3 2" xfId="23514"/>
    <cellStyle name="Input 120 2 4 4" xfId="24568"/>
    <cellStyle name="Input 120 2 4 5" xfId="24742"/>
    <cellStyle name="Input 120 2 4 6" xfId="28503"/>
    <cellStyle name="Input 120 2 5" xfId="2714"/>
    <cellStyle name="Input 120 2 5 2" xfId="7414"/>
    <cellStyle name="Input 120 2 5 2 2" xfId="20795"/>
    <cellStyle name="Input 120 2 5 3" xfId="6811"/>
    <cellStyle name="Input 120 2 5 3 2" xfId="16942"/>
    <cellStyle name="Input 120 2 5 4" xfId="22026"/>
    <cellStyle name="Input 120 2 5 5" xfId="18612"/>
    <cellStyle name="Input 120 2 5 6" xfId="28504"/>
    <cellStyle name="Input 120 2 6" xfId="7410"/>
    <cellStyle name="Input 120 2 6 2" xfId="23341"/>
    <cellStyle name="Input 120 2 7" xfId="6815"/>
    <cellStyle name="Input 120 2 7 2" xfId="16940"/>
    <cellStyle name="Input 120 2 8" xfId="24569"/>
    <cellStyle name="Input 120 2 9" xfId="22199"/>
    <cellStyle name="Input 120 3" xfId="2715"/>
    <cellStyle name="Input 120 3 2" xfId="7415"/>
    <cellStyle name="Input 120 3 2 2" xfId="16767"/>
    <cellStyle name="Input 120 3 3" xfId="6810"/>
    <cellStyle name="Input 120 3 3 2" xfId="20968"/>
    <cellStyle name="Input 120 3 4" xfId="18393"/>
    <cellStyle name="Input 120 3 5" xfId="18613"/>
    <cellStyle name="Input 120 3 6" xfId="28505"/>
    <cellStyle name="Input 120 4" xfId="2716"/>
    <cellStyle name="Input 120 4 2" xfId="7416"/>
    <cellStyle name="Input 120 4 2 2" xfId="16766"/>
    <cellStyle name="Input 120 4 3" xfId="6809"/>
    <cellStyle name="Input 120 4 3 2" xfId="23515"/>
    <cellStyle name="Input 120 4 4" xfId="18392"/>
    <cellStyle name="Input 120 4 5" xfId="22201"/>
    <cellStyle name="Input 120 4 6" xfId="28506"/>
    <cellStyle name="Input 120 5" xfId="7409"/>
    <cellStyle name="Input 120 5 2" xfId="16769"/>
    <cellStyle name="Input 120 6" xfId="6816"/>
    <cellStyle name="Input 120 6 2" xfId="16939"/>
    <cellStyle name="Input 120 7" xfId="18395"/>
    <cellStyle name="Input 120 8" xfId="18611"/>
    <cellStyle name="Input 120 9" xfId="28499"/>
    <cellStyle name="Input 121" xfId="2717"/>
    <cellStyle name="Input 121 2" xfId="2718"/>
    <cellStyle name="Input 121 2 10" xfId="28508"/>
    <cellStyle name="Input 121 2 2" xfId="2719"/>
    <cellStyle name="Input 121 2 2 2" xfId="7419"/>
    <cellStyle name="Input 121 2 2 2 2" xfId="20785"/>
    <cellStyle name="Input 121 2 2 3" xfId="6806"/>
    <cellStyle name="Input 121 2 2 3 2" xfId="23516"/>
    <cellStyle name="Input 121 2 2 4" xfId="24566"/>
    <cellStyle name="Input 121 2 2 5" xfId="24744"/>
    <cellStyle name="Input 121 2 2 6" xfId="28509"/>
    <cellStyle name="Input 121 2 3" xfId="2720"/>
    <cellStyle name="Input 121 2 3 2" xfId="7420"/>
    <cellStyle name="Input 121 2 3 2 2" xfId="23337"/>
    <cellStyle name="Input 121 2 3 3" xfId="6805"/>
    <cellStyle name="Input 121 2 3 3 2" xfId="16944"/>
    <cellStyle name="Input 121 2 3 4" xfId="22024"/>
    <cellStyle name="Input 121 2 3 5" xfId="18614"/>
    <cellStyle name="Input 121 2 3 6" xfId="28510"/>
    <cellStyle name="Input 121 2 4" xfId="2721"/>
    <cellStyle name="Input 121 2 4 2" xfId="7421"/>
    <cellStyle name="Input 121 2 4 2 2" xfId="20792"/>
    <cellStyle name="Input 121 2 4 3" xfId="6804"/>
    <cellStyle name="Input 121 2 4 3 2" xfId="20970"/>
    <cellStyle name="Input 121 2 4 4" xfId="18391"/>
    <cellStyle name="Input 121 2 4 5" xfId="22202"/>
    <cellStyle name="Input 121 2 4 6" xfId="28511"/>
    <cellStyle name="Input 121 2 5" xfId="2722"/>
    <cellStyle name="Input 121 2 5 2" xfId="7422"/>
    <cellStyle name="Input 121 2 5 2 2" xfId="16764"/>
    <cellStyle name="Input 121 2 5 3" xfId="6803"/>
    <cellStyle name="Input 121 2 5 3 2" xfId="23517"/>
    <cellStyle name="Input 121 2 5 4" xfId="24565"/>
    <cellStyle name="Input 121 2 5 5" xfId="24746"/>
    <cellStyle name="Input 121 2 5 6" xfId="28512"/>
    <cellStyle name="Input 121 2 6" xfId="7418"/>
    <cellStyle name="Input 121 2 6 2" xfId="23330"/>
    <cellStyle name="Input 121 2 7" xfId="6807"/>
    <cellStyle name="Input 121 2 7 2" xfId="20969"/>
    <cellStyle name="Input 121 2 8" xfId="22020"/>
    <cellStyle name="Input 121 2 9" xfId="22200"/>
    <cellStyle name="Input 121 3" xfId="2723"/>
    <cellStyle name="Input 121 3 2" xfId="7423"/>
    <cellStyle name="Input 121 3 2 2" xfId="23336"/>
    <cellStyle name="Input 121 3 3" xfId="6802"/>
    <cellStyle name="Input 121 3 3 2" xfId="20966"/>
    <cellStyle name="Input 121 3 4" xfId="22023"/>
    <cellStyle name="Input 121 3 5" xfId="22197"/>
    <cellStyle name="Input 121 3 6" xfId="28513"/>
    <cellStyle name="Input 121 4" xfId="2724"/>
    <cellStyle name="Input 121 4 2" xfId="7424"/>
    <cellStyle name="Input 121 4 2 2" xfId="20791"/>
    <cellStyle name="Input 121 4 3" xfId="6801"/>
    <cellStyle name="Input 121 4 3 2" xfId="23513"/>
    <cellStyle name="Input 121 4 4" xfId="18390"/>
    <cellStyle name="Input 121 4 5" xfId="24741"/>
    <cellStyle name="Input 121 4 6" xfId="28514"/>
    <cellStyle name="Input 121 5" xfId="7417"/>
    <cellStyle name="Input 121 5 2" xfId="16765"/>
    <cellStyle name="Input 121 6" xfId="6808"/>
    <cellStyle name="Input 121 6 2" xfId="16943"/>
    <cellStyle name="Input 121 7" xfId="24562"/>
    <cellStyle name="Input 121 8" xfId="24745"/>
    <cellStyle name="Input 121 9" xfId="28507"/>
    <cellStyle name="Input 122" xfId="2725"/>
    <cellStyle name="Input 122 2" xfId="2726"/>
    <cellStyle name="Input 122 2 10" xfId="28516"/>
    <cellStyle name="Input 122 2 2" xfId="2727"/>
    <cellStyle name="Input 122 2 2 2" xfId="7427"/>
    <cellStyle name="Input 122 2 2 2 2" xfId="20786"/>
    <cellStyle name="Input 122 2 2 3" xfId="6798"/>
    <cellStyle name="Input 122 2 2 3 2" xfId="23518"/>
    <cellStyle name="Input 122 2 2 4" xfId="18389"/>
    <cellStyle name="Input 122 2 2 5" xfId="22204"/>
    <cellStyle name="Input 122 2 2 6" xfId="28517"/>
    <cellStyle name="Input 122 2 3" xfId="2728"/>
    <cellStyle name="Input 122 2 3 2" xfId="7428"/>
    <cellStyle name="Input 122 2 3 2 2" xfId="23335"/>
    <cellStyle name="Input 122 2 3 3" xfId="6797"/>
    <cellStyle name="Input 122 2 3 3 2" xfId="16946"/>
    <cellStyle name="Input 122 2 3 4" xfId="24563"/>
    <cellStyle name="Input 122 2 3 5" xfId="24748"/>
    <cellStyle name="Input 122 2 3 6" xfId="28518"/>
    <cellStyle name="Input 122 2 4" xfId="2729"/>
    <cellStyle name="Input 122 2 4 2" xfId="7429"/>
    <cellStyle name="Input 122 2 4 2 2" xfId="20790"/>
    <cellStyle name="Input 122 2 4 3" xfId="6796"/>
    <cellStyle name="Input 122 2 4 3 2" xfId="20972"/>
    <cellStyle name="Input 122 2 4 4" xfId="22021"/>
    <cellStyle name="Input 122 2 4 5" xfId="22203"/>
    <cellStyle name="Input 122 2 4 6" xfId="28519"/>
    <cellStyle name="Input 122 2 5" xfId="2730"/>
    <cellStyle name="Input 122 2 5 2" xfId="7430"/>
    <cellStyle name="Input 122 2 5 2 2" xfId="16762"/>
    <cellStyle name="Input 122 2 5 3" xfId="6795"/>
    <cellStyle name="Input 122 2 5 3 2" xfId="23519"/>
    <cellStyle name="Input 122 2 5 4" xfId="18388"/>
    <cellStyle name="Input 122 2 5 5" xfId="24747"/>
    <cellStyle name="Input 122 2 5 6" xfId="28520"/>
    <cellStyle name="Input 122 2 6" xfId="7426"/>
    <cellStyle name="Input 122 2 6 2" xfId="23331"/>
    <cellStyle name="Input 122 2 7" xfId="6799"/>
    <cellStyle name="Input 122 2 7 2" xfId="20971"/>
    <cellStyle name="Input 122 2 8" xfId="22022"/>
    <cellStyle name="Input 122 2 9" xfId="18616"/>
    <cellStyle name="Input 122 3" xfId="2731"/>
    <cellStyle name="Input 122 3 2" xfId="7431"/>
    <cellStyle name="Input 122 3 2 2" xfId="23334"/>
    <cellStyle name="Input 122 3 3" xfId="6794"/>
    <cellStyle name="Input 122 3 3 2" xfId="20965"/>
    <cellStyle name="Input 122 3 4" xfId="18387"/>
    <cellStyle name="Input 122 3 5" xfId="18617"/>
    <cellStyle name="Input 122 3 6" xfId="28521"/>
    <cellStyle name="Input 122 4" xfId="2732"/>
    <cellStyle name="Input 122 4 2" xfId="7432"/>
    <cellStyle name="Input 122 4 2 2" xfId="20789"/>
    <cellStyle name="Input 122 4 3" xfId="6793"/>
    <cellStyle name="Input 122 4 3 2" xfId="23512"/>
    <cellStyle name="Input 122 4 4" xfId="18386"/>
    <cellStyle name="Input 122 4 5" xfId="18618"/>
    <cellStyle name="Input 122 4 6" xfId="28522"/>
    <cellStyle name="Input 122 5" xfId="7425"/>
    <cellStyle name="Input 122 5 2" xfId="16763"/>
    <cellStyle name="Input 122 6" xfId="6800"/>
    <cellStyle name="Input 122 6 2" xfId="16945"/>
    <cellStyle name="Input 122 7" xfId="24564"/>
    <cellStyle name="Input 122 8" xfId="18615"/>
    <cellStyle name="Input 122 9" xfId="28515"/>
    <cellStyle name="Input 123" xfId="2733"/>
    <cellStyle name="Input 123 2" xfId="2734"/>
    <cellStyle name="Input 123 2 10" xfId="28524"/>
    <cellStyle name="Input 123 2 2" xfId="2735"/>
    <cellStyle name="Input 123 2 2 2" xfId="7435"/>
    <cellStyle name="Input 123 2 2 2 2" xfId="20788"/>
    <cellStyle name="Input 123 2 2 3" xfId="6790"/>
    <cellStyle name="Input 123 2 2 3 2" xfId="16949"/>
    <cellStyle name="Input 123 2 2 4" xfId="24560"/>
    <cellStyle name="Input 123 2 2 5" xfId="22205"/>
    <cellStyle name="Input 123 2 2 6" xfId="28525"/>
    <cellStyle name="Input 123 2 3" xfId="2736"/>
    <cellStyle name="Input 123 2 3 2" xfId="7436"/>
    <cellStyle name="Input 123 2 3 2 2" xfId="16760"/>
    <cellStyle name="Input 123 2 3 3" xfId="6789"/>
    <cellStyle name="Input 123 2 3 3 2" xfId="20975"/>
    <cellStyle name="Input 123 2 3 4" xfId="22018"/>
    <cellStyle name="Input 123 2 3 5" xfId="24749"/>
    <cellStyle name="Input 123 2 3 6" xfId="28526"/>
    <cellStyle name="Input 123 2 4" xfId="2737"/>
    <cellStyle name="Input 123 2 4 2" xfId="7437"/>
    <cellStyle name="Input 123 2 4 2 2" xfId="23332"/>
    <cellStyle name="Input 123 2 4 3" xfId="6788"/>
    <cellStyle name="Input 123 2 4 3 2" xfId="23522"/>
    <cellStyle name="Input 123 2 4 4" xfId="18385"/>
    <cellStyle name="Input 123 2 4 5" xfId="18619"/>
    <cellStyle name="Input 123 2 4 6" xfId="28527"/>
    <cellStyle name="Input 123 2 5" xfId="2738"/>
    <cellStyle name="Input 123 2 5 2" xfId="7438"/>
    <cellStyle name="Input 123 2 5 2 2" xfId="20787"/>
    <cellStyle name="Input 123 2 5 3" xfId="6787"/>
    <cellStyle name="Input 123 2 5 3 2" xfId="16950"/>
    <cellStyle name="Input 123 2 5 4" xfId="24559"/>
    <cellStyle name="Input 123 2 5 5" xfId="22207"/>
    <cellStyle name="Input 123 2 5 6" xfId="28528"/>
    <cellStyle name="Input 123 2 6" xfId="7434"/>
    <cellStyle name="Input 123 2 6 2" xfId="23333"/>
    <cellStyle name="Input 123 2 7" xfId="6791"/>
    <cellStyle name="Input 123 2 7 2" xfId="16948"/>
    <cellStyle name="Input 123 2 8" xfId="22006"/>
    <cellStyle name="Input 123 2 9" xfId="24750"/>
    <cellStyle name="Input 123 3" xfId="2739"/>
    <cellStyle name="Input 123 3 2" xfId="7439"/>
    <cellStyle name="Input 123 3 2 2" xfId="16759"/>
    <cellStyle name="Input 123 3 3" xfId="6786"/>
    <cellStyle name="Input 123 3 3 2" xfId="20976"/>
    <cellStyle name="Input 123 3 4" xfId="22017"/>
    <cellStyle name="Input 123 3 5" xfId="24751"/>
    <cellStyle name="Input 123 3 6" xfId="28529"/>
    <cellStyle name="Input 123 4" xfId="2740"/>
    <cellStyle name="Input 123 4 2" xfId="7440"/>
    <cellStyle name="Input 123 4 2 2" xfId="16758"/>
    <cellStyle name="Input 123 4 3" xfId="6785"/>
    <cellStyle name="Input 123 4 3 2" xfId="23523"/>
    <cellStyle name="Input 123 4 4" xfId="18384"/>
    <cellStyle name="Input 123 4 5" xfId="22190"/>
    <cellStyle name="Input 123 4 6" xfId="28530"/>
    <cellStyle name="Input 123 5" xfId="7433"/>
    <cellStyle name="Input 123 5 2" xfId="16761"/>
    <cellStyle name="Input 123 6" xfId="6792"/>
    <cellStyle name="Input 123 6 2" xfId="16947"/>
    <cellStyle name="Input 123 7" xfId="24548"/>
    <cellStyle name="Input 123 8" xfId="22206"/>
    <cellStyle name="Input 123 9" xfId="28523"/>
    <cellStyle name="Input 124" xfId="2741"/>
    <cellStyle name="Input 124 2" xfId="2742"/>
    <cellStyle name="Input 124 2 10" xfId="28532"/>
    <cellStyle name="Input 124 2 2" xfId="2743"/>
    <cellStyle name="Input 124 2 2 2" xfId="7443"/>
    <cellStyle name="Input 124 2 2 2 2" xfId="20777"/>
    <cellStyle name="Input 124 2 2 3" xfId="6782"/>
    <cellStyle name="Input 124 2 2 3 2" xfId="23524"/>
    <cellStyle name="Input 124 2 2 4" xfId="24558"/>
    <cellStyle name="Input 124 2 2 5" xfId="18621"/>
    <cellStyle name="Input 124 2 2 6" xfId="28533"/>
    <cellStyle name="Input 124 2 3" xfId="2744"/>
    <cellStyle name="Input 124 2 3 2" xfId="7444"/>
    <cellStyle name="Input 124 2 3 2 2" xfId="23329"/>
    <cellStyle name="Input 124 2 3 3" xfId="6781"/>
    <cellStyle name="Input 124 2 3 3 2" xfId="16952"/>
    <cellStyle name="Input 124 2 3 4" xfId="22016"/>
    <cellStyle name="Input 124 2 3 5" xfId="18622"/>
    <cellStyle name="Input 124 2 3 6" xfId="28534"/>
    <cellStyle name="Input 124 2 4" xfId="2745"/>
    <cellStyle name="Input 124 2 4 2" xfId="7445"/>
    <cellStyle name="Input 124 2 4 2 2" xfId="20784"/>
    <cellStyle name="Input 124 2 4 3" xfId="6780"/>
    <cellStyle name="Input 124 2 4 3 2" xfId="20978"/>
    <cellStyle name="Input 124 2 4 4" xfId="18383"/>
    <cellStyle name="Input 124 2 4 5" xfId="22210"/>
    <cellStyle name="Input 124 2 4 6" xfId="28535"/>
    <cellStyle name="Input 124 2 5" xfId="2746"/>
    <cellStyle name="Input 124 2 5 2" xfId="7446"/>
    <cellStyle name="Input 124 2 5 2 2" xfId="16756"/>
    <cellStyle name="Input 124 2 5 3" xfId="6779"/>
    <cellStyle name="Input 124 2 5 3 2" xfId="23525"/>
    <cellStyle name="Input 124 2 5 4" xfId="24557"/>
    <cellStyle name="Input 124 2 5 5" xfId="24754"/>
    <cellStyle name="Input 124 2 5 6" xfId="28536"/>
    <cellStyle name="Input 124 2 6" xfId="7442"/>
    <cellStyle name="Input 124 2 6 2" xfId="23322"/>
    <cellStyle name="Input 124 2 7" xfId="6783"/>
    <cellStyle name="Input 124 2 7 2" xfId="20977"/>
    <cellStyle name="Input 124 2 8" xfId="22012"/>
    <cellStyle name="Input 124 2 9" xfId="18620"/>
    <cellStyle name="Input 124 3" xfId="2747"/>
    <cellStyle name="Input 124 3 2" xfId="7447"/>
    <cellStyle name="Input 124 3 2 2" xfId="23328"/>
    <cellStyle name="Input 124 3 3" xfId="6778"/>
    <cellStyle name="Input 124 3 3 2" xfId="20974"/>
    <cellStyle name="Input 124 3 4" xfId="22015"/>
    <cellStyle name="Input 124 3 5" xfId="22209"/>
    <cellStyle name="Input 124 3 6" xfId="28537"/>
    <cellStyle name="Input 124 4" xfId="2748"/>
    <cellStyle name="Input 124 4 2" xfId="7448"/>
    <cellStyle name="Input 124 4 2 2" xfId="20783"/>
    <cellStyle name="Input 124 4 3" xfId="6777"/>
    <cellStyle name="Input 124 4 3 2" xfId="23521"/>
    <cellStyle name="Input 124 4 4" xfId="18382"/>
    <cellStyle name="Input 124 4 5" xfId="24753"/>
    <cellStyle name="Input 124 4 6" xfId="28538"/>
    <cellStyle name="Input 124 5" xfId="7441"/>
    <cellStyle name="Input 124 5 2" xfId="16757"/>
    <cellStyle name="Input 124 6" xfId="6784"/>
    <cellStyle name="Input 124 6 2" xfId="16951"/>
    <cellStyle name="Input 124 7" xfId="24554"/>
    <cellStyle name="Input 124 8" xfId="24734"/>
    <cellStyle name="Input 124 9" xfId="28531"/>
    <cellStyle name="Input 125" xfId="2749"/>
    <cellStyle name="Input 125 2" xfId="2750"/>
    <cellStyle name="Input 125 2 10" xfId="28540"/>
    <cellStyle name="Input 125 2 2" xfId="2751"/>
    <cellStyle name="Input 125 2 2 2" xfId="7451"/>
    <cellStyle name="Input 125 2 2 2 2" xfId="20778"/>
    <cellStyle name="Input 125 2 2 3" xfId="6774"/>
    <cellStyle name="Input 125 2 2 3 2" xfId="23526"/>
    <cellStyle name="Input 125 2 2 4" xfId="18381"/>
    <cellStyle name="Input 125 2 2 5" xfId="22212"/>
    <cellStyle name="Input 125 2 2 6" xfId="28541"/>
    <cellStyle name="Input 125 2 3" xfId="2752"/>
    <cellStyle name="Input 125 2 3 2" xfId="7452"/>
    <cellStyle name="Input 125 2 3 2 2" xfId="23327"/>
    <cellStyle name="Input 125 2 3 3" xfId="6773"/>
    <cellStyle name="Input 125 2 3 3 2" xfId="16954"/>
    <cellStyle name="Input 125 2 3 4" xfId="24555"/>
    <cellStyle name="Input 125 2 3 5" xfId="24756"/>
    <cellStyle name="Input 125 2 3 6" xfId="28542"/>
    <cellStyle name="Input 125 2 4" xfId="2753"/>
    <cellStyle name="Input 125 2 4 2" xfId="7453"/>
    <cellStyle name="Input 125 2 4 2 2" xfId="20782"/>
    <cellStyle name="Input 125 2 4 3" xfId="6772"/>
    <cellStyle name="Input 125 2 4 3 2" xfId="20980"/>
    <cellStyle name="Input 125 2 4 4" xfId="22013"/>
    <cellStyle name="Input 125 2 4 5" xfId="22211"/>
    <cellStyle name="Input 125 2 4 6" xfId="28543"/>
    <cellStyle name="Input 125 2 5" xfId="2754"/>
    <cellStyle name="Input 125 2 5 2" xfId="7454"/>
    <cellStyle name="Input 125 2 5 2 2" xfId="16754"/>
    <cellStyle name="Input 125 2 5 3" xfId="6771"/>
    <cellStyle name="Input 125 2 5 3 2" xfId="23527"/>
    <cellStyle name="Input 125 2 5 4" xfId="18380"/>
    <cellStyle name="Input 125 2 5 5" xfId="24755"/>
    <cellStyle name="Input 125 2 5 6" xfId="28544"/>
    <cellStyle name="Input 125 2 6" xfId="7450"/>
    <cellStyle name="Input 125 2 6 2" xfId="23323"/>
    <cellStyle name="Input 125 2 7" xfId="6775"/>
    <cellStyle name="Input 125 2 7 2" xfId="20979"/>
    <cellStyle name="Input 125 2 8" xfId="22014"/>
    <cellStyle name="Input 125 2 9" xfId="18624"/>
    <cellStyle name="Input 125 3" xfId="2755"/>
    <cellStyle name="Input 125 3 2" xfId="7455"/>
    <cellStyle name="Input 125 3 2 2" xfId="23326"/>
    <cellStyle name="Input 125 3 3" xfId="6770"/>
    <cellStyle name="Input 125 3 3 2" xfId="20973"/>
    <cellStyle name="Input 125 3 4" xfId="18379"/>
    <cellStyle name="Input 125 3 5" xfId="18625"/>
    <cellStyle name="Input 125 3 6" xfId="28545"/>
    <cellStyle name="Input 125 4" xfId="2756"/>
    <cellStyle name="Input 125 4 2" xfId="7456"/>
    <cellStyle name="Input 125 4 2 2" xfId="20781"/>
    <cellStyle name="Input 125 4 3" xfId="6769"/>
    <cellStyle name="Input 125 4 3 2" xfId="23520"/>
    <cellStyle name="Input 125 4 4" xfId="24549"/>
    <cellStyle name="Input 125 4 5" xfId="22213"/>
    <cellStyle name="Input 125 4 6" xfId="28546"/>
    <cellStyle name="Input 125 5" xfId="7449"/>
    <cellStyle name="Input 125 5 2" xfId="16755"/>
    <cellStyle name="Input 125 6" xfId="6776"/>
    <cellStyle name="Input 125 6 2" xfId="16953"/>
    <cellStyle name="Input 125 7" xfId="24556"/>
    <cellStyle name="Input 125 8" xfId="18623"/>
    <cellStyle name="Input 125 9" xfId="28539"/>
    <cellStyle name="Input 126" xfId="2757"/>
    <cellStyle name="Input 126 2" xfId="2758"/>
    <cellStyle name="Input 126 2 10" xfId="28548"/>
    <cellStyle name="Input 126 2 2" xfId="2759"/>
    <cellStyle name="Input 126 2 2 2" xfId="7459"/>
    <cellStyle name="Input 126 2 2 2 2" xfId="20780"/>
    <cellStyle name="Input 126 2 2 3" xfId="6766"/>
    <cellStyle name="Input 126 2 2 3 2" xfId="16957"/>
    <cellStyle name="Input 126 2 2 4" xfId="22011"/>
    <cellStyle name="Input 126 2 2 5" xfId="24752"/>
    <cellStyle name="Input 126 2 2 6" xfId="28549"/>
    <cellStyle name="Input 126 2 3" xfId="2760"/>
    <cellStyle name="Input 126 2 3 2" xfId="7460"/>
    <cellStyle name="Input 126 2 3 2 2" xfId="16752"/>
    <cellStyle name="Input 126 2 3 3" xfId="6765"/>
    <cellStyle name="Input 126 2 3 3 2" xfId="20983"/>
    <cellStyle name="Input 126 2 3 4" xfId="18378"/>
    <cellStyle name="Input 126 2 3 5" xfId="18626"/>
    <cellStyle name="Input 126 2 3 6" xfId="28550"/>
    <cellStyle name="Input 126 2 4" xfId="2761"/>
    <cellStyle name="Input 126 2 4 2" xfId="7461"/>
    <cellStyle name="Input 126 2 4 2 2" xfId="23324"/>
    <cellStyle name="Input 126 2 4 3" xfId="6764"/>
    <cellStyle name="Input 126 2 4 3 2" xfId="23530"/>
    <cellStyle name="Input 126 2 4 4" xfId="24552"/>
    <cellStyle name="Input 126 2 4 5" xfId="18627"/>
    <cellStyle name="Input 126 2 4 6" xfId="28551"/>
    <cellStyle name="Input 126 2 5" xfId="2762"/>
    <cellStyle name="Input 126 2 5 2" xfId="7462"/>
    <cellStyle name="Input 126 2 5 2 2" xfId="20779"/>
    <cellStyle name="Input 126 2 5 3" xfId="6763"/>
    <cellStyle name="Input 126 2 5 3 2" xfId="16958"/>
    <cellStyle name="Input 126 2 5 4" xfId="22010"/>
    <cellStyle name="Input 126 2 5 5" xfId="18628"/>
    <cellStyle name="Input 126 2 5 6" xfId="28552"/>
    <cellStyle name="Input 126 2 6" xfId="7458"/>
    <cellStyle name="Input 126 2 6 2" xfId="23325"/>
    <cellStyle name="Input 126 2 7" xfId="6767"/>
    <cellStyle name="Input 126 2 7 2" xfId="16956"/>
    <cellStyle name="Input 126 2 8" xfId="24553"/>
    <cellStyle name="Input 126 2 9" xfId="22208"/>
    <cellStyle name="Input 126 3" xfId="2763"/>
    <cellStyle name="Input 126 3 2" xfId="7463"/>
    <cellStyle name="Input 126 3 2 2" xfId="16751"/>
    <cellStyle name="Input 126 3 3" xfId="6762"/>
    <cellStyle name="Input 126 3 3 2" xfId="20984"/>
    <cellStyle name="Input 126 3 4" xfId="18377"/>
    <cellStyle name="Input 126 3 5" xfId="22216"/>
    <cellStyle name="Input 126 3 6" xfId="28553"/>
    <cellStyle name="Input 126 4" xfId="2764"/>
    <cellStyle name="Input 126 4 2" xfId="7464"/>
    <cellStyle name="Input 126 4 2 2" xfId="16750"/>
    <cellStyle name="Input 126 4 3" xfId="6761"/>
    <cellStyle name="Input 126 4 3 2" xfId="23531"/>
    <cellStyle name="Input 126 4 4" xfId="24551"/>
    <cellStyle name="Input 126 4 5" xfId="24760"/>
    <cellStyle name="Input 126 4 6" xfId="28554"/>
    <cellStyle name="Input 126 5" xfId="7457"/>
    <cellStyle name="Input 126 5 2" xfId="16753"/>
    <cellStyle name="Input 126 6" xfId="6768"/>
    <cellStyle name="Input 126 6 2" xfId="16955"/>
    <cellStyle name="Input 126 7" xfId="22007"/>
    <cellStyle name="Input 126 8" xfId="24757"/>
    <cellStyle name="Input 126 9" xfId="28547"/>
    <cellStyle name="Input 127" xfId="2765"/>
    <cellStyle name="Input 127 2" xfId="2766"/>
    <cellStyle name="Input 127 2 10" xfId="28556"/>
    <cellStyle name="Input 127 2 2" xfId="2767"/>
    <cellStyle name="Input 127 2 2 2" xfId="7467"/>
    <cellStyle name="Input 127 2 2 2 2" xfId="20769"/>
    <cellStyle name="Input 127 2 2 3" xfId="6758"/>
    <cellStyle name="Input 127 2 2 3 2" xfId="23532"/>
    <cellStyle name="Input 127 2 2 4" xfId="24550"/>
    <cellStyle name="Input 127 2 2 5" xfId="18629"/>
    <cellStyle name="Input 127 2 2 6" xfId="28557"/>
    <cellStyle name="Input 127 2 3" xfId="2768"/>
    <cellStyle name="Input 127 2 3 2" xfId="7468"/>
    <cellStyle name="Input 127 2 3 2 2" xfId="23321"/>
    <cellStyle name="Input 127 2 3 3" xfId="6757"/>
    <cellStyle name="Input 127 2 3 3 2" xfId="16960"/>
    <cellStyle name="Input 127 2 3 4" xfId="22008"/>
    <cellStyle name="Input 127 2 3 5" xfId="18630"/>
    <cellStyle name="Input 127 2 3 6" xfId="28558"/>
    <cellStyle name="Input 127 2 4" xfId="2769"/>
    <cellStyle name="Input 127 2 4 2" xfId="7469"/>
    <cellStyle name="Input 127 2 4 2 2" xfId="20776"/>
    <cellStyle name="Input 127 2 4 3" xfId="6756"/>
    <cellStyle name="Input 127 2 4 3 2" xfId="20986"/>
    <cellStyle name="Input 127 2 4 4" xfId="18375"/>
    <cellStyle name="Input 127 2 4 5" xfId="22218"/>
    <cellStyle name="Input 127 2 4 6" xfId="28559"/>
    <cellStyle name="Input 127 2 5" xfId="2770"/>
    <cellStyle name="Input 127 2 5 2" xfId="7470"/>
    <cellStyle name="Input 127 2 5 2 2" xfId="16748"/>
    <cellStyle name="Input 127 2 5 3" xfId="6755"/>
    <cellStyle name="Input 127 2 5 3 2" xfId="23533"/>
    <cellStyle name="Input 127 2 5 4" xfId="18374"/>
    <cellStyle name="Input 127 2 5 5" xfId="24762"/>
    <cellStyle name="Input 127 2 5 6" xfId="28560"/>
    <cellStyle name="Input 127 2 6" xfId="7466"/>
    <cellStyle name="Input 127 2 6 2" xfId="23314"/>
    <cellStyle name="Input 127 2 7" xfId="6759"/>
    <cellStyle name="Input 127 2 7 2" xfId="20985"/>
    <cellStyle name="Input 127 2 8" xfId="18376"/>
    <cellStyle name="Input 127 2 9" xfId="24759"/>
    <cellStyle name="Input 127 3" xfId="2771"/>
    <cellStyle name="Input 127 3 2" xfId="7471"/>
    <cellStyle name="Input 127 3 2 2" xfId="23320"/>
    <cellStyle name="Input 127 3 3" xfId="6754"/>
    <cellStyle name="Input 127 3 3 2" xfId="20982"/>
    <cellStyle name="Input 127 3 4" xfId="18373"/>
    <cellStyle name="Input 127 3 5" xfId="22217"/>
    <cellStyle name="Input 127 3 6" xfId="28561"/>
    <cellStyle name="Input 127 4" xfId="2772"/>
    <cellStyle name="Input 127 4 2" xfId="7472"/>
    <cellStyle name="Input 127 4 2 2" xfId="20775"/>
    <cellStyle name="Input 127 4 3" xfId="6753"/>
    <cellStyle name="Input 127 4 3 2" xfId="23529"/>
    <cellStyle name="Input 127 4 4" xfId="24535"/>
    <cellStyle name="Input 127 4 5" xfId="24761"/>
    <cellStyle name="Input 127 4 6" xfId="28562"/>
    <cellStyle name="Input 127 5" xfId="7465"/>
    <cellStyle name="Input 127 5 2" xfId="16749"/>
    <cellStyle name="Input 127 6" xfId="6760"/>
    <cellStyle name="Input 127 6 2" xfId="16959"/>
    <cellStyle name="Input 127 7" xfId="22009"/>
    <cellStyle name="Input 127 8" xfId="22215"/>
    <cellStyle name="Input 127 9" xfId="28555"/>
    <cellStyle name="Input 128" xfId="2773"/>
    <cellStyle name="Input 128 2" xfId="2774"/>
    <cellStyle name="Input 128 2 10" xfId="28564"/>
    <cellStyle name="Input 128 2 2" xfId="2775"/>
    <cellStyle name="Input 128 2 2 2" xfId="7475"/>
    <cellStyle name="Input 128 2 2 2 2" xfId="20770"/>
    <cellStyle name="Input 128 2 2 3" xfId="6750"/>
    <cellStyle name="Input 128 2 2 3 2" xfId="23534"/>
    <cellStyle name="Input 128 2 2 4" xfId="22005"/>
    <cellStyle name="Input 128 2 2 5" xfId="24763"/>
    <cellStyle name="Input 128 2 2 6" xfId="28565"/>
    <cellStyle name="Input 128 2 3" xfId="2776"/>
    <cellStyle name="Input 128 2 3 2" xfId="7476"/>
    <cellStyle name="Input 128 2 3 2 2" xfId="23319"/>
    <cellStyle name="Input 128 2 3 3" xfId="6749"/>
    <cellStyle name="Input 128 2 3 3 2" xfId="16962"/>
    <cellStyle name="Input 128 2 3 4" xfId="18372"/>
    <cellStyle name="Input 128 2 3 5" xfId="22214"/>
    <cellStyle name="Input 128 2 3 6" xfId="28566"/>
    <cellStyle name="Input 128 2 4" xfId="2777"/>
    <cellStyle name="Input 128 2 4 2" xfId="7477"/>
    <cellStyle name="Input 128 2 4 2 2" xfId="20774"/>
    <cellStyle name="Input 128 2 4 3" xfId="6748"/>
    <cellStyle name="Input 128 2 4 3 2" xfId="20988"/>
    <cellStyle name="Input 128 2 4 4" xfId="24546"/>
    <cellStyle name="Input 128 2 4 5" xfId="24758"/>
    <cellStyle name="Input 128 2 4 6" xfId="28567"/>
    <cellStyle name="Input 128 2 5" xfId="2778"/>
    <cellStyle name="Input 128 2 5 2" xfId="7478"/>
    <cellStyle name="Input 128 2 5 2 2" xfId="16746"/>
    <cellStyle name="Input 128 2 5 3" xfId="6747"/>
    <cellStyle name="Input 128 2 5 3 2" xfId="23535"/>
    <cellStyle name="Input 128 2 5 4" xfId="22004"/>
    <cellStyle name="Input 128 2 5 5" xfId="18632"/>
    <cellStyle name="Input 128 2 5 6" xfId="28568"/>
    <cellStyle name="Input 128 2 6" xfId="7474"/>
    <cellStyle name="Input 128 2 6 2" xfId="23315"/>
    <cellStyle name="Input 128 2 7" xfId="6751"/>
    <cellStyle name="Input 128 2 7 2" xfId="20987"/>
    <cellStyle name="Input 128 2 8" xfId="24547"/>
    <cellStyle name="Input 128 2 9" xfId="22219"/>
    <cellStyle name="Input 128 3" xfId="2779"/>
    <cellStyle name="Input 128 3 2" xfId="7479"/>
    <cellStyle name="Input 128 3 2 2" xfId="23318"/>
    <cellStyle name="Input 128 3 3" xfId="6746"/>
    <cellStyle name="Input 128 3 3 2" xfId="20981"/>
    <cellStyle name="Input 128 3 4" xfId="18371"/>
    <cellStyle name="Input 128 3 5" xfId="18633"/>
    <cellStyle name="Input 128 3 6" xfId="28569"/>
    <cellStyle name="Input 128 4" xfId="2780"/>
    <cellStyle name="Input 128 4 2" xfId="7480"/>
    <cellStyle name="Input 128 4 2 2" xfId="20773"/>
    <cellStyle name="Input 128 4 3" xfId="6745"/>
    <cellStyle name="Input 128 4 3 2" xfId="23528"/>
    <cellStyle name="Input 128 4 4" xfId="24541"/>
    <cellStyle name="Input 128 4 5" xfId="18634"/>
    <cellStyle name="Input 128 4 6" xfId="28570"/>
    <cellStyle name="Input 128 5" xfId="7473"/>
    <cellStyle name="Input 128 5 2" xfId="16747"/>
    <cellStyle name="Input 128 6" xfId="6752"/>
    <cellStyle name="Input 128 6 2" xfId="16961"/>
    <cellStyle name="Input 128 7" xfId="21993"/>
    <cellStyle name="Input 128 8" xfId="18631"/>
    <cellStyle name="Input 128 9" xfId="28563"/>
    <cellStyle name="Input 129" xfId="2781"/>
    <cellStyle name="Input 129 2" xfId="2782"/>
    <cellStyle name="Input 129 2 10" xfId="28572"/>
    <cellStyle name="Input 129 2 2" xfId="2783"/>
    <cellStyle name="Input 129 2 2 2" xfId="7483"/>
    <cellStyle name="Input 129 2 2 2 2" xfId="20772"/>
    <cellStyle name="Input 129 2 2 3" xfId="6742"/>
    <cellStyle name="Input 129 2 2 3 2" xfId="16965"/>
    <cellStyle name="Input 129 2 2 4" xfId="22003"/>
    <cellStyle name="Input 129 2 2 5" xfId="24766"/>
    <cellStyle name="Input 129 2 2 6" xfId="28573"/>
    <cellStyle name="Input 129 2 3" xfId="2784"/>
    <cellStyle name="Input 129 2 3 2" xfId="7484"/>
    <cellStyle name="Input 129 2 3 2 2" xfId="16744"/>
    <cellStyle name="Input 129 2 3 3" xfId="6741"/>
    <cellStyle name="Input 129 2 3 3 2" xfId="20991"/>
    <cellStyle name="Input 129 2 3 4" xfId="18370"/>
    <cellStyle name="Input 129 2 3 5" xfId="18636"/>
    <cellStyle name="Input 129 2 3 6" xfId="28574"/>
    <cellStyle name="Input 129 2 4" xfId="2785"/>
    <cellStyle name="Input 129 2 4 2" xfId="7485"/>
    <cellStyle name="Input 129 2 4 2 2" xfId="23316"/>
    <cellStyle name="Input 129 2 4 3" xfId="6740"/>
    <cellStyle name="Input 129 2 4 3 2" xfId="23538"/>
    <cellStyle name="Input 129 2 4 4" xfId="24544"/>
    <cellStyle name="Input 129 2 4 5" xfId="22223"/>
    <cellStyle name="Input 129 2 4 6" xfId="28575"/>
    <cellStyle name="Input 129 2 5" xfId="2786"/>
    <cellStyle name="Input 129 2 5 2" xfId="7486"/>
    <cellStyle name="Input 129 2 5 2 2" xfId="20771"/>
    <cellStyle name="Input 129 2 5 3" xfId="6739"/>
    <cellStyle name="Input 129 2 5 3 2" xfId="16966"/>
    <cellStyle name="Input 129 2 5 4" xfId="22002"/>
    <cellStyle name="Input 129 2 5 5" xfId="24767"/>
    <cellStyle name="Input 129 2 5 6" xfId="28576"/>
    <cellStyle name="Input 129 2 6" xfId="7482"/>
    <cellStyle name="Input 129 2 6 2" xfId="23317"/>
    <cellStyle name="Input 129 2 7" xfId="6743"/>
    <cellStyle name="Input 129 2 7 2" xfId="16964"/>
    <cellStyle name="Input 129 2 8" xfId="24545"/>
    <cellStyle name="Input 129 2 9" xfId="22222"/>
    <cellStyle name="Input 129 3" xfId="2787"/>
    <cellStyle name="Input 129 3 2" xfId="7487"/>
    <cellStyle name="Input 129 3 2 2" xfId="16743"/>
    <cellStyle name="Input 129 3 3" xfId="6738"/>
    <cellStyle name="Input 129 3 3 2" xfId="20992"/>
    <cellStyle name="Input 129 3 4" xfId="18369"/>
    <cellStyle name="Input 129 3 5" xfId="18637"/>
    <cellStyle name="Input 129 3 6" xfId="28577"/>
    <cellStyle name="Input 129 4" xfId="2788"/>
    <cellStyle name="Input 129 4 2" xfId="7488"/>
    <cellStyle name="Input 129 4 2 2" xfId="16742"/>
    <cellStyle name="Input 129 4 3" xfId="6737"/>
    <cellStyle name="Input 129 4 3 2" xfId="23539"/>
    <cellStyle name="Input 129 4 4" xfId="24543"/>
    <cellStyle name="Input 129 4 5" xfId="22224"/>
    <cellStyle name="Input 129 4 6" xfId="28578"/>
    <cellStyle name="Input 129 5" xfId="7481"/>
    <cellStyle name="Input 129 5 2" xfId="16745"/>
    <cellStyle name="Input 129 6" xfId="6744"/>
    <cellStyle name="Input 129 6 2" xfId="16963"/>
    <cellStyle name="Input 129 7" xfId="21999"/>
    <cellStyle name="Input 129 8" xfId="18635"/>
    <cellStyle name="Input 129 9" xfId="28571"/>
    <cellStyle name="Input 13" xfId="2789"/>
    <cellStyle name="Input 13 2" xfId="2790"/>
    <cellStyle name="Input 13 2 10" xfId="28580"/>
    <cellStyle name="Input 13 2 2" xfId="2791"/>
    <cellStyle name="Input 13 2 2 2" xfId="7491"/>
    <cellStyle name="Input 13 2 2 2 2" xfId="20761"/>
    <cellStyle name="Input 13 2 2 3" xfId="6734"/>
    <cellStyle name="Input 13 2 2 3 2" xfId="23540"/>
    <cellStyle name="Input 13 2 2 4" xfId="24542"/>
    <cellStyle name="Input 13 2 2 5" xfId="22225"/>
    <cellStyle name="Input 13 2 2 6" xfId="28581"/>
    <cellStyle name="Input 13 2 3" xfId="2792"/>
    <cellStyle name="Input 13 2 3 2" xfId="7492"/>
    <cellStyle name="Input 13 2 3 2 2" xfId="23313"/>
    <cellStyle name="Input 13 2 3 3" xfId="6733"/>
    <cellStyle name="Input 13 2 3 3 2" xfId="16968"/>
    <cellStyle name="Input 13 2 3 4" xfId="22000"/>
    <cellStyle name="Input 13 2 3 5" xfId="24769"/>
    <cellStyle name="Input 13 2 3 6" xfId="28582"/>
    <cellStyle name="Input 13 2 4" xfId="2793"/>
    <cellStyle name="Input 13 2 4 2" xfId="7493"/>
    <cellStyle name="Input 13 2 4 2 2" xfId="20768"/>
    <cellStyle name="Input 13 2 4 3" xfId="6732"/>
    <cellStyle name="Input 13 2 4 3 2" xfId="20994"/>
    <cellStyle name="Input 13 2 4 4" xfId="18367"/>
    <cellStyle name="Input 13 2 4 5" xfId="22221"/>
    <cellStyle name="Input 13 2 4 6" xfId="28583"/>
    <cellStyle name="Input 13 2 5" xfId="2794"/>
    <cellStyle name="Input 13 2 5 2" xfId="7494"/>
    <cellStyle name="Input 13 2 5 2 2" xfId="16740"/>
    <cellStyle name="Input 13 2 5 3" xfId="6731"/>
    <cellStyle name="Input 13 2 5 3 2" xfId="23541"/>
    <cellStyle name="Input 13 2 5 4" xfId="18366"/>
    <cellStyle name="Input 13 2 5 5" xfId="24765"/>
    <cellStyle name="Input 13 2 5 6" xfId="28584"/>
    <cellStyle name="Input 13 2 6" xfId="7490"/>
    <cellStyle name="Input 13 2 6 2" xfId="23306"/>
    <cellStyle name="Input 13 2 7" xfId="6735"/>
    <cellStyle name="Input 13 2 7 2" xfId="20993"/>
    <cellStyle name="Input 13 2 8" xfId="18368"/>
    <cellStyle name="Input 13 2 9" xfId="18638"/>
    <cellStyle name="Input 13 3" xfId="2795"/>
    <cellStyle name="Input 13 3 2" xfId="7495"/>
    <cellStyle name="Input 13 3 2 2" xfId="23312"/>
    <cellStyle name="Input 13 3 3" xfId="6730"/>
    <cellStyle name="Input 13 3 3 2" xfId="20990"/>
    <cellStyle name="Input 13 3 4" xfId="24536"/>
    <cellStyle name="Input 13 3 5" xfId="18639"/>
    <cellStyle name="Input 13 3 6" xfId="28585"/>
    <cellStyle name="Input 13 4" xfId="2796"/>
    <cellStyle name="Input 13 4 2" xfId="7496"/>
    <cellStyle name="Input 13 4 2 2" xfId="20767"/>
    <cellStyle name="Input 13 4 3" xfId="6729"/>
    <cellStyle name="Input 13 4 3 2" xfId="23537"/>
    <cellStyle name="Input 13 4 4" xfId="21994"/>
    <cellStyle name="Input 13 4 5" xfId="18640"/>
    <cellStyle name="Input 13 4 6" xfId="28586"/>
    <cellStyle name="Input 13 5" xfId="7489"/>
    <cellStyle name="Input 13 5 2" xfId="16741"/>
    <cellStyle name="Input 13 6" xfId="6736"/>
    <cellStyle name="Input 13 6 2" xfId="16967"/>
    <cellStyle name="Input 13 7" xfId="22001"/>
    <cellStyle name="Input 13 8" xfId="24768"/>
    <cellStyle name="Input 13 9" xfId="28579"/>
    <cellStyle name="Input 130" xfId="2797"/>
    <cellStyle name="Input 130 2" xfId="2798"/>
    <cellStyle name="Input 130 2 10" xfId="28588"/>
    <cellStyle name="Input 130 2 2" xfId="2799"/>
    <cellStyle name="Input 130 2 2 2" xfId="7499"/>
    <cellStyle name="Input 130 2 2 2 2" xfId="20762"/>
    <cellStyle name="Input 130 2 2 3" xfId="6726"/>
    <cellStyle name="Input 130 2 2 3 2" xfId="23542"/>
    <cellStyle name="Input 130 2 2 4" xfId="18365"/>
    <cellStyle name="Input 130 2 2 5" xfId="18641"/>
    <cellStyle name="Input 130 2 2 6" xfId="28589"/>
    <cellStyle name="Input 130 2 3" xfId="2800"/>
    <cellStyle name="Input 130 2 3 2" xfId="7500"/>
    <cellStyle name="Input 130 2 3 2 2" xfId="23311"/>
    <cellStyle name="Input 130 2 3 3" xfId="6725"/>
    <cellStyle name="Input 130 2 3 3 2" xfId="16970"/>
    <cellStyle name="Input 130 2 3 4" xfId="24539"/>
    <cellStyle name="Input 130 2 3 5" xfId="22228"/>
    <cellStyle name="Input 130 2 3 6" xfId="28590"/>
    <cellStyle name="Input 130 2 4" xfId="2801"/>
    <cellStyle name="Input 130 2 4 2" xfId="7501"/>
    <cellStyle name="Input 130 2 4 2 2" xfId="20766"/>
    <cellStyle name="Input 130 2 4 3" xfId="6724"/>
    <cellStyle name="Input 130 2 4 3 2" xfId="20996"/>
    <cellStyle name="Input 130 2 4 4" xfId="21997"/>
    <cellStyle name="Input 130 2 4 5" xfId="24772"/>
    <cellStyle name="Input 130 2 4 6" xfId="28591"/>
    <cellStyle name="Input 130 2 5" xfId="2802"/>
    <cellStyle name="Input 130 2 5 2" xfId="7502"/>
    <cellStyle name="Input 130 2 5 2 2" xfId="16738"/>
    <cellStyle name="Input 130 2 5 3" xfId="6723"/>
    <cellStyle name="Input 130 2 5 3 2" xfId="23543"/>
    <cellStyle name="Input 130 2 5 4" xfId="18364"/>
    <cellStyle name="Input 130 2 5 5" xfId="18642"/>
    <cellStyle name="Input 130 2 5 6" xfId="28592"/>
    <cellStyle name="Input 130 2 6" xfId="7498"/>
    <cellStyle name="Input 130 2 6 2" xfId="23307"/>
    <cellStyle name="Input 130 2 7" xfId="6727"/>
    <cellStyle name="Input 130 2 7 2" xfId="20995"/>
    <cellStyle name="Input 130 2 8" xfId="21998"/>
    <cellStyle name="Input 130 2 9" xfId="24771"/>
    <cellStyle name="Input 130 3" xfId="2803"/>
    <cellStyle name="Input 130 3 2" xfId="7503"/>
    <cellStyle name="Input 130 3 2 2" xfId="23310"/>
    <cellStyle name="Input 130 3 3" xfId="6722"/>
    <cellStyle name="Input 130 3 3 2" xfId="20989"/>
    <cellStyle name="Input 130 3 4" xfId="24538"/>
    <cellStyle name="Input 130 3 5" xfId="22229"/>
    <cellStyle name="Input 130 3 6" xfId="28593"/>
    <cellStyle name="Input 130 4" xfId="2804"/>
    <cellStyle name="Input 130 4 2" xfId="7504"/>
    <cellStyle name="Input 130 4 2 2" xfId="20765"/>
    <cellStyle name="Input 130 4 3" xfId="6721"/>
    <cellStyle name="Input 130 4 3 2" xfId="23536"/>
    <cellStyle name="Input 130 4 4" xfId="21996"/>
    <cellStyle name="Input 130 4 5" xfId="24773"/>
    <cellStyle name="Input 130 4 6" xfId="28594"/>
    <cellStyle name="Input 130 5" xfId="7497"/>
    <cellStyle name="Input 130 5 2" xfId="16739"/>
    <cellStyle name="Input 130 6" xfId="6728"/>
    <cellStyle name="Input 130 6 2" xfId="16969"/>
    <cellStyle name="Input 130 7" xfId="24540"/>
    <cellStyle name="Input 130 8" xfId="22227"/>
    <cellStyle name="Input 130 9" xfId="28587"/>
    <cellStyle name="Input 131" xfId="2805"/>
    <cellStyle name="Input 131 2" xfId="2806"/>
    <cellStyle name="Input 131 2 10" xfId="28596"/>
    <cellStyle name="Input 131 2 2" xfId="2807"/>
    <cellStyle name="Input 131 2 2 2" xfId="7507"/>
    <cellStyle name="Input 131 2 2 2 2" xfId="20764"/>
    <cellStyle name="Input 131 2 2 3" xfId="6718"/>
    <cellStyle name="Input 131 2 2 3 2" xfId="16973"/>
    <cellStyle name="Input 131 2 2 4" xfId="21995"/>
    <cellStyle name="Input 131 2 2 5" xfId="24774"/>
    <cellStyle name="Input 131 2 2 6" xfId="28597"/>
    <cellStyle name="Input 131 2 3" xfId="2808"/>
    <cellStyle name="Input 131 2 3 2" xfId="7508"/>
    <cellStyle name="Input 131 2 3 2 2" xfId="16736"/>
    <cellStyle name="Input 131 2 3 3" xfId="6717"/>
    <cellStyle name="Input 131 2 3 3 2" xfId="20999"/>
    <cellStyle name="Input 131 2 3 4" xfId="18362"/>
    <cellStyle name="Input 131 2 3 5" xfId="22226"/>
    <cellStyle name="Input 131 2 3 6" xfId="28598"/>
    <cellStyle name="Input 131 2 4" xfId="2809"/>
    <cellStyle name="Input 131 2 4 2" xfId="7509"/>
    <cellStyle name="Input 131 2 4 2 2" xfId="23308"/>
    <cellStyle name="Input 131 2 4 3" xfId="6716"/>
    <cellStyle name="Input 131 2 4 3 2" xfId="23546"/>
    <cellStyle name="Input 131 2 4 4" xfId="18361"/>
    <cellStyle name="Input 131 2 4 5" xfId="24770"/>
    <cellStyle name="Input 131 2 4 6" xfId="28599"/>
    <cellStyle name="Input 131 2 5" xfId="2810"/>
    <cellStyle name="Input 131 2 5 2" xfId="7510"/>
    <cellStyle name="Input 131 2 5 2 2" xfId="20763"/>
    <cellStyle name="Input 131 2 5 3" xfId="6715"/>
    <cellStyle name="Input 131 2 5 3 2" xfId="16974"/>
    <cellStyle name="Input 131 2 5 4" xfId="18360"/>
    <cellStyle name="Input 131 2 5 5" xfId="18644"/>
    <cellStyle name="Input 131 2 5 6" xfId="28600"/>
    <cellStyle name="Input 131 2 6" xfId="7506"/>
    <cellStyle name="Input 131 2 6 2" xfId="23309"/>
    <cellStyle name="Input 131 2 7" xfId="6719"/>
    <cellStyle name="Input 131 2 7 2" xfId="16972"/>
    <cellStyle name="Input 131 2 8" xfId="24537"/>
    <cellStyle name="Input 131 2 9" xfId="22230"/>
    <cellStyle name="Input 131 3" xfId="2811"/>
    <cellStyle name="Input 131 3 2" xfId="7511"/>
    <cellStyle name="Input 131 3 2 2" xfId="16735"/>
    <cellStyle name="Input 131 3 3" xfId="6714"/>
    <cellStyle name="Input 131 3 3 2" xfId="21000"/>
    <cellStyle name="Input 131 3 4" xfId="24522"/>
    <cellStyle name="Input 131 3 5" xfId="22231"/>
    <cellStyle name="Input 131 3 6" xfId="28601"/>
    <cellStyle name="Input 131 4" xfId="2812"/>
    <cellStyle name="Input 131 4 2" xfId="7512"/>
    <cellStyle name="Input 131 4 2 2" xfId="16734"/>
    <cellStyle name="Input 131 4 3" xfId="6713"/>
    <cellStyle name="Input 131 4 3 2" xfId="23547"/>
    <cellStyle name="Input 131 4 4" xfId="21980"/>
    <cellStyle name="Input 131 4 5" xfId="24775"/>
    <cellStyle name="Input 131 4 6" xfId="28602"/>
    <cellStyle name="Input 131 5" xfId="7505"/>
    <cellStyle name="Input 131 5 2" xfId="16737"/>
    <cellStyle name="Input 131 6" xfId="6720"/>
    <cellStyle name="Input 131 6 2" xfId="16971"/>
    <cellStyle name="Input 131 7" xfId="18363"/>
    <cellStyle name="Input 131 8" xfId="18643"/>
    <cellStyle name="Input 131 9" xfId="28595"/>
    <cellStyle name="Input 132" xfId="2813"/>
    <cellStyle name="Input 132 2" xfId="2814"/>
    <cellStyle name="Input 132 2 10" xfId="28604"/>
    <cellStyle name="Input 132 2 2" xfId="2815"/>
    <cellStyle name="Input 132 2 2 2" xfId="7515"/>
    <cellStyle name="Input 132 2 2 2 2" xfId="20753"/>
    <cellStyle name="Input 132 2 2 3" xfId="6710"/>
    <cellStyle name="Input 132 2 2 3 2" xfId="23548"/>
    <cellStyle name="Input 132 2 2 4" xfId="18359"/>
    <cellStyle name="Input 132 2 2 5" xfId="24776"/>
    <cellStyle name="Input 132 2 2 6" xfId="28605"/>
    <cellStyle name="Input 132 2 3" xfId="2816"/>
    <cellStyle name="Input 132 2 3 2" xfId="7516"/>
    <cellStyle name="Input 132 2 3 2 2" xfId="23305"/>
    <cellStyle name="Input 132 2 3 3" xfId="6709"/>
    <cellStyle name="Input 132 2 3 3 2" xfId="16976"/>
    <cellStyle name="Input 132 2 3 4" xfId="24533"/>
    <cellStyle name="Input 132 2 3 5" xfId="22220"/>
    <cellStyle name="Input 132 2 3 6" xfId="28606"/>
    <cellStyle name="Input 132 2 4" xfId="2817"/>
    <cellStyle name="Input 132 2 4 2" xfId="7517"/>
    <cellStyle name="Input 132 2 4 2 2" xfId="20760"/>
    <cellStyle name="Input 132 2 4 3" xfId="6708"/>
    <cellStyle name="Input 132 2 4 3 2" xfId="21002"/>
    <cellStyle name="Input 132 2 4 4" xfId="21991"/>
    <cellStyle name="Input 132 2 4 5" xfId="24764"/>
    <cellStyle name="Input 132 2 4 6" xfId="28607"/>
    <cellStyle name="Input 132 2 5" xfId="2818"/>
    <cellStyle name="Input 132 2 5 2" xfId="7518"/>
    <cellStyle name="Input 132 2 5 2 2" xfId="16732"/>
    <cellStyle name="Input 132 2 5 3" xfId="6707"/>
    <cellStyle name="Input 132 2 5 3 2" xfId="23549"/>
    <cellStyle name="Input 132 2 5 4" xfId="18358"/>
    <cellStyle name="Input 132 2 5 5" xfId="18646"/>
    <cellStyle name="Input 132 2 5 6" xfId="28608"/>
    <cellStyle name="Input 132 2 6" xfId="7514"/>
    <cellStyle name="Input 132 2 6 2" xfId="23298"/>
    <cellStyle name="Input 132 2 7" xfId="6711"/>
    <cellStyle name="Input 132 2 7 2" xfId="21001"/>
    <cellStyle name="Input 132 2 8" xfId="21992"/>
    <cellStyle name="Input 132 2 9" xfId="22232"/>
    <cellStyle name="Input 132 3" xfId="2819"/>
    <cellStyle name="Input 132 3 2" xfId="7519"/>
    <cellStyle name="Input 132 3 2 2" xfId="23304"/>
    <cellStyle name="Input 132 3 3" xfId="6706"/>
    <cellStyle name="Input 132 3 3 2" xfId="20998"/>
    <cellStyle name="Input 132 3 4" xfId="24528"/>
    <cellStyle name="Input 132 3 5" xfId="18647"/>
    <cellStyle name="Input 132 3 6" xfId="28609"/>
    <cellStyle name="Input 132 4" xfId="2820"/>
    <cellStyle name="Input 132 4 2" xfId="7520"/>
    <cellStyle name="Input 132 4 2 2" xfId="20759"/>
    <cellStyle name="Input 132 4 3" xfId="6705"/>
    <cellStyle name="Input 132 4 3 2" xfId="23545"/>
    <cellStyle name="Input 132 4 4" xfId="21986"/>
    <cellStyle name="Input 132 4 5" xfId="22234"/>
    <cellStyle name="Input 132 4 6" xfId="28610"/>
    <cellStyle name="Input 132 5" xfId="7513"/>
    <cellStyle name="Input 132 5 2" xfId="16733"/>
    <cellStyle name="Input 132 6" xfId="6712"/>
    <cellStyle name="Input 132 6 2" xfId="16975"/>
    <cellStyle name="Input 132 7" xfId="24534"/>
    <cellStyle name="Input 132 8" xfId="18645"/>
    <cellStyle name="Input 132 9" xfId="28603"/>
    <cellStyle name="Input 133" xfId="2821"/>
    <cellStyle name="Input 133 2" xfId="2822"/>
    <cellStyle name="Input 133 2 10" xfId="28612"/>
    <cellStyle name="Input 133 2 2" xfId="2823"/>
    <cellStyle name="Input 133 2 2 2" xfId="7523"/>
    <cellStyle name="Input 133 2 2 2 2" xfId="20754"/>
    <cellStyle name="Input 133 2 2 3" xfId="6702"/>
    <cellStyle name="Input 133 2 2 3 2" xfId="23550"/>
    <cellStyle name="Input 133 2 2 4" xfId="18357"/>
    <cellStyle name="Input 133 2 2 5" xfId="22235"/>
    <cellStyle name="Input 133 2 2 6" xfId="28613"/>
    <cellStyle name="Input 133 2 3" xfId="2824"/>
    <cellStyle name="Input 133 2 3 2" xfId="7524"/>
    <cellStyle name="Input 133 2 3 2 2" xfId="23303"/>
    <cellStyle name="Input 133 2 3 3" xfId="6701"/>
    <cellStyle name="Input 133 2 3 3 2" xfId="16978"/>
    <cellStyle name="Input 133 2 3 4" xfId="24531"/>
    <cellStyle name="Input 133 2 3 5" xfId="24779"/>
    <cellStyle name="Input 133 2 3 6" xfId="28614"/>
    <cellStyle name="Input 133 2 4" xfId="2825"/>
    <cellStyle name="Input 133 2 4 2" xfId="7525"/>
    <cellStyle name="Input 133 2 4 2 2" xfId="20758"/>
    <cellStyle name="Input 133 2 4 3" xfId="6700"/>
    <cellStyle name="Input 133 2 4 3 2" xfId="21004"/>
    <cellStyle name="Input 133 2 4 4" xfId="21989"/>
    <cellStyle name="Input 133 2 4 5" xfId="18649"/>
    <cellStyle name="Input 133 2 4 6" xfId="28615"/>
    <cellStyle name="Input 133 2 5" xfId="2826"/>
    <cellStyle name="Input 133 2 5 2" xfId="7526"/>
    <cellStyle name="Input 133 2 5 2 2" xfId="16730"/>
    <cellStyle name="Input 133 2 5 3" xfId="6699"/>
    <cellStyle name="Input 133 2 5 3 2" xfId="23551"/>
    <cellStyle name="Input 133 2 5 4" xfId="18356"/>
    <cellStyle name="Input 133 2 5 5" xfId="22236"/>
    <cellStyle name="Input 133 2 5 6" xfId="28616"/>
    <cellStyle name="Input 133 2 6" xfId="7522"/>
    <cellStyle name="Input 133 2 6 2" xfId="23299"/>
    <cellStyle name="Input 133 2 7" xfId="6703"/>
    <cellStyle name="Input 133 2 7 2" xfId="21003"/>
    <cellStyle name="Input 133 2 8" xfId="21990"/>
    <cellStyle name="Input 133 2 9" xfId="18648"/>
    <cellStyle name="Input 133 3" xfId="2827"/>
    <cellStyle name="Input 133 3 2" xfId="7527"/>
    <cellStyle name="Input 133 3 2 2" xfId="23302"/>
    <cellStyle name="Input 133 3 3" xfId="6698"/>
    <cellStyle name="Input 133 3 3 2" xfId="20997"/>
    <cellStyle name="Input 133 3 4" xfId="24530"/>
    <cellStyle name="Input 133 3 5" xfId="24780"/>
    <cellStyle name="Input 133 3 6" xfId="28617"/>
    <cellStyle name="Input 133 4" xfId="2828"/>
    <cellStyle name="Input 133 4 2" xfId="7528"/>
    <cellStyle name="Input 133 4 2 2" xfId="20757"/>
    <cellStyle name="Input 133 4 3" xfId="6697"/>
    <cellStyle name="Input 133 4 3 2" xfId="23544"/>
    <cellStyle name="Input 133 4 4" xfId="21988"/>
    <cellStyle name="Input 133 4 5" xfId="18650"/>
    <cellStyle name="Input 133 4 6" xfId="28618"/>
    <cellStyle name="Input 133 5" xfId="7521"/>
    <cellStyle name="Input 133 5 2" xfId="16731"/>
    <cellStyle name="Input 133 6" xfId="6704"/>
    <cellStyle name="Input 133 6 2" xfId="16977"/>
    <cellStyle name="Input 133 7" xfId="24532"/>
    <cellStyle name="Input 133 8" xfId="24778"/>
    <cellStyle name="Input 133 9" xfId="28611"/>
    <cellStyle name="Input 134" xfId="2829"/>
    <cellStyle name="Input 134 2" xfId="2830"/>
    <cellStyle name="Input 134 2 10" xfId="28620"/>
    <cellStyle name="Input 134 2 2" xfId="2831"/>
    <cellStyle name="Input 134 2 2 2" xfId="7531"/>
    <cellStyle name="Input 134 2 2 2 2" xfId="20756"/>
    <cellStyle name="Input 134 2 2 3" xfId="6694"/>
    <cellStyle name="Input 134 2 2 3 2" xfId="16981"/>
    <cellStyle name="Input 134 2 2 4" xfId="21987"/>
    <cellStyle name="Input 134 2 2 5" xfId="22233"/>
    <cellStyle name="Input 134 2 2 6" xfId="28621"/>
    <cellStyle name="Input 134 2 3" xfId="2832"/>
    <cellStyle name="Input 134 2 3 2" xfId="7532"/>
    <cellStyle name="Input 134 2 3 2 2" xfId="16728"/>
    <cellStyle name="Input 134 2 3 3" xfId="6693"/>
    <cellStyle name="Input 134 2 3 3 2" xfId="21007"/>
    <cellStyle name="Input 134 2 3 4" xfId="18354"/>
    <cellStyle name="Input 134 2 3 5" xfId="24777"/>
    <cellStyle name="Input 134 2 3 6" xfId="28622"/>
    <cellStyle name="Input 134 2 4" xfId="2833"/>
    <cellStyle name="Input 134 2 4 2" xfId="7533"/>
    <cellStyle name="Input 134 2 4 2 2" xfId="23300"/>
    <cellStyle name="Input 134 2 4 3" xfId="6692"/>
    <cellStyle name="Input 134 2 4 3 2" xfId="23554"/>
    <cellStyle name="Input 134 2 4 4" xfId="18353"/>
    <cellStyle name="Input 134 2 4 5" xfId="18651"/>
    <cellStyle name="Input 134 2 4 6" xfId="28623"/>
    <cellStyle name="Input 134 2 5" xfId="2834"/>
    <cellStyle name="Input 134 2 5 2" xfId="7534"/>
    <cellStyle name="Input 134 2 5 2 2" xfId="20755"/>
    <cellStyle name="Input 134 2 5 3" xfId="6691"/>
    <cellStyle name="Input 134 2 5 3 2" xfId="16982"/>
    <cellStyle name="Input 134 2 5 4" xfId="24523"/>
    <cellStyle name="Input 134 2 5 5" xfId="18652"/>
    <cellStyle name="Input 134 2 5 6" xfId="28624"/>
    <cellStyle name="Input 134 2 6" xfId="7530"/>
    <cellStyle name="Input 134 2 6 2" xfId="23301"/>
    <cellStyle name="Input 134 2 7" xfId="6695"/>
    <cellStyle name="Input 134 2 7 2" xfId="16980"/>
    <cellStyle name="Input 134 2 8" xfId="24529"/>
    <cellStyle name="Input 134 2 9" xfId="24781"/>
    <cellStyle name="Input 134 3" xfId="2835"/>
    <cellStyle name="Input 134 3 2" xfId="7535"/>
    <cellStyle name="Input 134 3 2 2" xfId="16727"/>
    <cellStyle name="Input 134 3 3" xfId="6690"/>
    <cellStyle name="Input 134 3 3 2" xfId="21008"/>
    <cellStyle name="Input 134 3 4" xfId="21981"/>
    <cellStyle name="Input 134 3 5" xfId="22238"/>
    <cellStyle name="Input 134 3 6" xfId="28625"/>
    <cellStyle name="Input 134 4" xfId="2836"/>
    <cellStyle name="Input 134 4 2" xfId="7536"/>
    <cellStyle name="Input 134 4 2 2" xfId="16726"/>
    <cellStyle name="Input 134 4 3" xfId="6689"/>
    <cellStyle name="Input 134 4 3 2" xfId="23555"/>
    <cellStyle name="Input 134 4 4" xfId="24527"/>
    <cellStyle name="Input 134 4 5" xfId="24782"/>
    <cellStyle name="Input 134 4 6" xfId="28626"/>
    <cellStyle name="Input 134 5" xfId="7529"/>
    <cellStyle name="Input 134 5 2" xfId="16729"/>
    <cellStyle name="Input 134 6" xfId="6696"/>
    <cellStyle name="Input 134 6 2" xfId="16979"/>
    <cellStyle name="Input 134 7" xfId="18355"/>
    <cellStyle name="Input 134 8" xfId="22237"/>
    <cellStyle name="Input 134 9" xfId="28619"/>
    <cellStyle name="Input 135" xfId="2837"/>
    <cellStyle name="Input 135 2" xfId="2838"/>
    <cellStyle name="Input 135 2 10" xfId="28628"/>
    <cellStyle name="Input 135 2 2" xfId="2839"/>
    <cellStyle name="Input 135 2 2 2" xfId="7539"/>
    <cellStyle name="Input 135 2 2 2 2" xfId="20745"/>
    <cellStyle name="Input 135 2 2 3" xfId="6686"/>
    <cellStyle name="Input 135 2 2 3 2" xfId="23556"/>
    <cellStyle name="Input 135 2 2 4" xfId="24526"/>
    <cellStyle name="Input 135 2 2 5" xfId="24783"/>
    <cellStyle name="Input 135 2 2 6" xfId="28629"/>
    <cellStyle name="Input 135 2 3" xfId="2840"/>
    <cellStyle name="Input 135 2 3 2" xfId="7540"/>
    <cellStyle name="Input 135 2 3 2 2" xfId="23297"/>
    <cellStyle name="Input 135 2 3 3" xfId="6685"/>
    <cellStyle name="Input 135 2 3 3 2" xfId="16984"/>
    <cellStyle name="Input 135 2 3 4" xfId="21984"/>
    <cellStyle name="Input 135 2 3 5" xfId="18654"/>
    <cellStyle name="Input 135 2 3 6" xfId="28630"/>
    <cellStyle name="Input 135 2 4" xfId="2841"/>
    <cellStyle name="Input 135 2 4 2" xfId="7541"/>
    <cellStyle name="Input 135 2 4 2 2" xfId="20752"/>
    <cellStyle name="Input 135 2 4 3" xfId="6684"/>
    <cellStyle name="Input 135 2 4 3 2" xfId="21010"/>
    <cellStyle name="Input 135 2 4 4" xfId="18351"/>
    <cellStyle name="Input 135 2 4 5" xfId="22240"/>
    <cellStyle name="Input 135 2 4 6" xfId="28631"/>
    <cellStyle name="Input 135 2 5" xfId="2842"/>
    <cellStyle name="Input 135 2 5 2" xfId="7542"/>
    <cellStyle name="Input 135 2 5 2 2" xfId="16724"/>
    <cellStyle name="Input 135 2 5 3" xfId="6683"/>
    <cellStyle name="Input 135 2 5 3 2" xfId="23557"/>
    <cellStyle name="Input 135 2 5 4" xfId="24525"/>
    <cellStyle name="Input 135 2 5 5" xfId="24784"/>
    <cellStyle name="Input 135 2 5 6" xfId="28632"/>
    <cellStyle name="Input 135 2 6" xfId="7538"/>
    <cellStyle name="Input 135 2 6 2" xfId="23290"/>
    <cellStyle name="Input 135 2 7" xfId="6687"/>
    <cellStyle name="Input 135 2 7 2" xfId="21009"/>
    <cellStyle name="Input 135 2 8" xfId="18352"/>
    <cellStyle name="Input 135 2 9" xfId="22239"/>
    <cellStyle name="Input 135 3" xfId="2843"/>
    <cellStyle name="Input 135 3 2" xfId="7543"/>
    <cellStyle name="Input 135 3 2 2" xfId="23296"/>
    <cellStyle name="Input 135 3 3" xfId="6682"/>
    <cellStyle name="Input 135 3 3 2" xfId="21006"/>
    <cellStyle name="Input 135 3 4" xfId="21983"/>
    <cellStyle name="Input 135 3 5" xfId="18655"/>
    <cellStyle name="Input 135 3 6" xfId="28633"/>
    <cellStyle name="Input 135 4" xfId="2844"/>
    <cellStyle name="Input 135 4 2" xfId="7544"/>
    <cellStyle name="Input 135 4 2 2" xfId="20751"/>
    <cellStyle name="Input 135 4 3" xfId="6681"/>
    <cellStyle name="Input 135 4 3 2" xfId="23553"/>
    <cellStyle name="Input 135 4 4" xfId="18350"/>
    <cellStyle name="Input 135 4 5" xfId="22241"/>
    <cellStyle name="Input 135 4 6" xfId="28634"/>
    <cellStyle name="Input 135 5" xfId="7537"/>
    <cellStyle name="Input 135 5 2" xfId="16725"/>
    <cellStyle name="Input 135 6" xfId="6688"/>
    <cellStyle name="Input 135 6 2" xfId="16983"/>
    <cellStyle name="Input 135 7" xfId="21985"/>
    <cellStyle name="Input 135 8" xfId="18653"/>
    <cellStyle name="Input 135 9" xfId="28627"/>
    <cellStyle name="Input 136" xfId="2845"/>
    <cellStyle name="Input 136 2" xfId="2846"/>
    <cellStyle name="Input 136 2 10" xfId="28636"/>
    <cellStyle name="Input 136 2 2" xfId="2847"/>
    <cellStyle name="Input 136 2 2 2" xfId="7547"/>
    <cellStyle name="Input 136 2 2 2 2" xfId="20746"/>
    <cellStyle name="Input 136 2 2 3" xfId="6678"/>
    <cellStyle name="Input 136 2 2 3 2" xfId="23558"/>
    <cellStyle name="Input 136 2 2 4" xfId="18349"/>
    <cellStyle name="Input 136 2 2 5" xfId="24952"/>
    <cellStyle name="Input 136 2 2 6" xfId="28637"/>
    <cellStyle name="Input 136 2 3" xfId="2848"/>
    <cellStyle name="Input 136 2 3 2" xfId="7548"/>
    <cellStyle name="Input 136 2 3 2 2" xfId="23295"/>
    <cellStyle name="Input 136 2 3 3" xfId="6677"/>
    <cellStyle name="Input 136 2 3 3 2" xfId="16986"/>
    <cellStyle name="Input 136 2 3 4" xfId="18348"/>
    <cellStyle name="Input 136 2 3 5" xfId="24953"/>
    <cellStyle name="Input 136 2 3 6" xfId="28638"/>
    <cellStyle name="Input 136 2 4" xfId="2849"/>
    <cellStyle name="Input 136 2 4 2" xfId="7549"/>
    <cellStyle name="Input 136 2 4 2 2" xfId="20750"/>
    <cellStyle name="Input 136 2 4 3" xfId="6676"/>
    <cellStyle name="Input 136 2 4 3 2" xfId="21012"/>
    <cellStyle name="Input 136 2 4 4" xfId="18347"/>
    <cellStyle name="Input 136 2 4 5" xfId="24954"/>
    <cellStyle name="Input 136 2 4 6" xfId="28639"/>
    <cellStyle name="Input 136 2 5" xfId="2850"/>
    <cellStyle name="Input 136 2 5 2" xfId="7550"/>
    <cellStyle name="Input 136 2 5 2 2" xfId="16722"/>
    <cellStyle name="Input 136 2 5 3" xfId="6675"/>
    <cellStyle name="Input 136 2 5 3 2" xfId="23559"/>
    <cellStyle name="Input 136 2 5 4" xfId="24509"/>
    <cellStyle name="Input 136 2 5 5" xfId="24955"/>
    <cellStyle name="Input 136 2 5 6" xfId="28640"/>
    <cellStyle name="Input 136 2 6" xfId="7546"/>
    <cellStyle name="Input 136 2 6 2" xfId="23291"/>
    <cellStyle name="Input 136 2 7" xfId="6679"/>
    <cellStyle name="Input 136 2 7 2" xfId="21011"/>
    <cellStyle name="Input 136 2 8" xfId="21982"/>
    <cellStyle name="Input 136 2 9" xfId="24951"/>
    <cellStyle name="Input 136 3" xfId="2851"/>
    <cellStyle name="Input 136 3 2" xfId="7551"/>
    <cellStyle name="Input 136 3 2 2" xfId="23294"/>
    <cellStyle name="Input 136 3 3" xfId="6674"/>
    <cellStyle name="Input 136 3 3 2" xfId="21005"/>
    <cellStyle name="Input 136 3 4" xfId="21967"/>
    <cellStyle name="Input 136 3 5" xfId="24956"/>
    <cellStyle name="Input 136 3 6" xfId="28641"/>
    <cellStyle name="Input 136 4" xfId="2852"/>
    <cellStyle name="Input 136 4 2" xfId="7552"/>
    <cellStyle name="Input 136 4 2 2" xfId="20749"/>
    <cellStyle name="Input 136 4 3" xfId="6673"/>
    <cellStyle name="Input 136 4 3 2" xfId="23552"/>
    <cellStyle name="Input 136 4 4" xfId="24521"/>
    <cellStyle name="Input 136 4 5" xfId="24957"/>
    <cellStyle name="Input 136 4 6" xfId="28642"/>
    <cellStyle name="Input 136 5" xfId="7545"/>
    <cellStyle name="Input 136 5 2" xfId="16723"/>
    <cellStyle name="Input 136 6" xfId="6680"/>
    <cellStyle name="Input 136 6 2" xfId="16985"/>
    <cellStyle name="Input 136 7" xfId="24524"/>
    <cellStyle name="Input 136 8" xfId="24785"/>
    <cellStyle name="Input 136 9" xfId="28635"/>
    <cellStyle name="Input 137" xfId="2853"/>
    <cellStyle name="Input 137 2" xfId="2854"/>
    <cellStyle name="Input 137 2 10" xfId="28644"/>
    <cellStyle name="Input 137 2 2" xfId="2855"/>
    <cellStyle name="Input 137 2 2 2" xfId="7555"/>
    <cellStyle name="Input 137 2 2 2 2" xfId="20748"/>
    <cellStyle name="Input 137 2 2 3" xfId="6670"/>
    <cellStyle name="Input 137 2 2 3 2" xfId="16989"/>
    <cellStyle name="Input 137 2 2 4" xfId="24520"/>
    <cellStyle name="Input 137 2 2 5" xfId="24960"/>
    <cellStyle name="Input 137 2 2 6" xfId="28645"/>
    <cellStyle name="Input 137 2 3" xfId="2856"/>
    <cellStyle name="Input 137 2 3 2" xfId="7556"/>
    <cellStyle name="Input 137 2 3 2 2" xfId="16720"/>
    <cellStyle name="Input 137 2 3 3" xfId="6669"/>
    <cellStyle name="Input 137 2 3 3 2" xfId="21015"/>
    <cellStyle name="Input 137 2 3 4" xfId="21978"/>
    <cellStyle name="Input 137 2 3 5" xfId="24961"/>
    <cellStyle name="Input 137 2 3 6" xfId="28646"/>
    <cellStyle name="Input 137 2 4" xfId="2857"/>
    <cellStyle name="Input 137 2 4 2" xfId="7557"/>
    <cellStyle name="Input 137 2 4 2 2" xfId="23292"/>
    <cellStyle name="Input 137 2 4 3" xfId="6668"/>
    <cellStyle name="Input 137 2 4 3 2" xfId="23562"/>
    <cellStyle name="Input 137 2 4 4" xfId="18345"/>
    <cellStyle name="Input 137 2 4 5" xfId="24962"/>
    <cellStyle name="Input 137 2 4 6" xfId="28647"/>
    <cellStyle name="Input 137 2 5" xfId="2858"/>
    <cellStyle name="Input 137 2 5 2" xfId="7558"/>
    <cellStyle name="Input 137 2 5 2 2" xfId="20747"/>
    <cellStyle name="Input 137 2 5 3" xfId="6667"/>
    <cellStyle name="Input 137 2 5 3 2" xfId="16990"/>
    <cellStyle name="Input 137 2 5 4" xfId="24515"/>
    <cellStyle name="Input 137 2 5 5" xfId="24963"/>
    <cellStyle name="Input 137 2 5 6" xfId="28648"/>
    <cellStyle name="Input 137 2 6" xfId="7554"/>
    <cellStyle name="Input 137 2 6 2" xfId="23293"/>
    <cellStyle name="Input 137 2 7" xfId="6671"/>
    <cellStyle name="Input 137 2 7 2" xfId="16988"/>
    <cellStyle name="Input 137 2 8" xfId="18346"/>
    <cellStyle name="Input 137 2 9" xfId="24959"/>
    <cellStyle name="Input 137 3" xfId="2859"/>
    <cellStyle name="Input 137 3 2" xfId="7559"/>
    <cellStyle name="Input 137 3 2 2" xfId="16719"/>
    <cellStyle name="Input 137 3 3" xfId="6666"/>
    <cellStyle name="Input 137 3 3 2" xfId="21016"/>
    <cellStyle name="Input 137 3 4" xfId="21973"/>
    <cellStyle name="Input 137 3 5" xfId="24964"/>
    <cellStyle name="Input 137 3 6" xfId="28649"/>
    <cellStyle name="Input 137 4" xfId="2860"/>
    <cellStyle name="Input 137 4 2" xfId="7560"/>
    <cellStyle name="Input 137 4 2 2" xfId="16718"/>
    <cellStyle name="Input 137 4 3" xfId="6665"/>
    <cellStyle name="Input 137 4 3 2" xfId="23563"/>
    <cellStyle name="Input 137 4 4" xfId="24519"/>
    <cellStyle name="Input 137 4 5" xfId="24965"/>
    <cellStyle name="Input 137 4 6" xfId="28650"/>
    <cellStyle name="Input 137 5" xfId="7553"/>
    <cellStyle name="Input 137 5 2" xfId="16721"/>
    <cellStyle name="Input 137 6" xfId="6672"/>
    <cellStyle name="Input 137 6 2" xfId="16987"/>
    <cellStyle name="Input 137 7" xfId="21979"/>
    <cellStyle name="Input 137 8" xfId="24958"/>
    <cellStyle name="Input 137 9" xfId="28643"/>
    <cellStyle name="Input 138" xfId="2861"/>
    <cellStyle name="Input 138 2" xfId="2862"/>
    <cellStyle name="Input 138 2 10" xfId="28652"/>
    <cellStyle name="Input 138 2 2" xfId="2863"/>
    <cellStyle name="Input 138 2 2 2" xfId="7563"/>
    <cellStyle name="Input 138 2 2 2 2" xfId="20737"/>
    <cellStyle name="Input 138 2 2 3" xfId="6662"/>
    <cellStyle name="Input 138 2 2 3 2" xfId="23564"/>
    <cellStyle name="Input 138 2 2 4" xfId="24518"/>
    <cellStyle name="Input 138 2 2 5" xfId="24968"/>
    <cellStyle name="Input 138 2 2 6" xfId="28653"/>
    <cellStyle name="Input 138 2 3" xfId="2864"/>
    <cellStyle name="Input 138 2 3 2" xfId="7564"/>
    <cellStyle name="Input 138 2 3 2 2" xfId="23289"/>
    <cellStyle name="Input 138 2 3 3" xfId="6661"/>
    <cellStyle name="Input 138 2 3 3 2" xfId="16992"/>
    <cellStyle name="Input 138 2 3 4" xfId="21976"/>
    <cellStyle name="Input 138 2 3 5" xfId="24969"/>
    <cellStyle name="Input 138 2 3 6" xfId="28654"/>
    <cellStyle name="Input 138 2 4" xfId="2865"/>
    <cellStyle name="Input 138 2 4 2" xfId="7565"/>
    <cellStyle name="Input 138 2 4 2 2" xfId="20744"/>
    <cellStyle name="Input 138 2 4 3" xfId="6660"/>
    <cellStyle name="Input 138 2 4 3 2" xfId="21018"/>
    <cellStyle name="Input 138 2 4 4" xfId="18343"/>
    <cellStyle name="Input 138 2 4 5" xfId="24970"/>
    <cellStyle name="Input 138 2 4 6" xfId="28655"/>
    <cellStyle name="Input 138 2 5" xfId="2866"/>
    <cellStyle name="Input 138 2 5 2" xfId="7566"/>
    <cellStyle name="Input 138 2 5 2 2" xfId="16716"/>
    <cellStyle name="Input 138 2 5 3" xfId="6659"/>
    <cellStyle name="Input 138 2 5 3 2" xfId="23565"/>
    <cellStyle name="Input 138 2 5 4" xfId="24517"/>
    <cellStyle name="Input 138 2 5 5" xfId="24971"/>
    <cellStyle name="Input 138 2 5 6" xfId="28656"/>
    <cellStyle name="Input 138 2 6" xfId="7562"/>
    <cellStyle name="Input 138 2 6 2" xfId="23282"/>
    <cellStyle name="Input 138 2 7" xfId="6663"/>
    <cellStyle name="Input 138 2 7 2" xfId="21017"/>
    <cellStyle name="Input 138 2 8" xfId="18344"/>
    <cellStyle name="Input 138 2 9" xfId="24967"/>
    <cellStyle name="Input 138 3" xfId="2867"/>
    <cellStyle name="Input 138 3 2" xfId="7567"/>
    <cellStyle name="Input 138 3 2 2" xfId="23288"/>
    <cellStyle name="Input 138 3 3" xfId="6658"/>
    <cellStyle name="Input 138 3 3 2" xfId="21014"/>
    <cellStyle name="Input 138 3 4" xfId="21975"/>
    <cellStyle name="Input 138 3 5" xfId="24972"/>
    <cellStyle name="Input 138 3 6" xfId="28657"/>
    <cellStyle name="Input 138 4" xfId="2868"/>
    <cellStyle name="Input 138 4 2" xfId="7568"/>
    <cellStyle name="Input 138 4 2 2" xfId="20743"/>
    <cellStyle name="Input 138 4 3" xfId="6657"/>
    <cellStyle name="Input 138 4 3 2" xfId="23561"/>
    <cellStyle name="Input 138 4 4" xfId="18342"/>
    <cellStyle name="Input 138 4 5" xfId="24973"/>
    <cellStyle name="Input 138 4 6" xfId="28658"/>
    <cellStyle name="Input 138 5" xfId="7561"/>
    <cellStyle name="Input 138 5 2" xfId="16717"/>
    <cellStyle name="Input 138 6" xfId="6664"/>
    <cellStyle name="Input 138 6 2" xfId="16991"/>
    <cellStyle name="Input 138 7" xfId="21977"/>
    <cellStyle name="Input 138 8" xfId="24966"/>
    <cellStyle name="Input 138 9" xfId="28651"/>
    <cellStyle name="Input 139" xfId="2869"/>
    <cellStyle name="Input 139 2" xfId="2870"/>
    <cellStyle name="Input 139 2 10" xfId="28660"/>
    <cellStyle name="Input 139 2 2" xfId="2871"/>
    <cellStyle name="Input 139 2 2 2" xfId="7571"/>
    <cellStyle name="Input 139 2 2 2 2" xfId="20738"/>
    <cellStyle name="Input 139 2 2 3" xfId="6654"/>
    <cellStyle name="Input 139 2 2 3 2" xfId="23566"/>
    <cellStyle name="Input 139 2 2 4" xfId="18341"/>
    <cellStyle name="Input 139 2 2 5" xfId="24976"/>
    <cellStyle name="Input 139 2 2 6" xfId="28661"/>
    <cellStyle name="Input 139 2 3" xfId="2872"/>
    <cellStyle name="Input 139 2 3 2" xfId="7572"/>
    <cellStyle name="Input 139 2 3 2 2" xfId="23287"/>
    <cellStyle name="Input 139 2 3 3" xfId="6653"/>
    <cellStyle name="Input 139 2 3 3 2" xfId="16994"/>
    <cellStyle name="Input 139 2 3 4" xfId="18340"/>
    <cellStyle name="Input 139 2 3 5" xfId="24977"/>
    <cellStyle name="Input 139 2 3 6" xfId="28662"/>
    <cellStyle name="Input 139 2 4" xfId="2873"/>
    <cellStyle name="Input 139 2 4 2" xfId="7573"/>
    <cellStyle name="Input 139 2 4 2 2" xfId="20742"/>
    <cellStyle name="Input 139 2 4 3" xfId="6652"/>
    <cellStyle name="Input 139 2 4 3 2" xfId="21020"/>
    <cellStyle name="Input 139 2 4 4" xfId="24510"/>
    <cellStyle name="Input 139 2 4 5" xfId="24978"/>
    <cellStyle name="Input 139 2 4 6" xfId="28663"/>
    <cellStyle name="Input 139 2 5" xfId="2874"/>
    <cellStyle name="Input 139 2 5 2" xfId="7574"/>
    <cellStyle name="Input 139 2 5 2 2" xfId="16714"/>
    <cellStyle name="Input 139 2 5 3" xfId="6651"/>
    <cellStyle name="Input 139 2 5 3 2" xfId="23567"/>
    <cellStyle name="Input 139 2 5 4" xfId="21968"/>
    <cellStyle name="Input 139 2 5 5" xfId="24979"/>
    <cellStyle name="Input 139 2 5 6" xfId="28664"/>
    <cellStyle name="Input 139 2 6" xfId="7570"/>
    <cellStyle name="Input 139 2 6 2" xfId="23283"/>
    <cellStyle name="Input 139 2 7" xfId="6655"/>
    <cellStyle name="Input 139 2 7 2" xfId="21019"/>
    <cellStyle name="Input 139 2 8" xfId="21974"/>
    <cellStyle name="Input 139 2 9" xfId="24975"/>
    <cellStyle name="Input 139 3" xfId="2875"/>
    <cellStyle name="Input 139 3 2" xfId="7575"/>
    <cellStyle name="Input 139 3 2 2" xfId="23286"/>
    <cellStyle name="Input 139 3 3" xfId="6650"/>
    <cellStyle name="Input 139 3 3 2" xfId="21013"/>
    <cellStyle name="Input 139 3 4" xfId="24514"/>
    <cellStyle name="Input 139 3 5" xfId="24980"/>
    <cellStyle name="Input 139 3 6" xfId="28665"/>
    <cellStyle name="Input 139 4" xfId="2876"/>
    <cellStyle name="Input 139 4 2" xfId="7576"/>
    <cellStyle name="Input 139 4 2 2" xfId="20741"/>
    <cellStyle name="Input 139 4 3" xfId="6649"/>
    <cellStyle name="Input 139 4 3 2" xfId="23560"/>
    <cellStyle name="Input 139 4 4" xfId="21972"/>
    <cellStyle name="Input 139 4 5" xfId="24981"/>
    <cellStyle name="Input 139 4 6" xfId="28666"/>
    <cellStyle name="Input 139 5" xfId="7569"/>
    <cellStyle name="Input 139 5 2" xfId="16715"/>
    <cellStyle name="Input 139 6" xfId="6656"/>
    <cellStyle name="Input 139 6 2" xfId="16993"/>
    <cellStyle name="Input 139 7" xfId="24516"/>
    <cellStyle name="Input 139 8" xfId="24974"/>
    <cellStyle name="Input 139 9" xfId="28659"/>
    <cellStyle name="Input 14" xfId="2877"/>
    <cellStyle name="Input 14 2" xfId="2878"/>
    <cellStyle name="Input 14 2 10" xfId="28668"/>
    <cellStyle name="Input 14 2 2" xfId="2879"/>
    <cellStyle name="Input 14 2 2 2" xfId="7579"/>
    <cellStyle name="Input 14 2 2 2 2" xfId="20740"/>
    <cellStyle name="Input 14 2 2 3" xfId="6646"/>
    <cellStyle name="Input 14 2 2 3 2" xfId="16997"/>
    <cellStyle name="Input 14 2 2 4" xfId="21971"/>
    <cellStyle name="Input 14 2 2 5" xfId="24984"/>
    <cellStyle name="Input 14 2 2 6" xfId="28669"/>
    <cellStyle name="Input 14 2 3" xfId="2880"/>
    <cellStyle name="Input 14 2 3 2" xfId="7580"/>
    <cellStyle name="Input 14 2 3 2 2" xfId="16712"/>
    <cellStyle name="Input 14 2 3 3" xfId="6645"/>
    <cellStyle name="Input 14 2 3 3 2" xfId="21023"/>
    <cellStyle name="Input 14 2 3 4" xfId="18338"/>
    <cellStyle name="Input 14 2 3 5" xfId="24985"/>
    <cellStyle name="Input 14 2 3 6" xfId="28670"/>
    <cellStyle name="Input 14 2 4" xfId="2881"/>
    <cellStyle name="Input 14 2 4 2" xfId="7581"/>
    <cellStyle name="Input 14 2 4 2 2" xfId="23284"/>
    <cellStyle name="Input 14 2 4 3" xfId="6644"/>
    <cellStyle name="Input 14 2 4 3 2" xfId="23570"/>
    <cellStyle name="Input 14 2 4 4" xfId="24512"/>
    <cellStyle name="Input 14 2 4 5" xfId="24986"/>
    <cellStyle name="Input 14 2 4 6" xfId="28671"/>
    <cellStyle name="Input 14 2 5" xfId="2882"/>
    <cellStyle name="Input 14 2 5 2" xfId="7582"/>
    <cellStyle name="Input 14 2 5 2 2" xfId="20739"/>
    <cellStyle name="Input 14 2 5 3" xfId="6643"/>
    <cellStyle name="Input 14 2 5 3 2" xfId="16998"/>
    <cellStyle name="Input 14 2 5 4" xfId="21970"/>
    <cellStyle name="Input 14 2 5 5" xfId="24987"/>
    <cellStyle name="Input 14 2 5 6" xfId="28672"/>
    <cellStyle name="Input 14 2 6" xfId="7578"/>
    <cellStyle name="Input 14 2 6 2" xfId="23285"/>
    <cellStyle name="Input 14 2 7" xfId="6647"/>
    <cellStyle name="Input 14 2 7 2" xfId="16996"/>
    <cellStyle name="Input 14 2 8" xfId="24513"/>
    <cellStyle name="Input 14 2 9" xfId="24983"/>
    <cellStyle name="Input 14 3" xfId="2883"/>
    <cellStyle name="Input 14 3 2" xfId="7583"/>
    <cellStyle name="Input 14 3 2 2" xfId="16711"/>
    <cellStyle name="Input 14 3 3" xfId="6642"/>
    <cellStyle name="Input 14 3 3 2" xfId="21024"/>
    <cellStyle name="Input 14 3 4" xfId="18337"/>
    <cellStyle name="Input 14 3 5" xfId="24988"/>
    <cellStyle name="Input 14 3 6" xfId="28673"/>
    <cellStyle name="Input 14 4" xfId="2884"/>
    <cellStyle name="Input 14 4 2" xfId="7584"/>
    <cellStyle name="Input 14 4 2 2" xfId="16710"/>
    <cellStyle name="Input 14 4 3" xfId="6641"/>
    <cellStyle name="Input 14 4 3 2" xfId="23571"/>
    <cellStyle name="Input 14 4 4" xfId="24511"/>
    <cellStyle name="Input 14 4 5" xfId="24989"/>
    <cellStyle name="Input 14 4 6" xfId="28674"/>
    <cellStyle name="Input 14 5" xfId="7577"/>
    <cellStyle name="Input 14 5 2" xfId="16713"/>
    <cellStyle name="Input 14 6" xfId="6648"/>
    <cellStyle name="Input 14 6 2" xfId="16995"/>
    <cellStyle name="Input 14 7" xfId="18339"/>
    <cellStyle name="Input 14 8" xfId="24982"/>
    <cellStyle name="Input 14 9" xfId="28667"/>
    <cellStyle name="Input 140" xfId="2885"/>
    <cellStyle name="Input 140 2" xfId="2886"/>
    <cellStyle name="Input 140 2 10" xfId="28676"/>
    <cellStyle name="Input 140 2 2" xfId="2887"/>
    <cellStyle name="Input 140 2 2 2" xfId="7587"/>
    <cellStyle name="Input 140 2 2 2 2" xfId="20729"/>
    <cellStyle name="Input 140 2 2 3" xfId="6638"/>
    <cellStyle name="Input 140 2 2 3 2" xfId="23572"/>
    <cellStyle name="Input 140 2 2 4" xfId="18335"/>
    <cellStyle name="Input 140 2 2 5" xfId="24992"/>
    <cellStyle name="Input 140 2 2 6" xfId="28677"/>
    <cellStyle name="Input 140 2 3" xfId="2888"/>
    <cellStyle name="Input 140 2 3 2" xfId="7588"/>
    <cellStyle name="Input 140 2 3 2 2" xfId="23281"/>
    <cellStyle name="Input 140 2 3 3" xfId="6637"/>
    <cellStyle name="Input 140 2 3 3 2" xfId="17000"/>
    <cellStyle name="Input 140 2 3 4" xfId="18334"/>
    <cellStyle name="Input 140 2 3 5" xfId="24993"/>
    <cellStyle name="Input 140 2 3 6" xfId="28678"/>
    <cellStyle name="Input 140 2 4" xfId="2889"/>
    <cellStyle name="Input 140 2 4 2" xfId="7589"/>
    <cellStyle name="Input 140 2 4 2 2" xfId="20736"/>
    <cellStyle name="Input 140 2 4 3" xfId="6636"/>
    <cellStyle name="Input 140 2 4 3 2" xfId="21026"/>
    <cellStyle name="Input 140 2 4 4" xfId="24507"/>
    <cellStyle name="Input 140 2 4 5" xfId="24994"/>
    <cellStyle name="Input 140 2 4 6" xfId="28679"/>
    <cellStyle name="Input 140 2 5" xfId="2890"/>
    <cellStyle name="Input 140 2 5 2" xfId="7590"/>
    <cellStyle name="Input 140 2 5 2 2" xfId="16708"/>
    <cellStyle name="Input 140 2 5 3" xfId="6635"/>
    <cellStyle name="Input 140 2 5 3 2" xfId="23573"/>
    <cellStyle name="Input 140 2 5 4" xfId="21965"/>
    <cellStyle name="Input 140 2 5 5" xfId="24995"/>
    <cellStyle name="Input 140 2 5 6" xfId="28680"/>
    <cellStyle name="Input 140 2 6" xfId="7586"/>
    <cellStyle name="Input 140 2 6 2" xfId="23274"/>
    <cellStyle name="Input 140 2 7" xfId="6639"/>
    <cellStyle name="Input 140 2 7 2" xfId="21025"/>
    <cellStyle name="Input 140 2 8" xfId="18336"/>
    <cellStyle name="Input 140 2 9" xfId="24991"/>
    <cellStyle name="Input 140 3" xfId="2891"/>
    <cellStyle name="Input 140 3 2" xfId="7591"/>
    <cellStyle name="Input 140 3 2 2" xfId="23280"/>
    <cellStyle name="Input 140 3 3" xfId="6634"/>
    <cellStyle name="Input 140 3 3 2" xfId="21022"/>
    <cellStyle name="Input 140 3 4" xfId="24508"/>
    <cellStyle name="Input 140 3 5" xfId="24996"/>
    <cellStyle name="Input 140 3 6" xfId="28681"/>
    <cellStyle name="Input 140 4" xfId="2892"/>
    <cellStyle name="Input 140 4 2" xfId="7592"/>
    <cellStyle name="Input 140 4 2 2" xfId="20735"/>
    <cellStyle name="Input 140 4 3" xfId="6633"/>
    <cellStyle name="Input 140 4 3 2" xfId="23569"/>
    <cellStyle name="Input 140 4 4" xfId="21966"/>
    <cellStyle name="Input 140 4 5" xfId="24997"/>
    <cellStyle name="Input 140 4 6" xfId="28682"/>
    <cellStyle name="Input 140 5" xfId="7585"/>
    <cellStyle name="Input 140 5 2" xfId="16709"/>
    <cellStyle name="Input 140 6" xfId="6640"/>
    <cellStyle name="Input 140 6 2" xfId="16999"/>
    <cellStyle name="Input 140 7" xfId="21969"/>
    <cellStyle name="Input 140 8" xfId="24990"/>
    <cellStyle name="Input 140 9" xfId="28675"/>
    <cellStyle name="Input 141" xfId="2893"/>
    <cellStyle name="Input 141 2" xfId="2894"/>
    <cellStyle name="Input 141 2 10" xfId="28684"/>
    <cellStyle name="Input 141 2 2" xfId="2895"/>
    <cellStyle name="Input 141 2 2 2" xfId="7595"/>
    <cellStyle name="Input 141 2 2 2 2" xfId="20730"/>
    <cellStyle name="Input 141 2 2 3" xfId="6630"/>
    <cellStyle name="Input 141 2 2 3 2" xfId="23574"/>
    <cellStyle name="Input 141 2 2 4" xfId="24478"/>
    <cellStyle name="Input 141 2 2 5" xfId="25000"/>
    <cellStyle name="Input 141 2 2 6" xfId="28685"/>
    <cellStyle name="Input 141 2 3" xfId="2896"/>
    <cellStyle name="Input 141 2 3 2" xfId="7596"/>
    <cellStyle name="Input 141 2 3 2 2" xfId="23279"/>
    <cellStyle name="Input 141 2 3 3" xfId="6629"/>
    <cellStyle name="Input 141 2 3 3 2" xfId="17002"/>
    <cellStyle name="Input 141 2 3 4" xfId="21936"/>
    <cellStyle name="Input 141 2 3 5" xfId="25001"/>
    <cellStyle name="Input 141 2 3 6" xfId="28686"/>
    <cellStyle name="Input 141 2 4" xfId="2897"/>
    <cellStyle name="Input 141 2 4 2" xfId="7597"/>
    <cellStyle name="Input 141 2 4 2 2" xfId="20734"/>
    <cellStyle name="Input 141 2 4 3" xfId="6628"/>
    <cellStyle name="Input 141 2 4 3 2" xfId="21028"/>
    <cellStyle name="Input 141 2 4 4" xfId="24506"/>
    <cellStyle name="Input 141 2 4 5" xfId="25002"/>
    <cellStyle name="Input 141 2 4 6" xfId="28687"/>
    <cellStyle name="Input 141 2 5" xfId="2898"/>
    <cellStyle name="Input 141 2 5 2" xfId="7598"/>
    <cellStyle name="Input 141 2 5 2 2" xfId="16706"/>
    <cellStyle name="Input 141 2 5 3" xfId="6627"/>
    <cellStyle name="Input 141 2 5 3 2" xfId="23575"/>
    <cellStyle name="Input 141 2 5 4" xfId="21964"/>
    <cellStyle name="Input 141 2 5 5" xfId="25003"/>
    <cellStyle name="Input 141 2 5 6" xfId="28688"/>
    <cellStyle name="Input 141 2 6" xfId="7594"/>
    <cellStyle name="Input 141 2 6 2" xfId="23275"/>
    <cellStyle name="Input 141 2 7" xfId="6631"/>
    <cellStyle name="Input 141 2 7 2" xfId="21027"/>
    <cellStyle name="Input 141 2 8" xfId="18332"/>
    <cellStyle name="Input 141 2 9" xfId="24999"/>
    <cellStyle name="Input 141 3" xfId="2899"/>
    <cellStyle name="Input 141 3 2" xfId="7599"/>
    <cellStyle name="Input 141 3 2 2" xfId="23278"/>
    <cellStyle name="Input 141 3 3" xfId="6626"/>
    <cellStyle name="Input 141 3 3 2" xfId="21021"/>
    <cellStyle name="Input 141 3 4" xfId="18331"/>
    <cellStyle name="Input 141 3 5" xfId="25004"/>
    <cellStyle name="Input 141 3 6" xfId="28689"/>
    <cellStyle name="Input 141 4" xfId="2900"/>
    <cellStyle name="Input 141 4 2" xfId="7600"/>
    <cellStyle name="Input 141 4 2 2" xfId="20733"/>
    <cellStyle name="Input 141 4 3" xfId="6625"/>
    <cellStyle name="Input 141 4 3 2" xfId="23568"/>
    <cellStyle name="Input 141 4 4" xfId="24505"/>
    <cellStyle name="Input 141 4 5" xfId="25005"/>
    <cellStyle name="Input 141 4 6" xfId="28690"/>
    <cellStyle name="Input 141 5" xfId="7593"/>
    <cellStyle name="Input 141 5 2" xfId="16707"/>
    <cellStyle name="Input 141 6" xfId="6632"/>
    <cellStyle name="Input 141 6 2" xfId="17001"/>
    <cellStyle name="Input 141 7" xfId="18333"/>
    <cellStyle name="Input 141 8" xfId="24998"/>
    <cellStyle name="Input 141 9" xfId="28683"/>
    <cellStyle name="Input 142" xfId="2901"/>
    <cellStyle name="Input 142 2" xfId="2902"/>
    <cellStyle name="Input 142 2 10" xfId="28692"/>
    <cellStyle name="Input 142 2 2" xfId="2903"/>
    <cellStyle name="Input 142 2 2 2" xfId="7603"/>
    <cellStyle name="Input 142 2 2 2 2" xfId="20732"/>
    <cellStyle name="Input 142 2 2 3" xfId="6622"/>
    <cellStyle name="Input 142 2 2 3 2" xfId="17005"/>
    <cellStyle name="Input 142 2 2 4" xfId="24500"/>
    <cellStyle name="Input 142 2 2 5" xfId="25008"/>
    <cellStyle name="Input 142 2 2 6" xfId="28693"/>
    <cellStyle name="Input 142 2 3" xfId="2904"/>
    <cellStyle name="Input 142 2 3 2" xfId="7604"/>
    <cellStyle name="Input 142 2 3 2 2" xfId="16704"/>
    <cellStyle name="Input 142 2 3 3" xfId="6621"/>
    <cellStyle name="Input 142 2 3 3 2" xfId="21031"/>
    <cellStyle name="Input 142 2 3 4" xfId="21958"/>
    <cellStyle name="Input 142 2 3 5" xfId="25009"/>
    <cellStyle name="Input 142 2 3 6" xfId="28694"/>
    <cellStyle name="Input 142 2 4" xfId="2905"/>
    <cellStyle name="Input 142 2 4 2" xfId="7605"/>
    <cellStyle name="Input 142 2 4 2 2" xfId="23276"/>
    <cellStyle name="Input 142 2 4 3" xfId="6620"/>
    <cellStyle name="Input 142 2 4 3 2" xfId="23578"/>
    <cellStyle name="Input 142 2 4 4" xfId="24504"/>
    <cellStyle name="Input 142 2 4 5" xfId="25010"/>
    <cellStyle name="Input 142 2 4 6" xfId="28695"/>
    <cellStyle name="Input 142 2 5" xfId="2906"/>
    <cellStyle name="Input 142 2 5 2" xfId="7606"/>
    <cellStyle name="Input 142 2 5 2 2" xfId="20731"/>
    <cellStyle name="Input 142 2 5 3" xfId="6619"/>
    <cellStyle name="Input 142 2 5 3 2" xfId="17006"/>
    <cellStyle name="Input 142 2 5 4" xfId="21962"/>
    <cellStyle name="Input 142 2 5 5" xfId="25011"/>
    <cellStyle name="Input 142 2 5 6" xfId="28696"/>
    <cellStyle name="Input 142 2 6" xfId="7602"/>
    <cellStyle name="Input 142 2 6 2" xfId="23277"/>
    <cellStyle name="Input 142 2 7" xfId="6623"/>
    <cellStyle name="Input 142 2 7 2" xfId="17004"/>
    <cellStyle name="Input 142 2 8" xfId="18330"/>
    <cellStyle name="Input 142 2 9" xfId="25007"/>
    <cellStyle name="Input 142 3" xfId="2907"/>
    <cellStyle name="Input 142 3 2" xfId="7607"/>
    <cellStyle name="Input 142 3 2 2" xfId="16703"/>
    <cellStyle name="Input 142 3 3" xfId="6618"/>
    <cellStyle name="Input 142 3 3 2" xfId="21032"/>
    <cellStyle name="Input 142 3 4" xfId="18329"/>
    <cellStyle name="Input 142 3 5" xfId="25012"/>
    <cellStyle name="Input 142 3 6" xfId="28697"/>
    <cellStyle name="Input 142 4" xfId="2908"/>
    <cellStyle name="Input 142 4 2" xfId="7608"/>
    <cellStyle name="Input 142 4 2 2" xfId="16702"/>
    <cellStyle name="Input 142 4 3" xfId="6617"/>
    <cellStyle name="Input 142 4 3 2" xfId="23579"/>
    <cellStyle name="Input 142 4 4" xfId="24503"/>
    <cellStyle name="Input 142 4 5" xfId="25013"/>
    <cellStyle name="Input 142 4 6" xfId="28698"/>
    <cellStyle name="Input 142 5" xfId="7601"/>
    <cellStyle name="Input 142 5 2" xfId="16705"/>
    <cellStyle name="Input 142 6" xfId="6624"/>
    <cellStyle name="Input 142 6 2" xfId="17003"/>
    <cellStyle name="Input 142 7" xfId="21963"/>
    <cellStyle name="Input 142 8" xfId="25006"/>
    <cellStyle name="Input 142 9" xfId="28691"/>
    <cellStyle name="Input 143" xfId="2909"/>
    <cellStyle name="Input 143 2" xfId="2910"/>
    <cellStyle name="Input 143 2 10" xfId="28700"/>
    <cellStyle name="Input 143 2 2" xfId="2911"/>
    <cellStyle name="Input 143 2 2 2" xfId="7611"/>
    <cellStyle name="Input 143 2 2 2 2" xfId="20721"/>
    <cellStyle name="Input 143 2 2 3" xfId="6614"/>
    <cellStyle name="Input 143 2 2 3 2" xfId="23580"/>
    <cellStyle name="Input 143 2 2 4" xfId="24502"/>
    <cellStyle name="Input 143 2 2 5" xfId="25016"/>
    <cellStyle name="Input 143 2 2 6" xfId="28701"/>
    <cellStyle name="Input 143 2 3" xfId="2912"/>
    <cellStyle name="Input 143 2 3 2" xfId="7612"/>
    <cellStyle name="Input 143 2 3 2 2" xfId="23273"/>
    <cellStyle name="Input 143 2 3 3" xfId="6613"/>
    <cellStyle name="Input 143 2 3 3 2" xfId="17008"/>
    <cellStyle name="Input 143 2 3 4" xfId="21960"/>
    <cellStyle name="Input 143 2 3 5" xfId="25017"/>
    <cellStyle name="Input 143 2 3 6" xfId="28702"/>
    <cellStyle name="Input 143 2 4" xfId="2913"/>
    <cellStyle name="Input 143 2 4 2" xfId="7613"/>
    <cellStyle name="Input 143 2 4 2 2" xfId="20728"/>
    <cellStyle name="Input 143 2 4 3" xfId="6612"/>
    <cellStyle name="Input 143 2 4 3 2" xfId="21034"/>
    <cellStyle name="Input 143 2 4 4" xfId="18327"/>
    <cellStyle name="Input 143 2 4 5" xfId="25018"/>
    <cellStyle name="Input 143 2 4 6" xfId="28703"/>
    <cellStyle name="Input 143 2 5" xfId="2914"/>
    <cellStyle name="Input 143 2 5 2" xfId="7614"/>
    <cellStyle name="Input 143 2 5 2 2" xfId="16700"/>
    <cellStyle name="Input 143 2 5 3" xfId="6611"/>
    <cellStyle name="Input 143 2 5 3 2" xfId="23581"/>
    <cellStyle name="Input 143 2 5 4" xfId="24501"/>
    <cellStyle name="Input 143 2 5 5" xfId="25019"/>
    <cellStyle name="Input 143 2 5 6" xfId="28704"/>
    <cellStyle name="Input 143 2 6" xfId="7610"/>
    <cellStyle name="Input 143 2 6 2" xfId="23266"/>
    <cellStyle name="Input 143 2 7" xfId="6615"/>
    <cellStyle name="Input 143 2 7 2" xfId="21033"/>
    <cellStyle name="Input 143 2 8" xfId="18328"/>
    <cellStyle name="Input 143 2 9" xfId="25015"/>
    <cellStyle name="Input 143 3" xfId="2915"/>
    <cellStyle name="Input 143 3 2" xfId="7615"/>
    <cellStyle name="Input 143 3 2 2" xfId="23272"/>
    <cellStyle name="Input 143 3 3" xfId="6610"/>
    <cellStyle name="Input 143 3 3 2" xfId="21030"/>
    <cellStyle name="Input 143 3 4" xfId="21959"/>
    <cellStyle name="Input 143 3 5" xfId="25020"/>
    <cellStyle name="Input 143 3 6" xfId="28705"/>
    <cellStyle name="Input 143 4" xfId="2916"/>
    <cellStyle name="Input 143 4 2" xfId="7616"/>
    <cellStyle name="Input 143 4 2 2" xfId="20727"/>
    <cellStyle name="Input 143 4 3" xfId="6609"/>
    <cellStyle name="Input 143 4 3 2" xfId="23577"/>
    <cellStyle name="Input 143 4 4" xfId="18326"/>
    <cellStyle name="Input 143 4 5" xfId="25021"/>
    <cellStyle name="Input 143 4 6" xfId="28706"/>
    <cellStyle name="Input 143 5" xfId="7609"/>
    <cellStyle name="Input 143 5 2" xfId="16701"/>
    <cellStyle name="Input 143 6" xfId="6616"/>
    <cellStyle name="Input 143 6 2" xfId="17007"/>
    <cellStyle name="Input 143 7" xfId="21961"/>
    <cellStyle name="Input 143 8" xfId="25014"/>
    <cellStyle name="Input 143 9" xfId="28699"/>
    <cellStyle name="Input 144" xfId="2917"/>
    <cellStyle name="Input 144 2" xfId="2918"/>
    <cellStyle name="Input 144 2 10" xfId="28708"/>
    <cellStyle name="Input 144 2 2" xfId="2919"/>
    <cellStyle name="Input 144 2 2 2" xfId="7619"/>
    <cellStyle name="Input 144 2 2 2 2" xfId="20722"/>
    <cellStyle name="Input 144 2 2 3" xfId="6606"/>
    <cellStyle name="Input 144 2 2 3 2" xfId="23582"/>
    <cellStyle name="Input 144 2 2 4" xfId="21953"/>
    <cellStyle name="Input 144 2 2 5" xfId="25024"/>
    <cellStyle name="Input 144 2 2 6" xfId="28709"/>
    <cellStyle name="Input 144 2 3" xfId="2920"/>
    <cellStyle name="Input 144 2 3 2" xfId="7620"/>
    <cellStyle name="Input 144 2 3 2 2" xfId="23271"/>
    <cellStyle name="Input 144 2 3 3" xfId="6605"/>
    <cellStyle name="Input 144 2 3 3 2" xfId="17010"/>
    <cellStyle name="Input 144 2 3 4" xfId="24499"/>
    <cellStyle name="Input 144 2 3 5" xfId="25025"/>
    <cellStyle name="Input 144 2 3 6" xfId="28710"/>
    <cellStyle name="Input 144 2 4" xfId="2921"/>
    <cellStyle name="Input 144 2 4 2" xfId="7621"/>
    <cellStyle name="Input 144 2 4 2 2" xfId="20726"/>
    <cellStyle name="Input 144 2 4 3" xfId="6604"/>
    <cellStyle name="Input 144 2 4 3 2" xfId="21036"/>
    <cellStyle name="Input 144 2 4 4" xfId="21957"/>
    <cellStyle name="Input 144 2 4 5" xfId="25026"/>
    <cellStyle name="Input 144 2 4 6" xfId="28711"/>
    <cellStyle name="Input 144 2 5" xfId="2922"/>
    <cellStyle name="Input 144 2 5 2" xfId="7622"/>
    <cellStyle name="Input 144 2 5 2 2" xfId="16698"/>
    <cellStyle name="Input 144 2 5 3" xfId="6603"/>
    <cellStyle name="Input 144 2 5 3 2" xfId="23583"/>
    <cellStyle name="Input 144 2 5 4" xfId="18324"/>
    <cellStyle name="Input 144 2 5 5" xfId="25027"/>
    <cellStyle name="Input 144 2 5 6" xfId="28712"/>
    <cellStyle name="Input 144 2 6" xfId="7618"/>
    <cellStyle name="Input 144 2 6 2" xfId="23267"/>
    <cellStyle name="Input 144 2 7" xfId="6607"/>
    <cellStyle name="Input 144 2 7 2" xfId="21035"/>
    <cellStyle name="Input 144 2 8" xfId="24495"/>
    <cellStyle name="Input 144 2 9" xfId="25023"/>
    <cellStyle name="Input 144 3" xfId="2923"/>
    <cellStyle name="Input 144 3 2" xfId="7623"/>
    <cellStyle name="Input 144 3 2 2" xfId="23270"/>
    <cellStyle name="Input 144 3 3" xfId="6602"/>
    <cellStyle name="Input 144 3 3 2" xfId="21029"/>
    <cellStyle name="Input 144 3 4" xfId="24498"/>
    <cellStyle name="Input 144 3 5" xfId="25028"/>
    <cellStyle name="Input 144 3 6" xfId="28713"/>
    <cellStyle name="Input 144 4" xfId="2924"/>
    <cellStyle name="Input 144 4 2" xfId="7624"/>
    <cellStyle name="Input 144 4 2 2" xfId="20725"/>
    <cellStyle name="Input 144 4 3" xfId="6601"/>
    <cellStyle name="Input 144 4 3 2" xfId="23576"/>
    <cellStyle name="Input 144 4 4" xfId="21956"/>
    <cellStyle name="Input 144 4 5" xfId="25029"/>
    <cellStyle name="Input 144 4 6" xfId="28714"/>
    <cellStyle name="Input 144 5" xfId="7617"/>
    <cellStyle name="Input 144 5 2" xfId="16699"/>
    <cellStyle name="Input 144 6" xfId="6608"/>
    <cellStyle name="Input 144 6 2" xfId="17009"/>
    <cellStyle name="Input 144 7" xfId="18325"/>
    <cellStyle name="Input 144 8" xfId="25022"/>
    <cellStyle name="Input 144 9" xfId="28707"/>
    <cellStyle name="Input 145" xfId="2925"/>
    <cellStyle name="Input 145 2" xfId="2926"/>
    <cellStyle name="Input 145 2 10" xfId="28716"/>
    <cellStyle name="Input 145 2 2" xfId="2927"/>
    <cellStyle name="Input 145 2 2 2" xfId="7627"/>
    <cellStyle name="Input 145 2 2 2 2" xfId="20724"/>
    <cellStyle name="Input 145 2 2 3" xfId="6598"/>
    <cellStyle name="Input 145 2 2 3 2" xfId="17013"/>
    <cellStyle name="Input 145 2 2 4" xfId="21955"/>
    <cellStyle name="Input 145 2 2 5" xfId="25032"/>
    <cellStyle name="Input 145 2 2 6" xfId="28717"/>
    <cellStyle name="Input 145 2 3" xfId="2928"/>
    <cellStyle name="Input 145 2 3 2" xfId="7628"/>
    <cellStyle name="Input 145 2 3 2 2" xfId="16696"/>
    <cellStyle name="Input 145 2 3 3" xfId="6597"/>
    <cellStyle name="Input 145 2 3 3 2" xfId="17014"/>
    <cellStyle name="Input 145 2 3 4" xfId="18322"/>
    <cellStyle name="Input 145 2 3 5" xfId="25033"/>
    <cellStyle name="Input 145 2 3 6" xfId="28718"/>
    <cellStyle name="Input 145 2 4" xfId="2929"/>
    <cellStyle name="Input 145 2 4 2" xfId="7629"/>
    <cellStyle name="Input 145 2 4 2 2" xfId="23268"/>
    <cellStyle name="Input 145 2 4 3" xfId="6596"/>
    <cellStyle name="Input 145 2 4 3 2" xfId="17015"/>
    <cellStyle name="Input 145 2 4 4" xfId="24496"/>
    <cellStyle name="Input 145 2 4 5" xfId="25034"/>
    <cellStyle name="Input 145 2 4 6" xfId="28719"/>
    <cellStyle name="Input 145 2 5" xfId="2930"/>
    <cellStyle name="Input 145 2 5 2" xfId="7630"/>
    <cellStyle name="Input 145 2 5 2 2" xfId="20723"/>
    <cellStyle name="Input 145 2 5 3" xfId="6595"/>
    <cellStyle name="Input 145 2 5 3 2" xfId="17016"/>
    <cellStyle name="Input 145 2 5 4" xfId="21954"/>
    <cellStyle name="Input 145 2 5 5" xfId="25035"/>
    <cellStyle name="Input 145 2 5 6" xfId="28720"/>
    <cellStyle name="Input 145 2 6" xfId="7626"/>
    <cellStyle name="Input 145 2 6 2" xfId="23269"/>
    <cellStyle name="Input 145 2 7" xfId="6599"/>
    <cellStyle name="Input 145 2 7 2" xfId="17012"/>
    <cellStyle name="Input 145 2 8" xfId="24497"/>
    <cellStyle name="Input 145 2 9" xfId="25031"/>
    <cellStyle name="Input 145 3" xfId="2931"/>
    <cellStyle name="Input 145 3 2" xfId="7631"/>
    <cellStyle name="Input 145 3 2 2" xfId="16695"/>
    <cellStyle name="Input 145 3 3" xfId="6594"/>
    <cellStyle name="Input 145 3 3 2" xfId="17017"/>
    <cellStyle name="Input 145 3 4" xfId="18321"/>
    <cellStyle name="Input 145 3 5" xfId="25036"/>
    <cellStyle name="Input 145 3 6" xfId="28721"/>
    <cellStyle name="Input 145 4" xfId="2932"/>
    <cellStyle name="Input 145 4 2" xfId="7632"/>
    <cellStyle name="Input 145 4 2 2" xfId="16694"/>
    <cellStyle name="Input 145 4 3" xfId="6593"/>
    <cellStyle name="Input 145 4 3 2" xfId="17018"/>
    <cellStyle name="Input 145 4 4" xfId="18320"/>
    <cellStyle name="Input 145 4 5" xfId="25037"/>
    <cellStyle name="Input 145 4 6" xfId="28722"/>
    <cellStyle name="Input 145 5" xfId="7625"/>
    <cellStyle name="Input 145 5 2" xfId="16697"/>
    <cellStyle name="Input 145 6" xfId="6600"/>
    <cellStyle name="Input 145 6 2" xfId="17011"/>
    <cellStyle name="Input 145 7" xfId="18323"/>
    <cellStyle name="Input 145 8" xfId="25030"/>
    <cellStyle name="Input 145 9" xfId="28715"/>
    <cellStyle name="Input 146" xfId="2933"/>
    <cellStyle name="Input 146 2" xfId="2934"/>
    <cellStyle name="Input 146 2 10" xfId="28724"/>
    <cellStyle name="Input 146 2 2" xfId="2935"/>
    <cellStyle name="Input 146 2 2 2" xfId="7635"/>
    <cellStyle name="Input 146 2 2 2 2" xfId="20713"/>
    <cellStyle name="Input 146 2 2 3" xfId="10765"/>
    <cellStyle name="Input 146 2 2 3 2" xfId="15647"/>
    <cellStyle name="Input 146 2 2 4" xfId="24494"/>
    <cellStyle name="Input 146 2 2 5" xfId="25040"/>
    <cellStyle name="Input 146 2 2 6" xfId="28725"/>
    <cellStyle name="Input 146 2 3" xfId="2936"/>
    <cellStyle name="Input 146 2 3 2" xfId="7636"/>
    <cellStyle name="Input 146 2 3 2 2" xfId="23265"/>
    <cellStyle name="Input 146 2 3 3" xfId="10766"/>
    <cellStyle name="Input 146 2 3 3 2" xfId="15646"/>
    <cellStyle name="Input 146 2 3 4" xfId="21952"/>
    <cellStyle name="Input 146 2 3 5" xfId="25041"/>
    <cellStyle name="Input 146 2 3 6" xfId="28726"/>
    <cellStyle name="Input 146 2 4" xfId="2937"/>
    <cellStyle name="Input 146 2 4 2" xfId="7637"/>
    <cellStyle name="Input 146 2 4 2 2" xfId="20720"/>
    <cellStyle name="Input 146 2 4 3" xfId="10767"/>
    <cellStyle name="Input 146 2 4 3 2" xfId="15645"/>
    <cellStyle name="Input 146 2 4 4" xfId="18319"/>
    <cellStyle name="Input 146 2 4 5" xfId="25042"/>
    <cellStyle name="Input 146 2 4 6" xfId="28727"/>
    <cellStyle name="Input 146 2 5" xfId="2938"/>
    <cellStyle name="Input 146 2 5 2" xfId="7638"/>
    <cellStyle name="Input 146 2 5 2 2" xfId="16692"/>
    <cellStyle name="Input 146 2 5 3" xfId="10768"/>
    <cellStyle name="Input 146 2 5 3 2" xfId="18681"/>
    <cellStyle name="Input 146 2 5 4" xfId="24493"/>
    <cellStyle name="Input 146 2 5 5" xfId="25043"/>
    <cellStyle name="Input 146 2 5 6" xfId="28728"/>
    <cellStyle name="Input 146 2 6" xfId="7634"/>
    <cellStyle name="Input 146 2 6 2" xfId="23258"/>
    <cellStyle name="Input 146 2 7" xfId="10764"/>
    <cellStyle name="Input 146 2 7 2" xfId="19684"/>
    <cellStyle name="Input 146 2 8" xfId="21945"/>
    <cellStyle name="Input 146 2 9" xfId="25039"/>
    <cellStyle name="Input 146 3" xfId="2939"/>
    <cellStyle name="Input 146 3 2" xfId="7639"/>
    <cellStyle name="Input 146 3 2 2" xfId="23264"/>
    <cellStyle name="Input 146 3 3" xfId="10769"/>
    <cellStyle name="Input 146 3 3 2" xfId="19674"/>
    <cellStyle name="Input 146 3 4" xfId="21951"/>
    <cellStyle name="Input 146 3 5" xfId="25044"/>
    <cellStyle name="Input 146 3 6" xfId="28729"/>
    <cellStyle name="Input 146 4" xfId="2940"/>
    <cellStyle name="Input 146 4 2" xfId="7640"/>
    <cellStyle name="Input 146 4 2 2" xfId="20719"/>
    <cellStyle name="Input 146 4 3" xfId="10770"/>
    <cellStyle name="Input 146 4 3 2" xfId="18674"/>
    <cellStyle name="Input 146 4 4" xfId="18318"/>
    <cellStyle name="Input 146 4 5" xfId="25045"/>
    <cellStyle name="Input 146 4 6" xfId="28730"/>
    <cellStyle name="Input 146 5" xfId="7633"/>
    <cellStyle name="Input 146 5 2" xfId="16693"/>
    <cellStyle name="Input 146 6" xfId="6592"/>
    <cellStyle name="Input 146 6 2" xfId="17019"/>
    <cellStyle name="Input 146 7" xfId="24487"/>
    <cellStyle name="Input 146 8" xfId="25038"/>
    <cellStyle name="Input 146 9" xfId="28723"/>
    <cellStyle name="Input 147" xfId="2941"/>
    <cellStyle name="Input 147 2" xfId="2942"/>
    <cellStyle name="Input 147 2 10" xfId="28732"/>
    <cellStyle name="Input 147 2 2" xfId="2943"/>
    <cellStyle name="Input 147 2 2 2" xfId="7643"/>
    <cellStyle name="Input 147 2 2 2 2" xfId="20714"/>
    <cellStyle name="Input 147 2 2 3" xfId="10773"/>
    <cellStyle name="Input 147 2 2 3 2" xfId="18675"/>
    <cellStyle name="Input 147 2 2 4" xfId="24492"/>
    <cellStyle name="Input 147 2 2 5" xfId="25048"/>
    <cellStyle name="Input 147 2 2 6" xfId="28733"/>
    <cellStyle name="Input 147 2 3" xfId="2944"/>
    <cellStyle name="Input 147 2 3 2" xfId="7644"/>
    <cellStyle name="Input 147 2 3 2 2" xfId="23263"/>
    <cellStyle name="Input 147 2 3 3" xfId="10774"/>
    <cellStyle name="Input 147 2 3 3 2" xfId="19680"/>
    <cellStyle name="Input 147 2 3 4" xfId="21950"/>
    <cellStyle name="Input 147 2 3 5" xfId="25049"/>
    <cellStyle name="Input 147 2 3 6" xfId="28734"/>
    <cellStyle name="Input 147 2 4" xfId="2945"/>
    <cellStyle name="Input 147 2 4 2" xfId="7645"/>
    <cellStyle name="Input 147 2 4 2 2" xfId="20718"/>
    <cellStyle name="Input 147 2 4 3" xfId="10775"/>
    <cellStyle name="Input 147 2 4 3 2" xfId="15643"/>
    <cellStyle name="Input 147 2 4 4" xfId="18317"/>
    <cellStyle name="Input 147 2 4 5" xfId="25050"/>
    <cellStyle name="Input 147 2 4 6" xfId="28735"/>
    <cellStyle name="Input 147 2 5" xfId="2946"/>
    <cellStyle name="Input 147 2 5 2" xfId="7646"/>
    <cellStyle name="Input 147 2 5 2 2" xfId="16690"/>
    <cellStyle name="Input 147 2 5 3" xfId="10776"/>
    <cellStyle name="Input 147 2 5 3 2" xfId="18680"/>
    <cellStyle name="Input 147 2 5 4" xfId="24491"/>
    <cellStyle name="Input 147 2 5 5" xfId="25051"/>
    <cellStyle name="Input 147 2 5 6" xfId="28736"/>
    <cellStyle name="Input 147 2 6" xfId="7642"/>
    <cellStyle name="Input 147 2 6 2" xfId="23259"/>
    <cellStyle name="Input 147 2 7" xfId="10772"/>
    <cellStyle name="Input 147 2 7 2" xfId="15644"/>
    <cellStyle name="Input 147 2 8" xfId="21946"/>
    <cellStyle name="Input 147 2 9" xfId="25047"/>
    <cellStyle name="Input 147 3" xfId="2947"/>
    <cellStyle name="Input 147 3 2" xfId="7647"/>
    <cellStyle name="Input 147 3 2 2" xfId="23262"/>
    <cellStyle name="Input 147 3 3" xfId="10777"/>
    <cellStyle name="Input 147 3 3 2" xfId="19675"/>
    <cellStyle name="Input 147 3 4" xfId="21949"/>
    <cellStyle name="Input 147 3 5" xfId="25052"/>
    <cellStyle name="Input 147 3 6" xfId="28737"/>
    <cellStyle name="Input 147 4" xfId="2948"/>
    <cellStyle name="Input 147 4 2" xfId="7648"/>
    <cellStyle name="Input 147 4 2 2" xfId="20717"/>
    <cellStyle name="Input 147 4 3" xfId="10778"/>
    <cellStyle name="Input 147 4 3 2" xfId="18676"/>
    <cellStyle name="Input 147 4 4" xfId="18316"/>
    <cellStyle name="Input 147 4 5" xfId="25053"/>
    <cellStyle name="Input 147 4 6" xfId="28738"/>
    <cellStyle name="Input 147 5" xfId="7641"/>
    <cellStyle name="Input 147 5 2" xfId="16691"/>
    <cellStyle name="Input 147 6" xfId="10771"/>
    <cellStyle name="Input 147 6 2" xfId="19681"/>
    <cellStyle name="Input 147 7" xfId="24488"/>
    <cellStyle name="Input 147 8" xfId="25046"/>
    <cellStyle name="Input 147 9" xfId="28731"/>
    <cellStyle name="Input 148" xfId="2949"/>
    <cellStyle name="Input 148 2" xfId="2950"/>
    <cellStyle name="Input 148 2 10" xfId="28740"/>
    <cellStyle name="Input 148 2 2" xfId="2951"/>
    <cellStyle name="Input 148 2 2 2" xfId="7651"/>
    <cellStyle name="Input 148 2 2 2 2" xfId="20716"/>
    <cellStyle name="Input 148 2 2 3" xfId="10781"/>
    <cellStyle name="Input 148 2 2 3 2" xfId="18677"/>
    <cellStyle name="Input 148 2 2 4" xfId="18315"/>
    <cellStyle name="Input 148 2 2 5" xfId="25056"/>
    <cellStyle name="Input 148 2 2 6" xfId="28741"/>
    <cellStyle name="Input 148 2 3" xfId="2952"/>
    <cellStyle name="Input 148 2 3 2" xfId="7652"/>
    <cellStyle name="Input 148 2 3 2 2" xfId="16688"/>
    <cellStyle name="Input 148 2 3 3" xfId="10782"/>
    <cellStyle name="Input 148 2 3 3 2" xfId="19678"/>
    <cellStyle name="Input 148 2 3 4" xfId="24489"/>
    <cellStyle name="Input 148 2 3 5" xfId="25057"/>
    <cellStyle name="Input 148 2 3 6" xfId="28742"/>
    <cellStyle name="Input 148 2 4" xfId="2953"/>
    <cellStyle name="Input 148 2 4 2" xfId="7653"/>
    <cellStyle name="Input 148 2 4 2 2" xfId="23260"/>
    <cellStyle name="Input 148 2 4 3" xfId="10783"/>
    <cellStyle name="Input 148 2 4 3 2" xfId="15641"/>
    <cellStyle name="Input 148 2 4 4" xfId="21947"/>
    <cellStyle name="Input 148 2 4 5" xfId="25058"/>
    <cellStyle name="Input 148 2 4 6" xfId="28743"/>
    <cellStyle name="Input 148 2 5" xfId="2954"/>
    <cellStyle name="Input 148 2 5 2" xfId="7654"/>
    <cellStyle name="Input 148 2 5 2 2" xfId="20715"/>
    <cellStyle name="Input 148 2 5 3" xfId="10784"/>
    <cellStyle name="Input 148 2 5 3 2" xfId="18678"/>
    <cellStyle name="Input 148 2 5 4" xfId="18314"/>
    <cellStyle name="Input 148 2 5 5" xfId="25059"/>
    <cellStyle name="Input 148 2 5 6" xfId="28744"/>
    <cellStyle name="Input 148 2 6" xfId="7650"/>
    <cellStyle name="Input 148 2 6 2" xfId="23261"/>
    <cellStyle name="Input 148 2 7" xfId="10780"/>
    <cellStyle name="Input 148 2 7 2" xfId="15642"/>
    <cellStyle name="Input 148 2 8" xfId="21948"/>
    <cellStyle name="Input 148 2 9" xfId="25055"/>
    <cellStyle name="Input 148 3" xfId="2955"/>
    <cellStyle name="Input 148 3 2" xfId="7655"/>
    <cellStyle name="Input 148 3 2 2" xfId="16687"/>
    <cellStyle name="Input 148 3 3" xfId="10785"/>
    <cellStyle name="Input 148 3 3 2" xfId="19677"/>
    <cellStyle name="Input 148 3 4" xfId="18313"/>
    <cellStyle name="Input 148 3 5" xfId="25060"/>
    <cellStyle name="Input 148 3 6" xfId="28745"/>
    <cellStyle name="Input 148 4" xfId="2956"/>
    <cellStyle name="Input 148 4 2" xfId="7656"/>
    <cellStyle name="Input 148 4 2 2" xfId="16686"/>
    <cellStyle name="Input 148 4 3" xfId="10786"/>
    <cellStyle name="Input 148 4 3 2" xfId="15640"/>
    <cellStyle name="Input 148 4 4" xfId="18312"/>
    <cellStyle name="Input 148 4 5" xfId="25061"/>
    <cellStyle name="Input 148 4 6" xfId="28746"/>
    <cellStyle name="Input 148 5" xfId="7649"/>
    <cellStyle name="Input 148 5 2" xfId="16689"/>
    <cellStyle name="Input 148 6" xfId="10779"/>
    <cellStyle name="Input 148 6 2" xfId="19679"/>
    <cellStyle name="Input 148 7" xfId="24490"/>
    <cellStyle name="Input 148 8" xfId="25054"/>
    <cellStyle name="Input 148 9" xfId="28739"/>
    <cellStyle name="Input 149" xfId="2957"/>
    <cellStyle name="Input 149 2" xfId="2958"/>
    <cellStyle name="Input 149 2 10" xfId="28748"/>
    <cellStyle name="Input 149 2 2" xfId="2959"/>
    <cellStyle name="Input 149 2 2 2" xfId="7659"/>
    <cellStyle name="Input 149 2 2 2 2" xfId="20705"/>
    <cellStyle name="Input 149 2 2 3" xfId="10789"/>
    <cellStyle name="Input 149 2 2 3 2" xfId="15639"/>
    <cellStyle name="Input 149 2 2 4" xfId="24486"/>
    <cellStyle name="Input 149 2 2 5" xfId="25064"/>
    <cellStyle name="Input 149 2 2 6" xfId="28749"/>
    <cellStyle name="Input 149 2 3" xfId="2960"/>
    <cellStyle name="Input 149 2 3 2" xfId="7660"/>
    <cellStyle name="Input 149 2 3 2 2" xfId="23257"/>
    <cellStyle name="Input 149 2 3 3" xfId="10790"/>
    <cellStyle name="Input 149 2 3 3 2" xfId="15638"/>
    <cellStyle name="Input 149 2 3 4" xfId="21944"/>
    <cellStyle name="Input 149 2 3 5" xfId="25065"/>
    <cellStyle name="Input 149 2 3 6" xfId="28750"/>
    <cellStyle name="Input 149 2 4" xfId="2961"/>
    <cellStyle name="Input 149 2 4 2" xfId="7661"/>
    <cellStyle name="Input 149 2 4 2 2" xfId="20712"/>
    <cellStyle name="Input 149 2 4 3" xfId="10791"/>
    <cellStyle name="Input 149 2 4 3 2" xfId="15637"/>
    <cellStyle name="Input 149 2 4 4" xfId="18311"/>
    <cellStyle name="Input 149 2 4 5" xfId="25066"/>
    <cellStyle name="Input 149 2 4 6" xfId="28751"/>
    <cellStyle name="Input 149 2 5" xfId="2962"/>
    <cellStyle name="Input 149 2 5 2" xfId="7662"/>
    <cellStyle name="Input 149 2 5 2 2" xfId="16684"/>
    <cellStyle name="Input 149 2 5 3" xfId="10792"/>
    <cellStyle name="Input 149 2 5 3 2" xfId="18689"/>
    <cellStyle name="Input 149 2 5 4" xfId="24485"/>
    <cellStyle name="Input 149 2 5 5" xfId="25067"/>
    <cellStyle name="Input 149 2 5 6" xfId="28752"/>
    <cellStyle name="Input 149 2 6" xfId="7658"/>
    <cellStyle name="Input 149 2 6 2" xfId="23250"/>
    <cellStyle name="Input 149 2 7" xfId="10788"/>
    <cellStyle name="Input 149 2 7 2" xfId="19676"/>
    <cellStyle name="Input 149 2 8" xfId="21937"/>
    <cellStyle name="Input 149 2 9" xfId="25063"/>
    <cellStyle name="Input 149 3" xfId="2963"/>
    <cellStyle name="Input 149 3 2" xfId="7663"/>
    <cellStyle name="Input 149 3 2 2" xfId="23256"/>
    <cellStyle name="Input 149 3 3" xfId="10793"/>
    <cellStyle name="Input 149 3 3 2" xfId="19666"/>
    <cellStyle name="Input 149 3 4" xfId="21943"/>
    <cellStyle name="Input 149 3 5" xfId="25068"/>
    <cellStyle name="Input 149 3 6" xfId="28753"/>
    <cellStyle name="Input 149 4" xfId="2964"/>
    <cellStyle name="Input 149 4 2" xfId="7664"/>
    <cellStyle name="Input 149 4 2 2" xfId="20711"/>
    <cellStyle name="Input 149 4 3" xfId="10794"/>
    <cellStyle name="Input 149 4 3 2" xfId="18682"/>
    <cellStyle name="Input 149 4 4" xfId="18310"/>
    <cellStyle name="Input 149 4 5" xfId="25069"/>
    <cellStyle name="Input 149 4 6" xfId="28754"/>
    <cellStyle name="Input 149 5" xfId="7657"/>
    <cellStyle name="Input 149 5 2" xfId="16685"/>
    <cellStyle name="Input 149 6" xfId="10787"/>
    <cellStyle name="Input 149 6 2" xfId="18679"/>
    <cellStyle name="Input 149 7" xfId="24479"/>
    <cellStyle name="Input 149 8" xfId="25062"/>
    <cellStyle name="Input 149 9" xfId="28747"/>
    <cellStyle name="Input 15" xfId="2965"/>
    <cellStyle name="Input 15 2" xfId="2966"/>
    <cellStyle name="Input 15 2 10" xfId="28756"/>
    <cellStyle name="Input 15 2 2" xfId="2967"/>
    <cellStyle name="Input 15 2 2 2" xfId="7667"/>
    <cellStyle name="Input 15 2 2 2 2" xfId="20706"/>
    <cellStyle name="Input 15 2 2 3" xfId="10797"/>
    <cellStyle name="Input 15 2 2 3 2" xfId="18683"/>
    <cellStyle name="Input 15 2 2 4" xfId="24484"/>
    <cellStyle name="Input 15 2 2 5" xfId="25072"/>
    <cellStyle name="Input 15 2 2 6" xfId="28757"/>
    <cellStyle name="Input 15 2 3" xfId="2968"/>
    <cellStyle name="Input 15 2 3 2" xfId="7668"/>
    <cellStyle name="Input 15 2 3 2 2" xfId="23255"/>
    <cellStyle name="Input 15 2 3 3" xfId="10798"/>
    <cellStyle name="Input 15 2 3 3 2" xfId="19672"/>
    <cellStyle name="Input 15 2 3 4" xfId="21942"/>
    <cellStyle name="Input 15 2 3 5" xfId="25073"/>
    <cellStyle name="Input 15 2 3 6" xfId="28758"/>
    <cellStyle name="Input 15 2 4" xfId="2969"/>
    <cellStyle name="Input 15 2 4 2" xfId="7669"/>
    <cellStyle name="Input 15 2 4 2 2" xfId="20710"/>
    <cellStyle name="Input 15 2 4 3" xfId="10799"/>
    <cellStyle name="Input 15 2 4 3 2" xfId="15635"/>
    <cellStyle name="Input 15 2 4 4" xfId="18309"/>
    <cellStyle name="Input 15 2 4 5" xfId="25074"/>
    <cellStyle name="Input 15 2 4 6" xfId="28759"/>
    <cellStyle name="Input 15 2 5" xfId="2970"/>
    <cellStyle name="Input 15 2 5 2" xfId="7670"/>
    <cellStyle name="Input 15 2 5 2 2" xfId="16682"/>
    <cellStyle name="Input 15 2 5 3" xfId="10800"/>
    <cellStyle name="Input 15 2 5 3 2" xfId="18688"/>
    <cellStyle name="Input 15 2 5 4" xfId="24483"/>
    <cellStyle name="Input 15 2 5 5" xfId="25075"/>
    <cellStyle name="Input 15 2 5 6" xfId="28760"/>
    <cellStyle name="Input 15 2 6" xfId="7666"/>
    <cellStyle name="Input 15 2 6 2" xfId="23251"/>
    <cellStyle name="Input 15 2 7" xfId="10796"/>
    <cellStyle name="Input 15 2 7 2" xfId="15636"/>
    <cellStyle name="Input 15 2 8" xfId="21938"/>
    <cellStyle name="Input 15 2 9" xfId="25071"/>
    <cellStyle name="Input 15 3" xfId="2971"/>
    <cellStyle name="Input 15 3 2" xfId="7671"/>
    <cellStyle name="Input 15 3 2 2" xfId="23254"/>
    <cellStyle name="Input 15 3 3" xfId="10801"/>
    <cellStyle name="Input 15 3 3 2" xfId="19667"/>
    <cellStyle name="Input 15 3 4" xfId="21941"/>
    <cellStyle name="Input 15 3 5" xfId="25076"/>
    <cellStyle name="Input 15 3 6" xfId="28761"/>
    <cellStyle name="Input 15 4" xfId="2972"/>
    <cellStyle name="Input 15 4 2" xfId="7672"/>
    <cellStyle name="Input 15 4 2 2" xfId="20709"/>
    <cellStyle name="Input 15 4 3" xfId="10802"/>
    <cellStyle name="Input 15 4 3 2" xfId="18684"/>
    <cellStyle name="Input 15 4 4" xfId="18308"/>
    <cellStyle name="Input 15 4 5" xfId="25077"/>
    <cellStyle name="Input 15 4 6" xfId="28762"/>
    <cellStyle name="Input 15 5" xfId="7665"/>
    <cellStyle name="Input 15 5 2" xfId="16683"/>
    <cellStyle name="Input 15 6" xfId="10795"/>
    <cellStyle name="Input 15 6 2" xfId="19673"/>
    <cellStyle name="Input 15 7" xfId="24480"/>
    <cellStyle name="Input 15 8" xfId="25070"/>
    <cellStyle name="Input 15 9" xfId="28755"/>
    <cellStyle name="Input 150" xfId="2973"/>
    <cellStyle name="Input 150 2" xfId="2974"/>
    <cellStyle name="Input 150 2 10" xfId="28764"/>
    <cellStyle name="Input 150 2 2" xfId="2975"/>
    <cellStyle name="Input 150 2 2 2" xfId="7675"/>
    <cellStyle name="Input 150 2 2 2 2" xfId="20708"/>
    <cellStyle name="Input 150 2 2 3" xfId="10805"/>
    <cellStyle name="Input 150 2 2 3 2" xfId="18685"/>
    <cellStyle name="Input 150 2 2 4" xfId="18307"/>
    <cellStyle name="Input 150 2 2 5" xfId="25080"/>
    <cellStyle name="Input 150 2 2 6" xfId="28765"/>
    <cellStyle name="Input 150 2 3" xfId="2976"/>
    <cellStyle name="Input 150 2 3 2" xfId="7676"/>
    <cellStyle name="Input 150 2 3 2 2" xfId="16680"/>
    <cellStyle name="Input 150 2 3 3" xfId="10806"/>
    <cellStyle name="Input 150 2 3 3 2" xfId="19670"/>
    <cellStyle name="Input 150 2 3 4" xfId="24481"/>
    <cellStyle name="Input 150 2 3 5" xfId="25081"/>
    <cellStyle name="Input 150 2 3 6" xfId="28766"/>
    <cellStyle name="Input 150 2 4" xfId="2977"/>
    <cellStyle name="Input 150 2 4 2" xfId="7677"/>
    <cellStyle name="Input 150 2 4 2 2" xfId="23252"/>
    <cellStyle name="Input 150 2 4 3" xfId="10807"/>
    <cellStyle name="Input 150 2 4 3 2" xfId="15633"/>
    <cellStyle name="Input 150 2 4 4" xfId="21939"/>
    <cellStyle name="Input 150 2 4 5" xfId="25082"/>
    <cellStyle name="Input 150 2 4 6" xfId="28767"/>
    <cellStyle name="Input 150 2 5" xfId="2978"/>
    <cellStyle name="Input 150 2 5 2" xfId="7678"/>
    <cellStyle name="Input 150 2 5 2 2" xfId="20707"/>
    <cellStyle name="Input 150 2 5 3" xfId="10808"/>
    <cellStyle name="Input 150 2 5 3 2" xfId="18686"/>
    <cellStyle name="Input 150 2 5 4" xfId="18306"/>
    <cellStyle name="Input 150 2 5 5" xfId="25083"/>
    <cellStyle name="Input 150 2 5 6" xfId="28768"/>
    <cellStyle name="Input 150 2 6" xfId="7674"/>
    <cellStyle name="Input 150 2 6 2" xfId="23253"/>
    <cellStyle name="Input 150 2 7" xfId="10804"/>
    <cellStyle name="Input 150 2 7 2" xfId="15634"/>
    <cellStyle name="Input 150 2 8" xfId="21940"/>
    <cellStyle name="Input 150 2 9" xfId="25079"/>
    <cellStyle name="Input 150 3" xfId="2979"/>
    <cellStyle name="Input 150 3 2" xfId="7679"/>
    <cellStyle name="Input 150 3 2 2" xfId="16679"/>
    <cellStyle name="Input 150 3 3" xfId="10809"/>
    <cellStyle name="Input 150 3 3 2" xfId="19669"/>
    <cellStyle name="Input 150 3 4" xfId="18305"/>
    <cellStyle name="Input 150 3 5" xfId="25084"/>
    <cellStyle name="Input 150 3 6" xfId="28769"/>
    <cellStyle name="Input 150 4" xfId="2980"/>
    <cellStyle name="Input 150 4 2" xfId="7680"/>
    <cellStyle name="Input 150 4 2 2" xfId="16678"/>
    <cellStyle name="Input 150 4 3" xfId="10810"/>
    <cellStyle name="Input 150 4 3 2" xfId="15632"/>
    <cellStyle name="Input 150 4 4" xfId="18304"/>
    <cellStyle name="Input 150 4 5" xfId="25085"/>
    <cellStyle name="Input 150 4 6" xfId="28770"/>
    <cellStyle name="Input 150 5" xfId="7673"/>
    <cellStyle name="Input 150 5 2" xfId="16681"/>
    <cellStyle name="Input 150 6" xfId="10803"/>
    <cellStyle name="Input 150 6 2" xfId="19671"/>
    <cellStyle name="Input 150 7" xfId="24482"/>
    <cellStyle name="Input 150 8" xfId="25078"/>
    <cellStyle name="Input 150 9" xfId="28763"/>
    <cellStyle name="Input 151" xfId="2981"/>
    <cellStyle name="Input 151 2" xfId="2982"/>
    <cellStyle name="Input 151 2 10" xfId="28772"/>
    <cellStyle name="Input 151 2 2" xfId="2983"/>
    <cellStyle name="Input 151 2 2 2" xfId="7683"/>
    <cellStyle name="Input 151 2 2 2 2" xfId="20697"/>
    <cellStyle name="Input 151 2 2 3" xfId="10813"/>
    <cellStyle name="Input 151 2 2 3 2" xfId="15631"/>
    <cellStyle name="Input 151 2 2 4" xfId="21935"/>
    <cellStyle name="Input 151 2 2 5" xfId="25088"/>
    <cellStyle name="Input 151 2 2 6" xfId="28773"/>
    <cellStyle name="Input 151 2 3" xfId="2984"/>
    <cellStyle name="Input 151 2 3 2" xfId="7684"/>
    <cellStyle name="Input 151 2 3 2 2" xfId="23249"/>
    <cellStyle name="Input 151 2 3 3" xfId="10814"/>
    <cellStyle name="Input 151 2 3 3 2" xfId="15630"/>
    <cellStyle name="Input 151 2 3 4" xfId="18302"/>
    <cellStyle name="Input 151 2 3 5" xfId="25089"/>
    <cellStyle name="Input 151 2 3 6" xfId="28774"/>
    <cellStyle name="Input 151 2 4" xfId="2985"/>
    <cellStyle name="Input 151 2 4 2" xfId="7685"/>
    <cellStyle name="Input 151 2 4 2 2" xfId="20704"/>
    <cellStyle name="Input 151 2 4 3" xfId="10815"/>
    <cellStyle name="Input 151 2 4 3 2" xfId="15629"/>
    <cellStyle name="Input 151 2 4 4" xfId="24472"/>
    <cellStyle name="Input 151 2 4 5" xfId="25090"/>
    <cellStyle name="Input 151 2 4 6" xfId="28775"/>
    <cellStyle name="Input 151 2 5" xfId="2986"/>
    <cellStyle name="Input 151 2 5 2" xfId="7686"/>
    <cellStyle name="Input 151 2 5 2 2" xfId="16676"/>
    <cellStyle name="Input 151 2 5 3" xfId="10816"/>
    <cellStyle name="Input 151 2 5 3 2" xfId="18697"/>
    <cellStyle name="Input 151 2 5 4" xfId="21930"/>
    <cellStyle name="Input 151 2 5 5" xfId="25091"/>
    <cellStyle name="Input 151 2 5 6" xfId="28776"/>
    <cellStyle name="Input 151 2 6" xfId="7682"/>
    <cellStyle name="Input 151 2 6 2" xfId="23242"/>
    <cellStyle name="Input 151 2 7" xfId="10812"/>
    <cellStyle name="Input 151 2 7 2" xfId="19668"/>
    <cellStyle name="Input 151 2 8" xfId="24477"/>
    <cellStyle name="Input 151 2 9" xfId="25087"/>
    <cellStyle name="Input 151 3" xfId="2987"/>
    <cellStyle name="Input 151 3 2" xfId="7687"/>
    <cellStyle name="Input 151 3 2 2" xfId="23248"/>
    <cellStyle name="Input 151 3 3" xfId="10817"/>
    <cellStyle name="Input 151 3 3 2" xfId="19658"/>
    <cellStyle name="Input 151 3 4" xfId="24476"/>
    <cellStyle name="Input 151 3 5" xfId="25092"/>
    <cellStyle name="Input 151 3 6" xfId="28777"/>
    <cellStyle name="Input 151 4" xfId="2988"/>
    <cellStyle name="Input 151 4 2" xfId="7688"/>
    <cellStyle name="Input 151 4 2 2" xfId="20703"/>
    <cellStyle name="Input 151 4 3" xfId="10818"/>
    <cellStyle name="Input 151 4 3 2" xfId="18690"/>
    <cellStyle name="Input 151 4 4" xfId="21934"/>
    <cellStyle name="Input 151 4 5" xfId="25093"/>
    <cellStyle name="Input 151 4 6" xfId="28778"/>
    <cellStyle name="Input 151 5" xfId="7681"/>
    <cellStyle name="Input 151 5 2" xfId="16677"/>
    <cellStyle name="Input 151 6" xfId="10811"/>
    <cellStyle name="Input 151 6 2" xfId="18687"/>
    <cellStyle name="Input 151 7" xfId="18303"/>
    <cellStyle name="Input 151 8" xfId="25086"/>
    <cellStyle name="Input 151 9" xfId="28771"/>
    <cellStyle name="Input 152" xfId="2989"/>
    <cellStyle name="Input 152 2" xfId="2990"/>
    <cellStyle name="Input 152 2 10" xfId="28780"/>
    <cellStyle name="Input 152 2 2" xfId="2991"/>
    <cellStyle name="Input 152 2 2 2" xfId="7691"/>
    <cellStyle name="Input 152 2 2 2 2" xfId="20698"/>
    <cellStyle name="Input 152 2 2 3" xfId="10821"/>
    <cellStyle name="Input 152 2 2 3 2" xfId="18691"/>
    <cellStyle name="Input 152 2 2 4" xfId="21933"/>
    <cellStyle name="Input 152 2 2 5" xfId="25096"/>
    <cellStyle name="Input 152 2 2 6" xfId="28781"/>
    <cellStyle name="Input 152 2 3" xfId="2992"/>
    <cellStyle name="Input 152 2 3 2" xfId="7692"/>
    <cellStyle name="Input 152 2 3 2 2" xfId="23247"/>
    <cellStyle name="Input 152 2 3 3" xfId="10822"/>
    <cellStyle name="Input 152 2 3 3 2" xfId="19664"/>
    <cellStyle name="Input 152 2 3 4" xfId="18300"/>
    <cellStyle name="Input 152 2 3 5" xfId="25097"/>
    <cellStyle name="Input 152 2 3 6" xfId="28782"/>
    <cellStyle name="Input 152 2 4" xfId="2993"/>
    <cellStyle name="Input 152 2 4 2" xfId="7693"/>
    <cellStyle name="Input 152 2 4 2 2" xfId="20702"/>
    <cellStyle name="Input 152 2 4 3" xfId="10823"/>
    <cellStyle name="Input 152 2 4 3 2" xfId="15627"/>
    <cellStyle name="Input 152 2 4 4" xfId="24474"/>
    <cellStyle name="Input 152 2 4 5" xfId="25098"/>
    <cellStyle name="Input 152 2 4 6" xfId="28783"/>
    <cellStyle name="Input 152 2 5" xfId="2994"/>
    <cellStyle name="Input 152 2 5 2" xfId="7694"/>
    <cellStyle name="Input 152 2 5 2 2" xfId="16674"/>
    <cellStyle name="Input 152 2 5 3" xfId="10824"/>
    <cellStyle name="Input 152 2 5 3 2" xfId="18696"/>
    <cellStyle name="Input 152 2 5 4" xfId="21932"/>
    <cellStyle name="Input 152 2 5 5" xfId="25099"/>
    <cellStyle name="Input 152 2 5 6" xfId="28784"/>
    <cellStyle name="Input 152 2 6" xfId="7690"/>
    <cellStyle name="Input 152 2 6 2" xfId="23243"/>
    <cellStyle name="Input 152 2 7" xfId="10820"/>
    <cellStyle name="Input 152 2 7 2" xfId="15628"/>
    <cellStyle name="Input 152 2 8" xfId="24475"/>
    <cellStyle name="Input 152 2 9" xfId="25095"/>
    <cellStyle name="Input 152 3" xfId="2995"/>
    <cellStyle name="Input 152 3 2" xfId="7695"/>
    <cellStyle name="Input 152 3 2 2" xfId="23246"/>
    <cellStyle name="Input 152 3 3" xfId="10825"/>
    <cellStyle name="Input 152 3 3 2" xfId="19659"/>
    <cellStyle name="Input 152 3 4" xfId="18299"/>
    <cellStyle name="Input 152 3 5" xfId="25100"/>
    <cellStyle name="Input 152 3 6" xfId="28785"/>
    <cellStyle name="Input 152 4" xfId="2996"/>
    <cellStyle name="Input 152 4 2" xfId="7696"/>
    <cellStyle name="Input 152 4 2 2" xfId="20701"/>
    <cellStyle name="Input 152 4 3" xfId="10826"/>
    <cellStyle name="Input 152 4 3 2" xfId="18692"/>
    <cellStyle name="Input 152 4 4" xfId="24473"/>
    <cellStyle name="Input 152 4 5" xfId="25101"/>
    <cellStyle name="Input 152 4 6" xfId="28786"/>
    <cellStyle name="Input 152 5" xfId="7689"/>
    <cellStyle name="Input 152 5 2" xfId="16675"/>
    <cellStyle name="Input 152 6" xfId="10819"/>
    <cellStyle name="Input 152 6 2" xfId="19665"/>
    <cellStyle name="Input 152 7" xfId="18301"/>
    <cellStyle name="Input 152 8" xfId="25094"/>
    <cellStyle name="Input 152 9" xfId="28779"/>
    <cellStyle name="Input 153" xfId="2997"/>
    <cellStyle name="Input 153 2" xfId="2998"/>
    <cellStyle name="Input 153 2 10" xfId="28788"/>
    <cellStyle name="Input 153 2 2" xfId="2999"/>
    <cellStyle name="Input 153 2 2 2" xfId="7699"/>
    <cellStyle name="Input 153 2 2 2 2" xfId="20700"/>
    <cellStyle name="Input 153 2 2 3" xfId="10829"/>
    <cellStyle name="Input 153 2 2 3 2" xfId="18693"/>
    <cellStyle name="Input 153 2 2 4" xfId="18297"/>
    <cellStyle name="Input 153 2 2 5" xfId="25104"/>
    <cellStyle name="Input 153 2 2 6" xfId="28789"/>
    <cellStyle name="Input 153 2 3" xfId="3000"/>
    <cellStyle name="Input 153 2 3 2" xfId="7700"/>
    <cellStyle name="Input 153 2 3 2 2" xfId="16672"/>
    <cellStyle name="Input 153 2 3 3" xfId="10830"/>
    <cellStyle name="Input 153 2 3 3 2" xfId="19662"/>
    <cellStyle name="Input 153 2 3 4" xfId="24467"/>
    <cellStyle name="Input 153 2 3 5" xfId="25105"/>
    <cellStyle name="Input 153 2 3 6" xfId="28790"/>
    <cellStyle name="Input 153 2 4" xfId="3001"/>
    <cellStyle name="Input 153 2 4 2" xfId="7701"/>
    <cellStyle name="Input 153 2 4 2 2" xfId="23244"/>
    <cellStyle name="Input 153 2 4 3" xfId="10831"/>
    <cellStyle name="Input 153 2 4 3 2" xfId="15625"/>
    <cellStyle name="Input 153 2 4 4" xfId="21925"/>
    <cellStyle name="Input 153 2 4 5" xfId="25106"/>
    <cellStyle name="Input 153 2 4 6" xfId="28791"/>
    <cellStyle name="Input 153 2 5" xfId="3002"/>
    <cellStyle name="Input 153 2 5 2" xfId="7702"/>
    <cellStyle name="Input 153 2 5 2 2" xfId="20699"/>
    <cellStyle name="Input 153 2 5 3" xfId="10832"/>
    <cellStyle name="Input 153 2 5 3 2" xfId="18694"/>
    <cellStyle name="Input 153 2 5 4" xfId="24471"/>
    <cellStyle name="Input 153 2 5 5" xfId="25107"/>
    <cellStyle name="Input 153 2 5 6" xfId="28792"/>
    <cellStyle name="Input 153 2 6" xfId="7698"/>
    <cellStyle name="Input 153 2 6 2" xfId="23245"/>
    <cellStyle name="Input 153 2 7" xfId="10828"/>
    <cellStyle name="Input 153 2 7 2" xfId="15626"/>
    <cellStyle name="Input 153 2 8" xfId="18298"/>
    <cellStyle name="Input 153 2 9" xfId="25103"/>
    <cellStyle name="Input 153 3" xfId="3003"/>
    <cellStyle name="Input 153 3 2" xfId="7703"/>
    <cellStyle name="Input 153 3 2 2" xfId="16671"/>
    <cellStyle name="Input 153 3 3" xfId="10833"/>
    <cellStyle name="Input 153 3 3 2" xfId="19661"/>
    <cellStyle name="Input 153 3 4" xfId="21929"/>
    <cellStyle name="Input 153 3 5" xfId="25108"/>
    <cellStyle name="Input 153 3 6" xfId="28793"/>
    <cellStyle name="Input 153 4" xfId="3004"/>
    <cellStyle name="Input 153 4 2" xfId="7704"/>
    <cellStyle name="Input 153 4 2 2" xfId="16670"/>
    <cellStyle name="Input 153 4 3" xfId="10834"/>
    <cellStyle name="Input 153 4 3 2" xfId="15624"/>
    <cellStyle name="Input 153 4 4" xfId="18296"/>
    <cellStyle name="Input 153 4 5" xfId="25109"/>
    <cellStyle name="Input 153 4 6" xfId="28794"/>
    <cellStyle name="Input 153 5" xfId="7697"/>
    <cellStyle name="Input 153 5 2" xfId="16673"/>
    <cellStyle name="Input 153 6" xfId="10827"/>
    <cellStyle name="Input 153 6 2" xfId="19663"/>
    <cellStyle name="Input 153 7" xfId="21931"/>
    <cellStyle name="Input 153 8" xfId="25102"/>
    <cellStyle name="Input 153 9" xfId="28787"/>
    <cellStyle name="Input 154" xfId="3005"/>
    <cellStyle name="Input 154 2" xfId="3006"/>
    <cellStyle name="Input 154 2 10" xfId="28796"/>
    <cellStyle name="Input 154 2 2" xfId="3007"/>
    <cellStyle name="Input 154 2 2 2" xfId="7707"/>
    <cellStyle name="Input 154 2 2 2 2" xfId="20689"/>
    <cellStyle name="Input 154 2 2 3" xfId="10837"/>
    <cellStyle name="Input 154 2 2 3 2" xfId="15623"/>
    <cellStyle name="Input 154 2 2 4" xfId="18295"/>
    <cellStyle name="Input 154 2 2 5" xfId="25112"/>
    <cellStyle name="Input 154 2 2 6" xfId="28797"/>
    <cellStyle name="Input 154 2 3" xfId="3008"/>
    <cellStyle name="Input 154 2 3 2" xfId="7708"/>
    <cellStyle name="Input 154 2 3 2 2" xfId="23241"/>
    <cellStyle name="Input 154 2 3 3" xfId="10838"/>
    <cellStyle name="Input 154 2 3 3 2" xfId="15622"/>
    <cellStyle name="Input 154 2 3 4" xfId="24469"/>
    <cellStyle name="Input 154 2 3 5" xfId="25113"/>
    <cellStyle name="Input 154 2 3 6" xfId="28798"/>
    <cellStyle name="Input 154 2 4" xfId="3009"/>
    <cellStyle name="Input 154 2 4 2" xfId="7709"/>
    <cellStyle name="Input 154 2 4 2 2" xfId="20696"/>
    <cellStyle name="Input 154 2 4 3" xfId="10839"/>
    <cellStyle name="Input 154 2 4 3 2" xfId="15621"/>
    <cellStyle name="Input 154 2 4 4" xfId="21927"/>
    <cellStyle name="Input 154 2 4 5" xfId="25114"/>
    <cellStyle name="Input 154 2 4 6" xfId="28799"/>
    <cellStyle name="Input 154 2 5" xfId="3010"/>
    <cellStyle name="Input 154 2 5 2" xfId="7710"/>
    <cellStyle name="Input 154 2 5 2 2" xfId="16668"/>
    <cellStyle name="Input 154 2 5 3" xfId="10840"/>
    <cellStyle name="Input 154 2 5 3 2" xfId="18705"/>
    <cellStyle name="Input 154 2 5 4" xfId="18294"/>
    <cellStyle name="Input 154 2 5 5" xfId="25115"/>
    <cellStyle name="Input 154 2 5 6" xfId="28800"/>
    <cellStyle name="Input 154 2 6" xfId="7706"/>
    <cellStyle name="Input 154 2 6 2" xfId="23234"/>
    <cellStyle name="Input 154 2 7" xfId="10836"/>
    <cellStyle name="Input 154 2 7 2" xfId="19660"/>
    <cellStyle name="Input 154 2 8" xfId="21928"/>
    <cellStyle name="Input 154 2 9" xfId="25111"/>
    <cellStyle name="Input 154 3" xfId="3011"/>
    <cellStyle name="Input 154 3 2" xfId="7711"/>
    <cellStyle name="Input 154 3 2 2" xfId="23240"/>
    <cellStyle name="Input 154 3 3" xfId="10841"/>
    <cellStyle name="Input 154 3 3 2" xfId="19650"/>
    <cellStyle name="Input 154 3 4" xfId="24468"/>
    <cellStyle name="Input 154 3 5" xfId="25116"/>
    <cellStyle name="Input 154 3 6" xfId="28801"/>
    <cellStyle name="Input 154 4" xfId="3012"/>
    <cellStyle name="Input 154 4 2" xfId="7712"/>
    <cellStyle name="Input 154 4 2 2" xfId="20695"/>
    <cellStyle name="Input 154 4 3" xfId="10842"/>
    <cellStyle name="Input 154 4 3 2" xfId="18698"/>
    <cellStyle name="Input 154 4 4" xfId="21926"/>
    <cellStyle name="Input 154 4 5" xfId="25117"/>
    <cellStyle name="Input 154 4 6" xfId="28802"/>
    <cellStyle name="Input 154 5" xfId="7705"/>
    <cellStyle name="Input 154 5 2" xfId="16669"/>
    <cellStyle name="Input 154 6" xfId="10835"/>
    <cellStyle name="Input 154 6 2" xfId="18695"/>
    <cellStyle name="Input 154 7" xfId="24470"/>
    <cellStyle name="Input 154 8" xfId="25110"/>
    <cellStyle name="Input 154 9" xfId="28795"/>
    <cellStyle name="Input 155" xfId="3013"/>
    <cellStyle name="Input 155 2" xfId="3014"/>
    <cellStyle name="Input 155 2 10" xfId="28804"/>
    <cellStyle name="Input 155 2 2" xfId="3015"/>
    <cellStyle name="Input 155 2 2 2" xfId="7715"/>
    <cellStyle name="Input 155 2 2 2 2" xfId="20690"/>
    <cellStyle name="Input 155 2 2 3" xfId="10845"/>
    <cellStyle name="Input 155 2 2 3 2" xfId="18699"/>
    <cellStyle name="Input 155 2 2 4" xfId="24454"/>
    <cellStyle name="Input 155 2 2 5" xfId="25120"/>
    <cellStyle name="Input 155 2 2 6" xfId="28805"/>
    <cellStyle name="Input 155 2 3" xfId="3016"/>
    <cellStyle name="Input 155 2 3 2" xfId="7716"/>
    <cellStyle name="Input 155 2 3 2 2" xfId="23239"/>
    <cellStyle name="Input 155 2 3 3" xfId="10846"/>
    <cellStyle name="Input 155 2 3 3 2" xfId="19656"/>
    <cellStyle name="Input 155 2 3 4" xfId="21912"/>
    <cellStyle name="Input 155 2 3 5" xfId="25121"/>
    <cellStyle name="Input 155 2 3 6" xfId="28806"/>
    <cellStyle name="Input 155 2 4" xfId="3017"/>
    <cellStyle name="Input 155 2 4 2" xfId="7717"/>
    <cellStyle name="Input 155 2 4 2 2" xfId="20694"/>
    <cellStyle name="Input 155 2 4 3" xfId="10847"/>
    <cellStyle name="Input 155 2 4 3 2" xfId="15619"/>
    <cellStyle name="Input 155 2 4 4" xfId="24466"/>
    <cellStyle name="Input 155 2 4 5" xfId="25122"/>
    <cellStyle name="Input 155 2 4 6" xfId="28807"/>
    <cellStyle name="Input 155 2 5" xfId="3018"/>
    <cellStyle name="Input 155 2 5 2" xfId="7718"/>
    <cellStyle name="Input 155 2 5 2 2" xfId="16666"/>
    <cellStyle name="Input 155 2 5 3" xfId="10848"/>
    <cellStyle name="Input 155 2 5 3 2" xfId="18704"/>
    <cellStyle name="Input 155 2 5 4" xfId="21924"/>
    <cellStyle name="Input 155 2 5 5" xfId="25123"/>
    <cellStyle name="Input 155 2 5 6" xfId="28808"/>
    <cellStyle name="Input 155 2 6" xfId="7714"/>
    <cellStyle name="Input 155 2 6 2" xfId="23235"/>
    <cellStyle name="Input 155 2 7" xfId="10844"/>
    <cellStyle name="Input 155 2 7 2" xfId="15620"/>
    <cellStyle name="Input 155 2 8" xfId="18292"/>
    <cellStyle name="Input 155 2 9" xfId="25119"/>
    <cellStyle name="Input 155 3" xfId="3019"/>
    <cellStyle name="Input 155 3 2" xfId="7719"/>
    <cellStyle name="Input 155 3 2 2" xfId="23238"/>
    <cellStyle name="Input 155 3 3" xfId="10849"/>
    <cellStyle name="Input 155 3 3 2" xfId="19651"/>
    <cellStyle name="Input 155 3 4" xfId="18291"/>
    <cellStyle name="Input 155 3 5" xfId="25124"/>
    <cellStyle name="Input 155 3 6" xfId="28809"/>
    <cellStyle name="Input 155 4" xfId="3020"/>
    <cellStyle name="Input 155 4 2" xfId="7720"/>
    <cellStyle name="Input 155 4 2 2" xfId="20693"/>
    <cellStyle name="Input 155 4 3" xfId="10850"/>
    <cellStyle name="Input 155 4 3 2" xfId="18700"/>
    <cellStyle name="Input 155 4 4" xfId="24465"/>
    <cellStyle name="Input 155 4 5" xfId="25125"/>
    <cellStyle name="Input 155 4 6" xfId="28810"/>
    <cellStyle name="Input 155 5" xfId="7713"/>
    <cellStyle name="Input 155 5 2" xfId="16667"/>
    <cellStyle name="Input 155 6" xfId="10843"/>
    <cellStyle name="Input 155 6 2" xfId="19657"/>
    <cellStyle name="Input 155 7" xfId="18293"/>
    <cellStyle name="Input 155 8" xfId="25118"/>
    <cellStyle name="Input 155 9" xfId="28803"/>
    <cellStyle name="Input 156" xfId="3021"/>
    <cellStyle name="Input 156 2" xfId="3022"/>
    <cellStyle name="Input 156 2 10" xfId="28812"/>
    <cellStyle name="Input 156 2 2" xfId="3023"/>
    <cellStyle name="Input 156 2 2 2" xfId="7723"/>
    <cellStyle name="Input 156 2 2 2 2" xfId="20692"/>
    <cellStyle name="Input 156 2 2 3" xfId="10853"/>
    <cellStyle name="Input 156 2 2 3 2" xfId="18701"/>
    <cellStyle name="Input 156 2 2 4" xfId="24460"/>
    <cellStyle name="Input 156 2 2 5" xfId="25128"/>
    <cellStyle name="Input 156 2 2 6" xfId="28813"/>
    <cellStyle name="Input 156 2 3" xfId="3024"/>
    <cellStyle name="Input 156 2 3 2" xfId="7724"/>
    <cellStyle name="Input 156 2 3 2 2" xfId="16664"/>
    <cellStyle name="Input 156 2 3 3" xfId="10854"/>
    <cellStyle name="Input 156 2 3 3 2" xfId="19654"/>
    <cellStyle name="Input 156 2 3 4" xfId="21918"/>
    <cellStyle name="Input 156 2 3 5" xfId="25129"/>
    <cellStyle name="Input 156 2 3 6" xfId="28814"/>
    <cellStyle name="Input 156 2 4" xfId="3025"/>
    <cellStyle name="Input 156 2 4 2" xfId="7725"/>
    <cellStyle name="Input 156 2 4 2 2" xfId="23236"/>
    <cellStyle name="Input 156 2 4 3" xfId="10855"/>
    <cellStyle name="Input 156 2 4 3 2" xfId="15617"/>
    <cellStyle name="Input 156 2 4 4" xfId="24464"/>
    <cellStyle name="Input 156 2 4 5" xfId="25130"/>
    <cellStyle name="Input 156 2 4 6" xfId="28815"/>
    <cellStyle name="Input 156 2 5" xfId="3026"/>
    <cellStyle name="Input 156 2 5 2" xfId="7726"/>
    <cellStyle name="Input 156 2 5 2 2" xfId="20691"/>
    <cellStyle name="Input 156 2 5 3" xfId="10856"/>
    <cellStyle name="Input 156 2 5 3 2" xfId="18702"/>
    <cellStyle name="Input 156 2 5 4" xfId="21922"/>
    <cellStyle name="Input 156 2 5 5" xfId="25131"/>
    <cellStyle name="Input 156 2 5 6" xfId="28816"/>
    <cellStyle name="Input 156 2 6" xfId="7722"/>
    <cellStyle name="Input 156 2 6 2" xfId="23237"/>
    <cellStyle name="Input 156 2 7" xfId="10852"/>
    <cellStyle name="Input 156 2 7 2" xfId="15618"/>
    <cellStyle name="Input 156 2 8" xfId="18290"/>
    <cellStyle name="Input 156 2 9" xfId="25127"/>
    <cellStyle name="Input 156 3" xfId="3027"/>
    <cellStyle name="Input 156 3 2" xfId="7727"/>
    <cellStyle name="Input 156 3 2 2" xfId="16663"/>
    <cellStyle name="Input 156 3 3" xfId="10857"/>
    <cellStyle name="Input 156 3 3 2" xfId="19653"/>
    <cellStyle name="Input 156 3 4" xfId="18289"/>
    <cellStyle name="Input 156 3 5" xfId="25132"/>
    <cellStyle name="Input 156 3 6" xfId="28817"/>
    <cellStyle name="Input 156 4" xfId="3028"/>
    <cellStyle name="Input 156 4 2" xfId="7728"/>
    <cellStyle name="Input 156 4 2 2" xfId="16662"/>
    <cellStyle name="Input 156 4 3" xfId="10858"/>
    <cellStyle name="Input 156 4 3 2" xfId="15616"/>
    <cellStyle name="Input 156 4 4" xfId="24463"/>
    <cellStyle name="Input 156 4 5" xfId="25133"/>
    <cellStyle name="Input 156 4 6" xfId="28818"/>
    <cellStyle name="Input 156 5" xfId="7721"/>
    <cellStyle name="Input 156 5 2" xfId="16665"/>
    <cellStyle name="Input 156 6" xfId="10851"/>
    <cellStyle name="Input 156 6 2" xfId="19655"/>
    <cellStyle name="Input 156 7" xfId="21923"/>
    <cellStyle name="Input 156 8" xfId="25126"/>
    <cellStyle name="Input 156 9" xfId="28811"/>
    <cellStyle name="Input 157" xfId="3029"/>
    <cellStyle name="Input 157 2" xfId="3030"/>
    <cellStyle name="Input 157 2 10" xfId="28820"/>
    <cellStyle name="Input 157 2 2" xfId="3031"/>
    <cellStyle name="Input 157 2 2 2" xfId="7731"/>
    <cellStyle name="Input 157 2 2 2 2" xfId="20681"/>
    <cellStyle name="Input 157 2 2 3" xfId="10861"/>
    <cellStyle name="Input 157 2 2 3 2" xfId="15615"/>
    <cellStyle name="Input 157 2 2 4" xfId="24462"/>
    <cellStyle name="Input 157 2 2 5" xfId="25136"/>
    <cellStyle name="Input 157 2 2 6" xfId="28821"/>
    <cellStyle name="Input 157 2 3" xfId="3032"/>
    <cellStyle name="Input 157 2 3 2" xfId="7732"/>
    <cellStyle name="Input 157 2 3 2 2" xfId="23233"/>
    <cellStyle name="Input 157 2 3 3" xfId="10862"/>
    <cellStyle name="Input 157 2 3 3 2" xfId="15614"/>
    <cellStyle name="Input 157 2 3 4" xfId="21920"/>
    <cellStyle name="Input 157 2 3 5" xfId="25137"/>
    <cellStyle name="Input 157 2 3 6" xfId="28822"/>
    <cellStyle name="Input 157 2 4" xfId="3033"/>
    <cellStyle name="Input 157 2 4 2" xfId="7733"/>
    <cellStyle name="Input 157 2 4 2 2" xfId="20688"/>
    <cellStyle name="Input 157 2 4 3" xfId="10863"/>
    <cellStyle name="Input 157 2 4 3 2" xfId="15613"/>
    <cellStyle name="Input 157 2 4 4" xfId="18287"/>
    <cellStyle name="Input 157 2 4 5" xfId="25138"/>
    <cellStyle name="Input 157 2 4 6" xfId="28823"/>
    <cellStyle name="Input 157 2 5" xfId="3034"/>
    <cellStyle name="Input 157 2 5 2" xfId="7734"/>
    <cellStyle name="Input 157 2 5 2 2" xfId="16660"/>
    <cellStyle name="Input 157 2 5 3" xfId="10864"/>
    <cellStyle name="Input 157 2 5 3 2" xfId="18713"/>
    <cellStyle name="Input 157 2 5 4" xfId="24461"/>
    <cellStyle name="Input 157 2 5 5" xfId="25139"/>
    <cellStyle name="Input 157 2 5 6" xfId="28824"/>
    <cellStyle name="Input 157 2 6" xfId="7730"/>
    <cellStyle name="Input 157 2 6 2" xfId="23226"/>
    <cellStyle name="Input 157 2 7" xfId="10860"/>
    <cellStyle name="Input 157 2 7 2" xfId="19652"/>
    <cellStyle name="Input 157 2 8" xfId="18288"/>
    <cellStyle name="Input 157 2 9" xfId="25135"/>
    <cellStyle name="Input 157 3" xfId="3035"/>
    <cellStyle name="Input 157 3 2" xfId="7735"/>
    <cellStyle name="Input 157 3 2 2" xfId="23232"/>
    <cellStyle name="Input 157 3 3" xfId="10865"/>
    <cellStyle name="Input 157 3 3 2" xfId="19642"/>
    <cellStyle name="Input 157 3 4" xfId="21919"/>
    <cellStyle name="Input 157 3 5" xfId="25140"/>
    <cellStyle name="Input 157 3 6" xfId="28825"/>
    <cellStyle name="Input 157 4" xfId="3036"/>
    <cellStyle name="Input 157 4 2" xfId="7736"/>
    <cellStyle name="Input 157 4 2 2" xfId="20687"/>
    <cellStyle name="Input 157 4 3" xfId="10866"/>
    <cellStyle name="Input 157 4 3 2" xfId="18706"/>
    <cellStyle name="Input 157 4 4" xfId="18286"/>
    <cellStyle name="Input 157 4 5" xfId="25141"/>
    <cellStyle name="Input 157 4 6" xfId="28826"/>
    <cellStyle name="Input 157 5" xfId="7729"/>
    <cellStyle name="Input 157 5 2" xfId="16661"/>
    <cellStyle name="Input 157 6" xfId="10859"/>
    <cellStyle name="Input 157 6 2" xfId="18703"/>
    <cellStyle name="Input 157 7" xfId="21921"/>
    <cellStyle name="Input 157 8" xfId="25134"/>
    <cellStyle name="Input 157 9" xfId="28819"/>
    <cellStyle name="Input 158" xfId="3037"/>
    <cellStyle name="Input 158 2" xfId="3038"/>
    <cellStyle name="Input 158 2 10" xfId="28828"/>
    <cellStyle name="Input 158 2 2" xfId="3039"/>
    <cellStyle name="Input 158 2 2 2" xfId="7739"/>
    <cellStyle name="Input 158 2 2 2 2" xfId="20682"/>
    <cellStyle name="Input 158 2 2 3" xfId="10869"/>
    <cellStyle name="Input 158 2 2 3 2" xfId="18707"/>
    <cellStyle name="Input 158 2 2 4" xfId="21913"/>
    <cellStyle name="Input 158 2 2 5" xfId="25144"/>
    <cellStyle name="Input 158 2 2 6" xfId="28829"/>
    <cellStyle name="Input 158 2 3" xfId="3040"/>
    <cellStyle name="Input 158 2 3 2" xfId="7740"/>
    <cellStyle name="Input 158 2 3 2 2" xfId="23231"/>
    <cellStyle name="Input 158 2 3 3" xfId="10870"/>
    <cellStyle name="Input 158 2 3 3 2" xfId="19648"/>
    <cellStyle name="Input 158 2 3 4" xfId="24459"/>
    <cellStyle name="Input 158 2 3 5" xfId="25145"/>
    <cellStyle name="Input 158 2 3 6" xfId="28830"/>
    <cellStyle name="Input 158 2 4" xfId="3041"/>
    <cellStyle name="Input 158 2 4 2" xfId="7741"/>
    <cellStyle name="Input 158 2 4 2 2" xfId="20686"/>
    <cellStyle name="Input 158 2 4 3" xfId="10871"/>
    <cellStyle name="Input 158 2 4 3 2" xfId="15611"/>
    <cellStyle name="Input 158 2 4 4" xfId="21917"/>
    <cellStyle name="Input 158 2 4 5" xfId="25146"/>
    <cellStyle name="Input 158 2 4 6" xfId="28831"/>
    <cellStyle name="Input 158 2 5" xfId="3042"/>
    <cellStyle name="Input 158 2 5 2" xfId="7742"/>
    <cellStyle name="Input 158 2 5 2 2" xfId="16658"/>
    <cellStyle name="Input 158 2 5 3" xfId="10872"/>
    <cellStyle name="Input 158 2 5 3 2" xfId="18712"/>
    <cellStyle name="Input 158 2 5 4" xfId="18284"/>
    <cellStyle name="Input 158 2 5 5" xfId="25147"/>
    <cellStyle name="Input 158 2 5 6" xfId="28832"/>
    <cellStyle name="Input 158 2 6" xfId="7738"/>
    <cellStyle name="Input 158 2 6 2" xfId="23227"/>
    <cellStyle name="Input 158 2 7" xfId="10868"/>
    <cellStyle name="Input 158 2 7 2" xfId="15612"/>
    <cellStyle name="Input 158 2 8" xfId="24455"/>
    <cellStyle name="Input 158 2 9" xfId="25143"/>
    <cellStyle name="Input 158 3" xfId="3043"/>
    <cellStyle name="Input 158 3 2" xfId="7743"/>
    <cellStyle name="Input 158 3 2 2" xfId="23230"/>
    <cellStyle name="Input 158 3 3" xfId="10873"/>
    <cellStyle name="Input 158 3 3 2" xfId="19643"/>
    <cellStyle name="Input 158 3 4" xfId="24458"/>
    <cellStyle name="Input 158 3 5" xfId="25148"/>
    <cellStyle name="Input 158 3 6" xfId="28833"/>
    <cellStyle name="Input 158 4" xfId="3044"/>
    <cellStyle name="Input 158 4 2" xfId="7744"/>
    <cellStyle name="Input 158 4 2 2" xfId="20685"/>
    <cellStyle name="Input 158 4 3" xfId="10874"/>
    <cellStyle name="Input 158 4 3 2" xfId="18708"/>
    <cellStyle name="Input 158 4 4" xfId="21916"/>
    <cellStyle name="Input 158 4 5" xfId="25149"/>
    <cellStyle name="Input 158 4 6" xfId="28834"/>
    <cellStyle name="Input 158 5" xfId="7737"/>
    <cellStyle name="Input 158 5 2" xfId="16659"/>
    <cellStyle name="Input 158 6" xfId="10867"/>
    <cellStyle name="Input 158 6 2" xfId="19649"/>
    <cellStyle name="Input 158 7" xfId="18285"/>
    <cellStyle name="Input 158 8" xfId="25142"/>
    <cellStyle name="Input 158 9" xfId="28827"/>
    <cellStyle name="Input 159" xfId="3045"/>
    <cellStyle name="Input 159 2" xfId="3046"/>
    <cellStyle name="Input 159 2 10" xfId="28836"/>
    <cellStyle name="Input 159 2 2" xfId="3047"/>
    <cellStyle name="Input 159 2 2 2" xfId="7747"/>
    <cellStyle name="Input 159 2 2 2 2" xfId="20684"/>
    <cellStyle name="Input 159 2 2 3" xfId="10877"/>
    <cellStyle name="Input 159 2 2 3 2" xfId="18709"/>
    <cellStyle name="Input 159 2 2 4" xfId="21915"/>
    <cellStyle name="Input 159 2 2 5" xfId="25152"/>
    <cellStyle name="Input 159 2 2 6" xfId="28837"/>
    <cellStyle name="Input 159 2 3" xfId="3048"/>
    <cellStyle name="Input 159 2 3 2" xfId="7748"/>
    <cellStyle name="Input 159 2 3 2 2" xfId="16656"/>
    <cellStyle name="Input 159 2 3 3" xfId="10878"/>
    <cellStyle name="Input 159 2 3 3 2" xfId="19646"/>
    <cellStyle name="Input 159 2 3 4" xfId="18282"/>
    <cellStyle name="Input 159 2 3 5" xfId="25153"/>
    <cellStyle name="Input 159 2 3 6" xfId="28838"/>
    <cellStyle name="Input 159 2 4" xfId="3049"/>
    <cellStyle name="Input 159 2 4 2" xfId="7749"/>
    <cellStyle name="Input 159 2 4 2 2" xfId="23228"/>
    <cellStyle name="Input 159 2 4 3" xfId="10879"/>
    <cellStyle name="Input 159 2 4 3 2" xfId="15609"/>
    <cellStyle name="Input 159 2 4 4" xfId="24456"/>
    <cellStyle name="Input 159 2 4 5" xfId="25154"/>
    <cellStyle name="Input 159 2 4 6" xfId="28839"/>
    <cellStyle name="Input 159 2 5" xfId="3050"/>
    <cellStyle name="Input 159 2 5 2" xfId="7750"/>
    <cellStyle name="Input 159 2 5 2 2" xfId="20683"/>
    <cellStyle name="Input 159 2 5 3" xfId="10880"/>
    <cellStyle name="Input 159 2 5 3 2" xfId="18710"/>
    <cellStyle name="Input 159 2 5 4" xfId="21914"/>
    <cellStyle name="Input 159 2 5 5" xfId="25155"/>
    <cellStyle name="Input 159 2 5 6" xfId="28840"/>
    <cellStyle name="Input 159 2 6" xfId="7746"/>
    <cellStyle name="Input 159 2 6 2" xfId="23229"/>
    <cellStyle name="Input 159 2 7" xfId="10876"/>
    <cellStyle name="Input 159 2 7 2" xfId="15610"/>
    <cellStyle name="Input 159 2 8" xfId="24457"/>
    <cellStyle name="Input 159 2 9" xfId="25151"/>
    <cellStyle name="Input 159 3" xfId="3051"/>
    <cellStyle name="Input 159 3 2" xfId="7751"/>
    <cellStyle name="Input 159 3 2 2" xfId="16655"/>
    <cellStyle name="Input 159 3 3" xfId="10881"/>
    <cellStyle name="Input 159 3 3 2" xfId="19645"/>
    <cellStyle name="Input 159 3 4" xfId="18281"/>
    <cellStyle name="Input 159 3 5" xfId="25156"/>
    <cellStyle name="Input 159 3 6" xfId="28841"/>
    <cellStyle name="Input 159 4" xfId="3052"/>
    <cellStyle name="Input 159 4 2" xfId="7752"/>
    <cellStyle name="Input 159 4 2 2" xfId="16654"/>
    <cellStyle name="Input 159 4 3" xfId="10882"/>
    <cellStyle name="Input 159 4 3 2" xfId="15608"/>
    <cellStyle name="Input 159 4 4" xfId="18280"/>
    <cellStyle name="Input 159 4 5" xfId="25157"/>
    <cellStyle name="Input 159 4 6" xfId="28842"/>
    <cellStyle name="Input 159 5" xfId="7745"/>
    <cellStyle name="Input 159 5 2" xfId="16657"/>
    <cellStyle name="Input 159 6" xfId="10875"/>
    <cellStyle name="Input 159 6 2" xfId="19647"/>
    <cellStyle name="Input 159 7" xfId="18283"/>
    <cellStyle name="Input 159 8" xfId="25150"/>
    <cellStyle name="Input 159 9" xfId="28835"/>
    <cellStyle name="Input 16" xfId="3053"/>
    <cellStyle name="Input 16 2" xfId="3054"/>
    <cellStyle name="Input 16 2 10" xfId="28844"/>
    <cellStyle name="Input 16 2 2" xfId="3055"/>
    <cellStyle name="Input 16 2 2 2" xfId="7755"/>
    <cellStyle name="Input 16 2 2 2 2" xfId="20673"/>
    <cellStyle name="Input 16 2 2 3" xfId="10885"/>
    <cellStyle name="Input 16 2 2 3 2" xfId="15607"/>
    <cellStyle name="Input 16 2 2 4" xfId="21899"/>
    <cellStyle name="Input 16 2 2 5" xfId="25160"/>
    <cellStyle name="Input 16 2 2 6" xfId="28845"/>
    <cellStyle name="Input 16 2 3" xfId="3056"/>
    <cellStyle name="Input 16 2 3 2" xfId="7756"/>
    <cellStyle name="Input 16 2 3 2 2" xfId="23225"/>
    <cellStyle name="Input 16 2 3 3" xfId="10886"/>
    <cellStyle name="Input 16 2 3 3 2" xfId="15606"/>
    <cellStyle name="Input 16 2 3 4" xfId="24453"/>
    <cellStyle name="Input 16 2 3 5" xfId="25161"/>
    <cellStyle name="Input 16 2 3 6" xfId="28846"/>
    <cellStyle name="Input 16 2 4" xfId="3057"/>
    <cellStyle name="Input 16 2 4 2" xfId="7757"/>
    <cellStyle name="Input 16 2 4 2 2" xfId="20680"/>
    <cellStyle name="Input 16 2 4 3" xfId="10887"/>
    <cellStyle name="Input 16 2 4 3 2" xfId="15605"/>
    <cellStyle name="Input 16 2 4 4" xfId="21911"/>
    <cellStyle name="Input 16 2 4 5" xfId="25162"/>
    <cellStyle name="Input 16 2 4 6" xfId="28847"/>
    <cellStyle name="Input 16 2 5" xfId="3058"/>
    <cellStyle name="Input 16 2 5 2" xfId="7758"/>
    <cellStyle name="Input 16 2 5 2 2" xfId="16652"/>
    <cellStyle name="Input 16 2 5 3" xfId="10888"/>
    <cellStyle name="Input 16 2 5 3 2" xfId="18721"/>
    <cellStyle name="Input 16 2 5 4" xfId="18278"/>
    <cellStyle name="Input 16 2 5 5" xfId="25163"/>
    <cellStyle name="Input 16 2 5 6" xfId="28848"/>
    <cellStyle name="Input 16 2 6" xfId="7754"/>
    <cellStyle name="Input 16 2 6 2" xfId="23218"/>
    <cellStyle name="Input 16 2 7" xfId="10884"/>
    <cellStyle name="Input 16 2 7 2" xfId="19644"/>
    <cellStyle name="Input 16 2 8" xfId="24441"/>
    <cellStyle name="Input 16 2 9" xfId="25159"/>
    <cellStyle name="Input 16 3" xfId="3059"/>
    <cellStyle name="Input 16 3 2" xfId="7759"/>
    <cellStyle name="Input 16 3 2 2" xfId="23224"/>
    <cellStyle name="Input 16 3 3" xfId="10889"/>
    <cellStyle name="Input 16 3 3 2" xfId="19634"/>
    <cellStyle name="Input 16 3 4" xfId="24452"/>
    <cellStyle name="Input 16 3 5" xfId="25164"/>
    <cellStyle name="Input 16 3 6" xfId="28849"/>
    <cellStyle name="Input 16 4" xfId="3060"/>
    <cellStyle name="Input 16 4 2" xfId="7760"/>
    <cellStyle name="Input 16 4 2 2" xfId="20679"/>
    <cellStyle name="Input 16 4 3" xfId="10890"/>
    <cellStyle name="Input 16 4 3 2" xfId="18714"/>
    <cellStyle name="Input 16 4 4" xfId="21910"/>
    <cellStyle name="Input 16 4 5" xfId="25165"/>
    <cellStyle name="Input 16 4 6" xfId="28850"/>
    <cellStyle name="Input 16 5" xfId="7753"/>
    <cellStyle name="Input 16 5 2" xfId="16653"/>
    <cellStyle name="Input 16 6" xfId="10883"/>
    <cellStyle name="Input 16 6 2" xfId="18711"/>
    <cellStyle name="Input 16 7" xfId="18279"/>
    <cellStyle name="Input 16 8" xfId="25158"/>
    <cellStyle name="Input 16 9" xfId="28843"/>
    <cellStyle name="Input 160" xfId="3061"/>
    <cellStyle name="Input 160 2" xfId="3062"/>
    <cellStyle name="Input 160 2 10" xfId="28852"/>
    <cellStyle name="Input 160 2 2" xfId="3063"/>
    <cellStyle name="Input 160 2 2 2" xfId="7763"/>
    <cellStyle name="Input 160 2 2 2 2" xfId="20674"/>
    <cellStyle name="Input 160 2 2 3" xfId="10893"/>
    <cellStyle name="Input 160 2 2 3 2" xfId="18715"/>
    <cellStyle name="Input 160 2 2 4" xfId="21905"/>
    <cellStyle name="Input 160 2 2 5" xfId="25168"/>
    <cellStyle name="Input 160 2 2 6" xfId="28853"/>
    <cellStyle name="Input 160 2 3" xfId="3064"/>
    <cellStyle name="Input 160 2 3 2" xfId="7764"/>
    <cellStyle name="Input 160 2 3 2 2" xfId="23223"/>
    <cellStyle name="Input 160 2 3 3" xfId="10894"/>
    <cellStyle name="Input 160 2 3 3 2" xfId="19640"/>
    <cellStyle name="Input 160 2 3 4" xfId="24451"/>
    <cellStyle name="Input 160 2 3 5" xfId="25169"/>
    <cellStyle name="Input 160 2 3 6" xfId="28854"/>
    <cellStyle name="Input 160 2 4" xfId="3065"/>
    <cellStyle name="Input 160 2 4 2" xfId="7765"/>
    <cellStyle name="Input 160 2 4 2 2" xfId="20678"/>
    <cellStyle name="Input 160 2 4 3" xfId="10895"/>
    <cellStyle name="Input 160 2 4 3 2" xfId="15603"/>
    <cellStyle name="Input 160 2 4 4" xfId="21909"/>
    <cellStyle name="Input 160 2 4 5" xfId="25170"/>
    <cellStyle name="Input 160 2 4 6" xfId="28855"/>
    <cellStyle name="Input 160 2 5" xfId="3066"/>
    <cellStyle name="Input 160 2 5 2" xfId="7766"/>
    <cellStyle name="Input 160 2 5 2 2" xfId="16650"/>
    <cellStyle name="Input 160 2 5 3" xfId="10896"/>
    <cellStyle name="Input 160 2 5 3 2" xfId="18720"/>
    <cellStyle name="Input 160 2 5 4" xfId="18276"/>
    <cellStyle name="Input 160 2 5 5" xfId="25171"/>
    <cellStyle name="Input 160 2 5 6" xfId="28856"/>
    <cellStyle name="Input 160 2 6" xfId="7762"/>
    <cellStyle name="Input 160 2 6 2" xfId="23219"/>
    <cellStyle name="Input 160 2 7" xfId="10892"/>
    <cellStyle name="Input 160 2 7 2" xfId="15604"/>
    <cellStyle name="Input 160 2 8" xfId="24447"/>
    <cellStyle name="Input 160 2 9" xfId="25167"/>
    <cellStyle name="Input 160 3" xfId="3067"/>
    <cellStyle name="Input 160 3 2" xfId="7767"/>
    <cellStyle name="Input 160 3 2 2" xfId="23222"/>
    <cellStyle name="Input 160 3 3" xfId="10897"/>
    <cellStyle name="Input 160 3 3 2" xfId="19635"/>
    <cellStyle name="Input 160 3 4" xfId="24450"/>
    <cellStyle name="Input 160 3 5" xfId="25172"/>
    <cellStyle name="Input 160 3 6" xfId="28857"/>
    <cellStyle name="Input 160 4" xfId="3068"/>
    <cellStyle name="Input 160 4 2" xfId="7768"/>
    <cellStyle name="Input 160 4 2 2" xfId="20677"/>
    <cellStyle name="Input 160 4 3" xfId="10898"/>
    <cellStyle name="Input 160 4 3 2" xfId="18716"/>
    <cellStyle name="Input 160 4 4" xfId="21908"/>
    <cellStyle name="Input 160 4 5" xfId="25173"/>
    <cellStyle name="Input 160 4 6" xfId="28858"/>
    <cellStyle name="Input 160 5" xfId="7761"/>
    <cellStyle name="Input 160 5 2" xfId="16651"/>
    <cellStyle name="Input 160 6" xfId="10891"/>
    <cellStyle name="Input 160 6 2" xfId="19641"/>
    <cellStyle name="Input 160 7" xfId="18277"/>
    <cellStyle name="Input 160 8" xfId="25166"/>
    <cellStyle name="Input 160 9" xfId="28851"/>
    <cellStyle name="Input 161" xfId="3069"/>
    <cellStyle name="Input 161 2" xfId="3070"/>
    <cellStyle name="Input 161 2 10" xfId="28860"/>
    <cellStyle name="Input 161 2 2" xfId="3071"/>
    <cellStyle name="Input 161 2 2 2" xfId="7771"/>
    <cellStyle name="Input 161 2 2 2 2" xfId="20676"/>
    <cellStyle name="Input 161 2 2 3" xfId="10901"/>
    <cellStyle name="Input 161 2 2 3 2" xfId="18717"/>
    <cellStyle name="Input 161 2 2 4" xfId="21907"/>
    <cellStyle name="Input 161 2 2 5" xfId="25176"/>
    <cellStyle name="Input 161 2 2 6" xfId="28861"/>
    <cellStyle name="Input 161 2 3" xfId="3072"/>
    <cellStyle name="Input 161 2 3 2" xfId="7772"/>
    <cellStyle name="Input 161 2 3 2 2" xfId="16648"/>
    <cellStyle name="Input 161 2 3 3" xfId="10902"/>
    <cellStyle name="Input 161 2 3 3 2" xfId="19638"/>
    <cellStyle name="Input 161 2 3 4" xfId="18274"/>
    <cellStyle name="Input 161 2 3 5" xfId="25177"/>
    <cellStyle name="Input 161 2 3 6" xfId="28862"/>
    <cellStyle name="Input 161 2 4" xfId="3073"/>
    <cellStyle name="Input 161 2 4 2" xfId="7773"/>
    <cellStyle name="Input 161 2 4 2 2" xfId="23220"/>
    <cellStyle name="Input 161 2 4 3" xfId="10903"/>
    <cellStyle name="Input 161 2 4 3 2" xfId="15601"/>
    <cellStyle name="Input 161 2 4 4" xfId="24448"/>
    <cellStyle name="Input 161 2 4 5" xfId="25178"/>
    <cellStyle name="Input 161 2 4 6" xfId="28863"/>
    <cellStyle name="Input 161 2 5" xfId="3074"/>
    <cellStyle name="Input 161 2 5 2" xfId="7774"/>
    <cellStyle name="Input 161 2 5 2 2" xfId="20675"/>
    <cellStyle name="Input 161 2 5 3" xfId="10904"/>
    <cellStyle name="Input 161 2 5 3 2" xfId="18718"/>
    <cellStyle name="Input 161 2 5 4" xfId="21906"/>
    <cellStyle name="Input 161 2 5 5" xfId="25179"/>
    <cellStyle name="Input 161 2 5 6" xfId="28864"/>
    <cellStyle name="Input 161 2 6" xfId="7770"/>
    <cellStyle name="Input 161 2 6 2" xfId="23221"/>
    <cellStyle name="Input 161 2 7" xfId="10900"/>
    <cellStyle name="Input 161 2 7 2" xfId="15602"/>
    <cellStyle name="Input 161 2 8" xfId="24449"/>
    <cellStyle name="Input 161 2 9" xfId="25175"/>
    <cellStyle name="Input 161 3" xfId="3075"/>
    <cellStyle name="Input 161 3 2" xfId="7775"/>
    <cellStyle name="Input 161 3 2 2" xfId="16647"/>
    <cellStyle name="Input 161 3 3" xfId="10905"/>
    <cellStyle name="Input 161 3 3 2" xfId="19637"/>
    <cellStyle name="Input 161 3 4" xfId="18273"/>
    <cellStyle name="Input 161 3 5" xfId="25180"/>
    <cellStyle name="Input 161 3 6" xfId="28865"/>
    <cellStyle name="Input 161 4" xfId="3076"/>
    <cellStyle name="Input 161 4 2" xfId="7776"/>
    <cellStyle name="Input 161 4 2 2" xfId="16646"/>
    <cellStyle name="Input 161 4 3" xfId="10906"/>
    <cellStyle name="Input 161 4 3 2" xfId="15600"/>
    <cellStyle name="Input 161 4 4" xfId="18272"/>
    <cellStyle name="Input 161 4 5" xfId="25181"/>
    <cellStyle name="Input 161 4 6" xfId="28866"/>
    <cellStyle name="Input 161 5" xfId="7769"/>
    <cellStyle name="Input 161 5 2" xfId="16649"/>
    <cellStyle name="Input 161 6" xfId="10899"/>
    <cellStyle name="Input 161 6 2" xfId="19639"/>
    <cellStyle name="Input 161 7" xfId="18275"/>
    <cellStyle name="Input 161 8" xfId="25174"/>
    <cellStyle name="Input 161 9" xfId="28859"/>
    <cellStyle name="Input 162" xfId="3077"/>
    <cellStyle name="Input 162 2" xfId="3078"/>
    <cellStyle name="Input 162 2 10" xfId="28868"/>
    <cellStyle name="Input 162 2 2" xfId="3079"/>
    <cellStyle name="Input 162 2 2 2" xfId="7779"/>
    <cellStyle name="Input 162 2 2 2 2" xfId="20665"/>
    <cellStyle name="Input 162 2 2 3" xfId="10909"/>
    <cellStyle name="Input 162 2 2 3 2" xfId="15599"/>
    <cellStyle name="Input 162 2 2 4" xfId="24446"/>
    <cellStyle name="Input 162 2 2 5" xfId="25184"/>
    <cellStyle name="Input 162 2 2 6" xfId="28869"/>
    <cellStyle name="Input 162 2 3" xfId="3080"/>
    <cellStyle name="Input 162 2 3 2" xfId="7780"/>
    <cellStyle name="Input 162 2 3 2 2" xfId="23217"/>
    <cellStyle name="Input 162 2 3 3" xfId="10910"/>
    <cellStyle name="Input 162 2 3 3 2" xfId="15598"/>
    <cellStyle name="Input 162 2 3 4" xfId="21904"/>
    <cellStyle name="Input 162 2 3 5" xfId="25185"/>
    <cellStyle name="Input 162 2 3 6" xfId="28870"/>
    <cellStyle name="Input 162 2 4" xfId="3081"/>
    <cellStyle name="Input 162 2 4 2" xfId="7781"/>
    <cellStyle name="Input 162 2 4 2 2" xfId="20672"/>
    <cellStyle name="Input 162 2 4 3" xfId="10911"/>
    <cellStyle name="Input 162 2 4 3 2" xfId="15597"/>
    <cellStyle name="Input 162 2 4 4" xfId="18271"/>
    <cellStyle name="Input 162 2 4 5" xfId="25186"/>
    <cellStyle name="Input 162 2 4 6" xfId="28871"/>
    <cellStyle name="Input 162 2 5" xfId="3082"/>
    <cellStyle name="Input 162 2 5 2" xfId="7782"/>
    <cellStyle name="Input 162 2 5 2 2" xfId="16644"/>
    <cellStyle name="Input 162 2 5 3" xfId="10912"/>
    <cellStyle name="Input 162 2 5 3 2" xfId="18729"/>
    <cellStyle name="Input 162 2 5 4" xfId="24445"/>
    <cellStyle name="Input 162 2 5 5" xfId="25187"/>
    <cellStyle name="Input 162 2 5 6" xfId="28872"/>
    <cellStyle name="Input 162 2 6" xfId="7778"/>
    <cellStyle name="Input 162 2 6 2" xfId="23210"/>
    <cellStyle name="Input 162 2 7" xfId="10908"/>
    <cellStyle name="Input 162 2 7 2" xfId="19636"/>
    <cellStyle name="Input 162 2 8" xfId="21900"/>
    <cellStyle name="Input 162 2 9" xfId="25183"/>
    <cellStyle name="Input 162 3" xfId="3083"/>
    <cellStyle name="Input 162 3 2" xfId="7783"/>
    <cellStyle name="Input 162 3 2 2" xfId="23216"/>
    <cellStyle name="Input 162 3 3" xfId="10913"/>
    <cellStyle name="Input 162 3 3 2" xfId="19626"/>
    <cellStyle name="Input 162 3 4" xfId="21903"/>
    <cellStyle name="Input 162 3 5" xfId="25188"/>
    <cellStyle name="Input 162 3 6" xfId="28873"/>
    <cellStyle name="Input 162 4" xfId="3084"/>
    <cellStyle name="Input 162 4 2" xfId="7784"/>
    <cellStyle name="Input 162 4 2 2" xfId="20671"/>
    <cellStyle name="Input 162 4 3" xfId="10914"/>
    <cellStyle name="Input 162 4 3 2" xfId="18722"/>
    <cellStyle name="Input 162 4 4" xfId="18270"/>
    <cellStyle name="Input 162 4 5" xfId="25189"/>
    <cellStyle name="Input 162 4 6" xfId="28874"/>
    <cellStyle name="Input 162 5" xfId="7777"/>
    <cellStyle name="Input 162 5 2" xfId="16645"/>
    <cellStyle name="Input 162 6" xfId="10907"/>
    <cellStyle name="Input 162 6 2" xfId="18719"/>
    <cellStyle name="Input 162 7" xfId="24442"/>
    <cellStyle name="Input 162 8" xfId="25182"/>
    <cellStyle name="Input 162 9" xfId="28867"/>
    <cellStyle name="Input 163" xfId="3085"/>
    <cellStyle name="Input 163 2" xfId="3086"/>
    <cellStyle name="Input 163 2 10" xfId="28876"/>
    <cellStyle name="Input 163 2 2" xfId="3087"/>
    <cellStyle name="Input 163 2 2 2" xfId="7787"/>
    <cellStyle name="Input 163 2 2 2 2" xfId="20666"/>
    <cellStyle name="Input 163 2 2 3" xfId="10917"/>
    <cellStyle name="Input 163 2 2 3 2" xfId="18723"/>
    <cellStyle name="Input 163 2 2 4" xfId="18269"/>
    <cellStyle name="Input 163 2 2 5" xfId="25192"/>
    <cellStyle name="Input 163 2 2 6" xfId="28877"/>
    <cellStyle name="Input 163 2 3" xfId="3088"/>
    <cellStyle name="Input 163 2 3 2" xfId="7788"/>
    <cellStyle name="Input 163 2 3 2 2" xfId="23215"/>
    <cellStyle name="Input 163 2 3 3" xfId="10918"/>
    <cellStyle name="Input 163 2 3 3 2" xfId="19632"/>
    <cellStyle name="Input 163 2 3 4" xfId="24443"/>
    <cellStyle name="Input 163 2 3 5" xfId="25193"/>
    <cellStyle name="Input 163 2 3 6" xfId="28878"/>
    <cellStyle name="Input 163 2 4" xfId="3089"/>
    <cellStyle name="Input 163 2 4 2" xfId="7789"/>
    <cellStyle name="Input 163 2 4 2 2" xfId="20670"/>
    <cellStyle name="Input 163 2 4 3" xfId="10919"/>
    <cellStyle name="Input 163 2 4 3 2" xfId="15595"/>
    <cellStyle name="Input 163 2 4 4" xfId="21901"/>
    <cellStyle name="Input 163 2 4 5" xfId="25194"/>
    <cellStyle name="Input 163 2 4 6" xfId="28879"/>
    <cellStyle name="Input 163 2 5" xfId="3090"/>
    <cellStyle name="Input 163 2 5 2" xfId="7790"/>
    <cellStyle name="Input 163 2 5 2 2" xfId="16642"/>
    <cellStyle name="Input 163 2 5 3" xfId="10920"/>
    <cellStyle name="Input 163 2 5 3 2" xfId="18728"/>
    <cellStyle name="Input 163 2 5 4" xfId="18268"/>
    <cellStyle name="Input 163 2 5 5" xfId="25195"/>
    <cellStyle name="Input 163 2 5 6" xfId="28880"/>
    <cellStyle name="Input 163 2 6" xfId="7786"/>
    <cellStyle name="Input 163 2 6 2" xfId="23211"/>
    <cellStyle name="Input 163 2 7" xfId="10916"/>
    <cellStyle name="Input 163 2 7 2" xfId="15596"/>
    <cellStyle name="Input 163 2 8" xfId="21902"/>
    <cellStyle name="Input 163 2 9" xfId="25191"/>
    <cellStyle name="Input 163 3" xfId="3091"/>
    <cellStyle name="Input 163 3 2" xfId="7791"/>
    <cellStyle name="Input 163 3 2 2" xfId="23214"/>
    <cellStyle name="Input 163 3 3" xfId="10921"/>
    <cellStyle name="Input 163 3 3 2" xfId="19627"/>
    <cellStyle name="Input 163 3 4" xfId="18267"/>
    <cellStyle name="Input 163 3 5" xfId="25196"/>
    <cellStyle name="Input 163 3 6" xfId="28881"/>
    <cellStyle name="Input 163 4" xfId="3092"/>
    <cellStyle name="Input 163 4 2" xfId="7792"/>
    <cellStyle name="Input 163 4 2 2" xfId="20669"/>
    <cellStyle name="Input 163 4 3" xfId="10922"/>
    <cellStyle name="Input 163 4 3 2" xfId="18724"/>
    <cellStyle name="Input 163 4 4" xfId="18266"/>
    <cellStyle name="Input 163 4 5" xfId="25197"/>
    <cellStyle name="Input 163 4 6" xfId="28882"/>
    <cellStyle name="Input 163 5" xfId="7785"/>
    <cellStyle name="Input 163 5 2" xfId="16643"/>
    <cellStyle name="Input 163 6" xfId="10915"/>
    <cellStyle name="Input 163 6 2" xfId="19633"/>
    <cellStyle name="Input 163 7" xfId="24444"/>
    <cellStyle name="Input 163 8" xfId="25190"/>
    <cellStyle name="Input 163 9" xfId="28875"/>
    <cellStyle name="Input 164" xfId="3093"/>
    <cellStyle name="Input 164 2" xfId="3094"/>
    <cellStyle name="Input 164 2 10" xfId="28884"/>
    <cellStyle name="Input 164 2 2" xfId="3095"/>
    <cellStyle name="Input 164 2 2 2" xfId="7795"/>
    <cellStyle name="Input 164 2 2 2 2" xfId="20668"/>
    <cellStyle name="Input 164 2 2 3" xfId="10925"/>
    <cellStyle name="Input 164 2 2 3 2" xfId="18725"/>
    <cellStyle name="Input 164 2 2 4" xfId="24440"/>
    <cellStyle name="Input 164 2 2 5" xfId="25200"/>
    <cellStyle name="Input 164 2 2 6" xfId="28885"/>
    <cellStyle name="Input 164 2 3" xfId="3096"/>
    <cellStyle name="Input 164 2 3 2" xfId="7796"/>
    <cellStyle name="Input 164 2 3 2 2" xfId="16640"/>
    <cellStyle name="Input 164 2 3 3" xfId="10926"/>
    <cellStyle name="Input 164 2 3 3 2" xfId="19630"/>
    <cellStyle name="Input 164 2 3 4" xfId="21898"/>
    <cellStyle name="Input 164 2 3 5" xfId="25201"/>
    <cellStyle name="Input 164 2 3 6" xfId="28886"/>
    <cellStyle name="Input 164 2 4" xfId="3097"/>
    <cellStyle name="Input 164 2 4 2" xfId="7797"/>
    <cellStyle name="Input 164 2 4 2 2" xfId="23212"/>
    <cellStyle name="Input 164 2 4 3" xfId="10927"/>
    <cellStyle name="Input 164 2 4 3 2" xfId="15593"/>
    <cellStyle name="Input 164 2 4 4" xfId="18265"/>
    <cellStyle name="Input 164 2 4 5" xfId="25202"/>
    <cellStyle name="Input 164 2 4 6" xfId="28887"/>
    <cellStyle name="Input 164 2 5" xfId="3098"/>
    <cellStyle name="Input 164 2 5 2" xfId="7798"/>
    <cellStyle name="Input 164 2 5 2 2" xfId="20667"/>
    <cellStyle name="Input 164 2 5 3" xfId="10928"/>
    <cellStyle name="Input 164 2 5 3 2" xfId="18726"/>
    <cellStyle name="Input 164 2 5 4" xfId="24439"/>
    <cellStyle name="Input 164 2 5 5" xfId="25203"/>
    <cellStyle name="Input 164 2 5 6" xfId="28888"/>
    <cellStyle name="Input 164 2 6" xfId="7794"/>
    <cellStyle name="Input 164 2 6 2" xfId="23213"/>
    <cellStyle name="Input 164 2 7" xfId="10924"/>
    <cellStyle name="Input 164 2 7 2" xfId="15594"/>
    <cellStyle name="Input 164 2 8" xfId="21886"/>
    <cellStyle name="Input 164 2 9" xfId="25199"/>
    <cellStyle name="Input 164 3" xfId="3099"/>
    <cellStyle name="Input 164 3 2" xfId="7799"/>
    <cellStyle name="Input 164 3 2 2" xfId="16639"/>
    <cellStyle name="Input 164 3 3" xfId="10929"/>
    <cellStyle name="Input 164 3 3 2" xfId="19629"/>
    <cellStyle name="Input 164 3 4" xfId="21897"/>
    <cellStyle name="Input 164 3 5" xfId="25204"/>
    <cellStyle name="Input 164 3 6" xfId="28889"/>
    <cellStyle name="Input 164 4" xfId="3100"/>
    <cellStyle name="Input 164 4 2" xfId="7800"/>
    <cellStyle name="Input 164 4 2 2" xfId="16638"/>
    <cellStyle name="Input 164 4 3" xfId="10930"/>
    <cellStyle name="Input 164 4 3 2" xfId="15592"/>
    <cellStyle name="Input 164 4 4" xfId="18264"/>
    <cellStyle name="Input 164 4 5" xfId="25205"/>
    <cellStyle name="Input 164 4 6" xfId="28890"/>
    <cellStyle name="Input 164 5" xfId="7793"/>
    <cellStyle name="Input 164 5 2" xfId="16641"/>
    <cellStyle name="Input 164 6" xfId="10923"/>
    <cellStyle name="Input 164 6 2" xfId="19631"/>
    <cellStyle name="Input 164 7" xfId="24428"/>
    <cellStyle name="Input 164 8" xfId="25198"/>
    <cellStyle name="Input 164 9" xfId="28883"/>
    <cellStyle name="Input 165" xfId="3101"/>
    <cellStyle name="Input 165 2" xfId="3102"/>
    <cellStyle name="Input 165 2 10" xfId="28892"/>
    <cellStyle name="Input 165 2 2" xfId="3103"/>
    <cellStyle name="Input 165 2 2 2" xfId="7803"/>
    <cellStyle name="Input 165 2 2 2 2" xfId="20657"/>
    <cellStyle name="Input 165 2 2 3" xfId="10933"/>
    <cellStyle name="Input 165 2 2 3 2" xfId="15591"/>
    <cellStyle name="Input 165 2 2 4" xfId="24438"/>
    <cellStyle name="Input 165 2 2 5" xfId="25208"/>
    <cellStyle name="Input 165 2 2 6" xfId="28893"/>
    <cellStyle name="Input 165 2 3" xfId="3104"/>
    <cellStyle name="Input 165 2 3 2" xfId="7804"/>
    <cellStyle name="Input 165 2 3 2 2" xfId="23209"/>
    <cellStyle name="Input 165 2 3 3" xfId="10934"/>
    <cellStyle name="Input 165 2 3 3 2" xfId="15590"/>
    <cellStyle name="Input 165 2 3 4" xfId="21896"/>
    <cellStyle name="Input 165 2 3 5" xfId="25209"/>
    <cellStyle name="Input 165 2 3 6" xfId="28894"/>
    <cellStyle name="Input 165 2 4" xfId="3105"/>
    <cellStyle name="Input 165 2 4 2" xfId="7805"/>
    <cellStyle name="Input 165 2 4 2 2" xfId="20664"/>
    <cellStyle name="Input 165 2 4 3" xfId="10935"/>
    <cellStyle name="Input 165 2 4 3 2" xfId="15589"/>
    <cellStyle name="Input 165 2 4 4" xfId="18263"/>
    <cellStyle name="Input 165 2 4 5" xfId="25210"/>
    <cellStyle name="Input 165 2 4 6" xfId="28895"/>
    <cellStyle name="Input 165 2 5" xfId="3106"/>
    <cellStyle name="Input 165 2 5 2" xfId="7806"/>
    <cellStyle name="Input 165 2 5 2 2" xfId="16636"/>
    <cellStyle name="Input 165 2 5 3" xfId="10936"/>
    <cellStyle name="Input 165 2 5 3 2" xfId="18737"/>
    <cellStyle name="Input 165 2 5 4" xfId="24437"/>
    <cellStyle name="Input 165 2 5 5" xfId="25211"/>
    <cellStyle name="Input 165 2 5 6" xfId="28896"/>
    <cellStyle name="Input 165 2 6" xfId="7802"/>
    <cellStyle name="Input 165 2 6 2" xfId="23202"/>
    <cellStyle name="Input 165 2 7" xfId="10932"/>
    <cellStyle name="Input 165 2 7 2" xfId="19628"/>
    <cellStyle name="Input 165 2 8" xfId="21892"/>
    <cellStyle name="Input 165 2 9" xfId="25207"/>
    <cellStyle name="Input 165 3" xfId="3107"/>
    <cellStyle name="Input 165 3 2" xfId="7807"/>
    <cellStyle name="Input 165 3 2 2" xfId="23208"/>
    <cellStyle name="Input 165 3 3" xfId="10937"/>
    <cellStyle name="Input 165 3 3 2" xfId="19618"/>
    <cellStyle name="Input 165 3 4" xfId="21895"/>
    <cellStyle name="Input 165 3 5" xfId="25212"/>
    <cellStyle name="Input 165 3 6" xfId="28897"/>
    <cellStyle name="Input 165 4" xfId="3108"/>
    <cellStyle name="Input 165 4 2" xfId="7808"/>
    <cellStyle name="Input 165 4 2 2" xfId="20663"/>
    <cellStyle name="Input 165 4 3" xfId="10938"/>
    <cellStyle name="Input 165 4 3 2" xfId="18730"/>
    <cellStyle name="Input 165 4 4" xfId="18262"/>
    <cellStyle name="Input 165 4 5" xfId="25213"/>
    <cellStyle name="Input 165 4 6" xfId="28898"/>
    <cellStyle name="Input 165 5" xfId="7801"/>
    <cellStyle name="Input 165 5 2" xfId="16637"/>
    <cellStyle name="Input 165 6" xfId="10931"/>
    <cellStyle name="Input 165 6 2" xfId="18727"/>
    <cellStyle name="Input 165 7" xfId="24434"/>
    <cellStyle name="Input 165 8" xfId="25206"/>
    <cellStyle name="Input 165 9" xfId="28891"/>
    <cellStyle name="Input 166" xfId="3109"/>
    <cellStyle name="Input 166 2" xfId="3110"/>
    <cellStyle name="Input 166 2 10" xfId="28900"/>
    <cellStyle name="Input 166 2 2" xfId="3111"/>
    <cellStyle name="Input 166 2 2 2" xfId="7811"/>
    <cellStyle name="Input 166 2 2 2 2" xfId="20658"/>
    <cellStyle name="Input 166 2 2 3" xfId="10941"/>
    <cellStyle name="Input 166 2 2 3 2" xfId="18731"/>
    <cellStyle name="Input 166 2 2 4" xfId="18261"/>
    <cellStyle name="Input 166 2 2 5" xfId="25216"/>
    <cellStyle name="Input 166 2 2 6" xfId="28901"/>
    <cellStyle name="Input 166 2 3" xfId="3112"/>
    <cellStyle name="Input 166 2 3 2" xfId="7812"/>
    <cellStyle name="Input 166 2 3 2 2" xfId="23207"/>
    <cellStyle name="Input 166 2 3 3" xfId="10942"/>
    <cellStyle name="Input 166 2 3 3 2" xfId="19624"/>
    <cellStyle name="Input 166 2 3 4" xfId="24435"/>
    <cellStyle name="Input 166 2 3 5" xfId="25217"/>
    <cellStyle name="Input 166 2 3 6" xfId="28902"/>
    <cellStyle name="Input 166 2 4" xfId="3113"/>
    <cellStyle name="Input 166 2 4 2" xfId="7813"/>
    <cellStyle name="Input 166 2 4 2 2" xfId="20662"/>
    <cellStyle name="Input 166 2 4 3" xfId="10943"/>
    <cellStyle name="Input 166 2 4 3 2" xfId="15587"/>
    <cellStyle name="Input 166 2 4 4" xfId="21893"/>
    <cellStyle name="Input 166 2 4 5" xfId="25218"/>
    <cellStyle name="Input 166 2 4 6" xfId="28903"/>
    <cellStyle name="Input 166 2 5" xfId="3114"/>
    <cellStyle name="Input 166 2 5 2" xfId="7814"/>
    <cellStyle name="Input 166 2 5 2 2" xfId="16634"/>
    <cellStyle name="Input 166 2 5 3" xfId="10944"/>
    <cellStyle name="Input 166 2 5 3 2" xfId="18736"/>
    <cellStyle name="Input 166 2 5 4" xfId="18260"/>
    <cellStyle name="Input 166 2 5 5" xfId="25219"/>
    <cellStyle name="Input 166 2 5 6" xfId="28904"/>
    <cellStyle name="Input 166 2 6" xfId="7810"/>
    <cellStyle name="Input 166 2 6 2" xfId="23203"/>
    <cellStyle name="Input 166 2 7" xfId="10940"/>
    <cellStyle name="Input 166 2 7 2" xfId="15588"/>
    <cellStyle name="Input 166 2 8" xfId="21894"/>
    <cellStyle name="Input 166 2 9" xfId="25215"/>
    <cellStyle name="Input 166 3" xfId="3115"/>
    <cellStyle name="Input 166 3 2" xfId="7815"/>
    <cellStyle name="Input 166 3 2 2" xfId="23206"/>
    <cellStyle name="Input 166 3 3" xfId="10945"/>
    <cellStyle name="Input 166 3 3 2" xfId="19619"/>
    <cellStyle name="Input 166 3 4" xfId="18259"/>
    <cellStyle name="Input 166 3 5" xfId="25220"/>
    <cellStyle name="Input 166 3 6" xfId="28905"/>
    <cellStyle name="Input 166 4" xfId="3116"/>
    <cellStyle name="Input 166 4 2" xfId="7816"/>
    <cellStyle name="Input 166 4 2 2" xfId="20661"/>
    <cellStyle name="Input 166 4 3" xfId="10946"/>
    <cellStyle name="Input 166 4 3 2" xfId="18732"/>
    <cellStyle name="Input 166 4 4" xfId="24429"/>
    <cellStyle name="Input 166 4 5" xfId="25221"/>
    <cellStyle name="Input 166 4 6" xfId="28906"/>
    <cellStyle name="Input 166 5" xfId="7809"/>
    <cellStyle name="Input 166 5 2" xfId="16635"/>
    <cellStyle name="Input 166 6" xfId="10939"/>
    <cellStyle name="Input 166 6 2" xfId="19625"/>
    <cellStyle name="Input 166 7" xfId="24436"/>
    <cellStyle name="Input 166 8" xfId="25214"/>
    <cellStyle name="Input 166 9" xfId="28899"/>
    <cellStyle name="Input 167" xfId="3117"/>
    <cellStyle name="Input 167 2" xfId="3118"/>
    <cellStyle name="Input 167 2 10" xfId="28908"/>
    <cellStyle name="Input 167 2 2" xfId="3119"/>
    <cellStyle name="Input 167 2 2 2" xfId="7819"/>
    <cellStyle name="Input 167 2 2 2 2" xfId="20660"/>
    <cellStyle name="Input 167 2 2 3" xfId="10949"/>
    <cellStyle name="Input 167 2 2 3 2" xfId="18733"/>
    <cellStyle name="Input 167 2 2 4" xfId="21891"/>
    <cellStyle name="Input 167 2 2 5" xfId="25224"/>
    <cellStyle name="Input 167 2 2 6" xfId="28909"/>
    <cellStyle name="Input 167 2 3" xfId="3120"/>
    <cellStyle name="Input 167 2 3 2" xfId="7820"/>
    <cellStyle name="Input 167 2 3 2 2" xfId="16632"/>
    <cellStyle name="Input 167 2 3 3" xfId="10950"/>
    <cellStyle name="Input 167 2 3 3 2" xfId="19622"/>
    <cellStyle name="Input 167 2 3 4" xfId="18258"/>
    <cellStyle name="Input 167 2 3 5" xfId="25225"/>
    <cellStyle name="Input 167 2 3 6" xfId="28910"/>
    <cellStyle name="Input 167 2 4" xfId="3121"/>
    <cellStyle name="Input 167 2 4 2" xfId="7821"/>
    <cellStyle name="Input 167 2 4 2 2" xfId="23204"/>
    <cellStyle name="Input 167 2 4 3" xfId="10951"/>
    <cellStyle name="Input 167 2 4 3 2" xfId="15585"/>
    <cellStyle name="Input 167 2 4 4" xfId="24432"/>
    <cellStyle name="Input 167 2 4 5" xfId="25226"/>
    <cellStyle name="Input 167 2 4 6" xfId="28911"/>
    <cellStyle name="Input 167 2 5" xfId="3122"/>
    <cellStyle name="Input 167 2 5 2" xfId="7822"/>
    <cellStyle name="Input 167 2 5 2 2" xfId="20659"/>
    <cellStyle name="Input 167 2 5 3" xfId="10952"/>
    <cellStyle name="Input 167 2 5 3 2" xfId="18734"/>
    <cellStyle name="Input 167 2 5 4" xfId="21890"/>
    <cellStyle name="Input 167 2 5 5" xfId="25227"/>
    <cellStyle name="Input 167 2 5 6" xfId="28912"/>
    <cellStyle name="Input 167 2 6" xfId="7818"/>
    <cellStyle name="Input 167 2 6 2" xfId="23205"/>
    <cellStyle name="Input 167 2 7" xfId="10948"/>
    <cellStyle name="Input 167 2 7 2" xfId="15586"/>
    <cellStyle name="Input 167 2 8" xfId="24433"/>
    <cellStyle name="Input 167 2 9" xfId="25223"/>
    <cellStyle name="Input 167 3" xfId="3123"/>
    <cellStyle name="Input 167 3 2" xfId="7823"/>
    <cellStyle name="Input 167 3 2 2" xfId="16631"/>
    <cellStyle name="Input 167 3 3" xfId="10953"/>
    <cellStyle name="Input 167 3 3 2" xfId="19621"/>
    <cellStyle name="Input 167 3 4" xfId="18257"/>
    <cellStyle name="Input 167 3 5" xfId="25228"/>
    <cellStyle name="Input 167 3 6" xfId="28913"/>
    <cellStyle name="Input 167 4" xfId="3124"/>
    <cellStyle name="Input 167 4 2" xfId="7824"/>
    <cellStyle name="Input 167 4 2 2" xfId="16630"/>
    <cellStyle name="Input 167 4 3" xfId="10954"/>
    <cellStyle name="Input 167 4 3 2" xfId="15584"/>
    <cellStyle name="Input 167 4 4" xfId="24431"/>
    <cellStyle name="Input 167 4 5" xfId="25229"/>
    <cellStyle name="Input 167 4 6" xfId="28914"/>
    <cellStyle name="Input 167 5" xfId="7817"/>
    <cellStyle name="Input 167 5 2" xfId="16633"/>
    <cellStyle name="Input 167 6" xfId="10947"/>
    <cellStyle name="Input 167 6 2" xfId="19623"/>
    <cellStyle name="Input 167 7" xfId="21887"/>
    <cellStyle name="Input 167 8" xfId="25222"/>
    <cellStyle name="Input 167 9" xfId="28907"/>
    <cellStyle name="Input 168" xfId="3125"/>
    <cellStyle name="Input 168 2" xfId="3126"/>
    <cellStyle name="Input 168 2 10" xfId="28916"/>
    <cellStyle name="Input 168 2 2" xfId="3127"/>
    <cellStyle name="Input 168 2 2 2" xfId="7827"/>
    <cellStyle name="Input 168 2 2 2 2" xfId="20649"/>
    <cellStyle name="Input 168 2 2 3" xfId="10957"/>
    <cellStyle name="Input 168 2 2 3 2" xfId="15583"/>
    <cellStyle name="Input 168 2 2 4" xfId="24430"/>
    <cellStyle name="Input 168 2 2 5" xfId="25232"/>
    <cellStyle name="Input 168 2 2 6" xfId="28917"/>
    <cellStyle name="Input 168 2 3" xfId="3128"/>
    <cellStyle name="Input 168 2 3 2" xfId="7828"/>
    <cellStyle name="Input 168 2 3 2 2" xfId="23201"/>
    <cellStyle name="Input 168 2 3 3" xfId="10958"/>
    <cellStyle name="Input 168 2 3 3 2" xfId="15582"/>
    <cellStyle name="Input 168 2 3 4" xfId="21888"/>
    <cellStyle name="Input 168 2 3 5" xfId="25233"/>
    <cellStyle name="Input 168 2 3 6" xfId="28918"/>
    <cellStyle name="Input 168 2 4" xfId="3129"/>
    <cellStyle name="Input 168 2 4 2" xfId="7829"/>
    <cellStyle name="Input 168 2 4 2 2" xfId="20656"/>
    <cellStyle name="Input 168 2 4 3" xfId="10959"/>
    <cellStyle name="Input 168 2 4 3 2" xfId="15581"/>
    <cellStyle name="Input 168 2 4 4" xfId="18255"/>
    <cellStyle name="Input 168 2 4 5" xfId="25234"/>
    <cellStyle name="Input 168 2 4 6" xfId="28919"/>
    <cellStyle name="Input 168 2 5" xfId="3130"/>
    <cellStyle name="Input 168 2 5 2" xfId="7830"/>
    <cellStyle name="Input 168 2 5 2 2" xfId="16628"/>
    <cellStyle name="Input 168 2 5 3" xfId="10960"/>
    <cellStyle name="Input 168 2 5 3 2" xfId="18745"/>
    <cellStyle name="Input 168 2 5 4" xfId="18254"/>
    <cellStyle name="Input 168 2 5 5" xfId="25235"/>
    <cellStyle name="Input 168 2 5 6" xfId="28920"/>
    <cellStyle name="Input 168 2 6" xfId="7826"/>
    <cellStyle name="Input 168 2 6 2" xfId="23194"/>
    <cellStyle name="Input 168 2 7" xfId="10956"/>
    <cellStyle name="Input 168 2 7 2" xfId="19620"/>
    <cellStyle name="Input 168 2 8" xfId="18256"/>
    <cellStyle name="Input 168 2 9" xfId="25231"/>
    <cellStyle name="Input 168 3" xfId="3131"/>
    <cellStyle name="Input 168 3 2" xfId="7831"/>
    <cellStyle name="Input 168 3 2 2" xfId="23200"/>
    <cellStyle name="Input 168 3 3" xfId="10961"/>
    <cellStyle name="Input 168 3 3 2" xfId="19610"/>
    <cellStyle name="Input 168 3 4" xfId="18253"/>
    <cellStyle name="Input 168 3 5" xfId="25236"/>
    <cellStyle name="Input 168 3 6" xfId="28921"/>
    <cellStyle name="Input 168 4" xfId="3132"/>
    <cellStyle name="Input 168 4 2" xfId="7832"/>
    <cellStyle name="Input 168 4 2 2" xfId="20655"/>
    <cellStyle name="Input 168 4 3" xfId="10962"/>
    <cellStyle name="Input 168 4 3 2" xfId="18738"/>
    <cellStyle name="Input 168 4 4" xfId="24415"/>
    <cellStyle name="Input 168 4 5" xfId="25237"/>
    <cellStyle name="Input 168 4 6" xfId="28922"/>
    <cellStyle name="Input 168 5" xfId="7825"/>
    <cellStyle name="Input 168 5 2" xfId="16629"/>
    <cellStyle name="Input 168 6" xfId="10955"/>
    <cellStyle name="Input 168 6 2" xfId="18735"/>
    <cellStyle name="Input 168 7" xfId="21889"/>
    <cellStyle name="Input 168 8" xfId="25230"/>
    <cellStyle name="Input 168 9" xfId="28915"/>
    <cellStyle name="Input 169" xfId="3133"/>
    <cellStyle name="Input 169 2" xfId="3134"/>
    <cellStyle name="Input 169 2 10" xfId="28924"/>
    <cellStyle name="Input 169 2 2" xfId="3135"/>
    <cellStyle name="Input 169 2 2 2" xfId="7835"/>
    <cellStyle name="Input 169 2 2 2 2" xfId="20650"/>
    <cellStyle name="Input 169 2 2 3" xfId="10965"/>
    <cellStyle name="Input 169 2 2 3 2" xfId="18739"/>
    <cellStyle name="Input 169 2 2 4" xfId="21885"/>
    <cellStyle name="Input 169 2 2 5" xfId="25240"/>
    <cellStyle name="Input 169 2 2 6" xfId="28925"/>
    <cellStyle name="Input 169 2 3" xfId="3136"/>
    <cellStyle name="Input 169 2 3 2" xfId="7836"/>
    <cellStyle name="Input 169 2 3 2 2" xfId="23199"/>
    <cellStyle name="Input 169 2 3 3" xfId="10966"/>
    <cellStyle name="Input 169 2 3 3 2" xfId="19616"/>
    <cellStyle name="Input 169 2 3 4" xfId="18252"/>
    <cellStyle name="Input 169 2 3 5" xfId="25241"/>
    <cellStyle name="Input 169 2 3 6" xfId="28926"/>
    <cellStyle name="Input 169 2 4" xfId="3137"/>
    <cellStyle name="Input 169 2 4 2" xfId="7837"/>
    <cellStyle name="Input 169 2 4 2 2" xfId="20654"/>
    <cellStyle name="Input 169 2 4 3" xfId="10967"/>
    <cellStyle name="Input 169 2 4 3 2" xfId="15579"/>
    <cellStyle name="Input 169 2 4 4" xfId="24426"/>
    <cellStyle name="Input 169 2 4 5" xfId="25242"/>
    <cellStyle name="Input 169 2 4 6" xfId="28927"/>
    <cellStyle name="Input 169 2 5" xfId="3138"/>
    <cellStyle name="Input 169 2 5 2" xfId="7838"/>
    <cellStyle name="Input 169 2 5 2 2" xfId="16626"/>
    <cellStyle name="Input 169 2 5 3" xfId="10968"/>
    <cellStyle name="Input 169 2 5 3 2" xfId="18744"/>
    <cellStyle name="Input 169 2 5 4" xfId="21884"/>
    <cellStyle name="Input 169 2 5 5" xfId="25243"/>
    <cellStyle name="Input 169 2 5 6" xfId="28928"/>
    <cellStyle name="Input 169 2 6" xfId="7834"/>
    <cellStyle name="Input 169 2 6 2" xfId="23195"/>
    <cellStyle name="Input 169 2 7" xfId="10964"/>
    <cellStyle name="Input 169 2 7 2" xfId="15580"/>
    <cellStyle name="Input 169 2 8" xfId="24427"/>
    <cellStyle name="Input 169 2 9" xfId="25239"/>
    <cellStyle name="Input 169 3" xfId="3139"/>
    <cellStyle name="Input 169 3 2" xfId="7839"/>
    <cellStyle name="Input 169 3 2 2" xfId="23198"/>
    <cellStyle name="Input 169 3 3" xfId="10969"/>
    <cellStyle name="Input 169 3 3 2" xfId="19611"/>
    <cellStyle name="Input 169 3 4" xfId="18251"/>
    <cellStyle name="Input 169 3 5" xfId="25244"/>
    <cellStyle name="Input 169 3 6" xfId="28929"/>
    <cellStyle name="Input 169 4" xfId="3140"/>
    <cellStyle name="Input 169 4 2" xfId="7840"/>
    <cellStyle name="Input 169 4 2 2" xfId="20653"/>
    <cellStyle name="Input 169 4 3" xfId="10970"/>
    <cellStyle name="Input 169 4 3 2" xfId="18740"/>
    <cellStyle name="Input 169 4 4" xfId="24421"/>
    <cellStyle name="Input 169 4 5" xfId="25245"/>
    <cellStyle name="Input 169 4 6" xfId="28930"/>
    <cellStyle name="Input 169 5" xfId="7833"/>
    <cellStyle name="Input 169 5 2" xfId="16627"/>
    <cellStyle name="Input 169 6" xfId="10963"/>
    <cellStyle name="Input 169 6 2" xfId="19617"/>
    <cellStyle name="Input 169 7" xfId="21873"/>
    <cellStyle name="Input 169 8" xfId="25238"/>
    <cellStyle name="Input 169 9" xfId="28923"/>
    <cellStyle name="Input 17" xfId="3141"/>
    <cellStyle name="Input 17 2" xfId="3142"/>
    <cellStyle name="Input 17 2 10" xfId="28932"/>
    <cellStyle name="Input 17 2 2" xfId="3143"/>
    <cellStyle name="Input 17 2 2 2" xfId="7843"/>
    <cellStyle name="Input 17 2 2 2 2" xfId="20652"/>
    <cellStyle name="Input 17 2 2 3" xfId="10973"/>
    <cellStyle name="Input 17 2 2 3 2" xfId="18741"/>
    <cellStyle name="Input 17 2 2 4" xfId="21883"/>
    <cellStyle name="Input 17 2 2 5" xfId="25248"/>
    <cellStyle name="Input 17 2 2 6" xfId="28933"/>
    <cellStyle name="Input 17 2 3" xfId="3144"/>
    <cellStyle name="Input 17 2 3 2" xfId="7844"/>
    <cellStyle name="Input 17 2 3 2 2" xfId="16624"/>
    <cellStyle name="Input 17 2 3 3" xfId="10974"/>
    <cellStyle name="Input 17 2 3 3 2" xfId="19614"/>
    <cellStyle name="Input 17 2 3 4" xfId="18250"/>
    <cellStyle name="Input 17 2 3 5" xfId="25249"/>
    <cellStyle name="Input 17 2 3 6" xfId="28934"/>
    <cellStyle name="Input 17 2 4" xfId="3145"/>
    <cellStyle name="Input 17 2 4 2" xfId="7845"/>
    <cellStyle name="Input 17 2 4 2 2" xfId="23196"/>
    <cellStyle name="Input 17 2 4 3" xfId="10975"/>
    <cellStyle name="Input 17 2 4 3 2" xfId="15577"/>
    <cellStyle name="Input 17 2 4 4" xfId="24424"/>
    <cellStyle name="Input 17 2 4 5" xfId="25250"/>
    <cellStyle name="Input 17 2 4 6" xfId="28935"/>
    <cellStyle name="Input 17 2 5" xfId="3146"/>
    <cellStyle name="Input 17 2 5 2" xfId="7846"/>
    <cellStyle name="Input 17 2 5 2 2" xfId="20651"/>
    <cellStyle name="Input 17 2 5 3" xfId="10976"/>
    <cellStyle name="Input 17 2 5 3 2" xfId="18742"/>
    <cellStyle name="Input 17 2 5 4" xfId="21882"/>
    <cellStyle name="Input 17 2 5 5" xfId="25251"/>
    <cellStyle name="Input 17 2 5 6" xfId="28936"/>
    <cellStyle name="Input 17 2 6" xfId="7842"/>
    <cellStyle name="Input 17 2 6 2" xfId="23197"/>
    <cellStyle name="Input 17 2 7" xfId="10972"/>
    <cellStyle name="Input 17 2 7 2" xfId="15578"/>
    <cellStyle name="Input 17 2 8" xfId="24425"/>
    <cellStyle name="Input 17 2 9" xfId="25247"/>
    <cellStyle name="Input 17 3" xfId="3147"/>
    <cellStyle name="Input 17 3 2" xfId="7847"/>
    <cellStyle name="Input 17 3 2 2" xfId="16623"/>
    <cellStyle name="Input 17 3 3" xfId="10977"/>
    <cellStyle name="Input 17 3 3 2" xfId="19613"/>
    <cellStyle name="Input 17 3 4" xfId="18249"/>
    <cellStyle name="Input 17 3 5" xfId="25252"/>
    <cellStyle name="Input 17 3 6" xfId="28937"/>
    <cellStyle name="Input 17 4" xfId="3148"/>
    <cellStyle name="Input 17 4 2" xfId="7848"/>
    <cellStyle name="Input 17 4 2 2" xfId="16622"/>
    <cellStyle name="Input 17 4 3" xfId="10978"/>
    <cellStyle name="Input 17 4 3 2" xfId="15576"/>
    <cellStyle name="Input 17 4 4" xfId="24423"/>
    <cellStyle name="Input 17 4 5" xfId="25253"/>
    <cellStyle name="Input 17 4 6" xfId="28938"/>
    <cellStyle name="Input 17 5" xfId="7841"/>
    <cellStyle name="Input 17 5 2" xfId="16625"/>
    <cellStyle name="Input 17 6" xfId="10971"/>
    <cellStyle name="Input 17 6 2" xfId="19615"/>
    <cellStyle name="Input 17 7" xfId="21879"/>
    <cellStyle name="Input 17 8" xfId="25246"/>
    <cellStyle name="Input 17 9" xfId="28931"/>
    <cellStyle name="Input 170" xfId="3149"/>
    <cellStyle name="Input 170 2" xfId="3150"/>
    <cellStyle name="Input 170 2 10" xfId="28940"/>
    <cellStyle name="Input 170 2 2" xfId="3151"/>
    <cellStyle name="Input 170 2 2 2" xfId="7851"/>
    <cellStyle name="Input 170 2 2 2 2" xfId="20641"/>
    <cellStyle name="Input 170 2 2 3" xfId="10981"/>
    <cellStyle name="Input 170 2 2 3 2" xfId="15575"/>
    <cellStyle name="Input 170 2 2 4" xfId="24422"/>
    <cellStyle name="Input 170 2 2 5" xfId="25256"/>
    <cellStyle name="Input 170 2 2 6" xfId="28941"/>
    <cellStyle name="Input 170 2 3" xfId="3152"/>
    <cellStyle name="Input 170 2 3 2" xfId="7852"/>
    <cellStyle name="Input 170 2 3 2 2" xfId="23193"/>
    <cellStyle name="Input 170 2 3 3" xfId="10982"/>
    <cellStyle name="Input 170 2 3 3 2" xfId="15574"/>
    <cellStyle name="Input 170 2 3 4" xfId="21880"/>
    <cellStyle name="Input 170 2 3 5" xfId="25257"/>
    <cellStyle name="Input 170 2 3 6" xfId="28942"/>
    <cellStyle name="Input 170 2 4" xfId="3153"/>
    <cellStyle name="Input 170 2 4 2" xfId="7853"/>
    <cellStyle name="Input 170 2 4 2 2" xfId="20648"/>
    <cellStyle name="Input 170 2 4 3" xfId="10983"/>
    <cellStyle name="Input 170 2 4 3 2" xfId="15573"/>
    <cellStyle name="Input 170 2 4 4" xfId="18247"/>
    <cellStyle name="Input 170 2 4 5" xfId="25258"/>
    <cellStyle name="Input 170 2 4 6" xfId="28943"/>
    <cellStyle name="Input 170 2 5" xfId="3154"/>
    <cellStyle name="Input 170 2 5 2" xfId="7854"/>
    <cellStyle name="Input 170 2 5 2 2" xfId="16620"/>
    <cellStyle name="Input 170 2 5 3" xfId="10984"/>
    <cellStyle name="Input 170 2 5 3 2" xfId="18753"/>
    <cellStyle name="Input 170 2 5 4" xfId="18246"/>
    <cellStyle name="Input 170 2 5 5" xfId="25259"/>
    <cellStyle name="Input 170 2 5 6" xfId="28944"/>
    <cellStyle name="Input 170 2 6" xfId="7850"/>
    <cellStyle name="Input 170 2 6 2" xfId="23186"/>
    <cellStyle name="Input 170 2 7" xfId="10980"/>
    <cellStyle name="Input 170 2 7 2" xfId="19612"/>
    <cellStyle name="Input 170 2 8" xfId="18248"/>
    <cellStyle name="Input 170 2 9" xfId="25255"/>
    <cellStyle name="Input 170 3" xfId="3155"/>
    <cellStyle name="Input 170 3 2" xfId="7855"/>
    <cellStyle name="Input 170 3 2 2" xfId="23192"/>
    <cellStyle name="Input 170 3 3" xfId="10985"/>
    <cellStyle name="Input 170 3 3 2" xfId="19602"/>
    <cellStyle name="Input 170 3 4" xfId="24416"/>
    <cellStyle name="Input 170 3 5" xfId="25260"/>
    <cellStyle name="Input 170 3 6" xfId="28945"/>
    <cellStyle name="Input 170 4" xfId="3156"/>
    <cellStyle name="Input 170 4 2" xfId="7856"/>
    <cellStyle name="Input 170 4 2 2" xfId="20647"/>
    <cellStyle name="Input 170 4 3" xfId="10986"/>
    <cellStyle name="Input 170 4 3 2" xfId="18746"/>
    <cellStyle name="Input 170 4 4" xfId="21874"/>
    <cellStyle name="Input 170 4 5" xfId="25261"/>
    <cellStyle name="Input 170 4 6" xfId="28946"/>
    <cellStyle name="Input 170 5" xfId="7849"/>
    <cellStyle name="Input 170 5 2" xfId="16621"/>
    <cellStyle name="Input 170 6" xfId="10979"/>
    <cellStyle name="Input 170 6 2" xfId="18743"/>
    <cellStyle name="Input 170 7" xfId="21881"/>
    <cellStyle name="Input 170 8" xfId="25254"/>
    <cellStyle name="Input 170 9" xfId="28939"/>
    <cellStyle name="Input 171" xfId="3157"/>
    <cellStyle name="Input 171 2" xfId="3158"/>
    <cellStyle name="Input 171 2 10" xfId="28948"/>
    <cellStyle name="Input 171 2 2" xfId="3159"/>
    <cellStyle name="Input 171 2 2 2" xfId="7859"/>
    <cellStyle name="Input 171 2 2 2 2" xfId="20642"/>
    <cellStyle name="Input 171 2 2 3" xfId="10989"/>
    <cellStyle name="Input 171 2 2 3 2" xfId="18747"/>
    <cellStyle name="Input 171 2 2 4" xfId="18245"/>
    <cellStyle name="Input 171 2 2 5" xfId="25264"/>
    <cellStyle name="Input 171 2 2 6" xfId="28949"/>
    <cellStyle name="Input 171 2 3" xfId="3160"/>
    <cellStyle name="Input 171 2 3 2" xfId="7860"/>
    <cellStyle name="Input 171 2 3 2 2" xfId="23191"/>
    <cellStyle name="Input 171 2 3 3" xfId="10990"/>
    <cellStyle name="Input 171 2 3 3 2" xfId="19608"/>
    <cellStyle name="Input 171 2 3 4" xfId="24419"/>
    <cellStyle name="Input 171 2 3 5" xfId="25265"/>
    <cellStyle name="Input 171 2 3 6" xfId="28950"/>
    <cellStyle name="Input 171 2 4" xfId="3161"/>
    <cellStyle name="Input 171 2 4 2" xfId="7861"/>
    <cellStyle name="Input 171 2 4 2 2" xfId="20646"/>
    <cellStyle name="Input 171 2 4 3" xfId="10991"/>
    <cellStyle name="Input 171 2 4 3 2" xfId="15571"/>
    <cellStyle name="Input 171 2 4 4" xfId="21877"/>
    <cellStyle name="Input 171 2 4 5" xfId="25266"/>
    <cellStyle name="Input 171 2 4 6" xfId="28951"/>
    <cellStyle name="Input 171 2 5" xfId="3162"/>
    <cellStyle name="Input 171 2 5 2" xfId="7862"/>
    <cellStyle name="Input 171 2 5 2 2" xfId="16618"/>
    <cellStyle name="Input 171 2 5 3" xfId="10992"/>
    <cellStyle name="Input 171 2 5 3 2" xfId="18752"/>
    <cellStyle name="Input 171 2 5 4" xfId="18244"/>
    <cellStyle name="Input 171 2 5 5" xfId="25267"/>
    <cellStyle name="Input 171 2 5 6" xfId="28952"/>
    <cellStyle name="Input 171 2 6" xfId="7858"/>
    <cellStyle name="Input 171 2 6 2" xfId="23187"/>
    <cellStyle name="Input 171 2 7" xfId="10988"/>
    <cellStyle name="Input 171 2 7 2" xfId="15572"/>
    <cellStyle name="Input 171 2 8" xfId="21878"/>
    <cellStyle name="Input 171 2 9" xfId="25263"/>
    <cellStyle name="Input 171 3" xfId="3163"/>
    <cellStyle name="Input 171 3 2" xfId="7863"/>
    <cellStyle name="Input 171 3 2 2" xfId="23190"/>
    <cellStyle name="Input 171 3 3" xfId="10993"/>
    <cellStyle name="Input 171 3 3 2" xfId="19603"/>
    <cellStyle name="Input 171 3 4" xfId="24418"/>
    <cellStyle name="Input 171 3 5" xfId="25268"/>
    <cellStyle name="Input 171 3 6" xfId="28953"/>
    <cellStyle name="Input 171 4" xfId="3164"/>
    <cellStyle name="Input 171 4 2" xfId="7864"/>
    <cellStyle name="Input 171 4 2 2" xfId="20645"/>
    <cellStyle name="Input 171 4 3" xfId="10994"/>
    <cellStyle name="Input 171 4 3 2" xfId="18748"/>
    <cellStyle name="Input 171 4 4" xfId="21876"/>
    <cellStyle name="Input 171 4 5" xfId="25269"/>
    <cellStyle name="Input 171 4 6" xfId="28954"/>
    <cellStyle name="Input 171 5" xfId="7857"/>
    <cellStyle name="Input 171 5 2" xfId="16619"/>
    <cellStyle name="Input 171 6" xfId="10987"/>
    <cellStyle name="Input 171 6 2" xfId="19609"/>
    <cellStyle name="Input 171 7" xfId="24420"/>
    <cellStyle name="Input 171 8" xfId="25262"/>
    <cellStyle name="Input 171 9" xfId="28947"/>
    <cellStyle name="Input 172" xfId="3165"/>
    <cellStyle name="Input 172 2" xfId="3166"/>
    <cellStyle name="Input 172 2 10" xfId="28956"/>
    <cellStyle name="Input 172 2 2" xfId="3167"/>
    <cellStyle name="Input 172 2 2 2" xfId="7867"/>
    <cellStyle name="Input 172 2 2 2 2" xfId="20644"/>
    <cellStyle name="Input 172 2 2 3" xfId="10997"/>
    <cellStyle name="Input 172 2 2 3 2" xfId="18749"/>
    <cellStyle name="Input 172 2 2 4" xfId="21875"/>
    <cellStyle name="Input 172 2 2 5" xfId="25272"/>
    <cellStyle name="Input 172 2 2 6" xfId="28957"/>
    <cellStyle name="Input 172 2 3" xfId="3168"/>
    <cellStyle name="Input 172 2 3 2" xfId="7868"/>
    <cellStyle name="Input 172 2 3 2 2" xfId="16616"/>
    <cellStyle name="Input 172 2 3 3" xfId="10998"/>
    <cellStyle name="Input 172 2 3 3 2" xfId="19606"/>
    <cellStyle name="Input 172 2 3 4" xfId="18242"/>
    <cellStyle name="Input 172 2 3 5" xfId="25273"/>
    <cellStyle name="Input 172 2 3 6" xfId="28958"/>
    <cellStyle name="Input 172 2 4" xfId="3169"/>
    <cellStyle name="Input 172 2 4 2" xfId="7869"/>
    <cellStyle name="Input 172 2 4 2 2" xfId="23188"/>
    <cellStyle name="Input 172 2 4 3" xfId="10999"/>
    <cellStyle name="Input 172 2 4 3 2" xfId="15569"/>
    <cellStyle name="Input 172 2 4 4" xfId="18241"/>
    <cellStyle name="Input 172 2 4 5" xfId="25274"/>
    <cellStyle name="Input 172 2 4 6" xfId="28959"/>
    <cellStyle name="Input 172 2 5" xfId="3170"/>
    <cellStyle name="Input 172 2 5 2" xfId="7870"/>
    <cellStyle name="Input 172 2 5 2 2" xfId="20643"/>
    <cellStyle name="Input 172 2 5 3" xfId="11000"/>
    <cellStyle name="Input 172 2 5 3 2" xfId="18750"/>
    <cellStyle name="Input 172 2 5 4" xfId="18240"/>
    <cellStyle name="Input 172 2 5 5" xfId="25275"/>
    <cellStyle name="Input 172 2 5 6" xfId="28960"/>
    <cellStyle name="Input 172 2 6" xfId="7866"/>
    <cellStyle name="Input 172 2 6 2" xfId="23189"/>
    <cellStyle name="Input 172 2 7" xfId="10996"/>
    <cellStyle name="Input 172 2 7 2" xfId="15570"/>
    <cellStyle name="Input 172 2 8" xfId="24417"/>
    <cellStyle name="Input 172 2 9" xfId="25271"/>
    <cellStyle name="Input 172 3" xfId="3171"/>
    <cellStyle name="Input 172 3 2" xfId="7871"/>
    <cellStyle name="Input 172 3 2 2" xfId="16615"/>
    <cellStyle name="Input 172 3 3" xfId="11001"/>
    <cellStyle name="Input 172 3 3 2" xfId="19605"/>
    <cellStyle name="Input 172 3 4" xfId="24402"/>
    <cellStyle name="Input 172 3 5" xfId="25276"/>
    <cellStyle name="Input 172 3 6" xfId="28961"/>
    <cellStyle name="Input 172 4" xfId="3172"/>
    <cellStyle name="Input 172 4 2" xfId="7872"/>
    <cellStyle name="Input 172 4 2 2" xfId="16614"/>
    <cellStyle name="Input 172 4 3" xfId="11002"/>
    <cellStyle name="Input 172 4 3 2" xfId="15568"/>
    <cellStyle name="Input 172 4 4" xfId="21860"/>
    <cellStyle name="Input 172 4 5" xfId="25277"/>
    <cellStyle name="Input 172 4 6" xfId="28962"/>
    <cellStyle name="Input 172 5" xfId="7865"/>
    <cellStyle name="Input 172 5 2" xfId="16617"/>
    <cellStyle name="Input 172 6" xfId="10995"/>
    <cellStyle name="Input 172 6 2" xfId="19607"/>
    <cellStyle name="Input 172 7" xfId="18243"/>
    <cellStyle name="Input 172 8" xfId="25270"/>
    <cellStyle name="Input 172 9" xfId="28955"/>
    <cellStyle name="Input 173" xfId="3173"/>
    <cellStyle name="Input 173 2" xfId="3174"/>
    <cellStyle name="Input 173 2 10" xfId="28964"/>
    <cellStyle name="Input 173 2 2" xfId="3175"/>
    <cellStyle name="Input 173 2 2 2" xfId="7875"/>
    <cellStyle name="Input 173 2 2 2 2" xfId="20633"/>
    <cellStyle name="Input 173 2 2 3" xfId="11005"/>
    <cellStyle name="Input 173 2 2 3 2" xfId="15567"/>
    <cellStyle name="Input 173 2 2 4" xfId="18239"/>
    <cellStyle name="Input 173 2 2 5" xfId="25280"/>
    <cellStyle name="Input 173 2 2 6" xfId="28965"/>
    <cellStyle name="Input 173 2 3" xfId="3176"/>
    <cellStyle name="Input 173 2 3 2" xfId="7876"/>
    <cellStyle name="Input 173 2 3 2 2" xfId="23185"/>
    <cellStyle name="Input 173 2 3 3" xfId="11006"/>
    <cellStyle name="Input 173 2 3 3 2" xfId="15566"/>
    <cellStyle name="Input 173 2 3 4" xfId="24413"/>
    <cellStyle name="Input 173 2 3 5" xfId="25281"/>
    <cellStyle name="Input 173 2 3 6" xfId="28966"/>
    <cellStyle name="Input 173 2 4" xfId="3177"/>
    <cellStyle name="Input 173 2 4 2" xfId="7877"/>
    <cellStyle name="Input 173 2 4 2 2" xfId="20640"/>
    <cellStyle name="Input 173 2 4 3" xfId="11007"/>
    <cellStyle name="Input 173 2 4 3 2" xfId="15565"/>
    <cellStyle name="Input 173 2 4 4" xfId="21871"/>
    <cellStyle name="Input 173 2 4 5" xfId="25282"/>
    <cellStyle name="Input 173 2 4 6" xfId="28967"/>
    <cellStyle name="Input 173 2 5" xfId="3178"/>
    <cellStyle name="Input 173 2 5 2" xfId="7878"/>
    <cellStyle name="Input 173 2 5 2 2" xfId="16612"/>
    <cellStyle name="Input 173 2 5 3" xfId="11008"/>
    <cellStyle name="Input 173 2 5 3 2" xfId="18761"/>
    <cellStyle name="Input 173 2 5 4" xfId="18238"/>
    <cellStyle name="Input 173 2 5 5" xfId="25283"/>
    <cellStyle name="Input 173 2 5 6" xfId="28968"/>
    <cellStyle name="Input 173 2 6" xfId="7874"/>
    <cellStyle name="Input 173 2 6 2" xfId="23178"/>
    <cellStyle name="Input 173 2 7" xfId="11004"/>
    <cellStyle name="Input 173 2 7 2" xfId="19604"/>
    <cellStyle name="Input 173 2 8" xfId="21872"/>
    <cellStyle name="Input 173 2 9" xfId="25279"/>
    <cellStyle name="Input 173 3" xfId="3179"/>
    <cellStyle name="Input 173 3 2" xfId="7879"/>
    <cellStyle name="Input 173 3 2 2" xfId="23184"/>
    <cellStyle name="Input 173 3 3" xfId="11009"/>
    <cellStyle name="Input 173 3 3 2" xfId="19594"/>
    <cellStyle name="Input 173 3 4" xfId="24408"/>
    <cellStyle name="Input 173 3 5" xfId="25284"/>
    <cellStyle name="Input 173 3 6" xfId="28969"/>
    <cellStyle name="Input 173 4" xfId="3180"/>
    <cellStyle name="Input 173 4 2" xfId="7880"/>
    <cellStyle name="Input 173 4 2 2" xfId="20639"/>
    <cellStyle name="Input 173 4 3" xfId="11010"/>
    <cellStyle name="Input 173 4 3 2" xfId="18754"/>
    <cellStyle name="Input 173 4 4" xfId="21866"/>
    <cellStyle name="Input 173 4 5" xfId="25285"/>
    <cellStyle name="Input 173 4 6" xfId="28970"/>
    <cellStyle name="Input 173 5" xfId="7873"/>
    <cellStyle name="Input 173 5 2" xfId="16613"/>
    <cellStyle name="Input 173 6" xfId="11003"/>
    <cellStyle name="Input 173 6 2" xfId="18751"/>
    <cellStyle name="Input 173 7" xfId="24414"/>
    <cellStyle name="Input 173 8" xfId="25278"/>
    <cellStyle name="Input 173 9" xfId="28963"/>
    <cellStyle name="Input 174" xfId="3181"/>
    <cellStyle name="Input 174 2" xfId="3182"/>
    <cellStyle name="Input 174 2 10" xfId="28972"/>
    <cellStyle name="Input 174 2 2" xfId="3183"/>
    <cellStyle name="Input 174 2 2 2" xfId="7883"/>
    <cellStyle name="Input 174 2 2 2 2" xfId="20634"/>
    <cellStyle name="Input 174 2 2 3" xfId="11013"/>
    <cellStyle name="Input 174 2 2 3 2" xfId="18755"/>
    <cellStyle name="Input 174 2 2 4" xfId="18237"/>
    <cellStyle name="Input 174 2 2 5" xfId="25288"/>
    <cellStyle name="Input 174 2 2 6" xfId="28973"/>
    <cellStyle name="Input 174 2 3" xfId="3184"/>
    <cellStyle name="Input 174 2 3 2" xfId="7884"/>
    <cellStyle name="Input 174 2 3 2 2" xfId="23183"/>
    <cellStyle name="Input 174 2 3 3" xfId="11014"/>
    <cellStyle name="Input 174 2 3 3 2" xfId="19600"/>
    <cellStyle name="Input 174 2 3 4" xfId="24411"/>
    <cellStyle name="Input 174 2 3 5" xfId="25289"/>
    <cellStyle name="Input 174 2 3 6" xfId="28974"/>
    <cellStyle name="Input 174 2 4" xfId="3185"/>
    <cellStyle name="Input 174 2 4 2" xfId="7885"/>
    <cellStyle name="Input 174 2 4 2 2" xfId="20638"/>
    <cellStyle name="Input 174 2 4 3" xfId="11015"/>
    <cellStyle name="Input 174 2 4 3 2" xfId="15563"/>
    <cellStyle name="Input 174 2 4 4" xfId="21869"/>
    <cellStyle name="Input 174 2 4 5" xfId="25290"/>
    <cellStyle name="Input 174 2 4 6" xfId="28975"/>
    <cellStyle name="Input 174 2 5" xfId="3186"/>
    <cellStyle name="Input 174 2 5 2" xfId="7886"/>
    <cellStyle name="Input 174 2 5 2 2" xfId="16610"/>
    <cellStyle name="Input 174 2 5 3" xfId="11016"/>
    <cellStyle name="Input 174 2 5 3 2" xfId="18760"/>
    <cellStyle name="Input 174 2 5 4" xfId="18236"/>
    <cellStyle name="Input 174 2 5 5" xfId="25291"/>
    <cellStyle name="Input 174 2 5 6" xfId="28976"/>
    <cellStyle name="Input 174 2 6" xfId="7882"/>
    <cellStyle name="Input 174 2 6 2" xfId="23179"/>
    <cellStyle name="Input 174 2 7" xfId="11012"/>
    <cellStyle name="Input 174 2 7 2" xfId="15564"/>
    <cellStyle name="Input 174 2 8" xfId="21870"/>
    <cellStyle name="Input 174 2 9" xfId="25287"/>
    <cellStyle name="Input 174 3" xfId="3187"/>
    <cellStyle name="Input 174 3 2" xfId="7887"/>
    <cellStyle name="Input 174 3 2 2" xfId="23182"/>
    <cellStyle name="Input 174 3 3" xfId="11017"/>
    <cellStyle name="Input 174 3 3 2" xfId="19595"/>
    <cellStyle name="Input 174 3 4" xfId="24410"/>
    <cellStyle name="Input 174 3 5" xfId="25292"/>
    <cellStyle name="Input 174 3 6" xfId="28977"/>
    <cellStyle name="Input 174 4" xfId="3188"/>
    <cellStyle name="Input 174 4 2" xfId="7888"/>
    <cellStyle name="Input 174 4 2 2" xfId="20637"/>
    <cellStyle name="Input 174 4 3" xfId="11018"/>
    <cellStyle name="Input 174 4 3 2" xfId="18756"/>
    <cellStyle name="Input 174 4 4" xfId="21868"/>
    <cellStyle name="Input 174 4 5" xfId="25293"/>
    <cellStyle name="Input 174 4 6" xfId="28978"/>
    <cellStyle name="Input 174 5" xfId="7881"/>
    <cellStyle name="Input 174 5 2" xfId="16611"/>
    <cellStyle name="Input 174 6" xfId="11011"/>
    <cellStyle name="Input 174 6 2" xfId="19601"/>
    <cellStyle name="Input 174 7" xfId="24412"/>
    <cellStyle name="Input 174 8" xfId="25286"/>
    <cellStyle name="Input 174 9" xfId="28971"/>
    <cellStyle name="Input 175" xfId="3189"/>
    <cellStyle name="Input 175 2" xfId="3190"/>
    <cellStyle name="Input 175 2 10" xfId="28980"/>
    <cellStyle name="Input 175 2 2" xfId="3191"/>
    <cellStyle name="Input 175 2 2 2" xfId="7891"/>
    <cellStyle name="Input 175 2 2 2 2" xfId="20636"/>
    <cellStyle name="Input 175 2 2 3" xfId="11021"/>
    <cellStyle name="Input 175 2 2 3 2" xfId="18757"/>
    <cellStyle name="Input 175 2 2 4" xfId="21867"/>
    <cellStyle name="Input 175 2 2 5" xfId="25296"/>
    <cellStyle name="Input 175 2 2 6" xfId="28981"/>
    <cellStyle name="Input 175 2 3" xfId="3192"/>
    <cellStyle name="Input 175 2 3 2" xfId="7892"/>
    <cellStyle name="Input 175 2 3 2 2" xfId="16608"/>
    <cellStyle name="Input 175 2 3 3" xfId="11022"/>
    <cellStyle name="Input 175 2 3 3 2" xfId="19598"/>
    <cellStyle name="Input 175 2 3 4" xfId="18234"/>
    <cellStyle name="Input 175 2 3 5" xfId="25297"/>
    <cellStyle name="Input 175 2 3 6" xfId="28982"/>
    <cellStyle name="Input 175 2 4" xfId="3193"/>
    <cellStyle name="Input 175 2 4 2" xfId="7893"/>
    <cellStyle name="Input 175 2 4 2 2" xfId="23180"/>
    <cellStyle name="Input 175 2 4 3" xfId="11023"/>
    <cellStyle name="Input 175 2 4 3 2" xfId="15561"/>
    <cellStyle name="Input 175 2 4 4" xfId="18233"/>
    <cellStyle name="Input 175 2 4 5" xfId="25298"/>
    <cellStyle name="Input 175 2 4 6" xfId="28983"/>
    <cellStyle name="Input 175 2 5" xfId="3194"/>
    <cellStyle name="Input 175 2 5 2" xfId="7894"/>
    <cellStyle name="Input 175 2 5 2 2" xfId="20635"/>
    <cellStyle name="Input 175 2 5 3" xfId="11024"/>
    <cellStyle name="Input 175 2 5 3 2" xfId="18758"/>
    <cellStyle name="Input 175 2 5 4" xfId="24403"/>
    <cellStyle name="Input 175 2 5 5" xfId="25299"/>
    <cellStyle name="Input 175 2 5 6" xfId="28984"/>
    <cellStyle name="Input 175 2 6" xfId="7890"/>
    <cellStyle name="Input 175 2 6 2" xfId="23181"/>
    <cellStyle name="Input 175 2 7" xfId="11020"/>
    <cellStyle name="Input 175 2 7 2" xfId="15562"/>
    <cellStyle name="Input 175 2 8" xfId="24409"/>
    <cellStyle name="Input 175 2 9" xfId="25295"/>
    <cellStyle name="Input 175 3" xfId="3195"/>
    <cellStyle name="Input 175 3 2" xfId="7895"/>
    <cellStyle name="Input 175 3 2 2" xfId="16607"/>
    <cellStyle name="Input 175 3 3" xfId="11025"/>
    <cellStyle name="Input 175 3 3 2" xfId="19597"/>
    <cellStyle name="Input 175 3 4" xfId="21861"/>
    <cellStyle name="Input 175 3 5" xfId="25300"/>
    <cellStyle name="Input 175 3 6" xfId="28985"/>
    <cellStyle name="Input 175 4" xfId="3196"/>
    <cellStyle name="Input 175 4 2" xfId="7896"/>
    <cellStyle name="Input 175 4 2 2" xfId="16606"/>
    <cellStyle name="Input 175 4 3" xfId="11026"/>
    <cellStyle name="Input 175 4 3 2" xfId="15560"/>
    <cellStyle name="Input 175 4 4" xfId="24407"/>
    <cellStyle name="Input 175 4 5" xfId="25301"/>
    <cellStyle name="Input 175 4 6" xfId="28986"/>
    <cellStyle name="Input 175 5" xfId="7889"/>
    <cellStyle name="Input 175 5 2" xfId="16609"/>
    <cellStyle name="Input 175 6" xfId="11019"/>
    <cellStyle name="Input 175 6 2" xfId="19599"/>
    <cellStyle name="Input 175 7" xfId="18235"/>
    <cellStyle name="Input 175 8" xfId="25294"/>
    <cellStyle name="Input 175 9" xfId="28979"/>
    <cellStyle name="Input 176" xfId="3197"/>
    <cellStyle name="Input 176 2" xfId="3198"/>
    <cellStyle name="Input 176 2 10" xfId="28988"/>
    <cellStyle name="Input 176 2 2" xfId="3199"/>
    <cellStyle name="Input 176 2 2 2" xfId="7899"/>
    <cellStyle name="Input 176 2 2 2 2" xfId="20625"/>
    <cellStyle name="Input 176 2 2 3" xfId="11029"/>
    <cellStyle name="Input 176 2 2 3 2" xfId="15559"/>
    <cellStyle name="Input 176 2 2 4" xfId="24406"/>
    <cellStyle name="Input 176 2 2 5" xfId="25304"/>
    <cellStyle name="Input 176 2 2 6" xfId="28989"/>
    <cellStyle name="Input 176 2 3" xfId="3200"/>
    <cellStyle name="Input 176 2 3 2" xfId="7900"/>
    <cellStyle name="Input 176 2 3 2 2" xfId="23177"/>
    <cellStyle name="Input 176 2 3 3" xfId="11030"/>
    <cellStyle name="Input 176 2 3 3 2" xfId="15558"/>
    <cellStyle name="Input 176 2 3 4" xfId="21864"/>
    <cellStyle name="Input 176 2 3 5" xfId="25305"/>
    <cellStyle name="Input 176 2 3 6" xfId="28990"/>
    <cellStyle name="Input 176 2 4" xfId="3201"/>
    <cellStyle name="Input 176 2 4 2" xfId="7901"/>
    <cellStyle name="Input 176 2 4 2 2" xfId="20632"/>
    <cellStyle name="Input 176 2 4 3" xfId="11031"/>
    <cellStyle name="Input 176 2 4 3 2" xfId="15557"/>
    <cellStyle name="Input 176 2 4 4" xfId="18231"/>
    <cellStyle name="Input 176 2 4 5" xfId="25306"/>
    <cellStyle name="Input 176 2 4 6" xfId="28991"/>
    <cellStyle name="Input 176 2 5" xfId="3202"/>
    <cellStyle name="Input 176 2 5 2" xfId="7902"/>
    <cellStyle name="Input 176 2 5 2 2" xfId="16604"/>
    <cellStyle name="Input 176 2 5 3" xfId="11032"/>
    <cellStyle name="Input 176 2 5 3 2" xfId="18769"/>
    <cellStyle name="Input 176 2 5 4" xfId="24405"/>
    <cellStyle name="Input 176 2 5 5" xfId="25307"/>
    <cellStyle name="Input 176 2 5 6" xfId="28992"/>
    <cellStyle name="Input 176 2 6" xfId="7898"/>
    <cellStyle name="Input 176 2 6 2" xfId="23170"/>
    <cellStyle name="Input 176 2 7" xfId="11028"/>
    <cellStyle name="Input 176 2 7 2" xfId="19596"/>
    <cellStyle name="Input 176 2 8" xfId="18232"/>
    <cellStyle name="Input 176 2 9" xfId="25303"/>
    <cellStyle name="Input 176 3" xfId="3203"/>
    <cellStyle name="Input 176 3 2" xfId="7903"/>
    <cellStyle name="Input 176 3 2 2" xfId="23176"/>
    <cellStyle name="Input 176 3 3" xfId="11033"/>
    <cellStyle name="Input 176 3 3 2" xfId="19586"/>
    <cellStyle name="Input 176 3 4" xfId="21863"/>
    <cellStyle name="Input 176 3 5" xfId="25308"/>
    <cellStyle name="Input 176 3 6" xfId="28993"/>
    <cellStyle name="Input 176 4" xfId="3204"/>
    <cellStyle name="Input 176 4 2" xfId="7904"/>
    <cellStyle name="Input 176 4 2 2" xfId="20631"/>
    <cellStyle name="Input 176 4 3" xfId="11034"/>
    <cellStyle name="Input 176 4 3 2" xfId="18762"/>
    <cellStyle name="Input 176 4 4" xfId="18230"/>
    <cellStyle name="Input 176 4 5" xfId="25309"/>
    <cellStyle name="Input 176 4 6" xfId="28994"/>
    <cellStyle name="Input 176 5" xfId="7897"/>
    <cellStyle name="Input 176 5 2" xfId="16605"/>
    <cellStyle name="Input 176 6" xfId="11027"/>
    <cellStyle name="Input 176 6 2" xfId="18759"/>
    <cellStyle name="Input 176 7" xfId="21865"/>
    <cellStyle name="Input 176 8" xfId="25302"/>
    <cellStyle name="Input 176 9" xfId="28987"/>
    <cellStyle name="Input 177" xfId="3205"/>
    <cellStyle name="Input 177 2" xfId="3206"/>
    <cellStyle name="Input 177 2 10" xfId="28996"/>
    <cellStyle name="Input 177 2 2" xfId="3207"/>
    <cellStyle name="Input 177 2 2 2" xfId="7907"/>
    <cellStyle name="Input 177 2 2 2 2" xfId="20626"/>
    <cellStyle name="Input 177 2 2 3" xfId="11037"/>
    <cellStyle name="Input 177 2 2 3 2" xfId="18763"/>
    <cellStyle name="Input 177 2 2 4" xfId="18229"/>
    <cellStyle name="Input 177 2 2 5" xfId="25312"/>
    <cellStyle name="Input 177 2 2 6" xfId="28997"/>
    <cellStyle name="Input 177 2 3" xfId="3208"/>
    <cellStyle name="Input 177 2 3 2" xfId="7908"/>
    <cellStyle name="Input 177 2 3 2 2" xfId="23175"/>
    <cellStyle name="Input 177 2 3 3" xfId="11038"/>
    <cellStyle name="Input 177 2 3 3 2" xfId="19592"/>
    <cellStyle name="Input 177 2 3 4" xfId="18228"/>
    <cellStyle name="Input 177 2 3 5" xfId="25313"/>
    <cellStyle name="Input 177 2 3 6" xfId="28998"/>
    <cellStyle name="Input 177 2 4" xfId="3209"/>
    <cellStyle name="Input 177 2 4 2" xfId="7909"/>
    <cellStyle name="Input 177 2 4 2 2" xfId="20630"/>
    <cellStyle name="Input 177 2 4 3" xfId="11039"/>
    <cellStyle name="Input 177 2 4 3 2" xfId="15555"/>
    <cellStyle name="Input 177 2 4 4" xfId="18227"/>
    <cellStyle name="Input 177 2 4 5" xfId="25314"/>
    <cellStyle name="Input 177 2 4 6" xfId="28999"/>
    <cellStyle name="Input 177 2 5" xfId="3210"/>
    <cellStyle name="Input 177 2 5 2" xfId="7910"/>
    <cellStyle name="Input 177 2 5 2 2" xfId="16602"/>
    <cellStyle name="Input 177 2 5 3" xfId="11040"/>
    <cellStyle name="Input 177 2 5 3 2" xfId="18768"/>
    <cellStyle name="Input 177 2 5 4" xfId="24400"/>
    <cellStyle name="Input 177 2 5 5" xfId="25315"/>
    <cellStyle name="Input 177 2 5 6" xfId="29000"/>
    <cellStyle name="Input 177 2 6" xfId="7906"/>
    <cellStyle name="Input 177 2 6 2" xfId="23171"/>
    <cellStyle name="Input 177 2 7" xfId="11036"/>
    <cellStyle name="Input 177 2 7 2" xfId="15556"/>
    <cellStyle name="Input 177 2 8" xfId="21862"/>
    <cellStyle name="Input 177 2 9" xfId="25311"/>
    <cellStyle name="Input 177 3" xfId="3211"/>
    <cellStyle name="Input 177 3 2" xfId="7911"/>
    <cellStyle name="Input 177 3 2 2" xfId="23174"/>
    <cellStyle name="Input 177 3 3" xfId="11041"/>
    <cellStyle name="Input 177 3 3 2" xfId="19587"/>
    <cellStyle name="Input 177 3 4" xfId="21858"/>
    <cellStyle name="Input 177 3 5" xfId="25316"/>
    <cellStyle name="Input 177 3 6" xfId="29001"/>
    <cellStyle name="Input 177 4" xfId="3212"/>
    <cellStyle name="Input 177 4 2" xfId="7912"/>
    <cellStyle name="Input 177 4 2 2" xfId="20629"/>
    <cellStyle name="Input 177 4 3" xfId="11042"/>
    <cellStyle name="Input 177 4 3 2" xfId="18764"/>
    <cellStyle name="Input 177 4 4" xfId="24401"/>
    <cellStyle name="Input 177 4 5" xfId="25317"/>
    <cellStyle name="Input 177 4 6" xfId="29002"/>
    <cellStyle name="Input 177 5" xfId="7905"/>
    <cellStyle name="Input 177 5 2" xfId="16603"/>
    <cellStyle name="Input 177 6" xfId="11035"/>
    <cellStyle name="Input 177 6 2" xfId="19593"/>
    <cellStyle name="Input 177 7" xfId="24404"/>
    <cellStyle name="Input 177 8" xfId="25310"/>
    <cellStyle name="Input 177 9" xfId="28995"/>
    <cellStyle name="Input 178" xfId="3213"/>
    <cellStyle name="Input 178 2" xfId="3214"/>
    <cellStyle name="Input 178 2 10" xfId="29004"/>
    <cellStyle name="Input 178 2 2" xfId="3215"/>
    <cellStyle name="Input 178 2 2 2" xfId="7915"/>
    <cellStyle name="Input 178 2 2 2 2" xfId="20628"/>
    <cellStyle name="Input 178 2 2 3" xfId="11045"/>
    <cellStyle name="Input 178 2 2 3 2" xfId="18765"/>
    <cellStyle name="Input 178 2 2 4" xfId="18225"/>
    <cellStyle name="Input 178 2 2 5" xfId="25320"/>
    <cellStyle name="Input 178 2 2 6" xfId="29005"/>
    <cellStyle name="Input 178 2 3" xfId="3216"/>
    <cellStyle name="Input 178 2 3 2" xfId="7916"/>
    <cellStyle name="Input 178 2 3 2 2" xfId="16600"/>
    <cellStyle name="Input 178 2 3 3" xfId="11046"/>
    <cellStyle name="Input 178 2 3 3 2" xfId="19590"/>
    <cellStyle name="Input 178 2 3 4" xfId="24371"/>
    <cellStyle name="Input 178 2 3 5" xfId="25321"/>
    <cellStyle name="Input 178 2 3 6" xfId="29006"/>
    <cellStyle name="Input 178 2 4" xfId="3217"/>
    <cellStyle name="Input 178 2 4 2" xfId="7917"/>
    <cellStyle name="Input 178 2 4 2 2" xfId="23172"/>
    <cellStyle name="Input 178 2 4 3" xfId="11047"/>
    <cellStyle name="Input 178 2 4 3 2" xfId="15553"/>
    <cellStyle name="Input 178 2 4 4" xfId="21829"/>
    <cellStyle name="Input 178 2 4 5" xfId="25322"/>
    <cellStyle name="Input 178 2 4 6" xfId="29007"/>
    <cellStyle name="Input 178 2 5" xfId="3218"/>
    <cellStyle name="Input 178 2 5 2" xfId="7918"/>
    <cellStyle name="Input 178 2 5 2 2" xfId="20627"/>
    <cellStyle name="Input 178 2 5 3" xfId="11048"/>
    <cellStyle name="Input 178 2 5 3 2" xfId="18766"/>
    <cellStyle name="Input 178 2 5 4" xfId="24399"/>
    <cellStyle name="Input 178 2 5 5" xfId="25323"/>
    <cellStyle name="Input 178 2 5 6" xfId="29008"/>
    <cellStyle name="Input 178 2 6" xfId="7914"/>
    <cellStyle name="Input 178 2 6 2" xfId="23173"/>
    <cellStyle name="Input 178 2 7" xfId="11044"/>
    <cellStyle name="Input 178 2 7 2" xfId="15554"/>
    <cellStyle name="Input 178 2 8" xfId="18226"/>
    <cellStyle name="Input 178 2 9" xfId="25319"/>
    <cellStyle name="Input 178 3" xfId="3219"/>
    <cellStyle name="Input 178 3 2" xfId="7919"/>
    <cellStyle name="Input 178 3 2 2" xfId="16599"/>
    <cellStyle name="Input 178 3 3" xfId="11049"/>
    <cellStyle name="Input 178 3 3 2" xfId="19589"/>
    <cellStyle name="Input 178 3 4" xfId="21857"/>
    <cellStyle name="Input 178 3 5" xfId="25324"/>
    <cellStyle name="Input 178 3 6" xfId="29009"/>
    <cellStyle name="Input 178 4" xfId="3220"/>
    <cellStyle name="Input 178 4 2" xfId="7920"/>
    <cellStyle name="Input 178 4 2 2" xfId="16598"/>
    <cellStyle name="Input 178 4 3" xfId="11050"/>
    <cellStyle name="Input 178 4 3 2" xfId="15552"/>
    <cellStyle name="Input 178 4 4" xfId="18224"/>
    <cellStyle name="Input 178 4 5" xfId="25325"/>
    <cellStyle name="Input 178 4 6" xfId="29010"/>
    <cellStyle name="Input 178 5" xfId="7913"/>
    <cellStyle name="Input 178 5 2" xfId="16601"/>
    <cellStyle name="Input 178 6" xfId="11043"/>
    <cellStyle name="Input 178 6 2" xfId="19591"/>
    <cellStyle name="Input 178 7" xfId="21859"/>
    <cellStyle name="Input 178 8" xfId="25318"/>
    <cellStyle name="Input 178 9" xfId="29003"/>
    <cellStyle name="Input 179" xfId="3221"/>
    <cellStyle name="Input 179 2" xfId="3222"/>
    <cellStyle name="Input 179 2 10" xfId="29012"/>
    <cellStyle name="Input 179 2 2" xfId="3223"/>
    <cellStyle name="Input 179 2 2 2" xfId="7923"/>
    <cellStyle name="Input 179 2 2 2 2" xfId="20617"/>
    <cellStyle name="Input 179 2 2 3" xfId="11053"/>
    <cellStyle name="Input 179 2 2 3 2" xfId="15551"/>
    <cellStyle name="Input 179 2 2 4" xfId="18223"/>
    <cellStyle name="Input 179 2 2 5" xfId="25328"/>
    <cellStyle name="Input 179 2 2 6" xfId="29013"/>
    <cellStyle name="Input 179 2 3" xfId="3224"/>
    <cellStyle name="Input 179 2 3 2" xfId="7924"/>
    <cellStyle name="Input 179 2 3 2 2" xfId="23169"/>
    <cellStyle name="Input 179 2 3 3" xfId="11054"/>
    <cellStyle name="Input 179 2 3 3 2" xfId="15550"/>
    <cellStyle name="Input 179 2 3 4" xfId="24393"/>
    <cellStyle name="Input 179 2 3 5" xfId="25329"/>
    <cellStyle name="Input 179 2 3 6" xfId="29014"/>
    <cellStyle name="Input 179 2 4" xfId="3225"/>
    <cellStyle name="Input 179 2 4 2" xfId="7925"/>
    <cellStyle name="Input 179 2 4 2 2" xfId="20624"/>
    <cellStyle name="Input 179 2 4 3" xfId="11055"/>
    <cellStyle name="Input 179 2 4 3 2" xfId="15549"/>
    <cellStyle name="Input 179 2 4 4" xfId="21851"/>
    <cellStyle name="Input 179 2 4 5" xfId="25330"/>
    <cellStyle name="Input 179 2 4 6" xfId="29015"/>
    <cellStyle name="Input 179 2 5" xfId="3226"/>
    <cellStyle name="Input 179 2 5 2" xfId="7926"/>
    <cellStyle name="Input 179 2 5 2 2" xfId="16596"/>
    <cellStyle name="Input 179 2 5 3" xfId="11056"/>
    <cellStyle name="Input 179 2 5 3 2" xfId="18777"/>
    <cellStyle name="Input 179 2 5 4" xfId="24397"/>
    <cellStyle name="Input 179 2 5 5" xfId="25331"/>
    <cellStyle name="Input 179 2 5 6" xfId="29016"/>
    <cellStyle name="Input 179 2 6" xfId="7922"/>
    <cellStyle name="Input 179 2 6 2" xfId="23162"/>
    <cellStyle name="Input 179 2 7" xfId="11052"/>
    <cellStyle name="Input 179 2 7 2" xfId="19588"/>
    <cellStyle name="Input 179 2 8" xfId="21856"/>
    <cellStyle name="Input 179 2 9" xfId="25327"/>
    <cellStyle name="Input 179 3" xfId="3227"/>
    <cellStyle name="Input 179 3 2" xfId="7927"/>
    <cellStyle name="Input 179 3 2 2" xfId="23168"/>
    <cellStyle name="Input 179 3 3" xfId="11057"/>
    <cellStyle name="Input 179 3 3 2" xfId="19578"/>
    <cellStyle name="Input 179 3 4" xfId="21855"/>
    <cellStyle name="Input 179 3 5" xfId="25332"/>
    <cellStyle name="Input 179 3 6" xfId="29017"/>
    <cellStyle name="Input 179 4" xfId="3228"/>
    <cellStyle name="Input 179 4 2" xfId="7928"/>
    <cellStyle name="Input 179 4 2 2" xfId="20623"/>
    <cellStyle name="Input 179 4 3" xfId="11058"/>
    <cellStyle name="Input 179 4 3 2" xfId="18770"/>
    <cellStyle name="Input 179 4 4" xfId="18222"/>
    <cellStyle name="Input 179 4 5" xfId="25333"/>
    <cellStyle name="Input 179 4 6" xfId="29018"/>
    <cellStyle name="Input 179 5" xfId="7921"/>
    <cellStyle name="Input 179 5 2" xfId="16597"/>
    <cellStyle name="Input 179 6" xfId="11051"/>
    <cellStyle name="Input 179 6 2" xfId="18767"/>
    <cellStyle name="Input 179 7" xfId="24398"/>
    <cellStyle name="Input 179 8" xfId="25326"/>
    <cellStyle name="Input 179 9" xfId="29011"/>
    <cellStyle name="Input 18" xfId="3229"/>
    <cellStyle name="Input 18 2" xfId="3230"/>
    <cellStyle name="Input 18 2 10" xfId="29020"/>
    <cellStyle name="Input 18 2 2" xfId="3231"/>
    <cellStyle name="Input 18 2 2 2" xfId="7931"/>
    <cellStyle name="Input 18 2 2 2 2" xfId="20618"/>
    <cellStyle name="Input 18 2 2 3" xfId="11061"/>
    <cellStyle name="Input 18 2 2 3 2" xfId="18771"/>
    <cellStyle name="Input 18 2 2 4" xfId="18221"/>
    <cellStyle name="Input 18 2 2 5" xfId="25336"/>
    <cellStyle name="Input 18 2 2 6" xfId="29021"/>
    <cellStyle name="Input 18 2 3" xfId="3232"/>
    <cellStyle name="Input 18 2 3 2" xfId="7932"/>
    <cellStyle name="Input 18 2 3 2 2" xfId="23167"/>
    <cellStyle name="Input 18 2 3 3" xfId="11062"/>
    <cellStyle name="Input 18 2 3 3 2" xfId="19584"/>
    <cellStyle name="Input 18 2 3 4" xfId="24395"/>
    <cellStyle name="Input 18 2 3 5" xfId="25337"/>
    <cellStyle name="Input 18 2 3 6" xfId="29022"/>
    <cellStyle name="Input 18 2 4" xfId="3233"/>
    <cellStyle name="Input 18 2 4 2" xfId="7933"/>
    <cellStyle name="Input 18 2 4 2 2" xfId="20622"/>
    <cellStyle name="Input 18 2 4 3" xfId="11063"/>
    <cellStyle name="Input 18 2 4 3 2" xfId="15547"/>
    <cellStyle name="Input 18 2 4 4" xfId="21853"/>
    <cellStyle name="Input 18 2 4 5" xfId="25338"/>
    <cellStyle name="Input 18 2 4 6" xfId="29023"/>
    <cellStyle name="Input 18 2 5" xfId="3234"/>
    <cellStyle name="Input 18 2 5 2" xfId="7934"/>
    <cellStyle name="Input 18 2 5 2 2" xfId="16594"/>
    <cellStyle name="Input 18 2 5 3" xfId="11064"/>
    <cellStyle name="Input 18 2 5 3 2" xfId="18776"/>
    <cellStyle name="Input 18 2 5 4" xfId="18220"/>
    <cellStyle name="Input 18 2 5 5" xfId="25339"/>
    <cellStyle name="Input 18 2 5 6" xfId="29024"/>
    <cellStyle name="Input 18 2 6" xfId="7930"/>
    <cellStyle name="Input 18 2 6 2" xfId="23163"/>
    <cellStyle name="Input 18 2 7" xfId="11060"/>
    <cellStyle name="Input 18 2 7 2" xfId="15548"/>
    <cellStyle name="Input 18 2 8" xfId="21854"/>
    <cellStyle name="Input 18 2 9" xfId="25335"/>
    <cellStyle name="Input 18 3" xfId="3235"/>
    <cellStyle name="Input 18 3 2" xfId="7935"/>
    <cellStyle name="Input 18 3 2 2" xfId="23166"/>
    <cellStyle name="Input 18 3 3" xfId="11065"/>
    <cellStyle name="Input 18 3 3 2" xfId="19579"/>
    <cellStyle name="Input 18 3 4" xfId="24394"/>
    <cellStyle name="Input 18 3 5" xfId="25340"/>
    <cellStyle name="Input 18 3 6" xfId="29025"/>
    <cellStyle name="Input 18 4" xfId="3236"/>
    <cellStyle name="Input 18 4 2" xfId="7936"/>
    <cellStyle name="Input 18 4 2 2" xfId="20621"/>
    <cellStyle name="Input 18 4 3" xfId="11066"/>
    <cellStyle name="Input 18 4 3 2" xfId="18772"/>
    <cellStyle name="Input 18 4 4" xfId="21852"/>
    <cellStyle name="Input 18 4 5" xfId="25341"/>
    <cellStyle name="Input 18 4 6" xfId="29026"/>
    <cellStyle name="Input 18 5" xfId="7929"/>
    <cellStyle name="Input 18 5 2" xfId="16595"/>
    <cellStyle name="Input 18 6" xfId="11059"/>
    <cellStyle name="Input 18 6 2" xfId="19585"/>
    <cellStyle name="Input 18 7" xfId="24396"/>
    <cellStyle name="Input 18 8" xfId="25334"/>
    <cellStyle name="Input 18 9" xfId="29019"/>
    <cellStyle name="Input 180" xfId="3237"/>
    <cellStyle name="Input 180 2" xfId="3238"/>
    <cellStyle name="Input 180 2 10" xfId="29028"/>
    <cellStyle name="Input 180 2 2" xfId="3239"/>
    <cellStyle name="Input 180 2 2 2" xfId="7939"/>
    <cellStyle name="Input 180 2 2 2 2" xfId="20620"/>
    <cellStyle name="Input 180 2 2 3" xfId="11069"/>
    <cellStyle name="Input 180 2 2 3 2" xfId="18773"/>
    <cellStyle name="Input 180 2 2 4" xfId="24388"/>
    <cellStyle name="Input 180 2 2 5" xfId="25344"/>
    <cellStyle name="Input 180 2 2 6" xfId="29029"/>
    <cellStyle name="Input 180 2 3" xfId="3240"/>
    <cellStyle name="Input 180 2 3 2" xfId="7940"/>
    <cellStyle name="Input 180 2 3 2 2" xfId="16592"/>
    <cellStyle name="Input 180 2 3 3" xfId="11070"/>
    <cellStyle name="Input 180 2 3 3 2" xfId="19582"/>
    <cellStyle name="Input 180 2 3 4" xfId="21846"/>
    <cellStyle name="Input 180 2 3 5" xfId="25345"/>
    <cellStyle name="Input 180 2 3 6" xfId="29030"/>
    <cellStyle name="Input 180 2 4" xfId="3241"/>
    <cellStyle name="Input 180 2 4 2" xfId="7941"/>
    <cellStyle name="Input 180 2 4 2 2" xfId="23164"/>
    <cellStyle name="Input 180 2 4 3" xfId="11071"/>
    <cellStyle name="Input 180 2 4 3 2" xfId="15545"/>
    <cellStyle name="Input 180 2 4 4" xfId="24392"/>
    <cellStyle name="Input 180 2 4 5" xfId="25346"/>
    <cellStyle name="Input 180 2 4 6" xfId="29031"/>
    <cellStyle name="Input 180 2 5" xfId="3242"/>
    <cellStyle name="Input 180 2 5 2" xfId="7942"/>
    <cellStyle name="Input 180 2 5 2 2" xfId="20619"/>
    <cellStyle name="Input 180 2 5 3" xfId="11072"/>
    <cellStyle name="Input 180 2 5 3 2" xfId="18774"/>
    <cellStyle name="Input 180 2 5 4" xfId="21850"/>
    <cellStyle name="Input 180 2 5 5" xfId="25347"/>
    <cellStyle name="Input 180 2 5 6" xfId="29032"/>
    <cellStyle name="Input 180 2 6" xfId="7938"/>
    <cellStyle name="Input 180 2 6 2" xfId="23165"/>
    <cellStyle name="Input 180 2 7" xfId="11068"/>
    <cellStyle name="Input 180 2 7 2" xfId="15546"/>
    <cellStyle name="Input 180 2 8" xfId="18218"/>
    <cellStyle name="Input 180 2 9" xfId="25343"/>
    <cellStyle name="Input 180 3" xfId="3243"/>
    <cellStyle name="Input 180 3 2" xfId="7943"/>
    <cellStyle name="Input 180 3 2 2" xfId="16591"/>
    <cellStyle name="Input 180 3 3" xfId="11073"/>
    <cellStyle name="Input 180 3 3 2" xfId="19581"/>
    <cellStyle name="Input 180 3 4" xfId="18217"/>
    <cellStyle name="Input 180 3 5" xfId="25348"/>
    <cellStyle name="Input 180 3 6" xfId="29033"/>
    <cellStyle name="Input 180 4" xfId="3244"/>
    <cellStyle name="Input 180 4 2" xfId="7944"/>
    <cellStyle name="Input 180 4 2 2" xfId="16590"/>
    <cellStyle name="Input 180 4 3" xfId="11074"/>
    <cellStyle name="Input 180 4 3 2" xfId="15544"/>
    <cellStyle name="Input 180 4 4" xfId="24391"/>
    <cellStyle name="Input 180 4 5" xfId="25349"/>
    <cellStyle name="Input 180 4 6" xfId="29034"/>
    <cellStyle name="Input 180 5" xfId="7937"/>
    <cellStyle name="Input 180 5 2" xfId="16593"/>
    <cellStyle name="Input 180 6" xfId="11067"/>
    <cellStyle name="Input 180 6 2" xfId="19583"/>
    <cellStyle name="Input 180 7" xfId="18219"/>
    <cellStyle name="Input 180 8" xfId="25342"/>
    <cellStyle name="Input 180 9" xfId="29027"/>
    <cellStyle name="Input 181" xfId="3245"/>
    <cellStyle name="Input 181 2" xfId="3246"/>
    <cellStyle name="Input 181 2 10" xfId="29036"/>
    <cellStyle name="Input 181 2 2" xfId="3247"/>
    <cellStyle name="Input 181 2 2 2" xfId="7947"/>
    <cellStyle name="Input 181 2 2 2 2" xfId="20609"/>
    <cellStyle name="Input 181 2 2 3" xfId="11077"/>
    <cellStyle name="Input 181 2 2 3 2" xfId="15543"/>
    <cellStyle name="Input 181 2 2 4" xfId="24390"/>
    <cellStyle name="Input 181 2 2 5" xfId="25352"/>
    <cellStyle name="Input 181 2 2 6" xfId="29037"/>
    <cellStyle name="Input 181 2 3" xfId="3248"/>
    <cellStyle name="Input 181 2 3 2" xfId="7948"/>
    <cellStyle name="Input 181 2 3 2 2" xfId="23161"/>
    <cellStyle name="Input 181 2 3 3" xfId="11078"/>
    <cellStyle name="Input 181 2 3 3 2" xfId="15542"/>
    <cellStyle name="Input 181 2 3 4" xfId="21848"/>
    <cellStyle name="Input 181 2 3 5" xfId="25353"/>
    <cellStyle name="Input 181 2 3 6" xfId="29038"/>
    <cellStyle name="Input 181 2 4" xfId="3249"/>
    <cellStyle name="Input 181 2 4 2" xfId="7949"/>
    <cellStyle name="Input 181 2 4 2 2" xfId="20616"/>
    <cellStyle name="Input 181 2 4 3" xfId="11079"/>
    <cellStyle name="Input 181 2 4 3 2" xfId="15541"/>
    <cellStyle name="Input 181 2 4 4" xfId="18215"/>
    <cellStyle name="Input 181 2 4 5" xfId="25354"/>
    <cellStyle name="Input 181 2 4 6" xfId="29039"/>
    <cellStyle name="Input 181 2 5" xfId="3250"/>
    <cellStyle name="Input 181 2 5 2" xfId="7950"/>
    <cellStyle name="Input 181 2 5 2 2" xfId="16588"/>
    <cellStyle name="Input 181 2 5 3" xfId="11080"/>
    <cellStyle name="Input 181 2 5 3 2" xfId="18785"/>
    <cellStyle name="Input 181 2 5 4" xfId="24389"/>
    <cellStyle name="Input 181 2 5 5" xfId="25355"/>
    <cellStyle name="Input 181 2 5 6" xfId="29040"/>
    <cellStyle name="Input 181 2 6" xfId="7946"/>
    <cellStyle name="Input 181 2 6 2" xfId="23154"/>
    <cellStyle name="Input 181 2 7" xfId="11076"/>
    <cellStyle name="Input 181 2 7 2" xfId="19580"/>
    <cellStyle name="Input 181 2 8" xfId="18216"/>
    <cellStyle name="Input 181 2 9" xfId="25351"/>
    <cellStyle name="Input 181 3" xfId="3251"/>
    <cellStyle name="Input 181 3 2" xfId="7951"/>
    <cellStyle name="Input 181 3 2 2" xfId="23160"/>
    <cellStyle name="Input 181 3 3" xfId="11081"/>
    <cellStyle name="Input 181 3 3 2" xfId="19570"/>
    <cellStyle name="Input 181 3 4" xfId="21847"/>
    <cellStyle name="Input 181 3 5" xfId="25356"/>
    <cellStyle name="Input 181 3 6" xfId="29041"/>
    <cellStyle name="Input 181 4" xfId="3252"/>
    <cellStyle name="Input 181 4 2" xfId="7952"/>
    <cellStyle name="Input 181 4 2 2" xfId="20615"/>
    <cellStyle name="Input 181 4 3" xfId="11082"/>
    <cellStyle name="Input 181 4 3 2" xfId="18778"/>
    <cellStyle name="Input 181 4 4" xfId="18214"/>
    <cellStyle name="Input 181 4 5" xfId="25357"/>
    <cellStyle name="Input 181 4 6" xfId="29042"/>
    <cellStyle name="Input 181 5" xfId="7945"/>
    <cellStyle name="Input 181 5 2" xfId="16589"/>
    <cellStyle name="Input 181 6" xfId="11075"/>
    <cellStyle name="Input 181 6 2" xfId="18775"/>
    <cellStyle name="Input 181 7" xfId="21849"/>
    <cellStyle name="Input 181 8" xfId="25350"/>
    <cellStyle name="Input 181 9" xfId="29035"/>
    <cellStyle name="Input 182" xfId="3253"/>
    <cellStyle name="Input 182 2" xfId="3254"/>
    <cellStyle name="Input 182 2 10" xfId="29044"/>
    <cellStyle name="Input 182 2 2" xfId="3255"/>
    <cellStyle name="Input 182 2 2 2" xfId="7955"/>
    <cellStyle name="Input 182 2 2 2 2" xfId="20610"/>
    <cellStyle name="Input 182 2 2 3" xfId="11085"/>
    <cellStyle name="Input 182 2 2 3 2" xfId="18779"/>
    <cellStyle name="Input 182 2 2 4" xfId="21838"/>
    <cellStyle name="Input 182 2 2 5" xfId="25360"/>
    <cellStyle name="Input 182 2 2 6" xfId="29045"/>
    <cellStyle name="Input 182 2 3" xfId="3256"/>
    <cellStyle name="Input 182 2 3 2" xfId="7956"/>
    <cellStyle name="Input 182 2 3 2 2" xfId="23159"/>
    <cellStyle name="Input 182 2 3 3" xfId="11086"/>
    <cellStyle name="Input 182 2 3 3 2" xfId="19576"/>
    <cellStyle name="Input 182 2 3 4" xfId="24387"/>
    <cellStyle name="Input 182 2 3 5" xfId="25361"/>
    <cellStyle name="Input 182 2 3 6" xfId="29046"/>
    <cellStyle name="Input 182 2 4" xfId="3257"/>
    <cellStyle name="Input 182 2 4 2" xfId="7957"/>
    <cellStyle name="Input 182 2 4 2 2" xfId="20614"/>
    <cellStyle name="Input 182 2 4 3" xfId="11087"/>
    <cellStyle name="Input 182 2 4 3 2" xfId="15539"/>
    <cellStyle name="Input 182 2 4 4" xfId="21845"/>
    <cellStyle name="Input 182 2 4 5" xfId="25362"/>
    <cellStyle name="Input 182 2 4 6" xfId="29047"/>
    <cellStyle name="Input 182 2 5" xfId="3258"/>
    <cellStyle name="Input 182 2 5 2" xfId="7958"/>
    <cellStyle name="Input 182 2 5 2 2" xfId="16586"/>
    <cellStyle name="Input 182 2 5 3" xfId="11088"/>
    <cellStyle name="Input 182 2 5 3 2" xfId="18784"/>
    <cellStyle name="Input 182 2 5 4" xfId="18212"/>
    <cellStyle name="Input 182 2 5 5" xfId="25363"/>
    <cellStyle name="Input 182 2 5 6" xfId="29048"/>
    <cellStyle name="Input 182 2 6" xfId="7954"/>
    <cellStyle name="Input 182 2 6 2" xfId="23155"/>
    <cellStyle name="Input 182 2 7" xfId="11084"/>
    <cellStyle name="Input 182 2 7 2" xfId="15540"/>
    <cellStyle name="Input 182 2 8" xfId="24380"/>
    <cellStyle name="Input 182 2 9" xfId="25359"/>
    <cellStyle name="Input 182 3" xfId="3259"/>
    <cellStyle name="Input 182 3 2" xfId="7959"/>
    <cellStyle name="Input 182 3 2 2" xfId="23158"/>
    <cellStyle name="Input 182 3 3" xfId="11089"/>
    <cellStyle name="Input 182 3 3 2" xfId="19571"/>
    <cellStyle name="Input 182 3 4" xfId="24386"/>
    <cellStyle name="Input 182 3 5" xfId="25364"/>
    <cellStyle name="Input 182 3 6" xfId="29049"/>
    <cellStyle name="Input 182 4" xfId="3260"/>
    <cellStyle name="Input 182 4 2" xfId="7960"/>
    <cellStyle name="Input 182 4 2 2" xfId="20613"/>
    <cellStyle name="Input 182 4 3" xfId="11090"/>
    <cellStyle name="Input 182 4 3 2" xfId="18780"/>
    <cellStyle name="Input 182 4 4" xfId="21844"/>
    <cellStyle name="Input 182 4 5" xfId="25365"/>
    <cellStyle name="Input 182 4 6" xfId="29050"/>
    <cellStyle name="Input 182 5" xfId="7953"/>
    <cellStyle name="Input 182 5 2" xfId="16587"/>
    <cellStyle name="Input 182 6" xfId="11083"/>
    <cellStyle name="Input 182 6 2" xfId="19577"/>
    <cellStyle name="Input 182 7" xfId="18213"/>
    <cellStyle name="Input 182 8" xfId="25358"/>
    <cellStyle name="Input 182 9" xfId="29043"/>
    <cellStyle name="Input 183" xfId="3261"/>
    <cellStyle name="Input 183 2" xfId="3262"/>
    <cellStyle name="Input 183 2 10" xfId="29052"/>
    <cellStyle name="Input 183 2 2" xfId="3263"/>
    <cellStyle name="Input 183 2 2 2" xfId="7963"/>
    <cellStyle name="Input 183 2 2 2 2" xfId="20612"/>
    <cellStyle name="Input 183 2 2 3" xfId="11093"/>
    <cellStyle name="Input 183 2 2 3 2" xfId="18781"/>
    <cellStyle name="Input 183 2 2 4" xfId="21839"/>
    <cellStyle name="Input 183 2 2 5" xfId="25368"/>
    <cellStyle name="Input 183 2 2 6" xfId="29053"/>
    <cellStyle name="Input 183 2 3" xfId="3264"/>
    <cellStyle name="Input 183 2 3 2" xfId="7964"/>
    <cellStyle name="Input 183 2 3 2 2" xfId="16584"/>
    <cellStyle name="Input 183 2 3 3" xfId="11094"/>
    <cellStyle name="Input 183 2 3 3 2" xfId="19574"/>
    <cellStyle name="Input 183 2 3 4" xfId="24385"/>
    <cellStyle name="Input 183 2 3 5" xfId="25369"/>
    <cellStyle name="Input 183 2 3 6" xfId="29054"/>
    <cellStyle name="Input 183 2 4" xfId="3265"/>
    <cellStyle name="Input 183 2 4 2" xfId="7965"/>
    <cellStyle name="Input 183 2 4 2 2" xfId="23156"/>
    <cellStyle name="Input 183 2 4 3" xfId="11095"/>
    <cellStyle name="Input 183 2 4 3 2" xfId="15537"/>
    <cellStyle name="Input 183 2 4 4" xfId="21843"/>
    <cellStyle name="Input 183 2 4 5" xfId="25370"/>
    <cellStyle name="Input 183 2 4 6" xfId="29055"/>
    <cellStyle name="Input 183 2 5" xfId="3266"/>
    <cellStyle name="Input 183 2 5 2" xfId="7966"/>
    <cellStyle name="Input 183 2 5 2 2" xfId="20611"/>
    <cellStyle name="Input 183 2 5 3" xfId="11096"/>
    <cellStyle name="Input 183 2 5 3 2" xfId="18782"/>
    <cellStyle name="Input 183 2 5 4" xfId="18210"/>
    <cellStyle name="Input 183 2 5 5" xfId="25371"/>
    <cellStyle name="Input 183 2 5 6" xfId="29056"/>
    <cellStyle name="Input 183 2 6" xfId="7962"/>
    <cellStyle name="Input 183 2 6 2" xfId="23157"/>
    <cellStyle name="Input 183 2 7" xfId="11092"/>
    <cellStyle name="Input 183 2 7 2" xfId="15538"/>
    <cellStyle name="Input 183 2 8" xfId="24381"/>
    <cellStyle name="Input 183 2 9" xfId="25367"/>
    <cellStyle name="Input 183 3" xfId="3267"/>
    <cellStyle name="Input 183 3 2" xfId="7967"/>
    <cellStyle name="Input 183 3 2 2" xfId="16583"/>
    <cellStyle name="Input 183 3 3" xfId="11097"/>
    <cellStyle name="Input 183 3 3 2" xfId="19573"/>
    <cellStyle name="Input 183 3 4" xfId="24384"/>
    <cellStyle name="Input 183 3 5" xfId="25372"/>
    <cellStyle name="Input 183 3 6" xfId="29057"/>
    <cellStyle name="Input 183 4" xfId="3268"/>
    <cellStyle name="Input 183 4 2" xfId="7968"/>
    <cellStyle name="Input 183 4 2 2" xfId="16582"/>
    <cellStyle name="Input 183 4 3" xfId="11098"/>
    <cellStyle name="Input 183 4 3 2" xfId="15536"/>
    <cellStyle name="Input 183 4 4" xfId="21842"/>
    <cellStyle name="Input 183 4 5" xfId="25373"/>
    <cellStyle name="Input 183 4 6" xfId="29058"/>
    <cellStyle name="Input 183 5" xfId="7961"/>
    <cellStyle name="Input 183 5 2" xfId="16585"/>
    <cellStyle name="Input 183 6" xfId="11091"/>
    <cellStyle name="Input 183 6 2" xfId="19575"/>
    <cellStyle name="Input 183 7" xfId="18211"/>
    <cellStyle name="Input 183 8" xfId="25366"/>
    <cellStyle name="Input 183 9" xfId="29051"/>
    <cellStyle name="Input 184" xfId="3269"/>
    <cellStyle name="Input 184 2" xfId="3270"/>
    <cellStyle name="Input 184 2 10" xfId="29060"/>
    <cellStyle name="Input 184 2 2" xfId="3271"/>
    <cellStyle name="Input 184 2 2 2" xfId="7971"/>
    <cellStyle name="Input 184 2 2 2 2" xfId="20601"/>
    <cellStyle name="Input 184 2 2 3" xfId="11101"/>
    <cellStyle name="Input 184 2 2 3 2" xfId="15535"/>
    <cellStyle name="Input 184 2 2 4" xfId="21841"/>
    <cellStyle name="Input 184 2 2 5" xfId="25376"/>
    <cellStyle name="Input 184 2 2 6" xfId="29061"/>
    <cellStyle name="Input 184 2 3" xfId="3272"/>
    <cellStyle name="Input 184 2 3 2" xfId="7972"/>
    <cellStyle name="Input 184 2 3 2 2" xfId="23153"/>
    <cellStyle name="Input 184 2 3 3" xfId="11102"/>
    <cellStyle name="Input 184 2 3 3 2" xfId="15534"/>
    <cellStyle name="Input 184 2 3 4" xfId="18208"/>
    <cellStyle name="Input 184 2 3 5" xfId="25377"/>
    <cellStyle name="Input 184 2 3 6" xfId="29062"/>
    <cellStyle name="Input 184 2 4" xfId="3273"/>
    <cellStyle name="Input 184 2 4 2" xfId="7973"/>
    <cellStyle name="Input 184 2 4 2 2" xfId="20608"/>
    <cellStyle name="Input 184 2 4 3" xfId="11103"/>
    <cellStyle name="Input 184 2 4 3 2" xfId="15533"/>
    <cellStyle name="Input 184 2 4 4" xfId="24382"/>
    <cellStyle name="Input 184 2 4 5" xfId="25378"/>
    <cellStyle name="Input 184 2 4 6" xfId="29063"/>
    <cellStyle name="Input 184 2 5" xfId="3274"/>
    <cellStyle name="Input 184 2 5 2" xfId="7974"/>
    <cellStyle name="Input 184 2 5 2 2" xfId="16580"/>
    <cellStyle name="Input 184 2 5 3" xfId="11104"/>
    <cellStyle name="Input 184 2 5 3 2" xfId="18793"/>
    <cellStyle name="Input 184 2 5 4" xfId="21840"/>
    <cellStyle name="Input 184 2 5 5" xfId="25379"/>
    <cellStyle name="Input 184 2 5 6" xfId="29064"/>
    <cellStyle name="Input 184 2 6" xfId="7970"/>
    <cellStyle name="Input 184 2 6 2" xfId="23146"/>
    <cellStyle name="Input 184 2 7" xfId="11100"/>
    <cellStyle name="Input 184 2 7 2" xfId="19572"/>
    <cellStyle name="Input 184 2 8" xfId="24383"/>
    <cellStyle name="Input 184 2 9" xfId="25375"/>
    <cellStyle name="Input 184 3" xfId="3275"/>
    <cellStyle name="Input 184 3 2" xfId="7975"/>
    <cellStyle name="Input 184 3 2 2" xfId="23152"/>
    <cellStyle name="Input 184 3 3" xfId="11105"/>
    <cellStyle name="Input 184 3 3 2" xfId="19562"/>
    <cellStyle name="Input 184 3 4" xfId="18207"/>
    <cellStyle name="Input 184 3 5" xfId="25380"/>
    <cellStyle name="Input 184 3 6" xfId="29065"/>
    <cellStyle name="Input 184 4" xfId="3276"/>
    <cellStyle name="Input 184 4 2" xfId="7976"/>
    <cellStyle name="Input 184 4 2 2" xfId="20607"/>
    <cellStyle name="Input 184 4 3" xfId="11106"/>
    <cellStyle name="Input 184 4 3 2" xfId="18786"/>
    <cellStyle name="Input 184 4 4" xfId="18206"/>
    <cellStyle name="Input 184 4 5" xfId="25381"/>
    <cellStyle name="Input 184 4 6" xfId="29066"/>
    <cellStyle name="Input 184 5" xfId="7969"/>
    <cellStyle name="Input 184 5 2" xfId="16581"/>
    <cellStyle name="Input 184 6" xfId="11099"/>
    <cellStyle name="Input 184 6 2" xfId="18783"/>
    <cellStyle name="Input 184 7" xfId="18209"/>
    <cellStyle name="Input 184 8" xfId="25374"/>
    <cellStyle name="Input 184 9" xfId="29059"/>
    <cellStyle name="Input 185" xfId="3277"/>
    <cellStyle name="Input 185 2" xfId="3278"/>
    <cellStyle name="Input 185 2 10" xfId="29068"/>
    <cellStyle name="Input 185 2 2" xfId="3279"/>
    <cellStyle name="Input 185 2 2 2" xfId="7979"/>
    <cellStyle name="Input 185 2 2 2 2" xfId="20602"/>
    <cellStyle name="Input 185 2 2 3" xfId="11109"/>
    <cellStyle name="Input 185 2 2 3 2" xfId="18787"/>
    <cellStyle name="Input 185 2 2 4" xfId="21830"/>
    <cellStyle name="Input 185 2 2 5" xfId="25384"/>
    <cellStyle name="Input 185 2 2 6" xfId="29069"/>
    <cellStyle name="Input 185 2 3" xfId="3280"/>
    <cellStyle name="Input 185 2 3 2" xfId="7980"/>
    <cellStyle name="Input 185 2 3 2 2" xfId="23151"/>
    <cellStyle name="Input 185 2 3 3" xfId="11110"/>
    <cellStyle name="Input 185 2 3 3 2" xfId="19568"/>
    <cellStyle name="Input 185 2 3 4" xfId="24379"/>
    <cellStyle name="Input 185 2 3 5" xfId="25385"/>
    <cellStyle name="Input 185 2 3 6" xfId="29070"/>
    <cellStyle name="Input 185 2 4" xfId="3281"/>
    <cellStyle name="Input 185 2 4 2" xfId="7981"/>
    <cellStyle name="Input 185 2 4 2 2" xfId="20606"/>
    <cellStyle name="Input 185 2 4 3" xfId="11111"/>
    <cellStyle name="Input 185 2 4 3 2" xfId="15531"/>
    <cellStyle name="Input 185 2 4 4" xfId="21837"/>
    <cellStyle name="Input 185 2 4 5" xfId="25386"/>
    <cellStyle name="Input 185 2 4 6" xfId="29071"/>
    <cellStyle name="Input 185 2 5" xfId="3282"/>
    <cellStyle name="Input 185 2 5 2" xfId="7982"/>
    <cellStyle name="Input 185 2 5 2 2" xfId="16578"/>
    <cellStyle name="Input 185 2 5 3" xfId="11112"/>
    <cellStyle name="Input 185 2 5 3 2" xfId="18792"/>
    <cellStyle name="Input 185 2 5 4" xfId="18204"/>
    <cellStyle name="Input 185 2 5 5" xfId="25387"/>
    <cellStyle name="Input 185 2 5 6" xfId="29072"/>
    <cellStyle name="Input 185 2 6" xfId="7978"/>
    <cellStyle name="Input 185 2 6 2" xfId="23147"/>
    <cellStyle name="Input 185 2 7" xfId="11108"/>
    <cellStyle name="Input 185 2 7 2" xfId="15532"/>
    <cellStyle name="Input 185 2 8" xfId="24372"/>
    <cellStyle name="Input 185 2 9" xfId="25383"/>
    <cellStyle name="Input 185 3" xfId="3283"/>
    <cellStyle name="Input 185 3 2" xfId="7983"/>
    <cellStyle name="Input 185 3 2 2" xfId="23150"/>
    <cellStyle name="Input 185 3 3" xfId="11113"/>
    <cellStyle name="Input 185 3 3 2" xfId="19563"/>
    <cellStyle name="Input 185 3 4" xfId="24378"/>
    <cellStyle name="Input 185 3 5" xfId="25388"/>
    <cellStyle name="Input 185 3 6" xfId="29073"/>
    <cellStyle name="Input 185 4" xfId="3284"/>
    <cellStyle name="Input 185 4 2" xfId="7984"/>
    <cellStyle name="Input 185 4 2 2" xfId="20605"/>
    <cellStyle name="Input 185 4 3" xfId="11114"/>
    <cellStyle name="Input 185 4 3 2" xfId="18788"/>
    <cellStyle name="Input 185 4 4" xfId="21836"/>
    <cellStyle name="Input 185 4 5" xfId="25389"/>
    <cellStyle name="Input 185 4 6" xfId="29074"/>
    <cellStyle name="Input 185 5" xfId="7977"/>
    <cellStyle name="Input 185 5 2" xfId="16579"/>
    <cellStyle name="Input 185 6" xfId="11107"/>
    <cellStyle name="Input 185 6 2" xfId="19569"/>
    <cellStyle name="Input 185 7" xfId="18205"/>
    <cellStyle name="Input 185 8" xfId="25382"/>
    <cellStyle name="Input 185 9" xfId="29067"/>
    <cellStyle name="Input 186" xfId="3285"/>
    <cellStyle name="Input 186 2" xfId="3286"/>
    <cellStyle name="Input 186 2 10" xfId="29076"/>
    <cellStyle name="Input 186 2 2" xfId="3287"/>
    <cellStyle name="Input 186 2 2 2" xfId="7987"/>
    <cellStyle name="Input 186 2 2 2 2" xfId="20604"/>
    <cellStyle name="Input 186 2 2 3" xfId="11117"/>
    <cellStyle name="Input 186 2 2 3 2" xfId="18789"/>
    <cellStyle name="Input 186 2 2 4" xfId="21831"/>
    <cellStyle name="Input 186 2 2 5" xfId="25392"/>
    <cellStyle name="Input 186 2 2 6" xfId="29077"/>
    <cellStyle name="Input 186 2 3" xfId="3288"/>
    <cellStyle name="Input 186 2 3 2" xfId="7988"/>
    <cellStyle name="Input 186 2 3 2 2" xfId="16576"/>
    <cellStyle name="Input 186 2 3 3" xfId="11118"/>
    <cellStyle name="Input 186 2 3 3 2" xfId="19566"/>
    <cellStyle name="Input 186 2 3 4" xfId="24377"/>
    <cellStyle name="Input 186 2 3 5" xfId="25393"/>
    <cellStyle name="Input 186 2 3 6" xfId="29078"/>
    <cellStyle name="Input 186 2 4" xfId="3289"/>
    <cellStyle name="Input 186 2 4 2" xfId="7989"/>
    <cellStyle name="Input 186 2 4 2 2" xfId="23148"/>
    <cellStyle name="Input 186 2 4 3" xfId="11119"/>
    <cellStyle name="Input 186 2 4 3 2" xfId="15529"/>
    <cellStyle name="Input 186 2 4 4" xfId="21835"/>
    <cellStyle name="Input 186 2 4 5" xfId="25394"/>
    <cellStyle name="Input 186 2 4 6" xfId="29079"/>
    <cellStyle name="Input 186 2 5" xfId="3290"/>
    <cellStyle name="Input 186 2 5 2" xfId="7990"/>
    <cellStyle name="Input 186 2 5 2 2" xfId="20603"/>
    <cellStyle name="Input 186 2 5 3" xfId="11120"/>
    <cellStyle name="Input 186 2 5 3 2" xfId="18790"/>
    <cellStyle name="Input 186 2 5 4" xfId="18202"/>
    <cellStyle name="Input 186 2 5 5" xfId="25395"/>
    <cellStyle name="Input 186 2 5 6" xfId="29080"/>
    <cellStyle name="Input 186 2 6" xfId="7986"/>
    <cellStyle name="Input 186 2 6 2" xfId="23149"/>
    <cellStyle name="Input 186 2 7" xfId="11116"/>
    <cellStyle name="Input 186 2 7 2" xfId="15530"/>
    <cellStyle name="Input 186 2 8" xfId="24373"/>
    <cellStyle name="Input 186 2 9" xfId="25391"/>
    <cellStyle name="Input 186 3" xfId="3291"/>
    <cellStyle name="Input 186 3 2" xfId="7991"/>
    <cellStyle name="Input 186 3 2 2" xfId="16575"/>
    <cellStyle name="Input 186 3 3" xfId="11121"/>
    <cellStyle name="Input 186 3 3 2" xfId="19565"/>
    <cellStyle name="Input 186 3 4" xfId="24376"/>
    <cellStyle name="Input 186 3 5" xfId="25396"/>
    <cellStyle name="Input 186 3 6" xfId="29081"/>
    <cellStyle name="Input 186 4" xfId="3292"/>
    <cellStyle name="Input 186 4 2" xfId="7992"/>
    <cellStyle name="Input 186 4 2 2" xfId="16574"/>
    <cellStyle name="Input 186 4 3" xfId="11122"/>
    <cellStyle name="Input 186 4 3 2" xfId="15528"/>
    <cellStyle name="Input 186 4 4" xfId="21834"/>
    <cellStyle name="Input 186 4 5" xfId="25397"/>
    <cellStyle name="Input 186 4 6" xfId="29082"/>
    <cellStyle name="Input 186 5" xfId="7985"/>
    <cellStyle name="Input 186 5 2" xfId="16577"/>
    <cellStyle name="Input 186 6" xfId="11115"/>
    <cellStyle name="Input 186 6 2" xfId="19567"/>
    <cellStyle name="Input 186 7" xfId="18203"/>
    <cellStyle name="Input 186 8" xfId="25390"/>
    <cellStyle name="Input 186 9" xfId="29075"/>
    <cellStyle name="Input 187" xfId="3293"/>
    <cellStyle name="Input 187 2" xfId="3294"/>
    <cellStyle name="Input 187 2 10" xfId="29084"/>
    <cellStyle name="Input 187 2 2" xfId="3295"/>
    <cellStyle name="Input 187 2 2 2" xfId="7995"/>
    <cellStyle name="Input 187 2 2 2 2" xfId="20593"/>
    <cellStyle name="Input 187 2 2 3" xfId="11125"/>
    <cellStyle name="Input 187 2 2 3 2" xfId="15527"/>
    <cellStyle name="Input 187 2 2 4" xfId="21833"/>
    <cellStyle name="Input 187 2 2 5" xfId="25400"/>
    <cellStyle name="Input 187 2 2 6" xfId="29085"/>
    <cellStyle name="Input 187 2 3" xfId="3296"/>
    <cellStyle name="Input 187 2 3 2" xfId="7996"/>
    <cellStyle name="Input 187 2 3 2 2" xfId="23145"/>
    <cellStyle name="Input 187 2 3 3" xfId="11126"/>
    <cellStyle name="Input 187 2 3 3 2" xfId="15526"/>
    <cellStyle name="Input 187 2 3 4" xfId="18200"/>
    <cellStyle name="Input 187 2 3 5" xfId="25401"/>
    <cellStyle name="Input 187 2 3 6" xfId="29086"/>
    <cellStyle name="Input 187 2 4" xfId="3297"/>
    <cellStyle name="Input 187 2 4 2" xfId="7997"/>
    <cellStyle name="Input 187 2 4 2 2" xfId="20600"/>
    <cellStyle name="Input 187 2 4 3" xfId="11127"/>
    <cellStyle name="Input 187 2 4 3 2" xfId="15525"/>
    <cellStyle name="Input 187 2 4 4" xfId="24374"/>
    <cellStyle name="Input 187 2 4 5" xfId="25402"/>
    <cellStyle name="Input 187 2 4 6" xfId="29087"/>
    <cellStyle name="Input 187 2 5" xfId="3298"/>
    <cellStyle name="Input 187 2 5 2" xfId="7998"/>
    <cellStyle name="Input 187 2 5 2 2" xfId="16572"/>
    <cellStyle name="Input 187 2 5 3" xfId="11128"/>
    <cellStyle name="Input 187 2 5 3 2" xfId="18801"/>
    <cellStyle name="Input 187 2 5 4" xfId="21832"/>
    <cellStyle name="Input 187 2 5 5" xfId="25403"/>
    <cellStyle name="Input 187 2 5 6" xfId="29088"/>
    <cellStyle name="Input 187 2 6" xfId="7994"/>
    <cellStyle name="Input 187 2 6 2" xfId="23138"/>
    <cellStyle name="Input 187 2 7" xfId="11124"/>
    <cellStyle name="Input 187 2 7 2" xfId="19564"/>
    <cellStyle name="Input 187 2 8" xfId="24375"/>
    <cellStyle name="Input 187 2 9" xfId="25399"/>
    <cellStyle name="Input 187 3" xfId="3299"/>
    <cellStyle name="Input 187 3 2" xfId="7999"/>
    <cellStyle name="Input 187 3 2 2" xfId="23144"/>
    <cellStyle name="Input 187 3 3" xfId="11129"/>
    <cellStyle name="Input 187 3 3 2" xfId="19554"/>
    <cellStyle name="Input 187 3 4" xfId="18199"/>
    <cellStyle name="Input 187 3 5" xfId="25404"/>
    <cellStyle name="Input 187 3 6" xfId="29089"/>
    <cellStyle name="Input 187 4" xfId="3300"/>
    <cellStyle name="Input 187 4 2" xfId="8000"/>
    <cellStyle name="Input 187 4 2 2" xfId="20599"/>
    <cellStyle name="Input 187 4 3" xfId="11130"/>
    <cellStyle name="Input 187 4 3 2" xfId="18794"/>
    <cellStyle name="Input 187 4 4" xfId="18198"/>
    <cellStyle name="Input 187 4 5" xfId="25405"/>
    <cellStyle name="Input 187 4 6" xfId="29090"/>
    <cellStyle name="Input 187 5" xfId="7993"/>
    <cellStyle name="Input 187 5 2" xfId="16573"/>
    <cellStyle name="Input 187 6" xfId="11123"/>
    <cellStyle name="Input 187 6 2" xfId="18791"/>
    <cellStyle name="Input 187 7" xfId="18201"/>
    <cellStyle name="Input 187 8" xfId="25398"/>
    <cellStyle name="Input 187 9" xfId="29083"/>
    <cellStyle name="Input 188" xfId="3301"/>
    <cellStyle name="Input 188 2" xfId="3302"/>
    <cellStyle name="Input 188 2 10" xfId="29092"/>
    <cellStyle name="Input 188 2 2" xfId="3303"/>
    <cellStyle name="Input 188 2 2 2" xfId="8003"/>
    <cellStyle name="Input 188 2 2 2 2" xfId="20594"/>
    <cellStyle name="Input 188 2 2 3" xfId="11133"/>
    <cellStyle name="Input 188 2 2 3 2" xfId="18795"/>
    <cellStyle name="Input 188 2 2 4" xfId="18195"/>
    <cellStyle name="Input 188 2 2 5" xfId="25408"/>
    <cellStyle name="Input 188 2 2 6" xfId="29093"/>
    <cellStyle name="Input 188 2 3" xfId="3304"/>
    <cellStyle name="Input 188 2 3 2" xfId="8004"/>
    <cellStyle name="Input 188 2 3 2 2" xfId="23143"/>
    <cellStyle name="Input 188 2 3 3" xfId="11134"/>
    <cellStyle name="Input 188 2 3 3 2" xfId="19560"/>
    <cellStyle name="Input 188 2 3 4" xfId="24370"/>
    <cellStyle name="Input 188 2 3 5" xfId="25409"/>
    <cellStyle name="Input 188 2 3 6" xfId="29094"/>
    <cellStyle name="Input 188 2 4" xfId="3305"/>
    <cellStyle name="Input 188 2 4 2" xfId="8005"/>
    <cellStyle name="Input 188 2 4 2 2" xfId="20598"/>
    <cellStyle name="Input 188 2 4 3" xfId="11135"/>
    <cellStyle name="Input 188 2 4 3 2" xfId="15523"/>
    <cellStyle name="Input 188 2 4 4" xfId="21828"/>
    <cellStyle name="Input 188 2 4 5" xfId="25410"/>
    <cellStyle name="Input 188 2 4 6" xfId="29095"/>
    <cellStyle name="Input 188 2 5" xfId="3306"/>
    <cellStyle name="Input 188 2 5 2" xfId="8006"/>
    <cellStyle name="Input 188 2 5 2 2" xfId="16570"/>
    <cellStyle name="Input 188 2 5 3" xfId="11136"/>
    <cellStyle name="Input 188 2 5 3 2" xfId="18800"/>
    <cellStyle name="Input 188 2 5 4" xfId="18194"/>
    <cellStyle name="Input 188 2 5 5" xfId="25411"/>
    <cellStyle name="Input 188 2 5 6" xfId="29096"/>
    <cellStyle name="Input 188 2 6" xfId="8002"/>
    <cellStyle name="Input 188 2 6 2" xfId="23139"/>
    <cellStyle name="Input 188 2 7" xfId="11132"/>
    <cellStyle name="Input 188 2 7 2" xfId="15524"/>
    <cellStyle name="Input 188 2 8" xfId="18196"/>
    <cellStyle name="Input 188 2 9" xfId="25407"/>
    <cellStyle name="Input 188 3" xfId="3307"/>
    <cellStyle name="Input 188 3 2" xfId="8007"/>
    <cellStyle name="Input 188 3 2 2" xfId="23142"/>
    <cellStyle name="Input 188 3 3" xfId="11137"/>
    <cellStyle name="Input 188 3 3 2" xfId="19555"/>
    <cellStyle name="Input 188 3 4" xfId="24365"/>
    <cellStyle name="Input 188 3 5" xfId="25412"/>
    <cellStyle name="Input 188 3 6" xfId="29097"/>
    <cellStyle name="Input 188 4" xfId="3308"/>
    <cellStyle name="Input 188 4 2" xfId="8008"/>
    <cellStyle name="Input 188 4 2 2" xfId="20597"/>
    <cellStyle name="Input 188 4 3" xfId="11138"/>
    <cellStyle name="Input 188 4 3 2" xfId="18796"/>
    <cellStyle name="Input 188 4 4" xfId="21823"/>
    <cellStyle name="Input 188 4 5" xfId="25413"/>
    <cellStyle name="Input 188 4 6" xfId="29098"/>
    <cellStyle name="Input 188 5" xfId="8001"/>
    <cellStyle name="Input 188 5 2" xfId="16571"/>
    <cellStyle name="Input 188 6" xfId="11131"/>
    <cellStyle name="Input 188 6 2" xfId="19561"/>
    <cellStyle name="Input 188 7" xfId="18197"/>
    <cellStyle name="Input 188 8" xfId="25406"/>
    <cellStyle name="Input 188 9" xfId="29091"/>
    <cellStyle name="Input 189" xfId="3309"/>
    <cellStyle name="Input 189 2" xfId="3310"/>
    <cellStyle name="Input 189 2 10" xfId="29100"/>
    <cellStyle name="Input 189 2 2" xfId="3311"/>
    <cellStyle name="Input 189 2 2 2" xfId="8011"/>
    <cellStyle name="Input 189 2 2 2 2" xfId="20596"/>
    <cellStyle name="Input 189 2 2 3" xfId="11141"/>
    <cellStyle name="Input 189 2 2 3 2" xfId="18797"/>
    <cellStyle name="Input 189 2 2 4" xfId="18193"/>
    <cellStyle name="Input 189 2 2 5" xfId="25416"/>
    <cellStyle name="Input 189 2 2 6" xfId="29101"/>
    <cellStyle name="Input 189 2 3" xfId="3312"/>
    <cellStyle name="Input 189 2 3 2" xfId="8012"/>
    <cellStyle name="Input 189 2 3 2 2" xfId="16568"/>
    <cellStyle name="Input 189 2 3 3" xfId="11142"/>
    <cellStyle name="Input 189 2 3 3 2" xfId="19558"/>
    <cellStyle name="Input 189 2 3 4" xfId="24368"/>
    <cellStyle name="Input 189 2 3 5" xfId="25417"/>
    <cellStyle name="Input 189 2 3 6" xfId="29102"/>
    <cellStyle name="Input 189 2 4" xfId="3313"/>
    <cellStyle name="Input 189 2 4 2" xfId="8013"/>
    <cellStyle name="Input 189 2 4 2 2" xfId="23140"/>
    <cellStyle name="Input 189 2 4 3" xfId="11143"/>
    <cellStyle name="Input 189 2 4 3 2" xfId="15521"/>
    <cellStyle name="Input 189 2 4 4" xfId="21826"/>
    <cellStyle name="Input 189 2 4 5" xfId="25418"/>
    <cellStyle name="Input 189 2 4 6" xfId="29103"/>
    <cellStyle name="Input 189 2 5" xfId="3314"/>
    <cellStyle name="Input 189 2 5 2" xfId="8014"/>
    <cellStyle name="Input 189 2 5 2 2" xfId="20595"/>
    <cellStyle name="Input 189 2 5 3" xfId="11144"/>
    <cellStyle name="Input 189 2 5 3 2" xfId="18798"/>
    <cellStyle name="Input 189 2 5 4" xfId="18192"/>
    <cellStyle name="Input 189 2 5 5" xfId="25419"/>
    <cellStyle name="Input 189 2 5 6" xfId="29104"/>
    <cellStyle name="Input 189 2 6" xfId="8010"/>
    <cellStyle name="Input 189 2 6 2" xfId="23141"/>
    <cellStyle name="Input 189 2 7" xfId="11140"/>
    <cellStyle name="Input 189 2 7 2" xfId="15522"/>
    <cellStyle name="Input 189 2 8" xfId="21827"/>
    <cellStyle name="Input 189 2 9" xfId="25415"/>
    <cellStyle name="Input 189 3" xfId="3315"/>
    <cellStyle name="Input 189 3 2" xfId="8015"/>
    <cellStyle name="Input 189 3 2 2" xfId="16567"/>
    <cellStyle name="Input 189 3 3" xfId="11145"/>
    <cellStyle name="Input 189 3 3 2" xfId="19557"/>
    <cellStyle name="Input 189 3 4" xfId="24367"/>
    <cellStyle name="Input 189 3 5" xfId="25420"/>
    <cellStyle name="Input 189 3 6" xfId="29105"/>
    <cellStyle name="Input 189 4" xfId="3316"/>
    <cellStyle name="Input 189 4 2" xfId="8016"/>
    <cellStyle name="Input 189 4 2 2" xfId="16566"/>
    <cellStyle name="Input 189 4 3" xfId="11146"/>
    <cellStyle name="Input 189 4 3 2" xfId="15520"/>
    <cellStyle name="Input 189 4 4" xfId="21825"/>
    <cellStyle name="Input 189 4 5" xfId="25421"/>
    <cellStyle name="Input 189 4 6" xfId="29106"/>
    <cellStyle name="Input 189 5" xfId="8009"/>
    <cellStyle name="Input 189 5 2" xfId="16569"/>
    <cellStyle name="Input 189 6" xfId="11139"/>
    <cellStyle name="Input 189 6 2" xfId="19559"/>
    <cellStyle name="Input 189 7" xfId="24369"/>
    <cellStyle name="Input 189 8" xfId="25414"/>
    <cellStyle name="Input 189 9" xfId="29099"/>
    <cellStyle name="Input 19" xfId="3317"/>
    <cellStyle name="Input 19 2" xfId="3318"/>
    <cellStyle name="Input 19 2 10" xfId="29108"/>
    <cellStyle name="Input 19 2 2" xfId="3319"/>
    <cellStyle name="Input 19 2 2 2" xfId="8019"/>
    <cellStyle name="Input 19 2 2 2 2" xfId="20585"/>
    <cellStyle name="Input 19 2 2 3" xfId="11149"/>
    <cellStyle name="Input 19 2 2 3 2" xfId="15519"/>
    <cellStyle name="Input 19 2 2 4" xfId="21824"/>
    <cellStyle name="Input 19 2 2 5" xfId="25424"/>
    <cellStyle name="Input 19 2 2 6" xfId="29109"/>
    <cellStyle name="Input 19 2 3" xfId="3320"/>
    <cellStyle name="Input 19 2 3 2" xfId="8020"/>
    <cellStyle name="Input 19 2 3 2 2" xfId="23137"/>
    <cellStyle name="Input 19 2 3 3" xfId="11150"/>
    <cellStyle name="Input 19 2 3 3 2" xfId="15518"/>
    <cellStyle name="Input 19 2 3 4" xfId="18190"/>
    <cellStyle name="Input 19 2 3 5" xfId="25425"/>
    <cellStyle name="Input 19 2 3 6" xfId="29110"/>
    <cellStyle name="Input 19 2 4" xfId="3321"/>
    <cellStyle name="Input 19 2 4 2" xfId="8021"/>
    <cellStyle name="Input 19 2 4 2 2" xfId="20592"/>
    <cellStyle name="Input 19 2 4 3" xfId="11151"/>
    <cellStyle name="Input 19 2 4 3 2" xfId="15517"/>
    <cellStyle name="Input 19 2 4 4" xfId="18189"/>
    <cellStyle name="Input 19 2 4 5" xfId="25426"/>
    <cellStyle name="Input 19 2 4 6" xfId="29111"/>
    <cellStyle name="Input 19 2 5" xfId="3322"/>
    <cellStyle name="Input 19 2 5 2" xfId="8022"/>
    <cellStyle name="Input 19 2 5 2 2" xfId="16564"/>
    <cellStyle name="Input 19 2 5 3" xfId="11152"/>
    <cellStyle name="Input 19 2 5 3 2" xfId="18809"/>
    <cellStyle name="Input 19 2 5 4" xfId="24360"/>
    <cellStyle name="Input 19 2 5 5" xfId="25427"/>
    <cellStyle name="Input 19 2 5 6" xfId="29112"/>
    <cellStyle name="Input 19 2 6" xfId="8018"/>
    <cellStyle name="Input 19 2 6 2" xfId="23130"/>
    <cellStyle name="Input 19 2 7" xfId="11148"/>
    <cellStyle name="Input 19 2 7 2" xfId="19556"/>
    <cellStyle name="Input 19 2 8" xfId="24366"/>
    <cellStyle name="Input 19 2 9" xfId="25423"/>
    <cellStyle name="Input 19 3" xfId="3323"/>
    <cellStyle name="Input 19 3 2" xfId="8023"/>
    <cellStyle name="Input 19 3 2 2" xfId="23136"/>
    <cellStyle name="Input 19 3 3" xfId="11153"/>
    <cellStyle name="Input 19 3 3 2" xfId="19546"/>
    <cellStyle name="Input 19 3 4" xfId="21818"/>
    <cellStyle name="Input 19 3 5" xfId="25428"/>
    <cellStyle name="Input 19 3 6" xfId="29113"/>
    <cellStyle name="Input 19 4" xfId="3324"/>
    <cellStyle name="Input 19 4 2" xfId="8024"/>
    <cellStyle name="Input 19 4 2 2" xfId="20591"/>
    <cellStyle name="Input 19 4 3" xfId="11154"/>
    <cellStyle name="Input 19 4 3 2" xfId="18802"/>
    <cellStyle name="Input 19 4 4" xfId="24364"/>
    <cellStyle name="Input 19 4 5" xfId="25429"/>
    <cellStyle name="Input 19 4 6" xfId="29114"/>
    <cellStyle name="Input 19 5" xfId="8017"/>
    <cellStyle name="Input 19 5 2" xfId="16565"/>
    <cellStyle name="Input 19 6" xfId="11147"/>
    <cellStyle name="Input 19 6 2" xfId="18799"/>
    <cellStyle name="Input 19 7" xfId="18191"/>
    <cellStyle name="Input 19 8" xfId="25422"/>
    <cellStyle name="Input 19 9" xfId="29107"/>
    <cellStyle name="Input 190" xfId="3325"/>
    <cellStyle name="Input 190 2" xfId="3326"/>
    <cellStyle name="Input 190 2 10" xfId="29116"/>
    <cellStyle name="Input 190 2 2" xfId="3327"/>
    <cellStyle name="Input 190 2 2 2" xfId="8027"/>
    <cellStyle name="Input 190 2 2 2 2" xfId="20586"/>
    <cellStyle name="Input 190 2 2 3" xfId="11157"/>
    <cellStyle name="Input 190 2 2 3 2" xfId="18803"/>
    <cellStyle name="Input 190 2 2 4" xfId="24363"/>
    <cellStyle name="Input 190 2 2 5" xfId="25432"/>
    <cellStyle name="Input 190 2 2 6" xfId="29117"/>
    <cellStyle name="Input 190 2 3" xfId="3328"/>
    <cellStyle name="Input 190 2 3 2" xfId="8028"/>
    <cellStyle name="Input 190 2 3 2 2" xfId="23135"/>
    <cellStyle name="Input 190 2 3 3" xfId="11158"/>
    <cellStyle name="Input 190 2 3 3 2" xfId="19552"/>
    <cellStyle name="Input 190 2 3 4" xfId="21821"/>
    <cellStyle name="Input 190 2 3 5" xfId="25433"/>
    <cellStyle name="Input 190 2 3 6" xfId="29118"/>
    <cellStyle name="Input 190 2 4" xfId="3329"/>
    <cellStyle name="Input 190 2 4 2" xfId="8029"/>
    <cellStyle name="Input 190 2 4 2 2" xfId="20590"/>
    <cellStyle name="Input 190 2 4 3" xfId="11159"/>
    <cellStyle name="Input 190 2 4 3 2" xfId="15515"/>
    <cellStyle name="Input 190 2 4 4" xfId="18187"/>
    <cellStyle name="Input 190 2 4 5" xfId="25434"/>
    <cellStyle name="Input 190 2 4 6" xfId="29119"/>
    <cellStyle name="Input 190 2 5" xfId="3330"/>
    <cellStyle name="Input 190 2 5 2" xfId="8030"/>
    <cellStyle name="Input 190 2 5 2 2" xfId="16562"/>
    <cellStyle name="Input 190 2 5 3" xfId="11160"/>
    <cellStyle name="Input 190 2 5 3 2" xfId="18808"/>
    <cellStyle name="Input 190 2 5 4" xfId="24362"/>
    <cellStyle name="Input 190 2 5 5" xfId="25435"/>
    <cellStyle name="Input 190 2 5 6" xfId="29120"/>
    <cellStyle name="Input 190 2 6" xfId="8026"/>
    <cellStyle name="Input 190 2 6 2" xfId="23131"/>
    <cellStyle name="Input 190 2 7" xfId="11156"/>
    <cellStyle name="Input 190 2 7 2" xfId="15516"/>
    <cellStyle name="Input 190 2 8" xfId="18188"/>
    <cellStyle name="Input 190 2 9" xfId="25431"/>
    <cellStyle name="Input 190 3" xfId="3331"/>
    <cellStyle name="Input 190 3 2" xfId="8031"/>
    <cellStyle name="Input 190 3 2 2" xfId="23134"/>
    <cellStyle name="Input 190 3 3" xfId="11161"/>
    <cellStyle name="Input 190 3 3 2" xfId="19547"/>
    <cellStyle name="Input 190 3 4" xfId="21820"/>
    <cellStyle name="Input 190 3 5" xfId="25436"/>
    <cellStyle name="Input 190 3 6" xfId="29121"/>
    <cellStyle name="Input 190 4" xfId="3332"/>
    <cellStyle name="Input 190 4 2" xfId="8032"/>
    <cellStyle name="Input 190 4 2 2" xfId="20589"/>
    <cellStyle name="Input 190 4 3" xfId="11162"/>
    <cellStyle name="Input 190 4 3 2" xfId="18804"/>
    <cellStyle name="Input 190 4 4" xfId="18186"/>
    <cellStyle name="Input 190 4 5" xfId="25437"/>
    <cellStyle name="Input 190 4 6" xfId="29122"/>
    <cellStyle name="Input 190 5" xfId="8025"/>
    <cellStyle name="Input 190 5 2" xfId="16563"/>
    <cellStyle name="Input 190 6" xfId="11155"/>
    <cellStyle name="Input 190 6 2" xfId="19553"/>
    <cellStyle name="Input 190 7" xfId="21822"/>
    <cellStyle name="Input 190 8" xfId="25430"/>
    <cellStyle name="Input 190 9" xfId="29115"/>
    <cellStyle name="Input 191" xfId="3333"/>
    <cellStyle name="Input 191 2" xfId="3334"/>
    <cellStyle name="Input 191 2 10" xfId="29124"/>
    <cellStyle name="Input 191 2 2" xfId="3335"/>
    <cellStyle name="Input 191 2 2 2" xfId="8035"/>
    <cellStyle name="Input 191 2 2 2 2" xfId="20588"/>
    <cellStyle name="Input 191 2 2 3" xfId="11165"/>
    <cellStyle name="Input 191 2 2 3 2" xfId="18805"/>
    <cellStyle name="Input 191 2 2 4" xfId="18185"/>
    <cellStyle name="Input 191 2 2 5" xfId="25440"/>
    <cellStyle name="Input 191 2 2 6" xfId="29125"/>
    <cellStyle name="Input 191 2 3" xfId="3336"/>
    <cellStyle name="Input 191 2 3 2" xfId="8036"/>
    <cellStyle name="Input 191 2 3 2 2" xfId="16560"/>
    <cellStyle name="Input 191 2 3 3" xfId="11166"/>
    <cellStyle name="Input 191 2 3 3 2" xfId="19550"/>
    <cellStyle name="Input 191 2 3 4" xfId="18184"/>
    <cellStyle name="Input 191 2 3 5" xfId="25441"/>
    <cellStyle name="Input 191 2 3 6" xfId="29126"/>
    <cellStyle name="Input 191 2 4" xfId="3337"/>
    <cellStyle name="Input 191 2 4 2" xfId="8037"/>
    <cellStyle name="Input 191 2 4 2 2" xfId="23132"/>
    <cellStyle name="Input 191 2 4 3" xfId="11167"/>
    <cellStyle name="Input 191 2 4 3 2" xfId="15513"/>
    <cellStyle name="Input 191 2 4 4" xfId="24347"/>
    <cellStyle name="Input 191 2 4 5" xfId="25442"/>
    <cellStyle name="Input 191 2 4 6" xfId="29127"/>
    <cellStyle name="Input 191 2 5" xfId="3338"/>
    <cellStyle name="Input 191 2 5 2" xfId="8038"/>
    <cellStyle name="Input 191 2 5 2 2" xfId="20587"/>
    <cellStyle name="Input 191 2 5 3" xfId="11168"/>
    <cellStyle name="Input 191 2 5 3 2" xfId="18806"/>
    <cellStyle name="Input 191 2 5 4" xfId="21805"/>
    <cellStyle name="Input 191 2 5 5" xfId="25443"/>
    <cellStyle name="Input 191 2 5 6" xfId="29128"/>
    <cellStyle name="Input 191 2 6" xfId="8034"/>
    <cellStyle name="Input 191 2 6 2" xfId="23133"/>
    <cellStyle name="Input 191 2 7" xfId="11164"/>
    <cellStyle name="Input 191 2 7 2" xfId="15514"/>
    <cellStyle name="Input 191 2 8" xfId="21819"/>
    <cellStyle name="Input 191 2 9" xfId="25439"/>
    <cellStyle name="Input 191 3" xfId="3339"/>
    <cellStyle name="Input 191 3 2" xfId="8039"/>
    <cellStyle name="Input 191 3 2 2" xfId="16559"/>
    <cellStyle name="Input 191 3 3" xfId="11169"/>
    <cellStyle name="Input 191 3 3 2" xfId="19549"/>
    <cellStyle name="Input 191 3 4" xfId="24359"/>
    <cellStyle name="Input 191 3 5" xfId="25444"/>
    <cellStyle name="Input 191 3 6" xfId="29129"/>
    <cellStyle name="Input 191 4" xfId="3340"/>
    <cellStyle name="Input 191 4 2" xfId="8040"/>
    <cellStyle name="Input 191 4 2 2" xfId="16558"/>
    <cellStyle name="Input 191 4 3" xfId="11170"/>
    <cellStyle name="Input 191 4 3 2" xfId="15512"/>
    <cellStyle name="Input 191 4 4" xfId="21817"/>
    <cellStyle name="Input 191 4 5" xfId="25445"/>
    <cellStyle name="Input 191 4 6" xfId="29130"/>
    <cellStyle name="Input 191 5" xfId="8033"/>
    <cellStyle name="Input 191 5 2" xfId="16561"/>
    <cellStyle name="Input 191 6" xfId="11163"/>
    <cellStyle name="Input 191 6 2" xfId="19551"/>
    <cellStyle name="Input 191 7" xfId="24361"/>
    <cellStyle name="Input 191 8" xfId="25438"/>
    <cellStyle name="Input 191 9" xfId="29123"/>
    <cellStyle name="Input 192" xfId="3341"/>
    <cellStyle name="Input 192 2" xfId="3342"/>
    <cellStyle name="Input 192 2 10" xfId="29132"/>
    <cellStyle name="Input 192 2 2" xfId="3343"/>
    <cellStyle name="Input 192 2 2 2" xfId="8043"/>
    <cellStyle name="Input 192 2 2 2 2" xfId="20577"/>
    <cellStyle name="Input 192 2 2 3" xfId="11173"/>
    <cellStyle name="Input 192 2 2 3 2" xfId="15511"/>
    <cellStyle name="Input 192 2 2 4" xfId="21816"/>
    <cellStyle name="Input 192 2 2 5" xfId="25448"/>
    <cellStyle name="Input 192 2 2 6" xfId="29133"/>
    <cellStyle name="Input 192 2 3" xfId="3344"/>
    <cellStyle name="Input 192 2 3 2" xfId="8044"/>
    <cellStyle name="Input 192 2 3 2 2" xfId="23129"/>
    <cellStyle name="Input 192 2 3 3" xfId="11174"/>
    <cellStyle name="Input 192 2 3 3 2" xfId="15510"/>
    <cellStyle name="Input 192 2 3 4" xfId="18182"/>
    <cellStyle name="Input 192 2 3 5" xfId="25449"/>
    <cellStyle name="Input 192 2 3 6" xfId="29134"/>
    <cellStyle name="Input 192 2 4" xfId="3345"/>
    <cellStyle name="Input 192 2 4 2" xfId="8045"/>
    <cellStyle name="Input 192 2 4 2 2" xfId="20584"/>
    <cellStyle name="Input 192 2 4 3" xfId="11175"/>
    <cellStyle name="Input 192 2 4 3 2" xfId="15509"/>
    <cellStyle name="Input 192 2 4 4" xfId="24353"/>
    <cellStyle name="Input 192 2 4 5" xfId="25450"/>
    <cellStyle name="Input 192 2 4 6" xfId="29135"/>
    <cellStyle name="Input 192 2 5" xfId="3346"/>
    <cellStyle name="Input 192 2 5 2" xfId="8046"/>
    <cellStyle name="Input 192 2 5 2 2" xfId="16556"/>
    <cellStyle name="Input 192 2 5 3" xfId="11176"/>
    <cellStyle name="Input 192 2 5 3 2" xfId="18817"/>
    <cellStyle name="Input 192 2 5 4" xfId="21811"/>
    <cellStyle name="Input 192 2 5 5" xfId="25451"/>
    <cellStyle name="Input 192 2 5 6" xfId="29136"/>
    <cellStyle name="Input 192 2 6" xfId="8042"/>
    <cellStyle name="Input 192 2 6 2" xfId="23122"/>
    <cellStyle name="Input 192 2 7" xfId="11172"/>
    <cellStyle name="Input 192 2 7 2" xfId="19548"/>
    <cellStyle name="Input 192 2 8" xfId="24358"/>
    <cellStyle name="Input 192 2 9" xfId="25447"/>
    <cellStyle name="Input 192 3" xfId="3347"/>
    <cellStyle name="Input 192 3 2" xfId="8047"/>
    <cellStyle name="Input 192 3 2 2" xfId="23128"/>
    <cellStyle name="Input 192 3 3" xfId="11177"/>
    <cellStyle name="Input 192 3 3 2" xfId="19538"/>
    <cellStyle name="Input 192 3 4" xfId="24357"/>
    <cellStyle name="Input 192 3 5" xfId="25452"/>
    <cellStyle name="Input 192 3 6" xfId="29137"/>
    <cellStyle name="Input 192 4" xfId="3348"/>
    <cellStyle name="Input 192 4 2" xfId="8048"/>
    <cellStyle name="Input 192 4 2 2" xfId="20583"/>
    <cellStyle name="Input 192 4 3" xfId="11178"/>
    <cellStyle name="Input 192 4 3 2" xfId="18810"/>
    <cellStyle name="Input 192 4 4" xfId="21815"/>
    <cellStyle name="Input 192 4 5" xfId="25453"/>
    <cellStyle name="Input 192 4 6" xfId="29138"/>
    <cellStyle name="Input 192 5" xfId="8041"/>
    <cellStyle name="Input 192 5 2" xfId="16557"/>
    <cellStyle name="Input 192 6" xfId="11171"/>
    <cellStyle name="Input 192 6 2" xfId="18807"/>
    <cellStyle name="Input 192 7" xfId="18183"/>
    <cellStyle name="Input 192 8" xfId="25446"/>
    <cellStyle name="Input 192 9" xfId="29131"/>
    <cellStyle name="Input 193" xfId="3349"/>
    <cellStyle name="Input 193 2" xfId="3350"/>
    <cellStyle name="Input 193 2 10" xfId="29140"/>
    <cellStyle name="Input 193 2 2" xfId="3351"/>
    <cellStyle name="Input 193 2 2 2" xfId="8051"/>
    <cellStyle name="Input 193 2 2 2 2" xfId="20578"/>
    <cellStyle name="Input 193 2 2 3" xfId="11181"/>
    <cellStyle name="Input 193 2 2 3 2" xfId="18811"/>
    <cellStyle name="Input 193 2 2 4" xfId="21814"/>
    <cellStyle name="Input 193 2 2 5" xfId="25456"/>
    <cellStyle name="Input 193 2 2 6" xfId="29141"/>
    <cellStyle name="Input 193 2 3" xfId="3352"/>
    <cellStyle name="Input 193 2 3 2" xfId="8052"/>
    <cellStyle name="Input 193 2 3 2 2" xfId="23127"/>
    <cellStyle name="Input 193 2 3 3" xfId="11182"/>
    <cellStyle name="Input 193 2 3 3 2" xfId="19544"/>
    <cellStyle name="Input 193 2 3 4" xfId="18180"/>
    <cellStyle name="Input 193 2 3 5" xfId="25457"/>
    <cellStyle name="Input 193 2 3 6" xfId="29142"/>
    <cellStyle name="Input 193 2 4" xfId="3353"/>
    <cellStyle name="Input 193 2 4 2" xfId="8053"/>
    <cellStyle name="Input 193 2 4 2 2" xfId="20582"/>
    <cellStyle name="Input 193 2 4 3" xfId="11183"/>
    <cellStyle name="Input 193 2 4 3 2" xfId="15507"/>
    <cellStyle name="Input 193 2 4 4" xfId="24355"/>
    <cellStyle name="Input 193 2 4 5" xfId="25458"/>
    <cellStyle name="Input 193 2 4 6" xfId="29143"/>
    <cellStyle name="Input 193 2 5" xfId="3354"/>
    <cellStyle name="Input 193 2 5 2" xfId="8054"/>
    <cellStyle name="Input 193 2 5 2 2" xfId="16554"/>
    <cellStyle name="Input 193 2 5 3" xfId="11184"/>
    <cellStyle name="Input 193 2 5 3 2" xfId="18816"/>
    <cellStyle name="Input 193 2 5 4" xfId="21813"/>
    <cellStyle name="Input 193 2 5 5" xfId="25459"/>
    <cellStyle name="Input 193 2 5 6" xfId="29144"/>
    <cellStyle name="Input 193 2 6" xfId="8050"/>
    <cellStyle name="Input 193 2 6 2" xfId="23123"/>
    <cellStyle name="Input 193 2 7" xfId="11180"/>
    <cellStyle name="Input 193 2 7 2" xfId="15508"/>
    <cellStyle name="Input 193 2 8" xfId="24356"/>
    <cellStyle name="Input 193 2 9" xfId="25455"/>
    <cellStyle name="Input 193 3" xfId="3355"/>
    <cellStyle name="Input 193 3 2" xfId="8055"/>
    <cellStyle name="Input 193 3 2 2" xfId="23126"/>
    <cellStyle name="Input 193 3 3" xfId="11185"/>
    <cellStyle name="Input 193 3 3 2" xfId="19539"/>
    <cellStyle name="Input 193 3 4" xfId="18179"/>
    <cellStyle name="Input 193 3 5" xfId="25460"/>
    <cellStyle name="Input 193 3 6" xfId="29145"/>
    <cellStyle name="Input 193 4" xfId="3356"/>
    <cellStyle name="Input 193 4 2" xfId="8056"/>
    <cellStyle name="Input 193 4 2 2" xfId="20581"/>
    <cellStyle name="Input 193 4 3" xfId="11186"/>
    <cellStyle name="Input 193 4 3 2" xfId="18812"/>
    <cellStyle name="Input 193 4 4" xfId="24354"/>
    <cellStyle name="Input 193 4 5" xfId="25461"/>
    <cellStyle name="Input 193 4 6" xfId="29146"/>
    <cellStyle name="Input 193 5" xfId="8049"/>
    <cellStyle name="Input 193 5 2" xfId="16555"/>
    <cellStyle name="Input 193 6" xfId="11179"/>
    <cellStyle name="Input 193 6 2" xfId="19545"/>
    <cellStyle name="Input 193 7" xfId="18181"/>
    <cellStyle name="Input 193 8" xfId="25454"/>
    <cellStyle name="Input 193 9" xfId="29139"/>
    <cellStyle name="Input 194" xfId="3357"/>
    <cellStyle name="Input 194 2" xfId="3358"/>
    <cellStyle name="Input 194 2 10" xfId="29148"/>
    <cellStyle name="Input 194 2 2" xfId="3359"/>
    <cellStyle name="Input 194 2 2 2" xfId="8059"/>
    <cellStyle name="Input 194 2 2 2 2" xfId="20580"/>
    <cellStyle name="Input 194 2 2 3" xfId="11189"/>
    <cellStyle name="Input 194 2 2 3 2" xfId="18813"/>
    <cellStyle name="Input 194 2 2 4" xfId="18177"/>
    <cellStyle name="Input 194 2 2 5" xfId="25464"/>
    <cellStyle name="Input 194 2 2 6" xfId="29149"/>
    <cellStyle name="Input 194 2 3" xfId="3360"/>
    <cellStyle name="Input 194 2 3 2" xfId="8060"/>
    <cellStyle name="Input 194 2 3 2 2" xfId="16552"/>
    <cellStyle name="Input 194 2 3 3" xfId="11190"/>
    <cellStyle name="Input 194 2 3 3 2" xfId="19542"/>
    <cellStyle name="Input 194 2 3 4" xfId="24348"/>
    <cellStyle name="Input 194 2 3 5" xfId="25465"/>
    <cellStyle name="Input 194 2 3 6" xfId="29150"/>
    <cellStyle name="Input 194 2 4" xfId="3361"/>
    <cellStyle name="Input 194 2 4 2" xfId="8061"/>
    <cellStyle name="Input 194 2 4 2 2" xfId="23124"/>
    <cellStyle name="Input 194 2 4 3" xfId="11191"/>
    <cellStyle name="Input 194 2 4 3 2" xfId="15505"/>
    <cellStyle name="Input 194 2 4 4" xfId="21806"/>
    <cellStyle name="Input 194 2 4 5" xfId="25466"/>
    <cellStyle name="Input 194 2 4 6" xfId="29151"/>
    <cellStyle name="Input 194 2 5" xfId="3362"/>
    <cellStyle name="Input 194 2 5 2" xfId="8062"/>
    <cellStyle name="Input 194 2 5 2 2" xfId="20579"/>
    <cellStyle name="Input 194 2 5 3" xfId="11192"/>
    <cellStyle name="Input 194 2 5 3 2" xfId="18814"/>
    <cellStyle name="Input 194 2 5 4" xfId="24352"/>
    <cellStyle name="Input 194 2 5 5" xfId="25467"/>
    <cellStyle name="Input 194 2 5 6" xfId="29152"/>
    <cellStyle name="Input 194 2 6" xfId="8058"/>
    <cellStyle name="Input 194 2 6 2" xfId="23125"/>
    <cellStyle name="Input 194 2 7" xfId="11188"/>
    <cellStyle name="Input 194 2 7 2" xfId="15506"/>
    <cellStyle name="Input 194 2 8" xfId="18178"/>
    <cellStyle name="Input 194 2 9" xfId="25463"/>
    <cellStyle name="Input 194 3" xfId="3363"/>
    <cellStyle name="Input 194 3 2" xfId="8063"/>
    <cellStyle name="Input 194 3 2 2" xfId="16551"/>
    <cellStyle name="Input 194 3 3" xfId="11193"/>
    <cellStyle name="Input 194 3 3 2" xfId="19541"/>
    <cellStyle name="Input 194 3 4" xfId="21810"/>
    <cellStyle name="Input 194 3 5" xfId="25468"/>
    <cellStyle name="Input 194 3 6" xfId="29153"/>
    <cellStyle name="Input 194 4" xfId="3364"/>
    <cellStyle name="Input 194 4 2" xfId="8064"/>
    <cellStyle name="Input 194 4 2 2" xfId="16550"/>
    <cellStyle name="Input 194 4 3" xfId="11194"/>
    <cellStyle name="Input 194 4 3 2" xfId="15504"/>
    <cellStyle name="Input 194 4 4" xfId="18176"/>
    <cellStyle name="Input 194 4 5" xfId="25469"/>
    <cellStyle name="Input 194 4 6" xfId="29154"/>
    <cellStyle name="Input 194 5" xfId="8057"/>
    <cellStyle name="Input 194 5 2" xfId="16553"/>
    <cellStyle name="Input 194 6" xfId="11187"/>
    <cellStyle name="Input 194 6 2" xfId="19543"/>
    <cellStyle name="Input 194 7" xfId="21812"/>
    <cellStyle name="Input 194 8" xfId="25462"/>
    <cellStyle name="Input 194 9" xfId="29147"/>
    <cellStyle name="Input 195" xfId="3365"/>
    <cellStyle name="Input 195 2" xfId="3366"/>
    <cellStyle name="Input 195 2 10" xfId="29156"/>
    <cellStyle name="Input 195 2 2" xfId="3367"/>
    <cellStyle name="Input 195 2 2 2" xfId="8067"/>
    <cellStyle name="Input 195 2 2 2 2" xfId="16547"/>
    <cellStyle name="Input 195 2 2 3" xfId="11197"/>
    <cellStyle name="Input 195 2 2 3 2" xfId="15503"/>
    <cellStyle name="Input 195 2 2 4" xfId="18175"/>
    <cellStyle name="Input 195 2 2 5" xfId="25472"/>
    <cellStyle name="Input 195 2 2 6" xfId="29157"/>
    <cellStyle name="Input 195 2 3" xfId="3368"/>
    <cellStyle name="Input 195 2 3 2" xfId="8068"/>
    <cellStyle name="Input 195 2 3 2 2" xfId="23114"/>
    <cellStyle name="Input 195 2 3 3" xfId="11198"/>
    <cellStyle name="Input 195 2 3 3 2" xfId="15502"/>
    <cellStyle name="Input 195 2 3 4" xfId="24350"/>
    <cellStyle name="Input 195 2 3 5" xfId="25473"/>
    <cellStyle name="Input 195 2 3 6" xfId="29158"/>
    <cellStyle name="Input 195 2 4" xfId="3369"/>
    <cellStyle name="Input 195 2 4 2" xfId="8069"/>
    <cellStyle name="Input 195 2 4 2 2" xfId="20569"/>
    <cellStyle name="Input 195 2 4 3" xfId="11199"/>
    <cellStyle name="Input 195 2 4 3 2" xfId="15501"/>
    <cellStyle name="Input 195 2 4 4" xfId="21808"/>
    <cellStyle name="Input 195 2 4 5" xfId="25474"/>
    <cellStyle name="Input 195 2 4 6" xfId="29159"/>
    <cellStyle name="Input 195 2 5" xfId="3370"/>
    <cellStyle name="Input 195 2 5 2" xfId="8070"/>
    <cellStyle name="Input 195 2 5 2 2" xfId="23121"/>
    <cellStyle name="Input 195 2 5 3" xfId="11200"/>
    <cellStyle name="Input 195 2 5 3 2" xfId="18825"/>
    <cellStyle name="Input 195 2 5 4" xfId="18174"/>
    <cellStyle name="Input 195 2 5 5" xfId="25475"/>
    <cellStyle name="Input 195 2 5 6" xfId="29160"/>
    <cellStyle name="Input 195 2 6" xfId="8066"/>
    <cellStyle name="Input 195 2 6 2" xfId="16548"/>
    <cellStyle name="Input 195 2 7" xfId="11196"/>
    <cellStyle name="Input 195 2 7 2" xfId="19540"/>
    <cellStyle name="Input 195 2 8" xfId="21809"/>
    <cellStyle name="Input 195 2 9" xfId="25471"/>
    <cellStyle name="Input 195 3" xfId="3371"/>
    <cellStyle name="Input 195 3 2" xfId="8071"/>
    <cellStyle name="Input 195 3 2 2" xfId="20576"/>
    <cellStyle name="Input 195 3 3" xfId="11201"/>
    <cellStyle name="Input 195 3 3 2" xfId="19530"/>
    <cellStyle name="Input 195 3 4" xfId="24349"/>
    <cellStyle name="Input 195 3 5" xfId="25476"/>
    <cellStyle name="Input 195 3 6" xfId="29161"/>
    <cellStyle name="Input 195 4" xfId="3372"/>
    <cellStyle name="Input 195 4 2" xfId="8072"/>
    <cellStyle name="Input 195 4 2 2" xfId="16546"/>
    <cellStyle name="Input 195 4 3" xfId="11202"/>
    <cellStyle name="Input 195 4 3 2" xfId="18818"/>
    <cellStyle name="Input 195 4 4" xfId="21807"/>
    <cellStyle name="Input 195 4 5" xfId="25477"/>
    <cellStyle name="Input 195 4 6" xfId="29162"/>
    <cellStyle name="Input 195 5" xfId="8065"/>
    <cellStyle name="Input 195 5 2" xfId="16549"/>
    <cellStyle name="Input 195 6" xfId="11195"/>
    <cellStyle name="Input 195 6 2" xfId="18815"/>
    <cellStyle name="Input 195 7" xfId="24351"/>
    <cellStyle name="Input 195 8" xfId="25470"/>
    <cellStyle name="Input 195 9" xfId="29155"/>
    <cellStyle name="Input 196" xfId="3373"/>
    <cellStyle name="Input 196 2" xfId="3374"/>
    <cellStyle name="Input 196 2 10" xfId="29164"/>
    <cellStyle name="Input 196 2 2" xfId="3375"/>
    <cellStyle name="Input 196 2 2 2" xfId="8075"/>
    <cellStyle name="Input 196 2 2 2 2" xfId="16545"/>
    <cellStyle name="Input 196 2 2 3" xfId="11205"/>
    <cellStyle name="Input 196 2 2 3 2" xfId="18819"/>
    <cellStyle name="Input 196 2 2 4" xfId="18171"/>
    <cellStyle name="Input 196 2 2 5" xfId="25480"/>
    <cellStyle name="Input 196 2 2 6" xfId="29165"/>
    <cellStyle name="Input 196 2 3" xfId="3376"/>
    <cellStyle name="Input 196 2 3 2" xfId="8076"/>
    <cellStyle name="Input 196 2 3 2 2" xfId="23115"/>
    <cellStyle name="Input 196 2 3 3" xfId="11206"/>
    <cellStyle name="Input 196 2 3 3 2" xfId="19536"/>
    <cellStyle name="Input 196 2 3 4" xfId="24334"/>
    <cellStyle name="Input 196 2 3 5" xfId="25481"/>
    <cellStyle name="Input 196 2 3 6" xfId="29166"/>
    <cellStyle name="Input 196 2 4" xfId="3377"/>
    <cellStyle name="Input 196 2 4 2" xfId="8077"/>
    <cellStyle name="Input 196 2 4 2 2" xfId="20570"/>
    <cellStyle name="Input 196 2 4 3" xfId="11207"/>
    <cellStyle name="Input 196 2 4 3 2" xfId="15499"/>
    <cellStyle name="Input 196 2 4 4" xfId="21792"/>
    <cellStyle name="Input 196 2 4 5" xfId="25482"/>
    <cellStyle name="Input 196 2 4 6" xfId="29167"/>
    <cellStyle name="Input 196 2 5" xfId="3378"/>
    <cellStyle name="Input 196 2 5 2" xfId="8078"/>
    <cellStyle name="Input 196 2 5 2 2" xfId="23119"/>
    <cellStyle name="Input 196 2 5 3" xfId="11208"/>
    <cellStyle name="Input 196 2 5 3 2" xfId="18824"/>
    <cellStyle name="Input 196 2 5 4" xfId="24346"/>
    <cellStyle name="Input 196 2 5 5" xfId="25483"/>
    <cellStyle name="Input 196 2 5 6" xfId="29168"/>
    <cellStyle name="Input 196 2 6" xfId="8074"/>
    <cellStyle name="Input 196 2 6 2" xfId="20575"/>
    <cellStyle name="Input 196 2 7" xfId="11204"/>
    <cellStyle name="Input 196 2 7 2" xfId="15500"/>
    <cellStyle name="Input 196 2 8" xfId="18172"/>
    <cellStyle name="Input 196 2 9" xfId="25479"/>
    <cellStyle name="Input 196 3" xfId="3379"/>
    <cellStyle name="Input 196 3 2" xfId="8079"/>
    <cellStyle name="Input 196 3 2 2" xfId="20574"/>
    <cellStyle name="Input 196 3 3" xfId="11209"/>
    <cellStyle name="Input 196 3 3 2" xfId="19531"/>
    <cellStyle name="Input 196 3 4" xfId="21804"/>
    <cellStyle name="Input 196 3 5" xfId="25484"/>
    <cellStyle name="Input 196 3 6" xfId="29169"/>
    <cellStyle name="Input 196 4" xfId="3380"/>
    <cellStyle name="Input 196 4 2" xfId="8080"/>
    <cellStyle name="Input 196 4 2 2" xfId="16544"/>
    <cellStyle name="Input 196 4 3" xfId="11210"/>
    <cellStyle name="Input 196 4 3 2" xfId="18820"/>
    <cellStyle name="Input 196 4 4" xfId="18170"/>
    <cellStyle name="Input 196 4 5" xfId="25485"/>
    <cellStyle name="Input 196 4 6" xfId="29170"/>
    <cellStyle name="Input 196 5" xfId="8073"/>
    <cellStyle name="Input 196 5 2" xfId="23120"/>
    <cellStyle name="Input 196 6" xfId="11203"/>
    <cellStyle name="Input 196 6 2" xfId="19537"/>
    <cellStyle name="Input 196 7" xfId="18173"/>
    <cellStyle name="Input 196 8" xfId="25478"/>
    <cellStyle name="Input 196 9" xfId="29163"/>
    <cellStyle name="Input 197" xfId="3381"/>
    <cellStyle name="Input 197 2" xfId="3382"/>
    <cellStyle name="Input 197 2 10" xfId="29172"/>
    <cellStyle name="Input 197 2 2" xfId="3383"/>
    <cellStyle name="Input 197 2 2 2" xfId="8083"/>
    <cellStyle name="Input 197 2 2 2 2" xfId="16543"/>
    <cellStyle name="Input 197 2 2 3" xfId="11213"/>
    <cellStyle name="Input 197 2 2 3 2" xfId="18821"/>
    <cellStyle name="Input 197 2 2 4" xfId="18169"/>
    <cellStyle name="Input 197 2 2 5" xfId="25488"/>
    <cellStyle name="Input 197 2 2 6" xfId="29173"/>
    <cellStyle name="Input 197 2 3" xfId="3384"/>
    <cellStyle name="Input 197 2 3 2" xfId="8084"/>
    <cellStyle name="Input 197 2 3 2 2" xfId="23117"/>
    <cellStyle name="Input 197 2 3 3" xfId="11214"/>
    <cellStyle name="Input 197 2 3 3 2" xfId="19534"/>
    <cellStyle name="Input 197 2 3 4" xfId="24340"/>
    <cellStyle name="Input 197 2 3 5" xfId="25489"/>
    <cellStyle name="Input 197 2 3 6" xfId="29174"/>
    <cellStyle name="Input 197 2 4" xfId="3385"/>
    <cellStyle name="Input 197 2 4 2" xfId="8085"/>
    <cellStyle name="Input 197 2 4 2 2" xfId="20572"/>
    <cellStyle name="Input 197 2 4 3" xfId="11215"/>
    <cellStyle name="Input 197 2 4 3 2" xfId="15497"/>
    <cellStyle name="Input 197 2 4 4" xfId="21798"/>
    <cellStyle name="Input 197 2 4 5" xfId="25490"/>
    <cellStyle name="Input 197 2 4 6" xfId="29175"/>
    <cellStyle name="Input 197 2 5" xfId="3386"/>
    <cellStyle name="Input 197 2 5 2" xfId="8086"/>
    <cellStyle name="Input 197 2 5 2 2" xfId="16542"/>
    <cellStyle name="Input 197 2 5 3" xfId="11216"/>
    <cellStyle name="Input 197 2 5 3 2" xfId="18822"/>
    <cellStyle name="Input 197 2 5 4" xfId="24344"/>
    <cellStyle name="Input 197 2 5 5" xfId="25491"/>
    <cellStyle name="Input 197 2 5 6" xfId="29176"/>
    <cellStyle name="Input 197 2 6" xfId="8082"/>
    <cellStyle name="Input 197 2 6 2" xfId="20573"/>
    <cellStyle name="Input 197 2 7" xfId="11212"/>
    <cellStyle name="Input 197 2 7 2" xfId="15498"/>
    <cellStyle name="Input 197 2 8" xfId="21803"/>
    <cellStyle name="Input 197 2 9" xfId="25487"/>
    <cellStyle name="Input 197 3" xfId="3387"/>
    <cellStyle name="Input 197 3 2" xfId="8087"/>
    <cellStyle name="Input 197 3 2 2" xfId="23116"/>
    <cellStyle name="Input 197 3 3" xfId="11217"/>
    <cellStyle name="Input 197 3 3 2" xfId="19533"/>
    <cellStyle name="Input 197 3 4" xfId="21802"/>
    <cellStyle name="Input 197 3 5" xfId="25492"/>
    <cellStyle name="Input 197 3 6" xfId="29177"/>
    <cellStyle name="Input 197 4" xfId="3388"/>
    <cellStyle name="Input 197 4 2" xfId="8088"/>
    <cellStyle name="Input 197 4 2 2" xfId="20571"/>
    <cellStyle name="Input 197 4 3" xfId="11218"/>
    <cellStyle name="Input 197 4 3 2" xfId="15496"/>
    <cellStyle name="Input 197 4 4" xfId="18168"/>
    <cellStyle name="Input 197 4 5" xfId="25493"/>
    <cellStyle name="Input 197 4 6" xfId="29178"/>
    <cellStyle name="Input 197 5" xfId="8081"/>
    <cellStyle name="Input 197 5 2" xfId="23118"/>
    <cellStyle name="Input 197 6" xfId="11211"/>
    <cellStyle name="Input 197 6 2" xfId="19535"/>
    <cellStyle name="Input 197 7" xfId="24345"/>
    <cellStyle name="Input 197 8" xfId="25486"/>
    <cellStyle name="Input 197 9" xfId="29171"/>
    <cellStyle name="Input 198" xfId="3389"/>
    <cellStyle name="Input 198 2" xfId="3390"/>
    <cellStyle name="Input 198 2 10" xfId="29180"/>
    <cellStyle name="Input 198 2 2" xfId="3391"/>
    <cellStyle name="Input 198 2 2 2" xfId="8091"/>
    <cellStyle name="Input 198 2 2 2 2" xfId="16539"/>
    <cellStyle name="Input 198 2 2 3" xfId="11221"/>
    <cellStyle name="Input 198 2 2 3 2" xfId="15495"/>
    <cellStyle name="Input 198 2 2 4" xfId="18167"/>
    <cellStyle name="Input 198 2 2 5" xfId="25496"/>
    <cellStyle name="Input 198 2 2 6" xfId="29181"/>
    <cellStyle name="Input 198 2 3" xfId="3392"/>
    <cellStyle name="Input 198 2 3 2" xfId="8092"/>
    <cellStyle name="Input 198 2 3 2 2" xfId="23106"/>
    <cellStyle name="Input 198 2 3 3" xfId="11222"/>
    <cellStyle name="Input 198 2 3 3 2" xfId="15494"/>
    <cellStyle name="Input 198 2 3 4" xfId="24342"/>
    <cellStyle name="Input 198 2 3 5" xfId="25497"/>
    <cellStyle name="Input 198 2 3 6" xfId="29182"/>
    <cellStyle name="Input 198 2 4" xfId="3393"/>
    <cellStyle name="Input 198 2 4 2" xfId="8093"/>
    <cellStyle name="Input 198 2 4 2 2" xfId="20561"/>
    <cellStyle name="Input 198 2 4 3" xfId="11223"/>
    <cellStyle name="Input 198 2 4 3 2" xfId="15493"/>
    <cellStyle name="Input 198 2 4 4" xfId="21800"/>
    <cellStyle name="Input 198 2 4 5" xfId="25498"/>
    <cellStyle name="Input 198 2 4 6" xfId="29183"/>
    <cellStyle name="Input 198 2 5" xfId="3394"/>
    <cellStyle name="Input 198 2 5 2" xfId="8094"/>
    <cellStyle name="Input 198 2 5 2 2" xfId="23113"/>
    <cellStyle name="Input 198 2 5 3" xfId="11224"/>
    <cellStyle name="Input 198 2 5 3 2" xfId="18833"/>
    <cellStyle name="Input 198 2 5 4" xfId="18166"/>
    <cellStyle name="Input 198 2 5 5" xfId="25499"/>
    <cellStyle name="Input 198 2 5 6" xfId="29184"/>
    <cellStyle name="Input 198 2 6" xfId="8090"/>
    <cellStyle name="Input 198 2 6 2" xfId="16540"/>
    <cellStyle name="Input 198 2 7" xfId="11220"/>
    <cellStyle name="Input 198 2 7 2" xfId="19532"/>
    <cellStyle name="Input 198 2 8" xfId="21801"/>
    <cellStyle name="Input 198 2 9" xfId="25495"/>
    <cellStyle name="Input 198 3" xfId="3395"/>
    <cellStyle name="Input 198 3 2" xfId="8095"/>
    <cellStyle name="Input 198 3 2 2" xfId="20568"/>
    <cellStyle name="Input 198 3 3" xfId="11225"/>
    <cellStyle name="Input 198 3 3 2" xfId="19522"/>
    <cellStyle name="Input 198 3 4" xfId="24341"/>
    <cellStyle name="Input 198 3 5" xfId="25500"/>
    <cellStyle name="Input 198 3 6" xfId="29185"/>
    <cellStyle name="Input 198 4" xfId="3396"/>
    <cellStyle name="Input 198 4 2" xfId="8096"/>
    <cellStyle name="Input 198 4 2 2" xfId="16538"/>
    <cellStyle name="Input 198 4 3" xfId="11226"/>
    <cellStyle name="Input 198 4 3 2" xfId="18826"/>
    <cellStyle name="Input 198 4 4" xfId="21799"/>
    <cellStyle name="Input 198 4 5" xfId="25501"/>
    <cellStyle name="Input 198 4 6" xfId="29186"/>
    <cellStyle name="Input 198 5" xfId="8089"/>
    <cellStyle name="Input 198 5 2" xfId="16541"/>
    <cellStyle name="Input 198 6" xfId="11219"/>
    <cellStyle name="Input 198 6 2" xfId="18823"/>
    <cellStyle name="Input 198 7" xfId="24343"/>
    <cellStyle name="Input 198 8" xfId="25494"/>
    <cellStyle name="Input 198 9" xfId="29179"/>
    <cellStyle name="Input 199" xfId="3397"/>
    <cellStyle name="Input 199 2" xfId="3398"/>
    <cellStyle name="Input 199 2 10" xfId="29188"/>
    <cellStyle name="Input 199 2 2" xfId="3399"/>
    <cellStyle name="Input 199 2 2 2" xfId="8099"/>
    <cellStyle name="Input 199 2 2 2 2" xfId="16537"/>
    <cellStyle name="Input 199 2 2 3" xfId="11229"/>
    <cellStyle name="Input 199 2 2 3 2" xfId="18827"/>
    <cellStyle name="Input 199 2 2 4" xfId="24335"/>
    <cellStyle name="Input 199 2 2 5" xfId="25504"/>
    <cellStyle name="Input 199 2 2 6" xfId="29189"/>
    <cellStyle name="Input 199 2 3" xfId="3400"/>
    <cellStyle name="Input 199 2 3 2" xfId="8100"/>
    <cellStyle name="Input 199 2 3 2 2" xfId="23107"/>
    <cellStyle name="Input 199 2 3 3" xfId="11230"/>
    <cellStyle name="Input 199 2 3 3 2" xfId="19528"/>
    <cellStyle name="Input 199 2 3 4" xfId="21793"/>
    <cellStyle name="Input 199 2 3 5" xfId="25505"/>
    <cellStyle name="Input 199 2 3 6" xfId="29190"/>
    <cellStyle name="Input 199 2 4" xfId="3401"/>
    <cellStyle name="Input 199 2 4 2" xfId="8101"/>
    <cellStyle name="Input 199 2 4 2 2" xfId="20562"/>
    <cellStyle name="Input 199 2 4 3" xfId="11231"/>
    <cellStyle name="Input 199 2 4 3 2" xfId="15491"/>
    <cellStyle name="Input 199 2 4 4" xfId="24339"/>
    <cellStyle name="Input 199 2 4 5" xfId="25506"/>
    <cellStyle name="Input 199 2 4 6" xfId="29191"/>
    <cellStyle name="Input 199 2 5" xfId="3402"/>
    <cellStyle name="Input 199 2 5 2" xfId="8102"/>
    <cellStyle name="Input 199 2 5 2 2" xfId="23111"/>
    <cellStyle name="Input 199 2 5 3" xfId="11232"/>
    <cellStyle name="Input 199 2 5 3 2" xfId="18832"/>
    <cellStyle name="Input 199 2 5 4" xfId="21797"/>
    <cellStyle name="Input 199 2 5 5" xfId="25507"/>
    <cellStyle name="Input 199 2 5 6" xfId="29192"/>
    <cellStyle name="Input 199 2 6" xfId="8098"/>
    <cellStyle name="Input 199 2 6 2" xfId="20567"/>
    <cellStyle name="Input 199 2 7" xfId="11228"/>
    <cellStyle name="Input 199 2 7 2" xfId="15492"/>
    <cellStyle name="Input 199 2 8" xfId="18164"/>
    <cellStyle name="Input 199 2 9" xfId="25503"/>
    <cellStyle name="Input 199 3" xfId="3403"/>
    <cellStyle name="Input 199 3 2" xfId="8103"/>
    <cellStyle name="Input 199 3 2 2" xfId="20566"/>
    <cellStyle name="Input 199 3 3" xfId="11233"/>
    <cellStyle name="Input 199 3 3 2" xfId="19523"/>
    <cellStyle name="Input 199 3 4" xfId="18163"/>
    <cellStyle name="Input 199 3 5" xfId="25508"/>
    <cellStyle name="Input 199 3 6" xfId="29193"/>
    <cellStyle name="Input 199 4" xfId="3404"/>
    <cellStyle name="Input 199 4 2" xfId="8104"/>
    <cellStyle name="Input 199 4 2 2" xfId="16536"/>
    <cellStyle name="Input 199 4 3" xfId="11234"/>
    <cellStyle name="Input 199 4 3 2" xfId="18828"/>
    <cellStyle name="Input 199 4 4" xfId="24338"/>
    <cellStyle name="Input 199 4 5" xfId="25509"/>
    <cellStyle name="Input 199 4 6" xfId="29194"/>
    <cellStyle name="Input 199 5" xfId="8097"/>
    <cellStyle name="Input 199 5 2" xfId="23112"/>
    <cellStyle name="Input 199 6" xfId="11227"/>
    <cellStyle name="Input 199 6 2" xfId="19529"/>
    <cellStyle name="Input 199 7" xfId="18165"/>
    <cellStyle name="Input 199 8" xfId="25502"/>
    <cellStyle name="Input 199 9" xfId="29187"/>
    <cellStyle name="Input 2" xfId="531"/>
    <cellStyle name="Input 2 10" xfId="3405"/>
    <cellStyle name="Input 2 11" xfId="21796"/>
    <cellStyle name="Input 2 12" xfId="25510"/>
    <cellStyle name="Input 2 13" xfId="29195"/>
    <cellStyle name="Input 2 2" xfId="3406"/>
    <cellStyle name="Input 2 2 10" xfId="29196"/>
    <cellStyle name="Input 2 2 2" xfId="3407"/>
    <cellStyle name="Input 2 2 2 2" xfId="3408"/>
    <cellStyle name="Input 2 2 2 2 2" xfId="3409"/>
    <cellStyle name="Input 2 2 2 2 2 2" xfId="8109"/>
    <cellStyle name="Input 2 2 2 2 2 2 2" xfId="20564"/>
    <cellStyle name="Input 2 2 2 2 2 3" xfId="11239"/>
    <cellStyle name="Input 2 2 2 2 2 3 2" xfId="15489"/>
    <cellStyle name="Input 2 2 2 2 2 4" xfId="18161"/>
    <cellStyle name="Input 2 2 2 2 2 5" xfId="25514"/>
    <cellStyle name="Input 2 2 2 2 2 6" xfId="29199"/>
    <cellStyle name="Input 2 2 2 2 3" xfId="8108"/>
    <cellStyle name="Input 2 2 2 2 3 2" xfId="23109"/>
    <cellStyle name="Input 2 2 2 2 4" xfId="11238"/>
    <cellStyle name="Input 2 2 2 2 4 2" xfId="19526"/>
    <cellStyle name="Input 2 2 2 2 5" xfId="21795"/>
    <cellStyle name="Input 2 2 2 2 6" xfId="25513"/>
    <cellStyle name="Input 2 2 2 2 7" xfId="29198"/>
    <cellStyle name="Input 2 2 2 3" xfId="3410"/>
    <cellStyle name="Input 2 2 2 3 2" xfId="8110"/>
    <cellStyle name="Input 2 2 2 3 2 2" xfId="16534"/>
    <cellStyle name="Input 2 2 2 3 3" xfId="11240"/>
    <cellStyle name="Input 2 2 2 3 3 2" xfId="18830"/>
    <cellStyle name="Input 2 2 2 3 4" xfId="24336"/>
    <cellStyle name="Input 2 2 2 3 5" xfId="25515"/>
    <cellStyle name="Input 2 2 2 3 6" xfId="29200"/>
    <cellStyle name="Input 2 2 2 4" xfId="8107"/>
    <cellStyle name="Input 2 2 2 4 2" xfId="16535"/>
    <cellStyle name="Input 2 2 2 5" xfId="11237"/>
    <cellStyle name="Input 2 2 2 5 2" xfId="18829"/>
    <cellStyle name="Input 2 2 2 6" xfId="24337"/>
    <cellStyle name="Input 2 2 2 7" xfId="25512"/>
    <cellStyle name="Input 2 2 2 8" xfId="29197"/>
    <cellStyle name="Input 2 2 3" xfId="3411"/>
    <cellStyle name="Input 2 2 3 2" xfId="3412"/>
    <cellStyle name="Input 2 2 3 2 2" xfId="3413"/>
    <cellStyle name="Input 2 2 3 2 2 2" xfId="8113"/>
    <cellStyle name="Input 2 2 3 2 2 2 2" xfId="16533"/>
    <cellStyle name="Input 2 2 3 2 2 3" xfId="11243"/>
    <cellStyle name="Input 2 2 3 2 2 3 2" xfId="18831"/>
    <cellStyle name="Input 2 2 3 2 2 4" xfId="18159"/>
    <cellStyle name="Input 2 2 3 2 2 5" xfId="25518"/>
    <cellStyle name="Input 2 2 3 2 2 6" xfId="29203"/>
    <cellStyle name="Input 2 2 3 2 3" xfId="8112"/>
    <cellStyle name="Input 2 2 3 2 3 2" xfId="20563"/>
    <cellStyle name="Input 2 2 3 2 4" xfId="11242"/>
    <cellStyle name="Input 2 2 3 2 4 2" xfId="15488"/>
    <cellStyle name="Input 2 2 3 2 5" xfId="18160"/>
    <cellStyle name="Input 2 2 3 2 6" xfId="25517"/>
    <cellStyle name="Input 2 2 3 2 7" xfId="29202"/>
    <cellStyle name="Input 2 2 3 3" xfId="3414"/>
    <cellStyle name="Input 2 2 3 3 2" xfId="8114"/>
    <cellStyle name="Input 2 2 3 3 2 2" xfId="16532"/>
    <cellStyle name="Input 2 2 3 3 3" xfId="11244"/>
    <cellStyle name="Input 2 2 3 3 3 2" xfId="19524"/>
    <cellStyle name="Input 2 2 3 3 4" xfId="18158"/>
    <cellStyle name="Input 2 2 3 3 5" xfId="25519"/>
    <cellStyle name="Input 2 2 3 3 6" xfId="29204"/>
    <cellStyle name="Input 2 2 3 4" xfId="8111"/>
    <cellStyle name="Input 2 2 3 4 2" xfId="23108"/>
    <cellStyle name="Input 2 2 3 5" xfId="11241"/>
    <cellStyle name="Input 2 2 3 5 2" xfId="19525"/>
    <cellStyle name="Input 2 2 3 6" xfId="21794"/>
    <cellStyle name="Input 2 2 3 7" xfId="25516"/>
    <cellStyle name="Input 2 2 3 8" xfId="29201"/>
    <cellStyle name="Input 2 2 4" xfId="3415"/>
    <cellStyle name="Input 2 2 4 2" xfId="3416"/>
    <cellStyle name="Input 2 2 4 2 2" xfId="8116"/>
    <cellStyle name="Input 2 2 4 2 2 2" xfId="23098"/>
    <cellStyle name="Input 2 2 4 2 3" xfId="11246"/>
    <cellStyle name="Input 2 2 4 2 3 2" xfId="15486"/>
    <cellStyle name="Input 2 2 4 2 4" xfId="21779"/>
    <cellStyle name="Input 2 2 4 2 5" xfId="25521"/>
    <cellStyle name="Input 2 2 4 2 6" xfId="29206"/>
    <cellStyle name="Input 2 2 4 3" xfId="8115"/>
    <cellStyle name="Input 2 2 4 3 2" xfId="16531"/>
    <cellStyle name="Input 2 2 4 4" xfId="11245"/>
    <cellStyle name="Input 2 2 4 4 2" xfId="15487"/>
    <cellStyle name="Input 2 2 4 5" xfId="24321"/>
    <cellStyle name="Input 2 2 4 6" xfId="25520"/>
    <cellStyle name="Input 2 2 4 7" xfId="29205"/>
    <cellStyle name="Input 2 2 5" xfId="3417"/>
    <cellStyle name="Input 2 2 5 2" xfId="8117"/>
    <cellStyle name="Input 2 2 5 2 2" xfId="20553"/>
    <cellStyle name="Input 2 2 5 3" xfId="11247"/>
    <cellStyle name="Input 2 2 5 3 2" xfId="15485"/>
    <cellStyle name="Input 2 2 5 4" xfId="24333"/>
    <cellStyle name="Input 2 2 5 5" xfId="25522"/>
    <cellStyle name="Input 2 2 5 6" xfId="29207"/>
    <cellStyle name="Input 2 2 6" xfId="8106"/>
    <cellStyle name="Input 2 2 6 2" xfId="20565"/>
    <cellStyle name="Input 2 2 7" xfId="11236"/>
    <cellStyle name="Input 2 2 7 2" xfId="15490"/>
    <cellStyle name="Input 2 2 8" xfId="18162"/>
    <cellStyle name="Input 2 2 9" xfId="25511"/>
    <cellStyle name="Input 2 3" xfId="3418"/>
    <cellStyle name="Input 2 3 10" xfId="29208"/>
    <cellStyle name="Input 2 3 2" xfId="3419"/>
    <cellStyle name="Input 2 3 2 2" xfId="3420"/>
    <cellStyle name="Input 2 3 2 2 2" xfId="3421"/>
    <cellStyle name="Input 2 3 2 2 2 2" xfId="8121"/>
    <cellStyle name="Input 2 3 2 2 2 2 2" xfId="23104"/>
    <cellStyle name="Input 2 3 2 2 2 3" xfId="11251"/>
    <cellStyle name="Input 2 3 2 2 2 3 2" xfId="19521"/>
    <cellStyle name="Input 2 3 2 2 2 4" xfId="21790"/>
    <cellStyle name="Input 2 3 2 2 2 5" xfId="25526"/>
    <cellStyle name="Input 2 3 2 2 2 6" xfId="29211"/>
    <cellStyle name="Input 2 3 2 2 3" xfId="8120"/>
    <cellStyle name="Input 2 3 2 2 3 2" xfId="16530"/>
    <cellStyle name="Input 2 3 2 2 4" xfId="11250"/>
    <cellStyle name="Input 2 3 2 2 4 2" xfId="18834"/>
    <cellStyle name="Input 2 3 2 2 5" xfId="24332"/>
    <cellStyle name="Input 2 3 2 2 6" xfId="25525"/>
    <cellStyle name="Input 2 3 2 2 7" xfId="29210"/>
    <cellStyle name="Input 2 3 2 3" xfId="3422"/>
    <cellStyle name="Input 2 3 2 3 2" xfId="8122"/>
    <cellStyle name="Input 2 3 2 3 2 2" xfId="20559"/>
    <cellStyle name="Input 2 3 2 3 3" xfId="11252"/>
    <cellStyle name="Input 2 3 2 3 3 2" xfId="15484"/>
    <cellStyle name="Input 2 3 2 3 4" xfId="18156"/>
    <cellStyle name="Input 2 3 2 3 5" xfId="25527"/>
    <cellStyle name="Input 2 3 2 3 6" xfId="29212"/>
    <cellStyle name="Input 2 3 2 4" xfId="8119"/>
    <cellStyle name="Input 2 3 2 4 2" xfId="20560"/>
    <cellStyle name="Input 2 3 2 5" xfId="11249"/>
    <cellStyle name="Input 2 3 2 5 2" xfId="19514"/>
    <cellStyle name="Input 2 3 2 6" xfId="18157"/>
    <cellStyle name="Input 2 3 2 7" xfId="25524"/>
    <cellStyle name="Input 2 3 2 8" xfId="29209"/>
    <cellStyle name="Input 2 3 3" xfId="3423"/>
    <cellStyle name="Input 2 3 3 2" xfId="3424"/>
    <cellStyle name="Input 2 3 3 2 2" xfId="3425"/>
    <cellStyle name="Input 2 3 3 2 2 2" xfId="8125"/>
    <cellStyle name="Input 2 3 3 2 2 2 2" xfId="20554"/>
    <cellStyle name="Input 2 3 3 2 2 3" xfId="11255"/>
    <cellStyle name="Input 2 3 3 2 2 3 2" xfId="15483"/>
    <cellStyle name="Input 2 3 3 2 2 4" xfId="24331"/>
    <cellStyle name="Input 2 3 3 2 2 5" xfId="25530"/>
    <cellStyle name="Input 2 3 3 2 2 6" xfId="29215"/>
    <cellStyle name="Input 2 3 3 2 3" xfId="8124"/>
    <cellStyle name="Input 2 3 3 2 3 2" xfId="23099"/>
    <cellStyle name="Input 2 3 3 2 4" xfId="11254"/>
    <cellStyle name="Input 2 3 3 2 4 2" xfId="19520"/>
    <cellStyle name="Input 2 3 3 2 5" xfId="21785"/>
    <cellStyle name="Input 2 3 3 2 6" xfId="25529"/>
    <cellStyle name="Input 2 3 3 2 7" xfId="29214"/>
    <cellStyle name="Input 2 3 3 3" xfId="3426"/>
    <cellStyle name="Input 2 3 3 3 2" xfId="8126"/>
    <cellStyle name="Input 2 3 3 3 2 2" xfId="23103"/>
    <cellStyle name="Input 2 3 3 3 3" xfId="11256"/>
    <cellStyle name="Input 2 3 3 3 3 2" xfId="18840"/>
    <cellStyle name="Input 2 3 3 3 4" xfId="21789"/>
    <cellStyle name="Input 2 3 3 3 5" xfId="25531"/>
    <cellStyle name="Input 2 3 3 3 6" xfId="29216"/>
    <cellStyle name="Input 2 3 3 4" xfId="8123"/>
    <cellStyle name="Input 2 3 3 4 2" xfId="16529"/>
    <cellStyle name="Input 2 3 3 5" xfId="11253"/>
    <cellStyle name="Input 2 3 3 5 2" xfId="18835"/>
    <cellStyle name="Input 2 3 3 6" xfId="24327"/>
    <cellStyle name="Input 2 3 3 7" xfId="25528"/>
    <cellStyle name="Input 2 3 3 8" xfId="29213"/>
    <cellStyle name="Input 2 3 4" xfId="3427"/>
    <cellStyle name="Input 2 3 4 2" xfId="3428"/>
    <cellStyle name="Input 2 3 4 2 2" xfId="8128"/>
    <cellStyle name="Input 2 3 4 2 2 2" xfId="16528"/>
    <cellStyle name="Input 2 3 4 2 3" xfId="11258"/>
    <cellStyle name="Input 2 3 4 2 3 2" xfId="18836"/>
    <cellStyle name="Input 2 3 4 2 4" xfId="24330"/>
    <cellStyle name="Input 2 3 4 2 5" xfId="25533"/>
    <cellStyle name="Input 2 3 4 2 6" xfId="29218"/>
    <cellStyle name="Input 2 3 4 3" xfId="8127"/>
    <cellStyle name="Input 2 3 4 3 2" xfId="20558"/>
    <cellStyle name="Input 2 3 4 4" xfId="11257"/>
    <cellStyle name="Input 2 3 4 4 2" xfId="19515"/>
    <cellStyle name="Input 2 3 4 5" xfId="18155"/>
    <cellStyle name="Input 2 3 4 6" xfId="25532"/>
    <cellStyle name="Input 2 3 4 7" xfId="29217"/>
    <cellStyle name="Input 2 3 5" xfId="3429"/>
    <cellStyle name="Input 2 3 5 2" xfId="8129"/>
    <cellStyle name="Input 2 3 5 2 2" xfId="23102"/>
    <cellStyle name="Input 2 3 5 3" xfId="11259"/>
    <cellStyle name="Input 2 3 5 3 2" xfId="19519"/>
    <cellStyle name="Input 2 3 5 4" xfId="21788"/>
    <cellStyle name="Input 2 3 5 5" xfId="25534"/>
    <cellStyle name="Input 2 3 5 6" xfId="29219"/>
    <cellStyle name="Input 2 3 6" xfId="8118"/>
    <cellStyle name="Input 2 3 6 2" xfId="23105"/>
    <cellStyle name="Input 2 3 7" xfId="11248"/>
    <cellStyle name="Input 2 3 7 2" xfId="18841"/>
    <cellStyle name="Input 2 3 8" xfId="21791"/>
    <cellStyle name="Input 2 3 9" xfId="25523"/>
    <cellStyle name="Input 2 4" xfId="3430"/>
    <cellStyle name="Input 2 4 10" xfId="29220"/>
    <cellStyle name="Input 2 4 2" xfId="3431"/>
    <cellStyle name="Input 2 4 2 2" xfId="3432"/>
    <cellStyle name="Input 2 4 2 2 2" xfId="3433"/>
    <cellStyle name="Input 2 4 2 2 2 2" xfId="8133"/>
    <cellStyle name="Input 2 4 2 2 2 2 2" xfId="20556"/>
    <cellStyle name="Input 2 4 2 2 2 3" xfId="11263"/>
    <cellStyle name="Input 2 4 2 2 2 3 2" xfId="15481"/>
    <cellStyle name="Input 2 4 2 2 2 4" xfId="18153"/>
    <cellStyle name="Input 2 4 2 2 2 5" xfId="25538"/>
    <cellStyle name="Input 2 4 2 2 2 6" xfId="29223"/>
    <cellStyle name="Input 2 4 2 2 3" xfId="8132"/>
    <cellStyle name="Input 2 4 2 2 3 2" xfId="23101"/>
    <cellStyle name="Input 2 4 2 2 4" xfId="11262"/>
    <cellStyle name="Input 2 4 2 2 4 2" xfId="19518"/>
    <cellStyle name="Input 2 4 2 2 5" xfId="21787"/>
    <cellStyle name="Input 2 4 2 2 6" xfId="25537"/>
    <cellStyle name="Input 2 4 2 2 7" xfId="29222"/>
    <cellStyle name="Input 2 4 2 3" xfId="3434"/>
    <cellStyle name="Input 2 4 2 3 2" xfId="8134"/>
    <cellStyle name="Input 2 4 2 3 2 2" xfId="16526"/>
    <cellStyle name="Input 2 4 2 3 3" xfId="11264"/>
    <cellStyle name="Input 2 4 2 3 3 2" xfId="18838"/>
    <cellStyle name="Input 2 4 2 3 4" xfId="24328"/>
    <cellStyle name="Input 2 4 2 3 5" xfId="25539"/>
    <cellStyle name="Input 2 4 2 3 6" xfId="29224"/>
    <cellStyle name="Input 2 4 2 4" xfId="8131"/>
    <cellStyle name="Input 2 4 2 4 2" xfId="16527"/>
    <cellStyle name="Input 2 4 2 5" xfId="11261"/>
    <cellStyle name="Input 2 4 2 5 2" xfId="18837"/>
    <cellStyle name="Input 2 4 2 6" xfId="24329"/>
    <cellStyle name="Input 2 4 2 7" xfId="25536"/>
    <cellStyle name="Input 2 4 2 8" xfId="29221"/>
    <cellStyle name="Input 2 4 3" xfId="3435"/>
    <cellStyle name="Input 2 4 3 2" xfId="3436"/>
    <cellStyle name="Input 2 4 3 2 2" xfId="3437"/>
    <cellStyle name="Input 2 4 3 2 2 2" xfId="8137"/>
    <cellStyle name="Input 2 4 3 2 2 2 2" xfId="16525"/>
    <cellStyle name="Input 2 4 3 2 2 3" xfId="11267"/>
    <cellStyle name="Input 2 4 3 2 2 3 2" xfId="18839"/>
    <cellStyle name="Input 2 4 3 2 2 4" xfId="18151"/>
    <cellStyle name="Input 2 4 3 2 2 5" xfId="25542"/>
    <cellStyle name="Input 2 4 3 2 2 6" xfId="29227"/>
    <cellStyle name="Input 2 4 3 2 3" xfId="8136"/>
    <cellStyle name="Input 2 4 3 2 3 2" xfId="20555"/>
    <cellStyle name="Input 2 4 3 2 4" xfId="11266"/>
    <cellStyle name="Input 2 4 3 2 4 2" xfId="15480"/>
    <cellStyle name="Input 2 4 3 2 5" xfId="18152"/>
    <cellStyle name="Input 2 4 3 2 6" xfId="25541"/>
    <cellStyle name="Input 2 4 3 2 7" xfId="29226"/>
    <cellStyle name="Input 2 4 3 3" xfId="3438"/>
    <cellStyle name="Input 2 4 3 3 2" xfId="8138"/>
    <cellStyle name="Input 2 4 3 3 2 2" xfId="16524"/>
    <cellStyle name="Input 2 4 3 3 3" xfId="11268"/>
    <cellStyle name="Input 2 4 3 3 3 2" xfId="19516"/>
    <cellStyle name="Input 2 4 3 3 4" xfId="24322"/>
    <cellStyle name="Input 2 4 3 3 5" xfId="25543"/>
    <cellStyle name="Input 2 4 3 3 6" xfId="29228"/>
    <cellStyle name="Input 2 4 3 4" xfId="8135"/>
    <cellStyle name="Input 2 4 3 4 2" xfId="23100"/>
    <cellStyle name="Input 2 4 3 5" xfId="11265"/>
    <cellStyle name="Input 2 4 3 5 2" xfId="19517"/>
    <cellStyle name="Input 2 4 3 6" xfId="21786"/>
    <cellStyle name="Input 2 4 3 7" xfId="25540"/>
    <cellStyle name="Input 2 4 3 8" xfId="29225"/>
    <cellStyle name="Input 2 4 4" xfId="3439"/>
    <cellStyle name="Input 2 4 4 2" xfId="3440"/>
    <cellStyle name="Input 2 4 4 2 2" xfId="8140"/>
    <cellStyle name="Input 2 4 4 2 2 2" xfId="23090"/>
    <cellStyle name="Input 2 4 4 2 3" xfId="11270"/>
    <cellStyle name="Input 2 4 4 2 3 2" xfId="15478"/>
    <cellStyle name="Input 2 4 4 2 4" xfId="24326"/>
    <cellStyle name="Input 2 4 4 2 5" xfId="25545"/>
    <cellStyle name="Input 2 4 4 2 6" xfId="29230"/>
    <cellStyle name="Input 2 4 4 3" xfId="8139"/>
    <cellStyle name="Input 2 4 4 3 2" xfId="16523"/>
    <cellStyle name="Input 2 4 4 4" xfId="11269"/>
    <cellStyle name="Input 2 4 4 4 2" xfId="15479"/>
    <cellStyle name="Input 2 4 4 5" xfId="21780"/>
    <cellStyle name="Input 2 4 4 6" xfId="25544"/>
    <cellStyle name="Input 2 4 4 7" xfId="29229"/>
    <cellStyle name="Input 2 4 5" xfId="3441"/>
    <cellStyle name="Input 2 4 5 2" xfId="8141"/>
    <cellStyle name="Input 2 4 5 2 2" xfId="20545"/>
    <cellStyle name="Input 2 4 5 3" xfId="11271"/>
    <cellStyle name="Input 2 4 5 3 2" xfId="15477"/>
    <cellStyle name="Input 2 4 5 4" xfId="21784"/>
    <cellStyle name="Input 2 4 5 5" xfId="25546"/>
    <cellStyle name="Input 2 4 5 6" xfId="29231"/>
    <cellStyle name="Input 2 4 6" xfId="8130"/>
    <cellStyle name="Input 2 4 6 2" xfId="20557"/>
    <cellStyle name="Input 2 4 7" xfId="11260"/>
    <cellStyle name="Input 2 4 7 2" xfId="15482"/>
    <cellStyle name="Input 2 4 8" xfId="18154"/>
    <cellStyle name="Input 2 4 9" xfId="25535"/>
    <cellStyle name="Input 2 5" xfId="3442"/>
    <cellStyle name="Input 2 5 10" xfId="29232"/>
    <cellStyle name="Input 2 5 2" xfId="3443"/>
    <cellStyle name="Input 2 5 2 2" xfId="3444"/>
    <cellStyle name="Input 2 5 2 2 2" xfId="3445"/>
    <cellStyle name="Input 2 5 2 2 2 2" xfId="8145"/>
    <cellStyle name="Input 2 5 2 2 2 2 2" xfId="23096"/>
    <cellStyle name="Input 2 5 2 2 2 3" xfId="11275"/>
    <cellStyle name="Input 2 5 2 2 2 3 2" xfId="19513"/>
    <cellStyle name="Input 2 5 2 2 2 4" xfId="18149"/>
    <cellStyle name="Input 2 5 2 2 2 5" xfId="25550"/>
    <cellStyle name="Input 2 5 2 2 2 6" xfId="29235"/>
    <cellStyle name="Input 2 5 2 2 3" xfId="8144"/>
    <cellStyle name="Input 2 5 2 2 3 2" xfId="16522"/>
    <cellStyle name="Input 2 5 2 2 4" xfId="11274"/>
    <cellStyle name="Input 2 5 2 2 4 2" xfId="18842"/>
    <cellStyle name="Input 2 5 2 2 5" xfId="21783"/>
    <cellStyle name="Input 2 5 2 2 6" xfId="25549"/>
    <cellStyle name="Input 2 5 2 2 7" xfId="29234"/>
    <cellStyle name="Input 2 5 2 3" xfId="3446"/>
    <cellStyle name="Input 2 5 2 3 2" xfId="8146"/>
    <cellStyle name="Input 2 5 2 3 2 2" xfId="20551"/>
    <cellStyle name="Input 2 5 2 3 3" xfId="11276"/>
    <cellStyle name="Input 2 5 2 3 3 2" xfId="15476"/>
    <cellStyle name="Input 2 5 2 3 4" xfId="24324"/>
    <cellStyle name="Input 2 5 2 3 5" xfId="25551"/>
    <cellStyle name="Input 2 5 2 3 6" xfId="29236"/>
    <cellStyle name="Input 2 5 2 4" xfId="8143"/>
    <cellStyle name="Input 2 5 2 4 2" xfId="20552"/>
    <cellStyle name="Input 2 5 2 5" xfId="11273"/>
    <cellStyle name="Input 2 5 2 5 2" xfId="19506"/>
    <cellStyle name="Input 2 5 2 6" xfId="24325"/>
    <cellStyle name="Input 2 5 2 7" xfId="25548"/>
    <cellStyle name="Input 2 5 2 8" xfId="29233"/>
    <cellStyle name="Input 2 5 3" xfId="3447"/>
    <cellStyle name="Input 2 5 3 2" xfId="3448"/>
    <cellStyle name="Input 2 5 3 2 2" xfId="3449"/>
    <cellStyle name="Input 2 5 3 2 2 2" xfId="8149"/>
    <cellStyle name="Input 2 5 3 2 2 2 2" xfId="20546"/>
    <cellStyle name="Input 2 5 3 2 2 3" xfId="11279"/>
    <cellStyle name="Input 2 5 3 2 2 3 2" xfId="15475"/>
    <cellStyle name="Input 2 5 3 2 2 4" xfId="24323"/>
    <cellStyle name="Input 2 5 3 2 2 5" xfId="25554"/>
    <cellStyle name="Input 2 5 3 2 2 6" xfId="29239"/>
    <cellStyle name="Input 2 5 3 2 3" xfId="8148"/>
    <cellStyle name="Input 2 5 3 2 3 2" xfId="23091"/>
    <cellStyle name="Input 2 5 3 2 4" xfId="11278"/>
    <cellStyle name="Input 2 5 3 2 4 2" xfId="19512"/>
    <cellStyle name="Input 2 5 3 2 5" xfId="18148"/>
    <cellStyle name="Input 2 5 3 2 6" xfId="25553"/>
    <cellStyle name="Input 2 5 3 2 7" xfId="29238"/>
    <cellStyle name="Input 2 5 3 3" xfId="3450"/>
    <cellStyle name="Input 2 5 3 3 2" xfId="8150"/>
    <cellStyle name="Input 2 5 3 3 2 2" xfId="23095"/>
    <cellStyle name="Input 2 5 3 3 3" xfId="11280"/>
    <cellStyle name="Input 2 5 3 3 3 2" xfId="18848"/>
    <cellStyle name="Input 2 5 3 3 4" xfId="21781"/>
    <cellStyle name="Input 2 5 3 3 5" xfId="25555"/>
    <cellStyle name="Input 2 5 3 3 6" xfId="29240"/>
    <cellStyle name="Input 2 5 3 4" xfId="8147"/>
    <cellStyle name="Input 2 5 3 4 2" xfId="16521"/>
    <cellStyle name="Input 2 5 3 5" xfId="11277"/>
    <cellStyle name="Input 2 5 3 5 2" xfId="18843"/>
    <cellStyle name="Input 2 5 3 6" xfId="21782"/>
    <cellStyle name="Input 2 5 3 7" xfId="25552"/>
    <cellStyle name="Input 2 5 3 8" xfId="29237"/>
    <cellStyle name="Input 2 5 4" xfId="3451"/>
    <cellStyle name="Input 2 5 4 2" xfId="3452"/>
    <cellStyle name="Input 2 5 4 2 2" xfId="8152"/>
    <cellStyle name="Input 2 5 4 2 2 2" xfId="16520"/>
    <cellStyle name="Input 2 5 4 2 3" xfId="11282"/>
    <cellStyle name="Input 2 5 4 2 3 2" xfId="18844"/>
    <cellStyle name="Input 2 5 4 2 4" xfId="18146"/>
    <cellStyle name="Input 2 5 4 2 5" xfId="25557"/>
    <cellStyle name="Input 2 5 4 2 6" xfId="29242"/>
    <cellStyle name="Input 2 5 4 3" xfId="8151"/>
    <cellStyle name="Input 2 5 4 3 2" xfId="20550"/>
    <cellStyle name="Input 2 5 4 4" xfId="11281"/>
    <cellStyle name="Input 2 5 4 4 2" xfId="19507"/>
    <cellStyle name="Input 2 5 4 5" xfId="18147"/>
    <cellStyle name="Input 2 5 4 6" xfId="25556"/>
    <cellStyle name="Input 2 5 4 7" xfId="29241"/>
    <cellStyle name="Input 2 5 5" xfId="3453"/>
    <cellStyle name="Input 2 5 5 2" xfId="8153"/>
    <cellStyle name="Input 2 5 5 2 2" xfId="23094"/>
    <cellStyle name="Input 2 5 5 3" xfId="11283"/>
    <cellStyle name="Input 2 5 5 3 2" xfId="19511"/>
    <cellStyle name="Input 2 5 5 4" xfId="18145"/>
    <cellStyle name="Input 2 5 5 5" xfId="25558"/>
    <cellStyle name="Input 2 5 5 6" xfId="29243"/>
    <cellStyle name="Input 2 5 6" xfId="8142"/>
    <cellStyle name="Input 2 5 6 2" xfId="23097"/>
    <cellStyle name="Input 2 5 7" xfId="11272"/>
    <cellStyle name="Input 2 5 7 2" xfId="18849"/>
    <cellStyle name="Input 2 5 8" xfId="18150"/>
    <cellStyle name="Input 2 5 9" xfId="25547"/>
    <cellStyle name="Input 2 6" xfId="3454"/>
    <cellStyle name="Input 2 6 2" xfId="3455"/>
    <cellStyle name="Input 2 6 2 2" xfId="8155"/>
    <cellStyle name="Input 2 6 2 2 2" xfId="16519"/>
    <cellStyle name="Input 2 6 2 3" xfId="11285"/>
    <cellStyle name="Input 2 6 2 3 2" xfId="18845"/>
    <cellStyle name="Input 2 6 2 4" xfId="21767"/>
    <cellStyle name="Input 2 6 2 5" xfId="25560"/>
    <cellStyle name="Input 2 6 2 6" xfId="29245"/>
    <cellStyle name="Input 2 6 3" xfId="8154"/>
    <cellStyle name="Input 2 6 3 2" xfId="20549"/>
    <cellStyle name="Input 2 6 4" xfId="11284"/>
    <cellStyle name="Input 2 6 4 2" xfId="15474"/>
    <cellStyle name="Input 2 6 5" xfId="24309"/>
    <cellStyle name="Input 2 6 6" xfId="25559"/>
    <cellStyle name="Input 2 6 7" xfId="29244"/>
    <cellStyle name="Input 2 7" xfId="3456"/>
    <cellStyle name="Input 2 7 2" xfId="8156"/>
    <cellStyle name="Input 2 7 2 2" xfId="23093"/>
    <cellStyle name="Input 2 7 3" xfId="11286"/>
    <cellStyle name="Input 2 7 3 2" xfId="19510"/>
    <cellStyle name="Input 2 7 4" xfId="24320"/>
    <cellStyle name="Input 2 7 5" xfId="25561"/>
    <cellStyle name="Input 2 7 6" xfId="29246"/>
    <cellStyle name="Input 2 8" xfId="8105"/>
    <cellStyle name="Input 2 8 2" xfId="23110"/>
    <cellStyle name="Input 2 9" xfId="11235"/>
    <cellStyle name="Input 2 9 2" xfId="19527"/>
    <cellStyle name="Input 20" xfId="3457"/>
    <cellStyle name="Input 20 2" xfId="3458"/>
    <cellStyle name="Input 20 2 10" xfId="29248"/>
    <cellStyle name="Input 20 2 2" xfId="3459"/>
    <cellStyle name="Input 20 2 2 2" xfId="8159"/>
    <cellStyle name="Input 20 2 2 2 2" xfId="23092"/>
    <cellStyle name="Input 20 2 2 3" xfId="11289"/>
    <cellStyle name="Input 20 2 2 3 2" xfId="19509"/>
    <cellStyle name="Input 20 2 2 4" xfId="24319"/>
    <cellStyle name="Input 20 2 2 5" xfId="25564"/>
    <cellStyle name="Input 20 2 2 6" xfId="29249"/>
    <cellStyle name="Input 20 2 3" xfId="3460"/>
    <cellStyle name="Input 20 2 3 2" xfId="8160"/>
    <cellStyle name="Input 20 2 3 2 2" xfId="20547"/>
    <cellStyle name="Input 20 2 3 3" xfId="11290"/>
    <cellStyle name="Input 20 2 3 3 2" xfId="15472"/>
    <cellStyle name="Input 20 2 3 4" xfId="21777"/>
    <cellStyle name="Input 20 2 3 5" xfId="25565"/>
    <cellStyle name="Input 20 2 3 6" xfId="29250"/>
    <cellStyle name="Input 20 2 4" xfId="3461"/>
    <cellStyle name="Input 20 2 4 2" xfId="8161"/>
    <cellStyle name="Input 20 2 4 2 2" xfId="16517"/>
    <cellStyle name="Input 20 2 4 3" xfId="11291"/>
    <cellStyle name="Input 20 2 4 3 2" xfId="18847"/>
    <cellStyle name="Input 20 2 4 4" xfId="18143"/>
    <cellStyle name="Input 20 2 4 5" xfId="25566"/>
    <cellStyle name="Input 20 2 4 6" xfId="29251"/>
    <cellStyle name="Input 20 2 5" xfId="3462"/>
    <cellStyle name="Input 20 2 5 2" xfId="8162"/>
    <cellStyle name="Input 20 2 5 2 2" xfId="16516"/>
    <cellStyle name="Input 20 2 5 3" xfId="11292"/>
    <cellStyle name="Input 20 2 5 3 2" xfId="19508"/>
    <cellStyle name="Input 20 2 5 4" xfId="24315"/>
    <cellStyle name="Input 20 2 5 5" xfId="25567"/>
    <cellStyle name="Input 20 2 5 6" xfId="29252"/>
    <cellStyle name="Input 20 2 6" xfId="8158"/>
    <cellStyle name="Input 20 2 6 2" xfId="16518"/>
    <cellStyle name="Input 20 2 7" xfId="11288"/>
    <cellStyle name="Input 20 2 7 2" xfId="18846"/>
    <cellStyle name="Input 20 2 8" xfId="18144"/>
    <cellStyle name="Input 20 2 9" xfId="25563"/>
    <cellStyle name="Input 20 3" xfId="3463"/>
    <cellStyle name="Input 20 3 2" xfId="8163"/>
    <cellStyle name="Input 20 3 2 2" xfId="16515"/>
    <cellStyle name="Input 20 3 3" xfId="11293"/>
    <cellStyle name="Input 20 3 3 2" xfId="15471"/>
    <cellStyle name="Input 20 3 4" xfId="21773"/>
    <cellStyle name="Input 20 3 5" xfId="25568"/>
    <cellStyle name="Input 20 3 6" xfId="29253"/>
    <cellStyle name="Input 20 4" xfId="3464"/>
    <cellStyle name="Input 20 4 2" xfId="8164"/>
    <cellStyle name="Input 20 4 2 2" xfId="23082"/>
    <cellStyle name="Input 20 4 3" xfId="11294"/>
    <cellStyle name="Input 20 4 3 2" xfId="15470"/>
    <cellStyle name="Input 20 4 4" xfId="24318"/>
    <cellStyle name="Input 20 4 5" xfId="25569"/>
    <cellStyle name="Input 20 4 6" xfId="29254"/>
    <cellStyle name="Input 20 5" xfId="8157"/>
    <cellStyle name="Input 20 5 2" xfId="20548"/>
    <cellStyle name="Input 20 6" xfId="11287"/>
    <cellStyle name="Input 20 6 2" xfId="15473"/>
    <cellStyle name="Input 20 7" xfId="21778"/>
    <cellStyle name="Input 20 8" xfId="25562"/>
    <cellStyle name="Input 20 9" xfId="29247"/>
    <cellStyle name="Input 200" xfId="3465"/>
    <cellStyle name="Input 200 2" xfId="3466"/>
    <cellStyle name="Input 200 2 10" xfId="29256"/>
    <cellStyle name="Input 200 2 2" xfId="3467"/>
    <cellStyle name="Input 200 2 2 2" xfId="8167"/>
    <cellStyle name="Input 200 2 2 2 2" xfId="20544"/>
    <cellStyle name="Input 200 2 2 3" xfId="11297"/>
    <cellStyle name="Input 200 2 2 3 2" xfId="19498"/>
    <cellStyle name="Input 200 2 2 4" xfId="24317"/>
    <cellStyle name="Input 200 2 2 5" xfId="25572"/>
    <cellStyle name="Input 200 2 2 6" xfId="29257"/>
    <cellStyle name="Input 200 2 3" xfId="3468"/>
    <cellStyle name="Input 200 2 3 2" xfId="8168"/>
    <cellStyle name="Input 200 2 3 2 2" xfId="16514"/>
    <cellStyle name="Input 200 2 3 3" xfId="11298"/>
    <cellStyle name="Input 200 2 3 3 2" xfId="18850"/>
    <cellStyle name="Input 200 2 3 4" xfId="21775"/>
    <cellStyle name="Input 200 2 3 5" xfId="25573"/>
    <cellStyle name="Input 200 2 3 6" xfId="29258"/>
    <cellStyle name="Input 200 2 4" xfId="3469"/>
    <cellStyle name="Input 200 2 4 2" xfId="8169"/>
    <cellStyle name="Input 200 2 4 2 2" xfId="23088"/>
    <cellStyle name="Input 200 2 4 3" xfId="11299"/>
    <cellStyle name="Input 200 2 4 3 2" xfId="19505"/>
    <cellStyle name="Input 200 2 4 4" xfId="18141"/>
    <cellStyle name="Input 200 2 4 5" xfId="25574"/>
    <cellStyle name="Input 200 2 4 6" xfId="29259"/>
    <cellStyle name="Input 200 2 5" xfId="3470"/>
    <cellStyle name="Input 200 2 5 2" xfId="8170"/>
    <cellStyle name="Input 200 2 5 2 2" xfId="20543"/>
    <cellStyle name="Input 200 2 5 3" xfId="11300"/>
    <cellStyle name="Input 200 2 5 3 2" xfId="15468"/>
    <cellStyle name="Input 200 2 5 4" xfId="24316"/>
    <cellStyle name="Input 200 2 5 5" xfId="25575"/>
    <cellStyle name="Input 200 2 5 6" xfId="29260"/>
    <cellStyle name="Input 200 2 6" xfId="8166"/>
    <cellStyle name="Input 200 2 6 2" xfId="23089"/>
    <cellStyle name="Input 200 2 7" xfId="11296"/>
    <cellStyle name="Input 200 2 7 2" xfId="18857"/>
    <cellStyle name="Input 200 2 8" xfId="18142"/>
    <cellStyle name="Input 200 2 9" xfId="25571"/>
    <cellStyle name="Input 200 3" xfId="3471"/>
    <cellStyle name="Input 200 3 2" xfId="8171"/>
    <cellStyle name="Input 200 3 2 2" xfId="16513"/>
    <cellStyle name="Input 200 3 3" xfId="11301"/>
    <cellStyle name="Input 200 3 3 2" xfId="18851"/>
    <cellStyle name="Input 200 3 4" xfId="21774"/>
    <cellStyle name="Input 200 3 5" xfId="25576"/>
    <cellStyle name="Input 200 3 6" xfId="29261"/>
    <cellStyle name="Input 200 4" xfId="3472"/>
    <cellStyle name="Input 200 4 2" xfId="8172"/>
    <cellStyle name="Input 200 4 2 2" xfId="23083"/>
    <cellStyle name="Input 200 4 3" xfId="11302"/>
    <cellStyle name="Input 200 4 3 2" xfId="19504"/>
    <cellStyle name="Input 200 4 4" xfId="18140"/>
    <cellStyle name="Input 200 4 5" xfId="25577"/>
    <cellStyle name="Input 200 4 6" xfId="29262"/>
    <cellStyle name="Input 200 5" xfId="8165"/>
    <cellStyle name="Input 200 5 2" xfId="20537"/>
    <cellStyle name="Input 200 6" xfId="11295"/>
    <cellStyle name="Input 200 6 2" xfId="15469"/>
    <cellStyle name="Input 200 7" xfId="21776"/>
    <cellStyle name="Input 200 8" xfId="25570"/>
    <cellStyle name="Input 200 9" xfId="29255"/>
    <cellStyle name="Input 201" xfId="3473"/>
    <cellStyle name="Input 202" xfId="3474"/>
    <cellStyle name="Input 203" xfId="3475"/>
    <cellStyle name="Input 204" xfId="3476"/>
    <cellStyle name="Input 205" xfId="3477"/>
    <cellStyle name="Input 205 2" xfId="3478"/>
    <cellStyle name="Input 205 2 10" xfId="29264"/>
    <cellStyle name="Input 205 2 2" xfId="3479"/>
    <cellStyle name="Input 205 2 2 2" xfId="8175"/>
    <cellStyle name="Input 205 2 2 2 2" xfId="20542"/>
    <cellStyle name="Input 205 2 2 3" xfId="11305"/>
    <cellStyle name="Input 205 2 2 3 2" xfId="19499"/>
    <cellStyle name="Input 205 2 2 4" xfId="24314"/>
    <cellStyle name="Input 205 2 2 5" xfId="25580"/>
    <cellStyle name="Input 205 2 2 6" xfId="29265"/>
    <cellStyle name="Input 205 2 3" xfId="3480"/>
    <cellStyle name="Input 205 2 3 2" xfId="8176"/>
    <cellStyle name="Input 205 2 3 2 2" xfId="16512"/>
    <cellStyle name="Input 205 2 3 3" xfId="11306"/>
    <cellStyle name="Input 205 2 3 3 2" xfId="18852"/>
    <cellStyle name="Input 205 2 3 4" xfId="21772"/>
    <cellStyle name="Input 205 2 3 5" xfId="25581"/>
    <cellStyle name="Input 205 2 3 6" xfId="29266"/>
    <cellStyle name="Input 205 2 4" xfId="3481"/>
    <cellStyle name="Input 205 2 4 2" xfId="8177"/>
    <cellStyle name="Input 205 2 4 2 2" xfId="23086"/>
    <cellStyle name="Input 205 2 4 3" xfId="11307"/>
    <cellStyle name="Input 205 2 4 3 2" xfId="19503"/>
    <cellStyle name="Input 205 2 4 4" xfId="18139"/>
    <cellStyle name="Input 205 2 4 5" xfId="25582"/>
    <cellStyle name="Input 205 2 4 6" xfId="29267"/>
    <cellStyle name="Input 205 2 5" xfId="3482"/>
    <cellStyle name="Input 205 2 5 2" xfId="8178"/>
    <cellStyle name="Input 205 2 5 2 2" xfId="20541"/>
    <cellStyle name="Input 205 2 5 3" xfId="11308"/>
    <cellStyle name="Input 205 2 5 3 2" xfId="15466"/>
    <cellStyle name="Input 205 2 5 4" xfId="24313"/>
    <cellStyle name="Input 205 2 5 5" xfId="25583"/>
    <cellStyle name="Input 205 2 5 6" xfId="29268"/>
    <cellStyle name="Input 205 2 6" xfId="8174"/>
    <cellStyle name="Input 205 2 6 2" xfId="23087"/>
    <cellStyle name="Input 205 2 7" xfId="11304"/>
    <cellStyle name="Input 205 2 7 2" xfId="18856"/>
    <cellStyle name="Input 205 2 8" xfId="21768"/>
    <cellStyle name="Input 205 2 9" xfId="25579"/>
    <cellStyle name="Input 205 3" xfId="3483"/>
    <cellStyle name="Input 205 3 2" xfId="8179"/>
    <cellStyle name="Input 205 3 2 2" xfId="16511"/>
    <cellStyle name="Input 205 3 3" xfId="11309"/>
    <cellStyle name="Input 205 3 3 2" xfId="18853"/>
    <cellStyle name="Input 205 3 4" xfId="21771"/>
    <cellStyle name="Input 205 3 5" xfId="25584"/>
    <cellStyle name="Input 205 3 6" xfId="29269"/>
    <cellStyle name="Input 205 4" xfId="3484"/>
    <cellStyle name="Input 205 4 2" xfId="8180"/>
    <cellStyle name="Input 205 4 2 2" xfId="23085"/>
    <cellStyle name="Input 205 4 3" xfId="11310"/>
    <cellStyle name="Input 205 4 3 2" xfId="19502"/>
    <cellStyle name="Input 205 4 4" xfId="18138"/>
    <cellStyle name="Input 205 4 5" xfId="25585"/>
    <cellStyle name="Input 205 4 6" xfId="29270"/>
    <cellStyle name="Input 205 5" xfId="8173"/>
    <cellStyle name="Input 205 5 2" xfId="20538"/>
    <cellStyle name="Input 205 6" xfId="11303"/>
    <cellStyle name="Input 205 6 2" xfId="15467"/>
    <cellStyle name="Input 205 7" xfId="24310"/>
    <cellStyle name="Input 205 8" xfId="25578"/>
    <cellStyle name="Input 205 9" xfId="29263"/>
    <cellStyle name="Input 206" xfId="3485"/>
    <cellStyle name="Input 206 2" xfId="3486"/>
    <cellStyle name="Input 206 2 10" xfId="29272"/>
    <cellStyle name="Input 206 2 2" xfId="3487"/>
    <cellStyle name="Input 206 2 2 2" xfId="8183"/>
    <cellStyle name="Input 206 2 2 2 2" xfId="23084"/>
    <cellStyle name="Input 206 2 2 3" xfId="11313"/>
    <cellStyle name="Input 206 2 2 3 2" xfId="19501"/>
    <cellStyle name="Input 206 2 2 4" xfId="18137"/>
    <cellStyle name="Input 206 2 2 5" xfId="25588"/>
    <cellStyle name="Input 206 2 2 6" xfId="29273"/>
    <cellStyle name="Input 206 2 3" xfId="3488"/>
    <cellStyle name="Input 206 2 3 2" xfId="8184"/>
    <cellStyle name="Input 206 2 3 2 2" xfId="20539"/>
    <cellStyle name="Input 206 2 3 3" xfId="11314"/>
    <cellStyle name="Input 206 2 3 3 2" xfId="15464"/>
    <cellStyle name="Input 206 2 3 4" xfId="24311"/>
    <cellStyle name="Input 206 2 3 5" xfId="25589"/>
    <cellStyle name="Input 206 2 3 6" xfId="29274"/>
    <cellStyle name="Input 206 2 4" xfId="3489"/>
    <cellStyle name="Input 206 2 4 2" xfId="8185"/>
    <cellStyle name="Input 206 2 4 2 2" xfId="16509"/>
    <cellStyle name="Input 206 2 4 3" xfId="11315"/>
    <cellStyle name="Input 206 2 4 3 2" xfId="18855"/>
    <cellStyle name="Input 206 2 4 4" xfId="21769"/>
    <cellStyle name="Input 206 2 4 5" xfId="25590"/>
    <cellStyle name="Input 206 2 4 6" xfId="29275"/>
    <cellStyle name="Input 206 2 5" xfId="3490"/>
    <cellStyle name="Input 206 2 5 2" xfId="8186"/>
    <cellStyle name="Input 206 2 5 2 2" xfId="16508"/>
    <cellStyle name="Input 206 2 5 3" xfId="11316"/>
    <cellStyle name="Input 206 2 5 3 2" xfId="19500"/>
    <cellStyle name="Input 206 2 5 4" xfId="18136"/>
    <cellStyle name="Input 206 2 5 5" xfId="25591"/>
    <cellStyle name="Input 206 2 5 6" xfId="29276"/>
    <cellStyle name="Input 206 2 6" xfId="8182"/>
    <cellStyle name="Input 206 2 6 2" xfId="16510"/>
    <cellStyle name="Input 206 2 7" xfId="11312"/>
    <cellStyle name="Input 206 2 7 2" xfId="18854"/>
    <cellStyle name="Input 206 2 8" xfId="21770"/>
    <cellStyle name="Input 206 2 9" xfId="25587"/>
    <cellStyle name="Input 206 3" xfId="3491"/>
    <cellStyle name="Input 206 3 2" xfId="8187"/>
    <cellStyle name="Input 206 3 2 2" xfId="16507"/>
    <cellStyle name="Input 206 3 3" xfId="11317"/>
    <cellStyle name="Input 206 3 3 2" xfId="15463"/>
    <cellStyle name="Input 206 3 4" xfId="18135"/>
    <cellStyle name="Input 206 3 5" xfId="25592"/>
    <cellStyle name="Input 206 3 6" xfId="29277"/>
    <cellStyle name="Input 206 4" xfId="3492"/>
    <cellStyle name="Input 206 4 2" xfId="8188"/>
    <cellStyle name="Input 206 4 2 2" xfId="23074"/>
    <cellStyle name="Input 206 4 3" xfId="11318"/>
    <cellStyle name="Input 206 4 3 2" xfId="15462"/>
    <cellStyle name="Input 206 4 4" xfId="18134"/>
    <cellStyle name="Input 206 4 5" xfId="25593"/>
    <cellStyle name="Input 206 4 6" xfId="29278"/>
    <cellStyle name="Input 206 5" xfId="8181"/>
    <cellStyle name="Input 206 5 2" xfId="20540"/>
    <cellStyle name="Input 206 6" xfId="11311"/>
    <cellStyle name="Input 206 6 2" xfId="15465"/>
    <cellStyle name="Input 206 7" xfId="24312"/>
    <cellStyle name="Input 206 8" xfId="25586"/>
    <cellStyle name="Input 206 9" xfId="29271"/>
    <cellStyle name="Input 207" xfId="3493"/>
    <cellStyle name="Input 207 2" xfId="3494"/>
    <cellStyle name="Input 207 2 10" xfId="29280"/>
    <cellStyle name="Input 207 2 2" xfId="3495"/>
    <cellStyle name="Input 207 2 2 2" xfId="8191"/>
    <cellStyle name="Input 207 2 2 2 2" xfId="20536"/>
    <cellStyle name="Input 207 2 2 3" xfId="11321"/>
    <cellStyle name="Input 207 2 2 3 2" xfId="19490"/>
    <cellStyle name="Input 207 2 2 4" xfId="24308"/>
    <cellStyle name="Input 207 2 2 5" xfId="25596"/>
    <cellStyle name="Input 207 2 2 6" xfId="29281"/>
    <cellStyle name="Input 207 2 3" xfId="3496"/>
    <cellStyle name="Input 207 2 3 2" xfId="8192"/>
    <cellStyle name="Input 207 2 3 2 2" xfId="16506"/>
    <cellStyle name="Input 207 2 3 3" xfId="11322"/>
    <cellStyle name="Input 207 2 3 3 2" xfId="18858"/>
    <cellStyle name="Input 207 2 3 4" xfId="21766"/>
    <cellStyle name="Input 207 2 3 5" xfId="25597"/>
    <cellStyle name="Input 207 2 3 6" xfId="29282"/>
    <cellStyle name="Input 207 2 4" xfId="3497"/>
    <cellStyle name="Input 207 2 4 2" xfId="8193"/>
    <cellStyle name="Input 207 2 4 2 2" xfId="23080"/>
    <cellStyle name="Input 207 2 4 3" xfId="11323"/>
    <cellStyle name="Input 207 2 4 3 2" xfId="19497"/>
    <cellStyle name="Input 207 2 4 4" xfId="18133"/>
    <cellStyle name="Input 207 2 4 5" xfId="25598"/>
    <cellStyle name="Input 207 2 4 6" xfId="29283"/>
    <cellStyle name="Input 207 2 5" xfId="3498"/>
    <cellStyle name="Input 207 2 5 2" xfId="8194"/>
    <cellStyle name="Input 207 2 5 2 2" xfId="20535"/>
    <cellStyle name="Input 207 2 5 3" xfId="11324"/>
    <cellStyle name="Input 207 2 5 3 2" xfId="15460"/>
    <cellStyle name="Input 207 2 5 4" xfId="24307"/>
    <cellStyle name="Input 207 2 5 5" xfId="25599"/>
    <cellStyle name="Input 207 2 5 6" xfId="29284"/>
    <cellStyle name="Input 207 2 6" xfId="8190"/>
    <cellStyle name="Input 207 2 6 2" xfId="23081"/>
    <cellStyle name="Input 207 2 7" xfId="11320"/>
    <cellStyle name="Input 207 2 7 2" xfId="18865"/>
    <cellStyle name="Input 207 2 8" xfId="21754"/>
    <cellStyle name="Input 207 2 9" xfId="25595"/>
    <cellStyle name="Input 207 3" xfId="3499"/>
    <cellStyle name="Input 207 3 2" xfId="8195"/>
    <cellStyle name="Input 207 3 2 2" xfId="16505"/>
    <cellStyle name="Input 207 3 3" xfId="11325"/>
    <cellStyle name="Input 207 3 3 2" xfId="18859"/>
    <cellStyle name="Input 207 3 4" xfId="21765"/>
    <cellStyle name="Input 207 3 5" xfId="25600"/>
    <cellStyle name="Input 207 3 6" xfId="29285"/>
    <cellStyle name="Input 207 4" xfId="3500"/>
    <cellStyle name="Input 207 4 2" xfId="8196"/>
    <cellStyle name="Input 207 4 2 2" xfId="23075"/>
    <cellStyle name="Input 207 4 3" xfId="11326"/>
    <cellStyle name="Input 207 4 3 2" xfId="19496"/>
    <cellStyle name="Input 207 4 4" xfId="18132"/>
    <cellStyle name="Input 207 4 5" xfId="25601"/>
    <cellStyle name="Input 207 4 6" xfId="29286"/>
    <cellStyle name="Input 207 5" xfId="8189"/>
    <cellStyle name="Input 207 5 2" xfId="20529"/>
    <cellStyle name="Input 207 6" xfId="11319"/>
    <cellStyle name="Input 207 6 2" xfId="15461"/>
    <cellStyle name="Input 207 7" xfId="24296"/>
    <cellStyle name="Input 207 8" xfId="25594"/>
    <cellStyle name="Input 207 9" xfId="29279"/>
    <cellStyle name="Input 208" xfId="3501"/>
    <cellStyle name="Input 208 2" xfId="3502"/>
    <cellStyle name="Input 208 2 10" xfId="29288"/>
    <cellStyle name="Input 208 2 2" xfId="3503"/>
    <cellStyle name="Input 208 2 2 2" xfId="8199"/>
    <cellStyle name="Input 208 2 2 2 2" xfId="20534"/>
    <cellStyle name="Input 208 2 2 3" xfId="11329"/>
    <cellStyle name="Input 208 2 2 3 2" xfId="19491"/>
    <cellStyle name="Input 208 2 2 4" xfId="24306"/>
    <cellStyle name="Input 208 2 2 5" xfId="25604"/>
    <cellStyle name="Input 208 2 2 6" xfId="29289"/>
    <cellStyle name="Input 208 2 3" xfId="3504"/>
    <cellStyle name="Input 208 2 3 2" xfId="8200"/>
    <cellStyle name="Input 208 2 3 2 2" xfId="16504"/>
    <cellStyle name="Input 208 2 3 3" xfId="11330"/>
    <cellStyle name="Input 208 2 3 3 2" xfId="18860"/>
    <cellStyle name="Input 208 2 3 4" xfId="21764"/>
    <cellStyle name="Input 208 2 3 5" xfId="25605"/>
    <cellStyle name="Input 208 2 3 6" xfId="29290"/>
    <cellStyle name="Input 208 2 4" xfId="3505"/>
    <cellStyle name="Input 208 2 4 2" xfId="8201"/>
    <cellStyle name="Input 208 2 4 2 2" xfId="23078"/>
    <cellStyle name="Input 208 2 4 3" xfId="11331"/>
    <cellStyle name="Input 208 2 4 3 2" xfId="19495"/>
    <cellStyle name="Input 208 2 4 4" xfId="18131"/>
    <cellStyle name="Input 208 2 4 5" xfId="25606"/>
    <cellStyle name="Input 208 2 4 6" xfId="29291"/>
    <cellStyle name="Input 208 2 5" xfId="3506"/>
    <cellStyle name="Input 208 2 5 2" xfId="8202"/>
    <cellStyle name="Input 208 2 5 2 2" xfId="20533"/>
    <cellStyle name="Input 208 2 5 3" xfId="11332"/>
    <cellStyle name="Input 208 2 5 3 2" xfId="15458"/>
    <cellStyle name="Input 208 2 5 4" xfId="24305"/>
    <cellStyle name="Input 208 2 5 5" xfId="25607"/>
    <cellStyle name="Input 208 2 5 6" xfId="29292"/>
    <cellStyle name="Input 208 2 6" xfId="8198"/>
    <cellStyle name="Input 208 2 6 2" xfId="23079"/>
    <cellStyle name="Input 208 2 7" xfId="11328"/>
    <cellStyle name="Input 208 2 7 2" xfId="18864"/>
    <cellStyle name="Input 208 2 8" xfId="21760"/>
    <cellStyle name="Input 208 2 9" xfId="25603"/>
    <cellStyle name="Input 208 3" xfId="3507"/>
    <cellStyle name="Input 208 3 2" xfId="8203"/>
    <cellStyle name="Input 208 3 2 2" xfId="16503"/>
    <cellStyle name="Input 208 3 3" xfId="11333"/>
    <cellStyle name="Input 208 3 3 2" xfId="18861"/>
    <cellStyle name="Input 208 3 4" xfId="21763"/>
    <cellStyle name="Input 208 3 5" xfId="25608"/>
    <cellStyle name="Input 208 3 6" xfId="29293"/>
    <cellStyle name="Input 208 4" xfId="3508"/>
    <cellStyle name="Input 208 4 2" xfId="8204"/>
    <cellStyle name="Input 208 4 2 2" xfId="23077"/>
    <cellStyle name="Input 208 4 3" xfId="11334"/>
    <cellStyle name="Input 208 4 3 2" xfId="19494"/>
    <cellStyle name="Input 208 4 4" xfId="18130"/>
    <cellStyle name="Input 208 4 5" xfId="25609"/>
    <cellStyle name="Input 208 4 6" xfId="29294"/>
    <cellStyle name="Input 208 5" xfId="8197"/>
    <cellStyle name="Input 208 5 2" xfId="20530"/>
    <cellStyle name="Input 208 6" xfId="11327"/>
    <cellStyle name="Input 208 6 2" xfId="15459"/>
    <cellStyle name="Input 208 7" xfId="24302"/>
    <cellStyle name="Input 208 8" xfId="25602"/>
    <cellStyle name="Input 208 9" xfId="29287"/>
    <cellStyle name="Input 209" xfId="3509"/>
    <cellStyle name="Input 209 2" xfId="3510"/>
    <cellStyle name="Input 209 2 10" xfId="29296"/>
    <cellStyle name="Input 209 2 2" xfId="3511"/>
    <cellStyle name="Input 209 2 2 2" xfId="8207"/>
    <cellStyle name="Input 209 2 2 2 2" xfId="23076"/>
    <cellStyle name="Input 209 2 2 3" xfId="11337"/>
    <cellStyle name="Input 209 2 2 3 2" xfId="19493"/>
    <cellStyle name="Input 209 2 2 4" xfId="18129"/>
    <cellStyle name="Input 209 2 2 5" xfId="25612"/>
    <cellStyle name="Input 209 2 2 6" xfId="29297"/>
    <cellStyle name="Input 209 2 3" xfId="3512"/>
    <cellStyle name="Input 209 2 3 2" xfId="8208"/>
    <cellStyle name="Input 209 2 3 2 2" xfId="20531"/>
    <cellStyle name="Input 209 2 3 3" xfId="11338"/>
    <cellStyle name="Input 209 2 3 3 2" xfId="15456"/>
    <cellStyle name="Input 209 2 3 4" xfId="24303"/>
    <cellStyle name="Input 209 2 3 5" xfId="25613"/>
    <cellStyle name="Input 209 2 3 6" xfId="29298"/>
    <cellStyle name="Input 209 2 4" xfId="3513"/>
    <cellStyle name="Input 209 2 4 2" xfId="8209"/>
    <cellStyle name="Input 209 2 4 2 2" xfId="16501"/>
    <cellStyle name="Input 209 2 4 3" xfId="11339"/>
    <cellStyle name="Input 209 2 4 3 2" xfId="18863"/>
    <cellStyle name="Input 209 2 4 4" xfId="21761"/>
    <cellStyle name="Input 209 2 4 5" xfId="25614"/>
    <cellStyle name="Input 209 2 4 6" xfId="29299"/>
    <cellStyle name="Input 209 2 5" xfId="3514"/>
    <cellStyle name="Input 209 2 5 2" xfId="8210"/>
    <cellStyle name="Input 209 2 5 2 2" xfId="16500"/>
    <cellStyle name="Input 209 2 5 3" xfId="11340"/>
    <cellStyle name="Input 209 2 5 3 2" xfId="19492"/>
    <cellStyle name="Input 209 2 5 4" xfId="18128"/>
    <cellStyle name="Input 209 2 5 5" xfId="25615"/>
    <cellStyle name="Input 209 2 5 6" xfId="29300"/>
    <cellStyle name="Input 209 2 6" xfId="8206"/>
    <cellStyle name="Input 209 2 6 2" xfId="16502"/>
    <cellStyle name="Input 209 2 7" xfId="11336"/>
    <cellStyle name="Input 209 2 7 2" xfId="18862"/>
    <cellStyle name="Input 209 2 8" xfId="21762"/>
    <cellStyle name="Input 209 2 9" xfId="25611"/>
    <cellStyle name="Input 209 3" xfId="3515"/>
    <cellStyle name="Input 209 3 2" xfId="8211"/>
    <cellStyle name="Input 209 3 2 2" xfId="16499"/>
    <cellStyle name="Input 209 3 3" xfId="11341"/>
    <cellStyle name="Input 209 3 3 2" xfId="15455"/>
    <cellStyle name="Input 209 3 4" xfId="18127"/>
    <cellStyle name="Input 209 3 5" xfId="25616"/>
    <cellStyle name="Input 209 3 6" xfId="29301"/>
    <cellStyle name="Input 209 4" xfId="3516"/>
    <cellStyle name="Input 209 4 2" xfId="8212"/>
    <cellStyle name="Input 209 4 2 2" xfId="23066"/>
    <cellStyle name="Input 209 4 3" xfId="11342"/>
    <cellStyle name="Input 209 4 3 2" xfId="15454"/>
    <cellStyle name="Input 209 4 4" xfId="24297"/>
    <cellStyle name="Input 209 4 5" xfId="25617"/>
    <cellStyle name="Input 209 4 6" xfId="29302"/>
    <cellStyle name="Input 209 5" xfId="8205"/>
    <cellStyle name="Input 209 5 2" xfId="20532"/>
    <cellStyle name="Input 209 6" xfId="11335"/>
    <cellStyle name="Input 209 6 2" xfId="15457"/>
    <cellStyle name="Input 209 7" xfId="24304"/>
    <cellStyle name="Input 209 8" xfId="25610"/>
    <cellStyle name="Input 209 9" xfId="29295"/>
    <cellStyle name="Input 21" xfId="3517"/>
    <cellStyle name="Input 21 2" xfId="3518"/>
    <cellStyle name="Input 21 2 10" xfId="29304"/>
    <cellStyle name="Input 21 2 2" xfId="3519"/>
    <cellStyle name="Input 21 2 2 2" xfId="8215"/>
    <cellStyle name="Input 21 2 2 2 2" xfId="20528"/>
    <cellStyle name="Input 21 2 2 3" xfId="11345"/>
    <cellStyle name="Input 21 2 2 3 2" xfId="19482"/>
    <cellStyle name="Input 21 2 2 4" xfId="21759"/>
    <cellStyle name="Input 21 2 2 5" xfId="25620"/>
    <cellStyle name="Input 21 2 2 6" xfId="29305"/>
    <cellStyle name="Input 21 2 3" xfId="3520"/>
    <cellStyle name="Input 21 2 3 2" xfId="8216"/>
    <cellStyle name="Input 21 2 3 2 2" xfId="16498"/>
    <cellStyle name="Input 21 2 3 3" xfId="11346"/>
    <cellStyle name="Input 21 2 3 3 2" xfId="18866"/>
    <cellStyle name="Input 21 2 3 4" xfId="18126"/>
    <cellStyle name="Input 21 2 3 5" xfId="25621"/>
    <cellStyle name="Input 21 2 3 6" xfId="29306"/>
    <cellStyle name="Input 21 2 4" xfId="3521"/>
    <cellStyle name="Input 21 2 4 2" xfId="8217"/>
    <cellStyle name="Input 21 2 4 2 2" xfId="23072"/>
    <cellStyle name="Input 21 2 4 3" xfId="11347"/>
    <cellStyle name="Input 21 2 4 3 2" xfId="19489"/>
    <cellStyle name="Input 21 2 4 4" xfId="24300"/>
    <cellStyle name="Input 21 2 4 5" xfId="25622"/>
    <cellStyle name="Input 21 2 4 6" xfId="29307"/>
    <cellStyle name="Input 21 2 5" xfId="3522"/>
    <cellStyle name="Input 21 2 5 2" xfId="8218"/>
    <cellStyle name="Input 21 2 5 2 2" xfId="20527"/>
    <cellStyle name="Input 21 2 5 3" xfId="11348"/>
    <cellStyle name="Input 21 2 5 3 2" xfId="15452"/>
    <cellStyle name="Input 21 2 5 4" xfId="21758"/>
    <cellStyle name="Input 21 2 5 5" xfId="25623"/>
    <cellStyle name="Input 21 2 5 6" xfId="29308"/>
    <cellStyle name="Input 21 2 6" xfId="8214"/>
    <cellStyle name="Input 21 2 6 2" xfId="23073"/>
    <cellStyle name="Input 21 2 7" xfId="11344"/>
    <cellStyle name="Input 21 2 7 2" xfId="18873"/>
    <cellStyle name="Input 21 2 8" xfId="24301"/>
    <cellStyle name="Input 21 2 9" xfId="25619"/>
    <cellStyle name="Input 21 3" xfId="3523"/>
    <cellStyle name="Input 21 3 2" xfId="8219"/>
    <cellStyle name="Input 21 3 2 2" xfId="16497"/>
    <cellStyle name="Input 21 3 3" xfId="11349"/>
    <cellStyle name="Input 21 3 3 2" xfId="18867"/>
    <cellStyle name="Input 21 3 4" xfId="18125"/>
    <cellStyle name="Input 21 3 5" xfId="25624"/>
    <cellStyle name="Input 21 3 6" xfId="29309"/>
    <cellStyle name="Input 21 4" xfId="3524"/>
    <cellStyle name="Input 21 4 2" xfId="8220"/>
    <cellStyle name="Input 21 4 2 2" xfId="23067"/>
    <cellStyle name="Input 21 4 3" xfId="11350"/>
    <cellStyle name="Input 21 4 3 2" xfId="19488"/>
    <cellStyle name="Input 21 4 4" xfId="24299"/>
    <cellStyle name="Input 21 4 5" xfId="25625"/>
    <cellStyle name="Input 21 4 6" xfId="29310"/>
    <cellStyle name="Input 21 5" xfId="8213"/>
    <cellStyle name="Input 21 5 2" xfId="20521"/>
    <cellStyle name="Input 21 6" xfId="11343"/>
    <cellStyle name="Input 21 6 2" xfId="15453"/>
    <cellStyle name="Input 21 7" xfId="21755"/>
    <cellStyle name="Input 21 8" xfId="25618"/>
    <cellStyle name="Input 21 9" xfId="29303"/>
    <cellStyle name="Input 210" xfId="3525"/>
    <cellStyle name="Input 210 2" xfId="3526"/>
    <cellStyle name="Input 210 2 10" xfId="29312"/>
    <cellStyle name="Input 210 2 2" xfId="3527"/>
    <cellStyle name="Input 210 2 2 2" xfId="8223"/>
    <cellStyle name="Input 210 2 2 2 2" xfId="20526"/>
    <cellStyle name="Input 210 2 2 3" xfId="11353"/>
    <cellStyle name="Input 210 2 2 3 2" xfId="19483"/>
    <cellStyle name="Input 210 2 2 4" xfId="24298"/>
    <cellStyle name="Input 210 2 2 5" xfId="25628"/>
    <cellStyle name="Input 210 2 2 6" xfId="29313"/>
    <cellStyle name="Input 210 2 3" xfId="3528"/>
    <cellStyle name="Input 210 2 3 2" xfId="8224"/>
    <cellStyle name="Input 210 2 3 2 2" xfId="16496"/>
    <cellStyle name="Input 210 2 3 3" xfId="11354"/>
    <cellStyle name="Input 210 2 3 3 2" xfId="18868"/>
    <cellStyle name="Input 210 2 3 4" xfId="21756"/>
    <cellStyle name="Input 210 2 3 5" xfId="25629"/>
    <cellStyle name="Input 210 2 3 6" xfId="29314"/>
    <cellStyle name="Input 210 2 4" xfId="3529"/>
    <cellStyle name="Input 210 2 4 2" xfId="8225"/>
    <cellStyle name="Input 210 2 4 2 2" xfId="23070"/>
    <cellStyle name="Input 210 2 4 3" xfId="11355"/>
    <cellStyle name="Input 210 2 4 3 2" xfId="19487"/>
    <cellStyle name="Input 210 2 4 4" xfId="18123"/>
    <cellStyle name="Input 210 2 4 5" xfId="25630"/>
    <cellStyle name="Input 210 2 4 6" xfId="29315"/>
    <cellStyle name="Input 210 2 5" xfId="3530"/>
    <cellStyle name="Input 210 2 5 2" xfId="8226"/>
    <cellStyle name="Input 210 2 5 2 2" xfId="20525"/>
    <cellStyle name="Input 210 2 5 3" xfId="11356"/>
    <cellStyle name="Input 210 2 5 3 2" xfId="15450"/>
    <cellStyle name="Input 210 2 5 4" xfId="18122"/>
    <cellStyle name="Input 210 2 5 5" xfId="25631"/>
    <cellStyle name="Input 210 2 5 6" xfId="29316"/>
    <cellStyle name="Input 210 2 6" xfId="8222"/>
    <cellStyle name="Input 210 2 6 2" xfId="23071"/>
    <cellStyle name="Input 210 2 7" xfId="11352"/>
    <cellStyle name="Input 210 2 7 2" xfId="18872"/>
    <cellStyle name="Input 210 2 8" xfId="18124"/>
    <cellStyle name="Input 210 2 9" xfId="25627"/>
    <cellStyle name="Input 210 3" xfId="3531"/>
    <cellStyle name="Input 210 3 2" xfId="8227"/>
    <cellStyle name="Input 210 3 2 2" xfId="16495"/>
    <cellStyle name="Input 210 3 3" xfId="11357"/>
    <cellStyle name="Input 210 3 3 2" xfId="18869"/>
    <cellStyle name="Input 210 3 4" xfId="18121"/>
    <cellStyle name="Input 210 3 5" xfId="25632"/>
    <cellStyle name="Input 210 3 6" xfId="29317"/>
    <cellStyle name="Input 210 4" xfId="3532"/>
    <cellStyle name="Input 210 4 2" xfId="8228"/>
    <cellStyle name="Input 210 4 2 2" xfId="23069"/>
    <cellStyle name="Input 210 4 3" xfId="11358"/>
    <cellStyle name="Input 210 4 3 2" xfId="19486"/>
    <cellStyle name="Input 210 4 4" xfId="24294"/>
    <cellStyle name="Input 210 4 5" xfId="25633"/>
    <cellStyle name="Input 210 4 6" xfId="29318"/>
    <cellStyle name="Input 210 5" xfId="8221"/>
    <cellStyle name="Input 210 5 2" xfId="20522"/>
    <cellStyle name="Input 210 6" xfId="11351"/>
    <cellStyle name="Input 210 6 2" xfId="15451"/>
    <cellStyle name="Input 210 7" xfId="21757"/>
    <cellStyle name="Input 210 8" xfId="25626"/>
    <cellStyle name="Input 210 9" xfId="29311"/>
    <cellStyle name="Input 211" xfId="3533"/>
    <cellStyle name="Input 211 2" xfId="3534"/>
    <cellStyle name="Input 211 2 10" xfId="29320"/>
    <cellStyle name="Input 211 2 2" xfId="3535"/>
    <cellStyle name="Input 211 2 2 2" xfId="8231"/>
    <cellStyle name="Input 211 2 2 2 2" xfId="23068"/>
    <cellStyle name="Input 211 2 2 3" xfId="11361"/>
    <cellStyle name="Input 211 2 2 3 2" xfId="19485"/>
    <cellStyle name="Input 211 2 2 4" xfId="21753"/>
    <cellStyle name="Input 211 2 2 5" xfId="25636"/>
    <cellStyle name="Input 211 2 2 6" xfId="29321"/>
    <cellStyle name="Input 211 2 3" xfId="3536"/>
    <cellStyle name="Input 211 2 3 2" xfId="8232"/>
    <cellStyle name="Input 211 2 3 2 2" xfId="20523"/>
    <cellStyle name="Input 211 2 3 3" xfId="11362"/>
    <cellStyle name="Input 211 2 3 3 2" xfId="15448"/>
    <cellStyle name="Input 211 2 3 4" xfId="18120"/>
    <cellStyle name="Input 211 2 3 5" xfId="25637"/>
    <cellStyle name="Input 211 2 3 6" xfId="29322"/>
    <cellStyle name="Input 211 2 4" xfId="3537"/>
    <cellStyle name="Input 211 2 4 2" xfId="8233"/>
    <cellStyle name="Input 211 2 4 2 2" xfId="16493"/>
    <cellStyle name="Input 211 2 4 3" xfId="11363"/>
    <cellStyle name="Input 211 2 4 3 2" xfId="18871"/>
    <cellStyle name="Input 211 2 4 4" xfId="18119"/>
    <cellStyle name="Input 211 2 4 5" xfId="25638"/>
    <cellStyle name="Input 211 2 4 6" xfId="29323"/>
    <cellStyle name="Input 211 2 5" xfId="3538"/>
    <cellStyle name="Input 211 2 5 2" xfId="8234"/>
    <cellStyle name="Input 211 2 5 2 2" xfId="16492"/>
    <cellStyle name="Input 211 2 5 3" xfId="11364"/>
    <cellStyle name="Input 211 2 5 3 2" xfId="19484"/>
    <cellStyle name="Input 211 2 5 4" xfId="24265"/>
    <cellStyle name="Input 211 2 5 5" xfId="25639"/>
    <cellStyle name="Input 211 2 5 6" xfId="29324"/>
    <cellStyle name="Input 211 2 6" xfId="8230"/>
    <cellStyle name="Input 211 2 6 2" xfId="16494"/>
    <cellStyle name="Input 211 2 7" xfId="11360"/>
    <cellStyle name="Input 211 2 7 2" xfId="18870"/>
    <cellStyle name="Input 211 2 8" xfId="24295"/>
    <cellStyle name="Input 211 2 9" xfId="25635"/>
    <cellStyle name="Input 211 3" xfId="3539"/>
    <cellStyle name="Input 211 3 2" xfId="8235"/>
    <cellStyle name="Input 211 3 2 2" xfId="16491"/>
    <cellStyle name="Input 211 3 3" xfId="11365"/>
    <cellStyle name="Input 211 3 3 2" xfId="15447"/>
    <cellStyle name="Input 211 3 4" xfId="21723"/>
    <cellStyle name="Input 211 3 5" xfId="25640"/>
    <cellStyle name="Input 211 3 6" xfId="29325"/>
    <cellStyle name="Input 211 4" xfId="3540"/>
    <cellStyle name="Input 211 4 2" xfId="8236"/>
    <cellStyle name="Input 211 4 2 2" xfId="23058"/>
    <cellStyle name="Input 211 4 3" xfId="11366"/>
    <cellStyle name="Input 211 4 3 2" xfId="15446"/>
    <cellStyle name="Input 211 4 4" xfId="24293"/>
    <cellStyle name="Input 211 4 5" xfId="25641"/>
    <cellStyle name="Input 211 4 6" xfId="29326"/>
    <cellStyle name="Input 211 5" xfId="8229"/>
    <cellStyle name="Input 211 5 2" xfId="20524"/>
    <cellStyle name="Input 211 6" xfId="11359"/>
    <cellStyle name="Input 211 6 2" xfId="15449"/>
    <cellStyle name="Input 211 7" xfId="21752"/>
    <cellStyle name="Input 211 8" xfId="25634"/>
    <cellStyle name="Input 211 9" xfId="29319"/>
    <cellStyle name="Input 212" xfId="3541"/>
    <cellStyle name="Input 212 2" xfId="3542"/>
    <cellStyle name="Input 212 2 10" xfId="29328"/>
    <cellStyle name="Input 212 2 2" xfId="3543"/>
    <cellStyle name="Input 212 2 2 2" xfId="8239"/>
    <cellStyle name="Input 212 2 2 2 2" xfId="20520"/>
    <cellStyle name="Input 212 2 2 3" xfId="11369"/>
    <cellStyle name="Input 212 2 2 3 2" xfId="19474"/>
    <cellStyle name="Input 212 2 2 4" xfId="24292"/>
    <cellStyle name="Input 212 2 2 5" xfId="25644"/>
    <cellStyle name="Input 212 2 2 6" xfId="29329"/>
    <cellStyle name="Input 212 2 3" xfId="3544"/>
    <cellStyle name="Input 212 2 3 2" xfId="8240"/>
    <cellStyle name="Input 212 2 3 2 2" xfId="16490"/>
    <cellStyle name="Input 212 2 3 3" xfId="11370"/>
    <cellStyle name="Input 212 2 3 3 2" xfId="18874"/>
    <cellStyle name="Input 212 2 3 4" xfId="21750"/>
    <cellStyle name="Input 212 2 3 5" xfId="25645"/>
    <cellStyle name="Input 212 2 3 6" xfId="29330"/>
    <cellStyle name="Input 212 2 4" xfId="3545"/>
    <cellStyle name="Input 212 2 4 2" xfId="8241"/>
    <cellStyle name="Input 212 2 4 2 2" xfId="23064"/>
    <cellStyle name="Input 212 2 4 3" xfId="11371"/>
    <cellStyle name="Input 212 2 4 3 2" xfId="19481"/>
    <cellStyle name="Input 212 2 4 4" xfId="18117"/>
    <cellStyle name="Input 212 2 4 5" xfId="25646"/>
    <cellStyle name="Input 212 2 4 6" xfId="29331"/>
    <cellStyle name="Input 212 2 5" xfId="3546"/>
    <cellStyle name="Input 212 2 5 2" xfId="8242"/>
    <cellStyle name="Input 212 2 5 2 2" xfId="20519"/>
    <cellStyle name="Input 212 2 5 3" xfId="11372"/>
    <cellStyle name="Input 212 2 5 3 2" xfId="15444"/>
    <cellStyle name="Input 212 2 5 4" xfId="24287"/>
    <cellStyle name="Input 212 2 5 5" xfId="25647"/>
    <cellStyle name="Input 212 2 5 6" xfId="29332"/>
    <cellStyle name="Input 212 2 6" xfId="8238"/>
    <cellStyle name="Input 212 2 6 2" xfId="23065"/>
    <cellStyle name="Input 212 2 7" xfId="11368"/>
    <cellStyle name="Input 212 2 7 2" xfId="18881"/>
    <cellStyle name="Input 212 2 8" xfId="18118"/>
    <cellStyle name="Input 212 2 9" xfId="25643"/>
    <cellStyle name="Input 212 3" xfId="3547"/>
    <cellStyle name="Input 212 3 2" xfId="8243"/>
    <cellStyle name="Input 212 3 2 2" xfId="16489"/>
    <cellStyle name="Input 212 3 3" xfId="11373"/>
    <cellStyle name="Input 212 3 3 2" xfId="18875"/>
    <cellStyle name="Input 212 3 4" xfId="21745"/>
    <cellStyle name="Input 212 3 5" xfId="25648"/>
    <cellStyle name="Input 212 3 6" xfId="29333"/>
    <cellStyle name="Input 212 4" xfId="3548"/>
    <cellStyle name="Input 212 4 2" xfId="8244"/>
    <cellStyle name="Input 212 4 2 2" xfId="23059"/>
    <cellStyle name="Input 212 4 3" xfId="11374"/>
    <cellStyle name="Input 212 4 3 2" xfId="19480"/>
    <cellStyle name="Input 212 4 4" xfId="24291"/>
    <cellStyle name="Input 212 4 5" xfId="25649"/>
    <cellStyle name="Input 212 4 6" xfId="29334"/>
    <cellStyle name="Input 212 5" xfId="8237"/>
    <cellStyle name="Input 212 5 2" xfId="20513"/>
    <cellStyle name="Input 212 6" xfId="11367"/>
    <cellStyle name="Input 212 6 2" xfId="15445"/>
    <cellStyle name="Input 212 7" xfId="21751"/>
    <cellStyle name="Input 212 8" xfId="25642"/>
    <cellStyle name="Input 212 9" xfId="29327"/>
    <cellStyle name="Input 213" xfId="3549"/>
    <cellStyle name="Input 213 2" xfId="3550"/>
    <cellStyle name="Input 213 2 10" xfId="29336"/>
    <cellStyle name="Input 213 2 2" xfId="3551"/>
    <cellStyle name="Input 213 2 2 2" xfId="8247"/>
    <cellStyle name="Input 213 2 2 2 2" xfId="20518"/>
    <cellStyle name="Input 213 2 2 3" xfId="11377"/>
    <cellStyle name="Input 213 2 2 3 2" xfId="19475"/>
    <cellStyle name="Input 213 2 2 4" xfId="24290"/>
    <cellStyle name="Input 213 2 2 5" xfId="25652"/>
    <cellStyle name="Input 213 2 2 6" xfId="29337"/>
    <cellStyle name="Input 213 2 3" xfId="3552"/>
    <cellStyle name="Input 213 2 3 2" xfId="8248"/>
    <cellStyle name="Input 213 2 3 2 2" xfId="16488"/>
    <cellStyle name="Input 213 2 3 3" xfId="11378"/>
    <cellStyle name="Input 213 2 3 3 2" xfId="18876"/>
    <cellStyle name="Input 213 2 3 4" xfId="21748"/>
    <cellStyle name="Input 213 2 3 5" xfId="25653"/>
    <cellStyle name="Input 213 2 3 6" xfId="29338"/>
    <cellStyle name="Input 213 2 4" xfId="3553"/>
    <cellStyle name="Input 213 2 4 2" xfId="8249"/>
    <cellStyle name="Input 213 2 4 2 2" xfId="23062"/>
    <cellStyle name="Input 213 2 4 3" xfId="11379"/>
    <cellStyle name="Input 213 2 4 3 2" xfId="19479"/>
    <cellStyle name="Input 213 2 4 4" xfId="18115"/>
    <cellStyle name="Input 213 2 4 5" xfId="25654"/>
    <cellStyle name="Input 213 2 4 6" xfId="29339"/>
    <cellStyle name="Input 213 2 5" xfId="3554"/>
    <cellStyle name="Input 213 2 5 2" xfId="8250"/>
    <cellStyle name="Input 213 2 5 2 2" xfId="20517"/>
    <cellStyle name="Input 213 2 5 3" xfId="11380"/>
    <cellStyle name="Input 213 2 5 3 2" xfId="15442"/>
    <cellStyle name="Input 213 2 5 4" xfId="24289"/>
    <cellStyle name="Input 213 2 5 5" xfId="25655"/>
    <cellStyle name="Input 213 2 5 6" xfId="29340"/>
    <cellStyle name="Input 213 2 6" xfId="8246"/>
    <cellStyle name="Input 213 2 6 2" xfId="23063"/>
    <cellStyle name="Input 213 2 7" xfId="11376"/>
    <cellStyle name="Input 213 2 7 2" xfId="18880"/>
    <cellStyle name="Input 213 2 8" xfId="18116"/>
    <cellStyle name="Input 213 2 9" xfId="25651"/>
    <cellStyle name="Input 213 3" xfId="3555"/>
    <cellStyle name="Input 213 3 2" xfId="8251"/>
    <cellStyle name="Input 213 3 2 2" xfId="16487"/>
    <cellStyle name="Input 213 3 3" xfId="11381"/>
    <cellStyle name="Input 213 3 3 2" xfId="18877"/>
    <cellStyle name="Input 213 3 4" xfId="21747"/>
    <cellStyle name="Input 213 3 5" xfId="25656"/>
    <cellStyle name="Input 213 3 6" xfId="29341"/>
    <cellStyle name="Input 213 4" xfId="3556"/>
    <cellStyle name="Input 213 4 2" xfId="8252"/>
    <cellStyle name="Input 213 4 2 2" xfId="23061"/>
    <cellStyle name="Input 213 4 3" xfId="11382"/>
    <cellStyle name="Input 213 4 3 2" xfId="19478"/>
    <cellStyle name="Input 213 4 4" xfId="18114"/>
    <cellStyle name="Input 213 4 5" xfId="25657"/>
    <cellStyle name="Input 213 4 6" xfId="29342"/>
    <cellStyle name="Input 213 5" xfId="8245"/>
    <cellStyle name="Input 213 5 2" xfId="20514"/>
    <cellStyle name="Input 213 6" xfId="11375"/>
    <cellStyle name="Input 213 6 2" xfId="15443"/>
    <cellStyle name="Input 213 7" xfId="21749"/>
    <cellStyle name="Input 213 8" xfId="25650"/>
    <cellStyle name="Input 213 9" xfId="29335"/>
    <cellStyle name="Input 214" xfId="3557"/>
    <cellStyle name="Input 214 2" xfId="3558"/>
    <cellStyle name="Input 214 2 10" xfId="29344"/>
    <cellStyle name="Input 214 2 2" xfId="3559"/>
    <cellStyle name="Input 214 2 2 2" xfId="8255"/>
    <cellStyle name="Input 214 2 2 2 2" xfId="23060"/>
    <cellStyle name="Input 214 2 2 3" xfId="11385"/>
    <cellStyle name="Input 214 2 2 3 2" xfId="19477"/>
    <cellStyle name="Input 214 2 2 4" xfId="18113"/>
    <cellStyle name="Input 214 2 2 5" xfId="25660"/>
    <cellStyle name="Input 214 2 2 6" xfId="29345"/>
    <cellStyle name="Input 214 2 3" xfId="3560"/>
    <cellStyle name="Input 214 2 3 2" xfId="8256"/>
    <cellStyle name="Input 214 2 3 2 2" xfId="20515"/>
    <cellStyle name="Input 214 2 3 3" xfId="11386"/>
    <cellStyle name="Input 214 2 3 3 2" xfId="15440"/>
    <cellStyle name="Input 214 2 3 4" xfId="18112"/>
    <cellStyle name="Input 214 2 3 5" xfId="25661"/>
    <cellStyle name="Input 214 2 3 6" xfId="29346"/>
    <cellStyle name="Input 214 2 4" xfId="3561"/>
    <cellStyle name="Input 214 2 4 2" xfId="8257"/>
    <cellStyle name="Input 214 2 4 2 2" xfId="16485"/>
    <cellStyle name="Input 214 2 4 3" xfId="11387"/>
    <cellStyle name="Input 214 2 4 3 2" xfId="18879"/>
    <cellStyle name="Input 214 2 4 4" xfId="24282"/>
    <cellStyle name="Input 214 2 4 5" xfId="25662"/>
    <cellStyle name="Input 214 2 4 6" xfId="29347"/>
    <cellStyle name="Input 214 2 5" xfId="3562"/>
    <cellStyle name="Input 214 2 5 2" xfId="8258"/>
    <cellStyle name="Input 214 2 5 2 2" xfId="16484"/>
    <cellStyle name="Input 214 2 5 3" xfId="11388"/>
    <cellStyle name="Input 214 2 5 3 2" xfId="19476"/>
    <cellStyle name="Input 214 2 5 4" xfId="21740"/>
    <cellStyle name="Input 214 2 5 5" xfId="25663"/>
    <cellStyle name="Input 214 2 5 6" xfId="29348"/>
    <cellStyle name="Input 214 2 6" xfId="8254"/>
    <cellStyle name="Input 214 2 6 2" xfId="16486"/>
    <cellStyle name="Input 214 2 7" xfId="11384"/>
    <cellStyle name="Input 214 2 7 2" xfId="18878"/>
    <cellStyle name="Input 214 2 8" xfId="21746"/>
    <cellStyle name="Input 214 2 9" xfId="25659"/>
    <cellStyle name="Input 214 3" xfId="3563"/>
    <cellStyle name="Input 214 3 2" xfId="8259"/>
    <cellStyle name="Input 214 3 2 2" xfId="16483"/>
    <cellStyle name="Input 214 3 3" xfId="11389"/>
    <cellStyle name="Input 214 3 3 2" xfId="15439"/>
    <cellStyle name="Input 214 3 4" xfId="24286"/>
    <cellStyle name="Input 214 3 5" xfId="25664"/>
    <cellStyle name="Input 214 3 6" xfId="29349"/>
    <cellStyle name="Input 214 4" xfId="3564"/>
    <cellStyle name="Input 214 4 2" xfId="8260"/>
    <cellStyle name="Input 214 4 2 2" xfId="23050"/>
    <cellStyle name="Input 214 4 3" xfId="11390"/>
    <cellStyle name="Input 214 4 3 2" xfId="15438"/>
    <cellStyle name="Input 214 4 4" xfId="21744"/>
    <cellStyle name="Input 214 4 5" xfId="25665"/>
    <cellStyle name="Input 214 4 6" xfId="29350"/>
    <cellStyle name="Input 214 5" xfId="8253"/>
    <cellStyle name="Input 214 5 2" xfId="20516"/>
    <cellStyle name="Input 214 6" xfId="11383"/>
    <cellStyle name="Input 214 6 2" xfId="15441"/>
    <cellStyle name="Input 214 7" xfId="24288"/>
    <cellStyle name="Input 214 8" xfId="25658"/>
    <cellStyle name="Input 214 9" xfId="29343"/>
    <cellStyle name="Input 215" xfId="3565"/>
    <cellStyle name="Input 215 2" xfId="3566"/>
    <cellStyle name="Input 215 2 10" xfId="29352"/>
    <cellStyle name="Input 215 2 2" xfId="3567"/>
    <cellStyle name="Input 215 2 2 2" xfId="8263"/>
    <cellStyle name="Input 215 2 2 2 2" xfId="20512"/>
    <cellStyle name="Input 215 2 2 3" xfId="11393"/>
    <cellStyle name="Input 215 2 2 3 2" xfId="19466"/>
    <cellStyle name="Input 215 2 2 4" xfId="21743"/>
    <cellStyle name="Input 215 2 2 5" xfId="25668"/>
    <cellStyle name="Input 215 2 2 6" xfId="29353"/>
    <cellStyle name="Input 215 2 3" xfId="3568"/>
    <cellStyle name="Input 215 2 3 2" xfId="8264"/>
    <cellStyle name="Input 215 2 3 2 2" xfId="16482"/>
    <cellStyle name="Input 215 2 3 3" xfId="11394"/>
    <cellStyle name="Input 215 2 3 3 2" xfId="18882"/>
    <cellStyle name="Input 215 2 3 4" xfId="18110"/>
    <cellStyle name="Input 215 2 3 5" xfId="25669"/>
    <cellStyle name="Input 215 2 3 6" xfId="29354"/>
    <cellStyle name="Input 215 2 4" xfId="3569"/>
    <cellStyle name="Input 215 2 4 2" xfId="8265"/>
    <cellStyle name="Input 215 2 4 2 2" xfId="23056"/>
    <cellStyle name="Input 215 2 4 3" xfId="11395"/>
    <cellStyle name="Input 215 2 4 3 2" xfId="19473"/>
    <cellStyle name="Input 215 2 4 4" xfId="24284"/>
    <cellStyle name="Input 215 2 4 5" xfId="25670"/>
    <cellStyle name="Input 215 2 4 6" xfId="29355"/>
    <cellStyle name="Input 215 2 5" xfId="3570"/>
    <cellStyle name="Input 215 2 5 2" xfId="8266"/>
    <cellStyle name="Input 215 2 5 2 2" xfId="20511"/>
    <cellStyle name="Input 215 2 5 3" xfId="11396"/>
    <cellStyle name="Input 215 2 5 3 2" xfId="15436"/>
    <cellStyle name="Input 215 2 5 4" xfId="21742"/>
    <cellStyle name="Input 215 2 5 5" xfId="25671"/>
    <cellStyle name="Input 215 2 5 6" xfId="29356"/>
    <cellStyle name="Input 215 2 6" xfId="8262"/>
    <cellStyle name="Input 215 2 6 2" xfId="23057"/>
    <cellStyle name="Input 215 2 7" xfId="11392"/>
    <cellStyle name="Input 215 2 7 2" xfId="18889"/>
    <cellStyle name="Input 215 2 8" xfId="24285"/>
    <cellStyle name="Input 215 2 9" xfId="25667"/>
    <cellStyle name="Input 215 3" xfId="3571"/>
    <cellStyle name="Input 215 3 2" xfId="8267"/>
    <cellStyle name="Input 215 3 2 2" xfId="16481"/>
    <cellStyle name="Input 215 3 3" xfId="11397"/>
    <cellStyle name="Input 215 3 3 2" xfId="18883"/>
    <cellStyle name="Input 215 3 4" xfId="18109"/>
    <cellStyle name="Input 215 3 5" xfId="25672"/>
    <cellStyle name="Input 215 3 6" xfId="29357"/>
    <cellStyle name="Input 215 4" xfId="3572"/>
    <cellStyle name="Input 215 4 2" xfId="8268"/>
    <cellStyle name="Input 215 4 2 2" xfId="23051"/>
    <cellStyle name="Input 215 4 3" xfId="11398"/>
    <cellStyle name="Input 215 4 3 2" xfId="19472"/>
    <cellStyle name="Input 215 4 4" xfId="24283"/>
    <cellStyle name="Input 215 4 5" xfId="25673"/>
    <cellStyle name="Input 215 4 6" xfId="29358"/>
    <cellStyle name="Input 215 5" xfId="8261"/>
    <cellStyle name="Input 215 5 2" xfId="20505"/>
    <cellStyle name="Input 215 6" xfId="11391"/>
    <cellStyle name="Input 215 6 2" xfId="15437"/>
    <cellStyle name="Input 215 7" xfId="18111"/>
    <cellStyle name="Input 215 8" xfId="25666"/>
    <cellStyle name="Input 215 9" xfId="29351"/>
    <cellStyle name="Input 216" xfId="3573"/>
    <cellStyle name="Input 216 2" xfId="3574"/>
    <cellStyle name="Input 216 2 10" xfId="29360"/>
    <cellStyle name="Input 216 2 2" xfId="3575"/>
    <cellStyle name="Input 216 2 2 2" xfId="8271"/>
    <cellStyle name="Input 216 2 2 2 2" xfId="20510"/>
    <cellStyle name="Input 216 2 2 3" xfId="11401"/>
    <cellStyle name="Input 216 2 2 3 2" xfId="19467"/>
    <cellStyle name="Input 216 2 2 4" xfId="18107"/>
    <cellStyle name="Input 216 2 2 5" xfId="25676"/>
    <cellStyle name="Input 216 2 2 6" xfId="29361"/>
    <cellStyle name="Input 216 2 3" xfId="3576"/>
    <cellStyle name="Input 216 2 3 2" xfId="8272"/>
    <cellStyle name="Input 216 2 3 2 2" xfId="16480"/>
    <cellStyle name="Input 216 2 3 3" xfId="11402"/>
    <cellStyle name="Input 216 2 3 3 2" xfId="18884"/>
    <cellStyle name="Input 216 2 3 4" xfId="24274"/>
    <cellStyle name="Input 216 2 3 5" xfId="25677"/>
    <cellStyle name="Input 216 2 3 6" xfId="29362"/>
    <cellStyle name="Input 216 2 4" xfId="3577"/>
    <cellStyle name="Input 216 2 4 2" xfId="8273"/>
    <cellStyle name="Input 216 2 4 2 2" xfId="23054"/>
    <cellStyle name="Input 216 2 4 3" xfId="11403"/>
    <cellStyle name="Input 216 2 4 3 2" xfId="19471"/>
    <cellStyle name="Input 216 2 4 4" xfId="21732"/>
    <cellStyle name="Input 216 2 4 5" xfId="25678"/>
    <cellStyle name="Input 216 2 4 6" xfId="29363"/>
    <cellStyle name="Input 216 2 5" xfId="3578"/>
    <cellStyle name="Input 216 2 5 2" xfId="8274"/>
    <cellStyle name="Input 216 2 5 2 2" xfId="20509"/>
    <cellStyle name="Input 216 2 5 3" xfId="11404"/>
    <cellStyle name="Input 216 2 5 3 2" xfId="15434"/>
    <cellStyle name="Input 216 2 5 4" xfId="24281"/>
    <cellStyle name="Input 216 2 5 5" xfId="25679"/>
    <cellStyle name="Input 216 2 5 6" xfId="29364"/>
    <cellStyle name="Input 216 2 6" xfId="8270"/>
    <cellStyle name="Input 216 2 6 2" xfId="23055"/>
    <cellStyle name="Input 216 2 7" xfId="11400"/>
    <cellStyle name="Input 216 2 7 2" xfId="18888"/>
    <cellStyle name="Input 216 2 8" xfId="18108"/>
    <cellStyle name="Input 216 2 9" xfId="25675"/>
    <cellStyle name="Input 216 3" xfId="3579"/>
    <cellStyle name="Input 216 3 2" xfId="8275"/>
    <cellStyle name="Input 216 3 2 2" xfId="16479"/>
    <cellStyle name="Input 216 3 3" xfId="11405"/>
    <cellStyle name="Input 216 3 3 2" xfId="18885"/>
    <cellStyle name="Input 216 3 4" xfId="21739"/>
    <cellStyle name="Input 216 3 5" xfId="25680"/>
    <cellStyle name="Input 216 3 6" xfId="29365"/>
    <cellStyle name="Input 216 4" xfId="3580"/>
    <cellStyle name="Input 216 4 2" xfId="8276"/>
    <cellStyle name="Input 216 4 2 2" xfId="23053"/>
    <cellStyle name="Input 216 4 3" xfId="11406"/>
    <cellStyle name="Input 216 4 3 2" xfId="19470"/>
    <cellStyle name="Input 216 4 4" xfId="18106"/>
    <cellStyle name="Input 216 4 5" xfId="25681"/>
    <cellStyle name="Input 216 4 6" xfId="29366"/>
    <cellStyle name="Input 216 5" xfId="8269"/>
    <cellStyle name="Input 216 5 2" xfId="20506"/>
    <cellStyle name="Input 216 6" xfId="11399"/>
    <cellStyle name="Input 216 6 2" xfId="15435"/>
    <cellStyle name="Input 216 7" xfId="21741"/>
    <cellStyle name="Input 216 8" xfId="25674"/>
    <cellStyle name="Input 216 9" xfId="29359"/>
    <cellStyle name="Input 217" xfId="3581"/>
    <cellStyle name="Input 217 2" xfId="3582"/>
    <cellStyle name="Input 217 2 10" xfId="29368"/>
    <cellStyle name="Input 217 2 2" xfId="3583"/>
    <cellStyle name="Input 217 2 2 2" xfId="8279"/>
    <cellStyle name="Input 217 2 2 2 2" xfId="23052"/>
    <cellStyle name="Input 217 2 2 3" xfId="11409"/>
    <cellStyle name="Input 217 2 2 3 2" xfId="19469"/>
    <cellStyle name="Input 217 2 2 4" xfId="18105"/>
    <cellStyle name="Input 217 2 2 5" xfId="25684"/>
    <cellStyle name="Input 217 2 2 6" xfId="29369"/>
    <cellStyle name="Input 217 2 3" xfId="3584"/>
    <cellStyle name="Input 217 2 3 2" xfId="8280"/>
    <cellStyle name="Input 217 2 3 2 2" xfId="20507"/>
    <cellStyle name="Input 217 2 3 3" xfId="11410"/>
    <cellStyle name="Input 217 2 3 3 2" xfId="15432"/>
    <cellStyle name="Input 217 2 3 4" xfId="24275"/>
    <cellStyle name="Input 217 2 3 5" xfId="25685"/>
    <cellStyle name="Input 217 2 3 6" xfId="29370"/>
    <cellStyle name="Input 217 2 4" xfId="3585"/>
    <cellStyle name="Input 217 2 4 2" xfId="8281"/>
    <cellStyle name="Input 217 2 4 2 2" xfId="16477"/>
    <cellStyle name="Input 217 2 4 3" xfId="11411"/>
    <cellStyle name="Input 217 2 4 3 2" xfId="18887"/>
    <cellStyle name="Input 217 2 4 4" xfId="21733"/>
    <cellStyle name="Input 217 2 4 5" xfId="25686"/>
    <cellStyle name="Input 217 2 4 6" xfId="29371"/>
    <cellStyle name="Input 217 2 5" xfId="3586"/>
    <cellStyle name="Input 217 2 5 2" xfId="8282"/>
    <cellStyle name="Input 217 2 5 2 2" xfId="16476"/>
    <cellStyle name="Input 217 2 5 3" xfId="11412"/>
    <cellStyle name="Input 217 2 5 3 2" xfId="19468"/>
    <cellStyle name="Input 217 2 5 4" xfId="24279"/>
    <cellStyle name="Input 217 2 5 5" xfId="25687"/>
    <cellStyle name="Input 217 2 5 6" xfId="29372"/>
    <cellStyle name="Input 217 2 6" xfId="8278"/>
    <cellStyle name="Input 217 2 6 2" xfId="16478"/>
    <cellStyle name="Input 217 2 7" xfId="11408"/>
    <cellStyle name="Input 217 2 7 2" xfId="18886"/>
    <cellStyle name="Input 217 2 8" xfId="21738"/>
    <cellStyle name="Input 217 2 9" xfId="25683"/>
    <cellStyle name="Input 217 3" xfId="3587"/>
    <cellStyle name="Input 217 3 2" xfId="8283"/>
    <cellStyle name="Input 217 3 2 2" xfId="16475"/>
    <cellStyle name="Input 217 3 3" xfId="11413"/>
    <cellStyle name="Input 217 3 3 2" xfId="15431"/>
    <cellStyle name="Input 217 3 4" xfId="21737"/>
    <cellStyle name="Input 217 3 5" xfId="25688"/>
    <cellStyle name="Input 217 3 6" xfId="29373"/>
    <cellStyle name="Input 217 4" xfId="3588"/>
    <cellStyle name="Input 217 4 2" xfId="8284"/>
    <cellStyle name="Input 217 4 2 2" xfId="23042"/>
    <cellStyle name="Input 217 4 3" xfId="11414"/>
    <cellStyle name="Input 217 4 3 2" xfId="15430"/>
    <cellStyle name="Input 217 4 4" xfId="18104"/>
    <cellStyle name="Input 217 4 5" xfId="25689"/>
    <cellStyle name="Input 217 4 6" xfId="29374"/>
    <cellStyle name="Input 217 5" xfId="8277"/>
    <cellStyle name="Input 217 5 2" xfId="20508"/>
    <cellStyle name="Input 217 6" xfId="11407"/>
    <cellStyle name="Input 217 6 2" xfId="15433"/>
    <cellStyle name="Input 217 7" xfId="24280"/>
    <cellStyle name="Input 217 8" xfId="25682"/>
    <cellStyle name="Input 217 9" xfId="29367"/>
    <cellStyle name="Input 218" xfId="3589"/>
    <cellStyle name="Input 218 2" xfId="3590"/>
    <cellStyle name="Input 218 2 10" xfId="29376"/>
    <cellStyle name="Input 218 2 2" xfId="3591"/>
    <cellStyle name="Input 218 2 2 2" xfId="8287"/>
    <cellStyle name="Input 218 2 2 2 2" xfId="20504"/>
    <cellStyle name="Input 218 2 2 3" xfId="11417"/>
    <cellStyle name="Input 218 2 2 3 2" xfId="19458"/>
    <cellStyle name="Input 218 2 2 4" xfId="18103"/>
    <cellStyle name="Input 218 2 2 5" xfId="25692"/>
    <cellStyle name="Input 218 2 2 6" xfId="29377"/>
    <cellStyle name="Input 218 2 3" xfId="3592"/>
    <cellStyle name="Input 218 2 3 2" xfId="8288"/>
    <cellStyle name="Input 218 2 3 2 2" xfId="16474"/>
    <cellStyle name="Input 218 2 3 3" xfId="11418"/>
    <cellStyle name="Input 218 2 3 3 2" xfId="18890"/>
    <cellStyle name="Input 218 2 3 4" xfId="24277"/>
    <cellStyle name="Input 218 2 3 5" xfId="25693"/>
    <cellStyle name="Input 218 2 3 6" xfId="29378"/>
    <cellStyle name="Input 218 2 4" xfId="3593"/>
    <cellStyle name="Input 218 2 4 2" xfId="8289"/>
    <cellStyle name="Input 218 2 4 2 2" xfId="23048"/>
    <cellStyle name="Input 218 2 4 3" xfId="11419"/>
    <cellStyle name="Input 218 2 4 3 2" xfId="19465"/>
    <cellStyle name="Input 218 2 4 4" xfId="21735"/>
    <cellStyle name="Input 218 2 4 5" xfId="25694"/>
    <cellStyle name="Input 218 2 4 6" xfId="29379"/>
    <cellStyle name="Input 218 2 5" xfId="3594"/>
    <cellStyle name="Input 218 2 5 2" xfId="8290"/>
    <cellStyle name="Input 218 2 5 2 2" xfId="20503"/>
    <cellStyle name="Input 218 2 5 3" xfId="11420"/>
    <cellStyle name="Input 218 2 5 3 2" xfId="15428"/>
    <cellStyle name="Input 218 2 5 4" xfId="18102"/>
    <cellStyle name="Input 218 2 5 5" xfId="25695"/>
    <cellStyle name="Input 218 2 5 6" xfId="29380"/>
    <cellStyle name="Input 218 2 6" xfId="8286"/>
    <cellStyle name="Input 218 2 6 2" xfId="23049"/>
    <cellStyle name="Input 218 2 7" xfId="11416"/>
    <cellStyle name="Input 218 2 7 2" xfId="18897"/>
    <cellStyle name="Input 218 2 8" xfId="21736"/>
    <cellStyle name="Input 218 2 9" xfId="25691"/>
    <cellStyle name="Input 218 3" xfId="3595"/>
    <cellStyle name="Input 218 3 2" xfId="8291"/>
    <cellStyle name="Input 218 3 2 2" xfId="16473"/>
    <cellStyle name="Input 218 3 3" xfId="11421"/>
    <cellStyle name="Input 218 3 3 2" xfId="18891"/>
    <cellStyle name="Input 218 3 4" xfId="24276"/>
    <cellStyle name="Input 218 3 5" xfId="25696"/>
    <cellStyle name="Input 218 3 6" xfId="29381"/>
    <cellStyle name="Input 218 4" xfId="3596"/>
    <cellStyle name="Input 218 4 2" xfId="8292"/>
    <cellStyle name="Input 218 4 2 2" xfId="23043"/>
    <cellStyle name="Input 218 4 3" xfId="11422"/>
    <cellStyle name="Input 218 4 3 2" xfId="19464"/>
    <cellStyle name="Input 218 4 4" xfId="21734"/>
    <cellStyle name="Input 218 4 5" xfId="25697"/>
    <cellStyle name="Input 218 4 6" xfId="29382"/>
    <cellStyle name="Input 218 5" xfId="8285"/>
    <cellStyle name="Input 218 5 2" xfId="20497"/>
    <cellStyle name="Input 218 6" xfId="11415"/>
    <cellStyle name="Input 218 6 2" xfId="15429"/>
    <cellStyle name="Input 218 7" xfId="24278"/>
    <cellStyle name="Input 218 8" xfId="25690"/>
    <cellStyle name="Input 218 9" xfId="29375"/>
    <cellStyle name="Input 219" xfId="3597"/>
    <cellStyle name="Input 219 2" xfId="3598"/>
    <cellStyle name="Input 219 2 10" xfId="29384"/>
    <cellStyle name="Input 219 2 2" xfId="3599"/>
    <cellStyle name="Input 219 2 2 2" xfId="8295"/>
    <cellStyle name="Input 219 2 2 2 2" xfId="20502"/>
    <cellStyle name="Input 219 2 2 3" xfId="11425"/>
    <cellStyle name="Input 219 2 2 3 2" xfId="19459"/>
    <cellStyle name="Input 219 2 2 4" xfId="18099"/>
    <cellStyle name="Input 219 2 2 5" xfId="25700"/>
    <cellStyle name="Input 219 2 2 6" xfId="29385"/>
    <cellStyle name="Input 219 2 3" xfId="3600"/>
    <cellStyle name="Input 219 2 3 2" xfId="8296"/>
    <cellStyle name="Input 219 2 3 2 2" xfId="16472"/>
    <cellStyle name="Input 219 2 3 3" xfId="11426"/>
    <cellStyle name="Input 219 2 3 3 2" xfId="18892"/>
    <cellStyle name="Input 219 2 3 4" xfId="24266"/>
    <cellStyle name="Input 219 2 3 5" xfId="25701"/>
    <cellStyle name="Input 219 2 3 6" xfId="29386"/>
    <cellStyle name="Input 219 2 4" xfId="3601"/>
    <cellStyle name="Input 219 2 4 2" xfId="8297"/>
    <cellStyle name="Input 219 2 4 2 2" xfId="23046"/>
    <cellStyle name="Input 219 2 4 3" xfId="11427"/>
    <cellStyle name="Input 219 2 4 3 2" xfId="19463"/>
    <cellStyle name="Input 219 2 4 4" xfId="21724"/>
    <cellStyle name="Input 219 2 4 5" xfId="25702"/>
    <cellStyle name="Input 219 2 4 6" xfId="29387"/>
    <cellStyle name="Input 219 2 5" xfId="3602"/>
    <cellStyle name="Input 219 2 5 2" xfId="8298"/>
    <cellStyle name="Input 219 2 5 2 2" xfId="20501"/>
    <cellStyle name="Input 219 2 5 3" xfId="11428"/>
    <cellStyle name="Input 219 2 5 3 2" xfId="15426"/>
    <cellStyle name="Input 219 2 5 4" xfId="24273"/>
    <cellStyle name="Input 219 2 5 5" xfId="25703"/>
    <cellStyle name="Input 219 2 5 6" xfId="29388"/>
    <cellStyle name="Input 219 2 6" xfId="8294"/>
    <cellStyle name="Input 219 2 6 2" xfId="23047"/>
    <cellStyle name="Input 219 2 7" xfId="11424"/>
    <cellStyle name="Input 219 2 7 2" xfId="18896"/>
    <cellStyle name="Input 219 2 8" xfId="18100"/>
    <cellStyle name="Input 219 2 9" xfId="25699"/>
    <cellStyle name="Input 219 3" xfId="3603"/>
    <cellStyle name="Input 219 3 2" xfId="8299"/>
    <cellStyle name="Input 219 3 2 2" xfId="16471"/>
    <cellStyle name="Input 219 3 3" xfId="11429"/>
    <cellStyle name="Input 219 3 3 2" xfId="18893"/>
    <cellStyle name="Input 219 3 4" xfId="21731"/>
    <cellStyle name="Input 219 3 5" xfId="25704"/>
    <cellStyle name="Input 219 3 6" xfId="29389"/>
    <cellStyle name="Input 219 4" xfId="3604"/>
    <cellStyle name="Input 219 4 2" xfId="8300"/>
    <cellStyle name="Input 219 4 2 2" xfId="23045"/>
    <cellStyle name="Input 219 4 3" xfId="11430"/>
    <cellStyle name="Input 219 4 3 2" xfId="19462"/>
    <cellStyle name="Input 219 4 4" xfId="18098"/>
    <cellStyle name="Input 219 4 5" xfId="25705"/>
    <cellStyle name="Input 219 4 6" xfId="29390"/>
    <cellStyle name="Input 219 5" xfId="8293"/>
    <cellStyle name="Input 219 5 2" xfId="20498"/>
    <cellStyle name="Input 219 6" xfId="11423"/>
    <cellStyle name="Input 219 6 2" xfId="15427"/>
    <cellStyle name="Input 219 7" xfId="18101"/>
    <cellStyle name="Input 219 8" xfId="25698"/>
    <cellStyle name="Input 219 9" xfId="29383"/>
    <cellStyle name="Input 22" xfId="3605"/>
    <cellStyle name="Input 22 2" xfId="3606"/>
    <cellStyle name="Input 22 2 10" xfId="29392"/>
    <cellStyle name="Input 22 2 2" xfId="3607"/>
    <cellStyle name="Input 22 2 2 2" xfId="8303"/>
    <cellStyle name="Input 22 2 2 2 2" xfId="23044"/>
    <cellStyle name="Input 22 2 2 3" xfId="11433"/>
    <cellStyle name="Input 22 2 2 3 2" xfId="19461"/>
    <cellStyle name="Input 22 2 2 4" xfId="18097"/>
    <cellStyle name="Input 22 2 2 5" xfId="25708"/>
    <cellStyle name="Input 22 2 2 6" xfId="29393"/>
    <cellStyle name="Input 22 2 3" xfId="3608"/>
    <cellStyle name="Input 22 2 3 2" xfId="8304"/>
    <cellStyle name="Input 22 2 3 2 2" xfId="20499"/>
    <cellStyle name="Input 22 2 3 3" xfId="11434"/>
    <cellStyle name="Input 22 2 3 3 2" xfId="15424"/>
    <cellStyle name="Input 22 2 3 4" xfId="24267"/>
    <cellStyle name="Input 22 2 3 5" xfId="25709"/>
    <cellStyle name="Input 22 2 3 6" xfId="29394"/>
    <cellStyle name="Input 22 2 4" xfId="3609"/>
    <cellStyle name="Input 22 2 4 2" xfId="8305"/>
    <cellStyle name="Input 22 2 4 2 2" xfId="16469"/>
    <cellStyle name="Input 22 2 4 3" xfId="11435"/>
    <cellStyle name="Input 22 2 4 3 2" xfId="18895"/>
    <cellStyle name="Input 22 2 4 4" xfId="21725"/>
    <cellStyle name="Input 22 2 4 5" xfId="25710"/>
    <cellStyle name="Input 22 2 4 6" xfId="29395"/>
    <cellStyle name="Input 22 2 5" xfId="3610"/>
    <cellStyle name="Input 22 2 5 2" xfId="8306"/>
    <cellStyle name="Input 22 2 5 2 2" xfId="16468"/>
    <cellStyle name="Input 22 2 5 3" xfId="11436"/>
    <cellStyle name="Input 22 2 5 3 2" xfId="19460"/>
    <cellStyle name="Input 22 2 5 4" xfId="24271"/>
    <cellStyle name="Input 22 2 5 5" xfId="25711"/>
    <cellStyle name="Input 22 2 5 6" xfId="29396"/>
    <cellStyle name="Input 22 2 6" xfId="8302"/>
    <cellStyle name="Input 22 2 6 2" xfId="16470"/>
    <cellStyle name="Input 22 2 7" xfId="11432"/>
    <cellStyle name="Input 22 2 7 2" xfId="18894"/>
    <cellStyle name="Input 22 2 8" xfId="21730"/>
    <cellStyle name="Input 22 2 9" xfId="25707"/>
    <cellStyle name="Input 22 3" xfId="3611"/>
    <cellStyle name="Input 22 3 2" xfId="8307"/>
    <cellStyle name="Input 22 3 2 2" xfId="16467"/>
    <cellStyle name="Input 22 3 3" xfId="11437"/>
    <cellStyle name="Input 22 3 3 2" xfId="15423"/>
    <cellStyle name="Input 22 3 4" xfId="21729"/>
    <cellStyle name="Input 22 3 5" xfId="25712"/>
    <cellStyle name="Input 22 3 6" xfId="29397"/>
    <cellStyle name="Input 22 4" xfId="3612"/>
    <cellStyle name="Input 22 4 2" xfId="8308"/>
    <cellStyle name="Input 22 4 2 2" xfId="23034"/>
    <cellStyle name="Input 22 4 3" xfId="11438"/>
    <cellStyle name="Input 22 4 3 2" xfId="15422"/>
    <cellStyle name="Input 22 4 4" xfId="18096"/>
    <cellStyle name="Input 22 4 5" xfId="25713"/>
    <cellStyle name="Input 22 4 6" xfId="29398"/>
    <cellStyle name="Input 22 5" xfId="8301"/>
    <cellStyle name="Input 22 5 2" xfId="20500"/>
    <cellStyle name="Input 22 6" xfId="11431"/>
    <cellStyle name="Input 22 6 2" xfId="15425"/>
    <cellStyle name="Input 22 7" xfId="24272"/>
    <cellStyle name="Input 22 8" xfId="25706"/>
    <cellStyle name="Input 22 9" xfId="29391"/>
    <cellStyle name="Input 220" xfId="3613"/>
    <cellStyle name="Input 220 2" xfId="3614"/>
    <cellStyle name="Input 220 2 10" xfId="29400"/>
    <cellStyle name="Input 220 2 2" xfId="3615"/>
    <cellStyle name="Input 220 2 2 2" xfId="8311"/>
    <cellStyle name="Input 220 2 2 2 2" xfId="20496"/>
    <cellStyle name="Input 220 2 2 3" xfId="11441"/>
    <cellStyle name="Input 220 2 2 3 2" xfId="19450"/>
    <cellStyle name="Input 220 2 2 4" xfId="18095"/>
    <cellStyle name="Input 220 2 2 5" xfId="25716"/>
    <cellStyle name="Input 220 2 2 6" xfId="29401"/>
    <cellStyle name="Input 220 2 3" xfId="3616"/>
    <cellStyle name="Input 220 2 3 2" xfId="8312"/>
    <cellStyle name="Input 220 2 3 2 2" xfId="16466"/>
    <cellStyle name="Input 220 2 3 3" xfId="11442"/>
    <cellStyle name="Input 220 2 3 3 2" xfId="18898"/>
    <cellStyle name="Input 220 2 3 4" xfId="24269"/>
    <cellStyle name="Input 220 2 3 5" xfId="25717"/>
    <cellStyle name="Input 220 2 3 6" xfId="29402"/>
    <cellStyle name="Input 220 2 4" xfId="3617"/>
    <cellStyle name="Input 220 2 4 2" xfId="8313"/>
    <cellStyle name="Input 220 2 4 2 2" xfId="23040"/>
    <cellStyle name="Input 220 2 4 3" xfId="11443"/>
    <cellStyle name="Input 220 2 4 3 2" xfId="19457"/>
    <cellStyle name="Input 220 2 4 4" xfId="21727"/>
    <cellStyle name="Input 220 2 4 5" xfId="25718"/>
    <cellStyle name="Input 220 2 4 6" xfId="29403"/>
    <cellStyle name="Input 220 2 5" xfId="3618"/>
    <cellStyle name="Input 220 2 5 2" xfId="8314"/>
    <cellStyle name="Input 220 2 5 2 2" xfId="20495"/>
    <cellStyle name="Input 220 2 5 3" xfId="11444"/>
    <cellStyle name="Input 220 2 5 3 2" xfId="15420"/>
    <cellStyle name="Input 220 2 5 4" xfId="18094"/>
    <cellStyle name="Input 220 2 5 5" xfId="25719"/>
    <cellStyle name="Input 220 2 5 6" xfId="29404"/>
    <cellStyle name="Input 220 2 6" xfId="8310"/>
    <cellStyle name="Input 220 2 6 2" xfId="23041"/>
    <cellStyle name="Input 220 2 7" xfId="11440"/>
    <cellStyle name="Input 220 2 7 2" xfId="18905"/>
    <cellStyle name="Input 220 2 8" xfId="21728"/>
    <cellStyle name="Input 220 2 9" xfId="25715"/>
    <cellStyle name="Input 220 3" xfId="3619"/>
    <cellStyle name="Input 220 3 2" xfId="8315"/>
    <cellStyle name="Input 220 3 2 2" xfId="16465"/>
    <cellStyle name="Input 220 3 3" xfId="11445"/>
    <cellStyle name="Input 220 3 3 2" xfId="18899"/>
    <cellStyle name="Input 220 3 4" xfId="24268"/>
    <cellStyle name="Input 220 3 5" xfId="25720"/>
    <cellStyle name="Input 220 3 6" xfId="29405"/>
    <cellStyle name="Input 220 4" xfId="3620"/>
    <cellStyle name="Input 220 4 2" xfId="8316"/>
    <cellStyle name="Input 220 4 2 2" xfId="23035"/>
    <cellStyle name="Input 220 4 3" xfId="11446"/>
    <cellStyle name="Input 220 4 3 2" xfId="19456"/>
    <cellStyle name="Input 220 4 4" xfId="21726"/>
    <cellStyle name="Input 220 4 5" xfId="25721"/>
    <cellStyle name="Input 220 4 6" xfId="29406"/>
    <cellStyle name="Input 220 5" xfId="8309"/>
    <cellStyle name="Input 220 5 2" xfId="20489"/>
    <cellStyle name="Input 220 6" xfId="11439"/>
    <cellStyle name="Input 220 6 2" xfId="15421"/>
    <cellStyle name="Input 220 7" xfId="24270"/>
    <cellStyle name="Input 220 8" xfId="25714"/>
    <cellStyle name="Input 220 9" xfId="29399"/>
    <cellStyle name="Input 221" xfId="3621"/>
    <cellStyle name="Input 222" xfId="3622"/>
    <cellStyle name="Input 223" xfId="3623"/>
    <cellStyle name="Input 223 2" xfId="3624"/>
    <cellStyle name="Input 223 2 10" xfId="29408"/>
    <cellStyle name="Input 223 2 2" xfId="3625"/>
    <cellStyle name="Input 223 2 2 2" xfId="8319"/>
    <cellStyle name="Input 223 2 2 2 2" xfId="20494"/>
    <cellStyle name="Input 223 2 2 3" xfId="11449"/>
    <cellStyle name="Input 223 2 2 3 2" xfId="19451"/>
    <cellStyle name="Input 223 2 2 4" xfId="18091"/>
    <cellStyle name="Input 223 2 2 5" xfId="25724"/>
    <cellStyle name="Input 223 2 2 6" xfId="29409"/>
    <cellStyle name="Input 223 2 3" xfId="3626"/>
    <cellStyle name="Input 223 2 3 2" xfId="8320"/>
    <cellStyle name="Input 223 2 3 2 2" xfId="16464"/>
    <cellStyle name="Input 223 2 3 3" xfId="11450"/>
    <cellStyle name="Input 223 2 3 3 2" xfId="18900"/>
    <cellStyle name="Input 223 2 3 4" xfId="18090"/>
    <cellStyle name="Input 223 2 3 5" xfId="25725"/>
    <cellStyle name="Input 223 2 3 6" xfId="29410"/>
    <cellStyle name="Input 223 2 4" xfId="3627"/>
    <cellStyle name="Input 223 2 4 2" xfId="8321"/>
    <cellStyle name="Input 223 2 4 2 2" xfId="23038"/>
    <cellStyle name="Input 223 2 4 3" xfId="11451"/>
    <cellStyle name="Input 223 2 4 3 2" xfId="19455"/>
    <cellStyle name="Input 223 2 4 4" xfId="24257"/>
    <cellStyle name="Input 223 2 4 5" xfId="25726"/>
    <cellStyle name="Input 223 2 4 6" xfId="29411"/>
    <cellStyle name="Input 223 2 5" xfId="3628"/>
    <cellStyle name="Input 223 2 5 2" xfId="8322"/>
    <cellStyle name="Input 223 2 5 2 2" xfId="20493"/>
    <cellStyle name="Input 223 2 5 3" xfId="11452"/>
    <cellStyle name="Input 223 2 5 3 2" xfId="15418"/>
    <cellStyle name="Input 223 2 5 4" xfId="21715"/>
    <cellStyle name="Input 223 2 5 5" xfId="25727"/>
    <cellStyle name="Input 223 2 5 6" xfId="29412"/>
    <cellStyle name="Input 223 2 6" xfId="8318"/>
    <cellStyle name="Input 223 2 6 2" xfId="23039"/>
    <cellStyle name="Input 223 2 7" xfId="11448"/>
    <cellStyle name="Input 223 2 7 2" xfId="18904"/>
    <cellStyle name="Input 223 2 8" xfId="18092"/>
    <cellStyle name="Input 223 2 9" xfId="25723"/>
    <cellStyle name="Input 223 3" xfId="3629"/>
    <cellStyle name="Input 223 3 2" xfId="8323"/>
    <cellStyle name="Input 223 3 2 2" xfId="16463"/>
    <cellStyle name="Input 223 3 3" xfId="11453"/>
    <cellStyle name="Input 223 3 3 2" xfId="18901"/>
    <cellStyle name="Input 223 3 4" xfId="24264"/>
    <cellStyle name="Input 223 3 5" xfId="25728"/>
    <cellStyle name="Input 223 3 6" xfId="29413"/>
    <cellStyle name="Input 223 4" xfId="3630"/>
    <cellStyle name="Input 223 4 2" xfId="8324"/>
    <cellStyle name="Input 223 4 2 2" xfId="23037"/>
    <cellStyle name="Input 223 4 3" xfId="11454"/>
    <cellStyle name="Input 223 4 3 2" xfId="19454"/>
    <cellStyle name="Input 223 4 4" xfId="21722"/>
    <cellStyle name="Input 223 4 5" xfId="25729"/>
    <cellStyle name="Input 223 4 6" xfId="29414"/>
    <cellStyle name="Input 223 5" xfId="8317"/>
    <cellStyle name="Input 223 5 2" xfId="20490"/>
    <cellStyle name="Input 223 6" xfId="11447"/>
    <cellStyle name="Input 223 6 2" xfId="15419"/>
    <cellStyle name="Input 223 7" xfId="18093"/>
    <cellStyle name="Input 223 8" xfId="25722"/>
    <cellStyle name="Input 223 9" xfId="29407"/>
    <cellStyle name="Input 224" xfId="3631"/>
    <cellStyle name="Input 224 2" xfId="3632"/>
    <cellStyle name="Input 224 2 10" xfId="29416"/>
    <cellStyle name="Input 224 2 2" xfId="3633"/>
    <cellStyle name="Input 224 2 2 2" xfId="8327"/>
    <cellStyle name="Input 224 2 2 2 2" xfId="23036"/>
    <cellStyle name="Input 224 2 2 3" xfId="11457"/>
    <cellStyle name="Input 224 2 2 3 2" xfId="19453"/>
    <cellStyle name="Input 224 2 2 4" xfId="21721"/>
    <cellStyle name="Input 224 2 2 5" xfId="25732"/>
    <cellStyle name="Input 224 2 2 6" xfId="29417"/>
    <cellStyle name="Input 224 2 3" xfId="3634"/>
    <cellStyle name="Input 224 2 3 2" xfId="8328"/>
    <cellStyle name="Input 224 2 3 2 2" xfId="20491"/>
    <cellStyle name="Input 224 2 3 3" xfId="11458"/>
    <cellStyle name="Input 224 2 3 3 2" xfId="15416"/>
    <cellStyle name="Input 224 2 3 4" xfId="18088"/>
    <cellStyle name="Input 224 2 3 5" xfId="25733"/>
    <cellStyle name="Input 224 2 3 6" xfId="29418"/>
    <cellStyle name="Input 224 2 4" xfId="3635"/>
    <cellStyle name="Input 224 2 4 2" xfId="8329"/>
    <cellStyle name="Input 224 2 4 2 2" xfId="16461"/>
    <cellStyle name="Input 224 2 4 3" xfId="11459"/>
    <cellStyle name="Input 224 2 4 3 2" xfId="18903"/>
    <cellStyle name="Input 224 2 4 4" xfId="24258"/>
    <cellStyle name="Input 224 2 4 5" xfId="25734"/>
    <cellStyle name="Input 224 2 4 6" xfId="29419"/>
    <cellStyle name="Input 224 2 5" xfId="3636"/>
    <cellStyle name="Input 224 2 5 2" xfId="8330"/>
    <cellStyle name="Input 224 2 5 2 2" xfId="16460"/>
    <cellStyle name="Input 224 2 5 3" xfId="11460"/>
    <cellStyle name="Input 224 2 5 3 2" xfId="19452"/>
    <cellStyle name="Input 224 2 5 4" xfId="21716"/>
    <cellStyle name="Input 224 2 5 5" xfId="25735"/>
    <cellStyle name="Input 224 2 5 6" xfId="29420"/>
    <cellStyle name="Input 224 2 6" xfId="8326"/>
    <cellStyle name="Input 224 2 6 2" xfId="16462"/>
    <cellStyle name="Input 224 2 7" xfId="11456"/>
    <cellStyle name="Input 224 2 7 2" xfId="18902"/>
    <cellStyle name="Input 224 2 8" xfId="24263"/>
    <cellStyle name="Input 224 2 9" xfId="25731"/>
    <cellStyle name="Input 224 3" xfId="3637"/>
    <cellStyle name="Input 224 3 2" xfId="8331"/>
    <cellStyle name="Input 224 3 2 2" xfId="16459"/>
    <cellStyle name="Input 224 3 3" xfId="11461"/>
    <cellStyle name="Input 224 3 3 2" xfId="15415"/>
    <cellStyle name="Input 224 3 4" xfId="24262"/>
    <cellStyle name="Input 224 3 5" xfId="25736"/>
    <cellStyle name="Input 224 3 6" xfId="29421"/>
    <cellStyle name="Input 224 4" xfId="3638"/>
    <cellStyle name="Input 224 4 2" xfId="8332"/>
    <cellStyle name="Input 224 4 2 2" xfId="23026"/>
    <cellStyle name="Input 224 4 3" xfId="11462"/>
    <cellStyle name="Input 224 4 3 2" xfId="15414"/>
    <cellStyle name="Input 224 4 4" xfId="21720"/>
    <cellStyle name="Input 224 4 5" xfId="25737"/>
    <cellStyle name="Input 224 4 6" xfId="29422"/>
    <cellStyle name="Input 224 5" xfId="8325"/>
    <cellStyle name="Input 224 5 2" xfId="20492"/>
    <cellStyle name="Input 224 6" xfId="11455"/>
    <cellStyle name="Input 224 6 2" xfId="15417"/>
    <cellStyle name="Input 224 7" xfId="18089"/>
    <cellStyle name="Input 224 8" xfId="25730"/>
    <cellStyle name="Input 224 9" xfId="29415"/>
    <cellStyle name="Input 225" xfId="3639"/>
    <cellStyle name="Input 225 2" xfId="3640"/>
    <cellStyle name="Input 225 2 10" xfId="29424"/>
    <cellStyle name="Input 225 2 2" xfId="3641"/>
    <cellStyle name="Input 225 2 2 2" xfId="8335"/>
    <cellStyle name="Input 225 2 2 2 2" xfId="20488"/>
    <cellStyle name="Input 225 2 2 3" xfId="11465"/>
    <cellStyle name="Input 225 2 2 3 2" xfId="19442"/>
    <cellStyle name="Input 225 2 2 4" xfId="21719"/>
    <cellStyle name="Input 225 2 2 5" xfId="25740"/>
    <cellStyle name="Input 225 2 2 6" xfId="29425"/>
    <cellStyle name="Input 225 2 3" xfId="3642"/>
    <cellStyle name="Input 225 2 3 2" xfId="8336"/>
    <cellStyle name="Input 225 2 3 2 2" xfId="16458"/>
    <cellStyle name="Input 225 2 3 3" xfId="11466"/>
    <cellStyle name="Input 225 2 3 3 2" xfId="18906"/>
    <cellStyle name="Input 225 2 3 4" xfId="18086"/>
    <cellStyle name="Input 225 2 3 5" xfId="25741"/>
    <cellStyle name="Input 225 2 3 6" xfId="29426"/>
    <cellStyle name="Input 225 2 4" xfId="3643"/>
    <cellStyle name="Input 225 2 4 2" xfId="8337"/>
    <cellStyle name="Input 225 2 4 2 2" xfId="23032"/>
    <cellStyle name="Input 225 2 4 3" xfId="11467"/>
    <cellStyle name="Input 225 2 4 3 2" xfId="19449"/>
    <cellStyle name="Input 225 2 4 4" xfId="24260"/>
    <cellStyle name="Input 225 2 4 5" xfId="25742"/>
    <cellStyle name="Input 225 2 4 6" xfId="29427"/>
    <cellStyle name="Input 225 2 5" xfId="3644"/>
    <cellStyle name="Input 225 2 5 2" xfId="8338"/>
    <cellStyle name="Input 225 2 5 2 2" xfId="20487"/>
    <cellStyle name="Input 225 2 5 3" xfId="11468"/>
    <cellStyle name="Input 225 2 5 3 2" xfId="15412"/>
    <cellStyle name="Input 225 2 5 4" xfId="21718"/>
    <cellStyle name="Input 225 2 5 5" xfId="25743"/>
    <cellStyle name="Input 225 2 5 6" xfId="29428"/>
    <cellStyle name="Input 225 2 6" xfId="8334"/>
    <cellStyle name="Input 225 2 6 2" xfId="23033"/>
    <cellStyle name="Input 225 2 7" xfId="11464"/>
    <cellStyle name="Input 225 2 7 2" xfId="18913"/>
    <cellStyle name="Input 225 2 8" xfId="24261"/>
    <cellStyle name="Input 225 2 9" xfId="25739"/>
    <cellStyle name="Input 225 3" xfId="3645"/>
    <cellStyle name="Input 225 3 2" xfId="8339"/>
    <cellStyle name="Input 225 3 2 2" xfId="16457"/>
    <cellStyle name="Input 225 3 3" xfId="11469"/>
    <cellStyle name="Input 225 3 3 2" xfId="18907"/>
    <cellStyle name="Input 225 3 4" xfId="18085"/>
    <cellStyle name="Input 225 3 5" xfId="25744"/>
    <cellStyle name="Input 225 3 6" xfId="29429"/>
    <cellStyle name="Input 225 4" xfId="3646"/>
    <cellStyle name="Input 225 4 2" xfId="8340"/>
    <cellStyle name="Input 225 4 2 2" xfId="23027"/>
    <cellStyle name="Input 225 4 3" xfId="11470"/>
    <cellStyle name="Input 225 4 3 2" xfId="19448"/>
    <cellStyle name="Input 225 4 4" xfId="24259"/>
    <cellStyle name="Input 225 4 5" xfId="25745"/>
    <cellStyle name="Input 225 4 6" xfId="29430"/>
    <cellStyle name="Input 225 5" xfId="8333"/>
    <cellStyle name="Input 225 5 2" xfId="20481"/>
    <cellStyle name="Input 225 6" xfId="11463"/>
    <cellStyle name="Input 225 6 2" xfId="15413"/>
    <cellStyle name="Input 225 7" xfId="18087"/>
    <cellStyle name="Input 225 8" xfId="25738"/>
    <cellStyle name="Input 225 9" xfId="29423"/>
    <cellStyle name="Input 226" xfId="3647"/>
    <cellStyle name="Input 226 10" xfId="29431"/>
    <cellStyle name="Input 226 2" xfId="3648"/>
    <cellStyle name="Input 226 2 2" xfId="8342"/>
    <cellStyle name="Input 226 2 2 2" xfId="23031"/>
    <cellStyle name="Input 226 2 3" xfId="11472"/>
    <cellStyle name="Input 226 2 3 2" xfId="18912"/>
    <cellStyle name="Input 226 2 4" xfId="18084"/>
    <cellStyle name="Input 226 2 5" xfId="25747"/>
    <cellStyle name="Input 226 2 6" xfId="29432"/>
    <cellStyle name="Input 226 3" xfId="3649"/>
    <cellStyle name="Input 226 3 2" xfId="8343"/>
    <cellStyle name="Input 226 3 2 2" xfId="20486"/>
    <cellStyle name="Input 226 3 3" xfId="11473"/>
    <cellStyle name="Input 226 3 3 2" xfId="19443"/>
    <cellStyle name="Input 226 3 4" xfId="18083"/>
    <cellStyle name="Input 226 3 5" xfId="25748"/>
    <cellStyle name="Input 226 3 6" xfId="29433"/>
    <cellStyle name="Input 226 4" xfId="3650"/>
    <cellStyle name="Input 226 4 2" xfId="8344"/>
    <cellStyle name="Input 226 4 2 2" xfId="16456"/>
    <cellStyle name="Input 226 4 3" xfId="11474"/>
    <cellStyle name="Input 226 4 3 2" xfId="18908"/>
    <cellStyle name="Input 226 4 4" xfId="18082"/>
    <cellStyle name="Input 226 4 5" xfId="25749"/>
    <cellStyle name="Input 226 4 6" xfId="29434"/>
    <cellStyle name="Input 226 5" xfId="3651"/>
    <cellStyle name="Input 226 5 2" xfId="8345"/>
    <cellStyle name="Input 226 5 2 2" xfId="23030"/>
    <cellStyle name="Input 226 5 3" xfId="11475"/>
    <cellStyle name="Input 226 5 3 2" xfId="19447"/>
    <cellStyle name="Input 226 5 4" xfId="24249"/>
    <cellStyle name="Input 226 5 5" xfId="25750"/>
    <cellStyle name="Input 226 5 6" xfId="29435"/>
    <cellStyle name="Input 226 6" xfId="8341"/>
    <cellStyle name="Input 226 6 2" xfId="20482"/>
    <cellStyle name="Input 226 7" xfId="11471"/>
    <cellStyle name="Input 226 7 2" xfId="15411"/>
    <cellStyle name="Input 226 8" xfId="21717"/>
    <cellStyle name="Input 226 9" xfId="25746"/>
    <cellStyle name="Input 227" xfId="3652"/>
    <cellStyle name="Input 227 10" xfId="29436"/>
    <cellStyle name="Input 227 2" xfId="3653"/>
    <cellStyle name="Input 227 2 2" xfId="8347"/>
    <cellStyle name="Input 227 2 2 2" xfId="16455"/>
    <cellStyle name="Input 227 2 3" xfId="11477"/>
    <cellStyle name="Input 227 2 3 2" xfId="18909"/>
    <cellStyle name="Input 227 2 4" xfId="24256"/>
    <cellStyle name="Input 227 2 5" xfId="25752"/>
    <cellStyle name="Input 227 2 6" xfId="29437"/>
    <cellStyle name="Input 227 3" xfId="3654"/>
    <cellStyle name="Input 227 3 2" xfId="8348"/>
    <cellStyle name="Input 227 3 2 2" xfId="23029"/>
    <cellStyle name="Input 227 3 3" xfId="11478"/>
    <cellStyle name="Input 227 3 3 2" xfId="19446"/>
    <cellStyle name="Input 227 3 4" xfId="21714"/>
    <cellStyle name="Input 227 3 5" xfId="25753"/>
    <cellStyle name="Input 227 3 6" xfId="29438"/>
    <cellStyle name="Input 227 4" xfId="3655"/>
    <cellStyle name="Input 227 4 2" xfId="8349"/>
    <cellStyle name="Input 227 4 2 2" xfId="20484"/>
    <cellStyle name="Input 227 4 3" xfId="11479"/>
    <cellStyle name="Input 227 4 3 2" xfId="15409"/>
    <cellStyle name="Input 227 4 4" xfId="18081"/>
    <cellStyle name="Input 227 4 5" xfId="25754"/>
    <cellStyle name="Input 227 4 6" xfId="29439"/>
    <cellStyle name="Input 227 5" xfId="3656"/>
    <cellStyle name="Input 227 5 2" xfId="8350"/>
    <cellStyle name="Input 227 5 2 2" xfId="16454"/>
    <cellStyle name="Input 227 5 3" xfId="11480"/>
    <cellStyle name="Input 227 5 3 2" xfId="18910"/>
    <cellStyle name="Input 227 5 4" xfId="24255"/>
    <cellStyle name="Input 227 5 5" xfId="25755"/>
    <cellStyle name="Input 227 5 6" xfId="29440"/>
    <cellStyle name="Input 227 6" xfId="8346"/>
    <cellStyle name="Input 227 6 2" xfId="20485"/>
    <cellStyle name="Input 227 7" xfId="11476"/>
    <cellStyle name="Input 227 7 2" xfId="15410"/>
    <cellStyle name="Input 227 8" xfId="21707"/>
    <cellStyle name="Input 227 9" xfId="25751"/>
    <cellStyle name="Input 228" xfId="3657"/>
    <cellStyle name="Input 228 2" xfId="8351"/>
    <cellStyle name="Input 228 2 2" xfId="23028"/>
    <cellStyle name="Input 228 3" xfId="11481"/>
    <cellStyle name="Input 228 3 2" xfId="19445"/>
    <cellStyle name="Input 228 4" xfId="21713"/>
    <cellStyle name="Input 228 5" xfId="25756"/>
    <cellStyle name="Input 228 6" xfId="29441"/>
    <cellStyle name="Input 229" xfId="3658"/>
    <cellStyle name="Input 229 2" xfId="8352"/>
    <cellStyle name="Input 229 2 2" xfId="20483"/>
    <cellStyle name="Input 229 3" xfId="11482"/>
    <cellStyle name="Input 229 3 2" xfId="15408"/>
    <cellStyle name="Input 229 4" xfId="18080"/>
    <cellStyle name="Input 229 5" xfId="25757"/>
    <cellStyle name="Input 229 6" xfId="29442"/>
    <cellStyle name="Input 23" xfId="3659"/>
    <cellStyle name="Input 23 2" xfId="3660"/>
    <cellStyle name="Input 23 2 10" xfId="29444"/>
    <cellStyle name="Input 23 2 2" xfId="3661"/>
    <cellStyle name="Input 23 2 2 2" xfId="8355"/>
    <cellStyle name="Input 23 2 2 2 2" xfId="16451"/>
    <cellStyle name="Input 23 2 2 3" xfId="11485"/>
    <cellStyle name="Input 23 2 2 3 2" xfId="15407"/>
    <cellStyle name="Input 23 2 2 4" xfId="24254"/>
    <cellStyle name="Input 23 2 2 5" xfId="25760"/>
    <cellStyle name="Input 23 2 2 6" xfId="29445"/>
    <cellStyle name="Input 23 2 3" xfId="3662"/>
    <cellStyle name="Input 23 2 3 2" xfId="8356"/>
    <cellStyle name="Input 23 2 3 2 2" xfId="23018"/>
    <cellStyle name="Input 23 2 3 3" xfId="11486"/>
    <cellStyle name="Input 23 2 3 3 2" xfId="15406"/>
    <cellStyle name="Input 23 2 3 4" xfId="21712"/>
    <cellStyle name="Input 23 2 3 5" xfId="25761"/>
    <cellStyle name="Input 23 2 3 6" xfId="29446"/>
    <cellStyle name="Input 23 2 4" xfId="3663"/>
    <cellStyle name="Input 23 2 4 2" xfId="8357"/>
    <cellStyle name="Input 23 2 4 2 2" xfId="20473"/>
    <cellStyle name="Input 23 2 4 3" xfId="11487"/>
    <cellStyle name="Input 23 2 4 3 2" xfId="15405"/>
    <cellStyle name="Input 23 2 4 4" xfId="18079"/>
    <cellStyle name="Input 23 2 4 5" xfId="25762"/>
    <cellStyle name="Input 23 2 4 6" xfId="29447"/>
    <cellStyle name="Input 23 2 5" xfId="3664"/>
    <cellStyle name="Input 23 2 5 2" xfId="8358"/>
    <cellStyle name="Input 23 2 5 2 2" xfId="23025"/>
    <cellStyle name="Input 23 2 5 3" xfId="11488"/>
    <cellStyle name="Input 23 2 5 3 2" xfId="18921"/>
    <cellStyle name="Input 23 2 5 4" xfId="24253"/>
    <cellStyle name="Input 23 2 5 5" xfId="25763"/>
    <cellStyle name="Input 23 2 5 6" xfId="29448"/>
    <cellStyle name="Input 23 2 6" xfId="8354"/>
    <cellStyle name="Input 23 2 6 2" xfId="16452"/>
    <cellStyle name="Input 23 2 7" xfId="11484"/>
    <cellStyle name="Input 23 2 7 2" xfId="19444"/>
    <cellStyle name="Input 23 2 8" xfId="21708"/>
    <cellStyle name="Input 23 2 9" xfId="25759"/>
    <cellStyle name="Input 23 3" xfId="3665"/>
    <cellStyle name="Input 23 3 2" xfId="8359"/>
    <cellStyle name="Input 23 3 2 2" xfId="20480"/>
    <cellStyle name="Input 23 3 3" xfId="11489"/>
    <cellStyle name="Input 23 3 3 2" xfId="19434"/>
    <cellStyle name="Input 23 3 4" xfId="21711"/>
    <cellStyle name="Input 23 3 5" xfId="25764"/>
    <cellStyle name="Input 23 3 6" xfId="29449"/>
    <cellStyle name="Input 23 4" xfId="3666"/>
    <cellStyle name="Input 23 4 2" xfId="8360"/>
    <cellStyle name="Input 23 4 2 2" xfId="16450"/>
    <cellStyle name="Input 23 4 3" xfId="11490"/>
    <cellStyle name="Input 23 4 3 2" xfId="18914"/>
    <cellStyle name="Input 23 4 4" xfId="18078"/>
    <cellStyle name="Input 23 4 5" xfId="25765"/>
    <cellStyle name="Input 23 4 6" xfId="29450"/>
    <cellStyle name="Input 23 5" xfId="8353"/>
    <cellStyle name="Input 23 5 2" xfId="16453"/>
    <cellStyle name="Input 23 6" xfId="11483"/>
    <cellStyle name="Input 23 6 2" xfId="18911"/>
    <cellStyle name="Input 23 7" xfId="24250"/>
    <cellStyle name="Input 23 8" xfId="25758"/>
    <cellStyle name="Input 23 9" xfId="29443"/>
    <cellStyle name="Input 230" xfId="3667"/>
    <cellStyle name="Input 230 2" xfId="8361"/>
    <cellStyle name="Input 230 2 2" xfId="23024"/>
    <cellStyle name="Input 230 3" xfId="11491"/>
    <cellStyle name="Input 230 3 2" xfId="19441"/>
    <cellStyle name="Input 230 4" xfId="24252"/>
    <cellStyle name="Input 230 5" xfId="25766"/>
    <cellStyle name="Input 230 6" xfId="29451"/>
    <cellStyle name="Input 231" xfId="3668"/>
    <cellStyle name="Input 231 2" xfId="8362"/>
    <cellStyle name="Input 231 2 2" xfId="20479"/>
    <cellStyle name="Input 231 3" xfId="11492"/>
    <cellStyle name="Input 231 3 2" xfId="15404"/>
    <cellStyle name="Input 231 4" xfId="21710"/>
    <cellStyle name="Input 231 5" xfId="25767"/>
    <cellStyle name="Input 231 6" xfId="29452"/>
    <cellStyle name="Input 24" xfId="3669"/>
    <cellStyle name="Input 24 2" xfId="3670"/>
    <cellStyle name="Input 24 2 10" xfId="29454"/>
    <cellStyle name="Input 24 2 2" xfId="3671"/>
    <cellStyle name="Input 24 2 2 2" xfId="8365"/>
    <cellStyle name="Input 24 2 2 2 2" xfId="20474"/>
    <cellStyle name="Input 24 2 2 3" xfId="11495"/>
    <cellStyle name="Input 24 2 2 3 2" xfId="15403"/>
    <cellStyle name="Input 24 2 2 4" xfId="21709"/>
    <cellStyle name="Input 24 2 2 5" xfId="25770"/>
    <cellStyle name="Input 24 2 2 6" xfId="29455"/>
    <cellStyle name="Input 24 2 3" xfId="3672"/>
    <cellStyle name="Input 24 2 3 2" xfId="8366"/>
    <cellStyle name="Input 24 2 3 2 2" xfId="23023"/>
    <cellStyle name="Input 24 2 3 3" xfId="11496"/>
    <cellStyle name="Input 24 2 3 3 2" xfId="18920"/>
    <cellStyle name="Input 24 2 3 4" xfId="18076"/>
    <cellStyle name="Input 24 2 3 5" xfId="25771"/>
    <cellStyle name="Input 24 2 3 6" xfId="29456"/>
    <cellStyle name="Input 24 2 4" xfId="3673"/>
    <cellStyle name="Input 24 2 4 2" xfId="8367"/>
    <cellStyle name="Input 24 2 4 2 2" xfId="20478"/>
    <cellStyle name="Input 24 2 4 3" xfId="11497"/>
    <cellStyle name="Input 24 2 4 3 2" xfId="19435"/>
    <cellStyle name="Input 24 2 4 4" xfId="18075"/>
    <cellStyle name="Input 24 2 4 5" xfId="25772"/>
    <cellStyle name="Input 24 2 4 6" xfId="29457"/>
    <cellStyle name="Input 24 2 5" xfId="3674"/>
    <cellStyle name="Input 24 2 5 2" xfId="8368"/>
    <cellStyle name="Input 24 2 5 2 2" xfId="16448"/>
    <cellStyle name="Input 24 2 5 3" xfId="11498"/>
    <cellStyle name="Input 24 2 5 3 2" xfId="18916"/>
    <cellStyle name="Input 24 2 5 4" xfId="18074"/>
    <cellStyle name="Input 24 2 5 5" xfId="25773"/>
    <cellStyle name="Input 24 2 5 6" xfId="29458"/>
    <cellStyle name="Input 24 2 6" xfId="8364"/>
    <cellStyle name="Input 24 2 6 2" xfId="23019"/>
    <cellStyle name="Input 24 2 7" xfId="11494"/>
    <cellStyle name="Input 24 2 7 2" xfId="19440"/>
    <cellStyle name="Input 24 2 8" xfId="24251"/>
    <cellStyle name="Input 24 2 9" xfId="25769"/>
    <cellStyle name="Input 24 3" xfId="3675"/>
    <cellStyle name="Input 24 3 2" xfId="8369"/>
    <cellStyle name="Input 24 3 2 2" xfId="23022"/>
    <cellStyle name="Input 24 3 3" xfId="11499"/>
    <cellStyle name="Input 24 3 3 2" xfId="19439"/>
    <cellStyle name="Input 24 3 4" xfId="18073"/>
    <cellStyle name="Input 24 3 5" xfId="25774"/>
    <cellStyle name="Input 24 3 6" xfId="29459"/>
    <cellStyle name="Input 24 4" xfId="3676"/>
    <cellStyle name="Input 24 4 2" xfId="8370"/>
    <cellStyle name="Input 24 4 2 2" xfId="20477"/>
    <cellStyle name="Input 24 4 3" xfId="11500"/>
    <cellStyle name="Input 24 4 3 2" xfId="15402"/>
    <cellStyle name="Input 24 4 4" xfId="18072"/>
    <cellStyle name="Input 24 4 5" xfId="25775"/>
    <cellStyle name="Input 24 4 6" xfId="29460"/>
    <cellStyle name="Input 24 5" xfId="8363"/>
    <cellStyle name="Input 24 5 2" xfId="16449"/>
    <cellStyle name="Input 24 6" xfId="11493"/>
    <cellStyle name="Input 24 6 2" xfId="18915"/>
    <cellStyle name="Input 24 7" xfId="18077"/>
    <cellStyle name="Input 24 8" xfId="25768"/>
    <cellStyle name="Input 24 9" xfId="29453"/>
    <cellStyle name="Input 25" xfId="3677"/>
    <cellStyle name="Input 25 2" xfId="3678"/>
    <cellStyle name="Input 25 2 10" xfId="29462"/>
    <cellStyle name="Input 25 2 2" xfId="3679"/>
    <cellStyle name="Input 25 2 2 2" xfId="8373"/>
    <cellStyle name="Input 25 2 2 2 2" xfId="20476"/>
    <cellStyle name="Input 25 2 2 3" xfId="11503"/>
    <cellStyle name="Input 25 2 2 3 2" xfId="15401"/>
    <cellStyle name="Input 25 2 2 4" xfId="21699"/>
    <cellStyle name="Input 25 2 2 5" xfId="25778"/>
    <cellStyle name="Input 25 2 2 6" xfId="29463"/>
    <cellStyle name="Input 25 2 3" xfId="3680"/>
    <cellStyle name="Input 25 2 3 2" xfId="8374"/>
    <cellStyle name="Input 25 2 3 2 2" xfId="16446"/>
    <cellStyle name="Input 25 2 3 3" xfId="11504"/>
    <cellStyle name="Input 25 2 3 3 2" xfId="18918"/>
    <cellStyle name="Input 25 2 3 4" xfId="24248"/>
    <cellStyle name="Input 25 2 3 5" xfId="25779"/>
    <cellStyle name="Input 25 2 3 6" xfId="29464"/>
    <cellStyle name="Input 25 2 4" xfId="3681"/>
    <cellStyle name="Input 25 2 4 2" xfId="8375"/>
    <cellStyle name="Input 25 2 4 2 2" xfId="23020"/>
    <cellStyle name="Input 25 2 4 3" xfId="11505"/>
    <cellStyle name="Input 25 2 4 3 2" xfId="19437"/>
    <cellStyle name="Input 25 2 4 4" xfId="21706"/>
    <cellStyle name="Input 25 2 4 5" xfId="25780"/>
    <cellStyle name="Input 25 2 4 6" xfId="29465"/>
    <cellStyle name="Input 25 2 5" xfId="3682"/>
    <cellStyle name="Input 25 2 5 2" xfId="8376"/>
    <cellStyle name="Input 25 2 5 2 2" xfId="20475"/>
    <cellStyle name="Input 25 2 5 3" xfId="11506"/>
    <cellStyle name="Input 25 2 5 3 2" xfId="15400"/>
    <cellStyle name="Input 25 2 5 4" xfId="18070"/>
    <cellStyle name="Input 25 2 5 5" xfId="25781"/>
    <cellStyle name="Input 25 2 5 6" xfId="29466"/>
    <cellStyle name="Input 25 2 6" xfId="8372"/>
    <cellStyle name="Input 25 2 6 2" xfId="23021"/>
    <cellStyle name="Input 25 2 7" xfId="11502"/>
    <cellStyle name="Input 25 2 7 2" xfId="19438"/>
    <cellStyle name="Input 25 2 8" xfId="24241"/>
    <cellStyle name="Input 25 2 9" xfId="25777"/>
    <cellStyle name="Input 25 3" xfId="3683"/>
    <cellStyle name="Input 25 3 2" xfId="8377"/>
    <cellStyle name="Input 25 3 2 2" xfId="16445"/>
    <cellStyle name="Input 25 3 3" xfId="11507"/>
    <cellStyle name="Input 25 3 3 2" xfId="18919"/>
    <cellStyle name="Input 25 3 4" xfId="24247"/>
    <cellStyle name="Input 25 3 5" xfId="25782"/>
    <cellStyle name="Input 25 3 6" xfId="29467"/>
    <cellStyle name="Input 25 4" xfId="3684"/>
    <cellStyle name="Input 25 4 2" xfId="8378"/>
    <cellStyle name="Input 25 4 2 2" xfId="16444"/>
    <cellStyle name="Input 25 4 3" xfId="11508"/>
    <cellStyle name="Input 25 4 3 2" xfId="19436"/>
    <cellStyle name="Input 25 4 4" xfId="21705"/>
    <cellStyle name="Input 25 4 5" xfId="25783"/>
    <cellStyle name="Input 25 4 6" xfId="29468"/>
    <cellStyle name="Input 25 5" xfId="8371"/>
    <cellStyle name="Input 25 5 2" xfId="16447"/>
    <cellStyle name="Input 25 6" xfId="11501"/>
    <cellStyle name="Input 25 6 2" xfId="18917"/>
    <cellStyle name="Input 25 7" xfId="18071"/>
    <cellStyle name="Input 25 8" xfId="25776"/>
    <cellStyle name="Input 25 9" xfId="29461"/>
    <cellStyle name="Input 26" xfId="3685"/>
    <cellStyle name="Input 26 2" xfId="3686"/>
    <cellStyle name="Input 26 2 10" xfId="29470"/>
    <cellStyle name="Input 26 2 2" xfId="3687"/>
    <cellStyle name="Input 26 2 2 2" xfId="8381"/>
    <cellStyle name="Input 26 2 2 2 2" xfId="20465"/>
    <cellStyle name="Input 26 2 2 3" xfId="11511"/>
    <cellStyle name="Input 26 2 2 3 2" xfId="15397"/>
    <cellStyle name="Input 26 2 2 4" xfId="21700"/>
    <cellStyle name="Input 26 2 2 5" xfId="25786"/>
    <cellStyle name="Input 26 2 2 6" xfId="29471"/>
    <cellStyle name="Input 26 2 3" xfId="3688"/>
    <cellStyle name="Input 26 2 3 2" xfId="8382"/>
    <cellStyle name="Input 26 2 3 2 2" xfId="23017"/>
    <cellStyle name="Input 26 2 3 3" xfId="11512"/>
    <cellStyle name="Input 26 2 3 3 2" xfId="18929"/>
    <cellStyle name="Input 26 2 3 4" xfId="24246"/>
    <cellStyle name="Input 26 2 3 5" xfId="25787"/>
    <cellStyle name="Input 26 2 3 6" xfId="29472"/>
    <cellStyle name="Input 26 2 4" xfId="3689"/>
    <cellStyle name="Input 26 2 4 2" xfId="8383"/>
    <cellStyle name="Input 26 2 4 2 2" xfId="20472"/>
    <cellStyle name="Input 26 2 4 3" xfId="11513"/>
    <cellStyle name="Input 26 2 4 3 2" xfId="19426"/>
    <cellStyle name="Input 26 2 4 4" xfId="21704"/>
    <cellStyle name="Input 26 2 4 5" xfId="25788"/>
    <cellStyle name="Input 26 2 4 6" xfId="29473"/>
    <cellStyle name="Input 26 2 5" xfId="3690"/>
    <cellStyle name="Input 26 2 5 2" xfId="8384"/>
    <cellStyle name="Input 26 2 5 2 2" xfId="16442"/>
    <cellStyle name="Input 26 2 5 3" xfId="11514"/>
    <cellStyle name="Input 26 2 5 3 2" xfId="18922"/>
    <cellStyle name="Input 26 2 5 4" xfId="18068"/>
    <cellStyle name="Input 26 2 5 5" xfId="25789"/>
    <cellStyle name="Input 26 2 5 6" xfId="29474"/>
    <cellStyle name="Input 26 2 6" xfId="8380"/>
    <cellStyle name="Input 26 2 6 2" xfId="23010"/>
    <cellStyle name="Input 26 2 7" xfId="11510"/>
    <cellStyle name="Input 26 2 7 2" xfId="15398"/>
    <cellStyle name="Input 26 2 8" xfId="24242"/>
    <cellStyle name="Input 26 2 9" xfId="25785"/>
    <cellStyle name="Input 26 3" xfId="3691"/>
    <cellStyle name="Input 26 3 2" xfId="8385"/>
    <cellStyle name="Input 26 3 2 2" xfId="23016"/>
    <cellStyle name="Input 26 3 3" xfId="11515"/>
    <cellStyle name="Input 26 3 3 2" xfId="19433"/>
    <cellStyle name="Input 26 3 4" xfId="24245"/>
    <cellStyle name="Input 26 3 5" xfId="25790"/>
    <cellStyle name="Input 26 3 6" xfId="29475"/>
    <cellStyle name="Input 26 4" xfId="3692"/>
    <cellStyle name="Input 26 4 2" xfId="8386"/>
    <cellStyle name="Input 26 4 2 2" xfId="20471"/>
    <cellStyle name="Input 26 4 3" xfId="11516"/>
    <cellStyle name="Input 26 4 3 2" xfId="15396"/>
    <cellStyle name="Input 26 4 4" xfId="21703"/>
    <cellStyle name="Input 26 4 5" xfId="25791"/>
    <cellStyle name="Input 26 4 6" xfId="29476"/>
    <cellStyle name="Input 26 5" xfId="8379"/>
    <cellStyle name="Input 26 5 2" xfId="16443"/>
    <cellStyle name="Input 26 6" xfId="11509"/>
    <cellStyle name="Input 26 6 2" xfId="15399"/>
    <cellStyle name="Input 26 7" xfId="18069"/>
    <cellStyle name="Input 26 8" xfId="25784"/>
    <cellStyle name="Input 26 9" xfId="29469"/>
    <cellStyle name="Input 27" xfId="3693"/>
    <cellStyle name="Input 27 2" xfId="3694"/>
    <cellStyle name="Input 27 2 10" xfId="29478"/>
    <cellStyle name="Input 27 2 2" xfId="3695"/>
    <cellStyle name="Input 27 2 2 2" xfId="8389"/>
    <cellStyle name="Input 27 2 2 2 2" xfId="20466"/>
    <cellStyle name="Input 27 2 2 3" xfId="11519"/>
    <cellStyle name="Input 27 2 2 3 2" xfId="15395"/>
    <cellStyle name="Input 27 2 2 4" xfId="21702"/>
    <cellStyle name="Input 27 2 2 5" xfId="25794"/>
    <cellStyle name="Input 27 2 2 6" xfId="29479"/>
    <cellStyle name="Input 27 2 3" xfId="3696"/>
    <cellStyle name="Input 27 2 3 2" xfId="8390"/>
    <cellStyle name="Input 27 2 3 2 2" xfId="23015"/>
    <cellStyle name="Input 27 2 3 3" xfId="11520"/>
    <cellStyle name="Input 27 2 3 3 2" xfId="18928"/>
    <cellStyle name="Input 27 2 3 4" xfId="18066"/>
    <cellStyle name="Input 27 2 3 5" xfId="25795"/>
    <cellStyle name="Input 27 2 3 6" xfId="29480"/>
    <cellStyle name="Input 27 2 4" xfId="3697"/>
    <cellStyle name="Input 27 2 4 2" xfId="8391"/>
    <cellStyle name="Input 27 2 4 2 2" xfId="20470"/>
    <cellStyle name="Input 27 2 4 3" xfId="11521"/>
    <cellStyle name="Input 27 2 4 3 2" xfId="19427"/>
    <cellStyle name="Input 27 2 4 4" xfId="24243"/>
    <cellStyle name="Input 27 2 4 5" xfId="25796"/>
    <cellStyle name="Input 27 2 4 6" xfId="29481"/>
    <cellStyle name="Input 27 2 5" xfId="3698"/>
    <cellStyle name="Input 27 2 5 2" xfId="8392"/>
    <cellStyle name="Input 27 2 5 2 2" xfId="16440"/>
    <cellStyle name="Input 27 2 5 3" xfId="11522"/>
    <cellStyle name="Input 27 2 5 3 2" xfId="18924"/>
    <cellStyle name="Input 27 2 5 4" xfId="21701"/>
    <cellStyle name="Input 27 2 5 5" xfId="25797"/>
    <cellStyle name="Input 27 2 5 6" xfId="29482"/>
    <cellStyle name="Input 27 2 6" xfId="8388"/>
    <cellStyle name="Input 27 2 6 2" xfId="23011"/>
    <cellStyle name="Input 27 2 7" xfId="11518"/>
    <cellStyle name="Input 27 2 7 2" xfId="19432"/>
    <cellStyle name="Input 27 2 8" xfId="24244"/>
    <cellStyle name="Input 27 2 9" xfId="25793"/>
    <cellStyle name="Input 27 3" xfId="3699"/>
    <cellStyle name="Input 27 3 2" xfId="8393"/>
    <cellStyle name="Input 27 3 2 2" xfId="23014"/>
    <cellStyle name="Input 27 3 3" xfId="11523"/>
    <cellStyle name="Input 27 3 3 2" xfId="19431"/>
    <cellStyle name="Input 27 3 4" xfId="18065"/>
    <cellStyle name="Input 27 3 5" xfId="25798"/>
    <cellStyle name="Input 27 3 6" xfId="29483"/>
    <cellStyle name="Input 27 4" xfId="3700"/>
    <cellStyle name="Input 27 4 2" xfId="8394"/>
    <cellStyle name="Input 27 4 2 2" xfId="20469"/>
    <cellStyle name="Input 27 4 3" xfId="11524"/>
    <cellStyle name="Input 27 4 3 2" xfId="15394"/>
    <cellStyle name="Input 27 4 4" xfId="18064"/>
    <cellStyle name="Input 27 4 5" xfId="25799"/>
    <cellStyle name="Input 27 4 6" xfId="29484"/>
    <cellStyle name="Input 27 5" xfId="8387"/>
    <cellStyle name="Input 27 5 2" xfId="16441"/>
    <cellStyle name="Input 27 6" xfId="11517"/>
    <cellStyle name="Input 27 6 2" xfId="18923"/>
    <cellStyle name="Input 27 7" xfId="18067"/>
    <cellStyle name="Input 27 8" xfId="25792"/>
    <cellStyle name="Input 27 9" xfId="29477"/>
    <cellStyle name="Input 28" xfId="3701"/>
    <cellStyle name="Input 28 2" xfId="3702"/>
    <cellStyle name="Input 28 2 10" xfId="29486"/>
    <cellStyle name="Input 28 2 2" xfId="3703"/>
    <cellStyle name="Input 28 2 2 2" xfId="8397"/>
    <cellStyle name="Input 28 2 2 2 2" xfId="20468"/>
    <cellStyle name="Input 28 2 2 3" xfId="11527"/>
    <cellStyle name="Input 28 2 2 3 2" xfId="15393"/>
    <cellStyle name="Input 28 2 2 4" xfId="21691"/>
    <cellStyle name="Input 28 2 2 5" xfId="25802"/>
    <cellStyle name="Input 28 2 2 6" xfId="29487"/>
    <cellStyle name="Input 28 2 3" xfId="3704"/>
    <cellStyle name="Input 28 2 3 2" xfId="8398"/>
    <cellStyle name="Input 28 2 3 2 2" xfId="16438"/>
    <cellStyle name="Input 28 2 3 3" xfId="11528"/>
    <cellStyle name="Input 28 2 3 3 2" xfId="18926"/>
    <cellStyle name="Input 28 2 3 4" xfId="24240"/>
    <cellStyle name="Input 28 2 3 5" xfId="25803"/>
    <cellStyle name="Input 28 2 3 6" xfId="29488"/>
    <cellStyle name="Input 28 2 4" xfId="3705"/>
    <cellStyle name="Input 28 2 4 2" xfId="8399"/>
    <cellStyle name="Input 28 2 4 2 2" xfId="23012"/>
    <cellStyle name="Input 28 2 4 3" xfId="11529"/>
    <cellStyle name="Input 28 2 4 3 2" xfId="19429"/>
    <cellStyle name="Input 28 2 4 4" xfId="21698"/>
    <cellStyle name="Input 28 2 4 5" xfId="25804"/>
    <cellStyle name="Input 28 2 4 6" xfId="29489"/>
    <cellStyle name="Input 28 2 5" xfId="3706"/>
    <cellStyle name="Input 28 2 5 2" xfId="8400"/>
    <cellStyle name="Input 28 2 5 2 2" xfId="20467"/>
    <cellStyle name="Input 28 2 5 3" xfId="11530"/>
    <cellStyle name="Input 28 2 5 3 2" xfId="15392"/>
    <cellStyle name="Input 28 2 5 4" xfId="18062"/>
    <cellStyle name="Input 28 2 5 5" xfId="25805"/>
    <cellStyle name="Input 28 2 5 6" xfId="29490"/>
    <cellStyle name="Input 28 2 6" xfId="8396"/>
    <cellStyle name="Input 28 2 6 2" xfId="23013"/>
    <cellStyle name="Input 28 2 7" xfId="11526"/>
    <cellStyle name="Input 28 2 7 2" xfId="19430"/>
    <cellStyle name="Input 28 2 8" xfId="24233"/>
    <cellStyle name="Input 28 2 9" xfId="25801"/>
    <cellStyle name="Input 28 3" xfId="3707"/>
    <cellStyle name="Input 28 3 2" xfId="8401"/>
    <cellStyle name="Input 28 3 2 2" xfId="16437"/>
    <cellStyle name="Input 28 3 3" xfId="11531"/>
    <cellStyle name="Input 28 3 3 2" xfId="18927"/>
    <cellStyle name="Input 28 3 4" xfId="24239"/>
    <cellStyle name="Input 28 3 5" xfId="25806"/>
    <cellStyle name="Input 28 3 6" xfId="29491"/>
    <cellStyle name="Input 28 4" xfId="3708"/>
    <cellStyle name="Input 28 4 2" xfId="8402"/>
    <cellStyle name="Input 28 4 2 2" xfId="16436"/>
    <cellStyle name="Input 28 4 3" xfId="11532"/>
    <cellStyle name="Input 28 4 3 2" xfId="19428"/>
    <cellStyle name="Input 28 4 4" xfId="21697"/>
    <cellStyle name="Input 28 4 5" xfId="25807"/>
    <cellStyle name="Input 28 4 6" xfId="29492"/>
    <cellStyle name="Input 28 5" xfId="8395"/>
    <cellStyle name="Input 28 5 2" xfId="16439"/>
    <cellStyle name="Input 28 6" xfId="11525"/>
    <cellStyle name="Input 28 6 2" xfId="18925"/>
    <cellStyle name="Input 28 7" xfId="18063"/>
    <cellStyle name="Input 28 8" xfId="25800"/>
    <cellStyle name="Input 28 9" xfId="29485"/>
    <cellStyle name="Input 29" xfId="3709"/>
    <cellStyle name="Input 29 2" xfId="3710"/>
    <cellStyle name="Input 29 2 10" xfId="29494"/>
    <cellStyle name="Input 29 2 2" xfId="3711"/>
    <cellStyle name="Input 29 2 2 2" xfId="8405"/>
    <cellStyle name="Input 29 2 2 2 2" xfId="20457"/>
    <cellStyle name="Input 29 2 2 3" xfId="11535"/>
    <cellStyle name="Input 29 2 2 3 2" xfId="15389"/>
    <cellStyle name="Input 29 2 2 4" xfId="21692"/>
    <cellStyle name="Input 29 2 2 5" xfId="25810"/>
    <cellStyle name="Input 29 2 2 6" xfId="29495"/>
    <cellStyle name="Input 29 2 3" xfId="3712"/>
    <cellStyle name="Input 29 2 3 2" xfId="8406"/>
    <cellStyle name="Input 29 2 3 2 2" xfId="23009"/>
    <cellStyle name="Input 29 2 3 3" xfId="11536"/>
    <cellStyle name="Input 29 2 3 3 2" xfId="18937"/>
    <cellStyle name="Input 29 2 3 4" xfId="24238"/>
    <cellStyle name="Input 29 2 3 5" xfId="25811"/>
    <cellStyle name="Input 29 2 3 6" xfId="29496"/>
    <cellStyle name="Input 29 2 4" xfId="3713"/>
    <cellStyle name="Input 29 2 4 2" xfId="8407"/>
    <cellStyle name="Input 29 2 4 2 2" xfId="20464"/>
    <cellStyle name="Input 29 2 4 3" xfId="11537"/>
    <cellStyle name="Input 29 2 4 3 2" xfId="19418"/>
    <cellStyle name="Input 29 2 4 4" xfId="21696"/>
    <cellStyle name="Input 29 2 4 5" xfId="25812"/>
    <cellStyle name="Input 29 2 4 6" xfId="29497"/>
    <cellStyle name="Input 29 2 5" xfId="3714"/>
    <cellStyle name="Input 29 2 5 2" xfId="8408"/>
    <cellStyle name="Input 29 2 5 2 2" xfId="16434"/>
    <cellStyle name="Input 29 2 5 3" xfId="11538"/>
    <cellStyle name="Input 29 2 5 3 2" xfId="18930"/>
    <cellStyle name="Input 29 2 5 4" xfId="18060"/>
    <cellStyle name="Input 29 2 5 5" xfId="25813"/>
    <cellStyle name="Input 29 2 5 6" xfId="29498"/>
    <cellStyle name="Input 29 2 6" xfId="8404"/>
    <cellStyle name="Input 29 2 6 2" xfId="23002"/>
    <cellStyle name="Input 29 2 7" xfId="11534"/>
    <cellStyle name="Input 29 2 7 2" xfId="15390"/>
    <cellStyle name="Input 29 2 8" xfId="24234"/>
    <cellStyle name="Input 29 2 9" xfId="25809"/>
    <cellStyle name="Input 29 3" xfId="3715"/>
    <cellStyle name="Input 29 3 2" xfId="8409"/>
    <cellStyle name="Input 29 3 2 2" xfId="23008"/>
    <cellStyle name="Input 29 3 3" xfId="11539"/>
    <cellStyle name="Input 29 3 3 2" xfId="19425"/>
    <cellStyle name="Input 29 3 4" xfId="24237"/>
    <cellStyle name="Input 29 3 5" xfId="25814"/>
    <cellStyle name="Input 29 3 6" xfId="29499"/>
    <cellStyle name="Input 29 4" xfId="3716"/>
    <cellStyle name="Input 29 4 2" xfId="8410"/>
    <cellStyle name="Input 29 4 2 2" xfId="20463"/>
    <cellStyle name="Input 29 4 3" xfId="11540"/>
    <cellStyle name="Input 29 4 3 2" xfId="15388"/>
    <cellStyle name="Input 29 4 4" xfId="21695"/>
    <cellStyle name="Input 29 4 5" xfId="25815"/>
    <cellStyle name="Input 29 4 6" xfId="29500"/>
    <cellStyle name="Input 29 5" xfId="8403"/>
    <cellStyle name="Input 29 5 2" xfId="16435"/>
    <cellStyle name="Input 29 6" xfId="11533"/>
    <cellStyle name="Input 29 6 2" xfId="15391"/>
    <cellStyle name="Input 29 7" xfId="18061"/>
    <cellStyle name="Input 29 8" xfId="25808"/>
    <cellStyle name="Input 29 9" xfId="29493"/>
    <cellStyle name="Input 3" xfId="3717"/>
    <cellStyle name="Input 3 2" xfId="3718"/>
    <cellStyle name="Input 3 2 10" xfId="29502"/>
    <cellStyle name="Input 3 2 2" xfId="3719"/>
    <cellStyle name="Input 3 2 2 2" xfId="8413"/>
    <cellStyle name="Input 3 2 2 2 2" xfId="20458"/>
    <cellStyle name="Input 3 2 2 3" xfId="11543"/>
    <cellStyle name="Input 3 2 2 3 2" xfId="15387"/>
    <cellStyle name="Input 3 2 2 4" xfId="21694"/>
    <cellStyle name="Input 3 2 2 5" xfId="25818"/>
    <cellStyle name="Input 3 2 2 6" xfId="29503"/>
    <cellStyle name="Input 3 2 3" xfId="3720"/>
    <cellStyle name="Input 3 2 3 2" xfId="8414"/>
    <cellStyle name="Input 3 2 3 2 2" xfId="23007"/>
    <cellStyle name="Input 3 2 3 3" xfId="11544"/>
    <cellStyle name="Input 3 2 3 3 2" xfId="18936"/>
    <cellStyle name="Input 3 2 3 4" xfId="18058"/>
    <cellStyle name="Input 3 2 3 5" xfId="25819"/>
    <cellStyle name="Input 3 2 3 6" xfId="29504"/>
    <cellStyle name="Input 3 2 4" xfId="3721"/>
    <cellStyle name="Input 3 2 4 2" xfId="8415"/>
    <cellStyle name="Input 3 2 4 2 2" xfId="20462"/>
    <cellStyle name="Input 3 2 4 3" xfId="11545"/>
    <cellStyle name="Input 3 2 4 3 2" xfId="19419"/>
    <cellStyle name="Input 3 2 4 4" xfId="24235"/>
    <cellStyle name="Input 3 2 4 5" xfId="25820"/>
    <cellStyle name="Input 3 2 4 6" xfId="29505"/>
    <cellStyle name="Input 3 2 5" xfId="3722"/>
    <cellStyle name="Input 3 2 5 2" xfId="8416"/>
    <cellStyle name="Input 3 2 5 2 2" xfId="16432"/>
    <cellStyle name="Input 3 2 5 3" xfId="11546"/>
    <cellStyle name="Input 3 2 5 3 2" xfId="18932"/>
    <cellStyle name="Input 3 2 5 4" xfId="21693"/>
    <cellStyle name="Input 3 2 5 5" xfId="25821"/>
    <cellStyle name="Input 3 2 5 6" xfId="29506"/>
    <cellStyle name="Input 3 2 6" xfId="8412"/>
    <cellStyle name="Input 3 2 6 2" xfId="23003"/>
    <cellStyle name="Input 3 2 7" xfId="11542"/>
    <cellStyle name="Input 3 2 7 2" xfId="19424"/>
    <cellStyle name="Input 3 2 8" xfId="24236"/>
    <cellStyle name="Input 3 2 9" xfId="25817"/>
    <cellStyle name="Input 3 3" xfId="3723"/>
    <cellStyle name="Input 3 3 2" xfId="8417"/>
    <cellStyle name="Input 3 3 2 2" xfId="23006"/>
    <cellStyle name="Input 3 3 3" xfId="11547"/>
    <cellStyle name="Input 3 3 3 2" xfId="19423"/>
    <cellStyle name="Input 3 3 4" xfId="18057"/>
    <cellStyle name="Input 3 3 5" xfId="25822"/>
    <cellStyle name="Input 3 3 6" xfId="29507"/>
    <cellStyle name="Input 3 4" xfId="3724"/>
    <cellStyle name="Input 3 4 2" xfId="8418"/>
    <cellStyle name="Input 3 4 2 2" xfId="20461"/>
    <cellStyle name="Input 3 4 3" xfId="11548"/>
    <cellStyle name="Input 3 4 3 2" xfId="15386"/>
    <cellStyle name="Input 3 4 4" xfId="18056"/>
    <cellStyle name="Input 3 4 5" xfId="25823"/>
    <cellStyle name="Input 3 4 6" xfId="29508"/>
    <cellStyle name="Input 3 5" xfId="8411"/>
    <cellStyle name="Input 3 5 2" xfId="16433"/>
    <cellStyle name="Input 3 6" xfId="11541"/>
    <cellStyle name="Input 3 6 2" xfId="18931"/>
    <cellStyle name="Input 3 7" xfId="18059"/>
    <cellStyle name="Input 3 8" xfId="25816"/>
    <cellStyle name="Input 3 9" xfId="29501"/>
    <cellStyle name="Input 30" xfId="3725"/>
    <cellStyle name="Input 30 2" xfId="3726"/>
    <cellStyle name="Input 30 2 10" xfId="29510"/>
    <cellStyle name="Input 30 2 2" xfId="3727"/>
    <cellStyle name="Input 30 2 2 2" xfId="8421"/>
    <cellStyle name="Input 30 2 2 2 2" xfId="20460"/>
    <cellStyle name="Input 30 2 2 3" xfId="11551"/>
    <cellStyle name="Input 30 2 2 3 2" xfId="15385"/>
    <cellStyle name="Input 30 2 2 4" xfId="24214"/>
    <cellStyle name="Input 30 2 2 5" xfId="25826"/>
    <cellStyle name="Input 30 2 2 6" xfId="29511"/>
    <cellStyle name="Input 30 2 3" xfId="3728"/>
    <cellStyle name="Input 30 2 3 2" xfId="8422"/>
    <cellStyle name="Input 30 2 3 2 2" xfId="16430"/>
    <cellStyle name="Input 30 2 3 3" xfId="11552"/>
    <cellStyle name="Input 30 2 3 3 2" xfId="18934"/>
    <cellStyle name="Input 30 2 3 4" xfId="21672"/>
    <cellStyle name="Input 30 2 3 5" xfId="25827"/>
    <cellStyle name="Input 30 2 3 6" xfId="29512"/>
    <cellStyle name="Input 30 2 4" xfId="3729"/>
    <cellStyle name="Input 30 2 4 2" xfId="8423"/>
    <cellStyle name="Input 30 2 4 2 2" xfId="23004"/>
    <cellStyle name="Input 30 2 4 3" xfId="11553"/>
    <cellStyle name="Input 30 2 4 3 2" xfId="19421"/>
    <cellStyle name="Input 30 2 4 4" xfId="24231"/>
    <cellStyle name="Input 30 2 4 5" xfId="25828"/>
    <cellStyle name="Input 30 2 4 6" xfId="29513"/>
    <cellStyle name="Input 30 2 5" xfId="3730"/>
    <cellStyle name="Input 30 2 5 2" xfId="8424"/>
    <cellStyle name="Input 30 2 5 2 2" xfId="20459"/>
    <cellStyle name="Input 30 2 5 3" xfId="11554"/>
    <cellStyle name="Input 30 2 5 3 2" xfId="15384"/>
    <cellStyle name="Input 30 2 5 4" xfId="21689"/>
    <cellStyle name="Input 30 2 5 5" xfId="25829"/>
    <cellStyle name="Input 30 2 5 6" xfId="29514"/>
    <cellStyle name="Input 30 2 6" xfId="8420"/>
    <cellStyle name="Input 30 2 6 2" xfId="23005"/>
    <cellStyle name="Input 30 2 7" xfId="11550"/>
    <cellStyle name="Input 30 2 7 2" xfId="19422"/>
    <cellStyle name="Input 30 2 8" xfId="18054"/>
    <cellStyle name="Input 30 2 9" xfId="25825"/>
    <cellStyle name="Input 30 3" xfId="3731"/>
    <cellStyle name="Input 30 3 2" xfId="8425"/>
    <cellStyle name="Input 30 3 2 2" xfId="16429"/>
    <cellStyle name="Input 30 3 3" xfId="11555"/>
    <cellStyle name="Input 30 3 3 2" xfId="18935"/>
    <cellStyle name="Input 30 3 4" xfId="24232"/>
    <cellStyle name="Input 30 3 5" xfId="25830"/>
    <cellStyle name="Input 30 3 6" xfId="29515"/>
    <cellStyle name="Input 30 4" xfId="3732"/>
    <cellStyle name="Input 30 4 2" xfId="8426"/>
    <cellStyle name="Input 30 4 2 2" xfId="16428"/>
    <cellStyle name="Input 30 4 3" xfId="11556"/>
    <cellStyle name="Input 30 4 3 2" xfId="19420"/>
    <cellStyle name="Input 30 4 4" xfId="21690"/>
    <cellStyle name="Input 30 4 5" xfId="25831"/>
    <cellStyle name="Input 30 4 6" xfId="29516"/>
    <cellStyle name="Input 30 5" xfId="8419"/>
    <cellStyle name="Input 30 5 2" xfId="16431"/>
    <cellStyle name="Input 30 6" xfId="11549"/>
    <cellStyle name="Input 30 6 2" xfId="18933"/>
    <cellStyle name="Input 30 7" xfId="18055"/>
    <cellStyle name="Input 30 8" xfId="25824"/>
    <cellStyle name="Input 30 9" xfId="29509"/>
    <cellStyle name="Input 31" xfId="3733"/>
    <cellStyle name="Input 31 2" xfId="3734"/>
    <cellStyle name="Input 31 2 10" xfId="29518"/>
    <cellStyle name="Input 31 2 2" xfId="3735"/>
    <cellStyle name="Input 31 2 2 2" xfId="8429"/>
    <cellStyle name="Input 31 2 2 2 2" xfId="20449"/>
    <cellStyle name="Input 31 2 2 3" xfId="11559"/>
    <cellStyle name="Input 31 2 2 3 2" xfId="15381"/>
    <cellStyle name="Input 31 2 2 4" xfId="24223"/>
    <cellStyle name="Input 31 2 2 5" xfId="25834"/>
    <cellStyle name="Input 31 2 2 6" xfId="29519"/>
    <cellStyle name="Input 31 2 3" xfId="3736"/>
    <cellStyle name="Input 31 2 3 2" xfId="8430"/>
    <cellStyle name="Input 31 2 3 2 2" xfId="23001"/>
    <cellStyle name="Input 31 2 3 3" xfId="11560"/>
    <cellStyle name="Input 31 2 3 3 2" xfId="18945"/>
    <cellStyle name="Input 31 2 3 4" xfId="21681"/>
    <cellStyle name="Input 31 2 3 5" xfId="25835"/>
    <cellStyle name="Input 31 2 3 6" xfId="29520"/>
    <cellStyle name="Input 31 2 4" xfId="3737"/>
    <cellStyle name="Input 31 2 4 2" xfId="8431"/>
    <cellStyle name="Input 31 2 4 2 2" xfId="20456"/>
    <cellStyle name="Input 31 2 4 3" xfId="11561"/>
    <cellStyle name="Input 31 2 4 3 2" xfId="19410"/>
    <cellStyle name="Input 31 2 4 4" xfId="24230"/>
    <cellStyle name="Input 31 2 4 5" xfId="25836"/>
    <cellStyle name="Input 31 2 4 6" xfId="29521"/>
    <cellStyle name="Input 31 2 5" xfId="3738"/>
    <cellStyle name="Input 31 2 5 2" xfId="8432"/>
    <cellStyle name="Input 31 2 5 2 2" xfId="16426"/>
    <cellStyle name="Input 31 2 5 3" xfId="11562"/>
    <cellStyle name="Input 31 2 5 3 2" xfId="18938"/>
    <cellStyle name="Input 31 2 5 4" xfId="21688"/>
    <cellStyle name="Input 31 2 5 5" xfId="25837"/>
    <cellStyle name="Input 31 2 5 6" xfId="29522"/>
    <cellStyle name="Input 31 2 6" xfId="8428"/>
    <cellStyle name="Input 31 2 6 2" xfId="22994"/>
    <cellStyle name="Input 31 2 7" xfId="11558"/>
    <cellStyle name="Input 31 2 7 2" xfId="15382"/>
    <cellStyle name="Input 31 2 8" xfId="18052"/>
    <cellStyle name="Input 31 2 9" xfId="25833"/>
    <cellStyle name="Input 31 3" xfId="3739"/>
    <cellStyle name="Input 31 3 2" xfId="8433"/>
    <cellStyle name="Input 31 3 2 2" xfId="23000"/>
    <cellStyle name="Input 31 3 3" xfId="11563"/>
    <cellStyle name="Input 31 3 3 2" xfId="19417"/>
    <cellStyle name="Input 31 3 4" xfId="18051"/>
    <cellStyle name="Input 31 3 5" xfId="25838"/>
    <cellStyle name="Input 31 3 6" xfId="29523"/>
    <cellStyle name="Input 31 4" xfId="3740"/>
    <cellStyle name="Input 31 4 2" xfId="8434"/>
    <cellStyle name="Input 31 4 2 2" xfId="20455"/>
    <cellStyle name="Input 31 4 3" xfId="11564"/>
    <cellStyle name="Input 31 4 3 2" xfId="15380"/>
    <cellStyle name="Input 31 4 4" xfId="24229"/>
    <cellStyle name="Input 31 4 5" xfId="25839"/>
    <cellStyle name="Input 31 4 6" xfId="29524"/>
    <cellStyle name="Input 31 5" xfId="8427"/>
    <cellStyle name="Input 31 5 2" xfId="16427"/>
    <cellStyle name="Input 31 6" xfId="11557"/>
    <cellStyle name="Input 31 6 2" xfId="15383"/>
    <cellStyle name="Input 31 7" xfId="18053"/>
    <cellStyle name="Input 31 8" xfId="25832"/>
    <cellStyle name="Input 31 9" xfId="29517"/>
    <cellStyle name="Input 32" xfId="3741"/>
    <cellStyle name="Input 32 2" xfId="3742"/>
    <cellStyle name="Input 32 2 10" xfId="29526"/>
    <cellStyle name="Input 32 2 2" xfId="3743"/>
    <cellStyle name="Input 32 2 2 2" xfId="8437"/>
    <cellStyle name="Input 32 2 2 2 2" xfId="20450"/>
    <cellStyle name="Input 32 2 2 3" xfId="11567"/>
    <cellStyle name="Input 32 2 2 3 2" xfId="15379"/>
    <cellStyle name="Input 32 2 2 4" xfId="24224"/>
    <cellStyle name="Input 32 2 2 5" xfId="25842"/>
    <cellStyle name="Input 32 2 2 6" xfId="29527"/>
    <cellStyle name="Input 32 2 3" xfId="3744"/>
    <cellStyle name="Input 32 2 3 2" xfId="8438"/>
    <cellStyle name="Input 32 2 3 2 2" xfId="22999"/>
    <cellStyle name="Input 32 2 3 3" xfId="11568"/>
    <cellStyle name="Input 32 2 3 3 2" xfId="18944"/>
    <cellStyle name="Input 32 2 3 4" xfId="21682"/>
    <cellStyle name="Input 32 2 3 5" xfId="25843"/>
    <cellStyle name="Input 32 2 3 6" xfId="29528"/>
    <cellStyle name="Input 32 2 4" xfId="3745"/>
    <cellStyle name="Input 32 2 4 2" xfId="8439"/>
    <cellStyle name="Input 32 2 4 2 2" xfId="20454"/>
    <cellStyle name="Input 32 2 4 3" xfId="11569"/>
    <cellStyle name="Input 32 2 4 3 2" xfId="19411"/>
    <cellStyle name="Input 32 2 4 4" xfId="24228"/>
    <cellStyle name="Input 32 2 4 5" xfId="25844"/>
    <cellStyle name="Input 32 2 4 6" xfId="29529"/>
    <cellStyle name="Input 32 2 5" xfId="3746"/>
    <cellStyle name="Input 32 2 5 2" xfId="8440"/>
    <cellStyle name="Input 32 2 5 2 2" xfId="16424"/>
    <cellStyle name="Input 32 2 5 3" xfId="11570"/>
    <cellStyle name="Input 32 2 5 3 2" xfId="18940"/>
    <cellStyle name="Input 32 2 5 4" xfId="21686"/>
    <cellStyle name="Input 32 2 5 5" xfId="25845"/>
    <cellStyle name="Input 32 2 5 6" xfId="29530"/>
    <cellStyle name="Input 32 2 6" xfId="8436"/>
    <cellStyle name="Input 32 2 6 2" xfId="22995"/>
    <cellStyle name="Input 32 2 7" xfId="11566"/>
    <cellStyle name="Input 32 2 7 2" xfId="19416"/>
    <cellStyle name="Input 32 2 8" xfId="18050"/>
    <cellStyle name="Input 32 2 9" xfId="25841"/>
    <cellStyle name="Input 32 3" xfId="3747"/>
    <cellStyle name="Input 32 3 2" xfId="8441"/>
    <cellStyle name="Input 32 3 2 2" xfId="22998"/>
    <cellStyle name="Input 32 3 3" xfId="11571"/>
    <cellStyle name="Input 32 3 3 2" xfId="19415"/>
    <cellStyle name="Input 32 3 4" xfId="18049"/>
    <cellStyle name="Input 32 3 5" xfId="25846"/>
    <cellStyle name="Input 32 3 6" xfId="29531"/>
    <cellStyle name="Input 32 4" xfId="3748"/>
    <cellStyle name="Input 32 4 2" xfId="8442"/>
    <cellStyle name="Input 32 4 2 2" xfId="20453"/>
    <cellStyle name="Input 32 4 3" xfId="11572"/>
    <cellStyle name="Input 32 4 3 2" xfId="15378"/>
    <cellStyle name="Input 32 4 4" xfId="24227"/>
    <cellStyle name="Input 32 4 5" xfId="25847"/>
    <cellStyle name="Input 32 4 6" xfId="29532"/>
    <cellStyle name="Input 32 5" xfId="8435"/>
    <cellStyle name="Input 32 5 2" xfId="16425"/>
    <cellStyle name="Input 32 6" xfId="11565"/>
    <cellStyle name="Input 32 6 2" xfId="18939"/>
    <cellStyle name="Input 32 7" xfId="21687"/>
    <cellStyle name="Input 32 8" xfId="25840"/>
    <cellStyle name="Input 32 9" xfId="29525"/>
    <cellStyle name="Input 33" xfId="3749"/>
    <cellStyle name="Input 33 2" xfId="3750"/>
    <cellStyle name="Input 33 2 10" xfId="29534"/>
    <cellStyle name="Input 33 2 2" xfId="3751"/>
    <cellStyle name="Input 33 2 2 2" xfId="8445"/>
    <cellStyle name="Input 33 2 2 2 2" xfId="20452"/>
    <cellStyle name="Input 33 2 2 3" xfId="11575"/>
    <cellStyle name="Input 33 2 2 3 2" xfId="15377"/>
    <cellStyle name="Input 33 2 2 4" xfId="24226"/>
    <cellStyle name="Input 33 2 2 5" xfId="25850"/>
    <cellStyle name="Input 33 2 2 6" xfId="29535"/>
    <cellStyle name="Input 33 2 3" xfId="3752"/>
    <cellStyle name="Input 33 2 3 2" xfId="8446"/>
    <cellStyle name="Input 33 2 3 2 2" xfId="16422"/>
    <cellStyle name="Input 33 2 3 3" xfId="11576"/>
    <cellStyle name="Input 33 2 3 3 2" xfId="18942"/>
    <cellStyle name="Input 33 2 3 4" xfId="21684"/>
    <cellStyle name="Input 33 2 3 5" xfId="25851"/>
    <cellStyle name="Input 33 2 3 6" xfId="29536"/>
    <cellStyle name="Input 33 2 4" xfId="3753"/>
    <cellStyle name="Input 33 2 4 2" xfId="8447"/>
    <cellStyle name="Input 33 2 4 2 2" xfId="22996"/>
    <cellStyle name="Input 33 2 4 3" xfId="11577"/>
    <cellStyle name="Input 33 2 4 3 2" xfId="19413"/>
    <cellStyle name="Input 33 2 4 4" xfId="18047"/>
    <cellStyle name="Input 33 2 4 5" xfId="25852"/>
    <cellStyle name="Input 33 2 4 6" xfId="29537"/>
    <cellStyle name="Input 33 2 5" xfId="3754"/>
    <cellStyle name="Input 33 2 5 2" xfId="8448"/>
    <cellStyle name="Input 33 2 5 2 2" xfId="20451"/>
    <cellStyle name="Input 33 2 5 3" xfId="11578"/>
    <cellStyle name="Input 33 2 5 3 2" xfId="15376"/>
    <cellStyle name="Input 33 2 5 4" xfId="24225"/>
    <cellStyle name="Input 33 2 5 5" xfId="25853"/>
    <cellStyle name="Input 33 2 5 6" xfId="29538"/>
    <cellStyle name="Input 33 2 6" xfId="8444"/>
    <cellStyle name="Input 33 2 6 2" xfId="22997"/>
    <cellStyle name="Input 33 2 7" xfId="11574"/>
    <cellStyle name="Input 33 2 7 2" xfId="19414"/>
    <cellStyle name="Input 33 2 8" xfId="18048"/>
    <cellStyle name="Input 33 2 9" xfId="25849"/>
    <cellStyle name="Input 33 3" xfId="3755"/>
    <cellStyle name="Input 33 3 2" xfId="8449"/>
    <cellStyle name="Input 33 3 2 2" xfId="16421"/>
    <cellStyle name="Input 33 3 3" xfId="11579"/>
    <cellStyle name="Input 33 3 3 2" xfId="18943"/>
    <cellStyle name="Input 33 3 4" xfId="21683"/>
    <cellStyle name="Input 33 3 5" xfId="25854"/>
    <cellStyle name="Input 33 3 6" xfId="29539"/>
    <cellStyle name="Input 33 4" xfId="3756"/>
    <cellStyle name="Input 33 4 2" xfId="8450"/>
    <cellStyle name="Input 33 4 2 2" xfId="16420"/>
    <cellStyle name="Input 33 4 3" xfId="11580"/>
    <cellStyle name="Input 33 4 3 2" xfId="19412"/>
    <cellStyle name="Input 33 4 4" xfId="18046"/>
    <cellStyle name="Input 33 4 5" xfId="25855"/>
    <cellStyle name="Input 33 4 6" xfId="29540"/>
    <cellStyle name="Input 33 5" xfId="8443"/>
    <cellStyle name="Input 33 5 2" xfId="16423"/>
    <cellStyle name="Input 33 6" xfId="11573"/>
    <cellStyle name="Input 33 6 2" xfId="18941"/>
    <cellStyle name="Input 33 7" xfId="21685"/>
    <cellStyle name="Input 33 8" xfId="25848"/>
    <cellStyle name="Input 33 9" xfId="29533"/>
    <cellStyle name="Input 34" xfId="3757"/>
    <cellStyle name="Input 34 2" xfId="3758"/>
    <cellStyle name="Input 34 2 10" xfId="29542"/>
    <cellStyle name="Input 34 2 2" xfId="3759"/>
    <cellStyle name="Input 34 2 2 2" xfId="8453"/>
    <cellStyle name="Input 34 2 2 2 2" xfId="20441"/>
    <cellStyle name="Input 34 2 2 3" xfId="11583"/>
    <cellStyle name="Input 34 2 2 3 2" xfId="15373"/>
    <cellStyle name="Input 34 2 2 4" xfId="24215"/>
    <cellStyle name="Input 34 2 2 5" xfId="25858"/>
    <cellStyle name="Input 34 2 2 6" xfId="29543"/>
    <cellStyle name="Input 34 2 3" xfId="3760"/>
    <cellStyle name="Input 34 2 3 2" xfId="8454"/>
    <cellStyle name="Input 34 2 3 2 2" xfId="22993"/>
    <cellStyle name="Input 34 2 3 3" xfId="11584"/>
    <cellStyle name="Input 34 2 3 3 2" xfId="18953"/>
    <cellStyle name="Input 34 2 3 4" xfId="21673"/>
    <cellStyle name="Input 34 2 3 5" xfId="25859"/>
    <cellStyle name="Input 34 2 3 6" xfId="29544"/>
    <cellStyle name="Input 34 2 4" xfId="3761"/>
    <cellStyle name="Input 34 2 4 2" xfId="8455"/>
    <cellStyle name="Input 34 2 4 2 2" xfId="20448"/>
    <cellStyle name="Input 34 2 4 3" xfId="11585"/>
    <cellStyle name="Input 34 2 4 3 2" xfId="19402"/>
    <cellStyle name="Input 34 2 4 4" xfId="24222"/>
    <cellStyle name="Input 34 2 4 5" xfId="25860"/>
    <cellStyle name="Input 34 2 4 6" xfId="29545"/>
    <cellStyle name="Input 34 2 5" xfId="3762"/>
    <cellStyle name="Input 34 2 5 2" xfId="8456"/>
    <cellStyle name="Input 34 2 5 2 2" xfId="16418"/>
    <cellStyle name="Input 34 2 5 3" xfId="11586"/>
    <cellStyle name="Input 34 2 5 3 2" xfId="18946"/>
    <cellStyle name="Input 34 2 5 4" xfId="21680"/>
    <cellStyle name="Input 34 2 5 5" xfId="25861"/>
    <cellStyle name="Input 34 2 5 6" xfId="29546"/>
    <cellStyle name="Input 34 2 6" xfId="8452"/>
    <cellStyle name="Input 34 2 6 2" xfId="22986"/>
    <cellStyle name="Input 34 2 7" xfId="11582"/>
    <cellStyle name="Input 34 2 7 2" xfId="15374"/>
    <cellStyle name="Input 34 2 8" xfId="18044"/>
    <cellStyle name="Input 34 2 9" xfId="25857"/>
    <cellStyle name="Input 34 3" xfId="3763"/>
    <cellStyle name="Input 34 3 2" xfId="8457"/>
    <cellStyle name="Input 34 3 2 2" xfId="22992"/>
    <cellStyle name="Input 34 3 3" xfId="11587"/>
    <cellStyle name="Input 34 3 3 2" xfId="19409"/>
    <cellStyle name="Input 34 3 4" xfId="18043"/>
    <cellStyle name="Input 34 3 5" xfId="25862"/>
    <cellStyle name="Input 34 3 6" xfId="29547"/>
    <cellStyle name="Input 34 4" xfId="3764"/>
    <cellStyle name="Input 34 4 2" xfId="8458"/>
    <cellStyle name="Input 34 4 2 2" xfId="20447"/>
    <cellStyle name="Input 34 4 3" xfId="11588"/>
    <cellStyle name="Input 34 4 3 2" xfId="15372"/>
    <cellStyle name="Input 34 4 4" xfId="24221"/>
    <cellStyle name="Input 34 4 5" xfId="25863"/>
    <cellStyle name="Input 34 4 6" xfId="29548"/>
    <cellStyle name="Input 34 5" xfId="8451"/>
    <cellStyle name="Input 34 5 2" xfId="16419"/>
    <cellStyle name="Input 34 6" xfId="11581"/>
    <cellStyle name="Input 34 6 2" xfId="15375"/>
    <cellStyle name="Input 34 7" xfId="18045"/>
    <cellStyle name="Input 34 8" xfId="25856"/>
    <cellStyle name="Input 34 9" xfId="29541"/>
    <cellStyle name="Input 35" xfId="3765"/>
    <cellStyle name="Input 35 2" xfId="3766"/>
    <cellStyle name="Input 35 2 10" xfId="29550"/>
    <cellStyle name="Input 35 2 2" xfId="3767"/>
    <cellStyle name="Input 35 2 2 2" xfId="8461"/>
    <cellStyle name="Input 35 2 2 2 2" xfId="20442"/>
    <cellStyle name="Input 35 2 2 3" xfId="11591"/>
    <cellStyle name="Input 35 2 2 3 2" xfId="15371"/>
    <cellStyle name="Input 35 2 2 4" xfId="24216"/>
    <cellStyle name="Input 35 2 2 5" xfId="25866"/>
    <cellStyle name="Input 35 2 2 6" xfId="29551"/>
    <cellStyle name="Input 35 2 3" xfId="3768"/>
    <cellStyle name="Input 35 2 3 2" xfId="8462"/>
    <cellStyle name="Input 35 2 3 2 2" xfId="22991"/>
    <cellStyle name="Input 35 2 3 3" xfId="11592"/>
    <cellStyle name="Input 35 2 3 3 2" xfId="18952"/>
    <cellStyle name="Input 35 2 3 4" xfId="21674"/>
    <cellStyle name="Input 35 2 3 5" xfId="25867"/>
    <cellStyle name="Input 35 2 3 6" xfId="29552"/>
    <cellStyle name="Input 35 2 4" xfId="3769"/>
    <cellStyle name="Input 35 2 4 2" xfId="8463"/>
    <cellStyle name="Input 35 2 4 2 2" xfId="20446"/>
    <cellStyle name="Input 35 2 4 3" xfId="11593"/>
    <cellStyle name="Input 35 2 4 3 2" xfId="19403"/>
    <cellStyle name="Input 35 2 4 4" xfId="24220"/>
    <cellStyle name="Input 35 2 4 5" xfId="25868"/>
    <cellStyle name="Input 35 2 4 6" xfId="29553"/>
    <cellStyle name="Input 35 2 5" xfId="3770"/>
    <cellStyle name="Input 35 2 5 2" xfId="8464"/>
    <cellStyle name="Input 35 2 5 2 2" xfId="16416"/>
    <cellStyle name="Input 35 2 5 3" xfId="11594"/>
    <cellStyle name="Input 35 2 5 3 2" xfId="18948"/>
    <cellStyle name="Input 35 2 5 4" xfId="21678"/>
    <cellStyle name="Input 35 2 5 5" xfId="25869"/>
    <cellStyle name="Input 35 2 5 6" xfId="29554"/>
    <cellStyle name="Input 35 2 6" xfId="8460"/>
    <cellStyle name="Input 35 2 6 2" xfId="22987"/>
    <cellStyle name="Input 35 2 7" xfId="11590"/>
    <cellStyle name="Input 35 2 7 2" xfId="19408"/>
    <cellStyle name="Input 35 2 8" xfId="18042"/>
    <cellStyle name="Input 35 2 9" xfId="25865"/>
    <cellStyle name="Input 35 3" xfId="3771"/>
    <cellStyle name="Input 35 3 2" xfId="8465"/>
    <cellStyle name="Input 35 3 2 2" xfId="22990"/>
    <cellStyle name="Input 35 3 3" xfId="11595"/>
    <cellStyle name="Input 35 3 3 2" xfId="19407"/>
    <cellStyle name="Input 35 3 4" xfId="18041"/>
    <cellStyle name="Input 35 3 5" xfId="25870"/>
    <cellStyle name="Input 35 3 6" xfId="29555"/>
    <cellStyle name="Input 35 4" xfId="3772"/>
    <cellStyle name="Input 35 4 2" xfId="8466"/>
    <cellStyle name="Input 35 4 2 2" xfId="20445"/>
    <cellStyle name="Input 35 4 3" xfId="11596"/>
    <cellStyle name="Input 35 4 3 2" xfId="15370"/>
    <cellStyle name="Input 35 4 4" xfId="24219"/>
    <cellStyle name="Input 35 4 5" xfId="25871"/>
    <cellStyle name="Input 35 4 6" xfId="29556"/>
    <cellStyle name="Input 35 5" xfId="8459"/>
    <cellStyle name="Input 35 5 2" xfId="16417"/>
    <cellStyle name="Input 35 6" xfId="11589"/>
    <cellStyle name="Input 35 6 2" xfId="18947"/>
    <cellStyle name="Input 35 7" xfId="21679"/>
    <cellStyle name="Input 35 8" xfId="25864"/>
    <cellStyle name="Input 35 9" xfId="29549"/>
    <cellStyle name="Input 36" xfId="3773"/>
    <cellStyle name="Input 36 2" xfId="3774"/>
    <cellStyle name="Input 36 2 10" xfId="29558"/>
    <cellStyle name="Input 36 2 2" xfId="3775"/>
    <cellStyle name="Input 36 2 2 2" xfId="8469"/>
    <cellStyle name="Input 36 2 2 2 2" xfId="20444"/>
    <cellStyle name="Input 36 2 2 3" xfId="11599"/>
    <cellStyle name="Input 36 2 2 3 2" xfId="15369"/>
    <cellStyle name="Input 36 2 2 4" xfId="24218"/>
    <cellStyle name="Input 36 2 2 5" xfId="25874"/>
    <cellStyle name="Input 36 2 2 6" xfId="29559"/>
    <cellStyle name="Input 36 2 3" xfId="3776"/>
    <cellStyle name="Input 36 2 3 2" xfId="8470"/>
    <cellStyle name="Input 36 2 3 2 2" xfId="16414"/>
    <cellStyle name="Input 36 2 3 3" xfId="11600"/>
    <cellStyle name="Input 36 2 3 3 2" xfId="18950"/>
    <cellStyle name="Input 36 2 3 4" xfId="21676"/>
    <cellStyle name="Input 36 2 3 5" xfId="25875"/>
    <cellStyle name="Input 36 2 3 6" xfId="29560"/>
    <cellStyle name="Input 36 2 4" xfId="3777"/>
    <cellStyle name="Input 36 2 4 2" xfId="8471"/>
    <cellStyle name="Input 36 2 4 2 2" xfId="22988"/>
    <cellStyle name="Input 36 2 4 3" xfId="11601"/>
    <cellStyle name="Input 36 2 4 3 2" xfId="19405"/>
    <cellStyle name="Input 36 2 4 4" xfId="18039"/>
    <cellStyle name="Input 36 2 4 5" xfId="25876"/>
    <cellStyle name="Input 36 2 4 6" xfId="29561"/>
    <cellStyle name="Input 36 2 5" xfId="3778"/>
    <cellStyle name="Input 36 2 5 2" xfId="8472"/>
    <cellStyle name="Input 36 2 5 2 2" xfId="20443"/>
    <cellStyle name="Input 36 2 5 3" xfId="11602"/>
    <cellStyle name="Input 36 2 5 3 2" xfId="15368"/>
    <cellStyle name="Input 36 2 5 4" xfId="24217"/>
    <cellStyle name="Input 36 2 5 5" xfId="25877"/>
    <cellStyle name="Input 36 2 5 6" xfId="29562"/>
    <cellStyle name="Input 36 2 6" xfId="8468"/>
    <cellStyle name="Input 36 2 6 2" xfId="22989"/>
    <cellStyle name="Input 36 2 7" xfId="11598"/>
    <cellStyle name="Input 36 2 7 2" xfId="19406"/>
    <cellStyle name="Input 36 2 8" xfId="18040"/>
    <cellStyle name="Input 36 2 9" xfId="25873"/>
    <cellStyle name="Input 36 3" xfId="3779"/>
    <cellStyle name="Input 36 3 2" xfId="8473"/>
    <cellStyle name="Input 36 3 2 2" xfId="16413"/>
    <cellStyle name="Input 36 3 3" xfId="11603"/>
    <cellStyle name="Input 36 3 3 2" xfId="18951"/>
    <cellStyle name="Input 36 3 4" xfId="21675"/>
    <cellStyle name="Input 36 3 5" xfId="25878"/>
    <cellStyle name="Input 36 3 6" xfId="29563"/>
    <cellStyle name="Input 36 4" xfId="3780"/>
    <cellStyle name="Input 36 4 2" xfId="8474"/>
    <cellStyle name="Input 36 4 2 2" xfId="16412"/>
    <cellStyle name="Input 36 4 3" xfId="11604"/>
    <cellStyle name="Input 36 4 3 2" xfId="19404"/>
    <cellStyle name="Input 36 4 4" xfId="18038"/>
    <cellStyle name="Input 36 4 5" xfId="25879"/>
    <cellStyle name="Input 36 4 6" xfId="29564"/>
    <cellStyle name="Input 36 5" xfId="8467"/>
    <cellStyle name="Input 36 5 2" xfId="16415"/>
    <cellStyle name="Input 36 6" xfId="11597"/>
    <cellStyle name="Input 36 6 2" xfId="18949"/>
    <cellStyle name="Input 36 7" xfId="21677"/>
    <cellStyle name="Input 36 8" xfId="25872"/>
    <cellStyle name="Input 36 9" xfId="29557"/>
    <cellStyle name="Input 37" xfId="3781"/>
    <cellStyle name="Input 37 2" xfId="3782"/>
    <cellStyle name="Input 37 2 10" xfId="29566"/>
    <cellStyle name="Input 37 2 2" xfId="3783"/>
    <cellStyle name="Input 37 2 2 2" xfId="8477"/>
    <cellStyle name="Input 37 2 2 2 2" xfId="20433"/>
    <cellStyle name="Input 37 2 2 3" xfId="11607"/>
    <cellStyle name="Input 37 2 2 3 2" xfId="15365"/>
    <cellStyle name="Input 37 2 2 4" xfId="18035"/>
    <cellStyle name="Input 37 2 2 5" xfId="25882"/>
    <cellStyle name="Input 37 2 2 6" xfId="29567"/>
    <cellStyle name="Input 37 2 3" xfId="3784"/>
    <cellStyle name="Input 37 2 3 2" xfId="8478"/>
    <cellStyle name="Input 37 2 3 2 2" xfId="22985"/>
    <cellStyle name="Input 37 2 3 3" xfId="11608"/>
    <cellStyle name="Input 37 2 3 3 2" xfId="18961"/>
    <cellStyle name="Input 37 2 3 4" xfId="24206"/>
    <cellStyle name="Input 37 2 3 5" xfId="25883"/>
    <cellStyle name="Input 37 2 3 6" xfId="29568"/>
    <cellStyle name="Input 37 2 4" xfId="3785"/>
    <cellStyle name="Input 37 2 4 2" xfId="8479"/>
    <cellStyle name="Input 37 2 4 2 2" xfId="20440"/>
    <cellStyle name="Input 37 2 4 3" xfId="11609"/>
    <cellStyle name="Input 37 2 4 3 2" xfId="19394"/>
    <cellStyle name="Input 37 2 4 4" xfId="21664"/>
    <cellStyle name="Input 37 2 4 5" xfId="25884"/>
    <cellStyle name="Input 37 2 4 6" xfId="29569"/>
    <cellStyle name="Input 37 2 5" xfId="3786"/>
    <cellStyle name="Input 37 2 5 2" xfId="8480"/>
    <cellStyle name="Input 37 2 5 2 2" xfId="16410"/>
    <cellStyle name="Input 37 2 5 3" xfId="11610"/>
    <cellStyle name="Input 37 2 5 3 2" xfId="18954"/>
    <cellStyle name="Input 37 2 5 4" xfId="24213"/>
    <cellStyle name="Input 37 2 5 5" xfId="25885"/>
    <cellStyle name="Input 37 2 5 6" xfId="29570"/>
    <cellStyle name="Input 37 2 6" xfId="8476"/>
    <cellStyle name="Input 37 2 6 2" xfId="22978"/>
    <cellStyle name="Input 37 2 7" xfId="11606"/>
    <cellStyle name="Input 37 2 7 2" xfId="15366"/>
    <cellStyle name="Input 37 2 8" xfId="18036"/>
    <cellStyle name="Input 37 2 9" xfId="25881"/>
    <cellStyle name="Input 37 3" xfId="3787"/>
    <cellStyle name="Input 37 3 2" xfId="8481"/>
    <cellStyle name="Input 37 3 2 2" xfId="22984"/>
    <cellStyle name="Input 37 3 3" xfId="11611"/>
    <cellStyle name="Input 37 3 3 2" xfId="19401"/>
    <cellStyle name="Input 37 3 4" xfId="21671"/>
    <cellStyle name="Input 37 3 5" xfId="25886"/>
    <cellStyle name="Input 37 3 6" xfId="29571"/>
    <cellStyle name="Input 37 4" xfId="3788"/>
    <cellStyle name="Input 37 4 2" xfId="8482"/>
    <cellStyle name="Input 37 4 2 2" xfId="20439"/>
    <cellStyle name="Input 37 4 3" xfId="11612"/>
    <cellStyle name="Input 37 4 3 2" xfId="15364"/>
    <cellStyle name="Input 37 4 4" xfId="18034"/>
    <cellStyle name="Input 37 4 5" xfId="25887"/>
    <cellStyle name="Input 37 4 6" xfId="29572"/>
    <cellStyle name="Input 37 5" xfId="8475"/>
    <cellStyle name="Input 37 5 2" xfId="16411"/>
    <cellStyle name="Input 37 6" xfId="11605"/>
    <cellStyle name="Input 37 6 2" xfId="15367"/>
    <cellStyle name="Input 37 7" xfId="18037"/>
    <cellStyle name="Input 37 8" xfId="25880"/>
    <cellStyle name="Input 37 9" xfId="29565"/>
    <cellStyle name="Input 38" xfId="3789"/>
    <cellStyle name="Input 38 2" xfId="3790"/>
    <cellStyle name="Input 38 2 10" xfId="29574"/>
    <cellStyle name="Input 38 2 2" xfId="3791"/>
    <cellStyle name="Input 38 2 2 2" xfId="8485"/>
    <cellStyle name="Input 38 2 2 2 2" xfId="20434"/>
    <cellStyle name="Input 38 2 2 3" xfId="11615"/>
    <cellStyle name="Input 38 2 2 3 2" xfId="15363"/>
    <cellStyle name="Input 38 2 2 4" xfId="18033"/>
    <cellStyle name="Input 38 2 2 5" xfId="25890"/>
    <cellStyle name="Input 38 2 2 6" xfId="29575"/>
    <cellStyle name="Input 38 2 3" xfId="3792"/>
    <cellStyle name="Input 38 2 3 2" xfId="8486"/>
    <cellStyle name="Input 38 2 3 2 2" xfId="22983"/>
    <cellStyle name="Input 38 2 3 3" xfId="11616"/>
    <cellStyle name="Input 38 2 3 3 2" xfId="18960"/>
    <cellStyle name="Input 38 2 3 4" xfId="24207"/>
    <cellStyle name="Input 38 2 3 5" xfId="25891"/>
    <cellStyle name="Input 38 2 3 6" xfId="29576"/>
    <cellStyle name="Input 38 2 4" xfId="3793"/>
    <cellStyle name="Input 38 2 4 2" xfId="8487"/>
    <cellStyle name="Input 38 2 4 2 2" xfId="20438"/>
    <cellStyle name="Input 38 2 4 3" xfId="11617"/>
    <cellStyle name="Input 38 2 4 3 2" xfId="19395"/>
    <cellStyle name="Input 38 2 4 4" xfId="21665"/>
    <cellStyle name="Input 38 2 4 5" xfId="25892"/>
    <cellStyle name="Input 38 2 4 6" xfId="29577"/>
    <cellStyle name="Input 38 2 5" xfId="3794"/>
    <cellStyle name="Input 38 2 5 2" xfId="8488"/>
    <cellStyle name="Input 38 2 5 2 2" xfId="16408"/>
    <cellStyle name="Input 38 2 5 3" xfId="11618"/>
    <cellStyle name="Input 38 2 5 3 2" xfId="18956"/>
    <cellStyle name="Input 38 2 5 4" xfId="24211"/>
    <cellStyle name="Input 38 2 5 5" xfId="25893"/>
    <cellStyle name="Input 38 2 5 6" xfId="29578"/>
    <cellStyle name="Input 38 2 6" xfId="8484"/>
    <cellStyle name="Input 38 2 6 2" xfId="22979"/>
    <cellStyle name="Input 38 2 7" xfId="11614"/>
    <cellStyle name="Input 38 2 7 2" xfId="19400"/>
    <cellStyle name="Input 38 2 8" xfId="21670"/>
    <cellStyle name="Input 38 2 9" xfId="25889"/>
    <cellStyle name="Input 38 3" xfId="3795"/>
    <cellStyle name="Input 38 3 2" xfId="8489"/>
    <cellStyle name="Input 38 3 2 2" xfId="22982"/>
    <cellStyle name="Input 38 3 3" xfId="11619"/>
    <cellStyle name="Input 38 3 3 2" xfId="19399"/>
    <cellStyle name="Input 38 3 4" xfId="21669"/>
    <cellStyle name="Input 38 3 5" xfId="25894"/>
    <cellStyle name="Input 38 3 6" xfId="29579"/>
    <cellStyle name="Input 38 4" xfId="3796"/>
    <cellStyle name="Input 38 4 2" xfId="8490"/>
    <cellStyle name="Input 38 4 2 2" xfId="20437"/>
    <cellStyle name="Input 38 4 3" xfId="11620"/>
    <cellStyle name="Input 38 4 3 2" xfId="15362"/>
    <cellStyle name="Input 38 4 4" xfId="18032"/>
    <cellStyle name="Input 38 4 5" xfId="25895"/>
    <cellStyle name="Input 38 4 6" xfId="29580"/>
    <cellStyle name="Input 38 5" xfId="8483"/>
    <cellStyle name="Input 38 5 2" xfId="16409"/>
    <cellStyle name="Input 38 6" xfId="11613"/>
    <cellStyle name="Input 38 6 2" xfId="18955"/>
    <cellStyle name="Input 38 7" xfId="24212"/>
    <cellStyle name="Input 38 8" xfId="25888"/>
    <cellStyle name="Input 38 9" xfId="29573"/>
    <cellStyle name="Input 39" xfId="3797"/>
    <cellStyle name="Input 39 2" xfId="3798"/>
    <cellStyle name="Input 39 2 10" xfId="29582"/>
    <cellStyle name="Input 39 2 2" xfId="3799"/>
    <cellStyle name="Input 39 2 2 2" xfId="8493"/>
    <cellStyle name="Input 39 2 2 2 2" xfId="20436"/>
    <cellStyle name="Input 39 2 2 3" xfId="11623"/>
    <cellStyle name="Input 39 2 2 3 2" xfId="15361"/>
    <cellStyle name="Input 39 2 2 4" xfId="18031"/>
    <cellStyle name="Input 39 2 2 5" xfId="25898"/>
    <cellStyle name="Input 39 2 2 6" xfId="29583"/>
    <cellStyle name="Input 39 2 3" xfId="3800"/>
    <cellStyle name="Input 39 2 3 2" xfId="8494"/>
    <cellStyle name="Input 39 2 3 2 2" xfId="16406"/>
    <cellStyle name="Input 39 2 3 3" xfId="11624"/>
    <cellStyle name="Input 39 2 3 3 2" xfId="18958"/>
    <cellStyle name="Input 39 2 3 4" xfId="24209"/>
    <cellStyle name="Input 39 2 3 5" xfId="25899"/>
    <cellStyle name="Input 39 2 3 6" xfId="29584"/>
    <cellStyle name="Input 39 2 4" xfId="3801"/>
    <cellStyle name="Input 39 2 4 2" xfId="8495"/>
    <cellStyle name="Input 39 2 4 2 2" xfId="22980"/>
    <cellStyle name="Input 39 2 4 3" xfId="11625"/>
    <cellStyle name="Input 39 2 4 3 2" xfId="19397"/>
    <cellStyle name="Input 39 2 4 4" xfId="21667"/>
    <cellStyle name="Input 39 2 4 5" xfId="25900"/>
    <cellStyle name="Input 39 2 4 6" xfId="29585"/>
    <cellStyle name="Input 39 2 5" xfId="3802"/>
    <cellStyle name="Input 39 2 5 2" xfId="8496"/>
    <cellStyle name="Input 39 2 5 2 2" xfId="20435"/>
    <cellStyle name="Input 39 2 5 3" xfId="11626"/>
    <cellStyle name="Input 39 2 5 3 2" xfId="15360"/>
    <cellStyle name="Input 39 2 5 4" xfId="18030"/>
    <cellStyle name="Input 39 2 5 5" xfId="25901"/>
    <cellStyle name="Input 39 2 5 6" xfId="29586"/>
    <cellStyle name="Input 39 2 6" xfId="8492"/>
    <cellStyle name="Input 39 2 6 2" xfId="22981"/>
    <cellStyle name="Input 39 2 7" xfId="11622"/>
    <cellStyle name="Input 39 2 7 2" xfId="19398"/>
    <cellStyle name="Input 39 2 8" xfId="21668"/>
    <cellStyle name="Input 39 2 9" xfId="25897"/>
    <cellStyle name="Input 39 3" xfId="3803"/>
    <cellStyle name="Input 39 3 2" xfId="8497"/>
    <cellStyle name="Input 39 3 2 2" xfId="16405"/>
    <cellStyle name="Input 39 3 3" xfId="11627"/>
    <cellStyle name="Input 39 3 3 2" xfId="18959"/>
    <cellStyle name="Input 39 3 4" xfId="24208"/>
    <cellStyle name="Input 39 3 5" xfId="25902"/>
    <cellStyle name="Input 39 3 6" xfId="29587"/>
    <cellStyle name="Input 39 4" xfId="3804"/>
    <cellStyle name="Input 39 4 2" xfId="8498"/>
    <cellStyle name="Input 39 4 2 2" xfId="16404"/>
    <cellStyle name="Input 39 4 3" xfId="11628"/>
    <cellStyle name="Input 39 4 3 2" xfId="19396"/>
    <cellStyle name="Input 39 4 4" xfId="21666"/>
    <cellStyle name="Input 39 4 5" xfId="25903"/>
    <cellStyle name="Input 39 4 6" xfId="29588"/>
    <cellStyle name="Input 39 5" xfId="8491"/>
    <cellStyle name="Input 39 5 2" xfId="16407"/>
    <cellStyle name="Input 39 6" xfId="11621"/>
    <cellStyle name="Input 39 6 2" xfId="18957"/>
    <cellStyle name="Input 39 7" xfId="24210"/>
    <cellStyle name="Input 39 8" xfId="25896"/>
    <cellStyle name="Input 39 9" xfId="29581"/>
    <cellStyle name="Input 4" xfId="3805"/>
    <cellStyle name="Input 4 2" xfId="3806"/>
    <cellStyle name="Input 4 2 10" xfId="29590"/>
    <cellStyle name="Input 4 2 2" xfId="3807"/>
    <cellStyle name="Input 4 2 2 2" xfId="8501"/>
    <cellStyle name="Input 4 2 2 2 2" xfId="20425"/>
    <cellStyle name="Input 4 2 2 3" xfId="11631"/>
    <cellStyle name="Input 4 2 2 3 2" xfId="15357"/>
    <cellStyle name="Input 4 2 2 4" xfId="18027"/>
    <cellStyle name="Input 4 2 2 5" xfId="25906"/>
    <cellStyle name="Input 4 2 2 6" xfId="29591"/>
    <cellStyle name="Input 4 2 3" xfId="3808"/>
    <cellStyle name="Input 4 2 3 2" xfId="8502"/>
    <cellStyle name="Input 4 2 3 2 2" xfId="22977"/>
    <cellStyle name="Input 4 2 3 3" xfId="11632"/>
    <cellStyle name="Input 4 2 3 3 2" xfId="18969"/>
    <cellStyle name="Input 4 2 3 4" xfId="24199"/>
    <cellStyle name="Input 4 2 3 5" xfId="25907"/>
    <cellStyle name="Input 4 2 3 6" xfId="29592"/>
    <cellStyle name="Input 4 2 4" xfId="3809"/>
    <cellStyle name="Input 4 2 4 2" xfId="8503"/>
    <cellStyle name="Input 4 2 4 2 2" xfId="20432"/>
    <cellStyle name="Input 4 2 4 3" xfId="11633"/>
    <cellStyle name="Input 4 2 4 3 2" xfId="19386"/>
    <cellStyle name="Input 4 2 4 4" xfId="21657"/>
    <cellStyle name="Input 4 2 4 5" xfId="25908"/>
    <cellStyle name="Input 4 2 4 6" xfId="29593"/>
    <cellStyle name="Input 4 2 5" xfId="3810"/>
    <cellStyle name="Input 4 2 5 2" xfId="8504"/>
    <cellStyle name="Input 4 2 5 2 2" xfId="16402"/>
    <cellStyle name="Input 4 2 5 3" xfId="11634"/>
    <cellStyle name="Input 4 2 5 3 2" xfId="18962"/>
    <cellStyle name="Input 4 2 5 4" xfId="24205"/>
    <cellStyle name="Input 4 2 5 5" xfId="25909"/>
    <cellStyle name="Input 4 2 5 6" xfId="29594"/>
    <cellStyle name="Input 4 2 6" xfId="8500"/>
    <cellStyle name="Input 4 2 6 2" xfId="22970"/>
    <cellStyle name="Input 4 2 7" xfId="11630"/>
    <cellStyle name="Input 4 2 7 2" xfId="15358"/>
    <cellStyle name="Input 4 2 8" xfId="18028"/>
    <cellStyle name="Input 4 2 9" xfId="25905"/>
    <cellStyle name="Input 4 3" xfId="3811"/>
    <cellStyle name="Input 4 3 2" xfId="8505"/>
    <cellStyle name="Input 4 3 2 2" xfId="22976"/>
    <cellStyle name="Input 4 3 3" xfId="11635"/>
    <cellStyle name="Input 4 3 3 2" xfId="19393"/>
    <cellStyle name="Input 4 3 4" xfId="21663"/>
    <cellStyle name="Input 4 3 5" xfId="25910"/>
    <cellStyle name="Input 4 3 6" xfId="29595"/>
    <cellStyle name="Input 4 4" xfId="3812"/>
    <cellStyle name="Input 4 4 2" xfId="8506"/>
    <cellStyle name="Input 4 4 2 2" xfId="20431"/>
    <cellStyle name="Input 4 4 3" xfId="11636"/>
    <cellStyle name="Input 4 4 3 2" xfId="15356"/>
    <cellStyle name="Input 4 4 4" xfId="18026"/>
    <cellStyle name="Input 4 4 5" xfId="25911"/>
    <cellStyle name="Input 4 4 6" xfId="29596"/>
    <cellStyle name="Input 4 5" xfId="8499"/>
    <cellStyle name="Input 4 5 2" xfId="16403"/>
    <cellStyle name="Input 4 6" xfId="11629"/>
    <cellStyle name="Input 4 6 2" xfId="15359"/>
    <cellStyle name="Input 4 7" xfId="18029"/>
    <cellStyle name="Input 4 8" xfId="25904"/>
    <cellStyle name="Input 4 9" xfId="29589"/>
    <cellStyle name="Input 40" xfId="3813"/>
    <cellStyle name="Input 40 2" xfId="3814"/>
    <cellStyle name="Input 40 2 10" xfId="29598"/>
    <cellStyle name="Input 40 2 2" xfId="3815"/>
    <cellStyle name="Input 40 2 2 2" xfId="8509"/>
    <cellStyle name="Input 40 2 2 2 2" xfId="20426"/>
    <cellStyle name="Input 40 2 2 3" xfId="11639"/>
    <cellStyle name="Input 40 2 2 3 2" xfId="15355"/>
    <cellStyle name="Input 40 2 2 4" xfId="18025"/>
    <cellStyle name="Input 40 2 2 5" xfId="25914"/>
    <cellStyle name="Input 40 2 2 6" xfId="29599"/>
    <cellStyle name="Input 40 2 3" xfId="3816"/>
    <cellStyle name="Input 40 2 3 2" xfId="8510"/>
    <cellStyle name="Input 40 2 3 2 2" xfId="22975"/>
    <cellStyle name="Input 40 2 3 3" xfId="11640"/>
    <cellStyle name="Input 40 2 3 3 2" xfId="18968"/>
    <cellStyle name="Input 40 2 3 4" xfId="24200"/>
    <cellStyle name="Input 40 2 3 5" xfId="25915"/>
    <cellStyle name="Input 40 2 3 6" xfId="29600"/>
    <cellStyle name="Input 40 2 4" xfId="3817"/>
    <cellStyle name="Input 40 2 4 2" xfId="8511"/>
    <cellStyle name="Input 40 2 4 2 2" xfId="20430"/>
    <cellStyle name="Input 40 2 4 3" xfId="11641"/>
    <cellStyle name="Input 40 2 4 3 2" xfId="19387"/>
    <cellStyle name="Input 40 2 4 4" xfId="21658"/>
    <cellStyle name="Input 40 2 4 5" xfId="25916"/>
    <cellStyle name="Input 40 2 4 6" xfId="29601"/>
    <cellStyle name="Input 40 2 5" xfId="3818"/>
    <cellStyle name="Input 40 2 5 2" xfId="8512"/>
    <cellStyle name="Input 40 2 5 2 2" xfId="16400"/>
    <cellStyle name="Input 40 2 5 3" xfId="11642"/>
    <cellStyle name="Input 40 2 5 3 2" xfId="18964"/>
    <cellStyle name="Input 40 2 5 4" xfId="24203"/>
    <cellStyle name="Input 40 2 5 5" xfId="25917"/>
    <cellStyle name="Input 40 2 5 6" xfId="29602"/>
    <cellStyle name="Input 40 2 6" xfId="8508"/>
    <cellStyle name="Input 40 2 6 2" xfId="22971"/>
    <cellStyle name="Input 40 2 7" xfId="11638"/>
    <cellStyle name="Input 40 2 7 2" xfId="19392"/>
    <cellStyle name="Input 40 2 8" xfId="21662"/>
    <cellStyle name="Input 40 2 9" xfId="25913"/>
    <cellStyle name="Input 40 3" xfId="3819"/>
    <cellStyle name="Input 40 3 2" xfId="8513"/>
    <cellStyle name="Input 40 3 2 2" xfId="22974"/>
    <cellStyle name="Input 40 3 3" xfId="11643"/>
    <cellStyle name="Input 40 3 3 2" xfId="19391"/>
    <cellStyle name="Input 40 3 4" xfId="21661"/>
    <cellStyle name="Input 40 3 5" xfId="25918"/>
    <cellStyle name="Input 40 3 6" xfId="29603"/>
    <cellStyle name="Input 40 4" xfId="3820"/>
    <cellStyle name="Input 40 4 2" xfId="8514"/>
    <cellStyle name="Input 40 4 2 2" xfId="20429"/>
    <cellStyle name="Input 40 4 3" xfId="11644"/>
    <cellStyle name="Input 40 4 3 2" xfId="15354"/>
    <cellStyle name="Input 40 4 4" xfId="18024"/>
    <cellStyle name="Input 40 4 5" xfId="25919"/>
    <cellStyle name="Input 40 4 6" xfId="29604"/>
    <cellStyle name="Input 40 5" xfId="8507"/>
    <cellStyle name="Input 40 5 2" xfId="16401"/>
    <cellStyle name="Input 40 6" xfId="11637"/>
    <cellStyle name="Input 40 6 2" xfId="18963"/>
    <cellStyle name="Input 40 7" xfId="24204"/>
    <cellStyle name="Input 40 8" xfId="25912"/>
    <cellStyle name="Input 40 9" xfId="29597"/>
    <cellStyle name="Input 41" xfId="3821"/>
    <cellStyle name="Input 42" xfId="3822"/>
    <cellStyle name="Input 43" xfId="3823"/>
    <cellStyle name="Input 43 2" xfId="3824"/>
    <cellStyle name="Input 43 2 10" xfId="29606"/>
    <cellStyle name="Input 43 2 2" xfId="3825"/>
    <cellStyle name="Input 43 2 2 2" xfId="8517"/>
    <cellStyle name="Input 43 2 2 2 2" xfId="20428"/>
    <cellStyle name="Input 43 2 2 3" xfId="11647"/>
    <cellStyle name="Input 43 2 2 3 2" xfId="15353"/>
    <cellStyle name="Input 43 2 2 4" xfId="21660"/>
    <cellStyle name="Input 43 2 2 5" xfId="25922"/>
    <cellStyle name="Input 43 2 2 6" xfId="29607"/>
    <cellStyle name="Input 43 2 3" xfId="3826"/>
    <cellStyle name="Input 43 2 3 2" xfId="8518"/>
    <cellStyle name="Input 43 2 3 2 2" xfId="16398"/>
    <cellStyle name="Input 43 2 3 3" xfId="11648"/>
    <cellStyle name="Input 43 2 3 3 2" xfId="18966"/>
    <cellStyle name="Input 43 2 3 4" xfId="18022"/>
    <cellStyle name="Input 43 2 3 5" xfId="25923"/>
    <cellStyle name="Input 43 2 3 6" xfId="29608"/>
    <cellStyle name="Input 43 2 4" xfId="3827"/>
    <cellStyle name="Input 43 2 4 2" xfId="8519"/>
    <cellStyle name="Input 43 2 4 2 2" xfId="22972"/>
    <cellStyle name="Input 43 2 4 3" xfId="11649"/>
    <cellStyle name="Input 43 2 4 3 2" xfId="19389"/>
    <cellStyle name="Input 43 2 4 4" xfId="24201"/>
    <cellStyle name="Input 43 2 4 5" xfId="25924"/>
    <cellStyle name="Input 43 2 4 6" xfId="29609"/>
    <cellStyle name="Input 43 2 5" xfId="3828"/>
    <cellStyle name="Input 43 2 5 2" xfId="8520"/>
    <cellStyle name="Input 43 2 5 2 2" xfId="20427"/>
    <cellStyle name="Input 43 2 5 3" xfId="11650"/>
    <cellStyle name="Input 43 2 5 3 2" xfId="15352"/>
    <cellStyle name="Input 43 2 5 4" xfId="21659"/>
    <cellStyle name="Input 43 2 5 5" xfId="25925"/>
    <cellStyle name="Input 43 2 5 6" xfId="29610"/>
    <cellStyle name="Input 43 2 6" xfId="8516"/>
    <cellStyle name="Input 43 2 6 2" xfId="22973"/>
    <cellStyle name="Input 43 2 7" xfId="11646"/>
    <cellStyle name="Input 43 2 7 2" xfId="19390"/>
    <cellStyle name="Input 43 2 8" xfId="24202"/>
    <cellStyle name="Input 43 2 9" xfId="25921"/>
    <cellStyle name="Input 43 3" xfId="3829"/>
    <cellStyle name="Input 43 3 2" xfId="8521"/>
    <cellStyle name="Input 43 3 2 2" xfId="16397"/>
    <cellStyle name="Input 43 3 3" xfId="11651"/>
    <cellStyle name="Input 43 3 3 2" xfId="18967"/>
    <cellStyle name="Input 43 3 4" xfId="18021"/>
    <cellStyle name="Input 43 3 5" xfId="25926"/>
    <cellStyle name="Input 43 3 6" xfId="29611"/>
    <cellStyle name="Input 43 4" xfId="3830"/>
    <cellStyle name="Input 43 4 2" xfId="8522"/>
    <cellStyle name="Input 43 4 2 2" xfId="16396"/>
    <cellStyle name="Input 43 4 3" xfId="11652"/>
    <cellStyle name="Input 43 4 3 2" xfId="19388"/>
    <cellStyle name="Input 43 4 4" xfId="18020"/>
    <cellStyle name="Input 43 4 5" xfId="25927"/>
    <cellStyle name="Input 43 4 6" xfId="29612"/>
    <cellStyle name="Input 43 5" xfId="8515"/>
    <cellStyle name="Input 43 5 2" xfId="16399"/>
    <cellStyle name="Input 43 6" xfId="11645"/>
    <cellStyle name="Input 43 6 2" xfId="18965"/>
    <cellStyle name="Input 43 7" xfId="18023"/>
    <cellStyle name="Input 43 8" xfId="25920"/>
    <cellStyle name="Input 43 9" xfId="29605"/>
    <cellStyle name="Input 44" xfId="3831"/>
    <cellStyle name="Input 44 2" xfId="3832"/>
    <cellStyle name="Input 44 2 10" xfId="29614"/>
    <cellStyle name="Input 44 2 2" xfId="3833"/>
    <cellStyle name="Input 44 2 2 2" xfId="8525"/>
    <cellStyle name="Input 44 2 2 2 2" xfId="20424"/>
    <cellStyle name="Input 44 2 2 3" xfId="11655"/>
    <cellStyle name="Input 44 2 2 3 2" xfId="15349"/>
    <cellStyle name="Input 44 2 2 4" xfId="18017"/>
    <cellStyle name="Input 44 2 2 5" xfId="25930"/>
    <cellStyle name="Input 44 2 2 6" xfId="29615"/>
    <cellStyle name="Input 44 2 3" xfId="3834"/>
    <cellStyle name="Input 44 2 3 2" xfId="8526"/>
    <cellStyle name="Input 44 2 3 2 2" xfId="16394"/>
    <cellStyle name="Input 44 2 3 3" xfId="11656"/>
    <cellStyle name="Input 44 2 3 3 2" xfId="18977"/>
    <cellStyle name="Input 44 2 3 4" xfId="24191"/>
    <cellStyle name="Input 44 2 3 5" xfId="25931"/>
    <cellStyle name="Input 44 2 3 6" xfId="29616"/>
    <cellStyle name="Input 44 2 4" xfId="3835"/>
    <cellStyle name="Input 44 2 4 2" xfId="8527"/>
    <cellStyle name="Input 44 2 4 2 2" xfId="22968"/>
    <cellStyle name="Input 44 2 4 3" xfId="11657"/>
    <cellStyle name="Input 44 2 4 3 2" xfId="19378"/>
    <cellStyle name="Input 44 2 4 4" xfId="21649"/>
    <cellStyle name="Input 44 2 4 5" xfId="25932"/>
    <cellStyle name="Input 44 2 4 6" xfId="29617"/>
    <cellStyle name="Input 44 2 5" xfId="3836"/>
    <cellStyle name="Input 44 2 5 2" xfId="8528"/>
    <cellStyle name="Input 44 2 5 2 2" xfId="20423"/>
    <cellStyle name="Input 44 2 5 3" xfId="11658"/>
    <cellStyle name="Input 44 2 5 3 2" xfId="18970"/>
    <cellStyle name="Input 44 2 5 4" xfId="24198"/>
    <cellStyle name="Input 44 2 5 5" xfId="25933"/>
    <cellStyle name="Input 44 2 5 6" xfId="29618"/>
    <cellStyle name="Input 44 2 6" xfId="8524"/>
    <cellStyle name="Input 44 2 6 2" xfId="22969"/>
    <cellStyle name="Input 44 2 7" xfId="11654"/>
    <cellStyle name="Input 44 2 7 2" xfId="15350"/>
    <cellStyle name="Input 44 2 8" xfId="18018"/>
    <cellStyle name="Input 44 2 9" xfId="25929"/>
    <cellStyle name="Input 44 3" xfId="3837"/>
    <cellStyle name="Input 44 3 2" xfId="8529"/>
    <cellStyle name="Input 44 3 2 2" xfId="16393"/>
    <cellStyle name="Input 44 3 3" xfId="11659"/>
    <cellStyle name="Input 44 3 3 2" xfId="19385"/>
    <cellStyle name="Input 44 3 4" xfId="21656"/>
    <cellStyle name="Input 44 3 5" xfId="25934"/>
    <cellStyle name="Input 44 3 6" xfId="29619"/>
    <cellStyle name="Input 44 4" xfId="3838"/>
    <cellStyle name="Input 44 4 2" xfId="8530"/>
    <cellStyle name="Input 44 4 2 2" xfId="22960"/>
    <cellStyle name="Input 44 4 3" xfId="11660"/>
    <cellStyle name="Input 44 4 3 2" xfId="15348"/>
    <cellStyle name="Input 44 4 4" xfId="18016"/>
    <cellStyle name="Input 44 4 5" xfId="25935"/>
    <cellStyle name="Input 44 4 6" xfId="29620"/>
    <cellStyle name="Input 44 5" xfId="8523"/>
    <cellStyle name="Input 44 5 2" xfId="16395"/>
    <cellStyle name="Input 44 6" xfId="11653"/>
    <cellStyle name="Input 44 6 2" xfId="15351"/>
    <cellStyle name="Input 44 7" xfId="18019"/>
    <cellStyle name="Input 44 8" xfId="25928"/>
    <cellStyle name="Input 44 9" xfId="29613"/>
    <cellStyle name="Input 45" xfId="3839"/>
    <cellStyle name="Input 45 2" xfId="3840"/>
    <cellStyle name="Input 45 2 10" xfId="29622"/>
    <cellStyle name="Input 45 2 2" xfId="3841"/>
    <cellStyle name="Input 45 2 2 2" xfId="8533"/>
    <cellStyle name="Input 45 2 2 2 2" xfId="20422"/>
    <cellStyle name="Input 45 2 2 3" xfId="11663"/>
    <cellStyle name="Input 45 2 2 3 2" xfId="15347"/>
    <cellStyle name="Input 45 2 2 4" xfId="18015"/>
    <cellStyle name="Input 45 2 2 5" xfId="25938"/>
    <cellStyle name="Input 45 2 2 6" xfId="29623"/>
    <cellStyle name="Input 45 2 3" xfId="3842"/>
    <cellStyle name="Input 45 2 3 2" xfId="8534"/>
    <cellStyle name="Input 45 2 3 2 2" xfId="16392"/>
    <cellStyle name="Input 45 2 3 3" xfId="11664"/>
    <cellStyle name="Input 45 2 3 3 2" xfId="18976"/>
    <cellStyle name="Input 45 2 3 4" xfId="24192"/>
    <cellStyle name="Input 45 2 3 5" xfId="25939"/>
    <cellStyle name="Input 45 2 3 6" xfId="29624"/>
    <cellStyle name="Input 45 2 4" xfId="3843"/>
    <cellStyle name="Input 45 2 4 2" xfId="8535"/>
    <cellStyle name="Input 45 2 4 2 2" xfId="22966"/>
    <cellStyle name="Input 45 2 4 3" xfId="11665"/>
    <cellStyle name="Input 45 2 4 3 2" xfId="19379"/>
    <cellStyle name="Input 45 2 4 4" xfId="21650"/>
    <cellStyle name="Input 45 2 4 5" xfId="25940"/>
    <cellStyle name="Input 45 2 4 6" xfId="29625"/>
    <cellStyle name="Input 45 2 5" xfId="3844"/>
    <cellStyle name="Input 45 2 5 2" xfId="8536"/>
    <cellStyle name="Input 45 2 5 2 2" xfId="20421"/>
    <cellStyle name="Input 45 2 5 3" xfId="11666"/>
    <cellStyle name="Input 45 2 5 3 2" xfId="18972"/>
    <cellStyle name="Input 45 2 5 4" xfId="24196"/>
    <cellStyle name="Input 45 2 5 5" xfId="25941"/>
    <cellStyle name="Input 45 2 5 6" xfId="29626"/>
    <cellStyle name="Input 45 2 6" xfId="8532"/>
    <cellStyle name="Input 45 2 6 2" xfId="22967"/>
    <cellStyle name="Input 45 2 7" xfId="11662"/>
    <cellStyle name="Input 45 2 7 2" xfId="19384"/>
    <cellStyle name="Input 45 2 8" xfId="21655"/>
    <cellStyle name="Input 45 2 9" xfId="25937"/>
    <cellStyle name="Input 45 3" xfId="3845"/>
    <cellStyle name="Input 45 3 2" xfId="8537"/>
    <cellStyle name="Input 45 3 2 2" xfId="16391"/>
    <cellStyle name="Input 45 3 3" xfId="11667"/>
    <cellStyle name="Input 45 3 3 2" xfId="19383"/>
    <cellStyle name="Input 45 3 4" xfId="21654"/>
    <cellStyle name="Input 45 3 5" xfId="25942"/>
    <cellStyle name="Input 45 3 6" xfId="29627"/>
    <cellStyle name="Input 45 4" xfId="3846"/>
    <cellStyle name="Input 45 4 2" xfId="8538"/>
    <cellStyle name="Input 45 4 2 2" xfId="22961"/>
    <cellStyle name="Input 45 4 3" xfId="11668"/>
    <cellStyle name="Input 45 4 3 2" xfId="15346"/>
    <cellStyle name="Input 45 4 4" xfId="18014"/>
    <cellStyle name="Input 45 4 5" xfId="25943"/>
    <cellStyle name="Input 45 4 6" xfId="29628"/>
    <cellStyle name="Input 45 5" xfId="8531"/>
    <cellStyle name="Input 45 5 2" xfId="20415"/>
    <cellStyle name="Input 45 6" xfId="11661"/>
    <cellStyle name="Input 45 6 2" xfId="18971"/>
    <cellStyle name="Input 45 7" xfId="24197"/>
    <cellStyle name="Input 45 8" xfId="25936"/>
    <cellStyle name="Input 45 9" xfId="29621"/>
    <cellStyle name="Input 46" xfId="3847"/>
    <cellStyle name="Input 46 2" xfId="3848"/>
    <cellStyle name="Input 46 2 10" xfId="29630"/>
    <cellStyle name="Input 46 2 2" xfId="3849"/>
    <cellStyle name="Input 46 2 2 2" xfId="8541"/>
    <cellStyle name="Input 46 2 2 2 2" xfId="20420"/>
    <cellStyle name="Input 46 2 2 3" xfId="11671"/>
    <cellStyle name="Input 46 2 2 3 2" xfId="15345"/>
    <cellStyle name="Input 46 2 2 4" xfId="18013"/>
    <cellStyle name="Input 46 2 2 5" xfId="25946"/>
    <cellStyle name="Input 46 2 2 6" xfId="29631"/>
    <cellStyle name="Input 46 2 3" xfId="3850"/>
    <cellStyle name="Input 46 2 3 2" xfId="8542"/>
    <cellStyle name="Input 46 2 3 2 2" xfId="16390"/>
    <cellStyle name="Input 46 2 3 3" xfId="11672"/>
    <cellStyle name="Input 46 2 3 3 2" xfId="18974"/>
    <cellStyle name="Input 46 2 3 4" xfId="24194"/>
    <cellStyle name="Input 46 2 3 5" xfId="25947"/>
    <cellStyle name="Input 46 2 3 6" xfId="29632"/>
    <cellStyle name="Input 46 2 4" xfId="3851"/>
    <cellStyle name="Input 46 2 4 2" xfId="8543"/>
    <cellStyle name="Input 46 2 4 2 2" xfId="22964"/>
    <cellStyle name="Input 46 2 4 3" xfId="11673"/>
    <cellStyle name="Input 46 2 4 3 2" xfId="19381"/>
    <cellStyle name="Input 46 2 4 4" xfId="21652"/>
    <cellStyle name="Input 46 2 4 5" xfId="25948"/>
    <cellStyle name="Input 46 2 4 6" xfId="29633"/>
    <cellStyle name="Input 46 2 5" xfId="3852"/>
    <cellStyle name="Input 46 2 5 2" xfId="8544"/>
    <cellStyle name="Input 46 2 5 2 2" xfId="20419"/>
    <cellStyle name="Input 46 2 5 3" xfId="11674"/>
    <cellStyle name="Input 46 2 5 3 2" xfId="15344"/>
    <cellStyle name="Input 46 2 5 4" xfId="18012"/>
    <cellStyle name="Input 46 2 5 5" xfId="25949"/>
    <cellStyle name="Input 46 2 5 6" xfId="29634"/>
    <cellStyle name="Input 46 2 6" xfId="8540"/>
    <cellStyle name="Input 46 2 6 2" xfId="22965"/>
    <cellStyle name="Input 46 2 7" xfId="11670"/>
    <cellStyle name="Input 46 2 7 2" xfId="19382"/>
    <cellStyle name="Input 46 2 8" xfId="21653"/>
    <cellStyle name="Input 46 2 9" xfId="25945"/>
    <cellStyle name="Input 46 3" xfId="3853"/>
    <cellStyle name="Input 46 3 2" xfId="8545"/>
    <cellStyle name="Input 46 3 2 2" xfId="16389"/>
    <cellStyle name="Input 46 3 3" xfId="11675"/>
    <cellStyle name="Input 46 3 3 2" xfId="18975"/>
    <cellStyle name="Input 46 3 4" xfId="24193"/>
    <cellStyle name="Input 46 3 5" xfId="25950"/>
    <cellStyle name="Input 46 3 6" xfId="29635"/>
    <cellStyle name="Input 46 4" xfId="3854"/>
    <cellStyle name="Input 46 4 2" xfId="8546"/>
    <cellStyle name="Input 46 4 2 2" xfId="22963"/>
    <cellStyle name="Input 46 4 3" xfId="11676"/>
    <cellStyle name="Input 46 4 3 2" xfId="19380"/>
    <cellStyle name="Input 46 4 4" xfId="21651"/>
    <cellStyle name="Input 46 4 5" xfId="25951"/>
    <cellStyle name="Input 46 4 6" xfId="29636"/>
    <cellStyle name="Input 46 5" xfId="8539"/>
    <cellStyle name="Input 46 5 2" xfId="20416"/>
    <cellStyle name="Input 46 6" xfId="11669"/>
    <cellStyle name="Input 46 6 2" xfId="18973"/>
    <cellStyle name="Input 46 7" xfId="24195"/>
    <cellStyle name="Input 46 8" xfId="25944"/>
    <cellStyle name="Input 46 9" xfId="29629"/>
    <cellStyle name="Input 47" xfId="3855"/>
    <cellStyle name="Input 47 2" xfId="3856"/>
    <cellStyle name="Input 47 2 10" xfId="29638"/>
    <cellStyle name="Input 47 2 2" xfId="3857"/>
    <cellStyle name="Input 47 2 2 2" xfId="8549"/>
    <cellStyle name="Input 47 2 2 2 2" xfId="22962"/>
    <cellStyle name="Input 47 2 2 3" xfId="11679"/>
    <cellStyle name="Input 47 2 2 3 2" xfId="15341"/>
    <cellStyle name="Input 47 2 2 4" xfId="18009"/>
    <cellStyle name="Input 47 2 2 5" xfId="25954"/>
    <cellStyle name="Input 47 2 2 6" xfId="29639"/>
    <cellStyle name="Input 47 2 3" xfId="3858"/>
    <cellStyle name="Input 47 2 3 2" xfId="8550"/>
    <cellStyle name="Input 47 2 3 2 2" xfId="20417"/>
    <cellStyle name="Input 47 2 3 3" xfId="11680"/>
    <cellStyle name="Input 47 2 3 3 2" xfId="18985"/>
    <cellStyle name="Input 47 2 3 4" xfId="24183"/>
    <cellStyle name="Input 47 2 3 5" xfId="25955"/>
    <cellStyle name="Input 47 2 3 6" xfId="29640"/>
    <cellStyle name="Input 47 2 4" xfId="3859"/>
    <cellStyle name="Input 47 2 4 2" xfId="8551"/>
    <cellStyle name="Input 47 2 4 2 2" xfId="16387"/>
    <cellStyle name="Input 47 2 4 3" xfId="11681"/>
    <cellStyle name="Input 47 2 4 3 2" xfId="19370"/>
    <cellStyle name="Input 47 2 4 4" xfId="21641"/>
    <cellStyle name="Input 47 2 4 5" xfId="25956"/>
    <cellStyle name="Input 47 2 4 6" xfId="29641"/>
    <cellStyle name="Input 47 2 5" xfId="3860"/>
    <cellStyle name="Input 47 2 5 2" xfId="8552"/>
    <cellStyle name="Input 47 2 5 2 2" xfId="16386"/>
    <cellStyle name="Input 47 2 5 3" xfId="11682"/>
    <cellStyle name="Input 47 2 5 3 2" xfId="18978"/>
    <cellStyle name="Input 47 2 5 4" xfId="24190"/>
    <cellStyle name="Input 47 2 5 5" xfId="25957"/>
    <cellStyle name="Input 47 2 5 6" xfId="29642"/>
    <cellStyle name="Input 47 2 6" xfId="8548"/>
    <cellStyle name="Input 47 2 6 2" xfId="16388"/>
    <cellStyle name="Input 47 2 7" xfId="11678"/>
    <cellStyle name="Input 47 2 7 2" xfId="15342"/>
    <cellStyle name="Input 47 2 8" xfId="18010"/>
    <cellStyle name="Input 47 2 9" xfId="25953"/>
    <cellStyle name="Input 47 3" xfId="3861"/>
    <cellStyle name="Input 47 3 2" xfId="8553"/>
    <cellStyle name="Input 47 3 2 2" xfId="16385"/>
    <cellStyle name="Input 47 3 3" xfId="11683"/>
    <cellStyle name="Input 47 3 3 2" xfId="19377"/>
    <cellStyle name="Input 47 3 4" xfId="21648"/>
    <cellStyle name="Input 47 3 5" xfId="25958"/>
    <cellStyle name="Input 47 3 6" xfId="29643"/>
    <cellStyle name="Input 47 4" xfId="3862"/>
    <cellStyle name="Input 47 4 2" xfId="8554"/>
    <cellStyle name="Input 47 4 2 2" xfId="22959"/>
    <cellStyle name="Input 47 4 3" xfId="11684"/>
    <cellStyle name="Input 47 4 3 2" xfId="15340"/>
    <cellStyle name="Input 47 4 4" xfId="18008"/>
    <cellStyle name="Input 47 4 5" xfId="25959"/>
    <cellStyle name="Input 47 4 6" xfId="29644"/>
    <cellStyle name="Input 47 5" xfId="8547"/>
    <cellStyle name="Input 47 5 2" xfId="20418"/>
    <cellStyle name="Input 47 6" xfId="11677"/>
    <cellStyle name="Input 47 6 2" xfId="15343"/>
    <cellStyle name="Input 47 7" xfId="18011"/>
    <cellStyle name="Input 47 8" xfId="25952"/>
    <cellStyle name="Input 47 9" xfId="29637"/>
    <cellStyle name="Input 48" xfId="3863"/>
    <cellStyle name="Input 48 2" xfId="3864"/>
    <cellStyle name="Input 48 2 10" xfId="29646"/>
    <cellStyle name="Input 48 2 2" xfId="3865"/>
    <cellStyle name="Input 48 2 2 2" xfId="8557"/>
    <cellStyle name="Input 48 2 2 2 2" xfId="22958"/>
    <cellStyle name="Input 48 2 2 3" xfId="11687"/>
    <cellStyle name="Input 48 2 2 3 2" xfId="15339"/>
    <cellStyle name="Input 48 2 2 4" xfId="18007"/>
    <cellStyle name="Input 48 2 2 5" xfId="25962"/>
    <cellStyle name="Input 48 2 2 6" xfId="29647"/>
    <cellStyle name="Input 48 2 3" xfId="3866"/>
    <cellStyle name="Input 48 2 3 2" xfId="8558"/>
    <cellStyle name="Input 48 2 3 2 2" xfId="20413"/>
    <cellStyle name="Input 48 2 3 3" xfId="11688"/>
    <cellStyle name="Input 48 2 3 3 2" xfId="18984"/>
    <cellStyle name="Input 48 2 3 4" xfId="24184"/>
    <cellStyle name="Input 48 2 3 5" xfId="25963"/>
    <cellStyle name="Input 48 2 3 6" xfId="29648"/>
    <cellStyle name="Input 48 2 4" xfId="3867"/>
    <cellStyle name="Input 48 2 4 2" xfId="8559"/>
    <cellStyle name="Input 48 2 4 2 2" xfId="16383"/>
    <cellStyle name="Input 48 2 4 3" xfId="11689"/>
    <cellStyle name="Input 48 2 4 3 2" xfId="19371"/>
    <cellStyle name="Input 48 2 4 4" xfId="21642"/>
    <cellStyle name="Input 48 2 4 5" xfId="25964"/>
    <cellStyle name="Input 48 2 4 6" xfId="29649"/>
    <cellStyle name="Input 48 2 5" xfId="3868"/>
    <cellStyle name="Input 48 2 5 2" xfId="8560"/>
    <cellStyle name="Input 48 2 5 2 2" xfId="22953"/>
    <cellStyle name="Input 48 2 5 3" xfId="11690"/>
    <cellStyle name="Input 48 2 5 3 2" xfId="18980"/>
    <cellStyle name="Input 48 2 5 4" xfId="24188"/>
    <cellStyle name="Input 48 2 5 5" xfId="25965"/>
    <cellStyle name="Input 48 2 5 6" xfId="29650"/>
    <cellStyle name="Input 48 2 6" xfId="8556"/>
    <cellStyle name="Input 48 2 6 2" xfId="16384"/>
    <cellStyle name="Input 48 2 7" xfId="11686"/>
    <cellStyle name="Input 48 2 7 2" xfId="19376"/>
    <cellStyle name="Input 48 2 8" xfId="21647"/>
    <cellStyle name="Input 48 2 9" xfId="25961"/>
    <cellStyle name="Input 48 3" xfId="3869"/>
    <cellStyle name="Input 48 3 2" xfId="8561"/>
    <cellStyle name="Input 48 3 2 2" xfId="20408"/>
    <cellStyle name="Input 48 3 3" xfId="11691"/>
    <cellStyle name="Input 48 3 3 2" xfId="19375"/>
    <cellStyle name="Input 48 3 4" xfId="21646"/>
    <cellStyle name="Input 48 3 5" xfId="25966"/>
    <cellStyle name="Input 48 3 6" xfId="29651"/>
    <cellStyle name="Input 48 4" xfId="3870"/>
    <cellStyle name="Input 48 4 2" xfId="8562"/>
    <cellStyle name="Input 48 4 2 2" xfId="22957"/>
    <cellStyle name="Input 48 4 3" xfId="11692"/>
    <cellStyle name="Input 48 4 3 2" xfId="15338"/>
    <cellStyle name="Input 48 4 4" xfId="18006"/>
    <cellStyle name="Input 48 4 5" xfId="25967"/>
    <cellStyle name="Input 48 4 6" xfId="29652"/>
    <cellStyle name="Input 48 5" xfId="8555"/>
    <cellStyle name="Input 48 5 2" xfId="20414"/>
    <cellStyle name="Input 48 6" xfId="11685"/>
    <cellStyle name="Input 48 6 2" xfId="18979"/>
    <cellStyle name="Input 48 7" xfId="24189"/>
    <cellStyle name="Input 48 8" xfId="25960"/>
    <cellStyle name="Input 48 9" xfId="29645"/>
    <cellStyle name="Input 49" xfId="3871"/>
    <cellStyle name="Input 49 2" xfId="3872"/>
    <cellStyle name="Input 49 2 10" xfId="29654"/>
    <cellStyle name="Input 49 2 2" xfId="3873"/>
    <cellStyle name="Input 49 2 2 2" xfId="8565"/>
    <cellStyle name="Input 49 2 2 2 2" xfId="22956"/>
    <cellStyle name="Input 49 2 2 3" xfId="11695"/>
    <cellStyle name="Input 49 2 2 3 2" xfId="15337"/>
    <cellStyle name="Input 49 2 2 4" xfId="18005"/>
    <cellStyle name="Input 49 2 2 5" xfId="25970"/>
    <cellStyle name="Input 49 2 2 6" xfId="29655"/>
    <cellStyle name="Input 49 2 3" xfId="3874"/>
    <cellStyle name="Input 49 2 3 2" xfId="8566"/>
    <cellStyle name="Input 49 2 3 2 2" xfId="20411"/>
    <cellStyle name="Input 49 2 3 3" xfId="11696"/>
    <cellStyle name="Input 49 2 3 3 2" xfId="18982"/>
    <cellStyle name="Input 49 2 3 4" xfId="24186"/>
    <cellStyle name="Input 49 2 3 5" xfId="25971"/>
    <cellStyle name="Input 49 2 3 6" xfId="29656"/>
    <cellStyle name="Input 49 2 4" xfId="3875"/>
    <cellStyle name="Input 49 2 4 2" xfId="8567"/>
    <cellStyle name="Input 49 2 4 2 2" xfId="16381"/>
    <cellStyle name="Input 49 2 4 3" xfId="11697"/>
    <cellStyle name="Input 49 2 4 3 2" xfId="19373"/>
    <cellStyle name="Input 49 2 4 4" xfId="21644"/>
    <cellStyle name="Input 49 2 4 5" xfId="25972"/>
    <cellStyle name="Input 49 2 4 6" xfId="29657"/>
    <cellStyle name="Input 49 2 5" xfId="3876"/>
    <cellStyle name="Input 49 2 5 2" xfId="8568"/>
    <cellStyle name="Input 49 2 5 2 2" xfId="22955"/>
    <cellStyle name="Input 49 2 5 3" xfId="11698"/>
    <cellStyle name="Input 49 2 5 3 2" xfId="15336"/>
    <cellStyle name="Input 49 2 5 4" xfId="18004"/>
    <cellStyle name="Input 49 2 5 5" xfId="25973"/>
    <cellStyle name="Input 49 2 5 6" xfId="29658"/>
    <cellStyle name="Input 49 2 6" xfId="8564"/>
    <cellStyle name="Input 49 2 6 2" xfId="16382"/>
    <cellStyle name="Input 49 2 7" xfId="11694"/>
    <cellStyle name="Input 49 2 7 2" xfId="19374"/>
    <cellStyle name="Input 49 2 8" xfId="21645"/>
    <cellStyle name="Input 49 2 9" xfId="25969"/>
    <cellStyle name="Input 49 3" xfId="3877"/>
    <cellStyle name="Input 49 3 2" xfId="8569"/>
    <cellStyle name="Input 49 3 2 2" xfId="20410"/>
    <cellStyle name="Input 49 3 3" xfId="11699"/>
    <cellStyle name="Input 49 3 3 2" xfId="18983"/>
    <cellStyle name="Input 49 3 4" xfId="24185"/>
    <cellStyle name="Input 49 3 5" xfId="25974"/>
    <cellStyle name="Input 49 3 6" xfId="29659"/>
    <cellStyle name="Input 49 4" xfId="3878"/>
    <cellStyle name="Input 49 4 2" xfId="8570"/>
    <cellStyle name="Input 49 4 2 2" xfId="16380"/>
    <cellStyle name="Input 49 4 3" xfId="11700"/>
    <cellStyle name="Input 49 4 3 2" xfId="19372"/>
    <cellStyle name="Input 49 4 4" xfId="21643"/>
    <cellStyle name="Input 49 4 5" xfId="25975"/>
    <cellStyle name="Input 49 4 6" xfId="29660"/>
    <cellStyle name="Input 49 5" xfId="8563"/>
    <cellStyle name="Input 49 5 2" xfId="20412"/>
    <cellStyle name="Input 49 6" xfId="11693"/>
    <cellStyle name="Input 49 6 2" xfId="18981"/>
    <cellStyle name="Input 49 7" xfId="24187"/>
    <cellStyle name="Input 49 8" xfId="25968"/>
    <cellStyle name="Input 49 9" xfId="29653"/>
    <cellStyle name="Input 5" xfId="3879"/>
    <cellStyle name="Input 5 2" xfId="3880"/>
    <cellStyle name="Input 5 2 10" xfId="29662"/>
    <cellStyle name="Input 5 2 2" xfId="3881"/>
    <cellStyle name="Input 5 2 2 2" xfId="8573"/>
    <cellStyle name="Input 5 2 2 2 2" xfId="16379"/>
    <cellStyle name="Input 5 2 2 3" xfId="11703"/>
    <cellStyle name="Input 5 2 2 3 2" xfId="15333"/>
    <cellStyle name="Input 5 2 2 4" xfId="18001"/>
    <cellStyle name="Input 5 2 2 5" xfId="25978"/>
    <cellStyle name="Input 5 2 2 6" xfId="29663"/>
    <cellStyle name="Input 5 2 3" xfId="3882"/>
    <cellStyle name="Input 5 2 3 2" xfId="8574"/>
    <cellStyle name="Input 5 2 3 2 2" xfId="16378"/>
    <cellStyle name="Input 5 2 3 3" xfId="11704"/>
    <cellStyle name="Input 5 2 3 3 2" xfId="18993"/>
    <cellStyle name="Input 5 2 3 4" xfId="18000"/>
    <cellStyle name="Input 5 2 3 5" xfId="25979"/>
    <cellStyle name="Input 5 2 3 6" xfId="29664"/>
    <cellStyle name="Input 5 2 4" xfId="3883"/>
    <cellStyle name="Input 5 2 4 2" xfId="8575"/>
    <cellStyle name="Input 5 2 4 2 2" xfId="22948"/>
    <cellStyle name="Input 5 2 4 3" xfId="11705"/>
    <cellStyle name="Input 5 2 4 3 2" xfId="19362"/>
    <cellStyle name="Input 5 2 4 4" xfId="24175"/>
    <cellStyle name="Input 5 2 4 5" xfId="25980"/>
    <cellStyle name="Input 5 2 4 6" xfId="29665"/>
    <cellStyle name="Input 5 2 5" xfId="3884"/>
    <cellStyle name="Input 5 2 5 2" xfId="8576"/>
    <cellStyle name="Input 5 2 5 2 2" xfId="20403"/>
    <cellStyle name="Input 5 2 5 3" xfId="11706"/>
    <cellStyle name="Input 5 2 5 3 2" xfId="18986"/>
    <cellStyle name="Input 5 2 5 4" xfId="21633"/>
    <cellStyle name="Input 5 2 5 5" xfId="25981"/>
    <cellStyle name="Input 5 2 5 6" xfId="29666"/>
    <cellStyle name="Input 5 2 6" xfId="8572"/>
    <cellStyle name="Input 5 2 6 2" xfId="20409"/>
    <cellStyle name="Input 5 2 7" xfId="11702"/>
    <cellStyle name="Input 5 2 7 2" xfId="15334"/>
    <cellStyle name="Input 5 2 8" xfId="18002"/>
    <cellStyle name="Input 5 2 9" xfId="25977"/>
    <cellStyle name="Input 5 3" xfId="3885"/>
    <cellStyle name="Input 5 3 2" xfId="8577"/>
    <cellStyle name="Input 5 3 2 2" xfId="22952"/>
    <cellStyle name="Input 5 3 3" xfId="11707"/>
    <cellStyle name="Input 5 3 3 2" xfId="19369"/>
    <cellStyle name="Input 5 3 4" xfId="24182"/>
    <cellStyle name="Input 5 3 5" xfId="25982"/>
    <cellStyle name="Input 5 3 6" xfId="29667"/>
    <cellStyle name="Input 5 4" xfId="3886"/>
    <cellStyle name="Input 5 4 2" xfId="8578"/>
    <cellStyle name="Input 5 4 2 2" xfId="20407"/>
    <cellStyle name="Input 5 4 3" xfId="11708"/>
    <cellStyle name="Input 5 4 3 2" xfId="15332"/>
    <cellStyle name="Input 5 4 4" xfId="21640"/>
    <cellStyle name="Input 5 4 5" xfId="25983"/>
    <cellStyle name="Input 5 4 6" xfId="29668"/>
    <cellStyle name="Input 5 5" xfId="8571"/>
    <cellStyle name="Input 5 5 2" xfId="22954"/>
    <cellStyle name="Input 5 6" xfId="11701"/>
    <cellStyle name="Input 5 6 2" xfId="15335"/>
    <cellStyle name="Input 5 7" xfId="18003"/>
    <cellStyle name="Input 5 8" xfId="25976"/>
    <cellStyle name="Input 5 9" xfId="29661"/>
    <cellStyle name="Input 50" xfId="3887"/>
    <cellStyle name="Input 50 2" xfId="3888"/>
    <cellStyle name="Input 50 2 10" xfId="29670"/>
    <cellStyle name="Input 50 2 2" xfId="3889"/>
    <cellStyle name="Input 50 2 2 2" xfId="8581"/>
    <cellStyle name="Input 50 2 2 2 2" xfId="20406"/>
    <cellStyle name="Input 50 2 2 3" xfId="11711"/>
    <cellStyle name="Input 50 2 2 3 2" xfId="15331"/>
    <cellStyle name="Input 50 2 2 4" xfId="21639"/>
    <cellStyle name="Input 50 2 2 5" xfId="25986"/>
    <cellStyle name="Input 50 2 2 6" xfId="29671"/>
    <cellStyle name="Input 50 2 3" xfId="3890"/>
    <cellStyle name="Input 50 2 3 2" xfId="8582"/>
    <cellStyle name="Input 50 2 3 2 2" xfId="16376"/>
    <cellStyle name="Input 50 2 3 3" xfId="11712"/>
    <cellStyle name="Input 50 2 3 3 2" xfId="18992"/>
    <cellStyle name="Input 50 2 3 4" xfId="17998"/>
    <cellStyle name="Input 50 2 3 5" xfId="25987"/>
    <cellStyle name="Input 50 2 3 6" xfId="29672"/>
    <cellStyle name="Input 50 2 4" xfId="3891"/>
    <cellStyle name="Input 50 2 4 2" xfId="8583"/>
    <cellStyle name="Input 50 2 4 2 2" xfId="22950"/>
    <cellStyle name="Input 50 2 4 3" xfId="11713"/>
    <cellStyle name="Input 50 2 4 3 2" xfId="19363"/>
    <cellStyle name="Input 50 2 4 4" xfId="24176"/>
    <cellStyle name="Input 50 2 4 5" xfId="25988"/>
    <cellStyle name="Input 50 2 4 6" xfId="29673"/>
    <cellStyle name="Input 50 2 5" xfId="3892"/>
    <cellStyle name="Input 50 2 5 2" xfId="8584"/>
    <cellStyle name="Input 50 2 5 2 2" xfId="20405"/>
    <cellStyle name="Input 50 2 5 3" xfId="11714"/>
    <cellStyle name="Input 50 2 5 3 2" xfId="18988"/>
    <cellStyle name="Input 50 2 5 4" xfId="21634"/>
    <cellStyle name="Input 50 2 5 5" xfId="25989"/>
    <cellStyle name="Input 50 2 5 6" xfId="29674"/>
    <cellStyle name="Input 50 2 6" xfId="8580"/>
    <cellStyle name="Input 50 2 6 2" xfId="22951"/>
    <cellStyle name="Input 50 2 7" xfId="11710"/>
    <cellStyle name="Input 50 2 7 2" xfId="19368"/>
    <cellStyle name="Input 50 2 8" xfId="24181"/>
    <cellStyle name="Input 50 2 9" xfId="25985"/>
    <cellStyle name="Input 50 3" xfId="3893"/>
    <cellStyle name="Input 50 3 2" xfId="8585"/>
    <cellStyle name="Input 50 3 2 2" xfId="16375"/>
    <cellStyle name="Input 50 3 3" xfId="11715"/>
    <cellStyle name="Input 50 3 3 2" xfId="19367"/>
    <cellStyle name="Input 50 3 4" xfId="24180"/>
    <cellStyle name="Input 50 3 5" xfId="25990"/>
    <cellStyle name="Input 50 3 6" xfId="29675"/>
    <cellStyle name="Input 50 4" xfId="3894"/>
    <cellStyle name="Input 50 4 2" xfId="8586"/>
    <cellStyle name="Input 50 4 2 2" xfId="22949"/>
    <cellStyle name="Input 50 4 3" xfId="11716"/>
    <cellStyle name="Input 50 4 3 2" xfId="15330"/>
    <cellStyle name="Input 50 4 4" xfId="21638"/>
    <cellStyle name="Input 50 4 5" xfId="25991"/>
    <cellStyle name="Input 50 4 6" xfId="29676"/>
    <cellStyle name="Input 50 5" xfId="8579"/>
    <cellStyle name="Input 50 5 2" xfId="16377"/>
    <cellStyle name="Input 50 6" xfId="11709"/>
    <cellStyle name="Input 50 6 2" xfId="18987"/>
    <cellStyle name="Input 50 7" xfId="17999"/>
    <cellStyle name="Input 50 8" xfId="25984"/>
    <cellStyle name="Input 50 9" xfId="29669"/>
    <cellStyle name="Input 51" xfId="3895"/>
    <cellStyle name="Input 51 2" xfId="3896"/>
    <cellStyle name="Input 51 2 10" xfId="29678"/>
    <cellStyle name="Input 51 2 2" xfId="3897"/>
    <cellStyle name="Input 51 2 2 2" xfId="8589"/>
    <cellStyle name="Input 51 2 2 2 2" xfId="16373"/>
    <cellStyle name="Input 51 2 2 3" xfId="11719"/>
    <cellStyle name="Input 51 2 2 3 2" xfId="15329"/>
    <cellStyle name="Input 51 2 2 4" xfId="21637"/>
    <cellStyle name="Input 51 2 2 5" xfId="25994"/>
    <cellStyle name="Input 51 2 2 6" xfId="29679"/>
    <cellStyle name="Input 51 2 3" xfId="3898"/>
    <cellStyle name="Input 51 2 3 2" xfId="8590"/>
    <cellStyle name="Input 51 2 3 2 2" xfId="22940"/>
    <cellStyle name="Input 51 2 3 3" xfId="11720"/>
    <cellStyle name="Input 51 2 3 3 2" xfId="18990"/>
    <cellStyle name="Input 51 2 3 4" xfId="17996"/>
    <cellStyle name="Input 51 2 3 5" xfId="25995"/>
    <cellStyle name="Input 51 2 3 6" xfId="29680"/>
    <cellStyle name="Input 51 2 4" xfId="3899"/>
    <cellStyle name="Input 51 2 4 2" xfId="8591"/>
    <cellStyle name="Input 51 2 4 2 2" xfId="20395"/>
    <cellStyle name="Input 51 2 4 3" xfId="11721"/>
    <cellStyle name="Input 51 2 4 3 2" xfId="19365"/>
    <cellStyle name="Input 51 2 4 4" xfId="24178"/>
    <cellStyle name="Input 51 2 4 5" xfId="25996"/>
    <cellStyle name="Input 51 2 4 6" xfId="29681"/>
    <cellStyle name="Input 51 2 5" xfId="3900"/>
    <cellStyle name="Input 51 2 5 2" xfId="8592"/>
    <cellStyle name="Input 51 2 5 2 2" xfId="22947"/>
    <cellStyle name="Input 51 2 5 3" xfId="11722"/>
    <cellStyle name="Input 51 2 5 3 2" xfId="15328"/>
    <cellStyle name="Input 51 2 5 4" xfId="21636"/>
    <cellStyle name="Input 51 2 5 5" xfId="25997"/>
    <cellStyle name="Input 51 2 5 6" xfId="29682"/>
    <cellStyle name="Input 51 2 6" xfId="8588"/>
    <cellStyle name="Input 51 2 6 2" xfId="16374"/>
    <cellStyle name="Input 51 2 7" xfId="11718"/>
    <cellStyle name="Input 51 2 7 2" xfId="19366"/>
    <cellStyle name="Input 51 2 8" xfId="24179"/>
    <cellStyle name="Input 51 2 9" xfId="25993"/>
    <cellStyle name="Input 51 3" xfId="3901"/>
    <cellStyle name="Input 51 3 2" xfId="8593"/>
    <cellStyle name="Input 51 3 2 2" xfId="20402"/>
    <cellStyle name="Input 51 3 3" xfId="11723"/>
    <cellStyle name="Input 51 3 3 2" xfId="18991"/>
    <cellStyle name="Input 51 3 4" xfId="17995"/>
    <cellStyle name="Input 51 3 5" xfId="25998"/>
    <cellStyle name="Input 51 3 6" xfId="29683"/>
    <cellStyle name="Input 51 4" xfId="3902"/>
    <cellStyle name="Input 51 4 2" xfId="8594"/>
    <cellStyle name="Input 51 4 2 2" xfId="16372"/>
    <cellStyle name="Input 51 4 3" xfId="11724"/>
    <cellStyle name="Input 51 4 3 2" xfId="19364"/>
    <cellStyle name="Input 51 4 4" xfId="24177"/>
    <cellStyle name="Input 51 4 5" xfId="25999"/>
    <cellStyle name="Input 51 4 6" xfId="29684"/>
    <cellStyle name="Input 51 5" xfId="8587"/>
    <cellStyle name="Input 51 5 2" xfId="20404"/>
    <cellStyle name="Input 51 6" xfId="11717"/>
    <cellStyle name="Input 51 6 2" xfId="18989"/>
    <cellStyle name="Input 51 7" xfId="17997"/>
    <cellStyle name="Input 51 8" xfId="25992"/>
    <cellStyle name="Input 51 9" xfId="29677"/>
    <cellStyle name="Input 52" xfId="3903"/>
    <cellStyle name="Input 52 2" xfId="3904"/>
    <cellStyle name="Input 52 2 10" xfId="29686"/>
    <cellStyle name="Input 52 2 2" xfId="3905"/>
    <cellStyle name="Input 52 2 2 2" xfId="8597"/>
    <cellStyle name="Input 52 2 2 2 2" xfId="16371"/>
    <cellStyle name="Input 52 2 2 3" xfId="11727"/>
    <cellStyle name="Input 52 2 2 3 2" xfId="15325"/>
    <cellStyle name="Input 52 2 2 4" xfId="17993"/>
    <cellStyle name="Input 52 2 2 5" xfId="26002"/>
    <cellStyle name="Input 52 2 2 6" xfId="29687"/>
    <cellStyle name="Input 52 2 3" xfId="3906"/>
    <cellStyle name="Input 52 2 3 2" xfId="8598"/>
    <cellStyle name="Input 52 2 3 2 2" xfId="22941"/>
    <cellStyle name="Input 52 2 3 3" xfId="11728"/>
    <cellStyle name="Input 52 2 3 3 2" xfId="19001"/>
    <cellStyle name="Input 52 2 3 4" xfId="17992"/>
    <cellStyle name="Input 52 2 3 5" xfId="26003"/>
    <cellStyle name="Input 52 2 3 6" xfId="29688"/>
    <cellStyle name="Input 52 2 4" xfId="3907"/>
    <cellStyle name="Input 52 2 4 2" xfId="8599"/>
    <cellStyle name="Input 52 2 4 2 2" xfId="20396"/>
    <cellStyle name="Input 52 2 4 3" xfId="11729"/>
    <cellStyle name="Input 52 2 4 3 2" xfId="19354"/>
    <cellStyle name="Input 52 2 4 4" xfId="24167"/>
    <cellStyle name="Input 52 2 4 5" xfId="26004"/>
    <cellStyle name="Input 52 2 4 6" xfId="29689"/>
    <cellStyle name="Input 52 2 5" xfId="3908"/>
    <cellStyle name="Input 52 2 5 2" xfId="8600"/>
    <cellStyle name="Input 52 2 5 2 2" xfId="22945"/>
    <cellStyle name="Input 52 2 5 3" xfId="11730"/>
    <cellStyle name="Input 52 2 5 3 2" xfId="18994"/>
    <cellStyle name="Input 52 2 5 4" xfId="21625"/>
    <cellStyle name="Input 52 2 5 5" xfId="26005"/>
    <cellStyle name="Input 52 2 5 6" xfId="29690"/>
    <cellStyle name="Input 52 2 6" xfId="8596"/>
    <cellStyle name="Input 52 2 6 2" xfId="20401"/>
    <cellStyle name="Input 52 2 7" xfId="11726"/>
    <cellStyle name="Input 52 2 7 2" xfId="15326"/>
    <cellStyle name="Input 52 2 8" xfId="17994"/>
    <cellStyle name="Input 52 2 9" xfId="26001"/>
    <cellStyle name="Input 52 3" xfId="3909"/>
    <cellStyle name="Input 52 3 2" xfId="8601"/>
    <cellStyle name="Input 52 3 2 2" xfId="20400"/>
    <cellStyle name="Input 52 3 3" xfId="11731"/>
    <cellStyle name="Input 52 3 3 2" xfId="19361"/>
    <cellStyle name="Input 52 3 4" xfId="24174"/>
    <cellStyle name="Input 52 3 5" xfId="26006"/>
    <cellStyle name="Input 52 3 6" xfId="29691"/>
    <cellStyle name="Input 52 4" xfId="3910"/>
    <cellStyle name="Input 52 4 2" xfId="8602"/>
    <cellStyle name="Input 52 4 2 2" xfId="16370"/>
    <cellStyle name="Input 52 4 3" xfId="11732"/>
    <cellStyle name="Input 52 4 3 2" xfId="15324"/>
    <cellStyle name="Input 52 4 4" xfId="21632"/>
    <cellStyle name="Input 52 4 5" xfId="26007"/>
    <cellStyle name="Input 52 4 6" xfId="29692"/>
    <cellStyle name="Input 52 5" xfId="8595"/>
    <cellStyle name="Input 52 5 2" xfId="22946"/>
    <cellStyle name="Input 52 6" xfId="11725"/>
    <cellStyle name="Input 52 6 2" xfId="15327"/>
    <cellStyle name="Input 52 7" xfId="21635"/>
    <cellStyle name="Input 52 8" xfId="26000"/>
    <cellStyle name="Input 52 9" xfId="29685"/>
    <cellStyle name="Input 53" xfId="3911"/>
    <cellStyle name="Input 53 2" xfId="3912"/>
    <cellStyle name="Input 53 2 10" xfId="29694"/>
    <cellStyle name="Input 53 2 2" xfId="3913"/>
    <cellStyle name="Input 53 2 2 2" xfId="8605"/>
    <cellStyle name="Input 53 2 2 2 2" xfId="16369"/>
    <cellStyle name="Input 53 2 2 3" xfId="11735"/>
    <cellStyle name="Input 53 2 2 3 2" xfId="15323"/>
    <cellStyle name="Input 53 2 2 4" xfId="21631"/>
    <cellStyle name="Input 53 2 2 5" xfId="26010"/>
    <cellStyle name="Input 53 2 2 6" xfId="29695"/>
    <cellStyle name="Input 53 2 3" xfId="3914"/>
    <cellStyle name="Input 53 2 3 2" xfId="8606"/>
    <cellStyle name="Input 53 2 3 2 2" xfId="22943"/>
    <cellStyle name="Input 53 2 3 3" xfId="11736"/>
    <cellStyle name="Input 53 2 3 3 2" xfId="19000"/>
    <cellStyle name="Input 53 2 3 4" xfId="17990"/>
    <cellStyle name="Input 53 2 3 5" xfId="26011"/>
    <cellStyle name="Input 53 2 3 6" xfId="29696"/>
    <cellStyle name="Input 53 2 4" xfId="3915"/>
    <cellStyle name="Input 53 2 4 2" xfId="8607"/>
    <cellStyle name="Input 53 2 4 2 2" xfId="20398"/>
    <cellStyle name="Input 53 2 4 3" xfId="11737"/>
    <cellStyle name="Input 53 2 4 3 2" xfId="19355"/>
    <cellStyle name="Input 53 2 4 4" xfId="24168"/>
    <cellStyle name="Input 53 2 4 5" xfId="26012"/>
    <cellStyle name="Input 53 2 4 6" xfId="29697"/>
    <cellStyle name="Input 53 2 5" xfId="3916"/>
    <cellStyle name="Input 53 2 5 2" xfId="8608"/>
    <cellStyle name="Input 53 2 5 2 2" xfId="16368"/>
    <cellStyle name="Input 53 2 5 3" xfId="11738"/>
    <cellStyle name="Input 53 2 5 3 2" xfId="18996"/>
    <cellStyle name="Input 53 2 5 4" xfId="21626"/>
    <cellStyle name="Input 53 2 5 5" xfId="26013"/>
    <cellStyle name="Input 53 2 5 6" xfId="29698"/>
    <cellStyle name="Input 53 2 6" xfId="8604"/>
    <cellStyle name="Input 53 2 6 2" xfId="20399"/>
    <cellStyle name="Input 53 2 7" xfId="11734"/>
    <cellStyle name="Input 53 2 7 2" xfId="19360"/>
    <cellStyle name="Input 53 2 8" xfId="24173"/>
    <cellStyle name="Input 53 2 9" xfId="26009"/>
    <cellStyle name="Input 53 3" xfId="3917"/>
    <cellStyle name="Input 53 3 2" xfId="8609"/>
    <cellStyle name="Input 53 3 2 2" xfId="22942"/>
    <cellStyle name="Input 53 3 3" xfId="11739"/>
    <cellStyle name="Input 53 3 3 2" xfId="19359"/>
    <cellStyle name="Input 53 3 4" xfId="24172"/>
    <cellStyle name="Input 53 3 5" xfId="26014"/>
    <cellStyle name="Input 53 3 6" xfId="29699"/>
    <cellStyle name="Input 53 4" xfId="3918"/>
    <cellStyle name="Input 53 4 2" xfId="8610"/>
    <cellStyle name="Input 53 4 2 2" xfId="20397"/>
    <cellStyle name="Input 53 4 3" xfId="11740"/>
    <cellStyle name="Input 53 4 3 2" xfId="15322"/>
    <cellStyle name="Input 53 4 4" xfId="21630"/>
    <cellStyle name="Input 53 4 5" xfId="26015"/>
    <cellStyle name="Input 53 4 6" xfId="29700"/>
    <cellStyle name="Input 53 5" xfId="8603"/>
    <cellStyle name="Input 53 5 2" xfId="22944"/>
    <cellStyle name="Input 53 6" xfId="11733"/>
    <cellStyle name="Input 53 6 2" xfId="18995"/>
    <cellStyle name="Input 53 7" xfId="17991"/>
    <cellStyle name="Input 53 8" xfId="26008"/>
    <cellStyle name="Input 53 9" xfId="29693"/>
    <cellStyle name="Input 54" xfId="3919"/>
    <cellStyle name="Input 54 2" xfId="3920"/>
    <cellStyle name="Input 54 2 10" xfId="29702"/>
    <cellStyle name="Input 54 2 2" xfId="3921"/>
    <cellStyle name="Input 54 2 2 2" xfId="8613"/>
    <cellStyle name="Input 54 2 2 2 2" xfId="16365"/>
    <cellStyle name="Input 54 2 2 3" xfId="11743"/>
    <cellStyle name="Input 54 2 2 3 2" xfId="15321"/>
    <cellStyle name="Input 54 2 2 4" xfId="21629"/>
    <cellStyle name="Input 54 2 2 5" xfId="26018"/>
    <cellStyle name="Input 54 2 2 6" xfId="29703"/>
    <cellStyle name="Input 54 2 3" xfId="3922"/>
    <cellStyle name="Input 54 2 3 2" xfId="8614"/>
    <cellStyle name="Input 54 2 3 2 2" xfId="22932"/>
    <cellStyle name="Input 54 2 3 3" xfId="11744"/>
    <cellStyle name="Input 54 2 3 3 2" xfId="18998"/>
    <cellStyle name="Input 54 2 3 4" xfId="17988"/>
    <cellStyle name="Input 54 2 3 5" xfId="26019"/>
    <cellStyle name="Input 54 2 3 6" xfId="29704"/>
    <cellStyle name="Input 54 2 4" xfId="3923"/>
    <cellStyle name="Input 54 2 4 2" xfId="8615"/>
    <cellStyle name="Input 54 2 4 2 2" xfId="20387"/>
    <cellStyle name="Input 54 2 4 3" xfId="11745"/>
    <cellStyle name="Input 54 2 4 3 2" xfId="19357"/>
    <cellStyle name="Input 54 2 4 4" xfId="24170"/>
    <cellStyle name="Input 54 2 4 5" xfId="26020"/>
    <cellStyle name="Input 54 2 4 6" xfId="29705"/>
    <cellStyle name="Input 54 2 5" xfId="3924"/>
    <cellStyle name="Input 54 2 5 2" xfId="8616"/>
    <cellStyle name="Input 54 2 5 2 2" xfId="22939"/>
    <cellStyle name="Input 54 2 5 3" xfId="11746"/>
    <cellStyle name="Input 54 2 5 3 2" xfId="15320"/>
    <cellStyle name="Input 54 2 5 4" xfId="21628"/>
    <cellStyle name="Input 54 2 5 5" xfId="26021"/>
    <cellStyle name="Input 54 2 5 6" xfId="29706"/>
    <cellStyle name="Input 54 2 6" xfId="8612"/>
    <cellStyle name="Input 54 2 6 2" xfId="16366"/>
    <cellStyle name="Input 54 2 7" xfId="11742"/>
    <cellStyle name="Input 54 2 7 2" xfId="19358"/>
    <cellStyle name="Input 54 2 8" xfId="24171"/>
    <cellStyle name="Input 54 2 9" xfId="26017"/>
    <cellStyle name="Input 54 3" xfId="3925"/>
    <cellStyle name="Input 54 3 2" xfId="8617"/>
    <cellStyle name="Input 54 3 2 2" xfId="20394"/>
    <cellStyle name="Input 54 3 3" xfId="11747"/>
    <cellStyle name="Input 54 3 3 2" xfId="18999"/>
    <cellStyle name="Input 54 3 4" xfId="17987"/>
    <cellStyle name="Input 54 3 5" xfId="26022"/>
    <cellStyle name="Input 54 3 6" xfId="29707"/>
    <cellStyle name="Input 54 4" xfId="3926"/>
    <cellStyle name="Input 54 4 2" xfId="8618"/>
    <cellStyle name="Input 54 4 2 2" xfId="16364"/>
    <cellStyle name="Input 54 4 3" xfId="11748"/>
    <cellStyle name="Input 54 4 3 2" xfId="19356"/>
    <cellStyle name="Input 54 4 4" xfId="24169"/>
    <cellStyle name="Input 54 4 5" xfId="26023"/>
    <cellStyle name="Input 54 4 6" xfId="29708"/>
    <cellStyle name="Input 54 5" xfId="8611"/>
    <cellStyle name="Input 54 5 2" xfId="16367"/>
    <cellStyle name="Input 54 6" xfId="11741"/>
    <cellStyle name="Input 54 6 2" xfId="18997"/>
    <cellStyle name="Input 54 7" xfId="17989"/>
    <cellStyle name="Input 54 8" xfId="26016"/>
    <cellStyle name="Input 54 9" xfId="29701"/>
    <cellStyle name="Input 55" xfId="3927"/>
    <cellStyle name="Input 55 2" xfId="3928"/>
    <cellStyle name="Input 55 2 10" xfId="29710"/>
    <cellStyle name="Input 55 2 2" xfId="3929"/>
    <cellStyle name="Input 55 2 2 2" xfId="8621"/>
    <cellStyle name="Input 55 2 2 2 2" xfId="16363"/>
    <cellStyle name="Input 55 2 2 3" xfId="11751"/>
    <cellStyle name="Input 55 2 2 3 2" xfId="15317"/>
    <cellStyle name="Input 55 2 2 4" xfId="17985"/>
    <cellStyle name="Input 55 2 2 5" xfId="26026"/>
    <cellStyle name="Input 55 2 2 6" xfId="29711"/>
    <cellStyle name="Input 55 2 3" xfId="3930"/>
    <cellStyle name="Input 55 2 3 2" xfId="8622"/>
    <cellStyle name="Input 55 2 3 2 2" xfId="22933"/>
    <cellStyle name="Input 55 2 3 3" xfId="11752"/>
    <cellStyle name="Input 55 2 3 3 2" xfId="19009"/>
    <cellStyle name="Input 55 2 3 4" xfId="17984"/>
    <cellStyle name="Input 55 2 3 5" xfId="26027"/>
    <cellStyle name="Input 55 2 3 6" xfId="29712"/>
    <cellStyle name="Input 55 2 4" xfId="3931"/>
    <cellStyle name="Input 55 2 4 2" xfId="8623"/>
    <cellStyle name="Input 55 2 4 2 2" xfId="20388"/>
    <cellStyle name="Input 55 2 4 3" xfId="11753"/>
    <cellStyle name="Input 55 2 4 3 2" xfId="19346"/>
    <cellStyle name="Input 55 2 4 4" xfId="24137"/>
    <cellStyle name="Input 55 2 4 5" xfId="26028"/>
    <cellStyle name="Input 55 2 4 6" xfId="29713"/>
    <cellStyle name="Input 55 2 5" xfId="3932"/>
    <cellStyle name="Input 55 2 5 2" xfId="8624"/>
    <cellStyle name="Input 55 2 5 2 2" xfId="22937"/>
    <cellStyle name="Input 55 2 5 3" xfId="11754"/>
    <cellStyle name="Input 55 2 5 3 2" xfId="19002"/>
    <cellStyle name="Input 55 2 5 4" xfId="21595"/>
    <cellStyle name="Input 55 2 5 5" xfId="26029"/>
    <cellStyle name="Input 55 2 5 6" xfId="29714"/>
    <cellStyle name="Input 55 2 6" xfId="8620"/>
    <cellStyle name="Input 55 2 6 2" xfId="20393"/>
    <cellStyle name="Input 55 2 7" xfId="11750"/>
    <cellStyle name="Input 55 2 7 2" xfId="15318"/>
    <cellStyle name="Input 55 2 8" xfId="17986"/>
    <cellStyle name="Input 55 2 9" xfId="26025"/>
    <cellStyle name="Input 55 3" xfId="3933"/>
    <cellStyle name="Input 55 3 2" xfId="8625"/>
    <cellStyle name="Input 55 3 2 2" xfId="20392"/>
    <cellStyle name="Input 55 3 3" xfId="11755"/>
    <cellStyle name="Input 55 3 3 2" xfId="19353"/>
    <cellStyle name="Input 55 3 4" xfId="24165"/>
    <cellStyle name="Input 55 3 5" xfId="26030"/>
    <cellStyle name="Input 55 3 6" xfId="29715"/>
    <cellStyle name="Input 55 4" xfId="3934"/>
    <cellStyle name="Input 55 4 2" xfId="8626"/>
    <cellStyle name="Input 55 4 2 2" xfId="16362"/>
    <cellStyle name="Input 55 4 3" xfId="11756"/>
    <cellStyle name="Input 55 4 3 2" xfId="15316"/>
    <cellStyle name="Input 55 4 4" xfId="21623"/>
    <cellStyle name="Input 55 4 5" xfId="26031"/>
    <cellStyle name="Input 55 4 6" xfId="29716"/>
    <cellStyle name="Input 55 5" xfId="8619"/>
    <cellStyle name="Input 55 5 2" xfId="22938"/>
    <cellStyle name="Input 55 6" xfId="11749"/>
    <cellStyle name="Input 55 6 2" xfId="15319"/>
    <cellStyle name="Input 55 7" xfId="21627"/>
    <cellStyle name="Input 55 8" xfId="26024"/>
    <cellStyle name="Input 55 9" xfId="29709"/>
    <cellStyle name="Input 56" xfId="3935"/>
    <cellStyle name="Input 56 2" xfId="3936"/>
    <cellStyle name="Input 56 2 10" xfId="29718"/>
    <cellStyle name="Input 56 2 2" xfId="3937"/>
    <cellStyle name="Input 56 2 2 2" xfId="8629"/>
    <cellStyle name="Input 56 2 2 2 2" xfId="16361"/>
    <cellStyle name="Input 56 2 2 3" xfId="11759"/>
    <cellStyle name="Input 56 2 2 3 2" xfId="15315"/>
    <cellStyle name="Input 56 2 2 4" xfId="21622"/>
    <cellStyle name="Input 56 2 2 5" xfId="26034"/>
    <cellStyle name="Input 56 2 2 6" xfId="29719"/>
    <cellStyle name="Input 56 2 3" xfId="3938"/>
    <cellStyle name="Input 56 2 3 2" xfId="8630"/>
    <cellStyle name="Input 56 2 3 2 2" xfId="22935"/>
    <cellStyle name="Input 56 2 3 3" xfId="11760"/>
    <cellStyle name="Input 56 2 3 3 2" xfId="19008"/>
    <cellStyle name="Input 56 2 3 4" xfId="17981"/>
    <cellStyle name="Input 56 2 3 5" xfId="26035"/>
    <cellStyle name="Input 56 2 3 6" xfId="29720"/>
    <cellStyle name="Input 56 2 4" xfId="3939"/>
    <cellStyle name="Input 56 2 4 2" xfId="8631"/>
    <cellStyle name="Input 56 2 4 2 2" xfId="20390"/>
    <cellStyle name="Input 56 2 4 3" xfId="11761"/>
    <cellStyle name="Input 56 2 4 3 2" xfId="19347"/>
    <cellStyle name="Input 56 2 4 4" xfId="24159"/>
    <cellStyle name="Input 56 2 4 5" xfId="26036"/>
    <cellStyle name="Input 56 2 4 6" xfId="29721"/>
    <cellStyle name="Input 56 2 5" xfId="3940"/>
    <cellStyle name="Input 56 2 5 2" xfId="8632"/>
    <cellStyle name="Input 56 2 5 2 2" xfId="16360"/>
    <cellStyle name="Input 56 2 5 3" xfId="11762"/>
    <cellStyle name="Input 56 2 5 3 2" xfId="19004"/>
    <cellStyle name="Input 56 2 5 4" xfId="21617"/>
    <cellStyle name="Input 56 2 5 5" xfId="26037"/>
    <cellStyle name="Input 56 2 5 6" xfId="29722"/>
    <cellStyle name="Input 56 2 6" xfId="8628"/>
    <cellStyle name="Input 56 2 6 2" xfId="20391"/>
    <cellStyle name="Input 56 2 7" xfId="11758"/>
    <cellStyle name="Input 56 2 7 2" xfId="19352"/>
    <cellStyle name="Input 56 2 8" xfId="24164"/>
    <cellStyle name="Input 56 2 9" xfId="26033"/>
    <cellStyle name="Input 56 3" xfId="3941"/>
    <cellStyle name="Input 56 3 2" xfId="8633"/>
    <cellStyle name="Input 56 3 2 2" xfId="22934"/>
    <cellStyle name="Input 56 3 3" xfId="11763"/>
    <cellStyle name="Input 56 3 3 2" xfId="19351"/>
    <cellStyle name="Input 56 3 4" xfId="24163"/>
    <cellStyle name="Input 56 3 5" xfId="26038"/>
    <cellStyle name="Input 56 3 6" xfId="29723"/>
    <cellStyle name="Input 56 4" xfId="3942"/>
    <cellStyle name="Input 56 4 2" xfId="8634"/>
    <cellStyle name="Input 56 4 2 2" xfId="20389"/>
    <cellStyle name="Input 56 4 3" xfId="11764"/>
    <cellStyle name="Input 56 4 3 2" xfId="15314"/>
    <cellStyle name="Input 56 4 4" xfId="21621"/>
    <cellStyle name="Input 56 4 5" xfId="26039"/>
    <cellStyle name="Input 56 4 6" xfId="29724"/>
    <cellStyle name="Input 56 5" xfId="8627"/>
    <cellStyle name="Input 56 5 2" xfId="22936"/>
    <cellStyle name="Input 56 6" xfId="11757"/>
    <cellStyle name="Input 56 6 2" xfId="19003"/>
    <cellStyle name="Input 56 7" xfId="17982"/>
    <cellStyle name="Input 56 8" xfId="26032"/>
    <cellStyle name="Input 56 9" xfId="29717"/>
    <cellStyle name="Input 57" xfId="3943"/>
    <cellStyle name="Input 57 2" xfId="3944"/>
    <cellStyle name="Input 57 2 10" xfId="29726"/>
    <cellStyle name="Input 57 2 2" xfId="3945"/>
    <cellStyle name="Input 57 2 2 2" xfId="8637"/>
    <cellStyle name="Input 57 2 2 2 2" xfId="16357"/>
    <cellStyle name="Input 57 2 2 3" xfId="11767"/>
    <cellStyle name="Input 57 2 2 3 2" xfId="15313"/>
    <cellStyle name="Input 57 2 2 4" xfId="21620"/>
    <cellStyle name="Input 57 2 2 5" xfId="26042"/>
    <cellStyle name="Input 57 2 2 6" xfId="29727"/>
    <cellStyle name="Input 57 2 3" xfId="3946"/>
    <cellStyle name="Input 57 2 3 2" xfId="8638"/>
    <cellStyle name="Input 57 2 3 2 2" xfId="22924"/>
    <cellStyle name="Input 57 2 3 3" xfId="11768"/>
    <cellStyle name="Input 57 2 3 3 2" xfId="19006"/>
    <cellStyle name="Input 57 2 3 4" xfId="17979"/>
    <cellStyle name="Input 57 2 3 5" xfId="26043"/>
    <cellStyle name="Input 57 2 3 6" xfId="29728"/>
    <cellStyle name="Input 57 2 4" xfId="3947"/>
    <cellStyle name="Input 57 2 4 2" xfId="8639"/>
    <cellStyle name="Input 57 2 4 2 2" xfId="20379"/>
    <cellStyle name="Input 57 2 4 3" xfId="11769"/>
    <cellStyle name="Input 57 2 4 3 2" xfId="19349"/>
    <cellStyle name="Input 57 2 4 4" xfId="24161"/>
    <cellStyle name="Input 57 2 4 5" xfId="26044"/>
    <cellStyle name="Input 57 2 4 6" xfId="29729"/>
    <cellStyle name="Input 57 2 5" xfId="3948"/>
    <cellStyle name="Input 57 2 5 2" xfId="8640"/>
    <cellStyle name="Input 57 2 5 2 2" xfId="22931"/>
    <cellStyle name="Input 57 2 5 3" xfId="11770"/>
    <cellStyle name="Input 57 2 5 3 2" xfId="15312"/>
    <cellStyle name="Input 57 2 5 4" xfId="21619"/>
    <cellStyle name="Input 57 2 5 5" xfId="26045"/>
    <cellStyle name="Input 57 2 5 6" xfId="29730"/>
    <cellStyle name="Input 57 2 6" xfId="8636"/>
    <cellStyle name="Input 57 2 6 2" xfId="16358"/>
    <cellStyle name="Input 57 2 7" xfId="11766"/>
    <cellStyle name="Input 57 2 7 2" xfId="19350"/>
    <cellStyle name="Input 57 2 8" xfId="24162"/>
    <cellStyle name="Input 57 2 9" xfId="26041"/>
    <cellStyle name="Input 57 3" xfId="3949"/>
    <cellStyle name="Input 57 3 2" xfId="8641"/>
    <cellStyle name="Input 57 3 2 2" xfId="20386"/>
    <cellStyle name="Input 57 3 3" xfId="11771"/>
    <cellStyle name="Input 57 3 3 2" xfId="19007"/>
    <cellStyle name="Input 57 3 4" xfId="17978"/>
    <cellStyle name="Input 57 3 5" xfId="26046"/>
    <cellStyle name="Input 57 3 6" xfId="29731"/>
    <cellStyle name="Input 57 4" xfId="3950"/>
    <cellStyle name="Input 57 4 2" xfId="8642"/>
    <cellStyle name="Input 57 4 2 2" xfId="16356"/>
    <cellStyle name="Input 57 4 3" xfId="11772"/>
    <cellStyle name="Input 57 4 3 2" xfId="19348"/>
    <cellStyle name="Input 57 4 4" xfId="24160"/>
    <cellStyle name="Input 57 4 5" xfId="26047"/>
    <cellStyle name="Input 57 4 6" xfId="29732"/>
    <cellStyle name="Input 57 5" xfId="8635"/>
    <cellStyle name="Input 57 5 2" xfId="16359"/>
    <cellStyle name="Input 57 6" xfId="11765"/>
    <cellStyle name="Input 57 6 2" xfId="19005"/>
    <cellStyle name="Input 57 7" xfId="17980"/>
    <cellStyle name="Input 57 8" xfId="26040"/>
    <cellStyle name="Input 57 9" xfId="29725"/>
    <cellStyle name="Input 58" xfId="3951"/>
    <cellStyle name="Input 58 2" xfId="3952"/>
    <cellStyle name="Input 58 2 10" xfId="29734"/>
    <cellStyle name="Input 58 2 2" xfId="3953"/>
    <cellStyle name="Input 58 2 2 2" xfId="8645"/>
    <cellStyle name="Input 58 2 2 2 2" xfId="16355"/>
    <cellStyle name="Input 58 2 2 3" xfId="11775"/>
    <cellStyle name="Input 58 2 2 3 2" xfId="15309"/>
    <cellStyle name="Input 58 2 2 4" xfId="17976"/>
    <cellStyle name="Input 58 2 2 5" xfId="26050"/>
    <cellStyle name="Input 58 2 2 6" xfId="29735"/>
    <cellStyle name="Input 58 2 3" xfId="3954"/>
    <cellStyle name="Input 58 2 3 2" xfId="8646"/>
    <cellStyle name="Input 58 2 3 2 2" xfId="22925"/>
    <cellStyle name="Input 58 2 3 3" xfId="11776"/>
    <cellStyle name="Input 58 2 3 3 2" xfId="19017"/>
    <cellStyle name="Input 58 2 3 4" xfId="24154"/>
    <cellStyle name="Input 58 2 3 5" xfId="26051"/>
    <cellStyle name="Input 58 2 3 6" xfId="29736"/>
    <cellStyle name="Input 58 2 4" xfId="3955"/>
    <cellStyle name="Input 58 2 4 2" xfId="8647"/>
    <cellStyle name="Input 58 2 4 2 2" xfId="20380"/>
    <cellStyle name="Input 58 2 4 3" xfId="11777"/>
    <cellStyle name="Input 58 2 4 3 2" xfId="19338"/>
    <cellStyle name="Input 58 2 4 4" xfId="21612"/>
    <cellStyle name="Input 58 2 4 5" xfId="26052"/>
    <cellStyle name="Input 58 2 4 6" xfId="29737"/>
    <cellStyle name="Input 58 2 5" xfId="3956"/>
    <cellStyle name="Input 58 2 5 2" xfId="8648"/>
    <cellStyle name="Input 58 2 5 2 2" xfId="22929"/>
    <cellStyle name="Input 58 2 5 3" xfId="11778"/>
    <cellStyle name="Input 58 2 5 3 2" xfId="19010"/>
    <cellStyle name="Input 58 2 5 4" xfId="24158"/>
    <cellStyle name="Input 58 2 5 5" xfId="26053"/>
    <cellStyle name="Input 58 2 5 6" xfId="29738"/>
    <cellStyle name="Input 58 2 6" xfId="8644"/>
    <cellStyle name="Input 58 2 6 2" xfId="20385"/>
    <cellStyle name="Input 58 2 7" xfId="11774"/>
    <cellStyle name="Input 58 2 7 2" xfId="15310"/>
    <cellStyle name="Input 58 2 8" xfId="17977"/>
    <cellStyle name="Input 58 2 9" xfId="26049"/>
    <cellStyle name="Input 58 3" xfId="3957"/>
    <cellStyle name="Input 58 3 2" xfId="8649"/>
    <cellStyle name="Input 58 3 2 2" xfId="20384"/>
    <cellStyle name="Input 58 3 3" xfId="11779"/>
    <cellStyle name="Input 58 3 3 2" xfId="19345"/>
    <cellStyle name="Input 58 3 4" xfId="21616"/>
    <cellStyle name="Input 58 3 5" xfId="26054"/>
    <cellStyle name="Input 58 3 6" xfId="29739"/>
    <cellStyle name="Input 58 4" xfId="3958"/>
    <cellStyle name="Input 58 4 2" xfId="8650"/>
    <cellStyle name="Input 58 4 2 2" xfId="16354"/>
    <cellStyle name="Input 58 4 3" xfId="11780"/>
    <cellStyle name="Input 58 4 3 2" xfId="15308"/>
    <cellStyle name="Input 58 4 4" xfId="17975"/>
    <cellStyle name="Input 58 4 5" xfId="26055"/>
    <cellStyle name="Input 58 4 6" xfId="29740"/>
    <cellStyle name="Input 58 5" xfId="8643"/>
    <cellStyle name="Input 58 5 2" xfId="22930"/>
    <cellStyle name="Input 58 6" xfId="11773"/>
    <cellStyle name="Input 58 6 2" xfId="15311"/>
    <cellStyle name="Input 58 7" xfId="21618"/>
    <cellStyle name="Input 58 8" xfId="26048"/>
    <cellStyle name="Input 58 9" xfId="29733"/>
    <cellStyle name="Input 59" xfId="3959"/>
    <cellStyle name="Input 59 2" xfId="3960"/>
    <cellStyle name="Input 59 2 10" xfId="29742"/>
    <cellStyle name="Input 59 2 2" xfId="3961"/>
    <cellStyle name="Input 59 2 2 2" xfId="8653"/>
    <cellStyle name="Input 59 2 2 2 2" xfId="16353"/>
    <cellStyle name="Input 59 2 2 3" xfId="11783"/>
    <cellStyle name="Input 59 2 2 3 2" xfId="15307"/>
    <cellStyle name="Input 59 2 2 4" xfId="17974"/>
    <cellStyle name="Input 59 2 2 5" xfId="26058"/>
    <cellStyle name="Input 59 2 2 6" xfId="29743"/>
    <cellStyle name="Input 59 2 3" xfId="3962"/>
    <cellStyle name="Input 59 2 3 2" xfId="8654"/>
    <cellStyle name="Input 59 2 3 2 2" xfId="22927"/>
    <cellStyle name="Input 59 2 3 3" xfId="11784"/>
    <cellStyle name="Input 59 2 3 3 2" xfId="19016"/>
    <cellStyle name="Input 59 2 3 4" xfId="24156"/>
    <cellStyle name="Input 59 2 3 5" xfId="26059"/>
    <cellStyle name="Input 59 2 3 6" xfId="29744"/>
    <cellStyle name="Input 59 2 4" xfId="3963"/>
    <cellStyle name="Input 59 2 4 2" xfId="8655"/>
    <cellStyle name="Input 59 2 4 2 2" xfId="20382"/>
    <cellStyle name="Input 59 2 4 3" xfId="11785"/>
    <cellStyle name="Input 59 2 4 3 2" xfId="19339"/>
    <cellStyle name="Input 59 2 4 4" xfId="21614"/>
    <cellStyle name="Input 59 2 4 5" xfId="26060"/>
    <cellStyle name="Input 59 2 4 6" xfId="29745"/>
    <cellStyle name="Input 59 2 5" xfId="3964"/>
    <cellStyle name="Input 59 2 5 2" xfId="8656"/>
    <cellStyle name="Input 59 2 5 2 2" xfId="16352"/>
    <cellStyle name="Input 59 2 5 3" xfId="11786"/>
    <cellStyle name="Input 59 2 5 3 2" xfId="19012"/>
    <cellStyle name="Input 59 2 5 4" xfId="17973"/>
    <cellStyle name="Input 59 2 5 5" xfId="26061"/>
    <cellStyle name="Input 59 2 5 6" xfId="29746"/>
    <cellStyle name="Input 59 2 6" xfId="8652"/>
    <cellStyle name="Input 59 2 6 2" xfId="20383"/>
    <cellStyle name="Input 59 2 7" xfId="11782"/>
    <cellStyle name="Input 59 2 7 2" xfId="19344"/>
    <cellStyle name="Input 59 2 8" xfId="21615"/>
    <cellStyle name="Input 59 2 9" xfId="26057"/>
    <cellStyle name="Input 59 3" xfId="3965"/>
    <cellStyle name="Input 59 3 2" xfId="8657"/>
    <cellStyle name="Input 59 3 2 2" xfId="22926"/>
    <cellStyle name="Input 59 3 3" xfId="11787"/>
    <cellStyle name="Input 59 3 3 2" xfId="19343"/>
    <cellStyle name="Input 59 3 4" xfId="24155"/>
    <cellStyle name="Input 59 3 5" xfId="26062"/>
    <cellStyle name="Input 59 3 6" xfId="29747"/>
    <cellStyle name="Input 59 4" xfId="3966"/>
    <cellStyle name="Input 59 4 2" xfId="8658"/>
    <cellStyle name="Input 59 4 2 2" xfId="20381"/>
    <cellStyle name="Input 59 4 3" xfId="11788"/>
    <cellStyle name="Input 59 4 3 2" xfId="15306"/>
    <cellStyle name="Input 59 4 4" xfId="21613"/>
    <cellStyle name="Input 59 4 5" xfId="26063"/>
    <cellStyle name="Input 59 4 6" xfId="29748"/>
    <cellStyle name="Input 59 5" xfId="8651"/>
    <cellStyle name="Input 59 5 2" xfId="22928"/>
    <cellStyle name="Input 59 6" xfId="11781"/>
    <cellStyle name="Input 59 6 2" xfId="19011"/>
    <cellStyle name="Input 59 7" xfId="24157"/>
    <cellStyle name="Input 59 8" xfId="26056"/>
    <cellStyle name="Input 59 9" xfId="29741"/>
    <cellStyle name="Input 6" xfId="3967"/>
    <cellStyle name="Input 6 2" xfId="3968"/>
    <cellStyle name="Input 6 2 10" xfId="29750"/>
    <cellStyle name="Input 6 2 2" xfId="3969"/>
    <cellStyle name="Input 6 2 2 2" xfId="8661"/>
    <cellStyle name="Input 6 2 2 2 2" xfId="16349"/>
    <cellStyle name="Input 6 2 2 3" xfId="11791"/>
    <cellStyle name="Input 6 2 2 3 2" xfId="15305"/>
    <cellStyle name="Input 6 2 2 4" xfId="24146"/>
    <cellStyle name="Input 6 2 2 5" xfId="26066"/>
    <cellStyle name="Input 6 2 2 6" xfId="29751"/>
    <cellStyle name="Input 6 2 3" xfId="3970"/>
    <cellStyle name="Input 6 2 3 2" xfId="8662"/>
    <cellStyle name="Input 6 2 3 2 2" xfId="16348"/>
    <cellStyle name="Input 6 2 3 3" xfId="11792"/>
    <cellStyle name="Input 6 2 3 3 2" xfId="19014"/>
    <cellStyle name="Input 6 2 3 4" xfId="21604"/>
    <cellStyle name="Input 6 2 3 5" xfId="26067"/>
    <cellStyle name="Input 6 2 3 6" xfId="29752"/>
    <cellStyle name="Input 6 2 4" xfId="3971"/>
    <cellStyle name="Input 6 2 4 2" xfId="8663"/>
    <cellStyle name="Input 6 2 4 2 2" xfId="16347"/>
    <cellStyle name="Input 6 2 4 3" xfId="11793"/>
    <cellStyle name="Input 6 2 4 3 2" xfId="19341"/>
    <cellStyle name="Input 6 2 4 4" xfId="24153"/>
    <cellStyle name="Input 6 2 4 5" xfId="26068"/>
    <cellStyle name="Input 6 2 4 6" xfId="29753"/>
    <cellStyle name="Input 6 2 5" xfId="3972"/>
    <cellStyle name="Input 6 2 5 2" xfId="8664"/>
    <cellStyle name="Input 6 2 5 2 2" xfId="22916"/>
    <cellStyle name="Input 6 2 5 3" xfId="11794"/>
    <cellStyle name="Input 6 2 5 3 2" xfId="15304"/>
    <cellStyle name="Input 6 2 5 4" xfId="21611"/>
    <cellStyle name="Input 6 2 5 5" xfId="26069"/>
    <cellStyle name="Input 6 2 5 6" xfId="29754"/>
    <cellStyle name="Input 6 2 6" xfId="8660"/>
    <cellStyle name="Input 6 2 6 2" xfId="16350"/>
    <cellStyle name="Input 6 2 7" xfId="11790"/>
    <cellStyle name="Input 6 2 7 2" xfId="19342"/>
    <cellStyle name="Input 6 2 8" xfId="17971"/>
    <cellStyle name="Input 6 2 9" xfId="26065"/>
    <cellStyle name="Input 6 3" xfId="3973"/>
    <cellStyle name="Input 6 3 2" xfId="8665"/>
    <cellStyle name="Input 6 3 2 2" xfId="20371"/>
    <cellStyle name="Input 6 3 3" xfId="11795"/>
    <cellStyle name="Input 6 3 3 2" xfId="19015"/>
    <cellStyle name="Input 6 3 4" xfId="17970"/>
    <cellStyle name="Input 6 3 5" xfId="26070"/>
    <cellStyle name="Input 6 3 6" xfId="29755"/>
    <cellStyle name="Input 6 4" xfId="3974"/>
    <cellStyle name="Input 6 4 2" xfId="8666"/>
    <cellStyle name="Input 6 4 2 2" xfId="22923"/>
    <cellStyle name="Input 6 4 3" xfId="11796"/>
    <cellStyle name="Input 6 4 3 2" xfId="19340"/>
    <cellStyle name="Input 6 4 4" xfId="24152"/>
    <cellStyle name="Input 6 4 5" xfId="26071"/>
    <cellStyle name="Input 6 4 6" xfId="29756"/>
    <cellStyle name="Input 6 5" xfId="8659"/>
    <cellStyle name="Input 6 5 2" xfId="16351"/>
    <cellStyle name="Input 6 6" xfId="11789"/>
    <cellStyle name="Input 6 6 2" xfId="19013"/>
    <cellStyle name="Input 6 7" xfId="17972"/>
    <cellStyle name="Input 6 8" xfId="26064"/>
    <cellStyle name="Input 6 9" xfId="29749"/>
    <cellStyle name="Input 60" xfId="3975"/>
    <cellStyle name="Input 60 2" xfId="3976"/>
    <cellStyle name="Input 60 2 10" xfId="29758"/>
    <cellStyle name="Input 60 2 2" xfId="3977"/>
    <cellStyle name="Input 60 2 2 2" xfId="8669"/>
    <cellStyle name="Input 60 2 2 2 2" xfId="22922"/>
    <cellStyle name="Input 60 2 2 3" xfId="11799"/>
    <cellStyle name="Input 60 2 2 3 2" xfId="15301"/>
    <cellStyle name="Input 60 2 2 4" xfId="24147"/>
    <cellStyle name="Input 60 2 2 5" xfId="26074"/>
    <cellStyle name="Input 60 2 2 6" xfId="29759"/>
    <cellStyle name="Input 60 2 3" xfId="3978"/>
    <cellStyle name="Input 60 2 3 2" xfId="8670"/>
    <cellStyle name="Input 60 2 3 2 2" xfId="20377"/>
    <cellStyle name="Input 60 2 3 3" xfId="11800"/>
    <cellStyle name="Input 60 2 3 3 2" xfId="19025"/>
    <cellStyle name="Input 60 2 3 4" xfId="21605"/>
    <cellStyle name="Input 60 2 3 5" xfId="26075"/>
    <cellStyle name="Input 60 2 3 6" xfId="29760"/>
    <cellStyle name="Input 60 2 4" xfId="3979"/>
    <cellStyle name="Input 60 2 4 2" xfId="8671"/>
    <cellStyle name="Input 60 2 4 2 2" xfId="16345"/>
    <cellStyle name="Input 60 2 4 3" xfId="11801"/>
    <cellStyle name="Input 60 2 4 3 2" xfId="19330"/>
    <cellStyle name="Input 60 2 4 4" xfId="24151"/>
    <cellStyle name="Input 60 2 4 5" xfId="26076"/>
    <cellStyle name="Input 60 2 4 6" xfId="29761"/>
    <cellStyle name="Input 60 2 5" xfId="3980"/>
    <cellStyle name="Input 60 2 5 2" xfId="8672"/>
    <cellStyle name="Input 60 2 5 2 2" xfId="22917"/>
    <cellStyle name="Input 60 2 5 3" xfId="11802"/>
    <cellStyle name="Input 60 2 5 3 2" xfId="19018"/>
    <cellStyle name="Input 60 2 5 4" xfId="21609"/>
    <cellStyle name="Input 60 2 5 5" xfId="26077"/>
    <cellStyle name="Input 60 2 5 6" xfId="29762"/>
    <cellStyle name="Input 60 2 6" xfId="8668"/>
    <cellStyle name="Input 60 2 6 2" xfId="16346"/>
    <cellStyle name="Input 60 2 7" xfId="11798"/>
    <cellStyle name="Input 60 2 7 2" xfId="15302"/>
    <cellStyle name="Input 60 2 8" xfId="17969"/>
    <cellStyle name="Input 60 2 9" xfId="26073"/>
    <cellStyle name="Input 60 3" xfId="3981"/>
    <cellStyle name="Input 60 3 2" xfId="8673"/>
    <cellStyle name="Input 60 3 2 2" xfId="20372"/>
    <cellStyle name="Input 60 3 3" xfId="11803"/>
    <cellStyle name="Input 60 3 3 2" xfId="19337"/>
    <cellStyle name="Input 60 3 4" xfId="17968"/>
    <cellStyle name="Input 60 3 5" xfId="26078"/>
    <cellStyle name="Input 60 3 6" xfId="29763"/>
    <cellStyle name="Input 60 4" xfId="3982"/>
    <cellStyle name="Input 60 4 2" xfId="8674"/>
    <cellStyle name="Input 60 4 2 2" xfId="22921"/>
    <cellStyle name="Input 60 4 3" xfId="11804"/>
    <cellStyle name="Input 60 4 3 2" xfId="15300"/>
    <cellStyle name="Input 60 4 4" xfId="24150"/>
    <cellStyle name="Input 60 4 5" xfId="26079"/>
    <cellStyle name="Input 60 4 6" xfId="29764"/>
    <cellStyle name="Input 60 5" xfId="8667"/>
    <cellStyle name="Input 60 5 2" xfId="20378"/>
    <cellStyle name="Input 60 6" xfId="11797"/>
    <cellStyle name="Input 60 6 2" xfId="15303"/>
    <cellStyle name="Input 60 7" xfId="21610"/>
    <cellStyle name="Input 60 8" xfId="26072"/>
    <cellStyle name="Input 60 9" xfId="29757"/>
    <cellStyle name="Input 61" xfId="3983"/>
    <cellStyle name="Input 61 2" xfId="3984"/>
    <cellStyle name="Input 61 2 10" xfId="29766"/>
    <cellStyle name="Input 61 2 2" xfId="3985"/>
    <cellStyle name="Input 61 2 2 2" xfId="8677"/>
    <cellStyle name="Input 61 2 2 2 2" xfId="22920"/>
    <cellStyle name="Input 61 2 2 3" xfId="11807"/>
    <cellStyle name="Input 61 2 2 3 2" xfId="15299"/>
    <cellStyle name="Input 61 2 2 4" xfId="24149"/>
    <cellStyle name="Input 61 2 2 5" xfId="26082"/>
    <cellStyle name="Input 61 2 2 6" xfId="29767"/>
    <cellStyle name="Input 61 2 3" xfId="3986"/>
    <cellStyle name="Input 61 2 3 2" xfId="8678"/>
    <cellStyle name="Input 61 2 3 2 2" xfId="20375"/>
    <cellStyle name="Input 61 2 3 3" xfId="11808"/>
    <cellStyle name="Input 61 2 3 3 2" xfId="19024"/>
    <cellStyle name="Input 61 2 3 4" xfId="21607"/>
    <cellStyle name="Input 61 2 3 5" xfId="26083"/>
    <cellStyle name="Input 61 2 3 6" xfId="29768"/>
    <cellStyle name="Input 61 2 4" xfId="3987"/>
    <cellStyle name="Input 61 2 4 2" xfId="8679"/>
    <cellStyle name="Input 61 2 4 2 2" xfId="16343"/>
    <cellStyle name="Input 61 2 4 3" xfId="11809"/>
    <cellStyle name="Input 61 2 4 3 2" xfId="19331"/>
    <cellStyle name="Input 61 2 4 4" xfId="17966"/>
    <cellStyle name="Input 61 2 4 5" xfId="26084"/>
    <cellStyle name="Input 61 2 4 6" xfId="29769"/>
    <cellStyle name="Input 61 2 5" xfId="3988"/>
    <cellStyle name="Input 61 2 5 2" xfId="8680"/>
    <cellStyle name="Input 61 2 5 2 2" xfId="22919"/>
    <cellStyle name="Input 61 2 5 3" xfId="11810"/>
    <cellStyle name="Input 61 2 5 3 2" xfId="19020"/>
    <cellStyle name="Input 61 2 5 4" xfId="24148"/>
    <cellStyle name="Input 61 2 5 5" xfId="26085"/>
    <cellStyle name="Input 61 2 5 6" xfId="29770"/>
    <cellStyle name="Input 61 2 6" xfId="8676"/>
    <cellStyle name="Input 61 2 6 2" xfId="16344"/>
    <cellStyle name="Input 61 2 7" xfId="11806"/>
    <cellStyle name="Input 61 2 7 2" xfId="19336"/>
    <cellStyle name="Input 61 2 8" xfId="17967"/>
    <cellStyle name="Input 61 2 9" xfId="26081"/>
    <cellStyle name="Input 61 3" xfId="3989"/>
    <cellStyle name="Input 61 3 2" xfId="8681"/>
    <cellStyle name="Input 61 3 2 2" xfId="20374"/>
    <cellStyle name="Input 61 3 3" xfId="11811"/>
    <cellStyle name="Input 61 3 3 2" xfId="19335"/>
    <cellStyle name="Input 61 3 4" xfId="21606"/>
    <cellStyle name="Input 61 3 5" xfId="26086"/>
    <cellStyle name="Input 61 3 6" xfId="29771"/>
    <cellStyle name="Input 61 4" xfId="3990"/>
    <cellStyle name="Input 61 4 2" xfId="8682"/>
    <cellStyle name="Input 61 4 2 2" xfId="16342"/>
    <cellStyle name="Input 61 4 3" xfId="11812"/>
    <cellStyle name="Input 61 4 3 2" xfId="15298"/>
    <cellStyle name="Input 61 4 4" xfId="17965"/>
    <cellStyle name="Input 61 4 5" xfId="26087"/>
    <cellStyle name="Input 61 4 6" xfId="29772"/>
    <cellStyle name="Input 61 5" xfId="8675"/>
    <cellStyle name="Input 61 5 2" xfId="20376"/>
    <cellStyle name="Input 61 6" xfId="11805"/>
    <cellStyle name="Input 61 6 2" xfId="19019"/>
    <cellStyle name="Input 61 7" xfId="21608"/>
    <cellStyle name="Input 61 8" xfId="26080"/>
    <cellStyle name="Input 61 9" xfId="29765"/>
    <cellStyle name="Input 62" xfId="3991"/>
    <cellStyle name="Input 62 2" xfId="3992"/>
    <cellStyle name="Input 62 2 10" xfId="29774"/>
    <cellStyle name="Input 62 2 2" xfId="3993"/>
    <cellStyle name="Input 62 2 2 2" xfId="8685"/>
    <cellStyle name="Input 62 2 2 2 2" xfId="16341"/>
    <cellStyle name="Input 62 2 2 3" xfId="11815"/>
    <cellStyle name="Input 62 2 2 3 2" xfId="15297"/>
    <cellStyle name="Input 62 2 2 4" xfId="24138"/>
    <cellStyle name="Input 62 2 2 5" xfId="26090"/>
    <cellStyle name="Input 62 2 2 6" xfId="29775"/>
    <cellStyle name="Input 62 2 3" xfId="3994"/>
    <cellStyle name="Input 62 2 3 2" xfId="8686"/>
    <cellStyle name="Input 62 2 3 2 2" xfId="16340"/>
    <cellStyle name="Input 62 2 3 3" xfId="11816"/>
    <cellStyle name="Input 62 2 3 3 2" xfId="19022"/>
    <cellStyle name="Input 62 2 3 4" xfId="21596"/>
    <cellStyle name="Input 62 2 3 5" xfId="26091"/>
    <cellStyle name="Input 62 2 3 6" xfId="29776"/>
    <cellStyle name="Input 62 2 4" xfId="3995"/>
    <cellStyle name="Input 62 2 4 2" xfId="8687"/>
    <cellStyle name="Input 62 2 4 2 2" xfId="16339"/>
    <cellStyle name="Input 62 2 4 3" xfId="11817"/>
    <cellStyle name="Input 62 2 4 3 2" xfId="19333"/>
    <cellStyle name="Input 62 2 4 4" xfId="24145"/>
    <cellStyle name="Input 62 2 4 5" xfId="26092"/>
    <cellStyle name="Input 62 2 4 6" xfId="29777"/>
    <cellStyle name="Input 62 2 5" xfId="3996"/>
    <cellStyle name="Input 62 2 5 2" xfId="8688"/>
    <cellStyle name="Input 62 2 5 2 2" xfId="22908"/>
    <cellStyle name="Input 62 2 5 3" xfId="11818"/>
    <cellStyle name="Input 62 2 5 3 2" xfId="15296"/>
    <cellStyle name="Input 62 2 5 4" xfId="21603"/>
    <cellStyle name="Input 62 2 5 5" xfId="26093"/>
    <cellStyle name="Input 62 2 5 6" xfId="29778"/>
    <cellStyle name="Input 62 2 6" xfId="8684"/>
    <cellStyle name="Input 62 2 6 2" xfId="20373"/>
    <cellStyle name="Input 62 2 7" xfId="11814"/>
    <cellStyle name="Input 62 2 7 2" xfId="19334"/>
    <cellStyle name="Input 62 2 8" xfId="17963"/>
    <cellStyle name="Input 62 2 9" xfId="26089"/>
    <cellStyle name="Input 62 3" xfId="3997"/>
    <cellStyle name="Input 62 3 2" xfId="8689"/>
    <cellStyle name="Input 62 3 2 2" xfId="20363"/>
    <cellStyle name="Input 62 3 3" xfId="11819"/>
    <cellStyle name="Input 62 3 3 2" xfId="19023"/>
    <cellStyle name="Input 62 3 4" xfId="17962"/>
    <cellStyle name="Input 62 3 5" xfId="26094"/>
    <cellStyle name="Input 62 3 6" xfId="29779"/>
    <cellStyle name="Input 62 4" xfId="3998"/>
    <cellStyle name="Input 62 4 2" xfId="8690"/>
    <cellStyle name="Input 62 4 2 2" xfId="22915"/>
    <cellStyle name="Input 62 4 3" xfId="11820"/>
    <cellStyle name="Input 62 4 3 2" xfId="19332"/>
    <cellStyle name="Input 62 4 4" xfId="24144"/>
    <cellStyle name="Input 62 4 5" xfId="26095"/>
    <cellStyle name="Input 62 4 6" xfId="29780"/>
    <cellStyle name="Input 62 5" xfId="8683"/>
    <cellStyle name="Input 62 5 2" xfId="22918"/>
    <cellStyle name="Input 62 6" xfId="11813"/>
    <cellStyle name="Input 62 6 2" xfId="19021"/>
    <cellStyle name="Input 62 7" xfId="17964"/>
    <cellStyle name="Input 62 8" xfId="26088"/>
    <cellStyle name="Input 62 9" xfId="29773"/>
    <cellStyle name="Input 63" xfId="3999"/>
    <cellStyle name="Input 63 2" xfId="4000"/>
    <cellStyle name="Input 63 2 10" xfId="29782"/>
    <cellStyle name="Input 63 2 2" xfId="4001"/>
    <cellStyle name="Input 63 2 2 2" xfId="8693"/>
    <cellStyle name="Input 63 2 2 2 2" xfId="22914"/>
    <cellStyle name="Input 63 2 2 3" xfId="11823"/>
    <cellStyle name="Input 63 2 2 3 2" xfId="15293"/>
    <cellStyle name="Input 63 2 2 4" xfId="24139"/>
    <cellStyle name="Input 63 2 2 5" xfId="26098"/>
    <cellStyle name="Input 63 2 2 6" xfId="29783"/>
    <cellStyle name="Input 63 2 3" xfId="4002"/>
    <cellStyle name="Input 63 2 3 2" xfId="8694"/>
    <cellStyle name="Input 63 2 3 2 2" xfId="20369"/>
    <cellStyle name="Input 63 2 3 3" xfId="11824"/>
    <cellStyle name="Input 63 2 3 3 2" xfId="19033"/>
    <cellStyle name="Input 63 2 3 4" xfId="21597"/>
    <cellStyle name="Input 63 2 3 5" xfId="26099"/>
    <cellStyle name="Input 63 2 3 6" xfId="29784"/>
    <cellStyle name="Input 63 2 4" xfId="4003"/>
    <cellStyle name="Input 63 2 4 2" xfId="8695"/>
    <cellStyle name="Input 63 2 4 2 2" xfId="16337"/>
    <cellStyle name="Input 63 2 4 3" xfId="11825"/>
    <cellStyle name="Input 63 2 4 3 2" xfId="19322"/>
    <cellStyle name="Input 63 2 4 4" xfId="24143"/>
    <cellStyle name="Input 63 2 4 5" xfId="26100"/>
    <cellStyle name="Input 63 2 4 6" xfId="29785"/>
    <cellStyle name="Input 63 2 5" xfId="4004"/>
    <cellStyle name="Input 63 2 5 2" xfId="8696"/>
    <cellStyle name="Input 63 2 5 2 2" xfId="22909"/>
    <cellStyle name="Input 63 2 5 3" xfId="11826"/>
    <cellStyle name="Input 63 2 5 3 2" xfId="19026"/>
    <cellStyle name="Input 63 2 5 4" xfId="21601"/>
    <cellStyle name="Input 63 2 5 5" xfId="26101"/>
    <cellStyle name="Input 63 2 5 6" xfId="29786"/>
    <cellStyle name="Input 63 2 6" xfId="8692"/>
    <cellStyle name="Input 63 2 6 2" xfId="16338"/>
    <cellStyle name="Input 63 2 7" xfId="11822"/>
    <cellStyle name="Input 63 2 7 2" xfId="15294"/>
    <cellStyle name="Input 63 2 8" xfId="17961"/>
    <cellStyle name="Input 63 2 9" xfId="26097"/>
    <cellStyle name="Input 63 3" xfId="4005"/>
    <cellStyle name="Input 63 3 2" xfId="8697"/>
    <cellStyle name="Input 63 3 2 2" xfId="20364"/>
    <cellStyle name="Input 63 3 3" xfId="11827"/>
    <cellStyle name="Input 63 3 3 2" xfId="19329"/>
    <cellStyle name="Input 63 3 4" xfId="17960"/>
    <cellStyle name="Input 63 3 5" xfId="26102"/>
    <cellStyle name="Input 63 3 6" xfId="29787"/>
    <cellStyle name="Input 63 4" xfId="4006"/>
    <cellStyle name="Input 63 4 2" xfId="8698"/>
    <cellStyle name="Input 63 4 2 2" xfId="22913"/>
    <cellStyle name="Input 63 4 3" xfId="11828"/>
    <cellStyle name="Input 63 4 3 2" xfId="15292"/>
    <cellStyle name="Input 63 4 4" xfId="24142"/>
    <cellStyle name="Input 63 4 5" xfId="26103"/>
    <cellStyle name="Input 63 4 6" xfId="29788"/>
    <cellStyle name="Input 63 5" xfId="8691"/>
    <cellStyle name="Input 63 5 2" xfId="20370"/>
    <cellStyle name="Input 63 6" xfId="11821"/>
    <cellStyle name="Input 63 6 2" xfId="15295"/>
    <cellStyle name="Input 63 7" xfId="21602"/>
    <cellStyle name="Input 63 8" xfId="26096"/>
    <cellStyle name="Input 63 9" xfId="29781"/>
    <cellStyle name="Input 64" xfId="4007"/>
    <cellStyle name="Input 64 2" xfId="4008"/>
    <cellStyle name="Input 64 2 10" xfId="29790"/>
    <cellStyle name="Input 64 2 2" xfId="4009"/>
    <cellStyle name="Input 64 2 2 2" xfId="8701"/>
    <cellStyle name="Input 64 2 2 2 2" xfId="22912"/>
    <cellStyle name="Input 64 2 2 3" xfId="11831"/>
    <cellStyle name="Input 64 2 2 3 2" xfId="15291"/>
    <cellStyle name="Input 64 2 2 4" xfId="24141"/>
    <cellStyle name="Input 64 2 2 5" xfId="26106"/>
    <cellStyle name="Input 64 2 2 6" xfId="29791"/>
    <cellStyle name="Input 64 2 3" xfId="4010"/>
    <cellStyle name="Input 64 2 3 2" xfId="8702"/>
    <cellStyle name="Input 64 2 3 2 2" xfId="20367"/>
    <cellStyle name="Input 64 2 3 3" xfId="11832"/>
    <cellStyle name="Input 64 2 3 3 2" xfId="19032"/>
    <cellStyle name="Input 64 2 3 4" xfId="21599"/>
    <cellStyle name="Input 64 2 3 5" xfId="26107"/>
    <cellStyle name="Input 64 2 3 6" xfId="29792"/>
    <cellStyle name="Input 64 2 4" xfId="4011"/>
    <cellStyle name="Input 64 2 4 2" xfId="8703"/>
    <cellStyle name="Input 64 2 4 2 2" xfId="16335"/>
    <cellStyle name="Input 64 2 4 3" xfId="11833"/>
    <cellStyle name="Input 64 2 4 3 2" xfId="19323"/>
    <cellStyle name="Input 64 2 4 4" xfId="17958"/>
    <cellStyle name="Input 64 2 4 5" xfId="26108"/>
    <cellStyle name="Input 64 2 4 6" xfId="29793"/>
    <cellStyle name="Input 64 2 5" xfId="4012"/>
    <cellStyle name="Input 64 2 5 2" xfId="8704"/>
    <cellStyle name="Input 64 2 5 2 2" xfId="22911"/>
    <cellStyle name="Input 64 2 5 3" xfId="11834"/>
    <cellStyle name="Input 64 2 5 3 2" xfId="19028"/>
    <cellStyle name="Input 64 2 5 4" xfId="24140"/>
    <cellStyle name="Input 64 2 5 5" xfId="26109"/>
    <cellStyle name="Input 64 2 5 6" xfId="29794"/>
    <cellStyle name="Input 64 2 6" xfId="8700"/>
    <cellStyle name="Input 64 2 6 2" xfId="16336"/>
    <cellStyle name="Input 64 2 7" xfId="11830"/>
    <cellStyle name="Input 64 2 7 2" xfId="19328"/>
    <cellStyle name="Input 64 2 8" xfId="17959"/>
    <cellStyle name="Input 64 2 9" xfId="26105"/>
    <cellStyle name="Input 64 3" xfId="4013"/>
    <cellStyle name="Input 64 3 2" xfId="8705"/>
    <cellStyle name="Input 64 3 2 2" xfId="20366"/>
    <cellStyle name="Input 64 3 3" xfId="11835"/>
    <cellStyle name="Input 64 3 3 2" xfId="19327"/>
    <cellStyle name="Input 64 3 4" xfId="21598"/>
    <cellStyle name="Input 64 3 5" xfId="26110"/>
    <cellStyle name="Input 64 3 6" xfId="29795"/>
    <cellStyle name="Input 64 4" xfId="4014"/>
    <cellStyle name="Input 64 4 2" xfId="8706"/>
    <cellStyle name="Input 64 4 2 2" xfId="16334"/>
    <cellStyle name="Input 64 4 3" xfId="11836"/>
    <cellStyle name="Input 64 4 3 2" xfId="15290"/>
    <cellStyle name="Input 64 4 4" xfId="17957"/>
    <cellStyle name="Input 64 4 5" xfId="26111"/>
    <cellStyle name="Input 64 4 6" xfId="29796"/>
    <cellStyle name="Input 64 5" xfId="8699"/>
    <cellStyle name="Input 64 5 2" xfId="20368"/>
    <cellStyle name="Input 64 6" xfId="11829"/>
    <cellStyle name="Input 64 6 2" xfId="19027"/>
    <cellStyle name="Input 64 7" xfId="21600"/>
    <cellStyle name="Input 64 8" xfId="26104"/>
    <cellStyle name="Input 64 9" xfId="29789"/>
    <cellStyle name="Input 65" xfId="4015"/>
    <cellStyle name="Input 65 2" xfId="4016"/>
    <cellStyle name="Input 65 2 10" xfId="29798"/>
    <cellStyle name="Input 65 2 2" xfId="4017"/>
    <cellStyle name="Input 65 2 2 2" xfId="8709"/>
    <cellStyle name="Input 65 2 2 2 2" xfId="16333"/>
    <cellStyle name="Input 65 2 2 3" xfId="11839"/>
    <cellStyle name="Input 65 2 2 3 2" xfId="15289"/>
    <cellStyle name="Input 65 2 2 4" xfId="17954"/>
    <cellStyle name="Input 65 2 2 5" xfId="26114"/>
    <cellStyle name="Input 65 2 2 6" xfId="29799"/>
    <cellStyle name="Input 65 2 3" xfId="4018"/>
    <cellStyle name="Input 65 2 3 2" xfId="8710"/>
    <cellStyle name="Input 65 2 3 2 2" xfId="16332"/>
    <cellStyle name="Input 65 2 3 3" xfId="11840"/>
    <cellStyle name="Input 65 2 3 3 2" xfId="19030"/>
    <cellStyle name="Input 65 2 3 4" xfId="24108"/>
    <cellStyle name="Input 65 2 3 5" xfId="26115"/>
    <cellStyle name="Input 65 2 3 6" xfId="29800"/>
    <cellStyle name="Input 65 2 4" xfId="4019"/>
    <cellStyle name="Input 65 2 4 2" xfId="8711"/>
    <cellStyle name="Input 65 2 4 2 2" xfId="16331"/>
    <cellStyle name="Input 65 2 4 3" xfId="11841"/>
    <cellStyle name="Input 65 2 4 3 2" xfId="19325"/>
    <cellStyle name="Input 65 2 4 4" xfId="21566"/>
    <cellStyle name="Input 65 2 4 5" xfId="26116"/>
    <cellStyle name="Input 65 2 4 6" xfId="29801"/>
    <cellStyle name="Input 65 2 5" xfId="4020"/>
    <cellStyle name="Input 65 2 5 2" xfId="8712"/>
    <cellStyle name="Input 65 2 5 2 2" xfId="22900"/>
    <cellStyle name="Input 65 2 5 3" xfId="11842"/>
    <cellStyle name="Input 65 2 5 3 2" xfId="15288"/>
    <cellStyle name="Input 65 2 5 4" xfId="24136"/>
    <cellStyle name="Input 65 2 5 5" xfId="26117"/>
    <cellStyle name="Input 65 2 5 6" xfId="29802"/>
    <cellStyle name="Input 65 2 6" xfId="8708"/>
    <cellStyle name="Input 65 2 6 2" xfId="20365"/>
    <cellStyle name="Input 65 2 7" xfId="11838"/>
    <cellStyle name="Input 65 2 7 2" xfId="19326"/>
    <cellStyle name="Input 65 2 8" xfId="17955"/>
    <cellStyle name="Input 65 2 9" xfId="26113"/>
    <cellStyle name="Input 65 3" xfId="4021"/>
    <cellStyle name="Input 65 3 2" xfId="8713"/>
    <cellStyle name="Input 65 3 2 2" xfId="20355"/>
    <cellStyle name="Input 65 3 3" xfId="11843"/>
    <cellStyle name="Input 65 3 3 2" xfId="19031"/>
    <cellStyle name="Input 65 3 4" xfId="21594"/>
    <cellStyle name="Input 65 3 5" xfId="26118"/>
    <cellStyle name="Input 65 3 6" xfId="29803"/>
    <cellStyle name="Input 65 4" xfId="4022"/>
    <cellStyle name="Input 65 4 2" xfId="8714"/>
    <cellStyle name="Input 65 4 2 2" xfId="22907"/>
    <cellStyle name="Input 65 4 3" xfId="11844"/>
    <cellStyle name="Input 65 4 3 2" xfId="19324"/>
    <cellStyle name="Input 65 4 4" xfId="17953"/>
    <cellStyle name="Input 65 4 5" xfId="26119"/>
    <cellStyle name="Input 65 4 6" xfId="29804"/>
    <cellStyle name="Input 65 5" xfId="8707"/>
    <cellStyle name="Input 65 5 2" xfId="22910"/>
    <cellStyle name="Input 65 6" xfId="11837"/>
    <cellStyle name="Input 65 6 2" xfId="19029"/>
    <cellStyle name="Input 65 7" xfId="17956"/>
    <cellStyle name="Input 65 8" xfId="26112"/>
    <cellStyle name="Input 65 9" xfId="29797"/>
    <cellStyle name="Input 66" xfId="4023"/>
    <cellStyle name="Input 66 2" xfId="4024"/>
    <cellStyle name="Input 66 2 10" xfId="29806"/>
    <cellStyle name="Input 66 2 2" xfId="4025"/>
    <cellStyle name="Input 66 2 2 2" xfId="8717"/>
    <cellStyle name="Input 66 2 2 2 2" xfId="22906"/>
    <cellStyle name="Input 66 2 2 3" xfId="11847"/>
    <cellStyle name="Input 66 2 2 3 2" xfId="15285"/>
    <cellStyle name="Input 66 2 2 4" xfId="17952"/>
    <cellStyle name="Input 66 2 2 5" xfId="26122"/>
    <cellStyle name="Input 66 2 2 6" xfId="29807"/>
    <cellStyle name="Input 66 2 3" xfId="4026"/>
    <cellStyle name="Input 66 2 3 2" xfId="8718"/>
    <cellStyle name="Input 66 2 3 2 2" xfId="20361"/>
    <cellStyle name="Input 66 2 3 3" xfId="11848"/>
    <cellStyle name="Input 66 2 3 3 2" xfId="19041"/>
    <cellStyle name="Input 66 2 3 4" xfId="24130"/>
    <cellStyle name="Input 66 2 3 5" xfId="26123"/>
    <cellStyle name="Input 66 2 3 6" xfId="29808"/>
    <cellStyle name="Input 66 2 4" xfId="4027"/>
    <cellStyle name="Input 66 2 4 2" xfId="8719"/>
    <cellStyle name="Input 66 2 4 2 2" xfId="16329"/>
    <cellStyle name="Input 66 2 4 3" xfId="11849"/>
    <cellStyle name="Input 66 2 4 3 2" xfId="19314"/>
    <cellStyle name="Input 66 2 4 4" xfId="21588"/>
    <cellStyle name="Input 66 2 4 5" xfId="26124"/>
    <cellStyle name="Input 66 2 4 6" xfId="29809"/>
    <cellStyle name="Input 66 2 5" xfId="4028"/>
    <cellStyle name="Input 66 2 5 2" xfId="8720"/>
    <cellStyle name="Input 66 2 5 2 2" xfId="22901"/>
    <cellStyle name="Input 66 2 5 3" xfId="11850"/>
    <cellStyle name="Input 66 2 5 3 2" xfId="19034"/>
    <cellStyle name="Input 66 2 5 4" xfId="24134"/>
    <cellStyle name="Input 66 2 5 5" xfId="26125"/>
    <cellStyle name="Input 66 2 5 6" xfId="29810"/>
    <cellStyle name="Input 66 2 6" xfId="8716"/>
    <cellStyle name="Input 66 2 6 2" xfId="16330"/>
    <cellStyle name="Input 66 2 7" xfId="11846"/>
    <cellStyle name="Input 66 2 7 2" xfId="15286"/>
    <cellStyle name="Input 66 2 8" xfId="21593"/>
    <cellStyle name="Input 66 2 9" xfId="26121"/>
    <cellStyle name="Input 66 3" xfId="4029"/>
    <cellStyle name="Input 66 3 2" xfId="8721"/>
    <cellStyle name="Input 66 3 2 2" xfId="20356"/>
    <cellStyle name="Input 66 3 3" xfId="11851"/>
    <cellStyle name="Input 66 3 3 2" xfId="19321"/>
    <cellStyle name="Input 66 3 4" xfId="21592"/>
    <cellStyle name="Input 66 3 5" xfId="26126"/>
    <cellStyle name="Input 66 3 6" xfId="29811"/>
    <cellStyle name="Input 66 4" xfId="4030"/>
    <cellStyle name="Input 66 4 2" xfId="8722"/>
    <cellStyle name="Input 66 4 2 2" xfId="22905"/>
    <cellStyle name="Input 66 4 3" xfId="11852"/>
    <cellStyle name="Input 66 4 3 2" xfId="15284"/>
    <cellStyle name="Input 66 4 4" xfId="17951"/>
    <cellStyle name="Input 66 4 5" xfId="26127"/>
    <cellStyle name="Input 66 4 6" xfId="29812"/>
    <cellStyle name="Input 66 5" xfId="8715"/>
    <cellStyle name="Input 66 5 2" xfId="20362"/>
    <cellStyle name="Input 66 6" xfId="11845"/>
    <cellStyle name="Input 66 6 2" xfId="15287"/>
    <cellStyle name="Input 66 7" xfId="24135"/>
    <cellStyle name="Input 66 8" xfId="26120"/>
    <cellStyle name="Input 66 9" xfId="29805"/>
    <cellStyle name="Input 67" xfId="4031"/>
    <cellStyle name="Input 67 2" xfId="4032"/>
    <cellStyle name="Input 67 2 10" xfId="29814"/>
    <cellStyle name="Input 67 2 2" xfId="4033"/>
    <cellStyle name="Input 67 2 2 2" xfId="8725"/>
    <cellStyle name="Input 67 2 2 2 2" xfId="22904"/>
    <cellStyle name="Input 67 2 2 3" xfId="11855"/>
    <cellStyle name="Input 67 2 2 3 2" xfId="15283"/>
    <cellStyle name="Input 67 2 2 4" xfId="17950"/>
    <cellStyle name="Input 67 2 2 5" xfId="26130"/>
    <cellStyle name="Input 67 2 2 6" xfId="29815"/>
    <cellStyle name="Input 67 2 3" xfId="4034"/>
    <cellStyle name="Input 67 2 3 2" xfId="8726"/>
    <cellStyle name="Input 67 2 3 2 2" xfId="20359"/>
    <cellStyle name="Input 67 2 3 3" xfId="11856"/>
    <cellStyle name="Input 67 2 3 3 2" xfId="19040"/>
    <cellStyle name="Input 67 2 3 4" xfId="24132"/>
    <cellStyle name="Input 67 2 3 5" xfId="26131"/>
    <cellStyle name="Input 67 2 3 6" xfId="29816"/>
    <cellStyle name="Input 67 2 4" xfId="4035"/>
    <cellStyle name="Input 67 2 4 2" xfId="8727"/>
    <cellStyle name="Input 67 2 4 2 2" xfId="16327"/>
    <cellStyle name="Input 67 2 4 3" xfId="11857"/>
    <cellStyle name="Input 67 2 4 3 2" xfId="19315"/>
    <cellStyle name="Input 67 2 4 4" xfId="21590"/>
    <cellStyle name="Input 67 2 4 5" xfId="26132"/>
    <cellStyle name="Input 67 2 4 6" xfId="29817"/>
    <cellStyle name="Input 67 2 5" xfId="4036"/>
    <cellStyle name="Input 67 2 5 2" xfId="8728"/>
    <cellStyle name="Input 67 2 5 2 2" xfId="22903"/>
    <cellStyle name="Input 67 2 5 3" xfId="11858"/>
    <cellStyle name="Input 67 2 5 3 2" xfId="19036"/>
    <cellStyle name="Input 67 2 5 4" xfId="17949"/>
    <cellStyle name="Input 67 2 5 5" xfId="26133"/>
    <cellStyle name="Input 67 2 5 6" xfId="29818"/>
    <cellStyle name="Input 67 2 6" xfId="8724"/>
    <cellStyle name="Input 67 2 6 2" xfId="16328"/>
    <cellStyle name="Input 67 2 7" xfId="11854"/>
    <cellStyle name="Input 67 2 7 2" xfId="19320"/>
    <cellStyle name="Input 67 2 8" xfId="21591"/>
    <cellStyle name="Input 67 2 9" xfId="26129"/>
    <cellStyle name="Input 67 3" xfId="4037"/>
    <cellStyle name="Input 67 3 2" xfId="8729"/>
    <cellStyle name="Input 67 3 2 2" xfId="20358"/>
    <cellStyle name="Input 67 3 3" xfId="11859"/>
    <cellStyle name="Input 67 3 3 2" xfId="19319"/>
    <cellStyle name="Input 67 3 4" xfId="24131"/>
    <cellStyle name="Input 67 3 5" xfId="26134"/>
    <cellStyle name="Input 67 3 6" xfId="29819"/>
    <cellStyle name="Input 67 4" xfId="4038"/>
    <cellStyle name="Input 67 4 2" xfId="8730"/>
    <cellStyle name="Input 67 4 2 2" xfId="16326"/>
    <cellStyle name="Input 67 4 3" xfId="11860"/>
    <cellStyle name="Input 67 4 3 2" xfId="15282"/>
    <cellStyle name="Input 67 4 4" xfId="21589"/>
    <cellStyle name="Input 67 4 5" xfId="26135"/>
    <cellStyle name="Input 67 4 6" xfId="29820"/>
    <cellStyle name="Input 67 5" xfId="8723"/>
    <cellStyle name="Input 67 5 2" xfId="20360"/>
    <cellStyle name="Input 67 6" xfId="11853"/>
    <cellStyle name="Input 67 6 2" xfId="19035"/>
    <cellStyle name="Input 67 7" xfId="24133"/>
    <cellStyle name="Input 67 8" xfId="26128"/>
    <cellStyle name="Input 67 9" xfId="29813"/>
    <cellStyle name="Input 68" xfId="4039"/>
    <cellStyle name="Input 68 2" xfId="4040"/>
    <cellStyle name="Input 68 2 10" xfId="29822"/>
    <cellStyle name="Input 68 2 2" xfId="4041"/>
    <cellStyle name="Input 68 2 2 2" xfId="8733"/>
    <cellStyle name="Input 68 2 2 2 2" xfId="16325"/>
    <cellStyle name="Input 68 2 2 3" xfId="11863"/>
    <cellStyle name="Input 68 2 2 3 2" xfId="15281"/>
    <cellStyle name="Input 68 2 2 4" xfId="24125"/>
    <cellStyle name="Input 68 2 2 5" xfId="26138"/>
    <cellStyle name="Input 68 2 2 6" xfId="29823"/>
    <cellStyle name="Input 68 2 3" xfId="4042"/>
    <cellStyle name="Input 68 2 3 2" xfId="8734"/>
    <cellStyle name="Input 68 2 3 2 2" xfId="16324"/>
    <cellStyle name="Input 68 2 3 3" xfId="11864"/>
    <cellStyle name="Input 68 2 3 3 2" xfId="19038"/>
    <cellStyle name="Input 68 2 3 4" xfId="21583"/>
    <cellStyle name="Input 68 2 3 5" xfId="26139"/>
    <cellStyle name="Input 68 2 3 6" xfId="29824"/>
    <cellStyle name="Input 68 2 4" xfId="4043"/>
    <cellStyle name="Input 68 2 4 2" xfId="8735"/>
    <cellStyle name="Input 68 2 4 2 2" xfId="16323"/>
    <cellStyle name="Input 68 2 4 3" xfId="11865"/>
    <cellStyle name="Input 68 2 4 3 2" xfId="19317"/>
    <cellStyle name="Input 68 2 4 4" xfId="24129"/>
    <cellStyle name="Input 68 2 4 5" xfId="26140"/>
    <cellStyle name="Input 68 2 4 6" xfId="29825"/>
    <cellStyle name="Input 68 2 5" xfId="4044"/>
    <cellStyle name="Input 68 2 5 2" xfId="8736"/>
    <cellStyle name="Input 68 2 5 2 2" xfId="22892"/>
    <cellStyle name="Input 68 2 5 3" xfId="11866"/>
    <cellStyle name="Input 68 2 5 3 2" xfId="15280"/>
    <cellStyle name="Input 68 2 5 4" xfId="21587"/>
    <cellStyle name="Input 68 2 5 5" xfId="26141"/>
    <cellStyle name="Input 68 2 5 6" xfId="29826"/>
    <cellStyle name="Input 68 2 6" xfId="8732"/>
    <cellStyle name="Input 68 2 6 2" xfId="20357"/>
    <cellStyle name="Input 68 2 7" xfId="11862"/>
    <cellStyle name="Input 68 2 7 2" xfId="19318"/>
    <cellStyle name="Input 68 2 8" xfId="17947"/>
    <cellStyle name="Input 68 2 9" xfId="26137"/>
    <cellStyle name="Input 68 3" xfId="4045"/>
    <cellStyle name="Input 68 3 2" xfId="8737"/>
    <cellStyle name="Input 68 3 2 2" xfId="20347"/>
    <cellStyle name="Input 68 3 3" xfId="11867"/>
    <cellStyle name="Input 68 3 3 2" xfId="19039"/>
    <cellStyle name="Input 68 3 4" xfId="17946"/>
    <cellStyle name="Input 68 3 5" xfId="26142"/>
    <cellStyle name="Input 68 3 6" xfId="29827"/>
    <cellStyle name="Input 68 4" xfId="4046"/>
    <cellStyle name="Input 68 4 2" xfId="8738"/>
    <cellStyle name="Input 68 4 2 2" xfId="22899"/>
    <cellStyle name="Input 68 4 3" xfId="11868"/>
    <cellStyle name="Input 68 4 3 2" xfId="19316"/>
    <cellStyle name="Input 68 4 4" xfId="24128"/>
    <cellStyle name="Input 68 4 5" xfId="26143"/>
    <cellStyle name="Input 68 4 6" xfId="29828"/>
    <cellStyle name="Input 68 5" xfId="8731"/>
    <cellStyle name="Input 68 5 2" xfId="22902"/>
    <cellStyle name="Input 68 6" xfId="11861"/>
    <cellStyle name="Input 68 6 2" xfId="19037"/>
    <cellStyle name="Input 68 7" xfId="17948"/>
    <cellStyle name="Input 68 8" xfId="26136"/>
    <cellStyle name="Input 68 9" xfId="29821"/>
    <cellStyle name="Input 69" xfId="4047"/>
    <cellStyle name="Input 69 2" xfId="4048"/>
    <cellStyle name="Input 69 2 10" xfId="29830"/>
    <cellStyle name="Input 69 2 2" xfId="4049"/>
    <cellStyle name="Input 69 2 2 2" xfId="8741"/>
    <cellStyle name="Input 69 2 2 2 2" xfId="22898"/>
    <cellStyle name="Input 69 2 2 3" xfId="11871"/>
    <cellStyle name="Input 69 2 2 3 2" xfId="15277"/>
    <cellStyle name="Input 69 2 2 4" xfId="24127"/>
    <cellStyle name="Input 69 2 2 5" xfId="26146"/>
    <cellStyle name="Input 69 2 2 6" xfId="29831"/>
    <cellStyle name="Input 69 2 3" xfId="4050"/>
    <cellStyle name="Input 69 2 3 2" xfId="8742"/>
    <cellStyle name="Input 69 2 3 2 2" xfId="20353"/>
    <cellStyle name="Input 69 2 3 3" xfId="11872"/>
    <cellStyle name="Input 69 2 3 3 2" xfId="19049"/>
    <cellStyle name="Input 69 2 3 4" xfId="21585"/>
    <cellStyle name="Input 69 2 3 5" xfId="26147"/>
    <cellStyle name="Input 69 2 3 6" xfId="29832"/>
    <cellStyle name="Input 69 2 4" xfId="4051"/>
    <cellStyle name="Input 69 2 4 2" xfId="8743"/>
    <cellStyle name="Input 69 2 4 2 2" xfId="16321"/>
    <cellStyle name="Input 69 2 4 3" xfId="11873"/>
    <cellStyle name="Input 69 2 4 3 2" xfId="19306"/>
    <cellStyle name="Input 69 2 4 4" xfId="17944"/>
    <cellStyle name="Input 69 2 4 5" xfId="26148"/>
    <cellStyle name="Input 69 2 4 6" xfId="29833"/>
    <cellStyle name="Input 69 2 5" xfId="4052"/>
    <cellStyle name="Input 69 2 5 2" xfId="8744"/>
    <cellStyle name="Input 69 2 5 2 2" xfId="22893"/>
    <cellStyle name="Input 69 2 5 3" xfId="11874"/>
    <cellStyle name="Input 69 2 5 3 2" xfId="19042"/>
    <cellStyle name="Input 69 2 5 4" xfId="24126"/>
    <cellStyle name="Input 69 2 5 5" xfId="26149"/>
    <cellStyle name="Input 69 2 5 6" xfId="29834"/>
    <cellStyle name="Input 69 2 6" xfId="8740"/>
    <cellStyle name="Input 69 2 6 2" xfId="16322"/>
    <cellStyle name="Input 69 2 7" xfId="11870"/>
    <cellStyle name="Input 69 2 7 2" xfId="15278"/>
    <cellStyle name="Input 69 2 8" xfId="17945"/>
    <cellStyle name="Input 69 2 9" xfId="26145"/>
    <cellStyle name="Input 69 3" xfId="4053"/>
    <cellStyle name="Input 69 3 2" xfId="8745"/>
    <cellStyle name="Input 69 3 2 2" xfId="20348"/>
    <cellStyle name="Input 69 3 3" xfId="11875"/>
    <cellStyle name="Input 69 3 3 2" xfId="19313"/>
    <cellStyle name="Input 69 3 4" xfId="21584"/>
    <cellStyle name="Input 69 3 5" xfId="26150"/>
    <cellStyle name="Input 69 3 6" xfId="29835"/>
    <cellStyle name="Input 69 4" xfId="4054"/>
    <cellStyle name="Input 69 4 2" xfId="8746"/>
    <cellStyle name="Input 69 4 2 2" xfId="22897"/>
    <cellStyle name="Input 69 4 3" xfId="11876"/>
    <cellStyle name="Input 69 4 3 2" xfId="15276"/>
    <cellStyle name="Input 69 4 4" xfId="17943"/>
    <cellStyle name="Input 69 4 5" xfId="26151"/>
    <cellStyle name="Input 69 4 6" xfId="29836"/>
    <cellStyle name="Input 69 5" xfId="8739"/>
    <cellStyle name="Input 69 5 2" xfId="20354"/>
    <cellStyle name="Input 69 6" xfId="11869"/>
    <cellStyle name="Input 69 6 2" xfId="15279"/>
    <cellStyle name="Input 69 7" xfId="21586"/>
    <cellStyle name="Input 69 8" xfId="26144"/>
    <cellStyle name="Input 69 9" xfId="29829"/>
    <cellStyle name="Input 7" xfId="4055"/>
    <cellStyle name="Input 7 2" xfId="4056"/>
    <cellStyle name="Input 7 2 10" xfId="29838"/>
    <cellStyle name="Input 7 2 2" xfId="4057"/>
    <cellStyle name="Input 7 2 2 2" xfId="8749"/>
    <cellStyle name="Input 7 2 2 2 2" xfId="22896"/>
    <cellStyle name="Input 7 2 2 3" xfId="11879"/>
    <cellStyle name="Input 7 2 2 3 2" xfId="15275"/>
    <cellStyle name="Input 7 2 2 4" xfId="21575"/>
    <cellStyle name="Input 7 2 2 5" xfId="26154"/>
    <cellStyle name="Input 7 2 2 6" xfId="29839"/>
    <cellStyle name="Input 7 2 3" xfId="4058"/>
    <cellStyle name="Input 7 2 3 2" xfId="8750"/>
    <cellStyle name="Input 7 2 3 2 2" xfId="20351"/>
    <cellStyle name="Input 7 2 3 3" xfId="11880"/>
    <cellStyle name="Input 7 2 3 3 2" xfId="19048"/>
    <cellStyle name="Input 7 2 3 4" xfId="24124"/>
    <cellStyle name="Input 7 2 3 5" xfId="26155"/>
    <cellStyle name="Input 7 2 3 6" xfId="29840"/>
    <cellStyle name="Input 7 2 4" xfId="4059"/>
    <cellStyle name="Input 7 2 4 2" xfId="8751"/>
    <cellStyle name="Input 7 2 4 2 2" xfId="16319"/>
    <cellStyle name="Input 7 2 4 3" xfId="11881"/>
    <cellStyle name="Input 7 2 4 3 2" xfId="19307"/>
    <cellStyle name="Input 7 2 4 4" xfId="21582"/>
    <cellStyle name="Input 7 2 4 5" xfId="26156"/>
    <cellStyle name="Input 7 2 4 6" xfId="29841"/>
    <cellStyle name="Input 7 2 5" xfId="4060"/>
    <cellStyle name="Input 7 2 5 2" xfId="8752"/>
    <cellStyle name="Input 7 2 5 2 2" xfId="22895"/>
    <cellStyle name="Input 7 2 5 3" xfId="11882"/>
    <cellStyle name="Input 7 2 5 3 2" xfId="19044"/>
    <cellStyle name="Input 7 2 5 4" xfId="17941"/>
    <cellStyle name="Input 7 2 5 5" xfId="26157"/>
    <cellStyle name="Input 7 2 5 6" xfId="29842"/>
    <cellStyle name="Input 7 2 6" xfId="8748"/>
    <cellStyle name="Input 7 2 6 2" xfId="16320"/>
    <cellStyle name="Input 7 2 7" xfId="11878"/>
    <cellStyle name="Input 7 2 7 2" xfId="19312"/>
    <cellStyle name="Input 7 2 8" xfId="24117"/>
    <cellStyle name="Input 7 2 9" xfId="26153"/>
    <cellStyle name="Input 7 3" xfId="4061"/>
    <cellStyle name="Input 7 3 2" xfId="8753"/>
    <cellStyle name="Input 7 3 2 2" xfId="20350"/>
    <cellStyle name="Input 7 3 3" xfId="11883"/>
    <cellStyle name="Input 7 3 3 2" xfId="19311"/>
    <cellStyle name="Input 7 3 4" xfId="24123"/>
    <cellStyle name="Input 7 3 5" xfId="26158"/>
    <cellStyle name="Input 7 3 6" xfId="29843"/>
    <cellStyle name="Input 7 4" xfId="4062"/>
    <cellStyle name="Input 7 4 2" xfId="8754"/>
    <cellStyle name="Input 7 4 2 2" xfId="16318"/>
    <cellStyle name="Input 7 4 3" xfId="11884"/>
    <cellStyle name="Input 7 4 3 2" xfId="15274"/>
    <cellStyle name="Input 7 4 4" xfId="21581"/>
    <cellStyle name="Input 7 4 5" xfId="26159"/>
    <cellStyle name="Input 7 4 6" xfId="29844"/>
    <cellStyle name="Input 7 5" xfId="8747"/>
    <cellStyle name="Input 7 5 2" xfId="20352"/>
    <cellStyle name="Input 7 6" xfId="11877"/>
    <cellStyle name="Input 7 6 2" xfId="19043"/>
    <cellStyle name="Input 7 7" xfId="17942"/>
    <cellStyle name="Input 7 8" xfId="26152"/>
    <cellStyle name="Input 7 9" xfId="29837"/>
    <cellStyle name="Input 70" xfId="4063"/>
    <cellStyle name="Input 70 2" xfId="4064"/>
    <cellStyle name="Input 70 2 10" xfId="29846"/>
    <cellStyle name="Input 70 2 2" xfId="4065"/>
    <cellStyle name="Input 70 2 2 2" xfId="8757"/>
    <cellStyle name="Input 70 2 2 2 2" xfId="16317"/>
    <cellStyle name="Input 70 2 2 3" xfId="11887"/>
    <cellStyle name="Input 70 2 2 3 2" xfId="15273"/>
    <cellStyle name="Input 70 2 2 4" xfId="21576"/>
    <cellStyle name="Input 70 2 2 5" xfId="26162"/>
    <cellStyle name="Input 70 2 2 6" xfId="29847"/>
    <cellStyle name="Input 70 2 3" xfId="4066"/>
    <cellStyle name="Input 70 2 3 2" xfId="8758"/>
    <cellStyle name="Input 70 2 3 2 2" xfId="16316"/>
    <cellStyle name="Input 70 2 3 3" xfId="11888"/>
    <cellStyle name="Input 70 2 3 3 2" xfId="19046"/>
    <cellStyle name="Input 70 2 3 4" xfId="24122"/>
    <cellStyle name="Input 70 2 3 5" xfId="26163"/>
    <cellStyle name="Input 70 2 3 6" xfId="29848"/>
    <cellStyle name="Input 70 2 4" xfId="4067"/>
    <cellStyle name="Input 70 2 4 2" xfId="8759"/>
    <cellStyle name="Input 70 2 4 2 2" xfId="16315"/>
    <cellStyle name="Input 70 2 4 3" xfId="11889"/>
    <cellStyle name="Input 70 2 4 3 2" xfId="19309"/>
    <cellStyle name="Input 70 2 4 4" xfId="21580"/>
    <cellStyle name="Input 70 2 4 5" xfId="26164"/>
    <cellStyle name="Input 70 2 4 6" xfId="29849"/>
    <cellStyle name="Input 70 2 5" xfId="4068"/>
    <cellStyle name="Input 70 2 5 2" xfId="8760"/>
    <cellStyle name="Input 70 2 5 2 2" xfId="22884"/>
    <cellStyle name="Input 70 2 5 3" xfId="11890"/>
    <cellStyle name="Input 70 2 5 3 2" xfId="15272"/>
    <cellStyle name="Input 70 2 5 4" xfId="17939"/>
    <cellStyle name="Input 70 2 5 5" xfId="26165"/>
    <cellStyle name="Input 70 2 5 6" xfId="29850"/>
    <cellStyle name="Input 70 2 6" xfId="8756"/>
    <cellStyle name="Input 70 2 6 2" xfId="20349"/>
    <cellStyle name="Input 70 2 7" xfId="11886"/>
    <cellStyle name="Input 70 2 7 2" xfId="19310"/>
    <cellStyle name="Input 70 2 8" xfId="24118"/>
    <cellStyle name="Input 70 2 9" xfId="26161"/>
    <cellStyle name="Input 70 3" xfId="4069"/>
    <cellStyle name="Input 70 3 2" xfId="8761"/>
    <cellStyle name="Input 70 3 2 2" xfId="20339"/>
    <cellStyle name="Input 70 3 3" xfId="11891"/>
    <cellStyle name="Input 70 3 3 2" xfId="19047"/>
    <cellStyle name="Input 70 3 4" xfId="24121"/>
    <cellStyle name="Input 70 3 5" xfId="26166"/>
    <cellStyle name="Input 70 3 6" xfId="29851"/>
    <cellStyle name="Input 70 4" xfId="4070"/>
    <cellStyle name="Input 70 4 2" xfId="8762"/>
    <cellStyle name="Input 70 4 2 2" xfId="22891"/>
    <cellStyle name="Input 70 4 3" xfId="11892"/>
    <cellStyle name="Input 70 4 3 2" xfId="19308"/>
    <cellStyle name="Input 70 4 4" xfId="21579"/>
    <cellStyle name="Input 70 4 5" xfId="26167"/>
    <cellStyle name="Input 70 4 6" xfId="29852"/>
    <cellStyle name="Input 70 5" xfId="8755"/>
    <cellStyle name="Input 70 5 2" xfId="22894"/>
    <cellStyle name="Input 70 6" xfId="11885"/>
    <cellStyle name="Input 70 6 2" xfId="19045"/>
    <cellStyle name="Input 70 7" xfId="17940"/>
    <cellStyle name="Input 70 8" xfId="26160"/>
    <cellStyle name="Input 70 9" xfId="29845"/>
    <cellStyle name="Input 71" xfId="4071"/>
    <cellStyle name="Input 71 2" xfId="4072"/>
    <cellStyle name="Input 71 2 10" xfId="29854"/>
    <cellStyle name="Input 71 2 2" xfId="4073"/>
    <cellStyle name="Input 71 2 2 2" xfId="8765"/>
    <cellStyle name="Input 71 2 2 2 2" xfId="22890"/>
    <cellStyle name="Input 71 2 2 3" xfId="11895"/>
    <cellStyle name="Input 71 2 2 3 2" xfId="15269"/>
    <cellStyle name="Input 71 2 2 4" xfId="21578"/>
    <cellStyle name="Input 71 2 2 5" xfId="26170"/>
    <cellStyle name="Input 71 2 2 6" xfId="29855"/>
    <cellStyle name="Input 71 2 3" xfId="4074"/>
    <cellStyle name="Input 71 2 3 2" xfId="8766"/>
    <cellStyle name="Input 71 2 3 2 2" xfId="20345"/>
    <cellStyle name="Input 71 2 3 3" xfId="11896"/>
    <cellStyle name="Input 71 2 3 3 2" xfId="19057"/>
    <cellStyle name="Input 71 2 3 4" xfId="17937"/>
    <cellStyle name="Input 71 2 3 5" xfId="26171"/>
    <cellStyle name="Input 71 2 3 6" xfId="29856"/>
    <cellStyle name="Input 71 2 4" xfId="4075"/>
    <cellStyle name="Input 71 2 4 2" xfId="8767"/>
    <cellStyle name="Input 71 2 4 2 2" xfId="16313"/>
    <cellStyle name="Input 71 2 4 3" xfId="11897"/>
    <cellStyle name="Input 71 2 4 3 2" xfId="19298"/>
    <cellStyle name="Input 71 2 4 4" xfId="24119"/>
    <cellStyle name="Input 71 2 4 5" xfId="26172"/>
    <cellStyle name="Input 71 2 4 6" xfId="29857"/>
    <cellStyle name="Input 71 2 5" xfId="4076"/>
    <cellStyle name="Input 71 2 5 2" xfId="8768"/>
    <cellStyle name="Input 71 2 5 2 2" xfId="22885"/>
    <cellStyle name="Input 71 2 5 3" xfId="11898"/>
    <cellStyle name="Input 71 2 5 3 2" xfId="19050"/>
    <cellStyle name="Input 71 2 5 4" xfId="21577"/>
    <cellStyle name="Input 71 2 5 5" xfId="26173"/>
    <cellStyle name="Input 71 2 5 6" xfId="29858"/>
    <cellStyle name="Input 71 2 6" xfId="8764"/>
    <cellStyle name="Input 71 2 6 2" xfId="16314"/>
    <cellStyle name="Input 71 2 7" xfId="11894"/>
    <cellStyle name="Input 71 2 7 2" xfId="15270"/>
    <cellStyle name="Input 71 2 8" xfId="24120"/>
    <cellStyle name="Input 71 2 9" xfId="26169"/>
    <cellStyle name="Input 71 3" xfId="4077"/>
    <cellStyle name="Input 71 3 2" xfId="8769"/>
    <cellStyle name="Input 71 3 2 2" xfId="20340"/>
    <cellStyle name="Input 71 3 3" xfId="11899"/>
    <cellStyle name="Input 71 3 3 2" xfId="19305"/>
    <cellStyle name="Input 71 3 4" xfId="17936"/>
    <cellStyle name="Input 71 3 5" xfId="26174"/>
    <cellStyle name="Input 71 3 6" xfId="29859"/>
    <cellStyle name="Input 71 4" xfId="4078"/>
    <cellStyle name="Input 71 4 2" xfId="8770"/>
    <cellStyle name="Input 71 4 2 2" xfId="22889"/>
    <cellStyle name="Input 71 4 3" xfId="11900"/>
    <cellStyle name="Input 71 4 3 2" xfId="15268"/>
    <cellStyle name="Input 71 4 4" xfId="17935"/>
    <cellStyle name="Input 71 4 5" xfId="26175"/>
    <cellStyle name="Input 71 4 6" xfId="29860"/>
    <cellStyle name="Input 71 5" xfId="8763"/>
    <cellStyle name="Input 71 5 2" xfId="20346"/>
    <cellStyle name="Input 71 6" xfId="11893"/>
    <cellStyle name="Input 71 6 2" xfId="15271"/>
    <cellStyle name="Input 71 7" xfId="17938"/>
    <cellStyle name="Input 71 8" xfId="26168"/>
    <cellStyle name="Input 71 9" xfId="29853"/>
    <cellStyle name="Input 72" xfId="4079"/>
    <cellStyle name="Input 72 2" xfId="4080"/>
    <cellStyle name="Input 72 2 10" xfId="29862"/>
    <cellStyle name="Input 72 2 2" xfId="4081"/>
    <cellStyle name="Input 72 2 2 2" xfId="8773"/>
    <cellStyle name="Input 72 2 2 2 2" xfId="22888"/>
    <cellStyle name="Input 72 2 2 3" xfId="11903"/>
    <cellStyle name="Input 72 2 2 3 2" xfId="15267"/>
    <cellStyle name="Input 72 2 2 4" xfId="21567"/>
    <cellStyle name="Input 72 2 2 5" xfId="26178"/>
    <cellStyle name="Input 72 2 2 6" xfId="29863"/>
    <cellStyle name="Input 72 2 3" xfId="4082"/>
    <cellStyle name="Input 72 2 3 2" xfId="8774"/>
    <cellStyle name="Input 72 2 3 2 2" xfId="20343"/>
    <cellStyle name="Input 72 2 3 3" xfId="11904"/>
    <cellStyle name="Input 72 2 3 3 2" xfId="19056"/>
    <cellStyle name="Input 72 2 3 4" xfId="24116"/>
    <cellStyle name="Input 72 2 3 5" xfId="26179"/>
    <cellStyle name="Input 72 2 3 6" xfId="29864"/>
    <cellStyle name="Input 72 2 4" xfId="4083"/>
    <cellStyle name="Input 72 2 4 2" xfId="8775"/>
    <cellStyle name="Input 72 2 4 2 2" xfId="16311"/>
    <cellStyle name="Input 72 2 4 3" xfId="11905"/>
    <cellStyle name="Input 72 2 4 3 2" xfId="19299"/>
    <cellStyle name="Input 72 2 4 4" xfId="21574"/>
    <cellStyle name="Input 72 2 4 5" xfId="26180"/>
    <cellStyle name="Input 72 2 4 6" xfId="29865"/>
    <cellStyle name="Input 72 2 5" xfId="4084"/>
    <cellStyle name="Input 72 2 5 2" xfId="8776"/>
    <cellStyle name="Input 72 2 5 2 2" xfId="22887"/>
    <cellStyle name="Input 72 2 5 3" xfId="11906"/>
    <cellStyle name="Input 72 2 5 3 2" xfId="19052"/>
    <cellStyle name="Input 72 2 5 4" xfId="17933"/>
    <cellStyle name="Input 72 2 5 5" xfId="26181"/>
    <cellStyle name="Input 72 2 5 6" xfId="29866"/>
    <cellStyle name="Input 72 2 6" xfId="8772"/>
    <cellStyle name="Input 72 2 6 2" xfId="16312"/>
    <cellStyle name="Input 72 2 7" xfId="11902"/>
    <cellStyle name="Input 72 2 7 2" xfId="19304"/>
    <cellStyle name="Input 72 2 8" xfId="24109"/>
    <cellStyle name="Input 72 2 9" xfId="26177"/>
    <cellStyle name="Input 72 3" xfId="4085"/>
    <cellStyle name="Input 72 3 2" xfId="8777"/>
    <cellStyle name="Input 72 3 2 2" xfId="20342"/>
    <cellStyle name="Input 72 3 3" xfId="11907"/>
    <cellStyle name="Input 72 3 3 2" xfId="19303"/>
    <cellStyle name="Input 72 3 4" xfId="24115"/>
    <cellStyle name="Input 72 3 5" xfId="26182"/>
    <cellStyle name="Input 72 3 6" xfId="29867"/>
    <cellStyle name="Input 72 4" xfId="4086"/>
    <cellStyle name="Input 72 4 2" xfId="8778"/>
    <cellStyle name="Input 72 4 2 2" xfId="16310"/>
    <cellStyle name="Input 72 4 3" xfId="11908"/>
    <cellStyle name="Input 72 4 3 2" xfId="15266"/>
    <cellStyle name="Input 72 4 4" xfId="21573"/>
    <cellStyle name="Input 72 4 5" xfId="26183"/>
    <cellStyle name="Input 72 4 6" xfId="29868"/>
    <cellStyle name="Input 72 5" xfId="8771"/>
    <cellStyle name="Input 72 5 2" xfId="20344"/>
    <cellStyle name="Input 72 6" xfId="11901"/>
    <cellStyle name="Input 72 6 2" xfId="19051"/>
    <cellStyle name="Input 72 7" xfId="17934"/>
    <cellStyle name="Input 72 8" xfId="26176"/>
    <cellStyle name="Input 72 9" xfId="29861"/>
    <cellStyle name="Input 73" xfId="4087"/>
    <cellStyle name="Input 74" xfId="4088"/>
    <cellStyle name="Input 74 2" xfId="4089"/>
    <cellStyle name="Input 74 2 10" xfId="29870"/>
    <cellStyle name="Input 74 2 2" xfId="4090"/>
    <cellStyle name="Input 74 2 2 2" xfId="8781"/>
    <cellStyle name="Input 74 2 2 2 2" xfId="16309"/>
    <cellStyle name="Input 74 2 2 3" xfId="11911"/>
    <cellStyle name="Input 74 2 2 3 2" xfId="15265"/>
    <cellStyle name="Input 74 2 2 4" xfId="24114"/>
    <cellStyle name="Input 74 2 2 5" xfId="26186"/>
    <cellStyle name="Input 74 2 2 6" xfId="29871"/>
    <cellStyle name="Input 74 2 3" xfId="4091"/>
    <cellStyle name="Input 74 2 3 2" xfId="8782"/>
    <cellStyle name="Input 74 2 3 2 2" xfId="16308"/>
    <cellStyle name="Input 74 2 3 3" xfId="11912"/>
    <cellStyle name="Input 74 2 3 3 2" xfId="19054"/>
    <cellStyle name="Input 74 2 3 4" xfId="21572"/>
    <cellStyle name="Input 74 2 3 5" xfId="26187"/>
    <cellStyle name="Input 74 2 3 6" xfId="29872"/>
    <cellStyle name="Input 74 2 4" xfId="4092"/>
    <cellStyle name="Input 74 2 4 2" xfId="8783"/>
    <cellStyle name="Input 74 2 4 2 2" xfId="16307"/>
    <cellStyle name="Input 74 2 4 3" xfId="11913"/>
    <cellStyle name="Input 74 2 4 3 2" xfId="19301"/>
    <cellStyle name="Input 74 2 4 4" xfId="17932"/>
    <cellStyle name="Input 74 2 4 5" xfId="26188"/>
    <cellStyle name="Input 74 2 4 6" xfId="29873"/>
    <cellStyle name="Input 74 2 5" xfId="4093"/>
    <cellStyle name="Input 74 2 5 2" xfId="8784"/>
    <cellStyle name="Input 74 2 5 2 2" xfId="22876"/>
    <cellStyle name="Input 74 2 5 3" xfId="11914"/>
    <cellStyle name="Input 74 2 5 3 2" xfId="15264"/>
    <cellStyle name="Input 74 2 5 4" xfId="24113"/>
    <cellStyle name="Input 74 2 5 5" xfId="26189"/>
    <cellStyle name="Input 74 2 5 6" xfId="29874"/>
    <cellStyle name="Input 74 2 6" xfId="8780"/>
    <cellStyle name="Input 74 2 6 2" xfId="20341"/>
    <cellStyle name="Input 74 2 7" xfId="11910"/>
    <cellStyle name="Input 74 2 7 2" xfId="19302"/>
    <cellStyle name="Input 74 2 8" xfId="21568"/>
    <cellStyle name="Input 74 2 9" xfId="26185"/>
    <cellStyle name="Input 74 3" xfId="4094"/>
    <cellStyle name="Input 74 3 2" xfId="8785"/>
    <cellStyle name="Input 74 3 2 2" xfId="20331"/>
    <cellStyle name="Input 74 3 3" xfId="11915"/>
    <cellStyle name="Input 74 3 3 2" xfId="19055"/>
    <cellStyle name="Input 74 3 4" xfId="21571"/>
    <cellStyle name="Input 74 3 5" xfId="26190"/>
    <cellStyle name="Input 74 3 6" xfId="29875"/>
    <cellStyle name="Input 74 4" xfId="4095"/>
    <cellStyle name="Input 74 4 2" xfId="8786"/>
    <cellStyle name="Input 74 4 2 2" xfId="22883"/>
    <cellStyle name="Input 74 4 3" xfId="11916"/>
    <cellStyle name="Input 74 4 3 2" xfId="19300"/>
    <cellStyle name="Input 74 4 4" xfId="17931"/>
    <cellStyle name="Input 74 4 5" xfId="26191"/>
    <cellStyle name="Input 74 4 6" xfId="29876"/>
    <cellStyle name="Input 74 5" xfId="8779"/>
    <cellStyle name="Input 74 5 2" xfId="22886"/>
    <cellStyle name="Input 74 6" xfId="11909"/>
    <cellStyle name="Input 74 6 2" xfId="19053"/>
    <cellStyle name="Input 74 7" xfId="24110"/>
    <cellStyle name="Input 74 8" xfId="26184"/>
    <cellStyle name="Input 74 9" xfId="29869"/>
    <cellStyle name="Input 75" xfId="4096"/>
    <cellStyle name="Input 75 2" xfId="4097"/>
    <cellStyle name="Input 75 2 10" xfId="29878"/>
    <cellStyle name="Input 75 2 2" xfId="4098"/>
    <cellStyle name="Input 75 2 2 2" xfId="8789"/>
    <cellStyle name="Input 75 2 2 2 2" xfId="22882"/>
    <cellStyle name="Input 75 2 2 3" xfId="11919"/>
    <cellStyle name="Input 75 2 2 3 2" xfId="15261"/>
    <cellStyle name="Input 75 2 2 4" xfId="17930"/>
    <cellStyle name="Input 75 2 2 5" xfId="26194"/>
    <cellStyle name="Input 75 2 2 6" xfId="29879"/>
    <cellStyle name="Input 75 2 3" xfId="4099"/>
    <cellStyle name="Input 75 2 3 2" xfId="8790"/>
    <cellStyle name="Input 75 2 3 2 2" xfId="20337"/>
    <cellStyle name="Input 75 2 3 3" xfId="11920"/>
    <cellStyle name="Input 75 2 3 3 2" xfId="19065"/>
    <cellStyle name="Input 75 2 3 4" xfId="24111"/>
    <cellStyle name="Input 75 2 3 5" xfId="26195"/>
    <cellStyle name="Input 75 2 3 6" xfId="29880"/>
    <cellStyle name="Input 75 2 4" xfId="4100"/>
    <cellStyle name="Input 75 2 4 2" xfId="8791"/>
    <cellStyle name="Input 75 2 4 2 2" xfId="16305"/>
    <cellStyle name="Input 75 2 4 3" xfId="11921"/>
    <cellStyle name="Input 75 2 4 3 2" xfId="19290"/>
    <cellStyle name="Input 75 2 4 4" xfId="21569"/>
    <cellStyle name="Input 75 2 4 5" xfId="26196"/>
    <cellStyle name="Input 75 2 4 6" xfId="29881"/>
    <cellStyle name="Input 75 2 5" xfId="4101"/>
    <cellStyle name="Input 75 2 5 2" xfId="8792"/>
    <cellStyle name="Input 75 2 5 2 2" xfId="22877"/>
    <cellStyle name="Input 75 2 5 3" xfId="11922"/>
    <cellStyle name="Input 75 2 5 3 2" xfId="19058"/>
    <cellStyle name="Input 75 2 5 4" xfId="17929"/>
    <cellStyle name="Input 75 2 5 5" xfId="26197"/>
    <cellStyle name="Input 75 2 5 6" xfId="29882"/>
    <cellStyle name="Input 75 2 6" xfId="8788"/>
    <cellStyle name="Input 75 2 6 2" xfId="16306"/>
    <cellStyle name="Input 75 2 7" xfId="11918"/>
    <cellStyle name="Input 75 2 7 2" xfId="15262"/>
    <cellStyle name="Input 75 2 8" xfId="21570"/>
    <cellStyle name="Input 75 2 9" xfId="26193"/>
    <cellStyle name="Input 75 3" xfId="4102"/>
    <cellStyle name="Input 75 3 2" xfId="8793"/>
    <cellStyle name="Input 75 3 2 2" xfId="20332"/>
    <cellStyle name="Input 75 3 3" xfId="11923"/>
    <cellStyle name="Input 75 3 3 2" xfId="19297"/>
    <cellStyle name="Input 75 3 4" xfId="17928"/>
    <cellStyle name="Input 75 3 5" xfId="26198"/>
    <cellStyle name="Input 75 3 6" xfId="29883"/>
    <cellStyle name="Input 75 4" xfId="4103"/>
    <cellStyle name="Input 75 4 2" xfId="8794"/>
    <cellStyle name="Input 75 4 2 2" xfId="22881"/>
    <cellStyle name="Input 75 4 3" xfId="11924"/>
    <cellStyle name="Input 75 4 3 2" xfId="15260"/>
    <cellStyle name="Input 75 4 4" xfId="17927"/>
    <cellStyle name="Input 75 4 5" xfId="26199"/>
    <cellStyle name="Input 75 4 6" xfId="29884"/>
    <cellStyle name="Input 75 5" xfId="8787"/>
    <cellStyle name="Input 75 5 2" xfId="20338"/>
    <cellStyle name="Input 75 6" xfId="11917"/>
    <cellStyle name="Input 75 6 2" xfId="15263"/>
    <cellStyle name="Input 75 7" xfId="24112"/>
    <cellStyle name="Input 75 8" xfId="26192"/>
    <cellStyle name="Input 75 9" xfId="29877"/>
    <cellStyle name="Input 76" xfId="4104"/>
    <cellStyle name="Input 76 2" xfId="4105"/>
    <cellStyle name="Input 76 2 10" xfId="29886"/>
    <cellStyle name="Input 76 2 2" xfId="4106"/>
    <cellStyle name="Input 76 2 2 2" xfId="8797"/>
    <cellStyle name="Input 76 2 2 2 2" xfId="22880"/>
    <cellStyle name="Input 76 2 2 3" xfId="11927"/>
    <cellStyle name="Input 76 2 2 3 2" xfId="15259"/>
    <cellStyle name="Input 76 2 2 4" xfId="21537"/>
    <cellStyle name="Input 76 2 2 5" xfId="26202"/>
    <cellStyle name="Input 76 2 2 6" xfId="29887"/>
    <cellStyle name="Input 76 2 3" xfId="4107"/>
    <cellStyle name="Input 76 2 3 2" xfId="8798"/>
    <cellStyle name="Input 76 2 3 2 2" xfId="20335"/>
    <cellStyle name="Input 76 2 3 3" xfId="11928"/>
    <cellStyle name="Input 76 2 3 3 2" xfId="19064"/>
    <cellStyle name="Input 76 2 3 4" xfId="24107"/>
    <cellStyle name="Input 76 2 3 5" xfId="26203"/>
    <cellStyle name="Input 76 2 3 6" xfId="29888"/>
    <cellStyle name="Input 76 2 4" xfId="4108"/>
    <cellStyle name="Input 76 2 4 2" xfId="8799"/>
    <cellStyle name="Input 76 2 4 2 2" xfId="16303"/>
    <cellStyle name="Input 76 2 4 3" xfId="11929"/>
    <cellStyle name="Input 76 2 4 3 2" xfId="19291"/>
    <cellStyle name="Input 76 2 4 4" xfId="21565"/>
    <cellStyle name="Input 76 2 4 5" xfId="26204"/>
    <cellStyle name="Input 76 2 4 6" xfId="29889"/>
    <cellStyle name="Input 76 2 5" xfId="4109"/>
    <cellStyle name="Input 76 2 5 2" xfId="8800"/>
    <cellStyle name="Input 76 2 5 2 2" xfId="22879"/>
    <cellStyle name="Input 76 2 5 3" xfId="11930"/>
    <cellStyle name="Input 76 2 5 3 2" xfId="19060"/>
    <cellStyle name="Input 76 2 5 4" xfId="17925"/>
    <cellStyle name="Input 76 2 5 5" xfId="26205"/>
    <cellStyle name="Input 76 2 5 6" xfId="29890"/>
    <cellStyle name="Input 76 2 6" xfId="8796"/>
    <cellStyle name="Input 76 2 6 2" xfId="16304"/>
    <cellStyle name="Input 76 2 7" xfId="11926"/>
    <cellStyle name="Input 76 2 7 2" xfId="19296"/>
    <cellStyle name="Input 76 2 8" xfId="24079"/>
    <cellStyle name="Input 76 2 9" xfId="26201"/>
    <cellStyle name="Input 76 3" xfId="4110"/>
    <cellStyle name="Input 76 3 2" xfId="8801"/>
    <cellStyle name="Input 76 3 2 2" xfId="20334"/>
    <cellStyle name="Input 76 3 3" xfId="11931"/>
    <cellStyle name="Input 76 3 3 2" xfId="19295"/>
    <cellStyle name="Input 76 3 4" xfId="24106"/>
    <cellStyle name="Input 76 3 5" xfId="26206"/>
    <cellStyle name="Input 76 3 6" xfId="29891"/>
    <cellStyle name="Input 76 4" xfId="4111"/>
    <cellStyle name="Input 76 4 2" xfId="8802"/>
    <cellStyle name="Input 76 4 2 2" xfId="16302"/>
    <cellStyle name="Input 76 4 3" xfId="11932"/>
    <cellStyle name="Input 76 4 3 2" xfId="15258"/>
    <cellStyle name="Input 76 4 4" xfId="21564"/>
    <cellStyle name="Input 76 4 5" xfId="26207"/>
    <cellStyle name="Input 76 4 6" xfId="29892"/>
    <cellStyle name="Input 76 5" xfId="8795"/>
    <cellStyle name="Input 76 5 2" xfId="20336"/>
    <cellStyle name="Input 76 6" xfId="11925"/>
    <cellStyle name="Input 76 6 2" xfId="19059"/>
    <cellStyle name="Input 76 7" xfId="17926"/>
    <cellStyle name="Input 76 8" xfId="26200"/>
    <cellStyle name="Input 76 9" xfId="29885"/>
    <cellStyle name="Input 77" xfId="4112"/>
    <cellStyle name="Input 77 2" xfId="4113"/>
    <cellStyle name="Input 77 2 10" xfId="29894"/>
    <cellStyle name="Input 77 2 2" xfId="4114"/>
    <cellStyle name="Input 77 2 2 2" xfId="8805"/>
    <cellStyle name="Input 77 2 2 2 2" xfId="16301"/>
    <cellStyle name="Input 77 2 2 3" xfId="11935"/>
    <cellStyle name="Input 77 2 2 3 2" xfId="15257"/>
    <cellStyle name="Input 77 2 2 4" xfId="21559"/>
    <cellStyle name="Input 77 2 2 5" xfId="26210"/>
    <cellStyle name="Input 77 2 2 6" xfId="29895"/>
    <cellStyle name="Input 77 2 3" xfId="4115"/>
    <cellStyle name="Input 77 2 3 2" xfId="8806"/>
    <cellStyle name="Input 77 2 3 2 2" xfId="16300"/>
    <cellStyle name="Input 77 2 3 3" xfId="11936"/>
    <cellStyle name="Input 77 2 3 3 2" xfId="19062"/>
    <cellStyle name="Input 77 2 3 4" xfId="24105"/>
    <cellStyle name="Input 77 2 3 5" xfId="26211"/>
    <cellStyle name="Input 77 2 3 6" xfId="29896"/>
    <cellStyle name="Input 77 2 4" xfId="4116"/>
    <cellStyle name="Input 77 2 4 2" xfId="8807"/>
    <cellStyle name="Input 77 2 4 2 2" xfId="16299"/>
    <cellStyle name="Input 77 2 4 3" xfId="11937"/>
    <cellStyle name="Input 77 2 4 3 2" xfId="19293"/>
    <cellStyle name="Input 77 2 4 4" xfId="21563"/>
    <cellStyle name="Input 77 2 4 5" xfId="26212"/>
    <cellStyle name="Input 77 2 4 6" xfId="29897"/>
    <cellStyle name="Input 77 2 5" xfId="4117"/>
    <cellStyle name="Input 77 2 5 2" xfId="8808"/>
    <cellStyle name="Input 77 2 5 2 2" xfId="22868"/>
    <cellStyle name="Input 77 2 5 3" xfId="11938"/>
    <cellStyle name="Input 77 2 5 3 2" xfId="15256"/>
    <cellStyle name="Input 77 2 5 4" xfId="17923"/>
    <cellStyle name="Input 77 2 5 5" xfId="26213"/>
    <cellStyle name="Input 77 2 5 6" xfId="29898"/>
    <cellStyle name="Input 77 2 6" xfId="8804"/>
    <cellStyle name="Input 77 2 6 2" xfId="20333"/>
    <cellStyle name="Input 77 2 7" xfId="11934"/>
    <cellStyle name="Input 77 2 7 2" xfId="19294"/>
    <cellStyle name="Input 77 2 8" xfId="24101"/>
    <cellStyle name="Input 77 2 9" xfId="26209"/>
    <cellStyle name="Input 77 3" xfId="4118"/>
    <cellStyle name="Input 77 3 2" xfId="8809"/>
    <cellStyle name="Input 77 3 2 2" xfId="20323"/>
    <cellStyle name="Input 77 3 3" xfId="11939"/>
    <cellStyle name="Input 77 3 3 2" xfId="19063"/>
    <cellStyle name="Input 77 3 4" xfId="24104"/>
    <cellStyle name="Input 77 3 5" xfId="26214"/>
    <cellStyle name="Input 77 3 6" xfId="29899"/>
    <cellStyle name="Input 77 4" xfId="4119"/>
    <cellStyle name="Input 77 4 2" xfId="8810"/>
    <cellStyle name="Input 77 4 2 2" xfId="22875"/>
    <cellStyle name="Input 77 4 3" xfId="11940"/>
    <cellStyle name="Input 77 4 3 2" xfId="19292"/>
    <cellStyle name="Input 77 4 4" xfId="21562"/>
    <cellStyle name="Input 77 4 5" xfId="26215"/>
    <cellStyle name="Input 77 4 6" xfId="29900"/>
    <cellStyle name="Input 77 5" xfId="8803"/>
    <cellStyle name="Input 77 5 2" xfId="22878"/>
    <cellStyle name="Input 77 6" xfId="11933"/>
    <cellStyle name="Input 77 6 2" xfId="19061"/>
    <cellStyle name="Input 77 7" xfId="17924"/>
    <cellStyle name="Input 77 8" xfId="26208"/>
    <cellStyle name="Input 77 9" xfId="29893"/>
    <cellStyle name="Input 78" xfId="4120"/>
    <cellStyle name="Input 78 2" xfId="4121"/>
    <cellStyle name="Input 78 2 10" xfId="29902"/>
    <cellStyle name="Input 78 2 2" xfId="4122"/>
    <cellStyle name="Input 78 2 2 2" xfId="8813"/>
    <cellStyle name="Input 78 2 2 2 2" xfId="22874"/>
    <cellStyle name="Input 78 2 2 3" xfId="11943"/>
    <cellStyle name="Input 78 2 2 3 2" xfId="15253"/>
    <cellStyle name="Input 78 2 2 4" xfId="21561"/>
    <cellStyle name="Input 78 2 2 5" xfId="26218"/>
    <cellStyle name="Input 78 2 2 6" xfId="29903"/>
    <cellStyle name="Input 78 2 3" xfId="4123"/>
    <cellStyle name="Input 78 2 3 2" xfId="8814"/>
    <cellStyle name="Input 78 2 3 2 2" xfId="20329"/>
    <cellStyle name="Input 78 2 3 3" xfId="11944"/>
    <cellStyle name="Input 78 2 3 3 2" xfId="19069"/>
    <cellStyle name="Input 78 2 3 4" xfId="17921"/>
    <cellStyle name="Input 78 2 3 5" xfId="26219"/>
    <cellStyle name="Input 78 2 3 6" xfId="29904"/>
    <cellStyle name="Input 78 2 4" xfId="4124"/>
    <cellStyle name="Input 78 2 4 2" xfId="8815"/>
    <cellStyle name="Input 78 2 4 2 2" xfId="16297"/>
    <cellStyle name="Input 78 2 4 3" xfId="11945"/>
    <cellStyle name="Input 78 2 4 3 2" xfId="19066"/>
    <cellStyle name="Input 78 2 4 4" xfId="24102"/>
    <cellStyle name="Input 78 2 4 5" xfId="26220"/>
    <cellStyle name="Input 78 2 4 6" xfId="29905"/>
    <cellStyle name="Input 78 2 5" xfId="4125"/>
    <cellStyle name="Input 78 2 5 2" xfId="8816"/>
    <cellStyle name="Input 78 2 5 2 2" xfId="22869"/>
    <cellStyle name="Input 78 2 5 3" xfId="11946"/>
    <cellStyle name="Input 78 2 5 3 2" xfId="15252"/>
    <cellStyle name="Input 78 2 5 4" xfId="21560"/>
    <cellStyle name="Input 78 2 5 5" xfId="26221"/>
    <cellStyle name="Input 78 2 5 6" xfId="29906"/>
    <cellStyle name="Input 78 2 6" xfId="8812"/>
    <cellStyle name="Input 78 2 6 2" xfId="16298"/>
    <cellStyle name="Input 78 2 7" xfId="11942"/>
    <cellStyle name="Input 78 2 7 2" xfId="15254"/>
    <cellStyle name="Input 78 2 8" xfId="24103"/>
    <cellStyle name="Input 78 2 9" xfId="26217"/>
    <cellStyle name="Input 78 3" xfId="4126"/>
    <cellStyle name="Input 78 3 2" xfId="8817"/>
    <cellStyle name="Input 78 3 2 2" xfId="20324"/>
    <cellStyle name="Input 78 3 3" xfId="11947"/>
    <cellStyle name="Input 78 3 3 2" xfId="19068"/>
    <cellStyle name="Input 78 3 4" xfId="17920"/>
    <cellStyle name="Input 78 3 5" xfId="26222"/>
    <cellStyle name="Input 78 3 6" xfId="29907"/>
    <cellStyle name="Input 78 4" xfId="4127"/>
    <cellStyle name="Input 78 4 2" xfId="8818"/>
    <cellStyle name="Input 78 4 2 2" xfId="22873"/>
    <cellStyle name="Input 78 4 3" xfId="11948"/>
    <cellStyle name="Input 78 4 3 2" xfId="19067"/>
    <cellStyle name="Input 78 4 4" xfId="17919"/>
    <cellStyle name="Input 78 4 5" xfId="26223"/>
    <cellStyle name="Input 78 4 6" xfId="29908"/>
    <cellStyle name="Input 78 5" xfId="8811"/>
    <cellStyle name="Input 78 5 2" xfId="20330"/>
    <cellStyle name="Input 78 6" xfId="11941"/>
    <cellStyle name="Input 78 6 2" xfId="15255"/>
    <cellStyle name="Input 78 7" xfId="17922"/>
    <cellStyle name="Input 78 8" xfId="26216"/>
    <cellStyle name="Input 78 9" xfId="29901"/>
    <cellStyle name="Input 79" xfId="4128"/>
    <cellStyle name="Input 79 2" xfId="4129"/>
    <cellStyle name="Input 79 2 10" xfId="29910"/>
    <cellStyle name="Input 79 2 2" xfId="4130"/>
    <cellStyle name="Input 79 2 2 2" xfId="8821"/>
    <cellStyle name="Input 79 2 2 2 2" xfId="22872"/>
    <cellStyle name="Input 79 2 2 3" xfId="11951"/>
    <cellStyle name="Input 79 2 2 3 2" xfId="15249"/>
    <cellStyle name="Input 79 2 2 4" xfId="24100"/>
    <cellStyle name="Input 79 2 2 5" xfId="26226"/>
    <cellStyle name="Input 79 2 2 6" xfId="29911"/>
    <cellStyle name="Input 79 2 3" xfId="4131"/>
    <cellStyle name="Input 79 2 3 2" xfId="8822"/>
    <cellStyle name="Input 79 2 3 2 2" xfId="20327"/>
    <cellStyle name="Input 79 2 3 3" xfId="11952"/>
    <cellStyle name="Input 79 2 3 3 2" xfId="15248"/>
    <cellStyle name="Input 79 2 3 4" xfId="21558"/>
    <cellStyle name="Input 79 2 3 5" xfId="26227"/>
    <cellStyle name="Input 79 2 3 6" xfId="29912"/>
    <cellStyle name="Input 79 2 4" xfId="4132"/>
    <cellStyle name="Input 79 2 4 2" xfId="8823"/>
    <cellStyle name="Input 79 2 4 2 2" xfId="16295"/>
    <cellStyle name="Input 79 2 4 3" xfId="11953"/>
    <cellStyle name="Input 79 2 4 3 2" xfId="15247"/>
    <cellStyle name="Input 79 2 4 4" xfId="17918"/>
    <cellStyle name="Input 79 2 4 5" xfId="26228"/>
    <cellStyle name="Input 79 2 4 6" xfId="29913"/>
    <cellStyle name="Input 79 2 5" xfId="4133"/>
    <cellStyle name="Input 79 2 5 2" xfId="8824"/>
    <cellStyle name="Input 79 2 5 2 2" xfId="22871"/>
    <cellStyle name="Input 79 2 5 3" xfId="11954"/>
    <cellStyle name="Input 79 2 5 3 2" xfId="15246"/>
    <cellStyle name="Input 79 2 5 4" xfId="24099"/>
    <cellStyle name="Input 79 2 5 5" xfId="26229"/>
    <cellStyle name="Input 79 2 5 6" xfId="29914"/>
    <cellStyle name="Input 79 2 6" xfId="8820"/>
    <cellStyle name="Input 79 2 6 2" xfId="16296"/>
    <cellStyle name="Input 79 2 7" xfId="11950"/>
    <cellStyle name="Input 79 2 7 2" xfId="15250"/>
    <cellStyle name="Input 79 2 8" xfId="21554"/>
    <cellStyle name="Input 79 2 9" xfId="26225"/>
    <cellStyle name="Input 79 3" xfId="4134"/>
    <cellStyle name="Input 79 3 2" xfId="8825"/>
    <cellStyle name="Input 79 3 2 2" xfId="20326"/>
    <cellStyle name="Input 79 3 3" xfId="11955"/>
    <cellStyle name="Input 79 3 3 2" xfId="15245"/>
    <cellStyle name="Input 79 3 4" xfId="21557"/>
    <cellStyle name="Input 79 3 5" xfId="26230"/>
    <cellStyle name="Input 79 3 6" xfId="29915"/>
    <cellStyle name="Input 79 4" xfId="4135"/>
    <cellStyle name="Input 79 4 2" xfId="8826"/>
    <cellStyle name="Input 79 4 2 2" xfId="16294"/>
    <cellStyle name="Input 79 4 3" xfId="11956"/>
    <cellStyle name="Input 79 4 3 2" xfId="15244"/>
    <cellStyle name="Input 79 4 4" xfId="17917"/>
    <cellStyle name="Input 79 4 5" xfId="26231"/>
    <cellStyle name="Input 79 4 6" xfId="29916"/>
    <cellStyle name="Input 79 5" xfId="8819"/>
    <cellStyle name="Input 79 5 2" xfId="20328"/>
    <cellStyle name="Input 79 6" xfId="11949"/>
    <cellStyle name="Input 79 6 2" xfId="15251"/>
    <cellStyle name="Input 79 7" xfId="24096"/>
    <cellStyle name="Input 79 8" xfId="26224"/>
    <cellStyle name="Input 79 9" xfId="29909"/>
    <cellStyle name="Input 8" xfId="4136"/>
    <cellStyle name="Input 8 2" xfId="4137"/>
    <cellStyle name="Input 8 2 10" xfId="29918"/>
    <cellStyle name="Input 8 2 2" xfId="4138"/>
    <cellStyle name="Input 8 2 2 2" xfId="8829"/>
    <cellStyle name="Input 8 2 2 2 2" xfId="16293"/>
    <cellStyle name="Input 8 2 2 3" xfId="11959"/>
    <cellStyle name="Input 8 2 2 3 2" xfId="15242"/>
    <cellStyle name="Input 8 2 2 4" xfId="17916"/>
    <cellStyle name="Input 8 2 2 5" xfId="26234"/>
    <cellStyle name="Input 8 2 2 6" xfId="29919"/>
    <cellStyle name="Input 8 2 3" xfId="4139"/>
    <cellStyle name="Input 8 2 3 2" xfId="8830"/>
    <cellStyle name="Input 8 2 3 2 2" xfId="16292"/>
    <cellStyle name="Input 8 2 3 3" xfId="11960"/>
    <cellStyle name="Input 8 2 3 3 2" xfId="15241"/>
    <cellStyle name="Input 8 2 3 4" xfId="24097"/>
    <cellStyle name="Input 8 2 3 5" xfId="26235"/>
    <cellStyle name="Input 8 2 3 6" xfId="29920"/>
    <cellStyle name="Input 8 2 4" xfId="4140"/>
    <cellStyle name="Input 8 2 4 2" xfId="8831"/>
    <cellStyle name="Input 8 2 4 2 2" xfId="16291"/>
    <cellStyle name="Input 8 2 4 3" xfId="11961"/>
    <cellStyle name="Input 8 2 4 3 2" xfId="15240"/>
    <cellStyle name="Input 8 2 4 4" xfId="21555"/>
    <cellStyle name="Input 8 2 4 5" xfId="26236"/>
    <cellStyle name="Input 8 2 4 6" xfId="29921"/>
    <cellStyle name="Input 8 2 5" xfId="4141"/>
    <cellStyle name="Input 8 2 5 2" xfId="8832"/>
    <cellStyle name="Input 8 2 5 2 2" xfId="22860"/>
    <cellStyle name="Input 8 2 5 3" xfId="11962"/>
    <cellStyle name="Input 8 2 5 3 2" xfId="15239"/>
    <cellStyle name="Input 8 2 5 4" xfId="17915"/>
    <cellStyle name="Input 8 2 5 5" xfId="26237"/>
    <cellStyle name="Input 8 2 5 6" xfId="29922"/>
    <cellStyle name="Input 8 2 6" xfId="8828"/>
    <cellStyle name="Input 8 2 6 2" xfId="20325"/>
    <cellStyle name="Input 8 2 7" xfId="11958"/>
    <cellStyle name="Input 8 2 7 2" xfId="19289"/>
    <cellStyle name="Input 8 2 8" xfId="21556"/>
    <cellStyle name="Input 8 2 9" xfId="26233"/>
    <cellStyle name="Input 8 3" xfId="4142"/>
    <cellStyle name="Input 8 3 2" xfId="8833"/>
    <cellStyle name="Input 8 3 2 2" xfId="20315"/>
    <cellStyle name="Input 8 3 3" xfId="11963"/>
    <cellStyle name="Input 8 3 3 2" xfId="15238"/>
    <cellStyle name="Input 8 3 4" xfId="17914"/>
    <cellStyle name="Input 8 3 5" xfId="26238"/>
    <cellStyle name="Input 8 3 6" xfId="29923"/>
    <cellStyle name="Input 8 4" xfId="4143"/>
    <cellStyle name="Input 8 4 2" xfId="8834"/>
    <cellStyle name="Input 8 4 2 2" xfId="22867"/>
    <cellStyle name="Input 8 4 3" xfId="11964"/>
    <cellStyle name="Input 8 4 3 2" xfId="15237"/>
    <cellStyle name="Input 8 4 4" xfId="24088"/>
    <cellStyle name="Input 8 4 5" xfId="26239"/>
    <cellStyle name="Input 8 4 6" xfId="29924"/>
    <cellStyle name="Input 8 5" xfId="8827"/>
    <cellStyle name="Input 8 5 2" xfId="22870"/>
    <cellStyle name="Input 8 6" xfId="11957"/>
    <cellStyle name="Input 8 6 2" xfId="15243"/>
    <cellStyle name="Input 8 7" xfId="24098"/>
    <cellStyle name="Input 8 8" xfId="26232"/>
    <cellStyle name="Input 8 9" xfId="29917"/>
    <cellStyle name="Input 80" xfId="4144"/>
    <cellStyle name="Input 80 2" xfId="4145"/>
    <cellStyle name="Input 80 2 10" xfId="29926"/>
    <cellStyle name="Input 80 2 2" xfId="4146"/>
    <cellStyle name="Input 80 2 2 2" xfId="8837"/>
    <cellStyle name="Input 80 2 2 2 2" xfId="22866"/>
    <cellStyle name="Input 80 2 2 3" xfId="11967"/>
    <cellStyle name="Input 80 2 2 3 2" xfId="15234"/>
    <cellStyle name="Input 80 2 2 4" xfId="21553"/>
    <cellStyle name="Input 80 2 2 5" xfId="26242"/>
    <cellStyle name="Input 80 2 2 6" xfId="29927"/>
    <cellStyle name="Input 80 2 3" xfId="4147"/>
    <cellStyle name="Input 80 2 3 2" xfId="8838"/>
    <cellStyle name="Input 80 2 3 2 2" xfId="20321"/>
    <cellStyle name="Input 80 2 3 3" xfId="11968"/>
    <cellStyle name="Input 80 2 3 3 2" xfId="15233"/>
    <cellStyle name="Input 80 2 3 4" xfId="17913"/>
    <cellStyle name="Input 80 2 3 5" xfId="26243"/>
    <cellStyle name="Input 80 2 3 6" xfId="29928"/>
    <cellStyle name="Input 80 2 4" xfId="4148"/>
    <cellStyle name="Input 80 2 4 2" xfId="8839"/>
    <cellStyle name="Input 80 2 4 2 2" xfId="16289"/>
    <cellStyle name="Input 80 2 4 3" xfId="11969"/>
    <cellStyle name="Input 80 2 4 3 2" xfId="15232"/>
    <cellStyle name="Input 80 2 4 4" xfId="24094"/>
    <cellStyle name="Input 80 2 4 5" xfId="26244"/>
    <cellStyle name="Input 80 2 4 6" xfId="29929"/>
    <cellStyle name="Input 80 2 5" xfId="4149"/>
    <cellStyle name="Input 80 2 5 2" xfId="8840"/>
    <cellStyle name="Input 80 2 5 2 2" xfId="22861"/>
    <cellStyle name="Input 80 2 5 3" xfId="11970"/>
    <cellStyle name="Input 80 2 5 3 2" xfId="15231"/>
    <cellStyle name="Input 80 2 5 4" xfId="21552"/>
    <cellStyle name="Input 80 2 5 5" xfId="26245"/>
    <cellStyle name="Input 80 2 5 6" xfId="29930"/>
    <cellStyle name="Input 80 2 6" xfId="8836"/>
    <cellStyle name="Input 80 2 6 2" xfId="16290"/>
    <cellStyle name="Input 80 2 7" xfId="11966"/>
    <cellStyle name="Input 80 2 7 2" xfId="15235"/>
    <cellStyle name="Input 80 2 8" xfId="24095"/>
    <cellStyle name="Input 80 2 9" xfId="26241"/>
    <cellStyle name="Input 80 3" xfId="4150"/>
    <cellStyle name="Input 80 3 2" xfId="8841"/>
    <cellStyle name="Input 80 3 2 2" xfId="20316"/>
    <cellStyle name="Input 80 3 3" xfId="11971"/>
    <cellStyle name="Input 80 3 3 2" xfId="15230"/>
    <cellStyle name="Input 80 3 4" xfId="17912"/>
    <cellStyle name="Input 80 3 5" xfId="26246"/>
    <cellStyle name="Input 80 3 6" xfId="29931"/>
    <cellStyle name="Input 80 4" xfId="4151"/>
    <cellStyle name="Input 80 4 2" xfId="8842"/>
    <cellStyle name="Input 80 4 2 2" xfId="22865"/>
    <cellStyle name="Input 80 4 3" xfId="11972"/>
    <cellStyle name="Input 80 4 3 2" xfId="15229"/>
    <cellStyle name="Input 80 4 4" xfId="24089"/>
    <cellStyle name="Input 80 4 5" xfId="26247"/>
    <cellStyle name="Input 80 4 6" xfId="29932"/>
    <cellStyle name="Input 80 5" xfId="8835"/>
    <cellStyle name="Input 80 5 2" xfId="20322"/>
    <cellStyle name="Input 80 6" xfId="11965"/>
    <cellStyle name="Input 80 6 2" xfId="15236"/>
    <cellStyle name="Input 80 7" xfId="21546"/>
    <cellStyle name="Input 80 8" xfId="26240"/>
    <cellStyle name="Input 80 9" xfId="29925"/>
    <cellStyle name="Input 81" xfId="4152"/>
    <cellStyle name="Input 81 2" xfId="4153"/>
    <cellStyle name="Input 81 2 10" xfId="29934"/>
    <cellStyle name="Input 81 2 2" xfId="4154"/>
    <cellStyle name="Input 81 2 2 2" xfId="8845"/>
    <cellStyle name="Input 81 2 2 2 2" xfId="22864"/>
    <cellStyle name="Input 81 2 2 3" xfId="11975"/>
    <cellStyle name="Input 81 2 2 3 2" xfId="15226"/>
    <cellStyle name="Input 81 2 2 4" xfId="21551"/>
    <cellStyle name="Input 81 2 2 5" xfId="26250"/>
    <cellStyle name="Input 81 2 2 6" xfId="29935"/>
    <cellStyle name="Input 81 2 3" xfId="4155"/>
    <cellStyle name="Input 81 2 3 2" xfId="8846"/>
    <cellStyle name="Input 81 2 3 2 2" xfId="20319"/>
    <cellStyle name="Input 81 2 3 3" xfId="11976"/>
    <cellStyle name="Input 81 2 3 3 2" xfId="15225"/>
    <cellStyle name="Input 81 2 3 4" xfId="17911"/>
    <cellStyle name="Input 81 2 3 5" xfId="26251"/>
    <cellStyle name="Input 81 2 3 6" xfId="29936"/>
    <cellStyle name="Input 81 2 4" xfId="4156"/>
    <cellStyle name="Input 81 2 4 2" xfId="8847"/>
    <cellStyle name="Input 81 2 4 2 2" xfId="16287"/>
    <cellStyle name="Input 81 2 4 3" xfId="11977"/>
    <cellStyle name="Input 81 2 4 3 2" xfId="15224"/>
    <cellStyle name="Input 81 2 4 4" xfId="24092"/>
    <cellStyle name="Input 81 2 4 5" xfId="26252"/>
    <cellStyle name="Input 81 2 4 6" xfId="29937"/>
    <cellStyle name="Input 81 2 5" xfId="4157"/>
    <cellStyle name="Input 81 2 5 2" xfId="8848"/>
    <cellStyle name="Input 81 2 5 2 2" xfId="22863"/>
    <cellStyle name="Input 81 2 5 3" xfId="11978"/>
    <cellStyle name="Input 81 2 5 3 2" xfId="15223"/>
    <cellStyle name="Input 81 2 5 4" xfId="21550"/>
    <cellStyle name="Input 81 2 5 5" xfId="26253"/>
    <cellStyle name="Input 81 2 5 6" xfId="29938"/>
    <cellStyle name="Input 81 2 6" xfId="8844"/>
    <cellStyle name="Input 81 2 6 2" xfId="16288"/>
    <cellStyle name="Input 81 2 7" xfId="11974"/>
    <cellStyle name="Input 81 2 7 2" xfId="15227"/>
    <cellStyle name="Input 81 2 8" xfId="24093"/>
    <cellStyle name="Input 81 2 9" xfId="26249"/>
    <cellStyle name="Input 81 3" xfId="4158"/>
    <cellStyle name="Input 81 3 2" xfId="8849"/>
    <cellStyle name="Input 81 3 2 2" xfId="20318"/>
    <cellStyle name="Input 81 3 3" xfId="11979"/>
    <cellStyle name="Input 81 3 3 2" xfId="15222"/>
    <cellStyle name="Input 81 3 4" xfId="17910"/>
    <cellStyle name="Input 81 3 5" xfId="26254"/>
    <cellStyle name="Input 81 3 6" xfId="29939"/>
    <cellStyle name="Input 81 4" xfId="4159"/>
    <cellStyle name="Input 81 4 2" xfId="8850"/>
    <cellStyle name="Input 81 4 2 2" xfId="16286"/>
    <cellStyle name="Input 81 4 3" xfId="11980"/>
    <cellStyle name="Input 81 4 3 2" xfId="15212"/>
    <cellStyle name="Input 81 4 4" xfId="24091"/>
    <cellStyle name="Input 81 4 5" xfId="26255"/>
    <cellStyle name="Input 81 4 6" xfId="29940"/>
    <cellStyle name="Input 81 5" xfId="8843"/>
    <cellStyle name="Input 81 5 2" xfId="20320"/>
    <cellStyle name="Input 81 6" xfId="11973"/>
    <cellStyle name="Input 81 6 2" xfId="15228"/>
    <cellStyle name="Input 81 7" xfId="21547"/>
    <cellStyle name="Input 81 8" xfId="26248"/>
    <cellStyle name="Input 81 9" xfId="29933"/>
    <cellStyle name="Input 82" xfId="4160"/>
    <cellStyle name="Input 82 2" xfId="4161"/>
    <cellStyle name="Input 82 2 10" xfId="29942"/>
    <cellStyle name="Input 82 2 2" xfId="4162"/>
    <cellStyle name="Input 82 2 2 2" xfId="8853"/>
    <cellStyle name="Input 82 2 2 2 2" xfId="16285"/>
    <cellStyle name="Input 82 2 2 3" xfId="11983"/>
    <cellStyle name="Input 82 2 2 3 2" xfId="15209"/>
    <cellStyle name="Input 82 2 2 4" xfId="24090"/>
    <cellStyle name="Input 82 2 2 5" xfId="26258"/>
    <cellStyle name="Input 82 2 2 6" xfId="29943"/>
    <cellStyle name="Input 82 2 3" xfId="4163"/>
    <cellStyle name="Input 82 2 3 2" xfId="8854"/>
    <cellStyle name="Input 82 2 3 2 2" xfId="16284"/>
    <cellStyle name="Input 82 2 3 3" xfId="11984"/>
    <cellStyle name="Input 82 2 3 3 2" xfId="15208"/>
    <cellStyle name="Input 82 2 3 4" xfId="21548"/>
    <cellStyle name="Input 82 2 3 5" xfId="26259"/>
    <cellStyle name="Input 82 2 3 6" xfId="29944"/>
    <cellStyle name="Input 82 2 4" xfId="4164"/>
    <cellStyle name="Input 82 2 4 2" xfId="8855"/>
    <cellStyle name="Input 82 2 4 2 2" xfId="16283"/>
    <cellStyle name="Input 82 2 4 3" xfId="11985"/>
    <cellStyle name="Input 82 2 4 3 2" xfId="15207"/>
    <cellStyle name="Input 82 2 4 4" xfId="17908"/>
    <cellStyle name="Input 82 2 4 5" xfId="26260"/>
    <cellStyle name="Input 82 2 4 6" xfId="29945"/>
    <cellStyle name="Input 82 2 5" xfId="4165"/>
    <cellStyle name="Input 82 2 5 2" xfId="8856"/>
    <cellStyle name="Input 82 2 5 2 2" xfId="22852"/>
    <cellStyle name="Input 82 2 5 3" xfId="11986"/>
    <cellStyle name="Input 82 2 5 3 2" xfId="15206"/>
    <cellStyle name="Input 82 2 5 4" xfId="17907"/>
    <cellStyle name="Input 82 2 5 5" xfId="26261"/>
    <cellStyle name="Input 82 2 5 6" xfId="29946"/>
    <cellStyle name="Input 82 2 6" xfId="8852"/>
    <cellStyle name="Input 82 2 6 2" xfId="20317"/>
    <cellStyle name="Input 82 2 7" xfId="11982"/>
    <cellStyle name="Input 82 2 7 2" xfId="15210"/>
    <cellStyle name="Input 82 2 8" xfId="17909"/>
    <cellStyle name="Input 82 2 9" xfId="26257"/>
    <cellStyle name="Input 82 3" xfId="4166"/>
    <cellStyle name="Input 82 3 2" xfId="8857"/>
    <cellStyle name="Input 82 3 2 2" xfId="20307"/>
    <cellStyle name="Input 82 3 3" xfId="11987"/>
    <cellStyle name="Input 82 3 3 2" xfId="15205"/>
    <cellStyle name="Input 82 3 4" xfId="17906"/>
    <cellStyle name="Input 82 3 5" xfId="26262"/>
    <cellStyle name="Input 82 3 6" xfId="29947"/>
    <cellStyle name="Input 82 4" xfId="4167"/>
    <cellStyle name="Input 82 4 2" xfId="8858"/>
    <cellStyle name="Input 82 4 2 2" xfId="22859"/>
    <cellStyle name="Input 82 4 3" xfId="11988"/>
    <cellStyle name="Input 82 4 3 2" xfId="15204"/>
    <cellStyle name="Input 82 4 4" xfId="24080"/>
    <cellStyle name="Input 82 4 5" xfId="26263"/>
    <cellStyle name="Input 82 4 6" xfId="29948"/>
    <cellStyle name="Input 82 5" xfId="8851"/>
    <cellStyle name="Input 82 5 2" xfId="22862"/>
    <cellStyle name="Input 82 6" xfId="11981"/>
    <cellStyle name="Input 82 6 2" xfId="15211"/>
    <cellStyle name="Input 82 7" xfId="21549"/>
    <cellStyle name="Input 82 8" xfId="26256"/>
    <cellStyle name="Input 82 9" xfId="29941"/>
    <cellStyle name="Input 83" xfId="4168"/>
    <cellStyle name="Input 83 2" xfId="4169"/>
    <cellStyle name="Input 83 2 10" xfId="29950"/>
    <cellStyle name="Input 83 2 2" xfId="4170"/>
    <cellStyle name="Input 83 2 2 2" xfId="8861"/>
    <cellStyle name="Input 83 2 2 2 2" xfId="22858"/>
    <cellStyle name="Input 83 2 2 3" xfId="11991"/>
    <cellStyle name="Input 83 2 2 3 2" xfId="15201"/>
    <cellStyle name="Input 83 2 2 4" xfId="21545"/>
    <cellStyle name="Input 83 2 2 5" xfId="26266"/>
    <cellStyle name="Input 83 2 2 6" xfId="29951"/>
    <cellStyle name="Input 83 2 3" xfId="4171"/>
    <cellStyle name="Input 83 2 3 2" xfId="8862"/>
    <cellStyle name="Input 83 2 3 2 2" xfId="20313"/>
    <cellStyle name="Input 83 2 3 3" xfId="11992"/>
    <cellStyle name="Input 83 2 3 3 2" xfId="15200"/>
    <cellStyle name="Input 83 2 3 4" xfId="17905"/>
    <cellStyle name="Input 83 2 3 5" xfId="26267"/>
    <cellStyle name="Input 83 2 3 6" xfId="29952"/>
    <cellStyle name="Input 83 2 4" xfId="4172"/>
    <cellStyle name="Input 83 2 4 2" xfId="8863"/>
    <cellStyle name="Input 83 2 4 2 2" xfId="16281"/>
    <cellStyle name="Input 83 2 4 3" xfId="11993"/>
    <cellStyle name="Input 83 2 4 3 2" xfId="15199"/>
    <cellStyle name="Input 83 2 4 4" xfId="24086"/>
    <cellStyle name="Input 83 2 4 5" xfId="26268"/>
    <cellStyle name="Input 83 2 4 6" xfId="29953"/>
    <cellStyle name="Input 83 2 5" xfId="4173"/>
    <cellStyle name="Input 83 2 5 2" xfId="8864"/>
    <cellStyle name="Input 83 2 5 2 2" xfId="22853"/>
    <cellStyle name="Input 83 2 5 3" xfId="11994"/>
    <cellStyle name="Input 83 2 5 3 2" xfId="15198"/>
    <cellStyle name="Input 83 2 5 4" xfId="21544"/>
    <cellStyle name="Input 83 2 5 5" xfId="26269"/>
    <cellStyle name="Input 83 2 5 6" xfId="29954"/>
    <cellStyle name="Input 83 2 6" xfId="8860"/>
    <cellStyle name="Input 83 2 6 2" xfId="16282"/>
    <cellStyle name="Input 83 2 7" xfId="11990"/>
    <cellStyle name="Input 83 2 7 2" xfId="15202"/>
    <cellStyle name="Input 83 2 8" xfId="24087"/>
    <cellStyle name="Input 83 2 9" xfId="26265"/>
    <cellStyle name="Input 83 3" xfId="4174"/>
    <cellStyle name="Input 83 3 2" xfId="8865"/>
    <cellStyle name="Input 83 3 2 2" xfId="20308"/>
    <cellStyle name="Input 83 3 3" xfId="11995"/>
    <cellStyle name="Input 83 3 3 2" xfId="15197"/>
    <cellStyle name="Input 83 3 4" xfId="17904"/>
    <cellStyle name="Input 83 3 5" xfId="26270"/>
    <cellStyle name="Input 83 3 6" xfId="29955"/>
    <cellStyle name="Input 83 4" xfId="4175"/>
    <cellStyle name="Input 83 4 2" xfId="8866"/>
    <cellStyle name="Input 83 4 2 2" xfId="22857"/>
    <cellStyle name="Input 83 4 3" xfId="11996"/>
    <cellStyle name="Input 83 4 3 2" xfId="15196"/>
    <cellStyle name="Input 83 4 4" xfId="24081"/>
    <cellStyle name="Input 83 4 5" xfId="26271"/>
    <cellStyle name="Input 83 4 6" xfId="29956"/>
    <cellStyle name="Input 83 5" xfId="8859"/>
    <cellStyle name="Input 83 5 2" xfId="20314"/>
    <cellStyle name="Input 83 6" xfId="11989"/>
    <cellStyle name="Input 83 6 2" xfId="15203"/>
    <cellStyle name="Input 83 7" xfId="21538"/>
    <cellStyle name="Input 83 8" xfId="26264"/>
    <cellStyle name="Input 83 9" xfId="29949"/>
    <cellStyle name="Input 84" xfId="4176"/>
    <cellStyle name="Input 84 2" xfId="4177"/>
    <cellStyle name="Input 84 2 10" xfId="29958"/>
    <cellStyle name="Input 84 2 2" xfId="4178"/>
    <cellStyle name="Input 84 2 2 2" xfId="8869"/>
    <cellStyle name="Input 84 2 2 2 2" xfId="22856"/>
    <cellStyle name="Input 84 2 2 3" xfId="11999"/>
    <cellStyle name="Input 84 2 2 3 2" xfId="15193"/>
    <cellStyle name="Input 84 2 2 4" xfId="21543"/>
    <cellStyle name="Input 84 2 2 5" xfId="26274"/>
    <cellStyle name="Input 84 2 2 6" xfId="29959"/>
    <cellStyle name="Input 84 2 3" xfId="4179"/>
    <cellStyle name="Input 84 2 3 2" xfId="8870"/>
    <cellStyle name="Input 84 2 3 2 2" xfId="20311"/>
    <cellStyle name="Input 84 2 3 3" xfId="12000"/>
    <cellStyle name="Input 84 2 3 3 2" xfId="15192"/>
    <cellStyle name="Input 84 2 3 4" xfId="17903"/>
    <cellStyle name="Input 84 2 3 5" xfId="26275"/>
    <cellStyle name="Input 84 2 3 6" xfId="29960"/>
    <cellStyle name="Input 84 2 4" xfId="4180"/>
    <cellStyle name="Input 84 2 4 2" xfId="8871"/>
    <cellStyle name="Input 84 2 4 2 2" xfId="16279"/>
    <cellStyle name="Input 84 2 4 3" xfId="12001"/>
    <cellStyle name="Input 84 2 4 3 2" xfId="15191"/>
    <cellStyle name="Input 84 2 4 4" xfId="24084"/>
    <cellStyle name="Input 84 2 4 5" xfId="26276"/>
    <cellStyle name="Input 84 2 4 6" xfId="29961"/>
    <cellStyle name="Input 84 2 5" xfId="4181"/>
    <cellStyle name="Input 84 2 5 2" xfId="8872"/>
    <cellStyle name="Input 84 2 5 2 2" xfId="22855"/>
    <cellStyle name="Input 84 2 5 3" xfId="12002"/>
    <cellStyle name="Input 84 2 5 3 2" xfId="15190"/>
    <cellStyle name="Input 84 2 5 4" xfId="21542"/>
    <cellStyle name="Input 84 2 5 5" xfId="26277"/>
    <cellStyle name="Input 84 2 5 6" xfId="29962"/>
    <cellStyle name="Input 84 2 6" xfId="8868"/>
    <cellStyle name="Input 84 2 6 2" xfId="16280"/>
    <cellStyle name="Input 84 2 7" xfId="11998"/>
    <cellStyle name="Input 84 2 7 2" xfId="15194"/>
    <cellStyle name="Input 84 2 8" xfId="24085"/>
    <cellStyle name="Input 84 2 9" xfId="26273"/>
    <cellStyle name="Input 84 3" xfId="4182"/>
    <cellStyle name="Input 84 3 2" xfId="8873"/>
    <cellStyle name="Input 84 3 2 2" xfId="20310"/>
    <cellStyle name="Input 84 3 3" xfId="12003"/>
    <cellStyle name="Input 84 3 3 2" xfId="15189"/>
    <cellStyle name="Input 84 3 4" xfId="17902"/>
    <cellStyle name="Input 84 3 5" xfId="26278"/>
    <cellStyle name="Input 84 3 6" xfId="29963"/>
    <cellStyle name="Input 84 4" xfId="4183"/>
    <cellStyle name="Input 84 4 2" xfId="8874"/>
    <cellStyle name="Input 84 4 2 2" xfId="16278"/>
    <cellStyle name="Input 84 4 3" xfId="12004"/>
    <cellStyle name="Input 84 4 3 2" xfId="15188"/>
    <cellStyle name="Input 84 4 4" xfId="24083"/>
    <cellStyle name="Input 84 4 5" xfId="26279"/>
    <cellStyle name="Input 84 4 6" xfId="29964"/>
    <cellStyle name="Input 84 5" xfId="8867"/>
    <cellStyle name="Input 84 5 2" xfId="20312"/>
    <cellStyle name="Input 84 6" xfId="11997"/>
    <cellStyle name="Input 84 6 2" xfId="15195"/>
    <cellStyle name="Input 84 7" xfId="21539"/>
    <cellStyle name="Input 84 8" xfId="26272"/>
    <cellStyle name="Input 84 9" xfId="29957"/>
    <cellStyle name="Input 85" xfId="4184"/>
    <cellStyle name="Input 85 2" xfId="4185"/>
    <cellStyle name="Input 85 2 10" xfId="29966"/>
    <cellStyle name="Input 85 2 2" xfId="4186"/>
    <cellStyle name="Input 85 2 2 2" xfId="8877"/>
    <cellStyle name="Input 85 2 2 2 2" xfId="16277"/>
    <cellStyle name="Input 85 2 2 3" xfId="12007"/>
    <cellStyle name="Input 85 2 2 3 2" xfId="15185"/>
    <cellStyle name="Input 85 2 2 4" xfId="24082"/>
    <cellStyle name="Input 85 2 2 5" xfId="26282"/>
    <cellStyle name="Input 85 2 2 6" xfId="29967"/>
    <cellStyle name="Input 85 2 3" xfId="4187"/>
    <cellStyle name="Input 85 2 3 2" xfId="8878"/>
    <cellStyle name="Input 85 2 3 2 2" xfId="16276"/>
    <cellStyle name="Input 85 2 3 3" xfId="12008"/>
    <cellStyle name="Input 85 2 3 3 2" xfId="15184"/>
    <cellStyle name="Input 85 2 3 4" xfId="21540"/>
    <cellStyle name="Input 85 2 3 5" xfId="26283"/>
    <cellStyle name="Input 85 2 3 6" xfId="29968"/>
    <cellStyle name="Input 85 2 4" xfId="4188"/>
    <cellStyle name="Input 85 2 4 2" xfId="8879"/>
    <cellStyle name="Input 85 2 4 2 2" xfId="16275"/>
    <cellStyle name="Input 85 2 4 3" xfId="12009"/>
    <cellStyle name="Input 85 2 4 3 2" xfId="15183"/>
    <cellStyle name="Input 85 2 4 4" xfId="17900"/>
    <cellStyle name="Input 85 2 4 5" xfId="26284"/>
    <cellStyle name="Input 85 2 4 6" xfId="29969"/>
    <cellStyle name="Input 85 2 5" xfId="4189"/>
    <cellStyle name="Input 85 2 5 2" xfId="8880"/>
    <cellStyle name="Input 85 2 5 2 2" xfId="22844"/>
    <cellStyle name="Input 85 2 5 3" xfId="12010"/>
    <cellStyle name="Input 85 2 5 3 2" xfId="15182"/>
    <cellStyle name="Input 85 2 5 4" xfId="17899"/>
    <cellStyle name="Input 85 2 5 5" xfId="26285"/>
    <cellStyle name="Input 85 2 5 6" xfId="29970"/>
    <cellStyle name="Input 85 2 6" xfId="8876"/>
    <cellStyle name="Input 85 2 6 2" xfId="20309"/>
    <cellStyle name="Input 85 2 7" xfId="12006"/>
    <cellStyle name="Input 85 2 7 2" xfId="15186"/>
    <cellStyle name="Input 85 2 8" xfId="17901"/>
    <cellStyle name="Input 85 2 9" xfId="26281"/>
    <cellStyle name="Input 85 3" xfId="4190"/>
    <cellStyle name="Input 85 3 2" xfId="8881"/>
    <cellStyle name="Input 85 3 2 2" xfId="20299"/>
    <cellStyle name="Input 85 3 3" xfId="12011"/>
    <cellStyle name="Input 85 3 3 2" xfId="15181"/>
    <cellStyle name="Input 85 3 4" xfId="17898"/>
    <cellStyle name="Input 85 3 5" xfId="26286"/>
    <cellStyle name="Input 85 3 6" xfId="29971"/>
    <cellStyle name="Input 85 4" xfId="4191"/>
    <cellStyle name="Input 85 4 2" xfId="8882"/>
    <cellStyle name="Input 85 4 2 2" xfId="22851"/>
    <cellStyle name="Input 85 4 3" xfId="12012"/>
    <cellStyle name="Input 85 4 3 2" xfId="6413"/>
    <cellStyle name="Input 85 4 4" xfId="17897"/>
    <cellStyle name="Input 85 4 5" xfId="26287"/>
    <cellStyle name="Input 85 4 6" xfId="29972"/>
    <cellStyle name="Input 85 5" xfId="8875"/>
    <cellStyle name="Input 85 5 2" xfId="22854"/>
    <cellStyle name="Input 85 6" xfId="12005"/>
    <cellStyle name="Input 85 6 2" xfId="15187"/>
    <cellStyle name="Input 85 7" xfId="21541"/>
    <cellStyle name="Input 85 8" xfId="26280"/>
    <cellStyle name="Input 85 9" xfId="29965"/>
    <cellStyle name="Input 86" xfId="4192"/>
    <cellStyle name="Input 86 2" xfId="4193"/>
    <cellStyle name="Input 86 2 10" xfId="29974"/>
    <cellStyle name="Input 86 2 2" xfId="4194"/>
    <cellStyle name="Input 86 2 2 2" xfId="8885"/>
    <cellStyle name="Input 86 2 2 2 2" xfId="22850"/>
    <cellStyle name="Input 86 2 2 3" xfId="12015"/>
    <cellStyle name="Input 86 2 2 3 2" xfId="15178"/>
    <cellStyle name="Input 86 2 2 4" xfId="24078"/>
    <cellStyle name="Input 86 2 2 5" xfId="26290"/>
    <cellStyle name="Input 86 2 2 6" xfId="29975"/>
    <cellStyle name="Input 86 2 3" xfId="4195"/>
    <cellStyle name="Input 86 2 3 2" xfId="8886"/>
    <cellStyle name="Input 86 2 3 2 2" xfId="20305"/>
    <cellStyle name="Input 86 2 3 3" xfId="12016"/>
    <cellStyle name="Input 86 2 3 3 2" xfId="15177"/>
    <cellStyle name="Input 86 2 3 4" xfId="21536"/>
    <cellStyle name="Input 86 2 3 5" xfId="26291"/>
    <cellStyle name="Input 86 2 3 6" xfId="29976"/>
    <cellStyle name="Input 86 2 4" xfId="4196"/>
    <cellStyle name="Input 86 2 4 2" xfId="8887"/>
    <cellStyle name="Input 86 2 4 2 2" xfId="16273"/>
    <cellStyle name="Input 86 2 4 3" xfId="12017"/>
    <cellStyle name="Input 86 2 4 3 2" xfId="15176"/>
    <cellStyle name="Input 86 2 4 4" xfId="17896"/>
    <cellStyle name="Input 86 2 4 5" xfId="26292"/>
    <cellStyle name="Input 86 2 4 6" xfId="29977"/>
    <cellStyle name="Input 86 2 5" xfId="4197"/>
    <cellStyle name="Input 86 2 5 2" xfId="8888"/>
    <cellStyle name="Input 86 2 5 2 2" xfId="22845"/>
    <cellStyle name="Input 86 2 5 3" xfId="12018"/>
    <cellStyle name="Input 86 2 5 3 2" xfId="15175"/>
    <cellStyle name="Input 86 2 5 4" xfId="24077"/>
    <cellStyle name="Input 86 2 5 5" xfId="26293"/>
    <cellStyle name="Input 86 2 5 6" xfId="29978"/>
    <cellStyle name="Input 86 2 6" xfId="8884"/>
    <cellStyle name="Input 86 2 6 2" xfId="16274"/>
    <cellStyle name="Input 86 2 7" xfId="12014"/>
    <cellStyle name="Input 86 2 7 2" xfId="15179"/>
    <cellStyle name="Input 86 2 8" xfId="21508"/>
    <cellStyle name="Input 86 2 9" xfId="26289"/>
    <cellStyle name="Input 86 3" xfId="4198"/>
    <cellStyle name="Input 86 3 2" xfId="8889"/>
    <cellStyle name="Input 86 3 2 2" xfId="20300"/>
    <cellStyle name="Input 86 3 3" xfId="12019"/>
    <cellStyle name="Input 86 3 3 2" xfId="15174"/>
    <cellStyle name="Input 86 3 4" xfId="21535"/>
    <cellStyle name="Input 86 3 5" xfId="26294"/>
    <cellStyle name="Input 86 3 6" xfId="29979"/>
    <cellStyle name="Input 86 4" xfId="4199"/>
    <cellStyle name="Input 86 4 2" xfId="8890"/>
    <cellStyle name="Input 86 4 2 2" xfId="22849"/>
    <cellStyle name="Input 86 4 3" xfId="12020"/>
    <cellStyle name="Input 86 4 3 2" xfId="15173"/>
    <cellStyle name="Input 86 4 4" xfId="17895"/>
    <cellStyle name="Input 86 4 5" xfId="26295"/>
    <cellStyle name="Input 86 4 6" xfId="29980"/>
    <cellStyle name="Input 86 5" xfId="8883"/>
    <cellStyle name="Input 86 5 2" xfId="20306"/>
    <cellStyle name="Input 86 6" xfId="12013"/>
    <cellStyle name="Input 86 6 2" xfId="15180"/>
    <cellStyle name="Input 86 7" xfId="24050"/>
    <cellStyle name="Input 86 8" xfId="26288"/>
    <cellStyle name="Input 86 9" xfId="29973"/>
    <cellStyle name="Input 87" xfId="4200"/>
    <cellStyle name="Input 87 2" xfId="4201"/>
    <cellStyle name="Input 87 2 10" xfId="29982"/>
    <cellStyle name="Input 87 2 2" xfId="4202"/>
    <cellStyle name="Input 87 2 2 2" xfId="8893"/>
    <cellStyle name="Input 87 2 2 2 2" xfId="22848"/>
    <cellStyle name="Input 87 2 2 3" xfId="12023"/>
    <cellStyle name="Input 87 2 2 3 2" xfId="15171"/>
    <cellStyle name="Input 87 2 2 4" xfId="24076"/>
    <cellStyle name="Input 87 2 2 5" xfId="26298"/>
    <cellStyle name="Input 87 2 2 6" xfId="29983"/>
    <cellStyle name="Input 87 2 3" xfId="4203"/>
    <cellStyle name="Input 87 2 3 2" xfId="8894"/>
    <cellStyle name="Input 87 2 3 2 2" xfId="20303"/>
    <cellStyle name="Input 87 2 3 3" xfId="12024"/>
    <cellStyle name="Input 87 2 3 3 2" xfId="15170"/>
    <cellStyle name="Input 87 2 3 4" xfId="21534"/>
    <cellStyle name="Input 87 2 3 5" xfId="26299"/>
    <cellStyle name="Input 87 2 3 6" xfId="29984"/>
    <cellStyle name="Input 87 2 4" xfId="4204"/>
    <cellStyle name="Input 87 2 4 2" xfId="8895"/>
    <cellStyle name="Input 87 2 4 2 2" xfId="16271"/>
    <cellStyle name="Input 87 2 4 3" xfId="12025"/>
    <cellStyle name="Input 87 2 4 3 2" xfId="15169"/>
    <cellStyle name="Input 87 2 4 4" xfId="17894"/>
    <cellStyle name="Input 87 2 4 5" xfId="26300"/>
    <cellStyle name="Input 87 2 4 6" xfId="29985"/>
    <cellStyle name="Input 87 2 5" xfId="4205"/>
    <cellStyle name="Input 87 2 5 2" xfId="8896"/>
    <cellStyle name="Input 87 2 5 2 2" xfId="22847"/>
    <cellStyle name="Input 87 2 5 3" xfId="12026"/>
    <cellStyle name="Input 87 2 5 3 2" xfId="15168"/>
    <cellStyle name="Input 87 2 5 4" xfId="24075"/>
    <cellStyle name="Input 87 2 5 5" xfId="26301"/>
    <cellStyle name="Input 87 2 5 6" xfId="29986"/>
    <cellStyle name="Input 87 2 6" xfId="8892"/>
    <cellStyle name="Input 87 2 6 2" xfId="16272"/>
    <cellStyle name="Input 87 2 7" xfId="12022"/>
    <cellStyle name="Input 87 2 7 2" xfId="6418"/>
    <cellStyle name="Input 87 2 8" xfId="21530"/>
    <cellStyle name="Input 87 2 9" xfId="26297"/>
    <cellStyle name="Input 87 3" xfId="4206"/>
    <cellStyle name="Input 87 3 2" xfId="8897"/>
    <cellStyle name="Input 87 3 2 2" xfId="20302"/>
    <cellStyle name="Input 87 3 3" xfId="12027"/>
    <cellStyle name="Input 87 3 3 2" xfId="15167"/>
    <cellStyle name="Input 87 3 4" xfId="21533"/>
    <cellStyle name="Input 87 3 5" xfId="26302"/>
    <cellStyle name="Input 87 3 6" xfId="29987"/>
    <cellStyle name="Input 87 4" xfId="4207"/>
    <cellStyle name="Input 87 4 2" xfId="8898"/>
    <cellStyle name="Input 87 4 2 2" xfId="16270"/>
    <cellStyle name="Input 87 4 3" xfId="12028"/>
    <cellStyle name="Input 87 4 3 2" xfId="15166"/>
    <cellStyle name="Input 87 4 4" xfId="17893"/>
    <cellStyle name="Input 87 4 5" xfId="26303"/>
    <cellStyle name="Input 87 4 6" xfId="29988"/>
    <cellStyle name="Input 87 5" xfId="8891"/>
    <cellStyle name="Input 87 5 2" xfId="20304"/>
    <cellStyle name="Input 87 6" xfId="12021"/>
    <cellStyle name="Input 87 6 2" xfId="15172"/>
    <cellStyle name="Input 87 7" xfId="24072"/>
    <cellStyle name="Input 87 8" xfId="26296"/>
    <cellStyle name="Input 87 9" xfId="29981"/>
    <cellStyle name="Input 88" xfId="4208"/>
    <cellStyle name="Input 88 2" xfId="4209"/>
    <cellStyle name="Input 88 2 10" xfId="29990"/>
    <cellStyle name="Input 88 2 2" xfId="4210"/>
    <cellStyle name="Input 88 2 2 2" xfId="8901"/>
    <cellStyle name="Input 88 2 2 2 2" xfId="16269"/>
    <cellStyle name="Input 88 2 2 3" xfId="12031"/>
    <cellStyle name="Input 88 2 2 3 2" xfId="15163"/>
    <cellStyle name="Input 88 2 2 4" xfId="17892"/>
    <cellStyle name="Input 88 2 2 5" xfId="26306"/>
    <cellStyle name="Input 88 2 2 6" xfId="29991"/>
    <cellStyle name="Input 88 2 3" xfId="4211"/>
    <cellStyle name="Input 88 2 3 2" xfId="8902"/>
    <cellStyle name="Input 88 2 3 2 2" xfId="16268"/>
    <cellStyle name="Input 88 2 3 3" xfId="12032"/>
    <cellStyle name="Input 88 2 3 3 2" xfId="15162"/>
    <cellStyle name="Input 88 2 3 4" xfId="24073"/>
    <cellStyle name="Input 88 2 3 5" xfId="26307"/>
    <cellStyle name="Input 88 2 3 6" xfId="29992"/>
    <cellStyle name="Input 88 2 4" xfId="4212"/>
    <cellStyle name="Input 88 2 4 2" xfId="8903"/>
    <cellStyle name="Input 88 2 4 2 2" xfId="16267"/>
    <cellStyle name="Input 88 2 4 3" xfId="12033"/>
    <cellStyle name="Input 88 2 4 3 2" xfId="15161"/>
    <cellStyle name="Input 88 2 4 4" xfId="21531"/>
    <cellStyle name="Input 88 2 4 5" xfId="26308"/>
    <cellStyle name="Input 88 2 4 6" xfId="29993"/>
    <cellStyle name="Input 88 2 5" xfId="4213"/>
    <cellStyle name="Input 88 2 5 2" xfId="8904"/>
    <cellStyle name="Input 88 2 5 2 2" xfId="22836"/>
    <cellStyle name="Input 88 2 5 3" xfId="12034"/>
    <cellStyle name="Input 88 2 5 3 2" xfId="15160"/>
    <cellStyle name="Input 88 2 5 4" xfId="17891"/>
    <cellStyle name="Input 88 2 5 5" xfId="26309"/>
    <cellStyle name="Input 88 2 5 6" xfId="29994"/>
    <cellStyle name="Input 88 2 6" xfId="8900"/>
    <cellStyle name="Input 88 2 6 2" xfId="20301"/>
    <cellStyle name="Input 88 2 7" xfId="12030"/>
    <cellStyle name="Input 88 2 7 2" xfId="15164"/>
    <cellStyle name="Input 88 2 8" xfId="21532"/>
    <cellStyle name="Input 88 2 9" xfId="26305"/>
    <cellStyle name="Input 88 3" xfId="4214"/>
    <cellStyle name="Input 88 3 2" xfId="8905"/>
    <cellStyle name="Input 88 3 2 2" xfId="20291"/>
    <cellStyle name="Input 88 3 3" xfId="12035"/>
    <cellStyle name="Input 88 3 3 2" xfId="15159"/>
    <cellStyle name="Input 88 3 4" xfId="17890"/>
    <cellStyle name="Input 88 3 5" xfId="26310"/>
    <cellStyle name="Input 88 3 6" xfId="29995"/>
    <cellStyle name="Input 88 4" xfId="4215"/>
    <cellStyle name="Input 88 4 2" xfId="8906"/>
    <cellStyle name="Input 88 4 2 2" xfId="22843"/>
    <cellStyle name="Input 88 4 3" xfId="12036"/>
    <cellStyle name="Input 88 4 3 2" xfId="6419"/>
    <cellStyle name="Input 88 4 4" xfId="24067"/>
    <cellStyle name="Input 88 4 5" xfId="26311"/>
    <cellStyle name="Input 88 4 6" xfId="29996"/>
    <cellStyle name="Input 88 5" xfId="8899"/>
    <cellStyle name="Input 88 5 2" xfId="22846"/>
    <cellStyle name="Input 88 6" xfId="12029"/>
    <cellStyle name="Input 88 6 2" xfId="15165"/>
    <cellStyle name="Input 88 7" xfId="24074"/>
    <cellStyle name="Input 88 8" xfId="26304"/>
    <cellStyle name="Input 88 9" xfId="29989"/>
    <cellStyle name="Input 89" xfId="4216"/>
    <cellStyle name="Input 89 2" xfId="4217"/>
    <cellStyle name="Input 89 2 10" xfId="29998"/>
    <cellStyle name="Input 89 2 2" xfId="4218"/>
    <cellStyle name="Input 89 2 2 2" xfId="8909"/>
    <cellStyle name="Input 89 2 2 2 2" xfId="22842"/>
    <cellStyle name="Input 89 2 2 3" xfId="12039"/>
    <cellStyle name="Input 89 2 2 3 2" xfId="15156"/>
    <cellStyle name="Input 89 2 2 4" xfId="21529"/>
    <cellStyle name="Input 89 2 2 5" xfId="26314"/>
    <cellStyle name="Input 89 2 2 6" xfId="29999"/>
    <cellStyle name="Input 89 2 3" xfId="4219"/>
    <cellStyle name="Input 89 2 3 2" xfId="8910"/>
    <cellStyle name="Input 89 2 3 2 2" xfId="20297"/>
    <cellStyle name="Input 89 2 3 3" xfId="12040"/>
    <cellStyle name="Input 89 2 3 3 2" xfId="15155"/>
    <cellStyle name="Input 89 2 3 4" xfId="17889"/>
    <cellStyle name="Input 89 2 3 5" xfId="26315"/>
    <cellStyle name="Input 89 2 3 6" xfId="30000"/>
    <cellStyle name="Input 89 2 4" xfId="4220"/>
    <cellStyle name="Input 89 2 4 2" xfId="8911"/>
    <cellStyle name="Input 89 2 4 2 2" xfId="16265"/>
    <cellStyle name="Input 89 2 4 3" xfId="12041"/>
    <cellStyle name="Input 89 2 4 3 2" xfId="15154"/>
    <cellStyle name="Input 89 2 4 4" xfId="24070"/>
    <cellStyle name="Input 89 2 4 5" xfId="26316"/>
    <cellStyle name="Input 89 2 4 6" xfId="30001"/>
    <cellStyle name="Input 89 2 5" xfId="4221"/>
    <cellStyle name="Input 89 2 5 2" xfId="8912"/>
    <cellStyle name="Input 89 2 5 2 2" xfId="22837"/>
    <cellStyle name="Input 89 2 5 3" xfId="12042"/>
    <cellStyle name="Input 89 2 5 3 2" xfId="15153"/>
    <cellStyle name="Input 89 2 5 4" xfId="21528"/>
    <cellStyle name="Input 89 2 5 5" xfId="26317"/>
    <cellStyle name="Input 89 2 5 6" xfId="30002"/>
    <cellStyle name="Input 89 2 6" xfId="8908"/>
    <cellStyle name="Input 89 2 6 2" xfId="16266"/>
    <cellStyle name="Input 89 2 7" xfId="12038"/>
    <cellStyle name="Input 89 2 7 2" xfId="15157"/>
    <cellStyle name="Input 89 2 8" xfId="24071"/>
    <cellStyle name="Input 89 2 9" xfId="26313"/>
    <cellStyle name="Input 89 3" xfId="4222"/>
    <cellStyle name="Input 89 3 2" xfId="8913"/>
    <cellStyle name="Input 89 3 2 2" xfId="20292"/>
    <cellStyle name="Input 89 3 3" xfId="12043"/>
    <cellStyle name="Input 89 3 3 2" xfId="15152"/>
    <cellStyle name="Input 89 3 4" xfId="17888"/>
    <cellStyle name="Input 89 3 5" xfId="26318"/>
    <cellStyle name="Input 89 3 6" xfId="30003"/>
    <cellStyle name="Input 89 4" xfId="4223"/>
    <cellStyle name="Input 89 4 2" xfId="8914"/>
    <cellStyle name="Input 89 4 2 2" xfId="22841"/>
    <cellStyle name="Input 89 4 3" xfId="12044"/>
    <cellStyle name="Input 89 4 3 2" xfId="15151"/>
    <cellStyle name="Input 89 4 4" xfId="24069"/>
    <cellStyle name="Input 89 4 5" xfId="26319"/>
    <cellStyle name="Input 89 4 6" xfId="30004"/>
    <cellStyle name="Input 89 5" xfId="8907"/>
    <cellStyle name="Input 89 5 2" xfId="20298"/>
    <cellStyle name="Input 89 6" xfId="12037"/>
    <cellStyle name="Input 89 6 2" xfId="15158"/>
    <cellStyle name="Input 89 7" xfId="21525"/>
    <cellStyle name="Input 89 8" xfId="26312"/>
    <cellStyle name="Input 89 9" xfId="29997"/>
    <cellStyle name="Input 9" xfId="4224"/>
    <cellStyle name="Input 9 2" xfId="4225"/>
    <cellStyle name="Input 9 2 10" xfId="30006"/>
    <cellStyle name="Input 9 2 2" xfId="4226"/>
    <cellStyle name="Input 9 2 2 2" xfId="8917"/>
    <cellStyle name="Input 9 2 2 2 2" xfId="22840"/>
    <cellStyle name="Input 9 2 2 3" xfId="12047"/>
    <cellStyle name="Input 9 2 2 3 2" xfId="15148"/>
    <cellStyle name="Input 9 2 2 4" xfId="24068"/>
    <cellStyle name="Input 9 2 2 5" xfId="26322"/>
    <cellStyle name="Input 9 2 2 6" xfId="30007"/>
    <cellStyle name="Input 9 2 3" xfId="4227"/>
    <cellStyle name="Input 9 2 3 2" xfId="8918"/>
    <cellStyle name="Input 9 2 3 2 2" xfId="20295"/>
    <cellStyle name="Input 9 2 3 3" xfId="12048"/>
    <cellStyle name="Input 9 2 3 3 2" xfId="15147"/>
    <cellStyle name="Input 9 2 3 4" xfId="21526"/>
    <cellStyle name="Input 9 2 3 5" xfId="26323"/>
    <cellStyle name="Input 9 2 3 6" xfId="30008"/>
    <cellStyle name="Input 9 2 4" xfId="4228"/>
    <cellStyle name="Input 9 2 4 2" xfId="8919"/>
    <cellStyle name="Input 9 2 4 2 2" xfId="16263"/>
    <cellStyle name="Input 9 2 4 3" xfId="12049"/>
    <cellStyle name="Input 9 2 4 3 2" xfId="15146"/>
    <cellStyle name="Input 9 2 4 4" xfId="17886"/>
    <cellStyle name="Input 9 2 4 5" xfId="26324"/>
    <cellStyle name="Input 9 2 4 6" xfId="30009"/>
    <cellStyle name="Input 9 2 5" xfId="4229"/>
    <cellStyle name="Input 9 2 5 2" xfId="8920"/>
    <cellStyle name="Input 9 2 5 2 2" xfId="22839"/>
    <cellStyle name="Input 9 2 5 3" xfId="12050"/>
    <cellStyle name="Input 9 2 5 3 2" xfId="15145"/>
    <cellStyle name="Input 9 2 5 4" xfId="17885"/>
    <cellStyle name="Input 9 2 5 5" xfId="26325"/>
    <cellStyle name="Input 9 2 5 6" xfId="30010"/>
    <cellStyle name="Input 9 2 6" xfId="8916"/>
    <cellStyle name="Input 9 2 6 2" xfId="16264"/>
    <cellStyle name="Input 9 2 7" xfId="12046"/>
    <cellStyle name="Input 9 2 7 2" xfId="15149"/>
    <cellStyle name="Input 9 2 8" xfId="17887"/>
    <cellStyle name="Input 9 2 9" xfId="26321"/>
    <cellStyle name="Input 9 3" xfId="4230"/>
    <cellStyle name="Input 9 3 2" xfId="8921"/>
    <cellStyle name="Input 9 3 2 2" xfId="20294"/>
    <cellStyle name="Input 9 3 3" xfId="12051"/>
    <cellStyle name="Input 9 3 3 2" xfId="15144"/>
    <cellStyle name="Input 9 3 4" xfId="24059"/>
    <cellStyle name="Input 9 3 5" xfId="26326"/>
    <cellStyle name="Input 9 3 6" xfId="30011"/>
    <cellStyle name="Input 9 4" xfId="4231"/>
    <cellStyle name="Input 9 4 2" xfId="8922"/>
    <cellStyle name="Input 9 4 2 2" xfId="16262"/>
    <cellStyle name="Input 9 4 3" xfId="12052"/>
    <cellStyle name="Input 9 4 3 2" xfId="15143"/>
    <cellStyle name="Input 9 4 4" xfId="21517"/>
    <cellStyle name="Input 9 4 5" xfId="26327"/>
    <cellStyle name="Input 9 4 6" xfId="30012"/>
    <cellStyle name="Input 9 5" xfId="8915"/>
    <cellStyle name="Input 9 5 2" xfId="20296"/>
    <cellStyle name="Input 9 6" xfId="12045"/>
    <cellStyle name="Input 9 6 2" xfId="15150"/>
    <cellStyle name="Input 9 7" xfId="21527"/>
    <cellStyle name="Input 9 8" xfId="26320"/>
    <cellStyle name="Input 9 9" xfId="30005"/>
    <cellStyle name="Input 90" xfId="4232"/>
    <cellStyle name="Input 90 2" xfId="4233"/>
    <cellStyle name="Input 90 2 10" xfId="30014"/>
    <cellStyle name="Input 90 2 2" xfId="4234"/>
    <cellStyle name="Input 90 2 2 2" xfId="8925"/>
    <cellStyle name="Input 90 2 2 2 2" xfId="16261"/>
    <cellStyle name="Input 90 2 2 3" xfId="12055"/>
    <cellStyle name="Input 90 2 2 3 2" xfId="15140"/>
    <cellStyle name="Input 90 2 2 4" xfId="17884"/>
    <cellStyle name="Input 90 2 2 5" xfId="26330"/>
    <cellStyle name="Input 90 2 2 6" xfId="30015"/>
    <cellStyle name="Input 90 2 3" xfId="4235"/>
    <cellStyle name="Input 90 2 3 2" xfId="8926"/>
    <cellStyle name="Input 90 2 3 2 2" xfId="16260"/>
    <cellStyle name="Input 90 2 3 3" xfId="12056"/>
    <cellStyle name="Input 90 2 3 3 2" xfId="15139"/>
    <cellStyle name="Input 90 2 3 4" xfId="24065"/>
    <cellStyle name="Input 90 2 3 5" xfId="26331"/>
    <cellStyle name="Input 90 2 3 6" xfId="30016"/>
    <cellStyle name="Input 90 2 4" xfId="4236"/>
    <cellStyle name="Input 90 2 4 2" xfId="8927"/>
    <cellStyle name="Input 90 2 4 2 2" xfId="16259"/>
    <cellStyle name="Input 90 2 4 3" xfId="12057"/>
    <cellStyle name="Input 90 2 4 3 2" xfId="15138"/>
    <cellStyle name="Input 90 2 4 4" xfId="21523"/>
    <cellStyle name="Input 90 2 4 5" xfId="26332"/>
    <cellStyle name="Input 90 2 4 6" xfId="30017"/>
    <cellStyle name="Input 90 2 5" xfId="4237"/>
    <cellStyle name="Input 90 2 5 2" xfId="8928"/>
    <cellStyle name="Input 90 2 5 2 2" xfId="22828"/>
    <cellStyle name="Input 90 2 5 3" xfId="12058"/>
    <cellStyle name="Input 90 2 5 3 2" xfId="15137"/>
    <cellStyle name="Input 90 2 5 4" xfId="17883"/>
    <cellStyle name="Input 90 2 5 5" xfId="26333"/>
    <cellStyle name="Input 90 2 5 6" xfId="30018"/>
    <cellStyle name="Input 90 2 6" xfId="8924"/>
    <cellStyle name="Input 90 2 6 2" xfId="20293"/>
    <cellStyle name="Input 90 2 7" xfId="12054"/>
    <cellStyle name="Input 90 2 7 2" xfId="15141"/>
    <cellStyle name="Input 90 2 8" xfId="21524"/>
    <cellStyle name="Input 90 2 9" xfId="26329"/>
    <cellStyle name="Input 90 3" xfId="4238"/>
    <cellStyle name="Input 90 3 2" xfId="8929"/>
    <cellStyle name="Input 90 3 2 2" xfId="20283"/>
    <cellStyle name="Input 90 3 3" xfId="12059"/>
    <cellStyle name="Input 90 3 3 2" xfId="15136"/>
    <cellStyle name="Input 90 3 4" xfId="24060"/>
    <cellStyle name="Input 90 3 5" xfId="26334"/>
    <cellStyle name="Input 90 3 6" xfId="30019"/>
    <cellStyle name="Input 90 4" xfId="4239"/>
    <cellStyle name="Input 90 4 2" xfId="8930"/>
    <cellStyle name="Input 90 4 2 2" xfId="22835"/>
    <cellStyle name="Input 90 4 3" xfId="12060"/>
    <cellStyle name="Input 90 4 3 2" xfId="15135"/>
    <cellStyle name="Input 90 4 4" xfId="21518"/>
    <cellStyle name="Input 90 4 5" xfId="26335"/>
    <cellStyle name="Input 90 4 6" xfId="30020"/>
    <cellStyle name="Input 90 5" xfId="8923"/>
    <cellStyle name="Input 90 5 2" xfId="22838"/>
    <cellStyle name="Input 90 6" xfId="12053"/>
    <cellStyle name="Input 90 6 2" xfId="15142"/>
    <cellStyle name="Input 90 7" xfId="24066"/>
    <cellStyle name="Input 90 8" xfId="26328"/>
    <cellStyle name="Input 90 9" xfId="30013"/>
    <cellStyle name="Input 91" xfId="4240"/>
    <cellStyle name="Input 91 2" xfId="4241"/>
    <cellStyle name="Input 91 2 10" xfId="30022"/>
    <cellStyle name="Input 91 2 2" xfId="4242"/>
    <cellStyle name="Input 91 2 2 2" xfId="8933"/>
    <cellStyle name="Input 91 2 2 2 2" xfId="22834"/>
    <cellStyle name="Input 91 2 2 3" xfId="12063"/>
    <cellStyle name="Input 91 2 2 3 2" xfId="19071"/>
    <cellStyle name="Input 91 2 2 4" xfId="17882"/>
    <cellStyle name="Input 91 2 2 5" xfId="26338"/>
    <cellStyle name="Input 91 2 2 6" xfId="30023"/>
    <cellStyle name="Input 91 2 3" xfId="4243"/>
    <cellStyle name="Input 91 2 3 2" xfId="8934"/>
    <cellStyle name="Input 91 2 3 2 2" xfId="20289"/>
    <cellStyle name="Input 91 2 3 3" xfId="12064"/>
    <cellStyle name="Input 91 2 3 3 2" xfId="19282"/>
    <cellStyle name="Input 91 2 3 4" xfId="24063"/>
    <cellStyle name="Input 91 2 3 5" xfId="26339"/>
    <cellStyle name="Input 91 2 3 6" xfId="30024"/>
    <cellStyle name="Input 91 2 4" xfId="4244"/>
    <cellStyle name="Input 91 2 4 2" xfId="8935"/>
    <cellStyle name="Input 91 2 4 2 2" xfId="16257"/>
    <cellStyle name="Input 91 2 4 3" xfId="12065"/>
    <cellStyle name="Input 91 2 4 3 2" xfId="15132"/>
    <cellStyle name="Input 91 2 4 4" xfId="21521"/>
    <cellStyle name="Input 91 2 4 5" xfId="26340"/>
    <cellStyle name="Input 91 2 4 6" xfId="30025"/>
    <cellStyle name="Input 91 2 5" xfId="4245"/>
    <cellStyle name="Input 91 2 5 2" xfId="8936"/>
    <cellStyle name="Input 91 2 5 2 2" xfId="22829"/>
    <cellStyle name="Input 91 2 5 3" xfId="12066"/>
    <cellStyle name="Input 91 2 5 3 2" xfId="19072"/>
    <cellStyle name="Input 91 2 5 4" xfId="17881"/>
    <cellStyle name="Input 91 2 5 5" xfId="26341"/>
    <cellStyle name="Input 91 2 5 6" xfId="30026"/>
    <cellStyle name="Input 91 2 6" xfId="8932"/>
    <cellStyle name="Input 91 2 6 2" xfId="16258"/>
    <cellStyle name="Input 91 2 7" xfId="12062"/>
    <cellStyle name="Input 91 2 7 2" xfId="15133"/>
    <cellStyle name="Input 91 2 8" xfId="21522"/>
    <cellStyle name="Input 91 2 9" xfId="26337"/>
    <cellStyle name="Input 91 3" xfId="4246"/>
    <cellStyle name="Input 91 3 2" xfId="8937"/>
    <cellStyle name="Input 91 3 2 2" xfId="20284"/>
    <cellStyle name="Input 91 3 3" xfId="12067"/>
    <cellStyle name="Input 91 3 3 2" xfId="19281"/>
    <cellStyle name="Input 91 3 4" xfId="24062"/>
    <cellStyle name="Input 91 3 5" xfId="26342"/>
    <cellStyle name="Input 91 3 6" xfId="30027"/>
    <cellStyle name="Input 91 4" xfId="4247"/>
    <cellStyle name="Input 91 4 2" xfId="8938"/>
    <cellStyle name="Input 91 4 2 2" xfId="22833"/>
    <cellStyle name="Input 91 4 3" xfId="12068"/>
    <cellStyle name="Input 91 4 3 2" xfId="15131"/>
    <cellStyle name="Input 91 4 4" xfId="21520"/>
    <cellStyle name="Input 91 4 5" xfId="26343"/>
    <cellStyle name="Input 91 4 6" xfId="30028"/>
    <cellStyle name="Input 91 5" xfId="8931"/>
    <cellStyle name="Input 91 5 2" xfId="20290"/>
    <cellStyle name="Input 91 6" xfId="12061"/>
    <cellStyle name="Input 91 6 2" xfId="15134"/>
    <cellStyle name="Input 91 7" xfId="24064"/>
    <cellStyle name="Input 91 8" xfId="26336"/>
    <cellStyle name="Input 91 9" xfId="30021"/>
    <cellStyle name="Input 92" xfId="4248"/>
    <cellStyle name="Input 92 2" xfId="4249"/>
    <cellStyle name="Input 92 2 10" xfId="30030"/>
    <cellStyle name="Input 92 2 2" xfId="4250"/>
    <cellStyle name="Input 92 2 2 2" xfId="8941"/>
    <cellStyle name="Input 92 2 2 2 2" xfId="22832"/>
    <cellStyle name="Input 92 2 2 3" xfId="12071"/>
    <cellStyle name="Input 92 2 2 3 2" xfId="19073"/>
    <cellStyle name="Input 92 2 2 4" xfId="21519"/>
    <cellStyle name="Input 92 2 2 5" xfId="26346"/>
    <cellStyle name="Input 92 2 2 6" xfId="30031"/>
    <cellStyle name="Input 92 2 3" xfId="4251"/>
    <cellStyle name="Input 92 2 3 2" xfId="8942"/>
    <cellStyle name="Input 92 2 3 2 2" xfId="20287"/>
    <cellStyle name="Input 92 2 3 3" xfId="12072"/>
    <cellStyle name="Input 92 2 3 3 2" xfId="19280"/>
    <cellStyle name="Input 92 2 3 4" xfId="17879"/>
    <cellStyle name="Input 92 2 3 5" xfId="26347"/>
    <cellStyle name="Input 92 2 3 6" xfId="30032"/>
    <cellStyle name="Input 92 2 4" xfId="4252"/>
    <cellStyle name="Input 92 2 4 2" xfId="8943"/>
    <cellStyle name="Input 92 2 4 2 2" xfId="16255"/>
    <cellStyle name="Input 92 2 4 3" xfId="12073"/>
    <cellStyle name="Input 92 2 4 3 2" xfId="15130"/>
    <cellStyle name="Input 92 2 4 4" xfId="17878"/>
    <cellStyle name="Input 92 2 4 5" xfId="26348"/>
    <cellStyle name="Input 92 2 4 6" xfId="30033"/>
    <cellStyle name="Input 92 2 5" xfId="4253"/>
    <cellStyle name="Input 92 2 5 2" xfId="8944"/>
    <cellStyle name="Input 92 2 5 2 2" xfId="22831"/>
    <cellStyle name="Input 92 2 5 3" xfId="12074"/>
    <cellStyle name="Input 92 2 5 3 2" xfId="19074"/>
    <cellStyle name="Input 92 2 5 4" xfId="17877"/>
    <cellStyle name="Input 92 2 5 5" xfId="26349"/>
    <cellStyle name="Input 92 2 5 6" xfId="30034"/>
    <cellStyle name="Input 92 2 6" xfId="8940"/>
    <cellStyle name="Input 92 2 6 2" xfId="16256"/>
    <cellStyle name="Input 92 2 7" xfId="12070"/>
    <cellStyle name="Input 92 2 7 2" xfId="19276"/>
    <cellStyle name="Input 92 2 8" xfId="24061"/>
    <cellStyle name="Input 92 2 9" xfId="26345"/>
    <cellStyle name="Input 92 3" xfId="4254"/>
    <cellStyle name="Input 92 3 2" xfId="8945"/>
    <cellStyle name="Input 92 3 2 2" xfId="20286"/>
    <cellStyle name="Input 92 3 3" xfId="12075"/>
    <cellStyle name="Input 92 3 3 2" xfId="19279"/>
    <cellStyle name="Input 92 3 4" xfId="24051"/>
    <cellStyle name="Input 92 3 5" xfId="26350"/>
    <cellStyle name="Input 92 3 6" xfId="30035"/>
    <cellStyle name="Input 92 4" xfId="4255"/>
    <cellStyle name="Input 92 4 2" xfId="8946"/>
    <cellStyle name="Input 92 4 2 2" xfId="16254"/>
    <cellStyle name="Input 92 4 3" xfId="12076"/>
    <cellStyle name="Input 92 4 3 2" xfId="15129"/>
    <cellStyle name="Input 92 4 4" xfId="21509"/>
    <cellStyle name="Input 92 4 5" xfId="26351"/>
    <cellStyle name="Input 92 4 6" xfId="30036"/>
    <cellStyle name="Input 92 5" xfId="8939"/>
    <cellStyle name="Input 92 5 2" xfId="20288"/>
    <cellStyle name="Input 92 6" xfId="12069"/>
    <cellStyle name="Input 92 6 2" xfId="19077"/>
    <cellStyle name="Input 92 7" xfId="17880"/>
    <cellStyle name="Input 92 8" xfId="26344"/>
    <cellStyle name="Input 92 9" xfId="30029"/>
    <cellStyle name="Input 93" xfId="4256"/>
    <cellStyle name="Input 93 2" xfId="4257"/>
    <cellStyle name="Input 93 2 10" xfId="30038"/>
    <cellStyle name="Input 93 2 2" xfId="4258"/>
    <cellStyle name="Input 93 2 2 2" xfId="8949"/>
    <cellStyle name="Input 93 2 2 2 2" xfId="16253"/>
    <cellStyle name="Input 93 2 2 3" xfId="12079"/>
    <cellStyle name="Input 93 2 2 3 2" xfId="15128"/>
    <cellStyle name="Input 93 2 2 4" xfId="17876"/>
    <cellStyle name="Input 93 2 2 5" xfId="26354"/>
    <cellStyle name="Input 93 2 2 6" xfId="30039"/>
    <cellStyle name="Input 93 2 3" xfId="4259"/>
    <cellStyle name="Input 93 2 3 2" xfId="8950"/>
    <cellStyle name="Input 93 2 3 2 2" xfId="16252"/>
    <cellStyle name="Input 93 2 3 3" xfId="12080"/>
    <cellStyle name="Input 93 2 3 3 2" xfId="19076"/>
    <cellStyle name="Input 93 2 3 4" xfId="24057"/>
    <cellStyle name="Input 93 2 3 5" xfId="26355"/>
    <cellStyle name="Input 93 2 3 6" xfId="30040"/>
    <cellStyle name="Input 93 2 4" xfId="4260"/>
    <cellStyle name="Input 93 2 4 2" xfId="8951"/>
    <cellStyle name="Input 93 2 4 2 2" xfId="16251"/>
    <cellStyle name="Input 93 2 4 3" xfId="12081"/>
    <cellStyle name="Input 93 2 4 3 2" xfId="19277"/>
    <cellStyle name="Input 93 2 4 4" xfId="21515"/>
    <cellStyle name="Input 93 2 4 5" xfId="26356"/>
    <cellStyle name="Input 93 2 4 6" xfId="30041"/>
    <cellStyle name="Input 93 2 5" xfId="4261"/>
    <cellStyle name="Input 93 2 5 2" xfId="8952"/>
    <cellStyle name="Input 93 2 5 2 2" xfId="22820"/>
    <cellStyle name="Input 93 2 5 3" xfId="12082"/>
    <cellStyle name="Input 93 2 5 3 2" xfId="15127"/>
    <cellStyle name="Input 93 2 5 4" xfId="17875"/>
    <cellStyle name="Input 93 2 5 5" xfId="26357"/>
    <cellStyle name="Input 93 2 5 6" xfId="30042"/>
    <cellStyle name="Input 93 2 6" xfId="8948"/>
    <cellStyle name="Input 93 2 6 2" xfId="20285"/>
    <cellStyle name="Input 93 2 7" xfId="12078"/>
    <cellStyle name="Input 93 2 7 2" xfId="19278"/>
    <cellStyle name="Input 93 2 8" xfId="21516"/>
    <cellStyle name="Input 93 2 9" xfId="26353"/>
    <cellStyle name="Input 93 3" xfId="4262"/>
    <cellStyle name="Input 93 3 2" xfId="8953"/>
    <cellStyle name="Input 93 3 2 2" xfId="20275"/>
    <cellStyle name="Input 93 3 3" xfId="12083"/>
    <cellStyle name="Input 93 3 3 2" xfId="15126"/>
    <cellStyle name="Input 93 3 4" xfId="24052"/>
    <cellStyle name="Input 93 3 5" xfId="26358"/>
    <cellStyle name="Input 93 3 6" xfId="30043"/>
    <cellStyle name="Input 93 4" xfId="4263"/>
    <cellStyle name="Input 93 4 2" xfId="8954"/>
    <cellStyle name="Input 93 4 2 2" xfId="22827"/>
    <cellStyle name="Input 93 4 3" xfId="12084"/>
    <cellStyle name="Input 93 4 3 2" xfId="19085"/>
    <cellStyle name="Input 93 4 4" xfId="21510"/>
    <cellStyle name="Input 93 4 5" xfId="26359"/>
    <cellStyle name="Input 93 4 6" xfId="30044"/>
    <cellStyle name="Input 93 5" xfId="8947"/>
    <cellStyle name="Input 93 5 2" xfId="22830"/>
    <cellStyle name="Input 93 6" xfId="12077"/>
    <cellStyle name="Input 93 6 2" xfId="19075"/>
    <cellStyle name="Input 93 7" xfId="24058"/>
    <cellStyle name="Input 93 8" xfId="26352"/>
    <cellStyle name="Input 93 9" xfId="30037"/>
    <cellStyle name="Input 94" xfId="4264"/>
    <cellStyle name="Input 94 2" xfId="4265"/>
    <cellStyle name="Input 94 2 10" xfId="30046"/>
    <cellStyle name="Input 94 2 2" xfId="4266"/>
    <cellStyle name="Input 94 2 2 2" xfId="8957"/>
    <cellStyle name="Input 94 2 2 2 2" xfId="22826"/>
    <cellStyle name="Input 94 2 2 3" xfId="12087"/>
    <cellStyle name="Input 94 2 2 3 2" xfId="19275"/>
    <cellStyle name="Input 94 2 2 4" xfId="17874"/>
    <cellStyle name="Input 94 2 2 5" xfId="26362"/>
    <cellStyle name="Input 94 2 2 6" xfId="30047"/>
    <cellStyle name="Input 94 2 3" xfId="4267"/>
    <cellStyle name="Input 94 2 3 2" xfId="8958"/>
    <cellStyle name="Input 94 2 3 2 2" xfId="20281"/>
    <cellStyle name="Input 94 2 3 3" xfId="12088"/>
    <cellStyle name="Input 94 2 3 3 2" xfId="15125"/>
    <cellStyle name="Input 94 2 3 4" xfId="24055"/>
    <cellStyle name="Input 94 2 3 5" xfId="26363"/>
    <cellStyle name="Input 94 2 3 6" xfId="30048"/>
    <cellStyle name="Input 94 2 4" xfId="4268"/>
    <cellStyle name="Input 94 2 4 2" xfId="8959"/>
    <cellStyle name="Input 94 2 4 2 2" xfId="16249"/>
    <cellStyle name="Input 94 2 4 3" xfId="12089"/>
    <cellStyle name="Input 94 2 4 3 2" xfId="19079"/>
    <cellStyle name="Input 94 2 4 4" xfId="21513"/>
    <cellStyle name="Input 94 2 4 5" xfId="26364"/>
    <cellStyle name="Input 94 2 4 6" xfId="30049"/>
    <cellStyle name="Input 94 2 5" xfId="4269"/>
    <cellStyle name="Input 94 2 5 2" xfId="8960"/>
    <cellStyle name="Input 94 2 5 2 2" xfId="22821"/>
    <cellStyle name="Input 94 2 5 3" xfId="12090"/>
    <cellStyle name="Input 94 2 5 3 2" xfId="19274"/>
    <cellStyle name="Input 94 2 5 4" xfId="17873"/>
    <cellStyle name="Input 94 2 5 5" xfId="26365"/>
    <cellStyle name="Input 94 2 5 6" xfId="30050"/>
    <cellStyle name="Input 94 2 6" xfId="8956"/>
    <cellStyle name="Input 94 2 6 2" xfId="16250"/>
    <cellStyle name="Input 94 2 7" xfId="12086"/>
    <cellStyle name="Input 94 2 7 2" xfId="19078"/>
    <cellStyle name="Input 94 2 8" xfId="21514"/>
    <cellStyle name="Input 94 2 9" xfId="26361"/>
    <cellStyle name="Input 94 3" xfId="4270"/>
    <cellStyle name="Input 94 3 2" xfId="8961"/>
    <cellStyle name="Input 94 3 2 2" xfId="20276"/>
    <cellStyle name="Input 94 3 3" xfId="12091"/>
    <cellStyle name="Input 94 3 3 2" xfId="15124"/>
    <cellStyle name="Input 94 3 4" xfId="24054"/>
    <cellStyle name="Input 94 3 5" xfId="26366"/>
    <cellStyle name="Input 94 3 6" xfId="30051"/>
    <cellStyle name="Input 94 4" xfId="4271"/>
    <cellStyle name="Input 94 4 2" xfId="8962"/>
    <cellStyle name="Input 94 4 2 2" xfId="22825"/>
    <cellStyle name="Input 94 4 3" xfId="12092"/>
    <cellStyle name="Input 94 4 3 2" xfId="19084"/>
    <cellStyle name="Input 94 4 4" xfId="21512"/>
    <cellStyle name="Input 94 4 5" xfId="26367"/>
    <cellStyle name="Input 94 4 6" xfId="30052"/>
    <cellStyle name="Input 94 5" xfId="8955"/>
    <cellStyle name="Input 94 5 2" xfId="20282"/>
    <cellStyle name="Input 94 6" xfId="12085"/>
    <cellStyle name="Input 94 6 2" xfId="19268"/>
    <cellStyle name="Input 94 7" xfId="24056"/>
    <cellStyle name="Input 94 8" xfId="26360"/>
    <cellStyle name="Input 94 9" xfId="30045"/>
    <cellStyle name="Input 95" xfId="4272"/>
    <cellStyle name="Input 95 2" xfId="4273"/>
    <cellStyle name="Input 95 2 10" xfId="30054"/>
    <cellStyle name="Input 95 2 2" xfId="4274"/>
    <cellStyle name="Input 95 2 2 2" xfId="8965"/>
    <cellStyle name="Input 95 2 2 2 2" xfId="22824"/>
    <cellStyle name="Input 95 2 2 3" xfId="12095"/>
    <cellStyle name="Input 95 2 2 3 2" xfId="19273"/>
    <cellStyle name="Input 95 2 2 4" xfId="21511"/>
    <cellStyle name="Input 95 2 2 5" xfId="26370"/>
    <cellStyle name="Input 95 2 2 6" xfId="30055"/>
    <cellStyle name="Input 95 2 3" xfId="4275"/>
    <cellStyle name="Input 95 2 3 2" xfId="8966"/>
    <cellStyle name="Input 95 2 3 2 2" xfId="20279"/>
    <cellStyle name="Input 95 2 3 3" xfId="12096"/>
    <cellStyle name="Input 95 2 3 3 2" xfId="15123"/>
    <cellStyle name="Input 95 2 3 4" xfId="17871"/>
    <cellStyle name="Input 95 2 3 5" xfId="26371"/>
    <cellStyle name="Input 95 2 3 6" xfId="30056"/>
    <cellStyle name="Input 95 2 4" xfId="4276"/>
    <cellStyle name="Input 95 2 4 2" xfId="8967"/>
    <cellStyle name="Input 95 2 4 2 2" xfId="16247"/>
    <cellStyle name="Input 95 2 4 3" xfId="12097"/>
    <cellStyle name="Input 95 2 4 3 2" xfId="19081"/>
    <cellStyle name="Input 95 2 4 4" xfId="17870"/>
    <cellStyle name="Input 95 2 4 5" xfId="26372"/>
    <cellStyle name="Input 95 2 4 6" xfId="30057"/>
    <cellStyle name="Input 95 2 5" xfId="4277"/>
    <cellStyle name="Input 95 2 5 2" xfId="8968"/>
    <cellStyle name="Input 95 2 5 2 2" xfId="22823"/>
    <cellStyle name="Input 95 2 5 3" xfId="12098"/>
    <cellStyle name="Input 95 2 5 3 2" xfId="19272"/>
    <cellStyle name="Input 95 2 5 4" xfId="17869"/>
    <cellStyle name="Input 95 2 5 5" xfId="26373"/>
    <cellStyle name="Input 95 2 5 6" xfId="30058"/>
    <cellStyle name="Input 95 2 6" xfId="8964"/>
    <cellStyle name="Input 95 2 6 2" xfId="16248"/>
    <cellStyle name="Input 95 2 7" xfId="12094"/>
    <cellStyle name="Input 95 2 7 2" xfId="19080"/>
    <cellStyle name="Input 95 2 8" xfId="24053"/>
    <cellStyle name="Input 95 2 9" xfId="26369"/>
    <cellStyle name="Input 95 3" xfId="4278"/>
    <cellStyle name="Input 95 3 2" xfId="8969"/>
    <cellStyle name="Input 95 3 2 2" xfId="20278"/>
    <cellStyle name="Input 95 3 3" xfId="12099"/>
    <cellStyle name="Input 95 3 3 2" xfId="15122"/>
    <cellStyle name="Input 95 3 4" xfId="17868"/>
    <cellStyle name="Input 95 3 5" xfId="26374"/>
    <cellStyle name="Input 95 3 6" xfId="30059"/>
    <cellStyle name="Input 95 4" xfId="4279"/>
    <cellStyle name="Input 95 4 2" xfId="8970"/>
    <cellStyle name="Input 95 4 2 2" xfId="16246"/>
    <cellStyle name="Input 95 4 3" xfId="12100"/>
    <cellStyle name="Input 95 4 3 2" xfId="19082"/>
    <cellStyle name="Input 95 4 4" xfId="24027"/>
    <cellStyle name="Input 95 4 5" xfId="26375"/>
    <cellStyle name="Input 95 4 6" xfId="30060"/>
    <cellStyle name="Input 95 5" xfId="8963"/>
    <cellStyle name="Input 95 5 2" xfId="20280"/>
    <cellStyle name="Input 95 6" xfId="12093"/>
    <cellStyle name="Input 95 6 2" xfId="19269"/>
    <cellStyle name="Input 95 7" xfId="17872"/>
    <cellStyle name="Input 95 8" xfId="26368"/>
    <cellStyle name="Input 95 9" xfId="30053"/>
    <cellStyle name="Input 96" xfId="4280"/>
    <cellStyle name="Input 96 2" xfId="4281"/>
    <cellStyle name="Input 96 2 10" xfId="30062"/>
    <cellStyle name="Input 96 2 2" xfId="4282"/>
    <cellStyle name="Input 96 2 2 2" xfId="8973"/>
    <cellStyle name="Input 96 2 2 2 2" xfId="16245"/>
    <cellStyle name="Input 96 2 2 3" xfId="12103"/>
    <cellStyle name="Input 96 2 2 3 2" xfId="19083"/>
    <cellStyle name="Input 96 2 2 4" xfId="21507"/>
    <cellStyle name="Input 96 2 2 5" xfId="26378"/>
    <cellStyle name="Input 96 2 2 6" xfId="30063"/>
    <cellStyle name="Input 96 2 3" xfId="4283"/>
    <cellStyle name="Input 96 2 3 2" xfId="8974"/>
    <cellStyle name="Input 96 2 3 2 2" xfId="16244"/>
    <cellStyle name="Input 96 2 3 3" xfId="12104"/>
    <cellStyle name="Input 96 2 3 3 2" xfId="19270"/>
    <cellStyle name="Input 96 2 3 4" xfId="17867"/>
    <cellStyle name="Input 96 2 3 5" xfId="26379"/>
    <cellStyle name="Input 96 2 3 6" xfId="30064"/>
    <cellStyle name="Input 96 2 4" xfId="4284"/>
    <cellStyle name="Input 96 2 4 2" xfId="8975"/>
    <cellStyle name="Input 96 2 4 2 2" xfId="16243"/>
    <cellStyle name="Input 96 2 4 3" xfId="12105"/>
    <cellStyle name="Input 96 2 4 3 2" xfId="15120"/>
    <cellStyle name="Input 96 2 4 4" xfId="24048"/>
    <cellStyle name="Input 96 2 4 5" xfId="26380"/>
    <cellStyle name="Input 96 2 4 6" xfId="30065"/>
    <cellStyle name="Input 96 2 5" xfId="4285"/>
    <cellStyle name="Input 96 2 5 2" xfId="8976"/>
    <cellStyle name="Input 96 2 5 2 2" xfId="22812"/>
    <cellStyle name="Input 96 2 5 3" xfId="12106"/>
    <cellStyle name="Input 96 2 5 3 2" xfId="15119"/>
    <cellStyle name="Input 96 2 5 4" xfId="21506"/>
    <cellStyle name="Input 96 2 5 5" xfId="26381"/>
    <cellStyle name="Input 96 2 5 6" xfId="30066"/>
    <cellStyle name="Input 96 2 6" xfId="8972"/>
    <cellStyle name="Input 96 2 6 2" xfId="20277"/>
    <cellStyle name="Input 96 2 7" xfId="12102"/>
    <cellStyle name="Input 96 2 7 2" xfId="15121"/>
    <cellStyle name="Input 96 2 8" xfId="24049"/>
    <cellStyle name="Input 96 2 9" xfId="26377"/>
    <cellStyle name="Input 96 3" xfId="4286"/>
    <cellStyle name="Input 96 3 2" xfId="8977"/>
    <cellStyle name="Input 96 3 2 2" xfId="20267"/>
    <cellStyle name="Input 96 3 3" xfId="12107"/>
    <cellStyle name="Input 96 3 3 2" xfId="15118"/>
    <cellStyle name="Input 96 3 4" xfId="17866"/>
    <cellStyle name="Input 96 3 5" xfId="26382"/>
    <cellStyle name="Input 96 3 6" xfId="30067"/>
    <cellStyle name="Input 96 4" xfId="4287"/>
    <cellStyle name="Input 96 4 2" xfId="8978"/>
    <cellStyle name="Input 96 4 2 2" xfId="22819"/>
    <cellStyle name="Input 96 4 3" xfId="12108"/>
    <cellStyle name="Input 96 4 3 2" xfId="15117"/>
    <cellStyle name="Input 96 4 4" xfId="24043"/>
    <cellStyle name="Input 96 4 5" xfId="26383"/>
    <cellStyle name="Input 96 4 6" xfId="30068"/>
    <cellStyle name="Input 96 5" xfId="8971"/>
    <cellStyle name="Input 96 5 2" xfId="22822"/>
    <cellStyle name="Input 96 6" xfId="12101"/>
    <cellStyle name="Input 96 6 2" xfId="19271"/>
    <cellStyle name="Input 96 7" xfId="21484"/>
    <cellStyle name="Input 96 8" xfId="26376"/>
    <cellStyle name="Input 96 9" xfId="30061"/>
    <cellStyle name="Input 97" xfId="4288"/>
    <cellStyle name="Input 97 2" xfId="4289"/>
    <cellStyle name="Input 97 2 10" xfId="30070"/>
    <cellStyle name="Input 97 2 2" xfId="4290"/>
    <cellStyle name="Input 97 2 2 2" xfId="8981"/>
    <cellStyle name="Input 97 2 2 2 2" xfId="22818"/>
    <cellStyle name="Input 97 2 2 3" xfId="12111"/>
    <cellStyle name="Input 97 2 2 3 2" xfId="19086"/>
    <cellStyle name="Input 97 2 2 4" xfId="21505"/>
    <cellStyle name="Input 97 2 2 5" xfId="26386"/>
    <cellStyle name="Input 97 2 2 6" xfId="30071"/>
    <cellStyle name="Input 97 2 3" xfId="4291"/>
    <cellStyle name="Input 97 2 3 2" xfId="8982"/>
    <cellStyle name="Input 97 2 3 2 2" xfId="20273"/>
    <cellStyle name="Input 97 2 3 3" xfId="12112"/>
    <cellStyle name="Input 97 2 3 3 2" xfId="19267"/>
    <cellStyle name="Input 97 2 3 4" xfId="17865"/>
    <cellStyle name="Input 97 2 3 5" xfId="26387"/>
    <cellStyle name="Input 97 2 3 6" xfId="30072"/>
    <cellStyle name="Input 97 2 4" xfId="4292"/>
    <cellStyle name="Input 97 2 4 2" xfId="8983"/>
    <cellStyle name="Input 97 2 4 2 2" xfId="16241"/>
    <cellStyle name="Input 97 2 4 3" xfId="12113"/>
    <cellStyle name="Input 97 2 4 3 2" xfId="15116"/>
    <cellStyle name="Input 97 2 4 4" xfId="24046"/>
    <cellStyle name="Input 97 2 4 5" xfId="26388"/>
    <cellStyle name="Input 97 2 4 6" xfId="30073"/>
    <cellStyle name="Input 97 2 5" xfId="4293"/>
    <cellStyle name="Input 97 2 5 2" xfId="8984"/>
    <cellStyle name="Input 97 2 5 2 2" xfId="22813"/>
    <cellStyle name="Input 97 2 5 3" xfId="12114"/>
    <cellStyle name="Input 97 2 5 3 2" xfId="19088"/>
    <cellStyle name="Input 97 2 5 4" xfId="21504"/>
    <cellStyle name="Input 97 2 5 5" xfId="26389"/>
    <cellStyle name="Input 97 2 5 6" xfId="30074"/>
    <cellStyle name="Input 97 2 6" xfId="8980"/>
    <cellStyle name="Input 97 2 6 2" xfId="16242"/>
    <cellStyle name="Input 97 2 7" xfId="12110"/>
    <cellStyle name="Input 97 2 7 2" xfId="19216"/>
    <cellStyle name="Input 97 2 8" xfId="24047"/>
    <cellStyle name="Input 97 2 9" xfId="26385"/>
    <cellStyle name="Input 97 3" xfId="4294"/>
    <cellStyle name="Input 97 3 2" xfId="8985"/>
    <cellStyle name="Input 97 3 2 2" xfId="20268"/>
    <cellStyle name="Input 97 3 3" xfId="12115"/>
    <cellStyle name="Input 97 3 3 2" xfId="19265"/>
    <cellStyle name="Input 97 3 4" xfId="17864"/>
    <cellStyle name="Input 97 3 5" xfId="26390"/>
    <cellStyle name="Input 97 3 6" xfId="30075"/>
    <cellStyle name="Input 97 4" xfId="4295"/>
    <cellStyle name="Input 97 4 2" xfId="8986"/>
    <cellStyle name="Input 97 4 2 2" xfId="22817"/>
    <cellStyle name="Input 97 4 3" xfId="12116"/>
    <cellStyle name="Input 97 4 3 2" xfId="19087"/>
    <cellStyle name="Input 97 4 4" xfId="24045"/>
    <cellStyle name="Input 97 4 5" xfId="26391"/>
    <cellStyle name="Input 97 4 6" xfId="30076"/>
    <cellStyle name="Input 97 5" xfId="8979"/>
    <cellStyle name="Input 97 5 2" xfId="20274"/>
    <cellStyle name="Input 97 6" xfId="12109"/>
    <cellStyle name="Input 97 6 2" xfId="19137"/>
    <cellStyle name="Input 97 7" xfId="21501"/>
    <cellStyle name="Input 97 8" xfId="26384"/>
    <cellStyle name="Input 97 9" xfId="30069"/>
    <cellStyle name="Input 98" xfId="4296"/>
    <cellStyle name="Input 98 2" xfId="4297"/>
    <cellStyle name="Input 98 2 10" xfId="30078"/>
    <cellStyle name="Input 98 2 2" xfId="4298"/>
    <cellStyle name="Input 98 2 2 2" xfId="8989"/>
    <cellStyle name="Input 98 2 2 2 2" xfId="22816"/>
    <cellStyle name="Input 98 2 2 3" xfId="12119"/>
    <cellStyle name="Input 98 2 2 3 2" xfId="15114"/>
    <cellStyle name="Input 98 2 2 4" xfId="24044"/>
    <cellStyle name="Input 98 2 2 5" xfId="26394"/>
    <cellStyle name="Input 98 2 2 6" xfId="30079"/>
    <cellStyle name="Input 98 2 3" xfId="4299"/>
    <cellStyle name="Input 98 2 3 2" xfId="8990"/>
    <cellStyle name="Input 98 2 3 2 2" xfId="20271"/>
    <cellStyle name="Input 98 2 3 3" xfId="12120"/>
    <cellStyle name="Input 98 2 3 3 2" xfId="19100"/>
    <cellStyle name="Input 98 2 3 4" xfId="21502"/>
    <cellStyle name="Input 98 2 3 5" xfId="26395"/>
    <cellStyle name="Input 98 2 3 6" xfId="30080"/>
    <cellStyle name="Input 98 2 4" xfId="4300"/>
    <cellStyle name="Input 98 2 4 2" xfId="8991"/>
    <cellStyle name="Input 98 2 4 2 2" xfId="16239"/>
    <cellStyle name="Input 98 2 4 3" xfId="12121"/>
    <cellStyle name="Input 98 2 4 3 2" xfId="19253"/>
    <cellStyle name="Input 98 2 4 4" xfId="17862"/>
    <cellStyle name="Input 98 2 4 5" xfId="26396"/>
    <cellStyle name="Input 98 2 4 6" xfId="30081"/>
    <cellStyle name="Input 98 2 5" xfId="4301"/>
    <cellStyle name="Input 98 2 5 2" xfId="8992"/>
    <cellStyle name="Input 98 2 5 2 2" xfId="22815"/>
    <cellStyle name="Input 98 2 5 3" xfId="12122"/>
    <cellStyle name="Input 98 2 5 3 2" xfId="19089"/>
    <cellStyle name="Input 98 2 5 4" xfId="17861"/>
    <cellStyle name="Input 98 2 5 5" xfId="26397"/>
    <cellStyle name="Input 98 2 5 6" xfId="30082"/>
    <cellStyle name="Input 98 2 6" xfId="8988"/>
    <cellStyle name="Input 98 2 6 2" xfId="16240"/>
    <cellStyle name="Input 98 2 7" xfId="12118"/>
    <cellStyle name="Input 98 2 7 2" xfId="15115"/>
    <cellStyle name="Input 98 2 8" xfId="17863"/>
    <cellStyle name="Input 98 2 9" xfId="26393"/>
    <cellStyle name="Input 98 3" xfId="4302"/>
    <cellStyle name="Input 98 3 2" xfId="8993"/>
    <cellStyle name="Input 98 3 2 2" xfId="20270"/>
    <cellStyle name="Input 98 3 3" xfId="12123"/>
    <cellStyle name="Input 98 3 3 2" xfId="19264"/>
    <cellStyle name="Input 98 3 4" xfId="24039"/>
    <cellStyle name="Input 98 3 5" xfId="26398"/>
    <cellStyle name="Input 98 3 6" xfId="30083"/>
    <cellStyle name="Input 98 4" xfId="4303"/>
    <cellStyle name="Input 98 4 2" xfId="8994"/>
    <cellStyle name="Input 98 4 2 2" xfId="16238"/>
    <cellStyle name="Input 98 4 3" xfId="12124"/>
    <cellStyle name="Input 98 4 3 2" xfId="15113"/>
    <cellStyle name="Input 98 4 4" xfId="21497"/>
    <cellStyle name="Input 98 4 5" xfId="26399"/>
    <cellStyle name="Input 98 4 6" xfId="30084"/>
    <cellStyle name="Input 98 5" xfId="8987"/>
    <cellStyle name="Input 98 5 2" xfId="20272"/>
    <cellStyle name="Input 98 6" xfId="12117"/>
    <cellStyle name="Input 98 6 2" xfId="19266"/>
    <cellStyle name="Input 98 7" xfId="21503"/>
    <cellStyle name="Input 98 8" xfId="26392"/>
    <cellStyle name="Input 98 9" xfId="30077"/>
    <cellStyle name="Input 99" xfId="4304"/>
    <cellStyle name="Input 99 2" xfId="4305"/>
    <cellStyle name="Input 99 2 10" xfId="30086"/>
    <cellStyle name="Input 99 2 2" xfId="4306"/>
    <cellStyle name="Input 99 2 2 2" xfId="8997"/>
    <cellStyle name="Input 99 2 2 2 2" xfId="16237"/>
    <cellStyle name="Input 99 2 2 3" xfId="12127"/>
    <cellStyle name="Input 99 2 2 3 2" xfId="19090"/>
    <cellStyle name="Input 99 2 2 4" xfId="17860"/>
    <cellStyle name="Input 99 2 2 5" xfId="26402"/>
    <cellStyle name="Input 99 2 2 6" xfId="30087"/>
    <cellStyle name="Input 99 2 3" xfId="4307"/>
    <cellStyle name="Input 99 2 3 2" xfId="8998"/>
    <cellStyle name="Input 99 2 3 2 2" xfId="16236"/>
    <cellStyle name="Input 99 2 3 3" xfId="12128"/>
    <cellStyle name="Input 99 2 3 3 2" xfId="19263"/>
    <cellStyle name="Input 99 2 3 4" xfId="24041"/>
    <cellStyle name="Input 99 2 3 5" xfId="26403"/>
    <cellStyle name="Input 99 2 3 6" xfId="30088"/>
    <cellStyle name="Input 99 2 4" xfId="4308"/>
    <cellStyle name="Input 99 2 4 2" xfId="8999"/>
    <cellStyle name="Input 99 2 4 2 2" xfId="16235"/>
    <cellStyle name="Input 99 2 4 3" xfId="12129"/>
    <cellStyle name="Input 99 2 4 3 2" xfId="15112"/>
    <cellStyle name="Input 99 2 4 4" xfId="21499"/>
    <cellStyle name="Input 99 2 4 5" xfId="26404"/>
    <cellStyle name="Input 99 2 4 6" xfId="30089"/>
    <cellStyle name="Input 99 2 5" xfId="4309"/>
    <cellStyle name="Input 99 2 5 2" xfId="9000"/>
    <cellStyle name="Input 99 2 5 2 2" xfId="22804"/>
    <cellStyle name="Input 99 2 5 3" xfId="12130"/>
    <cellStyle name="Input 99 2 5 3 2" xfId="15111"/>
    <cellStyle name="Input 99 2 5 4" xfId="17859"/>
    <cellStyle name="Input 99 2 5 5" xfId="26405"/>
    <cellStyle name="Input 99 2 5 6" xfId="30090"/>
    <cellStyle name="Input 99 2 6" xfId="8996"/>
    <cellStyle name="Input 99 2 6 2" xfId="20269"/>
    <cellStyle name="Input 99 2 7" xfId="12126"/>
    <cellStyle name="Input 99 2 7 2" xfId="19262"/>
    <cellStyle name="Input 99 2 8" xfId="21500"/>
    <cellStyle name="Input 99 2 9" xfId="26401"/>
    <cellStyle name="Input 99 3" xfId="4310"/>
    <cellStyle name="Input 99 3 2" xfId="9001"/>
    <cellStyle name="Input 99 3 2 2" xfId="20259"/>
    <cellStyle name="Input 99 3 3" xfId="12131"/>
    <cellStyle name="Input 99 3 3 2" xfId="19095"/>
    <cellStyle name="Input 99 3 4" xfId="24040"/>
    <cellStyle name="Input 99 3 5" xfId="26406"/>
    <cellStyle name="Input 99 3 6" xfId="30091"/>
    <cellStyle name="Input 99 4" xfId="4311"/>
    <cellStyle name="Input 99 4 2" xfId="9002"/>
    <cellStyle name="Input 99 4 2 2" xfId="22811"/>
    <cellStyle name="Input 99 4 3" xfId="12132"/>
    <cellStyle name="Input 99 4 3 2" xfId="19258"/>
    <cellStyle name="Input 99 4 4" xfId="21498"/>
    <cellStyle name="Input 99 4 5" xfId="26407"/>
    <cellStyle name="Input 99 4 6" xfId="30092"/>
    <cellStyle name="Input 99 5" xfId="8995"/>
    <cellStyle name="Input 99 5 2" xfId="22814"/>
    <cellStyle name="Input 99 6" xfId="12125"/>
    <cellStyle name="Input 99 6 2" xfId="19091"/>
    <cellStyle name="Input 99 7" xfId="24042"/>
    <cellStyle name="Input 99 8" xfId="26400"/>
    <cellStyle name="Input 99 9" xfId="30085"/>
    <cellStyle name="Input text" xfId="134"/>
    <cellStyle name="Input1" xfId="135"/>
    <cellStyle name="Input1 2" xfId="4314"/>
    <cellStyle name="Input1 2 2" xfId="30094"/>
    <cellStyle name="Input1 3" xfId="4315"/>
    <cellStyle name="Input1 3 2" xfId="30095"/>
    <cellStyle name="Input1 4" xfId="4316"/>
    <cellStyle name="Input1 4 2" xfId="30096"/>
    <cellStyle name="Input1 5" xfId="30093"/>
    <cellStyle name="Input1%" xfId="532"/>
    <cellStyle name="Input1_ICRC Electricity model 1-1  (1 Feb 2003) " xfId="533"/>
    <cellStyle name="Input1default" xfId="534"/>
    <cellStyle name="Input1default%" xfId="535"/>
    <cellStyle name="Input2" xfId="257"/>
    <cellStyle name="Input2 2" xfId="536"/>
    <cellStyle name="Input2 2 2" xfId="4318"/>
    <cellStyle name="Input2_PAL network expenditure template iter1v1" xfId="537"/>
    <cellStyle name="Input3" xfId="136"/>
    <cellStyle name="Input3 2" xfId="4320"/>
    <cellStyle name="Input3 2 2" xfId="30098"/>
    <cellStyle name="Input3 3" xfId="4321"/>
    <cellStyle name="Input3 3 2" xfId="30099"/>
    <cellStyle name="Input3 4" xfId="4322"/>
    <cellStyle name="Input3 4 2" xfId="30100"/>
    <cellStyle name="Input3 5" xfId="30097"/>
    <cellStyle name="InputArea" xfId="137"/>
    <cellStyle name="InputAreaDotted" xfId="138"/>
    <cellStyle name="InputCell" xfId="538"/>
    <cellStyle name="Inputs2" xfId="539"/>
    <cellStyle name="key result" xfId="540"/>
    <cellStyle name="Komma_HWL BudgetSummary 2004 HWL retrieve Cons 031014" xfId="541"/>
    <cellStyle name="left" xfId="542"/>
    <cellStyle name="Lines" xfId="139"/>
    <cellStyle name="Linked Cell" xfId="140" builtinId="24" customBuiltin="1"/>
    <cellStyle name="Linked Cell 2" xfId="543"/>
    <cellStyle name="Linked Cell 2 2" xfId="4326"/>
    <cellStyle name="Linked Cell 3" xfId="4327"/>
    <cellStyle name="Local import" xfId="544"/>
    <cellStyle name="Local import %" xfId="545"/>
    <cellStyle name="Lookup Table Heading" xfId="141"/>
    <cellStyle name="Lookup Table Heading 10" xfId="21496"/>
    <cellStyle name="Lookup Table Heading 11" xfId="26408"/>
    <cellStyle name="Lookup Table Heading 12" xfId="30101"/>
    <cellStyle name="Lookup Table Heading 2" xfId="4329"/>
    <cellStyle name="Lookup Table Heading 2 2" xfId="4330"/>
    <cellStyle name="Lookup Table Heading 2 2 10" xfId="30103"/>
    <cellStyle name="Lookup Table Heading 2 2 2" xfId="4331"/>
    <cellStyle name="Lookup Table Heading 2 2 2 2" xfId="9006"/>
    <cellStyle name="Lookup Table Heading 2 2 2 2 2" xfId="20265"/>
    <cellStyle name="Lookup Table Heading 2 2 2 3" xfId="12136"/>
    <cellStyle name="Lookup Table Heading 2 2 2 3 2" xfId="19094"/>
    <cellStyle name="Lookup Table Heading 2 2 2 4" xfId="21495"/>
    <cellStyle name="Lookup Table Heading 2 2 2 5" xfId="26411"/>
    <cellStyle name="Lookup Table Heading 2 2 2 6" xfId="30104"/>
    <cellStyle name="Lookup Table Heading 2 2 3" xfId="4332"/>
    <cellStyle name="Lookup Table Heading 2 2 3 2" xfId="9007"/>
    <cellStyle name="Lookup Table Heading 2 2 3 2 2" xfId="16233"/>
    <cellStyle name="Lookup Table Heading 2 2 3 3" xfId="12137"/>
    <cellStyle name="Lookup Table Heading 2 2 3 3 2" xfId="19259"/>
    <cellStyle name="Lookup Table Heading 2 2 3 4" xfId="17857"/>
    <cellStyle name="Lookup Table Heading 2 2 3 5" xfId="26412"/>
    <cellStyle name="Lookup Table Heading 2 2 3 6" xfId="30105"/>
    <cellStyle name="Lookup Table Heading 2 2 4" xfId="4333"/>
    <cellStyle name="Lookup Table Heading 2 2 4 2" xfId="9008"/>
    <cellStyle name="Lookup Table Heading 2 2 4 2 2" xfId="22805"/>
    <cellStyle name="Lookup Table Heading 2 2 4 3" xfId="12138"/>
    <cellStyle name="Lookup Table Heading 2 2 4 3 2" xfId="19093"/>
    <cellStyle name="Lookup Table Heading 2 2 4 4" xfId="24037"/>
    <cellStyle name="Lookup Table Heading 2 2 4 5" xfId="26413"/>
    <cellStyle name="Lookup Table Heading 2 2 4 6" xfId="30106"/>
    <cellStyle name="Lookup Table Heading 2 2 5" xfId="4334"/>
    <cellStyle name="Lookup Table Heading 2 2 5 2" xfId="9009"/>
    <cellStyle name="Lookup Table Heading 2 2 5 2 2" xfId="20260"/>
    <cellStyle name="Lookup Table Heading 2 2 5 3" xfId="12139"/>
    <cellStyle name="Lookup Table Heading 2 2 5 3 2" xfId="19260"/>
    <cellStyle name="Lookup Table Heading 2 2 5 4" xfId="21494"/>
    <cellStyle name="Lookup Table Heading 2 2 5 5" xfId="26414"/>
    <cellStyle name="Lookup Table Heading 2 2 5 6" xfId="30107"/>
    <cellStyle name="Lookup Table Heading 2 2 6" xfId="9005"/>
    <cellStyle name="Lookup Table Heading 2 2 6 2" xfId="22810"/>
    <cellStyle name="Lookup Table Heading 2 2 7" xfId="12135"/>
    <cellStyle name="Lookup Table Heading 2 2 7 2" xfId="15110"/>
    <cellStyle name="Lookup Table Heading 2 2 8" xfId="24038"/>
    <cellStyle name="Lookup Table Heading 2 2 9" xfId="26410"/>
    <cellStyle name="Lookup Table Heading 2 3" xfId="4335"/>
    <cellStyle name="Lookup Table Heading 2 3 2" xfId="9010"/>
    <cellStyle name="Lookup Table Heading 2 3 2 2" xfId="22809"/>
    <cellStyle name="Lookup Table Heading 2 3 3" xfId="12140"/>
    <cellStyle name="Lookup Table Heading 2 3 3 2" xfId="15109"/>
    <cellStyle name="Lookup Table Heading 2 3 4" xfId="17856"/>
    <cellStyle name="Lookup Table Heading 2 3 5" xfId="26415"/>
    <cellStyle name="Lookup Table Heading 2 3 6" xfId="30108"/>
    <cellStyle name="Lookup Table Heading 2 4" xfId="4336"/>
    <cellStyle name="Lookup Table Heading 2 4 2" xfId="9011"/>
    <cellStyle name="Lookup Table Heading 2 4 2 2" xfId="20264"/>
    <cellStyle name="Lookup Table Heading 2 4 3" xfId="12141"/>
    <cellStyle name="Lookup Table Heading 2 4 3 2" xfId="15108"/>
    <cellStyle name="Lookup Table Heading 2 4 4" xfId="24036"/>
    <cellStyle name="Lookup Table Heading 2 4 5" xfId="26416"/>
    <cellStyle name="Lookup Table Heading 2 4 6" xfId="30109"/>
    <cellStyle name="Lookup Table Heading 2 5" xfId="9004"/>
    <cellStyle name="Lookup Table Heading 2 5 2" xfId="16234"/>
    <cellStyle name="Lookup Table Heading 2 6" xfId="12134"/>
    <cellStyle name="Lookup Table Heading 2 6 2" xfId="19261"/>
    <cellStyle name="Lookup Table Heading 2 7" xfId="17858"/>
    <cellStyle name="Lookup Table Heading 2 8" xfId="26409"/>
    <cellStyle name="Lookup Table Heading 2 9" xfId="30102"/>
    <cellStyle name="Lookup Table Heading 3" xfId="4337"/>
    <cellStyle name="Lookup Table Heading 3 2" xfId="4338"/>
    <cellStyle name="Lookup Table Heading 3 2 10" xfId="30111"/>
    <cellStyle name="Lookup Table Heading 3 2 2" xfId="4339"/>
    <cellStyle name="Lookup Table Heading 3 2 2 2" xfId="9014"/>
    <cellStyle name="Lookup Table Heading 3 2 2 2 2" xfId="20263"/>
    <cellStyle name="Lookup Table Heading 3 2 2 3" xfId="12144"/>
    <cellStyle name="Lookup Table Heading 3 2 2 3 2" xfId="19254"/>
    <cellStyle name="Lookup Table Heading 3 2 2 4" xfId="17854"/>
    <cellStyle name="Lookup Table Heading 3 2 2 5" xfId="26419"/>
    <cellStyle name="Lookup Table Heading 3 2 2 6" xfId="30112"/>
    <cellStyle name="Lookup Table Heading 3 2 3" xfId="4340"/>
    <cellStyle name="Lookup Table Heading 3 2 3 2" xfId="9015"/>
    <cellStyle name="Lookup Table Heading 3 2 3 2 2" xfId="16231"/>
    <cellStyle name="Lookup Table Heading 3 2 3 3" xfId="12145"/>
    <cellStyle name="Lookup Table Heading 3 2 3 3 2" xfId="19096"/>
    <cellStyle name="Lookup Table Heading 3 2 3 4" xfId="17853"/>
    <cellStyle name="Lookup Table Heading 3 2 3 5" xfId="26420"/>
    <cellStyle name="Lookup Table Heading 3 2 3 6" xfId="30113"/>
    <cellStyle name="Lookup Table Heading 3 2 4" xfId="4341"/>
    <cellStyle name="Lookup Table Heading 3 2 4 2" xfId="9016"/>
    <cellStyle name="Lookup Table Heading 3 2 4 2 2" xfId="22807"/>
    <cellStyle name="Lookup Table Heading 3 2 4 3" xfId="12146"/>
    <cellStyle name="Lookup Table Heading 3 2 4 3 2" xfId="19257"/>
    <cellStyle name="Lookup Table Heading 3 2 4 4" xfId="24028"/>
    <cellStyle name="Lookup Table Heading 3 2 4 5" xfId="26421"/>
    <cellStyle name="Lookup Table Heading 3 2 4 6" xfId="30114"/>
    <cellStyle name="Lookup Table Heading 3 2 5" xfId="4342"/>
    <cellStyle name="Lookup Table Heading 3 2 5 2" xfId="9017"/>
    <cellStyle name="Lookup Table Heading 3 2 5 2 2" xfId="20262"/>
    <cellStyle name="Lookup Table Heading 3 2 5 3" xfId="12147"/>
    <cellStyle name="Lookup Table Heading 3 2 5 3 2" xfId="15106"/>
    <cellStyle name="Lookup Table Heading 3 2 5 4" xfId="21485"/>
    <cellStyle name="Lookup Table Heading 3 2 5 5" xfId="26422"/>
    <cellStyle name="Lookup Table Heading 3 2 5 6" xfId="30115"/>
    <cellStyle name="Lookup Table Heading 3 2 6" xfId="9013"/>
    <cellStyle name="Lookup Table Heading 3 2 6 2" xfId="22808"/>
    <cellStyle name="Lookup Table Heading 3 2 7" xfId="12143"/>
    <cellStyle name="Lookup Table Heading 3 2 7 2" xfId="19099"/>
    <cellStyle name="Lookup Table Heading 3 2 8" xfId="17855"/>
    <cellStyle name="Lookup Table Heading 3 2 9" xfId="26418"/>
    <cellStyle name="Lookup Table Heading 3 3" xfId="4343"/>
    <cellStyle name="Lookup Table Heading 3 3 2" xfId="9018"/>
    <cellStyle name="Lookup Table Heading 3 3 2 2" xfId="16230"/>
    <cellStyle name="Lookup Table Heading 3 3 3" xfId="12148"/>
    <cellStyle name="Lookup Table Heading 3 3 3 2" xfId="19098"/>
    <cellStyle name="Lookup Table Heading 3 3 4" xfId="24035"/>
    <cellStyle name="Lookup Table Heading 3 3 5" xfId="26423"/>
    <cellStyle name="Lookup Table Heading 3 3 6" xfId="30116"/>
    <cellStyle name="Lookup Table Heading 3 4" xfId="4344"/>
    <cellStyle name="Lookup Table Heading 3 4 2" xfId="9019"/>
    <cellStyle name="Lookup Table Heading 3 4 2 2" xfId="22806"/>
    <cellStyle name="Lookup Table Heading 3 4 3" xfId="12149"/>
    <cellStyle name="Lookup Table Heading 3 4 3 2" xfId="19255"/>
    <cellStyle name="Lookup Table Heading 3 4 4" xfId="21492"/>
    <cellStyle name="Lookup Table Heading 3 4 5" xfId="26424"/>
    <cellStyle name="Lookup Table Heading 3 4 6" xfId="30117"/>
    <cellStyle name="Lookup Table Heading 3 5" xfId="9012"/>
    <cellStyle name="Lookup Table Heading 3 5 2" xfId="16232"/>
    <cellStyle name="Lookup Table Heading 3 6" xfId="12142"/>
    <cellStyle name="Lookup Table Heading 3 6 2" xfId="15107"/>
    <cellStyle name="Lookup Table Heading 3 7" xfId="21493"/>
    <cellStyle name="Lookup Table Heading 3 8" xfId="26417"/>
    <cellStyle name="Lookup Table Heading 3 9" xfId="30110"/>
    <cellStyle name="Lookup Table Heading 4" xfId="4345"/>
    <cellStyle name="Lookup Table Heading 4 10" xfId="30118"/>
    <cellStyle name="Lookup Table Heading 4 2" xfId="4346"/>
    <cellStyle name="Lookup Table Heading 4 2 2" xfId="9021"/>
    <cellStyle name="Lookup Table Heading 4 2 2 2" xfId="16229"/>
    <cellStyle name="Lookup Table Heading 4 2 3" xfId="12151"/>
    <cellStyle name="Lookup Table Heading 4 2 3 2" xfId="19256"/>
    <cellStyle name="Lookup Table Heading 4 2 4" xfId="24034"/>
    <cellStyle name="Lookup Table Heading 4 2 5" xfId="26426"/>
    <cellStyle name="Lookup Table Heading 4 2 6" xfId="30119"/>
    <cellStyle name="Lookup Table Heading 4 3" xfId="4347"/>
    <cellStyle name="Lookup Table Heading 4 3 2" xfId="9022"/>
    <cellStyle name="Lookup Table Heading 4 3 2 2" xfId="16228"/>
    <cellStyle name="Lookup Table Heading 4 3 3" xfId="12152"/>
    <cellStyle name="Lookup Table Heading 4 3 3 2" xfId="15105"/>
    <cellStyle name="Lookup Table Heading 4 3 4" xfId="21491"/>
    <cellStyle name="Lookup Table Heading 4 3 5" xfId="26427"/>
    <cellStyle name="Lookup Table Heading 4 3 6" xfId="30120"/>
    <cellStyle name="Lookup Table Heading 4 4" xfId="4348"/>
    <cellStyle name="Lookup Table Heading 4 4 2" xfId="9023"/>
    <cellStyle name="Lookup Table Heading 4 4 2 2" xfId="16227"/>
    <cellStyle name="Lookup Table Heading 4 4 3" xfId="12153"/>
    <cellStyle name="Lookup Table Heading 4 4 3 2" xfId="15104"/>
    <cellStyle name="Lookup Table Heading 4 4 4" xfId="17851"/>
    <cellStyle name="Lookup Table Heading 4 4 5" xfId="26428"/>
    <cellStyle name="Lookup Table Heading 4 4 6" xfId="30121"/>
    <cellStyle name="Lookup Table Heading 4 5" xfId="4349"/>
    <cellStyle name="Lookup Table Heading 4 5 2" xfId="9024"/>
    <cellStyle name="Lookup Table Heading 4 5 2 2" xfId="22796"/>
    <cellStyle name="Lookup Table Heading 4 5 3" xfId="12154"/>
    <cellStyle name="Lookup Table Heading 4 5 3 2" xfId="15103"/>
    <cellStyle name="Lookup Table Heading 4 5 4" xfId="24029"/>
    <cellStyle name="Lookup Table Heading 4 5 5" xfId="26429"/>
    <cellStyle name="Lookup Table Heading 4 5 6" xfId="30122"/>
    <cellStyle name="Lookup Table Heading 4 6" xfId="9020"/>
    <cellStyle name="Lookup Table Heading 4 6 2" xfId="20261"/>
    <cellStyle name="Lookup Table Heading 4 7" xfId="12150"/>
    <cellStyle name="Lookup Table Heading 4 7 2" xfId="19097"/>
    <cellStyle name="Lookup Table Heading 4 8" xfId="17852"/>
    <cellStyle name="Lookup Table Heading 4 9" xfId="26425"/>
    <cellStyle name="Lookup Table Heading 5" xfId="4350"/>
    <cellStyle name="Lookup Table Heading 5 2" xfId="9025"/>
    <cellStyle name="Lookup Table Heading 5 2 2" xfId="20251"/>
    <cellStyle name="Lookup Table Heading 5 3" xfId="12155"/>
    <cellStyle name="Lookup Table Heading 5 3 2" xfId="15102"/>
    <cellStyle name="Lookup Table Heading 5 4" xfId="21486"/>
    <cellStyle name="Lookup Table Heading 5 5" xfId="26430"/>
    <cellStyle name="Lookup Table Heading 5 6" xfId="30123"/>
    <cellStyle name="Lookup Table Heading 6" xfId="4351"/>
    <cellStyle name="Lookup Table Heading 6 2" xfId="9026"/>
    <cellStyle name="Lookup Table Heading 6 2 2" xfId="22803"/>
    <cellStyle name="Lookup Table Heading 6 3" xfId="12156"/>
    <cellStyle name="Lookup Table Heading 6 3 2" xfId="19112"/>
    <cellStyle name="Lookup Table Heading 6 4" xfId="24033"/>
    <cellStyle name="Lookup Table Heading 6 5" xfId="26431"/>
    <cellStyle name="Lookup Table Heading 6 6" xfId="30124"/>
    <cellStyle name="Lookup Table Heading 7" xfId="9003"/>
    <cellStyle name="Lookup Table Heading 7 2" xfId="20266"/>
    <cellStyle name="Lookup Table Heading 8" xfId="12133"/>
    <cellStyle name="Lookup Table Heading 8 2" xfId="19092"/>
    <cellStyle name="Lookup Table Heading 9" xfId="4328"/>
    <cellStyle name="Lookup Table Label" xfId="142"/>
    <cellStyle name="Lookup Table Label 10" xfId="21490"/>
    <cellStyle name="Lookup Table Label 11" xfId="26432"/>
    <cellStyle name="Lookup Table Label 12" xfId="30125"/>
    <cellStyle name="Lookup Table Label 2" xfId="4353"/>
    <cellStyle name="Lookup Table Label 2 2" xfId="4354"/>
    <cellStyle name="Lookup Table Label 2 2 10" xfId="30127"/>
    <cellStyle name="Lookup Table Label 2 2 2" xfId="4355"/>
    <cellStyle name="Lookup Table Label 2 2 2 2" xfId="9030"/>
    <cellStyle name="Lookup Table Label 2 2 2 2 2" xfId="20257"/>
    <cellStyle name="Lookup Table Label 2 2 2 3" xfId="12160"/>
    <cellStyle name="Lookup Table Label 2 2 2 3 2" xfId="15101"/>
    <cellStyle name="Lookup Table Label 2 2 2 4" xfId="21489"/>
    <cellStyle name="Lookup Table Label 2 2 2 5" xfId="26435"/>
    <cellStyle name="Lookup Table Label 2 2 2 6" xfId="30128"/>
    <cellStyle name="Lookup Table Label 2 2 3" xfId="4356"/>
    <cellStyle name="Lookup Table Label 2 2 3 2" xfId="9031"/>
    <cellStyle name="Lookup Table Label 2 2 3 2 2" xfId="16225"/>
    <cellStyle name="Lookup Table Label 2 2 3 3" xfId="12161"/>
    <cellStyle name="Lookup Table Label 2 2 3 3 2" xfId="19103"/>
    <cellStyle name="Lookup Table Label 2 2 3 4" xfId="17849"/>
    <cellStyle name="Lookup Table Label 2 2 3 5" xfId="26436"/>
    <cellStyle name="Lookup Table Label 2 2 3 6" xfId="30129"/>
    <cellStyle name="Lookup Table Label 2 2 4" xfId="4357"/>
    <cellStyle name="Lookup Table Label 2 2 4 2" xfId="9032"/>
    <cellStyle name="Lookup Table Label 2 2 4 2 2" xfId="22797"/>
    <cellStyle name="Lookup Table Label 2 2 4 3" xfId="12162"/>
    <cellStyle name="Lookup Table Label 2 2 4 3 2" xfId="19250"/>
    <cellStyle name="Lookup Table Label 2 2 4 4" xfId="24031"/>
    <cellStyle name="Lookup Table Label 2 2 4 5" xfId="26437"/>
    <cellStyle name="Lookup Table Label 2 2 4 6" xfId="30130"/>
    <cellStyle name="Lookup Table Label 2 2 5" xfId="4358"/>
    <cellStyle name="Lookup Table Label 2 2 5 2" xfId="9033"/>
    <cellStyle name="Lookup Table Label 2 2 5 2 2" xfId="20252"/>
    <cellStyle name="Lookup Table Label 2 2 5 3" xfId="12163"/>
    <cellStyle name="Lookup Table Label 2 2 5 3 2" xfId="19102"/>
    <cellStyle name="Lookup Table Label 2 2 5 4" xfId="21488"/>
    <cellStyle name="Lookup Table Label 2 2 5 5" xfId="26438"/>
    <cellStyle name="Lookup Table Label 2 2 5 6" xfId="30131"/>
    <cellStyle name="Lookup Table Label 2 2 6" xfId="9029"/>
    <cellStyle name="Lookup Table Label 2 2 6 2" xfId="22802"/>
    <cellStyle name="Lookup Table Label 2 2 7" xfId="12159"/>
    <cellStyle name="Lookup Table Label 2 2 7 2" xfId="19252"/>
    <cellStyle name="Lookup Table Label 2 2 8" xfId="24032"/>
    <cellStyle name="Lookup Table Label 2 2 9" xfId="26434"/>
    <cellStyle name="Lookup Table Label 2 3" xfId="4359"/>
    <cellStyle name="Lookup Table Label 2 3 2" xfId="9034"/>
    <cellStyle name="Lookup Table Label 2 3 2 2" xfId="22801"/>
    <cellStyle name="Lookup Table Label 2 3 3" xfId="12164"/>
    <cellStyle name="Lookup Table Label 2 3 3 2" xfId="19251"/>
    <cellStyle name="Lookup Table Label 2 3 4" xfId="17848"/>
    <cellStyle name="Lookup Table Label 2 3 5" xfId="26439"/>
    <cellStyle name="Lookup Table Label 2 3 6" xfId="30132"/>
    <cellStyle name="Lookup Table Label 2 4" xfId="4360"/>
    <cellStyle name="Lookup Table Label 2 4 2" xfId="9035"/>
    <cellStyle name="Lookup Table Label 2 4 2 2" xfId="20256"/>
    <cellStyle name="Lookup Table Label 2 4 3" xfId="12165"/>
    <cellStyle name="Lookup Table Label 2 4 3 2" xfId="15100"/>
    <cellStyle name="Lookup Table Label 2 4 4" xfId="24030"/>
    <cellStyle name="Lookup Table Label 2 4 5" xfId="26440"/>
    <cellStyle name="Lookup Table Label 2 4 6" xfId="30133"/>
    <cellStyle name="Lookup Table Label 2 5" xfId="9028"/>
    <cellStyle name="Lookup Table Label 2 5 2" xfId="16226"/>
    <cellStyle name="Lookup Table Label 2 6" xfId="12158"/>
    <cellStyle name="Lookup Table Label 2 6 2" xfId="19101"/>
    <cellStyle name="Lookup Table Label 2 7" xfId="17850"/>
    <cellStyle name="Lookup Table Label 2 8" xfId="26433"/>
    <cellStyle name="Lookup Table Label 2 9" xfId="30126"/>
    <cellStyle name="Lookup Table Label 3" xfId="4361"/>
    <cellStyle name="Lookup Table Label 3 2" xfId="4362"/>
    <cellStyle name="Lookup Table Label 3 2 10" xfId="30135"/>
    <cellStyle name="Lookup Table Label 3 2 2" xfId="4363"/>
    <cellStyle name="Lookup Table Label 3 2 2 2" xfId="9038"/>
    <cellStyle name="Lookup Table Label 3 2 2 2 2" xfId="20255"/>
    <cellStyle name="Lookup Table Label 3 2 2 3" xfId="12168"/>
    <cellStyle name="Lookup Table Label 3 2 2 3 2" xfId="19246"/>
    <cellStyle name="Lookup Table Label 3 2 2 4" xfId="17846"/>
    <cellStyle name="Lookup Table Label 3 2 2 5" xfId="26443"/>
    <cellStyle name="Lookup Table Label 3 2 2 6" xfId="30136"/>
    <cellStyle name="Lookup Table Label 3 2 3" xfId="4364"/>
    <cellStyle name="Lookup Table Label 3 2 3 2" xfId="9039"/>
    <cellStyle name="Lookup Table Label 3 2 3 2 2" xfId="16223"/>
    <cellStyle name="Lookup Table Label 3 2 3 3" xfId="12169"/>
    <cellStyle name="Lookup Table Label 3 2 3 3 2" xfId="19104"/>
    <cellStyle name="Lookup Table Label 3 2 3 4" xfId="17845"/>
    <cellStyle name="Lookup Table Label 3 2 3 5" xfId="26444"/>
    <cellStyle name="Lookup Table Label 3 2 3 6" xfId="30137"/>
    <cellStyle name="Lookup Table Label 3 2 4" xfId="4365"/>
    <cellStyle name="Lookup Table Label 3 2 4 2" xfId="9040"/>
    <cellStyle name="Lookup Table Label 3 2 4 2 2" xfId="22799"/>
    <cellStyle name="Lookup Table Label 3 2 4 3" xfId="12170"/>
    <cellStyle name="Lookup Table Label 3 2 4 3 2" xfId="19249"/>
    <cellStyle name="Lookup Table Label 3 2 4 4" xfId="17844"/>
    <cellStyle name="Lookup Table Label 3 2 4 5" xfId="26445"/>
    <cellStyle name="Lookup Table Label 3 2 4 6" xfId="30138"/>
    <cellStyle name="Lookup Table Label 3 2 5" xfId="4366"/>
    <cellStyle name="Lookup Table Label 3 2 5 2" xfId="9041"/>
    <cellStyle name="Lookup Table Label 3 2 5 2 2" xfId="20254"/>
    <cellStyle name="Lookup Table Label 3 2 5 3" xfId="12171"/>
    <cellStyle name="Lookup Table Label 3 2 5 3 2" xfId="15098"/>
    <cellStyle name="Lookup Table Label 3 2 5 4" xfId="24015"/>
    <cellStyle name="Lookup Table Label 3 2 5 5" xfId="26446"/>
    <cellStyle name="Lookup Table Label 3 2 5 6" xfId="30139"/>
    <cellStyle name="Lookup Table Label 3 2 6" xfId="9037"/>
    <cellStyle name="Lookup Table Label 3 2 6 2" xfId="22800"/>
    <cellStyle name="Lookup Table Label 3 2 7" xfId="12167"/>
    <cellStyle name="Lookup Table Label 3 2 7 2" xfId="19107"/>
    <cellStyle name="Lookup Table Label 3 2 8" xfId="17847"/>
    <cellStyle name="Lookup Table Label 3 2 9" xfId="26442"/>
    <cellStyle name="Lookup Table Label 3 3" xfId="4367"/>
    <cellStyle name="Lookup Table Label 3 3 2" xfId="9042"/>
    <cellStyle name="Lookup Table Label 3 3 2 2" xfId="16222"/>
    <cellStyle name="Lookup Table Label 3 3 3" xfId="12172"/>
    <cellStyle name="Lookup Table Label 3 3 3 2" xfId="19106"/>
    <cellStyle name="Lookup Table Label 3 3 4" xfId="21472"/>
    <cellStyle name="Lookup Table Label 3 3 5" xfId="26447"/>
    <cellStyle name="Lookup Table Label 3 3 6" xfId="30140"/>
    <cellStyle name="Lookup Table Label 3 4" xfId="4368"/>
    <cellStyle name="Lookup Table Label 3 4 2" xfId="9043"/>
    <cellStyle name="Lookup Table Label 3 4 2 2" xfId="22798"/>
    <cellStyle name="Lookup Table Label 3 4 3" xfId="12173"/>
    <cellStyle name="Lookup Table Label 3 4 3 2" xfId="19247"/>
    <cellStyle name="Lookup Table Label 3 4 4" xfId="24026"/>
    <cellStyle name="Lookup Table Label 3 4 5" xfId="26448"/>
    <cellStyle name="Lookup Table Label 3 4 6" xfId="30141"/>
    <cellStyle name="Lookup Table Label 3 5" xfId="9036"/>
    <cellStyle name="Lookup Table Label 3 5 2" xfId="16224"/>
    <cellStyle name="Lookup Table Label 3 6" xfId="12166"/>
    <cellStyle name="Lookup Table Label 3 6 2" xfId="15099"/>
    <cellStyle name="Lookup Table Label 3 7" xfId="21487"/>
    <cellStyle name="Lookup Table Label 3 8" xfId="26441"/>
    <cellStyle name="Lookup Table Label 3 9" xfId="30134"/>
    <cellStyle name="Lookup Table Label 4" xfId="4369"/>
    <cellStyle name="Lookup Table Label 4 10" xfId="30142"/>
    <cellStyle name="Lookup Table Label 4 2" xfId="4370"/>
    <cellStyle name="Lookup Table Label 4 2 2" xfId="9045"/>
    <cellStyle name="Lookup Table Label 4 2 2 2" xfId="16221"/>
    <cellStyle name="Lookup Table Label 4 2 3" xfId="12175"/>
    <cellStyle name="Lookup Table Label 4 2 3 2" xfId="19248"/>
    <cellStyle name="Lookup Table Label 4 2 4" xfId="17843"/>
    <cellStyle name="Lookup Table Label 4 2 5" xfId="26450"/>
    <cellStyle name="Lookup Table Label 4 2 6" xfId="30143"/>
    <cellStyle name="Lookup Table Label 4 3" xfId="4371"/>
    <cellStyle name="Lookup Table Label 4 3 2" xfId="9046"/>
    <cellStyle name="Lookup Table Label 4 3 2 2" xfId="16220"/>
    <cellStyle name="Lookup Table Label 4 3 3" xfId="12176"/>
    <cellStyle name="Lookup Table Label 4 3 3 2" xfId="15097"/>
    <cellStyle name="Lookup Table Label 4 3 4" xfId="24025"/>
    <cellStyle name="Lookup Table Label 4 3 5" xfId="26451"/>
    <cellStyle name="Lookup Table Label 4 3 6" xfId="30144"/>
    <cellStyle name="Lookup Table Label 4 4" xfId="4372"/>
    <cellStyle name="Lookup Table Label 4 4 2" xfId="9047"/>
    <cellStyle name="Lookup Table Label 4 4 2 2" xfId="16219"/>
    <cellStyle name="Lookup Table Label 4 4 3" xfId="12177"/>
    <cellStyle name="Lookup Table Label 4 4 3 2" xfId="15096"/>
    <cellStyle name="Lookup Table Label 4 4 4" xfId="21482"/>
    <cellStyle name="Lookup Table Label 4 4 5" xfId="26452"/>
    <cellStyle name="Lookup Table Label 4 4 6" xfId="30145"/>
    <cellStyle name="Lookup Table Label 4 5" xfId="4373"/>
    <cellStyle name="Lookup Table Label 4 5 2" xfId="9048"/>
    <cellStyle name="Lookup Table Label 4 5 2 2" xfId="22788"/>
    <cellStyle name="Lookup Table Label 4 5 3" xfId="12178"/>
    <cellStyle name="Lookup Table Label 4 5 3 2" xfId="15095"/>
    <cellStyle name="Lookup Table Label 4 5 4" xfId="17842"/>
    <cellStyle name="Lookup Table Label 4 5 5" xfId="26453"/>
    <cellStyle name="Lookup Table Label 4 5 6" xfId="30146"/>
    <cellStyle name="Lookup Table Label 4 6" xfId="9044"/>
    <cellStyle name="Lookup Table Label 4 6 2" xfId="20253"/>
    <cellStyle name="Lookup Table Label 4 7" xfId="12174"/>
    <cellStyle name="Lookup Table Label 4 7 2" xfId="19105"/>
    <cellStyle name="Lookup Table Label 4 8" xfId="21483"/>
    <cellStyle name="Lookup Table Label 4 9" xfId="26449"/>
    <cellStyle name="Lookup Table Label 5" xfId="4374"/>
    <cellStyle name="Lookup Table Label 5 2" xfId="9049"/>
    <cellStyle name="Lookup Table Label 5 2 2" xfId="20243"/>
    <cellStyle name="Lookup Table Label 5 3" xfId="12179"/>
    <cellStyle name="Lookup Table Label 5 3 2" xfId="19111"/>
    <cellStyle name="Lookup Table Label 5 4" xfId="24020"/>
    <cellStyle name="Lookup Table Label 5 5" xfId="26454"/>
    <cellStyle name="Lookup Table Label 5 6" xfId="30147"/>
    <cellStyle name="Lookup Table Label 6" xfId="4375"/>
    <cellStyle name="Lookup Table Label 6 2" xfId="9050"/>
    <cellStyle name="Lookup Table Label 6 2 2" xfId="22795"/>
    <cellStyle name="Lookup Table Label 6 3" xfId="12180"/>
    <cellStyle name="Lookup Table Label 6 3 2" xfId="19242"/>
    <cellStyle name="Lookup Table Label 6 4" xfId="21477"/>
    <cellStyle name="Lookup Table Label 6 5" xfId="26455"/>
    <cellStyle name="Lookup Table Label 6 6" xfId="30148"/>
    <cellStyle name="Lookup Table Label 7" xfId="9027"/>
    <cellStyle name="Lookup Table Label 7 2" xfId="20258"/>
    <cellStyle name="Lookup Table Label 8" xfId="12157"/>
    <cellStyle name="Lookup Table Label 8 2" xfId="19241"/>
    <cellStyle name="Lookup Table Label 9" xfId="4352"/>
    <cellStyle name="Lookup Table Number" xfId="143"/>
    <cellStyle name="Lookup Table Number 10" xfId="24024"/>
    <cellStyle name="Lookup Table Number 11" xfId="26456"/>
    <cellStyle name="Lookup Table Number 12" xfId="30149"/>
    <cellStyle name="Lookup Table Number 2" xfId="4377"/>
    <cellStyle name="Lookup Table Number 2 2" xfId="4378"/>
    <cellStyle name="Lookup Table Number 2 2 10" xfId="30151"/>
    <cellStyle name="Lookup Table Number 2 2 2" xfId="4379"/>
    <cellStyle name="Lookup Table Number 2 2 2 2" xfId="9054"/>
    <cellStyle name="Lookup Table Number 2 2 2 2 2" xfId="20249"/>
    <cellStyle name="Lookup Table Number 2 2 2 3" xfId="12184"/>
    <cellStyle name="Lookup Table Number 2 2 2 3 2" xfId="19110"/>
    <cellStyle name="Lookup Table Number 2 2 2 4" xfId="24023"/>
    <cellStyle name="Lookup Table Number 2 2 2 5" xfId="26459"/>
    <cellStyle name="Lookup Table Number 2 2 2 6" xfId="30152"/>
    <cellStyle name="Lookup Table Number 2 2 3" xfId="4380"/>
    <cellStyle name="Lookup Table Number 2 2 3 2" xfId="9055"/>
    <cellStyle name="Lookup Table Number 2 2 3 2 2" xfId="16217"/>
    <cellStyle name="Lookup Table Number 2 2 3 3" xfId="12185"/>
    <cellStyle name="Lookup Table Number 2 2 3 3 2" xfId="19243"/>
    <cellStyle name="Lookup Table Number 2 2 3 4" xfId="21480"/>
    <cellStyle name="Lookup Table Number 2 2 3 5" xfId="26460"/>
    <cellStyle name="Lookup Table Number 2 2 3 6" xfId="30153"/>
    <cellStyle name="Lookup Table Number 2 2 4" xfId="4381"/>
    <cellStyle name="Lookup Table Number 2 2 4 2" xfId="9056"/>
    <cellStyle name="Lookup Table Number 2 2 4 2 2" xfId="22789"/>
    <cellStyle name="Lookup Table Number 2 2 4 3" xfId="12186"/>
    <cellStyle name="Lookup Table Number 2 2 4 3 2" xfId="19109"/>
    <cellStyle name="Lookup Table Number 2 2 4 4" xfId="17840"/>
    <cellStyle name="Lookup Table Number 2 2 4 5" xfId="26461"/>
    <cellStyle name="Lookup Table Number 2 2 4 6" xfId="30154"/>
    <cellStyle name="Lookup Table Number 2 2 5" xfId="4382"/>
    <cellStyle name="Lookup Table Number 2 2 5 2" xfId="9057"/>
    <cellStyle name="Lookup Table Number 2 2 5 2 2" xfId="20244"/>
    <cellStyle name="Lookup Table Number 2 2 5 3" xfId="12187"/>
    <cellStyle name="Lookup Table Number 2 2 5 3 2" xfId="19244"/>
    <cellStyle name="Lookup Table Number 2 2 5 4" xfId="24022"/>
    <cellStyle name="Lookup Table Number 2 2 5 5" xfId="26462"/>
    <cellStyle name="Lookup Table Number 2 2 5 6" xfId="30155"/>
    <cellStyle name="Lookup Table Number 2 2 6" xfId="9053"/>
    <cellStyle name="Lookup Table Number 2 2 6 2" xfId="22794"/>
    <cellStyle name="Lookup Table Number 2 2 7" xfId="12183"/>
    <cellStyle name="Lookup Table Number 2 2 7 2" xfId="15094"/>
    <cellStyle name="Lookup Table Number 2 2 8" xfId="17841"/>
    <cellStyle name="Lookup Table Number 2 2 9" xfId="26458"/>
    <cellStyle name="Lookup Table Number 2 3" xfId="4383"/>
    <cellStyle name="Lookup Table Number 2 3 2" xfId="9058"/>
    <cellStyle name="Lookup Table Number 2 3 2 2" xfId="22793"/>
    <cellStyle name="Lookup Table Number 2 3 3" xfId="12188"/>
    <cellStyle name="Lookup Table Number 2 3 3 2" xfId="15093"/>
    <cellStyle name="Lookup Table Number 2 3 4" xfId="21479"/>
    <cellStyle name="Lookup Table Number 2 3 5" xfId="26463"/>
    <cellStyle name="Lookup Table Number 2 3 6" xfId="30156"/>
    <cellStyle name="Lookup Table Number 2 4" xfId="4384"/>
    <cellStyle name="Lookup Table Number 2 4 2" xfId="9059"/>
    <cellStyle name="Lookup Table Number 2 4 2 2" xfId="20248"/>
    <cellStyle name="Lookup Table Number 2 4 3" xfId="12189"/>
    <cellStyle name="Lookup Table Number 2 4 3 2" xfId="15092"/>
    <cellStyle name="Lookup Table Number 2 4 4" xfId="17839"/>
    <cellStyle name="Lookup Table Number 2 4 5" xfId="26464"/>
    <cellStyle name="Lookup Table Number 2 4 6" xfId="30157"/>
    <cellStyle name="Lookup Table Number 2 5" xfId="9052"/>
    <cellStyle name="Lookup Table Number 2 5 2" xfId="16218"/>
    <cellStyle name="Lookup Table Number 2 6" xfId="12182"/>
    <cellStyle name="Lookup Table Number 2 6 2" xfId="19245"/>
    <cellStyle name="Lookup Table Number 2 7" xfId="21481"/>
    <cellStyle name="Lookup Table Number 2 8" xfId="26457"/>
    <cellStyle name="Lookup Table Number 2 9" xfId="30150"/>
    <cellStyle name="Lookup Table Number 3" xfId="4385"/>
    <cellStyle name="Lookup Table Number 3 2" xfId="4386"/>
    <cellStyle name="Lookup Table Number 3 2 10" xfId="30159"/>
    <cellStyle name="Lookup Table Number 3 2 2" xfId="4387"/>
    <cellStyle name="Lookup Table Number 3 2 2 2" xfId="9062"/>
    <cellStyle name="Lookup Table Number 3 2 2 2 2" xfId="20247"/>
    <cellStyle name="Lookup Table Number 3 2 2 3" xfId="12192"/>
    <cellStyle name="Lookup Table Number 3 2 2 3 2" xfId="19124"/>
    <cellStyle name="Lookup Table Number 3 2 2 4" xfId="17838"/>
    <cellStyle name="Lookup Table Number 3 2 2 5" xfId="26467"/>
    <cellStyle name="Lookup Table Number 3 2 2 6" xfId="30160"/>
    <cellStyle name="Lookup Table Number 3 2 3" xfId="4388"/>
    <cellStyle name="Lookup Table Number 3 2 3 2" xfId="9063"/>
    <cellStyle name="Lookup Table Number 3 2 3 2 2" xfId="16215"/>
    <cellStyle name="Lookup Table Number 3 2 3 3" xfId="12193"/>
    <cellStyle name="Lookup Table Number 3 2 3 3 2" xfId="19229"/>
    <cellStyle name="Lookup Table Number 3 2 3 4" xfId="17837"/>
    <cellStyle name="Lookup Table Number 3 2 3 5" xfId="26468"/>
    <cellStyle name="Lookup Table Number 3 2 3 6" xfId="30161"/>
    <cellStyle name="Lookup Table Number 3 2 4" xfId="4389"/>
    <cellStyle name="Lookup Table Number 3 2 4 2" xfId="9064"/>
    <cellStyle name="Lookup Table Number 3 2 4 2 2" xfId="22791"/>
    <cellStyle name="Lookup Table Number 3 2 4 3" xfId="12194"/>
    <cellStyle name="Lookup Table Number 3 2 4 3 2" xfId="19113"/>
    <cellStyle name="Lookup Table Number 3 2 4 4" xfId="24016"/>
    <cellStyle name="Lookup Table Number 3 2 4 5" xfId="26469"/>
    <cellStyle name="Lookup Table Number 3 2 4 6" xfId="30162"/>
    <cellStyle name="Lookup Table Number 3 2 5" xfId="4390"/>
    <cellStyle name="Lookup Table Number 3 2 5 2" xfId="9065"/>
    <cellStyle name="Lookup Table Number 3 2 5 2 2" xfId="20246"/>
    <cellStyle name="Lookup Table Number 3 2 5 3" xfId="12195"/>
    <cellStyle name="Lookup Table Number 3 2 5 3 2" xfId="19240"/>
    <cellStyle name="Lookup Table Number 3 2 5 4" xfId="21473"/>
    <cellStyle name="Lookup Table Number 3 2 5 5" xfId="26470"/>
    <cellStyle name="Lookup Table Number 3 2 5 6" xfId="30163"/>
    <cellStyle name="Lookup Table Number 3 2 6" xfId="9061"/>
    <cellStyle name="Lookup Table Number 3 2 6 2" xfId="22792"/>
    <cellStyle name="Lookup Table Number 3 2 7" xfId="12191"/>
    <cellStyle name="Lookup Table Number 3 2 7 2" xfId="15090"/>
    <cellStyle name="Lookup Table Number 3 2 8" xfId="21478"/>
    <cellStyle name="Lookup Table Number 3 2 9" xfId="26466"/>
    <cellStyle name="Lookup Table Number 3 3" xfId="4391"/>
    <cellStyle name="Lookup Table Number 3 3 2" xfId="9066"/>
    <cellStyle name="Lookup Table Number 3 3 2 2" xfId="16214"/>
    <cellStyle name="Lookup Table Number 3 3 3" xfId="12196"/>
    <cellStyle name="Lookup Table Number 3 3 3 2" xfId="15089"/>
    <cellStyle name="Lookup Table Number 3 3 4" xfId="24019"/>
    <cellStyle name="Lookup Table Number 3 3 5" xfId="26471"/>
    <cellStyle name="Lookup Table Number 3 3 6" xfId="30164"/>
    <cellStyle name="Lookup Table Number 3 4" xfId="4392"/>
    <cellStyle name="Lookup Table Number 3 4 2" xfId="9067"/>
    <cellStyle name="Lookup Table Number 3 4 2 2" xfId="22790"/>
    <cellStyle name="Lookup Table Number 3 4 3" xfId="12197"/>
    <cellStyle name="Lookup Table Number 3 4 3 2" xfId="19115"/>
    <cellStyle name="Lookup Table Number 3 4 4" xfId="21476"/>
    <cellStyle name="Lookup Table Number 3 4 5" xfId="26472"/>
    <cellStyle name="Lookup Table Number 3 4 6" xfId="30165"/>
    <cellStyle name="Lookup Table Number 3 5" xfId="9060"/>
    <cellStyle name="Lookup Table Number 3 5 2" xfId="16216"/>
    <cellStyle name="Lookup Table Number 3 6" xfId="12190"/>
    <cellStyle name="Lookup Table Number 3 6 2" xfId="15091"/>
    <cellStyle name="Lookup Table Number 3 7" xfId="24021"/>
    <cellStyle name="Lookup Table Number 3 8" xfId="26465"/>
    <cellStyle name="Lookup Table Number 3 9" xfId="30158"/>
    <cellStyle name="Lookup Table Number 4" xfId="4393"/>
    <cellStyle name="Lookup Table Number 4 10" xfId="30166"/>
    <cellStyle name="Lookup Table Number 4 2" xfId="4394"/>
    <cellStyle name="Lookup Table Number 4 2 2" xfId="9069"/>
    <cellStyle name="Lookup Table Number 4 2 2 2" xfId="16213"/>
    <cellStyle name="Lookup Table Number 4 2 3" xfId="12199"/>
    <cellStyle name="Lookup Table Number 4 2 3 2" xfId="19114"/>
    <cellStyle name="Lookup Table Number 4 2 4" xfId="24018"/>
    <cellStyle name="Lookup Table Number 4 2 5" xfId="26474"/>
    <cellStyle name="Lookup Table Number 4 2 6" xfId="30167"/>
    <cellStyle name="Lookup Table Number 4 3" xfId="4395"/>
    <cellStyle name="Lookup Table Number 4 3 2" xfId="9070"/>
    <cellStyle name="Lookup Table Number 4 3 2 2" xfId="16212"/>
    <cellStyle name="Lookup Table Number 4 3 3" xfId="12200"/>
    <cellStyle name="Lookup Table Number 4 3 3 2" xfId="19239"/>
    <cellStyle name="Lookup Table Number 4 3 4" xfId="21475"/>
    <cellStyle name="Lookup Table Number 4 3 5" xfId="26475"/>
    <cellStyle name="Lookup Table Number 4 3 6" xfId="30168"/>
    <cellStyle name="Lookup Table Number 4 4" xfId="4396"/>
    <cellStyle name="Lookup Table Number 4 4 2" xfId="9071"/>
    <cellStyle name="Lookup Table Number 4 4 2 2" xfId="16211"/>
    <cellStyle name="Lookup Table Number 4 4 3" xfId="12201"/>
    <cellStyle name="Lookup Table Number 4 4 3 2" xfId="15088"/>
    <cellStyle name="Lookup Table Number 4 4 4" xfId="17835"/>
    <cellStyle name="Lookup Table Number 4 4 5" xfId="26476"/>
    <cellStyle name="Lookup Table Number 4 4 6" xfId="30169"/>
    <cellStyle name="Lookup Table Number 4 5" xfId="4397"/>
    <cellStyle name="Lookup Table Number 4 5 2" xfId="9072"/>
    <cellStyle name="Lookup Table Number 4 5 2 2" xfId="22780"/>
    <cellStyle name="Lookup Table Number 4 5 3" xfId="12202"/>
    <cellStyle name="Lookup Table Number 4 5 3 2" xfId="15087"/>
    <cellStyle name="Lookup Table Number 4 5 4" xfId="24017"/>
    <cellStyle name="Lookup Table Number 4 5 5" xfId="26477"/>
    <cellStyle name="Lookup Table Number 4 5 6" xfId="30170"/>
    <cellStyle name="Lookup Table Number 4 6" xfId="9068"/>
    <cellStyle name="Lookup Table Number 4 6 2" xfId="20245"/>
    <cellStyle name="Lookup Table Number 4 7" xfId="12198"/>
    <cellStyle name="Lookup Table Number 4 7 2" xfId="19238"/>
    <cellStyle name="Lookup Table Number 4 8" xfId="17836"/>
    <cellStyle name="Lookup Table Number 4 9" xfId="26473"/>
    <cellStyle name="Lookup Table Number 5" xfId="4398"/>
    <cellStyle name="Lookup Table Number 5 2" xfId="9073"/>
    <cellStyle name="Lookup Table Number 5 2 2" xfId="20235"/>
    <cellStyle name="Lookup Table Number 5 3" xfId="12203"/>
    <cellStyle name="Lookup Table Number 5 3 2" xfId="19119"/>
    <cellStyle name="Lookup Table Number 5 4" xfId="21474"/>
    <cellStyle name="Lookup Table Number 5 5" xfId="26478"/>
    <cellStyle name="Lookup Table Number 5 6" xfId="30171"/>
    <cellStyle name="Lookup Table Number 6" xfId="4399"/>
    <cellStyle name="Lookup Table Number 6 2" xfId="9074"/>
    <cellStyle name="Lookup Table Number 6 2 2" xfId="22787"/>
    <cellStyle name="Lookup Table Number 6 3" xfId="12204"/>
    <cellStyle name="Lookup Table Number 6 3 2" xfId="19234"/>
    <cellStyle name="Lookup Table Number 6 4" xfId="17834"/>
    <cellStyle name="Lookup Table Number 6 5" xfId="26479"/>
    <cellStyle name="Lookup Table Number 6 6" xfId="30172"/>
    <cellStyle name="Lookup Table Number 7" xfId="9051"/>
    <cellStyle name="Lookup Table Number 7 2" xfId="20250"/>
    <cellStyle name="Lookup Table Number 8" xfId="12181"/>
    <cellStyle name="Lookup Table Number 8 2" xfId="19108"/>
    <cellStyle name="Lookup Table Number 9" xfId="4376"/>
    <cellStyle name="Milliers [0]_laroux" xfId="546"/>
    <cellStyle name="Milliers_laroux" xfId="547"/>
    <cellStyle name="Mine" xfId="144"/>
    <cellStyle name="Model Name" xfId="145"/>
    <cellStyle name="Model Name 2" xfId="4401"/>
    <cellStyle name="Monétaire [0]_laroux" xfId="548"/>
    <cellStyle name="Monétaire_laroux" xfId="549"/>
    <cellStyle name="Neutral" xfId="146" builtinId="28" customBuiltin="1"/>
    <cellStyle name="Neutral 2" xfId="550"/>
    <cellStyle name="Neutral 2 2" xfId="4402"/>
    <cellStyle name="Neutral 3" xfId="4403"/>
    <cellStyle name="Non crit Input 0.0" xfId="147"/>
    <cellStyle name="NonInputCell" xfId="551"/>
    <cellStyle name="Normal" xfId="0" builtinId="0"/>
    <cellStyle name="Normal - Style1" xfId="148"/>
    <cellStyle name="Normal - Style1 2" xfId="4405"/>
    <cellStyle name="Normal 10" xfId="552"/>
    <cellStyle name="Normal 10 2" xfId="810"/>
    <cellStyle name="Normal 100" xfId="553"/>
    <cellStyle name="Normal 101" xfId="554"/>
    <cellStyle name="Normal 102" xfId="555"/>
    <cellStyle name="Normal 103" xfId="556"/>
    <cellStyle name="Normal 104" xfId="557"/>
    <cellStyle name="Normal 105" xfId="558"/>
    <cellStyle name="Normal 106" xfId="559"/>
    <cellStyle name="Normal 107" xfId="560"/>
    <cellStyle name="Normal 108" xfId="561"/>
    <cellStyle name="Normal 109" xfId="562"/>
    <cellStyle name="Normal 11" xfId="563"/>
    <cellStyle name="Normal 11 2" xfId="4416"/>
    <cellStyle name="Normal 110" xfId="564"/>
    <cellStyle name="Normal 111" xfId="565"/>
    <cellStyle name="Normal 111 2" xfId="4418"/>
    <cellStyle name="Normal 112" xfId="566"/>
    <cellStyle name="Normal 112 2" xfId="4419"/>
    <cellStyle name="Normal 113" xfId="567"/>
    <cellStyle name="Normal 113 2" xfId="4420"/>
    <cellStyle name="Normal 114" xfId="282"/>
    <cellStyle name="Normal 114 2" xfId="4421"/>
    <cellStyle name="Normal 114 3" xfId="815"/>
    <cellStyle name="Normal 115" xfId="4422"/>
    <cellStyle name="Normal 115 2" xfId="31894"/>
    <cellStyle name="Normal 116" xfId="4423"/>
    <cellStyle name="Normal 117" xfId="4424"/>
    <cellStyle name="Normal 118" xfId="4425"/>
    <cellStyle name="Normal 119" xfId="4426"/>
    <cellStyle name="Normal 12" xfId="568"/>
    <cellStyle name="Normal 12 2" xfId="4427"/>
    <cellStyle name="Normal 120" xfId="4428"/>
    <cellStyle name="Normal 121" xfId="4429"/>
    <cellStyle name="Normal 122" xfId="4430"/>
    <cellStyle name="Normal 123" xfId="4431"/>
    <cellStyle name="Normal 124" xfId="4432"/>
    <cellStyle name="Normal 125" xfId="4433"/>
    <cellStyle name="Normal 126" xfId="4434"/>
    <cellStyle name="Normal 127" xfId="4435"/>
    <cellStyle name="Normal 128" xfId="4436"/>
    <cellStyle name="Normal 129" xfId="4437"/>
    <cellStyle name="Normal 13" xfId="149"/>
    <cellStyle name="Normal 13 2" xfId="264"/>
    <cellStyle name="Normal 13 3" xfId="4439"/>
    <cellStyle name="Normal 130" xfId="4440"/>
    <cellStyle name="Normal 131" xfId="4441"/>
    <cellStyle name="Normal 132" xfId="4442"/>
    <cellStyle name="Normal 133" xfId="4443"/>
    <cellStyle name="Normal 134" xfId="4444"/>
    <cellStyle name="Normal 135" xfId="4445"/>
    <cellStyle name="Normal 136" xfId="4446"/>
    <cellStyle name="Normal 137" xfId="4447"/>
    <cellStyle name="Normal 137 2" xfId="4448"/>
    <cellStyle name="Normal 138" xfId="4449"/>
    <cellStyle name="Normal 138 2" xfId="4450"/>
    <cellStyle name="Normal 139" xfId="4451"/>
    <cellStyle name="Normal 139 2" xfId="4452"/>
    <cellStyle name="Normal 14" xfId="569"/>
    <cellStyle name="Normal 14 2" xfId="4453"/>
    <cellStyle name="Normal 14 3" xfId="816"/>
    <cellStyle name="Normal 140" xfId="4454"/>
    <cellStyle name="Normal 140 2" xfId="4455"/>
    <cellStyle name="Normal 141" xfId="4456"/>
    <cellStyle name="Normal 141 2" xfId="4457"/>
    <cellStyle name="Normal 142" xfId="4458"/>
    <cellStyle name="Normal 142 2" xfId="4459"/>
    <cellStyle name="Normal 143" xfId="4460"/>
    <cellStyle name="Normal 143 2" xfId="4461"/>
    <cellStyle name="Normal 144" xfId="4462"/>
    <cellStyle name="Normal 144 2" xfId="4463"/>
    <cellStyle name="Normal 145" xfId="4464"/>
    <cellStyle name="Normal 145 2" xfId="4465"/>
    <cellStyle name="Normal 146" xfId="4466"/>
    <cellStyle name="Normal 146 2" xfId="4467"/>
    <cellStyle name="Normal 147" xfId="4468"/>
    <cellStyle name="Normal 147 2" xfId="4469"/>
    <cellStyle name="Normal 148" xfId="4470"/>
    <cellStyle name="Normal 148 2" xfId="4471"/>
    <cellStyle name="Normal 149" xfId="4472"/>
    <cellStyle name="Normal 149 2" xfId="4473"/>
    <cellStyle name="Normal 15" xfId="570"/>
    <cellStyle name="Normal 15 2" xfId="4474"/>
    <cellStyle name="Normal 150" xfId="4475"/>
    <cellStyle name="Normal 150 2" xfId="4476"/>
    <cellStyle name="Normal 151" xfId="4477"/>
    <cellStyle name="Normal 151 2" xfId="4478"/>
    <cellStyle name="Normal 152" xfId="4479"/>
    <cellStyle name="Normal 152 2" xfId="4480"/>
    <cellStyle name="Normal 153" xfId="4481"/>
    <cellStyle name="Normal 153 2" xfId="4482"/>
    <cellStyle name="Normal 154" xfId="4483"/>
    <cellStyle name="Normal 154 2" xfId="4484"/>
    <cellStyle name="Normal 155" xfId="4485"/>
    <cellStyle name="Normal 155 2" xfId="4486"/>
    <cellStyle name="Normal 156" xfId="4487"/>
    <cellStyle name="Normal 156 2" xfId="4488"/>
    <cellStyle name="Normal 157" xfId="4489"/>
    <cellStyle name="Normal 157 2" xfId="4490"/>
    <cellStyle name="Normal 158" xfId="4491"/>
    <cellStyle name="Normal 158 2" xfId="4492"/>
    <cellStyle name="Normal 159" xfId="4493"/>
    <cellStyle name="Normal 159 2" xfId="4494"/>
    <cellStyle name="Normal 16" xfId="571"/>
    <cellStyle name="Normal 16 2" xfId="4495"/>
    <cellStyle name="Normal 160" xfId="4496"/>
    <cellStyle name="Normal 160 2" xfId="4497"/>
    <cellStyle name="Normal 161" xfId="4498"/>
    <cellStyle name="Normal 161 2" xfId="4499"/>
    <cellStyle name="Normal 162" xfId="4500"/>
    <cellStyle name="Normal 162 2" xfId="4501"/>
    <cellStyle name="Normal 163" xfId="4502"/>
    <cellStyle name="Normal 163 2" xfId="4503"/>
    <cellStyle name="Normal 164" xfId="4504"/>
    <cellStyle name="Normal 164 2" xfId="4505"/>
    <cellStyle name="Normal 165" xfId="4506"/>
    <cellStyle name="Normal 165 2" xfId="4507"/>
    <cellStyle name="Normal 166" xfId="4508"/>
    <cellStyle name="Normal 166 2" xfId="4509"/>
    <cellStyle name="Normal 167" xfId="4510"/>
    <cellStyle name="Normal 167 2" xfId="4511"/>
    <cellStyle name="Normal 168" xfId="4512"/>
    <cellStyle name="Normal 168 2" xfId="4513"/>
    <cellStyle name="Normal 169" xfId="4514"/>
    <cellStyle name="Normal 169 2" xfId="4515"/>
    <cellStyle name="Normal 17" xfId="572"/>
    <cellStyle name="Normal 17 2" xfId="4516"/>
    <cellStyle name="Normal 170" xfId="4517"/>
    <cellStyle name="Normal 170 2" xfId="4518"/>
    <cellStyle name="Normal 171" xfId="4519"/>
    <cellStyle name="Normal 171 2" xfId="4520"/>
    <cellStyle name="Normal 172" xfId="4521"/>
    <cellStyle name="Normal 172 2" xfId="4522"/>
    <cellStyle name="Normal 173" xfId="4523"/>
    <cellStyle name="Normal 173 2" xfId="4524"/>
    <cellStyle name="Normal 174" xfId="4525"/>
    <cellStyle name="Normal 174 2" xfId="4526"/>
    <cellStyle name="Normal 175" xfId="4527"/>
    <cellStyle name="Normal 175 2" xfId="4528"/>
    <cellStyle name="Normal 176" xfId="4529"/>
    <cellStyle name="Normal 176 2" xfId="4530"/>
    <cellStyle name="Normal 177" xfId="4531"/>
    <cellStyle name="Normal 177 2" xfId="4532"/>
    <cellStyle name="Normal 178" xfId="4533"/>
    <cellStyle name="Normal 178 2" xfId="4534"/>
    <cellStyle name="Normal 179" xfId="4535"/>
    <cellStyle name="Normal 179 2" xfId="4536"/>
    <cellStyle name="Normal 18" xfId="573"/>
    <cellStyle name="Normal 18 2" xfId="4537"/>
    <cellStyle name="Normal 180" xfId="4538"/>
    <cellStyle name="Normal 180 2" xfId="4539"/>
    <cellStyle name="Normal 181" xfId="4540"/>
    <cellStyle name="Normal 181 2" xfId="4541"/>
    <cellStyle name="Normal 182" xfId="4542"/>
    <cellStyle name="Normal 182 2" xfId="4543"/>
    <cellStyle name="Normal 183" xfId="4544"/>
    <cellStyle name="Normal 183 2" xfId="4545"/>
    <cellStyle name="Normal 184" xfId="4546"/>
    <cellStyle name="Normal 184 2" xfId="4547"/>
    <cellStyle name="Normal 185" xfId="4548"/>
    <cellStyle name="Normal 185 2" xfId="4549"/>
    <cellStyle name="Normal 186" xfId="4550"/>
    <cellStyle name="Normal 186 2" xfId="4551"/>
    <cellStyle name="Normal 187" xfId="4552"/>
    <cellStyle name="Normal 187 2" xfId="4553"/>
    <cellStyle name="Normal 188" xfId="4554"/>
    <cellStyle name="Normal 188 2" xfId="4555"/>
    <cellStyle name="Normal 189" xfId="4556"/>
    <cellStyle name="Normal 189 2" xfId="4557"/>
    <cellStyle name="Normal 19" xfId="574"/>
    <cellStyle name="Normal 19 2" xfId="4558"/>
    <cellStyle name="Normal 190" xfId="4559"/>
    <cellStyle name="Normal 190 2" xfId="4560"/>
    <cellStyle name="Normal 191" xfId="4561"/>
    <cellStyle name="Normal 191 2" xfId="4562"/>
    <cellStyle name="Normal 192" xfId="4563"/>
    <cellStyle name="Normal 192 2" xfId="4564"/>
    <cellStyle name="Normal 193" xfId="4565"/>
    <cellStyle name="Normal 193 2" xfId="4566"/>
    <cellStyle name="Normal 194" xfId="4567"/>
    <cellStyle name="Normal 194 2" xfId="4568"/>
    <cellStyle name="Normal 195" xfId="4569"/>
    <cellStyle name="Normal 195 2" xfId="4570"/>
    <cellStyle name="Normal 196" xfId="4571"/>
    <cellStyle name="Normal 196 2" xfId="4572"/>
    <cellStyle name="Normal 197" xfId="4573"/>
    <cellStyle name="Normal 197 2" xfId="4574"/>
    <cellStyle name="Normal 198" xfId="4575"/>
    <cellStyle name="Normal 198 2" xfId="4576"/>
    <cellStyle name="Normal 199" xfId="4577"/>
    <cellStyle name="Normal 199 2" xfId="4578"/>
    <cellStyle name="Normal 2" xfId="150"/>
    <cellStyle name="Normal 2 2" xfId="575"/>
    <cellStyle name="Normal 2 2 2" xfId="576"/>
    <cellStyle name="Normal 2 3" xfId="577"/>
    <cellStyle name="Normal 2 3 2" xfId="4580"/>
    <cellStyle name="Normal 2 4" xfId="4581"/>
    <cellStyle name="Normal 20" xfId="578"/>
    <cellStyle name="Normal 20 2" xfId="4582"/>
    <cellStyle name="Normal 200" xfId="4583"/>
    <cellStyle name="Normal 200 2" xfId="4584"/>
    <cellStyle name="Normal 201" xfId="4585"/>
    <cellStyle name="Normal 201 2" xfId="4586"/>
    <cellStyle name="Normal 202" xfId="4587"/>
    <cellStyle name="Normal 202 2" xfId="4588"/>
    <cellStyle name="Normal 203" xfId="4589"/>
    <cellStyle name="Normal 203 2" xfId="4590"/>
    <cellStyle name="Normal 204" xfId="4591"/>
    <cellStyle name="Normal 204 2" xfId="4592"/>
    <cellStyle name="Normal 205" xfId="4593"/>
    <cellStyle name="Normal 205 2" xfId="4594"/>
    <cellStyle name="Normal 206" xfId="4595"/>
    <cellStyle name="Normal 206 2" xfId="4596"/>
    <cellStyle name="Normal 207" xfId="4597"/>
    <cellStyle name="Normal 207 2" xfId="4598"/>
    <cellStyle name="Normal 208" xfId="4599"/>
    <cellStyle name="Normal 208 2" xfId="4600"/>
    <cellStyle name="Normal 209" xfId="4601"/>
    <cellStyle name="Normal 209 2" xfId="4602"/>
    <cellStyle name="Normal 21" xfId="579"/>
    <cellStyle name="Normal 210" xfId="4604"/>
    <cellStyle name="Normal 210 2" xfId="4605"/>
    <cellStyle name="Normal 211" xfId="4606"/>
    <cellStyle name="Normal 211 2" xfId="4607"/>
    <cellStyle name="Normal 212" xfId="4608"/>
    <cellStyle name="Normal 213" xfId="4609"/>
    <cellStyle name="Normal 214" xfId="4610"/>
    <cellStyle name="Normal 215" xfId="4611"/>
    <cellStyle name="Normal 216" xfId="4612"/>
    <cellStyle name="Normal 217" xfId="4613"/>
    <cellStyle name="Normal 218" xfId="4614"/>
    <cellStyle name="Normal 219" xfId="4615"/>
    <cellStyle name="Normal 22" xfId="580"/>
    <cellStyle name="Normal 220" xfId="4617"/>
    <cellStyle name="Normal 221" xfId="4618"/>
    <cellStyle name="Normal 222" xfId="4619"/>
    <cellStyle name="Normal 223" xfId="4620"/>
    <cellStyle name="Normal 224" xfId="4621"/>
    <cellStyle name="Normal 225" xfId="4622"/>
    <cellStyle name="Normal 226" xfId="4623"/>
    <cellStyle name="Normal 227" xfId="4624"/>
    <cellStyle name="Normal 228" xfId="4625"/>
    <cellStyle name="Normal 228 2" xfId="4626"/>
    <cellStyle name="Normal 229" xfId="4627"/>
    <cellStyle name="Normal 229 2" xfId="4628"/>
    <cellStyle name="Normal 23" xfId="581"/>
    <cellStyle name="Normal 230" xfId="4630"/>
    <cellStyle name="Normal 230 2" xfId="4631"/>
    <cellStyle name="Normal 231" xfId="4632"/>
    <cellStyle name="Normal 231 2" xfId="4633"/>
    <cellStyle name="Normal 232" xfId="4634"/>
    <cellStyle name="Normal 232 2" xfId="4635"/>
    <cellStyle name="Normal 233" xfId="4636"/>
    <cellStyle name="Normal 234" xfId="4637"/>
    <cellStyle name="Normal 235" xfId="4638"/>
    <cellStyle name="Normal 236" xfId="4639"/>
    <cellStyle name="Normal 237" xfId="4640"/>
    <cellStyle name="Normal 238" xfId="4641"/>
    <cellStyle name="Normal 239" xfId="807"/>
    <cellStyle name="Normal 24" xfId="582"/>
    <cellStyle name="Normal 240" xfId="6433"/>
    <cellStyle name="Normal 241" xfId="18656"/>
    <cellStyle name="Normal 242" xfId="17832"/>
    <cellStyle name="Normal 243" xfId="28196"/>
    <cellStyle name="Normal 25" xfId="583"/>
    <cellStyle name="Normal 26" xfId="584"/>
    <cellStyle name="Normal 27" xfId="585"/>
    <cellStyle name="Normal 28" xfId="586"/>
    <cellStyle name="Normal 29" xfId="587"/>
    <cellStyle name="Normal 29 2" xfId="4647"/>
    <cellStyle name="Normal 3" xfId="151"/>
    <cellStyle name="Normal 3 2" xfId="588"/>
    <cellStyle name="Normal 3 3" xfId="4650"/>
    <cellStyle name="Normal 3 5" xfId="589"/>
    <cellStyle name="Normal 30" xfId="590"/>
    <cellStyle name="Normal 30 2" xfId="4651"/>
    <cellStyle name="Normal 31" xfId="591"/>
    <cellStyle name="Normal 32" xfId="592"/>
    <cellStyle name="Normal 32 2" xfId="4653"/>
    <cellStyle name="Normal 33" xfId="593"/>
    <cellStyle name="Normal 33 2" xfId="4654"/>
    <cellStyle name="Normal 34" xfId="594"/>
    <cellStyle name="Normal 34 2" xfId="4655"/>
    <cellStyle name="Normal 35" xfId="595"/>
    <cellStyle name="Normal 35 2" xfId="4656"/>
    <cellStyle name="Normal 36" xfId="596"/>
    <cellStyle name="Normal 36 2" xfId="4657"/>
    <cellStyle name="Normal 37" xfId="597"/>
    <cellStyle name="Normal 37 2" xfId="4658"/>
    <cellStyle name="Normal 38" xfId="152"/>
    <cellStyle name="Normal 38 2" xfId="4660"/>
    <cellStyle name="Normal 38 3" xfId="4661"/>
    <cellStyle name="Normal 38 4" xfId="4659"/>
    <cellStyle name="Normal 39" xfId="598"/>
    <cellStyle name="Normal 39 2" xfId="4662"/>
    <cellStyle name="Normal 4" xfId="153"/>
    <cellStyle name="Normal 4 2" xfId="4663"/>
    <cellStyle name="Normal 4 2 2" xfId="4664"/>
    <cellStyle name="Normal 4 3" xfId="4665"/>
    <cellStyle name="Normal 4 4" xfId="4666"/>
    <cellStyle name="Normal 4 5" xfId="811"/>
    <cellStyle name="Normal 40" xfId="154"/>
    <cellStyle name="Normal 40 2" xfId="4668"/>
    <cellStyle name="Normal 40 3" xfId="4669"/>
    <cellStyle name="Normal 40 4" xfId="4667"/>
    <cellStyle name="Normal 41" xfId="599"/>
    <cellStyle name="Normal 41 2" xfId="4670"/>
    <cellStyle name="Normal 42" xfId="600"/>
    <cellStyle name="Normal 42 2" xfId="4671"/>
    <cellStyle name="Normal 43" xfId="601"/>
    <cellStyle name="Normal 43 2" xfId="4672"/>
    <cellStyle name="Normal 44" xfId="602"/>
    <cellStyle name="Normal 45" xfId="603"/>
    <cellStyle name="Normal 45 2" xfId="4674"/>
    <cellStyle name="Normal 46" xfId="604"/>
    <cellStyle name="Normal 46 2" xfId="4675"/>
    <cellStyle name="Normal 47" xfId="605"/>
    <cellStyle name="Normal 47 2" xfId="4676"/>
    <cellStyle name="Normal 48" xfId="606"/>
    <cellStyle name="Normal 48 2" xfId="4678"/>
    <cellStyle name="Normal 48 3" xfId="4677"/>
    <cellStyle name="Normal 49" xfId="607"/>
    <cellStyle name="Normal 49 2" xfId="4680"/>
    <cellStyle name="Normal 49 3" xfId="4679"/>
    <cellStyle name="Normal 5" xfId="155"/>
    <cellStyle name="Normal 5 2" xfId="4682"/>
    <cellStyle name="Normal 5 3" xfId="4683"/>
    <cellStyle name="Normal 5 4" xfId="4681"/>
    <cellStyle name="Normal 50" xfId="608"/>
    <cellStyle name="Normal 50 2" xfId="4684"/>
    <cellStyle name="Normal 51" xfId="609"/>
    <cellStyle name="Normal 51 2" xfId="4685"/>
    <cellStyle name="Normal 52" xfId="610"/>
    <cellStyle name="Normal 52 2" xfId="4686"/>
    <cellStyle name="Normal 53" xfId="611"/>
    <cellStyle name="Normal 53 2" xfId="4687"/>
    <cellStyle name="Normal 54" xfId="612"/>
    <cellStyle name="Normal 54 2" xfId="4688"/>
    <cellStyle name="Normal 55" xfId="613"/>
    <cellStyle name="Normal 55 2" xfId="4689"/>
    <cellStyle name="Normal 56" xfId="614"/>
    <cellStyle name="Normal 56 2" xfId="4690"/>
    <cellStyle name="Normal 57" xfId="615"/>
    <cellStyle name="Normal 57 2" xfId="4691"/>
    <cellStyle name="Normal 58" xfId="616"/>
    <cellStyle name="Normal 58 2" xfId="4692"/>
    <cellStyle name="Normal 59" xfId="617"/>
    <cellStyle name="Normal 59 2" xfId="4693"/>
    <cellStyle name="Normal 6" xfId="156"/>
    <cellStyle name="Normal 6 2" xfId="4695"/>
    <cellStyle name="Normal 6 3" xfId="4696"/>
    <cellStyle name="Normal 6 4" xfId="4694"/>
    <cellStyle name="Normal 60" xfId="618"/>
    <cellStyle name="Normal 60 2" xfId="4697"/>
    <cellStyle name="Normal 61" xfId="619"/>
    <cellStyle name="Normal 61 2" xfId="4698"/>
    <cellStyle name="Normal 62" xfId="620"/>
    <cellStyle name="Normal 62 2" xfId="4699"/>
    <cellStyle name="Normal 63" xfId="621"/>
    <cellStyle name="Normal 63 2" xfId="4700"/>
    <cellStyle name="Normal 64" xfId="622"/>
    <cellStyle name="Normal 64 2" xfId="4701"/>
    <cellStyle name="Normal 65" xfId="623"/>
    <cellStyle name="Normal 65 2" xfId="4702"/>
    <cellStyle name="Normal 66" xfId="624"/>
    <cellStyle name="Normal 66 2" xfId="4703"/>
    <cellStyle name="Normal 67" xfId="625"/>
    <cellStyle name="Normal 67 2" xfId="4704"/>
    <cellStyle name="Normal 68" xfId="626"/>
    <cellStyle name="Normal 68 2" xfId="4705"/>
    <cellStyle name="Normal 69" xfId="627"/>
    <cellStyle name="Normal 69 2" xfId="4706"/>
    <cellStyle name="Normal 7" xfId="259"/>
    <cellStyle name="Normal 7 2" xfId="4707"/>
    <cellStyle name="Normal 70" xfId="628"/>
    <cellStyle name="Normal 70 2" xfId="4708"/>
    <cellStyle name="Normal 71" xfId="629"/>
    <cellStyle name="Normal 71 2" xfId="4709"/>
    <cellStyle name="Normal 72" xfId="630"/>
    <cellStyle name="Normal 72 2" xfId="4710"/>
    <cellStyle name="Normal 73" xfId="631"/>
    <cellStyle name="Normal 73 2" xfId="4711"/>
    <cellStyle name="Normal 74" xfId="632"/>
    <cellStyle name="Normal 74 2" xfId="4712"/>
    <cellStyle name="Normal 75" xfId="633"/>
    <cellStyle name="Normal 75 2" xfId="4713"/>
    <cellStyle name="Normal 76" xfId="634"/>
    <cellStyle name="Normal 76 2" xfId="4714"/>
    <cellStyle name="Normal 77" xfId="635"/>
    <cellStyle name="Normal 77 2" xfId="4715"/>
    <cellStyle name="Normal 78" xfId="636"/>
    <cellStyle name="Normal 78 2" xfId="4716"/>
    <cellStyle name="Normal 79" xfId="637"/>
    <cellStyle name="Normal 79 2" xfId="4717"/>
    <cellStyle name="Normal 8" xfId="278"/>
    <cellStyle name="Normal 8 2" xfId="638"/>
    <cellStyle name="Normal 80" xfId="639"/>
    <cellStyle name="Normal 80 2" xfId="4720"/>
    <cellStyle name="Normal 80 3" xfId="4719"/>
    <cellStyle name="Normal 81" xfId="640"/>
    <cellStyle name="Normal 81 2" xfId="4721"/>
    <cellStyle name="Normal 82" xfId="641"/>
    <cellStyle name="Normal 82 2" xfId="4722"/>
    <cellStyle name="Normal 83" xfId="642"/>
    <cellStyle name="Normal 83 2" xfId="4723"/>
    <cellStyle name="Normal 84" xfId="643"/>
    <cellStyle name="Normal 84 2" xfId="4724"/>
    <cellStyle name="Normal 85" xfId="644"/>
    <cellStyle name="Normal 86" xfId="645"/>
    <cellStyle name="Normal 87" xfId="646"/>
    <cellStyle name="Normal 87 2" xfId="4728"/>
    <cellStyle name="Normal 88" xfId="647"/>
    <cellStyle name="Normal 88 2" xfId="4730"/>
    <cellStyle name="Normal 89" xfId="648"/>
    <cellStyle name="Normal 89 2" xfId="4732"/>
    <cellStyle name="Normal 9" xfId="649"/>
    <cellStyle name="Normal 9 2" xfId="4733"/>
    <cellStyle name="Normal 90" xfId="650"/>
    <cellStyle name="Normal 90 2" xfId="4735"/>
    <cellStyle name="Normal 91" xfId="651"/>
    <cellStyle name="Normal 91 2" xfId="4737"/>
    <cellStyle name="Normal 92" xfId="652"/>
    <cellStyle name="Normal 92 2" xfId="4739"/>
    <cellStyle name="Normal 93" xfId="653"/>
    <cellStyle name="Normal 93 2" xfId="4741"/>
    <cellStyle name="Normal 94" xfId="654"/>
    <cellStyle name="Normal 95" xfId="655"/>
    <cellStyle name="Normal 96" xfId="656"/>
    <cellStyle name="Normal 97" xfId="657"/>
    <cellStyle name="Normal 98" xfId="658"/>
    <cellStyle name="Normal 99" xfId="659"/>
    <cellStyle name="Normal_PAL 2013 Budget &amp; Forecast Volumes Model VMay13YTD 2" xfId="269"/>
    <cellStyle name="Normal_PAL Metering expenditure templates - iter1v1" xfId="280"/>
    <cellStyle name="Normalny_3,4" xfId="660"/>
    <cellStyle name="Note" xfId="157" builtinId="10" customBuiltin="1"/>
    <cellStyle name="Note 10" xfId="4748"/>
    <cellStyle name="Note 10 2" xfId="4749"/>
    <cellStyle name="Note 11" xfId="4750"/>
    <cellStyle name="Note 11 10" xfId="30173"/>
    <cellStyle name="Note 11 2" xfId="4751"/>
    <cellStyle name="Note 11 2 2" xfId="9076"/>
    <cellStyle name="Note 11 2 2 2" xfId="16210"/>
    <cellStyle name="Note 11 2 3" xfId="12206"/>
    <cellStyle name="Note 11 2 3 2" xfId="19237"/>
    <cellStyle name="Note 11 2 4" xfId="24014"/>
    <cellStyle name="Note 11 2 5" xfId="26481"/>
    <cellStyle name="Note 11 2 6" xfId="30174"/>
    <cellStyle name="Note 11 3" xfId="4752"/>
    <cellStyle name="Note 11 3 2" xfId="9077"/>
    <cellStyle name="Note 11 3 2 2" xfId="22786"/>
    <cellStyle name="Note 11 3 3" xfId="12207"/>
    <cellStyle name="Note 11 3 3 2" xfId="15086"/>
    <cellStyle name="Note 11 3 4" xfId="21471"/>
    <cellStyle name="Note 11 3 5" xfId="26482"/>
    <cellStyle name="Note 11 3 6" xfId="30175"/>
    <cellStyle name="Note 11 4" xfId="4753"/>
    <cellStyle name="Note 11 4 2" xfId="9078"/>
    <cellStyle name="Note 11 4 2 2" xfId="20241"/>
    <cellStyle name="Note 11 4 3" xfId="12208"/>
    <cellStyle name="Note 11 4 3 2" xfId="19118"/>
    <cellStyle name="Note 11 4 4" xfId="17830"/>
    <cellStyle name="Note 11 4 5" xfId="26483"/>
    <cellStyle name="Note 11 4 6" xfId="30176"/>
    <cellStyle name="Note 11 5" xfId="4754"/>
    <cellStyle name="Note 11 5 2" xfId="9079"/>
    <cellStyle name="Note 11 5 2 2" xfId="16209"/>
    <cellStyle name="Note 11 5 3" xfId="12209"/>
    <cellStyle name="Note 11 5 3 2" xfId="19235"/>
    <cellStyle name="Note 11 5 4" xfId="24013"/>
    <cellStyle name="Note 11 5 5" xfId="26484"/>
    <cellStyle name="Note 11 5 6" xfId="30177"/>
    <cellStyle name="Note 11 6" xfId="9075"/>
    <cellStyle name="Note 11 6 2" xfId="20242"/>
    <cellStyle name="Note 11 7" xfId="12205"/>
    <cellStyle name="Note 11 7 2" xfId="19116"/>
    <cellStyle name="Note 11 8" xfId="17831"/>
    <cellStyle name="Note 11 9" xfId="26480"/>
    <cellStyle name="Note 12" xfId="4755"/>
    <cellStyle name="Note 12 2" xfId="9080"/>
    <cellStyle name="Note 12 2 2" xfId="22781"/>
    <cellStyle name="Note 12 3" xfId="12210"/>
    <cellStyle name="Note 12 3 2" xfId="19117"/>
    <cellStyle name="Note 12 4" xfId="21470"/>
    <cellStyle name="Note 12 5" xfId="26485"/>
    <cellStyle name="Note 12 6" xfId="30178"/>
    <cellStyle name="Note 13" xfId="4756"/>
    <cellStyle name="Note 13 2" xfId="9081"/>
    <cellStyle name="Note 13 2 2" xfId="20236"/>
    <cellStyle name="Note 13 3" xfId="12211"/>
    <cellStyle name="Note 13 3 2" xfId="19236"/>
    <cellStyle name="Note 13 4" xfId="17829"/>
    <cellStyle name="Note 13 5" xfId="26486"/>
    <cellStyle name="Note 13 6" xfId="30179"/>
    <cellStyle name="Note 2" xfId="661"/>
    <cellStyle name="Note 2 10" xfId="9082"/>
    <cellStyle name="Note 2 10 2" xfId="22785"/>
    <cellStyle name="Note 2 11" xfId="12212"/>
    <cellStyle name="Note 2 11 2" xfId="15085"/>
    <cellStyle name="Note 2 12" xfId="4757"/>
    <cellStyle name="Note 2 13" xfId="24012"/>
    <cellStyle name="Note 2 14" xfId="26487"/>
    <cellStyle name="Note 2 15" xfId="30180"/>
    <cellStyle name="Note 2 2" xfId="4758"/>
    <cellStyle name="Note 2 2 10" xfId="30181"/>
    <cellStyle name="Note 2 2 2" xfId="4759"/>
    <cellStyle name="Note 2 2 2 2" xfId="4760"/>
    <cellStyle name="Note 2 2 2 2 2" xfId="4761"/>
    <cellStyle name="Note 2 2 2 2 2 2" xfId="9086"/>
    <cellStyle name="Note 2 2 2 2 2 2 2" xfId="20239"/>
    <cellStyle name="Note 2 2 2 2 2 3" xfId="12216"/>
    <cellStyle name="Note 2 2 2 2 2 3 2" xfId="19230"/>
    <cellStyle name="Note 2 2 2 2 2 4" xfId="17826"/>
    <cellStyle name="Note 2 2 2 2 2 5" xfId="26491"/>
    <cellStyle name="Note 2 2 2 2 2 6" xfId="30184"/>
    <cellStyle name="Note 2 2 2 2 3" xfId="9085"/>
    <cellStyle name="Note 2 2 2 2 3 2" xfId="22784"/>
    <cellStyle name="Note 2 2 2 2 4" xfId="12215"/>
    <cellStyle name="Note 2 2 2 2 4 2" xfId="19123"/>
    <cellStyle name="Note 2 2 2 2 5" xfId="17827"/>
    <cellStyle name="Note 2 2 2 2 6" xfId="26490"/>
    <cellStyle name="Note 2 2 2 2 7" xfId="30183"/>
    <cellStyle name="Note 2 2 2 3" xfId="4762"/>
    <cellStyle name="Note 2 2 2 3 2" xfId="4763"/>
    <cellStyle name="Note 2 2 2 3 2 2" xfId="9088"/>
    <cellStyle name="Note 2 2 2 3 2 2 2" xfId="22783"/>
    <cellStyle name="Note 2 2 2 3 2 3" xfId="12218"/>
    <cellStyle name="Note 2 2 2 3 2 3 2" xfId="19233"/>
    <cellStyle name="Note 2 2 2 3 2 4" xfId="23975"/>
    <cellStyle name="Note 2 2 2 3 2 5" xfId="26493"/>
    <cellStyle name="Note 2 2 2 3 2 6" xfId="30186"/>
    <cellStyle name="Note 2 2 2 3 3" xfId="9087"/>
    <cellStyle name="Note 2 2 2 3 3 2" xfId="16207"/>
    <cellStyle name="Note 2 2 2 3 4" xfId="12217"/>
    <cellStyle name="Note 2 2 2 3 4 2" xfId="19120"/>
    <cellStyle name="Note 2 2 2 3 5" xfId="17825"/>
    <cellStyle name="Note 2 2 2 3 6" xfId="26492"/>
    <cellStyle name="Note 2 2 2 3 7" xfId="30185"/>
    <cellStyle name="Note 2 2 2 4" xfId="4764"/>
    <cellStyle name="Note 2 2 2 4 2" xfId="9089"/>
    <cellStyle name="Note 2 2 2 4 2 2" xfId="20238"/>
    <cellStyle name="Note 2 2 2 4 3" xfId="12219"/>
    <cellStyle name="Note 2 2 2 4 3 2" xfId="15082"/>
    <cellStyle name="Note 2 2 2 4 4" xfId="21432"/>
    <cellStyle name="Note 2 2 2 4 5" xfId="26494"/>
    <cellStyle name="Note 2 2 2 4 6" xfId="30187"/>
    <cellStyle name="Note 2 2 2 5" xfId="9084"/>
    <cellStyle name="Note 2 2 2 5 2" xfId="16208"/>
    <cellStyle name="Note 2 2 2 6" xfId="12214"/>
    <cellStyle name="Note 2 2 2 6 2" xfId="15083"/>
    <cellStyle name="Note 2 2 2 7" xfId="17828"/>
    <cellStyle name="Note 2 2 2 8" xfId="26489"/>
    <cellStyle name="Note 2 2 2 9" xfId="30182"/>
    <cellStyle name="Note 2 2 3" xfId="4765"/>
    <cellStyle name="Note 2 2 3 2" xfId="4766"/>
    <cellStyle name="Note 2 2 3 2 2" xfId="9091"/>
    <cellStyle name="Note 2 2 3 2 2 2" xfId="22782"/>
    <cellStyle name="Note 2 2 3 2 3" xfId="12221"/>
    <cellStyle name="Note 2 2 3 2 3 2" xfId="19231"/>
    <cellStyle name="Note 2 2 3 2 4" xfId="21468"/>
    <cellStyle name="Note 2 2 3 2 5" xfId="26496"/>
    <cellStyle name="Note 2 2 3 2 6" xfId="30189"/>
    <cellStyle name="Note 2 2 3 3" xfId="9090"/>
    <cellStyle name="Note 2 2 3 3 2" xfId="16206"/>
    <cellStyle name="Note 2 2 3 4" xfId="12220"/>
    <cellStyle name="Note 2 2 3 4 2" xfId="19122"/>
    <cellStyle name="Note 2 2 3 5" xfId="24011"/>
    <cellStyle name="Note 2 2 3 6" xfId="26495"/>
    <cellStyle name="Note 2 2 3 7" xfId="30188"/>
    <cellStyle name="Note 2 2 4" xfId="4767"/>
    <cellStyle name="Note 2 2 4 2" xfId="4768"/>
    <cellStyle name="Note 2 2 4 2 2" xfId="9093"/>
    <cellStyle name="Note 2 2 4 2 2 2" xfId="16205"/>
    <cellStyle name="Note 2 2 4 2 3" xfId="12223"/>
    <cellStyle name="Note 2 2 4 2 3 2" xfId="19232"/>
    <cellStyle name="Note 2 2 4 2 4" xfId="24010"/>
    <cellStyle name="Note 2 2 4 2 5" xfId="26498"/>
    <cellStyle name="Note 2 2 4 2 6" xfId="30191"/>
    <cellStyle name="Note 2 2 4 3" xfId="9092"/>
    <cellStyle name="Note 2 2 4 3 2" xfId="20237"/>
    <cellStyle name="Note 2 2 4 4" xfId="12222"/>
    <cellStyle name="Note 2 2 4 4 2" xfId="19121"/>
    <cellStyle name="Note 2 2 4 5" xfId="17824"/>
    <cellStyle name="Note 2 2 4 6" xfId="26497"/>
    <cellStyle name="Note 2 2 4 7" xfId="30190"/>
    <cellStyle name="Note 2 2 5" xfId="4769"/>
    <cellStyle name="Note 2 2 5 2" xfId="9094"/>
    <cellStyle name="Note 2 2 5 2 2" xfId="16204"/>
    <cellStyle name="Note 2 2 5 3" xfId="12224"/>
    <cellStyle name="Note 2 2 5 3 2" xfId="15081"/>
    <cellStyle name="Note 2 2 5 4" xfId="21467"/>
    <cellStyle name="Note 2 2 5 5" xfId="26499"/>
    <cellStyle name="Note 2 2 5 6" xfId="30192"/>
    <cellStyle name="Note 2 2 6" xfId="9083"/>
    <cellStyle name="Note 2 2 6 2" xfId="20240"/>
    <cellStyle name="Note 2 2 7" xfId="12213"/>
    <cellStyle name="Note 2 2 7 2" xfId="15084"/>
    <cellStyle name="Note 2 2 8" xfId="21469"/>
    <cellStyle name="Note 2 2 9" xfId="26488"/>
    <cellStyle name="Note 2 3" xfId="4770"/>
    <cellStyle name="Note 2 3 10" xfId="30193"/>
    <cellStyle name="Note 2 3 2" xfId="4771"/>
    <cellStyle name="Note 2 3 2 2" xfId="4772"/>
    <cellStyle name="Note 2 3 2 2 2" xfId="4773"/>
    <cellStyle name="Note 2 3 2 2 2 2" xfId="9098"/>
    <cellStyle name="Note 2 3 2 2 2 2 2" xfId="16200"/>
    <cellStyle name="Note 2 3 2 2 2 3" xfId="12228"/>
    <cellStyle name="Note 2 3 2 2 2 3 2" xfId="19136"/>
    <cellStyle name="Note 2 3 2 2 2 4" xfId="24009"/>
    <cellStyle name="Note 2 3 2 2 2 5" xfId="26503"/>
    <cellStyle name="Note 2 3 2 2 2 6" xfId="30196"/>
    <cellStyle name="Note 2 3 2 2 3" xfId="9097"/>
    <cellStyle name="Note 2 3 2 2 3 2" xfId="16201"/>
    <cellStyle name="Note 2 3 2 2 4" xfId="12227"/>
    <cellStyle name="Note 2 3 2 2 4 2" xfId="15078"/>
    <cellStyle name="Note 2 3 2 2 5" xfId="21462"/>
    <cellStyle name="Note 2 3 2 2 6" xfId="26502"/>
    <cellStyle name="Note 2 3 2 2 7" xfId="30195"/>
    <cellStyle name="Note 2 3 2 3" xfId="4774"/>
    <cellStyle name="Note 2 3 2 3 2" xfId="4775"/>
    <cellStyle name="Note 2 3 2 3 2 2" xfId="9100"/>
    <cellStyle name="Note 2 3 2 3 2 2 2" xfId="22772"/>
    <cellStyle name="Note 2 3 2 3 2 3" xfId="12230"/>
    <cellStyle name="Note 2 3 2 3 2 3 2" xfId="19125"/>
    <cellStyle name="Note 2 3 2 3 2 4" xfId="17822"/>
    <cellStyle name="Note 2 3 2 3 2 5" xfId="26505"/>
    <cellStyle name="Note 2 3 2 3 2 6" xfId="30198"/>
    <cellStyle name="Note 2 3 2 3 3" xfId="9099"/>
    <cellStyle name="Note 2 3 2 3 3 2" xfId="16199"/>
    <cellStyle name="Note 2 3 2 3 4" xfId="12229"/>
    <cellStyle name="Note 2 3 2 3 4 2" xfId="19217"/>
    <cellStyle name="Note 2 3 2 3 5" xfId="21466"/>
    <cellStyle name="Note 2 3 2 3 6" xfId="26504"/>
    <cellStyle name="Note 2 3 2 3 7" xfId="30197"/>
    <cellStyle name="Note 2 3 2 4" xfId="4776"/>
    <cellStyle name="Note 2 3 2 4 2" xfId="9101"/>
    <cellStyle name="Note 2 3 2 4 2 2" xfId="20227"/>
    <cellStyle name="Note 2 3 2 4 3" xfId="12231"/>
    <cellStyle name="Note 2 3 2 4 3 2" xfId="19228"/>
    <cellStyle name="Note 2 3 2 4 4" xfId="24008"/>
    <cellStyle name="Note 2 3 2 4 5" xfId="26506"/>
    <cellStyle name="Note 2 3 2 4 6" xfId="30199"/>
    <cellStyle name="Note 2 3 2 5" xfId="9096"/>
    <cellStyle name="Note 2 3 2 5 2" xfId="16202"/>
    <cellStyle name="Note 2 3 2 6" xfId="12226"/>
    <cellStyle name="Note 2 3 2 6 2" xfId="15079"/>
    <cellStyle name="Note 2 3 2 7" xfId="24005"/>
    <cellStyle name="Note 2 3 2 8" xfId="26501"/>
    <cellStyle name="Note 2 3 2 9" xfId="30194"/>
    <cellStyle name="Note 2 3 3" xfId="4777"/>
    <cellStyle name="Note 2 3 3 2" xfId="4778"/>
    <cellStyle name="Note 2 3 3 2 2" xfId="9103"/>
    <cellStyle name="Note 2 3 3 2 2 2" xfId="20234"/>
    <cellStyle name="Note 2 3 3 2 3" xfId="12233"/>
    <cellStyle name="Note 2 3 3 2 3 2" xfId="19127"/>
    <cellStyle name="Note 2 3 3 2 4" xfId="17821"/>
    <cellStyle name="Note 2 3 3 2 5" xfId="26508"/>
    <cellStyle name="Note 2 3 3 2 6" xfId="30201"/>
    <cellStyle name="Note 2 3 3 3" xfId="9102"/>
    <cellStyle name="Note 2 3 3 3 2" xfId="22779"/>
    <cellStyle name="Note 2 3 3 4" xfId="12232"/>
    <cellStyle name="Note 2 3 3 4 2" xfId="15077"/>
    <cellStyle name="Note 2 3 3 5" xfId="21465"/>
    <cellStyle name="Note 2 3 3 6" xfId="26507"/>
    <cellStyle name="Note 2 3 3 7" xfId="30200"/>
    <cellStyle name="Note 2 3 4" xfId="4779"/>
    <cellStyle name="Note 2 3 4 2" xfId="4780"/>
    <cellStyle name="Note 2 3 4 2 2" xfId="9105"/>
    <cellStyle name="Note 2 3 4 2 2 2" xfId="22778"/>
    <cellStyle name="Note 2 3 4 2 3" xfId="12235"/>
    <cellStyle name="Note 2 3 4 2 3 2" xfId="19126"/>
    <cellStyle name="Note 2 3 4 2 4" xfId="21464"/>
    <cellStyle name="Note 2 3 4 2 5" xfId="26510"/>
    <cellStyle name="Note 2 3 4 2 6" xfId="30203"/>
    <cellStyle name="Note 2 3 4 3" xfId="9104"/>
    <cellStyle name="Note 2 3 4 3 2" xfId="16198"/>
    <cellStyle name="Note 2 3 4 4" xfId="12234"/>
    <cellStyle name="Note 2 3 4 4 2" xfId="19226"/>
    <cellStyle name="Note 2 3 4 5" xfId="24007"/>
    <cellStyle name="Note 2 3 4 6" xfId="26509"/>
    <cellStyle name="Note 2 3 4 7" xfId="30202"/>
    <cellStyle name="Note 2 3 5" xfId="4781"/>
    <cellStyle name="Note 2 3 5 2" xfId="9106"/>
    <cellStyle name="Note 2 3 5 2 2" xfId="20233"/>
    <cellStyle name="Note 2 3 5 3" xfId="12236"/>
    <cellStyle name="Note 2 3 5 3 2" xfId="19227"/>
    <cellStyle name="Note 2 3 5 4" xfId="17820"/>
    <cellStyle name="Note 2 3 5 5" xfId="26511"/>
    <cellStyle name="Note 2 3 5 6" xfId="30204"/>
    <cellStyle name="Note 2 3 6" xfId="9095"/>
    <cellStyle name="Note 2 3 6 2" xfId="16203"/>
    <cellStyle name="Note 2 3 7" xfId="12225"/>
    <cellStyle name="Note 2 3 7 2" xfId="15080"/>
    <cellStyle name="Note 2 3 8" xfId="17823"/>
    <cellStyle name="Note 2 3 9" xfId="26500"/>
    <cellStyle name="Note 2 4" xfId="4782"/>
    <cellStyle name="Note 2 4 10" xfId="30205"/>
    <cellStyle name="Note 2 4 2" xfId="4783"/>
    <cellStyle name="Note 2 4 2 2" xfId="4784"/>
    <cellStyle name="Note 2 4 2 2 2" xfId="4785"/>
    <cellStyle name="Note 2 4 2 2 2 2" xfId="9110"/>
    <cellStyle name="Note 2 4 2 2 2 2 2" xfId="22777"/>
    <cellStyle name="Note 2 4 2 2 2 3" xfId="12240"/>
    <cellStyle name="Note 2 4 2 2 2 3 2" xfId="19222"/>
    <cellStyle name="Note 2 4 2 2 2 4" xfId="17818"/>
    <cellStyle name="Note 2 4 2 2 2 5" xfId="26515"/>
    <cellStyle name="Note 2 4 2 2 2 6" xfId="30208"/>
    <cellStyle name="Note 2 4 2 2 3" xfId="9109"/>
    <cellStyle name="Note 2 4 2 2 3 2" xfId="20228"/>
    <cellStyle name="Note 2 4 2 2 4" xfId="12239"/>
    <cellStyle name="Note 2 4 2 2 4 2" xfId="19131"/>
    <cellStyle name="Note 2 4 2 2 5" xfId="17819"/>
    <cellStyle name="Note 2 4 2 2 6" xfId="26514"/>
    <cellStyle name="Note 2 4 2 2 7" xfId="30207"/>
    <cellStyle name="Note 2 4 2 3" xfId="4786"/>
    <cellStyle name="Note 2 4 2 3 2" xfId="4787"/>
    <cellStyle name="Note 2 4 2 3 2 2" xfId="9112"/>
    <cellStyle name="Note 2 4 2 3 2 2 2" xfId="16196"/>
    <cellStyle name="Note 2 4 2 3 2 3" xfId="12242"/>
    <cellStyle name="Note 2 4 2 3 2 3 2" xfId="19225"/>
    <cellStyle name="Note 2 4 2 3 2 4" xfId="21457"/>
    <cellStyle name="Note 2 4 2 3 2 5" xfId="26517"/>
    <cellStyle name="Note 2 4 2 3 2 6" xfId="30210"/>
    <cellStyle name="Note 2 4 2 3 3" xfId="9111"/>
    <cellStyle name="Note 2 4 2 3 3 2" xfId="20232"/>
    <cellStyle name="Note 2 4 2 3 4" xfId="12241"/>
    <cellStyle name="Note 2 4 2 3 4 2" xfId="19128"/>
    <cellStyle name="Note 2 4 2 3 5" xfId="24000"/>
    <cellStyle name="Note 2 4 2 3 6" xfId="26516"/>
    <cellStyle name="Note 2 4 2 3 7" xfId="30209"/>
    <cellStyle name="Note 2 4 2 4" xfId="4788"/>
    <cellStyle name="Note 2 4 2 4 2" xfId="9113"/>
    <cellStyle name="Note 2 4 2 4 2 2" xfId="22776"/>
    <cellStyle name="Note 2 4 2 4 3" xfId="12243"/>
    <cellStyle name="Note 2 4 2 4 3 2" xfId="15074"/>
    <cellStyle name="Note 2 4 2 4 4" xfId="24004"/>
    <cellStyle name="Note 2 4 2 4 5" xfId="26518"/>
    <cellStyle name="Note 2 4 2 4 6" xfId="30211"/>
    <cellStyle name="Note 2 4 2 5" xfId="9108"/>
    <cellStyle name="Note 2 4 2 5 2" xfId="22773"/>
    <cellStyle name="Note 2 4 2 6" xfId="12238"/>
    <cellStyle name="Note 2 4 2 6 2" xfId="15075"/>
    <cellStyle name="Note 2 4 2 7" xfId="21463"/>
    <cellStyle name="Note 2 4 2 8" xfId="26513"/>
    <cellStyle name="Note 2 4 2 9" xfId="30206"/>
    <cellStyle name="Note 2 4 3" xfId="4789"/>
    <cellStyle name="Note 2 4 3 2" xfId="4790"/>
    <cellStyle name="Note 2 4 3 2 2" xfId="9115"/>
    <cellStyle name="Note 2 4 3 2 2 2" xfId="16195"/>
    <cellStyle name="Note 2 4 3 2 3" xfId="12245"/>
    <cellStyle name="Note 2 4 3 2 3 2" xfId="19223"/>
    <cellStyle name="Note 2 4 3 2 4" xfId="17817"/>
    <cellStyle name="Note 2 4 3 2 5" xfId="26520"/>
    <cellStyle name="Note 2 4 3 2 6" xfId="30213"/>
    <cellStyle name="Note 2 4 3 3" xfId="9114"/>
    <cellStyle name="Note 2 4 3 3 2" xfId="20231"/>
    <cellStyle name="Note 2 4 3 4" xfId="12244"/>
    <cellStyle name="Note 2 4 3 4 2" xfId="19130"/>
    <cellStyle name="Note 2 4 3 5" xfId="21461"/>
    <cellStyle name="Note 2 4 3 6" xfId="26519"/>
    <cellStyle name="Note 2 4 3 7" xfId="30212"/>
    <cellStyle name="Note 2 4 4" xfId="4791"/>
    <cellStyle name="Note 2 4 4 2" xfId="4792"/>
    <cellStyle name="Note 2 4 4 2 2" xfId="9117"/>
    <cellStyle name="Note 2 4 4 2 2 2" xfId="20230"/>
    <cellStyle name="Note 2 4 4 2 3" xfId="12247"/>
    <cellStyle name="Note 2 4 4 2 3 2" xfId="19224"/>
    <cellStyle name="Note 2 4 4 2 4" xfId="21460"/>
    <cellStyle name="Note 2 4 4 2 5" xfId="26522"/>
    <cellStyle name="Note 2 4 4 2 6" xfId="30215"/>
    <cellStyle name="Note 2 4 4 3" xfId="9116"/>
    <cellStyle name="Note 2 4 4 3 2" xfId="22775"/>
    <cellStyle name="Note 2 4 4 4" xfId="12246"/>
    <cellStyle name="Note 2 4 4 4 2" xfId="19129"/>
    <cellStyle name="Note 2 4 4 5" xfId="24003"/>
    <cellStyle name="Note 2 4 4 6" xfId="26521"/>
    <cellStyle name="Note 2 4 4 7" xfId="30214"/>
    <cellStyle name="Note 2 4 5" xfId="4793"/>
    <cellStyle name="Note 2 4 5 2" xfId="9118"/>
    <cellStyle name="Note 2 4 5 2 2" xfId="16194"/>
    <cellStyle name="Note 2 4 5 3" xfId="12248"/>
    <cellStyle name="Note 2 4 5 3 2" xfId="15073"/>
    <cellStyle name="Note 2 4 5 4" xfId="17816"/>
    <cellStyle name="Note 2 4 5 5" xfId="26523"/>
    <cellStyle name="Note 2 4 5 6" xfId="30216"/>
    <cellStyle name="Note 2 4 6" xfId="9107"/>
    <cellStyle name="Note 2 4 6 2" xfId="16197"/>
    <cellStyle name="Note 2 4 7" xfId="12237"/>
    <cellStyle name="Note 2 4 7 2" xfId="15076"/>
    <cellStyle name="Note 2 4 8" xfId="24006"/>
    <cellStyle name="Note 2 4 9" xfId="26512"/>
    <cellStyle name="Note 2 5" xfId="4794"/>
    <cellStyle name="Note 2 5 10" xfId="30217"/>
    <cellStyle name="Note 2 5 2" xfId="4795"/>
    <cellStyle name="Note 2 5 2 2" xfId="4796"/>
    <cellStyle name="Note 2 5 2 2 2" xfId="4797"/>
    <cellStyle name="Note 2 5 2 2 2 2" xfId="9122"/>
    <cellStyle name="Note 2 5 2 2 2 2 2" xfId="16192"/>
    <cellStyle name="Note 2 5 2 2 2 3" xfId="12252"/>
    <cellStyle name="Note 2 5 2 2 2 3 2" xfId="19218"/>
    <cellStyle name="Note 2 5 2 2 2 4" xfId="24001"/>
    <cellStyle name="Note 2 5 2 2 2 5" xfId="26527"/>
    <cellStyle name="Note 2 5 2 2 2 6" xfId="30220"/>
    <cellStyle name="Note 2 5 2 2 3" xfId="9121"/>
    <cellStyle name="Note 2 5 2 2 3 2" xfId="16193"/>
    <cellStyle name="Note 2 5 2 2 4" xfId="12251"/>
    <cellStyle name="Note 2 5 2 2 4 2" xfId="19135"/>
    <cellStyle name="Note 2 5 2 2 5" xfId="17815"/>
    <cellStyle name="Note 2 5 2 2 6" xfId="26526"/>
    <cellStyle name="Note 2 5 2 2 7" xfId="30219"/>
    <cellStyle name="Note 2 5 2 3" xfId="4798"/>
    <cellStyle name="Note 2 5 2 3 2" xfId="4799"/>
    <cellStyle name="Note 2 5 2 3 2 2" xfId="9124"/>
    <cellStyle name="Note 2 5 2 3 2 2 2" xfId="22764"/>
    <cellStyle name="Note 2 5 2 3 2 3" xfId="12254"/>
    <cellStyle name="Note 2 5 2 3 2 3 2" xfId="19221"/>
    <cellStyle name="Note 2 5 2 3 2 4" xfId="17814"/>
    <cellStyle name="Note 2 5 2 3 2 5" xfId="26529"/>
    <cellStyle name="Note 2 5 2 3 2 6" xfId="30222"/>
    <cellStyle name="Note 2 5 2 3 3" xfId="9123"/>
    <cellStyle name="Note 2 5 2 3 3 2" xfId="16191"/>
    <cellStyle name="Note 2 5 2 3 4" xfId="12253"/>
    <cellStyle name="Note 2 5 2 3 4 2" xfId="19132"/>
    <cellStyle name="Note 2 5 2 3 5" xfId="21458"/>
    <cellStyle name="Note 2 5 2 3 6" xfId="26528"/>
    <cellStyle name="Note 2 5 2 3 7" xfId="30221"/>
    <cellStyle name="Note 2 5 2 4" xfId="4800"/>
    <cellStyle name="Note 2 5 2 4 2" xfId="9125"/>
    <cellStyle name="Note 2 5 2 4 2 2" xfId="20219"/>
    <cellStyle name="Note 2 5 2 4 3" xfId="12255"/>
    <cellStyle name="Note 2 5 2 4 3 2" xfId="15070"/>
    <cellStyle name="Note 2 5 2 4 4" xfId="17813"/>
    <cellStyle name="Note 2 5 2 4 5" xfId="26530"/>
    <cellStyle name="Note 2 5 2 4 6" xfId="30223"/>
    <cellStyle name="Note 2 5 2 5" xfId="9120"/>
    <cellStyle name="Note 2 5 2 5 2" xfId="20229"/>
    <cellStyle name="Note 2 5 2 6" xfId="12250"/>
    <cellStyle name="Note 2 5 2 6 2" xfId="15071"/>
    <cellStyle name="Note 2 5 2 7" xfId="21459"/>
    <cellStyle name="Note 2 5 2 8" xfId="26525"/>
    <cellStyle name="Note 2 5 2 9" xfId="30218"/>
    <cellStyle name="Note 2 5 3" xfId="4801"/>
    <cellStyle name="Note 2 5 3 2" xfId="4802"/>
    <cellStyle name="Note 2 5 3 2 2" xfId="9127"/>
    <cellStyle name="Note 2 5 3 2 2 2" xfId="20226"/>
    <cellStyle name="Note 2 5 3 2 3" xfId="12257"/>
    <cellStyle name="Note 2 5 3 2 3 2" xfId="19219"/>
    <cellStyle name="Note 2 5 3 2 4" xfId="21445"/>
    <cellStyle name="Note 2 5 3 2 5" xfId="26532"/>
    <cellStyle name="Note 2 5 3 2 6" xfId="30225"/>
    <cellStyle name="Note 2 5 3 3" xfId="9126"/>
    <cellStyle name="Note 2 5 3 3 2" xfId="22771"/>
    <cellStyle name="Note 2 5 3 4" xfId="12256"/>
    <cellStyle name="Note 2 5 3 4 2" xfId="19134"/>
    <cellStyle name="Note 2 5 3 5" xfId="23989"/>
    <cellStyle name="Note 2 5 3 6" xfId="26531"/>
    <cellStyle name="Note 2 5 3 7" xfId="30224"/>
    <cellStyle name="Note 2 5 4" xfId="4803"/>
    <cellStyle name="Note 2 5 4 2" xfId="4804"/>
    <cellStyle name="Note 2 5 4 2 2" xfId="9129"/>
    <cellStyle name="Note 2 5 4 2 2 2" xfId="22770"/>
    <cellStyle name="Note 2 5 4 2 3" xfId="12259"/>
    <cellStyle name="Note 2 5 4 2 3 2" xfId="19220"/>
    <cellStyle name="Note 2 5 4 2 4" xfId="21456"/>
    <cellStyle name="Note 2 5 4 2 5" xfId="26534"/>
    <cellStyle name="Note 2 5 4 2 6" xfId="30227"/>
    <cellStyle name="Note 2 5 4 3" xfId="9128"/>
    <cellStyle name="Note 2 5 4 3 2" xfId="16190"/>
    <cellStyle name="Note 2 5 4 4" xfId="12258"/>
    <cellStyle name="Note 2 5 4 4 2" xfId="19133"/>
    <cellStyle name="Note 2 5 4 5" xfId="23999"/>
    <cellStyle name="Note 2 5 4 6" xfId="26533"/>
    <cellStyle name="Note 2 5 4 7" xfId="30226"/>
    <cellStyle name="Note 2 5 5" xfId="4805"/>
    <cellStyle name="Note 2 5 5 2" xfId="9130"/>
    <cellStyle name="Note 2 5 5 2 2" xfId="20225"/>
    <cellStyle name="Note 2 5 5 3" xfId="12260"/>
    <cellStyle name="Note 2 5 5 3 2" xfId="15069"/>
    <cellStyle name="Note 2 5 5 4" xfId="17812"/>
    <cellStyle name="Note 2 5 5 5" xfId="26535"/>
    <cellStyle name="Note 2 5 5 6" xfId="30228"/>
    <cellStyle name="Note 2 5 6" xfId="9119"/>
    <cellStyle name="Note 2 5 6 2" xfId="22774"/>
    <cellStyle name="Note 2 5 7" xfId="12249"/>
    <cellStyle name="Note 2 5 7 2" xfId="15072"/>
    <cellStyle name="Note 2 5 8" xfId="24002"/>
    <cellStyle name="Note 2 5 9" xfId="26524"/>
    <cellStyle name="Note 2 6" xfId="4806"/>
    <cellStyle name="Note 2 6 10" xfId="30229"/>
    <cellStyle name="Note 2 6 2" xfId="4807"/>
    <cellStyle name="Note 2 6 2 2" xfId="4808"/>
    <cellStyle name="Note 2 6 2 2 2" xfId="4809"/>
    <cellStyle name="Note 2 6 2 2 2 2" xfId="9134"/>
    <cellStyle name="Note 2 6 2 2 2 2 2" xfId="22769"/>
    <cellStyle name="Note 2 6 2 2 2 3" xfId="12264"/>
    <cellStyle name="Note 2 6 2 2 2 3 2" xfId="15065"/>
    <cellStyle name="Note 2 6 2 2 2 4" xfId="23993"/>
    <cellStyle name="Note 2 6 2 2 2 5" xfId="26539"/>
    <cellStyle name="Note 2 6 2 2 2 6" xfId="30232"/>
    <cellStyle name="Note 2 6 2 2 3" xfId="9133"/>
    <cellStyle name="Note 2 6 2 2 3 2" xfId="20220"/>
    <cellStyle name="Note 2 6 2 2 4" xfId="12263"/>
    <cellStyle name="Note 2 6 2 2 4 2" xfId="15066"/>
    <cellStyle name="Note 2 6 2 2 5" xfId="17811"/>
    <cellStyle name="Note 2 6 2 2 6" xfId="26538"/>
    <cellStyle name="Note 2 6 2 2 7" xfId="30231"/>
    <cellStyle name="Note 2 6 2 3" xfId="4810"/>
    <cellStyle name="Note 2 6 2 3 2" xfId="4811"/>
    <cellStyle name="Note 2 6 2 3 2 2" xfId="9136"/>
    <cellStyle name="Note 2 6 2 3 2 2 2" xfId="16188"/>
    <cellStyle name="Note 2 6 2 3 2 3" xfId="12266"/>
    <cellStyle name="Note 2 6 2 3 2 3 2" xfId="15063"/>
    <cellStyle name="Note 2 6 2 3 2 4" xfId="23997"/>
    <cellStyle name="Note 2 6 2 3 2 5" xfId="26541"/>
    <cellStyle name="Note 2 6 2 3 2 6" xfId="30234"/>
    <cellStyle name="Note 2 6 2 3 3" xfId="9135"/>
    <cellStyle name="Note 2 6 2 3 3 2" xfId="20224"/>
    <cellStyle name="Note 2 6 2 3 4" xfId="12265"/>
    <cellStyle name="Note 2 6 2 3 4 2" xfId="15064"/>
    <cellStyle name="Note 2 6 2 3 5" xfId="21450"/>
    <cellStyle name="Note 2 6 2 3 6" xfId="26540"/>
    <cellStyle name="Note 2 6 2 3 7" xfId="30233"/>
    <cellStyle name="Note 2 6 2 4" xfId="4812"/>
    <cellStyle name="Note 2 6 2 4 2" xfId="9137"/>
    <cellStyle name="Note 2 6 2 4 2 2" xfId="22768"/>
    <cellStyle name="Note 2 6 2 4 3" xfId="12267"/>
    <cellStyle name="Note 2 6 2 4 3 2" xfId="15062"/>
    <cellStyle name="Note 2 6 2 4 4" xfId="21454"/>
    <cellStyle name="Note 2 6 2 4 5" xfId="26542"/>
    <cellStyle name="Note 2 6 2 4 6" xfId="30235"/>
    <cellStyle name="Note 2 6 2 5" xfId="9132"/>
    <cellStyle name="Note 2 6 2 5 2" xfId="22765"/>
    <cellStyle name="Note 2 6 2 6" xfId="12262"/>
    <cellStyle name="Note 2 6 2 6 2" xfId="15067"/>
    <cellStyle name="Note 2 6 2 7" xfId="21455"/>
    <cellStyle name="Note 2 6 2 8" xfId="26537"/>
    <cellStyle name="Note 2 6 2 9" xfId="30230"/>
    <cellStyle name="Note 2 6 3" xfId="4813"/>
    <cellStyle name="Note 2 6 3 2" xfId="4814"/>
    <cellStyle name="Note 2 6 3 2 2" xfId="9139"/>
    <cellStyle name="Note 2 6 3 2 2 2" xfId="16187"/>
    <cellStyle name="Note 2 6 3 2 3" xfId="12269"/>
    <cellStyle name="Note 2 6 3 2 3 2" xfId="15060"/>
    <cellStyle name="Note 2 6 3 2 4" xfId="23996"/>
    <cellStyle name="Note 2 6 3 2 5" xfId="26544"/>
    <cellStyle name="Note 2 6 3 2 6" xfId="30237"/>
    <cellStyle name="Note 2 6 3 3" xfId="9138"/>
    <cellStyle name="Note 2 6 3 3 2" xfId="20223"/>
    <cellStyle name="Note 2 6 3 4" xfId="12268"/>
    <cellStyle name="Note 2 6 3 4 2" xfId="15061"/>
    <cellStyle name="Note 2 6 3 5" xfId="17810"/>
    <cellStyle name="Note 2 6 3 6" xfId="26543"/>
    <cellStyle name="Note 2 6 3 7" xfId="30236"/>
    <cellStyle name="Note 2 6 4" xfId="4815"/>
    <cellStyle name="Note 2 6 4 2" xfId="4816"/>
    <cellStyle name="Note 2 6 4 2 2" xfId="9141"/>
    <cellStyle name="Note 2 6 4 2 2 2" xfId="20222"/>
    <cellStyle name="Note 2 6 4 2 3" xfId="12271"/>
    <cellStyle name="Note 2 6 4 2 3 2" xfId="15058"/>
    <cellStyle name="Note 2 6 4 2 4" xfId="17809"/>
    <cellStyle name="Note 2 6 4 2 5" xfId="26546"/>
    <cellStyle name="Note 2 6 4 2 6" xfId="30239"/>
    <cellStyle name="Note 2 6 4 3" xfId="9140"/>
    <cellStyle name="Note 2 6 4 3 2" xfId="22767"/>
    <cellStyle name="Note 2 6 4 4" xfId="12270"/>
    <cellStyle name="Note 2 6 4 4 2" xfId="15059"/>
    <cellStyle name="Note 2 6 4 5" xfId="21453"/>
    <cellStyle name="Note 2 6 4 6" xfId="26545"/>
    <cellStyle name="Note 2 6 4 7" xfId="30238"/>
    <cellStyle name="Note 2 6 5" xfId="4817"/>
    <cellStyle name="Note 2 6 5 2" xfId="9142"/>
    <cellStyle name="Note 2 6 5 2 2" xfId="16186"/>
    <cellStyle name="Note 2 6 5 3" xfId="12272"/>
    <cellStyle name="Note 2 6 5 3 2" xfId="15018"/>
    <cellStyle name="Note 2 6 5 4" xfId="23995"/>
    <cellStyle name="Note 2 6 5 5" xfId="26547"/>
    <cellStyle name="Note 2 6 5 6" xfId="30240"/>
    <cellStyle name="Note 2 6 6" xfId="9131"/>
    <cellStyle name="Note 2 6 6 2" xfId="16189"/>
    <cellStyle name="Note 2 6 7" xfId="12261"/>
    <cellStyle name="Note 2 6 7 2" xfId="15068"/>
    <cellStyle name="Note 2 6 8" xfId="23998"/>
    <cellStyle name="Note 2 6 9" xfId="26536"/>
    <cellStyle name="Note 2 7" xfId="4818"/>
    <cellStyle name="Note 2 7 2" xfId="4819"/>
    <cellStyle name="Note 2 7 2 2" xfId="9144"/>
    <cellStyle name="Note 2 7 2 2 2" xfId="20221"/>
    <cellStyle name="Note 2 7 2 3" xfId="12274"/>
    <cellStyle name="Note 2 7 2 3 2" xfId="15016"/>
    <cellStyle name="Note 2 7 2 4" xfId="17808"/>
    <cellStyle name="Note 2 7 2 5" xfId="26549"/>
    <cellStyle name="Note 2 7 2 6" xfId="30242"/>
    <cellStyle name="Note 2 7 3" xfId="9143"/>
    <cellStyle name="Note 2 7 3 2" xfId="22766"/>
    <cellStyle name="Note 2 7 4" xfId="12273"/>
    <cellStyle name="Note 2 7 4 2" xfId="15017"/>
    <cellStyle name="Note 2 7 5" xfId="21452"/>
    <cellStyle name="Note 2 7 6" xfId="26548"/>
    <cellStyle name="Note 2 7 7" xfId="30241"/>
    <cellStyle name="Note 2 8" xfId="4820"/>
    <cellStyle name="Note 2 8 2" xfId="4821"/>
    <cellStyle name="Note 2 8 2 2" xfId="9146"/>
    <cellStyle name="Note 2 8 2 2 2" xfId="16184"/>
    <cellStyle name="Note 2 8 2 3" xfId="12276"/>
    <cellStyle name="Note 2 8 2 3 2" xfId="15014"/>
    <cellStyle name="Note 2 8 2 4" xfId="21451"/>
    <cellStyle name="Note 2 8 2 5" xfId="26551"/>
    <cellStyle name="Note 2 8 2 6" xfId="30244"/>
    <cellStyle name="Note 2 8 3" xfId="9145"/>
    <cellStyle name="Note 2 8 3 2" xfId="16185"/>
    <cellStyle name="Note 2 8 4" xfId="12275"/>
    <cellStyle name="Note 2 8 4 2" xfId="15015"/>
    <cellStyle name="Note 2 8 5" xfId="23994"/>
    <cellStyle name="Note 2 8 6" xfId="26550"/>
    <cellStyle name="Note 2 8 7" xfId="30243"/>
    <cellStyle name="Note 2 9" xfId="4822"/>
    <cellStyle name="Note 2 9 2" xfId="9147"/>
    <cellStyle name="Note 2 9 2 2" xfId="16183"/>
    <cellStyle name="Note 2 9 3" xfId="12277"/>
    <cellStyle name="Note 2 9 3 2" xfId="15013"/>
    <cellStyle name="Note 2 9 4" xfId="17807"/>
    <cellStyle name="Note 2 9 5" xfId="26552"/>
    <cellStyle name="Note 2 9 6" xfId="30245"/>
    <cellStyle name="Note 3" xfId="662"/>
    <cellStyle name="Note 3 2" xfId="4824"/>
    <cellStyle name="Note 3 3" xfId="4823"/>
    <cellStyle name="Note 4" xfId="663"/>
    <cellStyle name="Note 4 2" xfId="4826"/>
    <cellStyle name="Note 4 3" xfId="4825"/>
    <cellStyle name="Note 5" xfId="664"/>
    <cellStyle name="Note 5 10" xfId="30246"/>
    <cellStyle name="Note 5 2" xfId="4828"/>
    <cellStyle name="Note 5 2 10" xfId="30247"/>
    <cellStyle name="Note 5 2 2" xfId="4829"/>
    <cellStyle name="Note 5 2 2 2" xfId="9150"/>
    <cellStyle name="Note 5 2 2 2 2" xfId="22763"/>
    <cellStyle name="Note 5 2 2 3" xfId="12280"/>
    <cellStyle name="Note 5 2 2 3 2" xfId="15010"/>
    <cellStyle name="Note 5 2 2 4" xfId="23992"/>
    <cellStyle name="Note 5 2 2 5" xfId="26555"/>
    <cellStyle name="Note 5 2 2 6" xfId="30248"/>
    <cellStyle name="Note 5 2 3" xfId="4830"/>
    <cellStyle name="Note 5 2 3 2" xfId="9151"/>
    <cellStyle name="Note 5 2 3 2 2" xfId="20218"/>
    <cellStyle name="Note 5 2 3 3" xfId="12281"/>
    <cellStyle name="Note 5 2 3 3 2" xfId="15009"/>
    <cellStyle name="Note 5 2 3 4" xfId="21448"/>
    <cellStyle name="Note 5 2 3 5" xfId="26556"/>
    <cellStyle name="Note 5 2 3 6" xfId="30249"/>
    <cellStyle name="Note 5 2 4" xfId="4831"/>
    <cellStyle name="Note 5 2 4 2" xfId="9152"/>
    <cellStyle name="Note 5 2 4 2 2" xfId="16182"/>
    <cellStyle name="Note 5 2 4 3" xfId="12282"/>
    <cellStyle name="Note 5 2 4 3 2" xfId="15008"/>
    <cellStyle name="Note 5 2 4 4" xfId="17805"/>
    <cellStyle name="Note 5 2 4 5" xfId="26557"/>
    <cellStyle name="Note 5 2 4 6" xfId="30250"/>
    <cellStyle name="Note 5 2 5" xfId="4832"/>
    <cellStyle name="Note 5 2 5 2" xfId="9153"/>
    <cellStyle name="Note 5 2 5 2 2" xfId="22761"/>
    <cellStyle name="Note 5 2 5 3" xfId="12283"/>
    <cellStyle name="Note 5 2 5 3 2" xfId="15007"/>
    <cellStyle name="Note 5 2 5 4" xfId="23991"/>
    <cellStyle name="Note 5 2 5 5" xfId="26558"/>
    <cellStyle name="Note 5 2 5 6" xfId="30251"/>
    <cellStyle name="Note 5 2 6" xfId="9149"/>
    <cellStyle name="Note 5 2 6 2" xfId="20167"/>
    <cellStyle name="Note 5 2 7" xfId="12279"/>
    <cellStyle name="Note 5 2 7 2" xfId="15011"/>
    <cellStyle name="Note 5 2 8" xfId="17806"/>
    <cellStyle name="Note 5 2 9" xfId="26554"/>
    <cellStyle name="Note 5 3" xfId="4833"/>
    <cellStyle name="Note 5 3 2" xfId="9154"/>
    <cellStyle name="Note 5 3 2 2" xfId="20216"/>
    <cellStyle name="Note 5 3 3" xfId="12284"/>
    <cellStyle name="Note 5 3 3 2" xfId="15006"/>
    <cellStyle name="Note 5 3 4" xfId="21447"/>
    <cellStyle name="Note 5 3 5" xfId="26559"/>
    <cellStyle name="Note 5 3 6" xfId="30252"/>
    <cellStyle name="Note 5 4" xfId="4834"/>
    <cellStyle name="Note 5 4 2" xfId="9155"/>
    <cellStyle name="Note 5 4 2 2" xfId="22762"/>
    <cellStyle name="Note 5 4 3" xfId="12285"/>
    <cellStyle name="Note 5 4 3 2" xfId="15005"/>
    <cellStyle name="Note 5 4 4" xfId="17804"/>
    <cellStyle name="Note 5 4 5" xfId="26560"/>
    <cellStyle name="Note 5 4 6" xfId="30253"/>
    <cellStyle name="Note 5 5" xfId="9148"/>
    <cellStyle name="Note 5 5 2" xfId="22712"/>
    <cellStyle name="Note 5 6" xfId="12278"/>
    <cellStyle name="Note 5 6 2" xfId="15012"/>
    <cellStyle name="Note 5 7" xfId="4827"/>
    <cellStyle name="Note 5 8" xfId="21449"/>
    <cellStyle name="Note 5 9" xfId="26553"/>
    <cellStyle name="Note 6" xfId="4835"/>
    <cellStyle name="Note 6 2" xfId="4836"/>
    <cellStyle name="Note 6 2 10" xfId="30255"/>
    <cellStyle name="Note 6 2 2" xfId="4837"/>
    <cellStyle name="Note 6 2 2 2" xfId="9158"/>
    <cellStyle name="Note 6 2 2 2 2" xfId="16180"/>
    <cellStyle name="Note 6 2 2 3" xfId="12288"/>
    <cellStyle name="Note 6 2 2 3 2" xfId="15002"/>
    <cellStyle name="Note 6 2 2 4" xfId="17803"/>
    <cellStyle name="Note 6 2 2 5" xfId="26563"/>
    <cellStyle name="Note 6 2 2 6" xfId="30256"/>
    <cellStyle name="Note 6 2 3" xfId="4838"/>
    <cellStyle name="Note 6 2 3 2" xfId="9159"/>
    <cellStyle name="Note 6 2 3 2 2" xfId="22749"/>
    <cellStyle name="Note 6 2 3 3" xfId="12289"/>
    <cellStyle name="Note 6 2 3 3 2" xfId="15001"/>
    <cellStyle name="Note 6 2 3 4" xfId="17802"/>
    <cellStyle name="Note 6 2 3 5" xfId="26564"/>
    <cellStyle name="Note 6 2 3 6" xfId="30257"/>
    <cellStyle name="Note 6 2 4" xfId="4839"/>
    <cellStyle name="Note 6 2 4 2" xfId="9160"/>
    <cellStyle name="Note 6 2 4 2 2" xfId="20204"/>
    <cellStyle name="Note 6 2 4 3" xfId="12290"/>
    <cellStyle name="Note 6 2 4 3 2" xfId="15000"/>
    <cellStyle name="Note 6 2 4 4" xfId="17801"/>
    <cellStyle name="Note 6 2 4 5" xfId="26565"/>
    <cellStyle name="Note 6 2 4 6" xfId="30258"/>
    <cellStyle name="Note 6 2 5" xfId="4840"/>
    <cellStyle name="Note 6 2 5 2" xfId="9161"/>
    <cellStyle name="Note 6 2 5 2 2" xfId="22760"/>
    <cellStyle name="Note 6 2 5 3" xfId="12291"/>
    <cellStyle name="Note 6 2 5 3 2" xfId="14999"/>
    <cellStyle name="Note 6 2 5 4" xfId="23976"/>
    <cellStyle name="Note 6 2 5 5" xfId="26566"/>
    <cellStyle name="Note 6 2 5 6" xfId="30259"/>
    <cellStyle name="Note 6 2 6" xfId="9157"/>
    <cellStyle name="Note 6 2 6 2" xfId="16181"/>
    <cellStyle name="Note 6 2 7" xfId="12287"/>
    <cellStyle name="Note 6 2 7 2" xfId="15003"/>
    <cellStyle name="Note 6 2 8" xfId="21446"/>
    <cellStyle name="Note 6 2 9" xfId="26562"/>
    <cellStyle name="Note 6 3" xfId="4841"/>
    <cellStyle name="Note 6 3 2" xfId="9162"/>
    <cellStyle name="Note 6 3 2 2" xfId="20215"/>
    <cellStyle name="Note 6 3 3" xfId="12292"/>
    <cellStyle name="Note 6 3 3 2" xfId="14998"/>
    <cellStyle name="Note 6 3 4" xfId="21433"/>
    <cellStyle name="Note 6 3 5" xfId="26567"/>
    <cellStyle name="Note 6 3 6" xfId="30260"/>
    <cellStyle name="Note 6 4" xfId="4842"/>
    <cellStyle name="Note 6 4 2" xfId="9163"/>
    <cellStyle name="Note 6 4 2 2" xfId="16179"/>
    <cellStyle name="Note 6 4 3" xfId="12293"/>
    <cellStyle name="Note 6 4 3 2" xfId="14997"/>
    <cellStyle name="Note 6 4 4" xfId="23988"/>
    <cellStyle name="Note 6 4 5" xfId="26568"/>
    <cellStyle name="Note 6 4 6" xfId="30261"/>
    <cellStyle name="Note 6 5" xfId="9156"/>
    <cellStyle name="Note 6 5 2" xfId="20217"/>
    <cellStyle name="Note 6 6" xfId="12286"/>
    <cellStyle name="Note 6 6 2" xfId="15004"/>
    <cellStyle name="Note 6 7" xfId="23990"/>
    <cellStyle name="Note 6 8" xfId="26561"/>
    <cellStyle name="Note 6 9" xfId="30254"/>
    <cellStyle name="Note 7" xfId="4843"/>
    <cellStyle name="Note 7 2" xfId="4844"/>
    <cellStyle name="Note 7 2 10" xfId="30263"/>
    <cellStyle name="Note 7 2 2" xfId="4845"/>
    <cellStyle name="Note 7 2 2 2" xfId="9166"/>
    <cellStyle name="Note 7 2 2 2 2" xfId="22759"/>
    <cellStyle name="Note 7 2 2 3" xfId="12296"/>
    <cellStyle name="Note 7 2 2 3 2" xfId="14994"/>
    <cellStyle name="Note 7 2 2 4" xfId="23987"/>
    <cellStyle name="Note 7 2 2 5" xfId="26571"/>
    <cellStyle name="Note 7 2 2 6" xfId="30264"/>
    <cellStyle name="Note 7 2 3" xfId="4846"/>
    <cellStyle name="Note 7 2 3 2" xfId="9167"/>
    <cellStyle name="Note 7 2 3 2 2" xfId="20214"/>
    <cellStyle name="Note 7 2 3 3" xfId="12297"/>
    <cellStyle name="Note 7 2 3 3 2" xfId="14993"/>
    <cellStyle name="Note 7 2 3 4" xfId="21443"/>
    <cellStyle name="Note 7 2 3 5" xfId="26572"/>
    <cellStyle name="Note 7 2 3 6" xfId="30265"/>
    <cellStyle name="Note 7 2 4" xfId="4847"/>
    <cellStyle name="Note 7 2 4 2" xfId="9168"/>
    <cellStyle name="Note 7 2 4 2 2" xfId="16178"/>
    <cellStyle name="Note 7 2 4 3" xfId="12298"/>
    <cellStyle name="Note 7 2 4 3 2" xfId="14992"/>
    <cellStyle name="Note 7 2 4 4" xfId="17799"/>
    <cellStyle name="Note 7 2 4 5" xfId="26573"/>
    <cellStyle name="Note 7 2 4 6" xfId="30266"/>
    <cellStyle name="Note 7 2 5" xfId="4848"/>
    <cellStyle name="Note 7 2 5 2" xfId="9169"/>
    <cellStyle name="Note 7 2 5 2 2" xfId="16177"/>
    <cellStyle name="Note 7 2 5 3" xfId="12299"/>
    <cellStyle name="Note 7 2 5 3 2" xfId="14991"/>
    <cellStyle name="Note 7 2 5 4" xfId="23982"/>
    <cellStyle name="Note 7 2 5 5" xfId="26574"/>
    <cellStyle name="Note 7 2 5 6" xfId="30267"/>
    <cellStyle name="Note 7 2 6" xfId="9165"/>
    <cellStyle name="Note 7 2 6 2" xfId="20213"/>
    <cellStyle name="Note 7 2 7" xfId="12295"/>
    <cellStyle name="Note 7 2 7 2" xfId="14995"/>
    <cellStyle name="Note 7 2 8" xfId="17800"/>
    <cellStyle name="Note 7 2 9" xfId="26570"/>
    <cellStyle name="Note 7 3" xfId="4849"/>
    <cellStyle name="Note 7 3 2" xfId="9170"/>
    <cellStyle name="Note 7 3 2 2" xfId="22754"/>
    <cellStyle name="Note 7 3 3" xfId="12300"/>
    <cellStyle name="Note 7 3 3 2" xfId="14990"/>
    <cellStyle name="Note 7 3 4" xfId="21439"/>
    <cellStyle name="Note 7 3 5" xfId="26575"/>
    <cellStyle name="Note 7 3 6" xfId="30268"/>
    <cellStyle name="Note 7 4" xfId="4850"/>
    <cellStyle name="Note 7 4 2" xfId="9171"/>
    <cellStyle name="Note 7 4 2 2" xfId="20209"/>
    <cellStyle name="Note 7 4 3" xfId="12301"/>
    <cellStyle name="Note 7 4 3 2" xfId="14989"/>
    <cellStyle name="Note 7 4 4" xfId="23986"/>
    <cellStyle name="Note 7 4 5" xfId="26576"/>
    <cellStyle name="Note 7 4 6" xfId="30269"/>
    <cellStyle name="Note 7 5" xfId="9164"/>
    <cellStyle name="Note 7 5 2" xfId="22758"/>
    <cellStyle name="Note 7 6" xfId="12294"/>
    <cellStyle name="Note 7 6 2" xfId="14996"/>
    <cellStyle name="Note 7 7" xfId="21444"/>
    <cellStyle name="Note 7 8" xfId="26569"/>
    <cellStyle name="Note 7 9" xfId="30262"/>
    <cellStyle name="Note 8" xfId="4851"/>
    <cellStyle name="Note 8 2" xfId="4852"/>
    <cellStyle name="Note 9" xfId="4853"/>
    <cellStyle name="Note 9 2" xfId="4854"/>
    <cellStyle name="Note 9 2 10" xfId="30271"/>
    <cellStyle name="Note 9 2 2" xfId="4855"/>
    <cellStyle name="Note 9 2 2 2" xfId="9174"/>
    <cellStyle name="Note 9 2 2 2 2" xfId="16176"/>
    <cellStyle name="Note 9 2 2 3" xfId="12304"/>
    <cellStyle name="Note 9 2 2 3 2" xfId="14986"/>
    <cellStyle name="Note 9 2 2 4" xfId="17798"/>
    <cellStyle name="Note 9 2 2 5" xfId="26579"/>
    <cellStyle name="Note 9 2 2 6" xfId="30272"/>
    <cellStyle name="Note 9 2 3" xfId="4856"/>
    <cellStyle name="Note 9 2 3 2" xfId="9175"/>
    <cellStyle name="Note 9 2 3 2 2" xfId="22755"/>
    <cellStyle name="Note 9 2 3 3" xfId="12305"/>
    <cellStyle name="Note 9 2 3 3 2" xfId="14985"/>
    <cellStyle name="Note 9 2 3 4" xfId="23984"/>
    <cellStyle name="Note 9 2 3 5" xfId="26580"/>
    <cellStyle name="Note 9 2 3 6" xfId="30273"/>
    <cellStyle name="Note 9 2 4" xfId="4857"/>
    <cellStyle name="Note 9 2 4 2" xfId="9176"/>
    <cellStyle name="Note 9 2 4 2 2" xfId="20210"/>
    <cellStyle name="Note 9 2 4 3" xfId="12306"/>
    <cellStyle name="Note 9 2 4 3 2" xfId="14984"/>
    <cellStyle name="Note 9 2 4 4" xfId="21441"/>
    <cellStyle name="Note 9 2 4 5" xfId="26581"/>
    <cellStyle name="Note 9 2 4 6" xfId="30274"/>
    <cellStyle name="Note 9 2 5" xfId="4858"/>
    <cellStyle name="Note 9 2 5 2" xfId="9177"/>
    <cellStyle name="Note 9 2 5 2 2" xfId="22756"/>
    <cellStyle name="Note 9 2 5 3" xfId="12307"/>
    <cellStyle name="Note 9 2 5 3 2" xfId="14983"/>
    <cellStyle name="Note 9 2 5 4" xfId="17797"/>
    <cellStyle name="Note 9 2 5 5" xfId="26582"/>
    <cellStyle name="Note 9 2 5 6" xfId="30275"/>
    <cellStyle name="Note 9 2 6" xfId="9173"/>
    <cellStyle name="Note 9 2 6 2" xfId="20212"/>
    <cellStyle name="Note 9 2 7" xfId="12303"/>
    <cellStyle name="Note 9 2 7 2" xfId="14987"/>
    <cellStyle name="Note 9 2 8" xfId="21442"/>
    <cellStyle name="Note 9 2 9" xfId="26578"/>
    <cellStyle name="Note 9 3" xfId="4859"/>
    <cellStyle name="Note 9 3 2" xfId="9178"/>
    <cellStyle name="Note 9 3 2 2" xfId="20211"/>
    <cellStyle name="Note 9 3 3" xfId="12308"/>
    <cellStyle name="Note 9 3 3 2" xfId="14982"/>
    <cellStyle name="Note 9 3 4" xfId="23983"/>
    <cellStyle name="Note 9 3 5" xfId="26583"/>
    <cellStyle name="Note 9 3 6" xfId="30276"/>
    <cellStyle name="Note 9 4" xfId="4860"/>
    <cellStyle name="Note 9 4 2" xfId="9179"/>
    <cellStyle name="Note 9 4 2 2" xfId="16175"/>
    <cellStyle name="Note 9 4 3" xfId="12309"/>
    <cellStyle name="Note 9 4 3 2" xfId="14981"/>
    <cellStyle name="Note 9 4 4" xfId="21440"/>
    <cellStyle name="Note 9 4 5" xfId="26584"/>
    <cellStyle name="Note 9 4 6" xfId="30277"/>
    <cellStyle name="Note 9 5" xfId="9172"/>
    <cellStyle name="Note 9 5 2" xfId="22757"/>
    <cellStyle name="Note 9 6" xfId="12302"/>
    <cellStyle name="Note 9 6 2" xfId="14988"/>
    <cellStyle name="Note 9 7" xfId="23985"/>
    <cellStyle name="Note 9 8" xfId="26577"/>
    <cellStyle name="Note 9 9" xfId="30270"/>
    <cellStyle name="Output" xfId="158" builtinId="21" customBuiltin="1"/>
    <cellStyle name="Output 2" xfId="665"/>
    <cellStyle name="Output 2 10" xfId="4862"/>
    <cellStyle name="Output 2 10 2" xfId="4863"/>
    <cellStyle name="Output 2 10 2 2" xfId="9182"/>
    <cellStyle name="Output 2 10 2 2 2" xfId="22750"/>
    <cellStyle name="Output 2 10 2 3" xfId="12312"/>
    <cellStyle name="Output 2 10 2 3 2" xfId="14978"/>
    <cellStyle name="Output 2 10 2 4" xfId="23977"/>
    <cellStyle name="Output 2 10 2 5" xfId="26587"/>
    <cellStyle name="Output 2 10 2 6" xfId="30280"/>
    <cellStyle name="Output 2 10 3" xfId="9181"/>
    <cellStyle name="Output 2 10 3 2" xfId="16173"/>
    <cellStyle name="Output 2 10 4" xfId="12311"/>
    <cellStyle name="Output 2 10 4 2" xfId="14979"/>
    <cellStyle name="Output 2 10 5" xfId="17795"/>
    <cellStyle name="Output 2 10 6" xfId="26586"/>
    <cellStyle name="Output 2 10 7" xfId="30279"/>
    <cellStyle name="Output 2 11" xfId="4864"/>
    <cellStyle name="Output 2 11 2" xfId="4865"/>
    <cellStyle name="Output 2 11 2 2" xfId="9184"/>
    <cellStyle name="Output 2 11 2 2 2" xfId="22753"/>
    <cellStyle name="Output 2 11 2 3" xfId="12314"/>
    <cellStyle name="Output 2 11 2 3 2" xfId="14976"/>
    <cellStyle name="Output 2 11 2 4" xfId="23981"/>
    <cellStyle name="Output 2 11 2 5" xfId="26589"/>
    <cellStyle name="Output 2 11 2 6" xfId="30282"/>
    <cellStyle name="Output 2 11 3" xfId="9183"/>
    <cellStyle name="Output 2 11 3 2" xfId="20205"/>
    <cellStyle name="Output 2 11 4" xfId="12313"/>
    <cellStyle name="Output 2 11 4 2" xfId="14977"/>
    <cellStyle name="Output 2 11 5" xfId="21434"/>
    <cellStyle name="Output 2 11 6" xfId="26588"/>
    <cellStyle name="Output 2 11 7" xfId="30281"/>
    <cellStyle name="Output 2 12" xfId="4866"/>
    <cellStyle name="Output 2 12 2" xfId="9185"/>
    <cellStyle name="Output 2 12 2 2" xfId="20208"/>
    <cellStyle name="Output 2 12 3" xfId="12315"/>
    <cellStyle name="Output 2 12 3 2" xfId="14975"/>
    <cellStyle name="Output 2 12 4" xfId="21438"/>
    <cellStyle name="Output 2 12 5" xfId="26590"/>
    <cellStyle name="Output 2 12 6" xfId="30283"/>
    <cellStyle name="Output 2 13" xfId="9180"/>
    <cellStyle name="Output 2 13 2" xfId="16174"/>
    <cellStyle name="Output 2 14" xfId="12310"/>
    <cellStyle name="Output 2 14 2" xfId="14980"/>
    <cellStyle name="Output 2 15" xfId="4861"/>
    <cellStyle name="Output 2 16" xfId="17796"/>
    <cellStyle name="Output 2 17" xfId="26585"/>
    <cellStyle name="Output 2 18" xfId="30278"/>
    <cellStyle name="Output 2 2" xfId="4867"/>
    <cellStyle name="Output 2 2 10" xfId="26591"/>
    <cellStyle name="Output 2 2 11" xfId="30284"/>
    <cellStyle name="Output 2 2 2" xfId="4868"/>
    <cellStyle name="Output 2 2 2 2" xfId="4869"/>
    <cellStyle name="Output 2 2 2 2 2" xfId="4870"/>
    <cellStyle name="Output 2 2 2 2 2 2" xfId="9189"/>
    <cellStyle name="Output 2 2 2 2 2 2 2" xfId="22752"/>
    <cellStyle name="Output 2 2 2 2 2 3" xfId="12319"/>
    <cellStyle name="Output 2 2 2 2 2 3 2" xfId="14971"/>
    <cellStyle name="Output 2 2 2 2 2 4" xfId="17793"/>
    <cellStyle name="Output 2 2 2 2 2 5" xfId="26594"/>
    <cellStyle name="Output 2 2 2 2 2 6" xfId="30287"/>
    <cellStyle name="Output 2 2 2 2 3" xfId="9188"/>
    <cellStyle name="Output 2 2 2 2 3 2" xfId="20206"/>
    <cellStyle name="Output 2 2 2 2 4" xfId="12318"/>
    <cellStyle name="Output 2 2 2 2 4 2" xfId="14972"/>
    <cellStyle name="Output 2 2 2 2 5" xfId="21437"/>
    <cellStyle name="Output 2 2 2 2 6" xfId="26593"/>
    <cellStyle name="Output 2 2 2 2 7" xfId="30286"/>
    <cellStyle name="Output 2 2 2 3" xfId="4871"/>
    <cellStyle name="Output 2 2 2 3 2" xfId="4872"/>
    <cellStyle name="Output 2 2 2 3 2 2" xfId="9191"/>
    <cellStyle name="Output 2 2 2 3 2 2 2" xfId="16171"/>
    <cellStyle name="Output 2 2 2 3 2 3" xfId="12321"/>
    <cellStyle name="Output 2 2 2 3 2 3 2" xfId="14969"/>
    <cellStyle name="Output 2 2 2 3 2 4" xfId="21436"/>
    <cellStyle name="Output 2 2 2 3 2 5" xfId="26596"/>
    <cellStyle name="Output 2 2 2 3 2 6" xfId="30289"/>
    <cellStyle name="Output 2 2 2 3 3" xfId="9190"/>
    <cellStyle name="Output 2 2 2 3 3 2" xfId="20207"/>
    <cellStyle name="Output 2 2 2 3 4" xfId="12320"/>
    <cellStyle name="Output 2 2 2 3 4 2" xfId="14970"/>
    <cellStyle name="Output 2 2 2 3 5" xfId="23979"/>
    <cellStyle name="Output 2 2 2 3 6" xfId="26595"/>
    <cellStyle name="Output 2 2 2 3 7" xfId="30288"/>
    <cellStyle name="Output 2 2 2 4" xfId="4873"/>
    <cellStyle name="Output 2 2 2 4 2" xfId="9192"/>
    <cellStyle name="Output 2 2 2 4 2 2" xfId="16170"/>
    <cellStyle name="Output 2 2 2 4 3" xfId="12322"/>
    <cellStyle name="Output 2 2 2 4 3 2" xfId="14968"/>
    <cellStyle name="Output 2 2 2 4 4" xfId="17792"/>
    <cellStyle name="Output 2 2 2 4 5" xfId="26597"/>
    <cellStyle name="Output 2 2 2 4 6" xfId="30290"/>
    <cellStyle name="Output 2 2 2 5" xfId="9187"/>
    <cellStyle name="Output 2 2 2 5 2" xfId="22751"/>
    <cellStyle name="Output 2 2 2 6" xfId="12317"/>
    <cellStyle name="Output 2 2 2 6 2" xfId="14973"/>
    <cellStyle name="Output 2 2 2 7" xfId="23980"/>
    <cellStyle name="Output 2 2 2 8" xfId="26592"/>
    <cellStyle name="Output 2 2 2 9" xfId="30285"/>
    <cellStyle name="Output 2 2 3" xfId="4874"/>
    <cellStyle name="Output 2 2 3 2" xfId="4875"/>
    <cellStyle name="Output 2 2 3 2 2" xfId="4876"/>
    <cellStyle name="Output 2 2 3 2 2 2" xfId="9195"/>
    <cellStyle name="Output 2 2 3 2 2 2 2" xfId="22737"/>
    <cellStyle name="Output 2 2 3 2 2 3" xfId="12325"/>
    <cellStyle name="Output 2 2 3 2 2 3 2" xfId="14965"/>
    <cellStyle name="Output 2 2 3 2 2 4" xfId="17791"/>
    <cellStyle name="Output 2 2 3 2 2 5" xfId="26600"/>
    <cellStyle name="Output 2 2 3 2 2 6" xfId="30293"/>
    <cellStyle name="Output 2 2 3 2 3" xfId="9194"/>
    <cellStyle name="Output 2 2 3 2 3 2" xfId="16168"/>
    <cellStyle name="Output 2 2 3 2 4" xfId="12324"/>
    <cellStyle name="Output 2 2 3 2 4 2" xfId="14966"/>
    <cellStyle name="Output 2 2 3 2 5" xfId="21435"/>
    <cellStyle name="Output 2 2 3 2 6" xfId="26599"/>
    <cellStyle name="Output 2 2 3 2 7" xfId="30292"/>
    <cellStyle name="Output 2 2 3 3" xfId="4877"/>
    <cellStyle name="Output 2 2 3 3 2" xfId="4878"/>
    <cellStyle name="Output 2 2 3 3 2 2" xfId="9197"/>
    <cellStyle name="Output 2 2 3 3 2 2 2" xfId="22748"/>
    <cellStyle name="Output 2 2 3 3 2 3" xfId="12327"/>
    <cellStyle name="Output 2 2 3 3 2 3 2" xfId="14963"/>
    <cellStyle name="Output 2 2 3 3 2 4" xfId="17789"/>
    <cellStyle name="Output 2 2 3 3 2 5" xfId="26602"/>
    <cellStyle name="Output 2 2 3 3 2 6" xfId="30295"/>
    <cellStyle name="Output 2 2 3 3 3" xfId="9196"/>
    <cellStyle name="Output 2 2 3 3 3 2" xfId="20192"/>
    <cellStyle name="Output 2 2 3 3 4" xfId="12326"/>
    <cellStyle name="Output 2 2 3 3 4 2" xfId="14964"/>
    <cellStyle name="Output 2 2 3 3 5" xfId="17790"/>
    <cellStyle name="Output 2 2 3 3 6" xfId="26601"/>
    <cellStyle name="Output 2 2 3 3 7" xfId="30294"/>
    <cellStyle name="Output 2 2 3 4" xfId="4879"/>
    <cellStyle name="Output 2 2 3 4 2" xfId="9198"/>
    <cellStyle name="Output 2 2 3 4 2 2" xfId="20203"/>
    <cellStyle name="Output 2 2 3 4 3" xfId="12328"/>
    <cellStyle name="Output 2 2 3 4 3 2" xfId="14962"/>
    <cellStyle name="Output 2 2 3 4 4" xfId="17788"/>
    <cellStyle name="Output 2 2 3 4 5" xfId="26603"/>
    <cellStyle name="Output 2 2 3 4 6" xfId="30296"/>
    <cellStyle name="Output 2 2 3 5" xfId="9193"/>
    <cellStyle name="Output 2 2 3 5 2" xfId="16169"/>
    <cellStyle name="Output 2 2 3 6" xfId="12323"/>
    <cellStyle name="Output 2 2 3 6 2" xfId="14967"/>
    <cellStyle name="Output 2 2 3 7" xfId="23978"/>
    <cellStyle name="Output 2 2 3 8" xfId="26598"/>
    <cellStyle name="Output 2 2 3 9" xfId="30291"/>
    <cellStyle name="Output 2 2 4" xfId="4880"/>
    <cellStyle name="Output 2 2 4 2" xfId="4881"/>
    <cellStyle name="Output 2 2 4 2 2" xfId="9200"/>
    <cellStyle name="Output 2 2 4 2 2 2" xfId="22746"/>
    <cellStyle name="Output 2 2 4 2 3" xfId="12330"/>
    <cellStyle name="Output 2 2 4 2 3 2" xfId="14960"/>
    <cellStyle name="Output 2 2 4 2 4" xfId="23946"/>
    <cellStyle name="Output 2 2 4 2 5" xfId="26605"/>
    <cellStyle name="Output 2 2 4 2 6" xfId="30298"/>
    <cellStyle name="Output 2 2 4 3" xfId="9199"/>
    <cellStyle name="Output 2 2 4 3 2" xfId="16167"/>
    <cellStyle name="Output 2 2 4 4" xfId="12329"/>
    <cellStyle name="Output 2 2 4 4 2" xfId="14961"/>
    <cellStyle name="Output 2 2 4 5" xfId="17787"/>
    <cellStyle name="Output 2 2 4 6" xfId="26604"/>
    <cellStyle name="Output 2 2 4 7" xfId="30297"/>
    <cellStyle name="Output 2 2 5" xfId="4882"/>
    <cellStyle name="Output 2 2 5 2" xfId="4883"/>
    <cellStyle name="Output 2 2 5 2 2" xfId="9202"/>
    <cellStyle name="Output 2 2 5 2 2 2" xfId="22747"/>
    <cellStyle name="Output 2 2 5 2 3" xfId="12332"/>
    <cellStyle name="Output 2 2 5 2 3 2" xfId="14958"/>
    <cellStyle name="Output 2 2 5 2 4" xfId="23974"/>
    <cellStyle name="Output 2 2 5 2 5" xfId="26607"/>
    <cellStyle name="Output 2 2 5 2 6" xfId="30300"/>
    <cellStyle name="Output 2 2 5 3" xfId="9201"/>
    <cellStyle name="Output 2 2 5 3 2" xfId="20201"/>
    <cellStyle name="Output 2 2 5 4" xfId="12331"/>
    <cellStyle name="Output 2 2 5 4 2" xfId="14959"/>
    <cellStyle name="Output 2 2 5 5" xfId="21403"/>
    <cellStyle name="Output 2 2 5 6" xfId="26606"/>
    <cellStyle name="Output 2 2 5 7" xfId="30299"/>
    <cellStyle name="Output 2 2 6" xfId="4884"/>
    <cellStyle name="Output 2 2 6 2" xfId="9203"/>
    <cellStyle name="Output 2 2 6 2 2" xfId="20202"/>
    <cellStyle name="Output 2 2 6 3" xfId="12333"/>
    <cellStyle name="Output 2 2 6 3 2" xfId="14957"/>
    <cellStyle name="Output 2 2 6 4" xfId="21431"/>
    <cellStyle name="Output 2 2 6 5" xfId="26608"/>
    <cellStyle name="Output 2 2 6 6" xfId="30301"/>
    <cellStyle name="Output 2 2 7" xfId="9186"/>
    <cellStyle name="Output 2 2 7 2" xfId="16172"/>
    <cellStyle name="Output 2 2 8" xfId="12316"/>
    <cellStyle name="Output 2 2 8 2" xfId="14974"/>
    <cellStyle name="Output 2 2 9" xfId="17794"/>
    <cellStyle name="Output 2 3" xfId="4885"/>
    <cellStyle name="Output 2 3 10" xfId="26609"/>
    <cellStyle name="Output 2 3 11" xfId="30302"/>
    <cellStyle name="Output 2 3 2" xfId="4886"/>
    <cellStyle name="Output 2 3 2 2" xfId="4887"/>
    <cellStyle name="Output 2 3 2 2 2" xfId="4888"/>
    <cellStyle name="Output 2 3 2 2 2 2" xfId="9207"/>
    <cellStyle name="Output 2 3 2 2 2 2 2" xfId="20197"/>
    <cellStyle name="Output 2 3 2 2 2 3" xfId="12337"/>
    <cellStyle name="Output 2 3 2 2 2 3 2" xfId="14953"/>
    <cellStyle name="Output 2 3 2 2 2 4" xfId="17785"/>
    <cellStyle name="Output 2 3 2 2 2 5" xfId="26612"/>
    <cellStyle name="Output 2 3 2 2 2 6" xfId="30305"/>
    <cellStyle name="Output 2 3 2 2 3" xfId="9206"/>
    <cellStyle name="Output 2 3 2 2 3 2" xfId="22742"/>
    <cellStyle name="Output 2 3 2 2 4" xfId="12336"/>
    <cellStyle name="Output 2 3 2 2 4 2" xfId="14954"/>
    <cellStyle name="Output 2 3 2 2 5" xfId="21430"/>
    <cellStyle name="Output 2 3 2 2 6" xfId="26611"/>
    <cellStyle name="Output 2 3 2 2 7" xfId="30304"/>
    <cellStyle name="Output 2 3 2 3" xfId="4889"/>
    <cellStyle name="Output 2 3 2 3 2" xfId="4890"/>
    <cellStyle name="Output 2 3 2 3 2 2" xfId="9209"/>
    <cellStyle name="Output 2 3 2 3 2 2 2" xfId="20200"/>
    <cellStyle name="Output 2 3 2 3 2 3" xfId="12339"/>
    <cellStyle name="Output 2 3 2 3 2 3 2" xfId="14951"/>
    <cellStyle name="Output 2 3 2 3 2 4" xfId="21425"/>
    <cellStyle name="Output 2 3 2 3 2 5" xfId="26614"/>
    <cellStyle name="Output 2 3 2 3 2 6" xfId="30307"/>
    <cellStyle name="Output 2 3 2 3 3" xfId="9208"/>
    <cellStyle name="Output 2 3 2 3 3 2" xfId="22745"/>
    <cellStyle name="Output 2 3 2 3 4" xfId="12338"/>
    <cellStyle name="Output 2 3 2 3 4 2" xfId="14952"/>
    <cellStyle name="Output 2 3 2 3 5" xfId="23968"/>
    <cellStyle name="Output 2 3 2 3 6" xfId="26613"/>
    <cellStyle name="Output 2 3 2 3 7" xfId="30306"/>
    <cellStyle name="Output 2 3 2 4" xfId="4891"/>
    <cellStyle name="Output 2 3 2 4 2" xfId="9210"/>
    <cellStyle name="Output 2 3 2 4 2 2" xfId="16164"/>
    <cellStyle name="Output 2 3 2 4 3" xfId="12340"/>
    <cellStyle name="Output 2 3 2 4 3 2" xfId="14950"/>
    <cellStyle name="Output 2 3 2 4 4" xfId="23972"/>
    <cellStyle name="Output 2 3 2 4 5" xfId="26615"/>
    <cellStyle name="Output 2 3 2 4 6" xfId="30308"/>
    <cellStyle name="Output 2 3 2 5" xfId="9205"/>
    <cellStyle name="Output 2 3 2 5 2" xfId="16165"/>
    <cellStyle name="Output 2 3 2 6" xfId="12335"/>
    <cellStyle name="Output 2 3 2 6 2" xfId="14955"/>
    <cellStyle name="Output 2 3 2 7" xfId="23973"/>
    <cellStyle name="Output 2 3 2 8" xfId="26610"/>
    <cellStyle name="Output 2 3 2 9" xfId="30303"/>
    <cellStyle name="Output 2 3 3" xfId="4892"/>
    <cellStyle name="Output 2 3 3 2" xfId="4893"/>
    <cellStyle name="Output 2 3 3 2 2" xfId="4894"/>
    <cellStyle name="Output 2 3 3 2 2 2" xfId="9213"/>
    <cellStyle name="Output 2 3 3 2 2 2 2" xfId="22744"/>
    <cellStyle name="Output 2 3 3 2 2 3" xfId="12343"/>
    <cellStyle name="Output 2 3 3 2 2 3 2" xfId="14947"/>
    <cellStyle name="Output 2 3 3 2 2 4" xfId="23971"/>
    <cellStyle name="Output 2 3 3 2 2 5" xfId="26618"/>
    <cellStyle name="Output 2 3 3 2 2 6" xfId="30311"/>
    <cellStyle name="Output 2 3 3 2 3" xfId="9212"/>
    <cellStyle name="Output 2 3 3 2 3 2" xfId="20198"/>
    <cellStyle name="Output 2 3 3 2 4" xfId="12342"/>
    <cellStyle name="Output 2 3 3 2 4 2" xfId="14948"/>
    <cellStyle name="Output 2 3 3 2 5" xfId="17784"/>
    <cellStyle name="Output 2 3 3 2 6" xfId="26617"/>
    <cellStyle name="Output 2 3 3 2 7" xfId="30310"/>
    <cellStyle name="Output 2 3 3 3" xfId="4895"/>
    <cellStyle name="Output 2 3 3 3 2" xfId="4896"/>
    <cellStyle name="Output 2 3 3 3 2 2" xfId="9215"/>
    <cellStyle name="Output 2 3 3 3 2 2 2" xfId="16163"/>
    <cellStyle name="Output 2 3 3 3 2 3" xfId="12345"/>
    <cellStyle name="Output 2 3 3 3 2 3 2" xfId="14945"/>
    <cellStyle name="Output 2 3 3 3 2 4" xfId="17783"/>
    <cellStyle name="Output 2 3 3 3 2 5" xfId="26620"/>
    <cellStyle name="Output 2 3 3 3 2 6" xfId="30313"/>
    <cellStyle name="Output 2 3 3 3 3" xfId="9214"/>
    <cellStyle name="Output 2 3 3 3 3 2" xfId="20199"/>
    <cellStyle name="Output 2 3 3 3 4" xfId="12344"/>
    <cellStyle name="Output 2 3 3 3 4 2" xfId="14946"/>
    <cellStyle name="Output 2 3 3 3 5" xfId="21428"/>
    <cellStyle name="Output 2 3 3 3 6" xfId="26619"/>
    <cellStyle name="Output 2 3 3 3 7" xfId="30312"/>
    <cellStyle name="Output 2 3 3 4" xfId="4897"/>
    <cellStyle name="Output 2 3 3 4 2" xfId="9216"/>
    <cellStyle name="Output 2 3 3 4 2 2" xfId="16162"/>
    <cellStyle name="Output 2 3 3 4 3" xfId="12346"/>
    <cellStyle name="Output 2 3 3 4 3 2" xfId="14944"/>
    <cellStyle name="Output 2 3 3 4 4" xfId="23970"/>
    <cellStyle name="Output 2 3 3 4 5" xfId="26621"/>
    <cellStyle name="Output 2 3 3 4 6" xfId="30314"/>
    <cellStyle name="Output 2 3 3 5" xfId="9211"/>
    <cellStyle name="Output 2 3 3 5 2" xfId="22743"/>
    <cellStyle name="Output 2 3 3 6" xfId="12341"/>
    <cellStyle name="Output 2 3 3 6 2" xfId="14949"/>
    <cellStyle name="Output 2 3 3 7" xfId="21429"/>
    <cellStyle name="Output 2 3 3 8" xfId="26616"/>
    <cellStyle name="Output 2 3 3 9" xfId="30309"/>
    <cellStyle name="Output 2 3 4" xfId="4898"/>
    <cellStyle name="Output 2 3 4 2" xfId="4899"/>
    <cellStyle name="Output 2 3 4 2 2" xfId="9218"/>
    <cellStyle name="Output 2 3 4 2 2 2" xfId="22738"/>
    <cellStyle name="Output 2 3 4 2 3" xfId="12348"/>
    <cellStyle name="Output 2 3 4 2 3 2" xfId="14942"/>
    <cellStyle name="Output 2 3 4 2 4" xfId="17782"/>
    <cellStyle name="Output 2 3 4 2 5" xfId="26623"/>
    <cellStyle name="Output 2 3 4 2 6" xfId="30316"/>
    <cellStyle name="Output 2 3 4 3" xfId="9217"/>
    <cellStyle name="Output 2 3 4 3 2" xfId="16161"/>
    <cellStyle name="Output 2 3 4 4" xfId="12347"/>
    <cellStyle name="Output 2 3 4 4 2" xfId="14943"/>
    <cellStyle name="Output 2 3 4 5" xfId="21427"/>
    <cellStyle name="Output 2 3 4 6" xfId="26622"/>
    <cellStyle name="Output 2 3 4 7" xfId="30315"/>
    <cellStyle name="Output 2 3 5" xfId="4900"/>
    <cellStyle name="Output 2 3 5 2" xfId="4901"/>
    <cellStyle name="Output 2 3 5 2 2" xfId="9220"/>
    <cellStyle name="Output 2 3 5 2 2 2" xfId="22741"/>
    <cellStyle name="Output 2 3 5 2 3" xfId="12350"/>
    <cellStyle name="Output 2 3 5 2 3 2" xfId="14940"/>
    <cellStyle name="Output 2 3 5 2 4" xfId="21426"/>
    <cellStyle name="Output 2 3 5 2 5" xfId="26625"/>
    <cellStyle name="Output 2 3 5 2 6" xfId="30318"/>
    <cellStyle name="Output 2 3 5 3" xfId="9219"/>
    <cellStyle name="Output 2 3 5 3 2" xfId="20193"/>
    <cellStyle name="Output 2 3 5 4" xfId="12349"/>
    <cellStyle name="Output 2 3 5 4 2" xfId="14941"/>
    <cellStyle name="Output 2 3 5 5" xfId="23969"/>
    <cellStyle name="Output 2 3 5 6" xfId="26624"/>
    <cellStyle name="Output 2 3 5 7" xfId="30317"/>
    <cellStyle name="Output 2 3 6" xfId="4902"/>
    <cellStyle name="Output 2 3 6 2" xfId="9221"/>
    <cellStyle name="Output 2 3 6 2 2" xfId="20196"/>
    <cellStyle name="Output 2 3 6 3" xfId="12351"/>
    <cellStyle name="Output 2 3 6 3 2" xfId="14939"/>
    <cellStyle name="Output 2 3 6 4" xfId="17781"/>
    <cellStyle name="Output 2 3 6 5" xfId="26626"/>
    <cellStyle name="Output 2 3 6 6" xfId="30319"/>
    <cellStyle name="Output 2 3 7" xfId="9204"/>
    <cellStyle name="Output 2 3 7 2" xfId="16166"/>
    <cellStyle name="Output 2 3 8" xfId="12334"/>
    <cellStyle name="Output 2 3 8 2" xfId="14956"/>
    <cellStyle name="Output 2 3 9" xfId="17786"/>
    <cellStyle name="Output 2 4" xfId="4903"/>
    <cellStyle name="Output 2 4 10" xfId="26627"/>
    <cellStyle name="Output 2 4 11" xfId="30320"/>
    <cellStyle name="Output 2 4 2" xfId="4904"/>
    <cellStyle name="Output 2 4 2 2" xfId="4905"/>
    <cellStyle name="Output 2 4 2 2 2" xfId="4906"/>
    <cellStyle name="Output 2 4 2 2 2 2" xfId="9225"/>
    <cellStyle name="Output 2 4 2 2 2 2 2" xfId="22740"/>
    <cellStyle name="Output 2 4 2 2 2 3" xfId="12355"/>
    <cellStyle name="Output 2 4 2 2 2 3 2" xfId="14935"/>
    <cellStyle name="Output 2 4 2 2 2 4" xfId="23967"/>
    <cellStyle name="Output 2 4 2 2 2 5" xfId="26630"/>
    <cellStyle name="Output 2 4 2 2 2 6" xfId="30323"/>
    <cellStyle name="Output 2 4 2 2 3" xfId="9224"/>
    <cellStyle name="Output 2 4 2 2 3 2" xfId="20194"/>
    <cellStyle name="Output 2 4 2 2 4" xfId="12354"/>
    <cellStyle name="Output 2 4 2 2 4 2" xfId="14936"/>
    <cellStyle name="Output 2 4 2 2 5" xfId="21420"/>
    <cellStyle name="Output 2 4 2 2 6" xfId="26629"/>
    <cellStyle name="Output 2 4 2 2 7" xfId="30322"/>
    <cellStyle name="Output 2 4 2 3" xfId="4907"/>
    <cellStyle name="Output 2 4 2 3 2" xfId="4908"/>
    <cellStyle name="Output 2 4 2 3 2 2" xfId="9227"/>
    <cellStyle name="Output 2 4 2 3 2 2 2" xfId="16159"/>
    <cellStyle name="Output 2 4 2 3 2 3" xfId="12357"/>
    <cellStyle name="Output 2 4 2 3 2 3 2" xfId="14933"/>
    <cellStyle name="Output 2 4 2 3 2 4" xfId="17779"/>
    <cellStyle name="Output 2 4 2 3 2 5" xfId="26632"/>
    <cellStyle name="Output 2 4 2 3 2 6" xfId="30325"/>
    <cellStyle name="Output 2 4 2 3 3" xfId="9226"/>
    <cellStyle name="Output 2 4 2 3 3 2" xfId="20195"/>
    <cellStyle name="Output 2 4 2 3 4" xfId="12356"/>
    <cellStyle name="Output 2 4 2 3 4 2" xfId="14934"/>
    <cellStyle name="Output 2 4 2 3 5" xfId="21424"/>
    <cellStyle name="Output 2 4 2 3 6" xfId="26631"/>
    <cellStyle name="Output 2 4 2 3 7" xfId="30324"/>
    <cellStyle name="Output 2 4 2 4" xfId="4909"/>
    <cellStyle name="Output 2 4 2 4 2" xfId="9228"/>
    <cellStyle name="Output 2 4 2 4 2 2" xfId="16158"/>
    <cellStyle name="Output 2 4 2 4 3" xfId="12358"/>
    <cellStyle name="Output 2 4 2 4 3 2" xfId="14932"/>
    <cellStyle name="Output 2 4 2 4 4" xfId="23966"/>
    <cellStyle name="Output 2 4 2 4 5" xfId="26633"/>
    <cellStyle name="Output 2 4 2 4 6" xfId="30326"/>
    <cellStyle name="Output 2 4 2 5" xfId="9223"/>
    <cellStyle name="Output 2 4 2 5 2" xfId="22739"/>
    <cellStyle name="Output 2 4 2 6" xfId="12353"/>
    <cellStyle name="Output 2 4 2 6 2" xfId="14937"/>
    <cellStyle name="Output 2 4 2 7" xfId="23963"/>
    <cellStyle name="Output 2 4 2 8" xfId="26628"/>
    <cellStyle name="Output 2 4 2 9" xfId="30321"/>
    <cellStyle name="Output 2 4 3" xfId="4910"/>
    <cellStyle name="Output 2 4 3 2" xfId="4911"/>
    <cellStyle name="Output 2 4 3 2 2" xfId="4912"/>
    <cellStyle name="Output 2 4 3 2 2 2" xfId="9231"/>
    <cellStyle name="Output 2 4 3 2 2 2 2" xfId="22725"/>
    <cellStyle name="Output 2 4 3 2 2 3" xfId="12361"/>
    <cellStyle name="Output 2 4 3 2 2 3 2" xfId="14929"/>
    <cellStyle name="Output 2 4 3 2 2 4" xfId="23965"/>
    <cellStyle name="Output 2 4 3 2 2 5" xfId="26636"/>
    <cellStyle name="Output 2 4 3 2 2 6" xfId="30329"/>
    <cellStyle name="Output 2 4 3 2 3" xfId="9230"/>
    <cellStyle name="Output 2 4 3 2 3 2" xfId="16156"/>
    <cellStyle name="Output 2 4 3 2 4" xfId="12360"/>
    <cellStyle name="Output 2 4 3 2 4 2" xfId="14930"/>
    <cellStyle name="Output 2 4 3 2 5" xfId="17778"/>
    <cellStyle name="Output 2 4 3 2 6" xfId="26635"/>
    <cellStyle name="Output 2 4 3 2 7" xfId="30328"/>
    <cellStyle name="Output 2 4 3 3" xfId="4913"/>
    <cellStyle name="Output 2 4 3 3 2" xfId="4914"/>
    <cellStyle name="Output 2 4 3 3 2 2" xfId="9233"/>
    <cellStyle name="Output 2 4 3 3 2 2 2" xfId="22736"/>
    <cellStyle name="Output 2 4 3 3 2 3" xfId="12363"/>
    <cellStyle name="Output 2 4 3 3 2 3 2" xfId="14927"/>
    <cellStyle name="Output 2 4 3 3 2 4" xfId="17777"/>
    <cellStyle name="Output 2 4 3 3 2 5" xfId="26638"/>
    <cellStyle name="Output 2 4 3 3 2 6" xfId="30331"/>
    <cellStyle name="Output 2 4 3 3 3" xfId="9232"/>
    <cellStyle name="Output 2 4 3 3 3 2" xfId="20180"/>
    <cellStyle name="Output 2 4 3 3 4" xfId="12362"/>
    <cellStyle name="Output 2 4 3 3 4 2" xfId="14928"/>
    <cellStyle name="Output 2 4 3 3 5" xfId="21422"/>
    <cellStyle name="Output 2 4 3 3 6" xfId="26637"/>
    <cellStyle name="Output 2 4 3 3 7" xfId="30330"/>
    <cellStyle name="Output 2 4 3 4" xfId="4915"/>
    <cellStyle name="Output 2 4 3 4 2" xfId="9234"/>
    <cellStyle name="Output 2 4 3 4 2 2" xfId="20191"/>
    <cellStyle name="Output 2 4 3 4 3" xfId="12364"/>
    <cellStyle name="Output 2 4 3 4 3 2" xfId="14926"/>
    <cellStyle name="Output 2 4 3 4 4" xfId="23964"/>
    <cellStyle name="Output 2 4 3 4 5" xfId="26639"/>
    <cellStyle name="Output 2 4 3 4 6" xfId="30332"/>
    <cellStyle name="Output 2 4 3 5" xfId="9229"/>
    <cellStyle name="Output 2 4 3 5 2" xfId="16157"/>
    <cellStyle name="Output 2 4 3 6" xfId="12359"/>
    <cellStyle name="Output 2 4 3 6 2" xfId="14931"/>
    <cellStyle name="Output 2 4 3 7" xfId="21423"/>
    <cellStyle name="Output 2 4 3 8" xfId="26634"/>
    <cellStyle name="Output 2 4 3 9" xfId="30327"/>
    <cellStyle name="Output 2 4 4" xfId="4916"/>
    <cellStyle name="Output 2 4 4 2" xfId="4917"/>
    <cellStyle name="Output 2 4 4 2 2" xfId="9236"/>
    <cellStyle name="Output 2 4 4 2 2 2" xfId="22734"/>
    <cellStyle name="Output 2 4 4 2 3" xfId="12366"/>
    <cellStyle name="Output 2 4 4 2 3 2" xfId="14924"/>
    <cellStyle name="Output 2 4 4 2 4" xfId="17776"/>
    <cellStyle name="Output 2 4 4 2 5" xfId="26641"/>
    <cellStyle name="Output 2 4 4 2 6" xfId="30334"/>
    <cellStyle name="Output 2 4 4 3" xfId="9235"/>
    <cellStyle name="Output 2 4 4 3 2" xfId="16155"/>
    <cellStyle name="Output 2 4 4 4" xfId="12365"/>
    <cellStyle name="Output 2 4 4 4 2" xfId="14925"/>
    <cellStyle name="Output 2 4 4 5" xfId="21421"/>
    <cellStyle name="Output 2 4 4 6" xfId="26640"/>
    <cellStyle name="Output 2 4 4 7" xfId="30333"/>
    <cellStyle name="Output 2 4 5" xfId="4918"/>
    <cellStyle name="Output 2 4 5 2" xfId="4919"/>
    <cellStyle name="Output 2 4 5 2 2" xfId="9238"/>
    <cellStyle name="Output 2 4 5 2 2 2" xfId="22735"/>
    <cellStyle name="Output 2 4 5 2 3" xfId="12368"/>
    <cellStyle name="Output 2 4 5 2 3 2" xfId="14922"/>
    <cellStyle name="Output 2 4 5 2 4" xfId="23955"/>
    <cellStyle name="Output 2 4 5 2 5" xfId="26643"/>
    <cellStyle name="Output 2 4 5 2 6" xfId="30336"/>
    <cellStyle name="Output 2 4 5 3" xfId="9237"/>
    <cellStyle name="Output 2 4 5 3 2" xfId="20189"/>
    <cellStyle name="Output 2 4 5 4" xfId="12367"/>
    <cellStyle name="Output 2 4 5 4 2" xfId="14923"/>
    <cellStyle name="Output 2 4 5 5" xfId="17775"/>
    <cellStyle name="Output 2 4 5 6" xfId="26642"/>
    <cellStyle name="Output 2 4 5 7" xfId="30335"/>
    <cellStyle name="Output 2 4 6" xfId="4920"/>
    <cellStyle name="Output 2 4 6 2" xfId="9239"/>
    <cellStyle name="Output 2 4 6 2 2" xfId="20190"/>
    <cellStyle name="Output 2 4 6 3" xfId="12369"/>
    <cellStyle name="Output 2 4 6 3 2" xfId="14921"/>
    <cellStyle name="Output 2 4 6 4" xfId="21412"/>
    <cellStyle name="Output 2 4 6 5" xfId="26644"/>
    <cellStyle name="Output 2 4 6 6" xfId="30337"/>
    <cellStyle name="Output 2 4 7" xfId="9222"/>
    <cellStyle name="Output 2 4 7 2" xfId="16160"/>
    <cellStyle name="Output 2 4 8" xfId="12352"/>
    <cellStyle name="Output 2 4 8 2" xfId="14938"/>
    <cellStyle name="Output 2 4 9" xfId="17780"/>
    <cellStyle name="Output 2 5" xfId="4921"/>
    <cellStyle name="Output 2 5 10" xfId="26645"/>
    <cellStyle name="Output 2 5 11" xfId="30338"/>
    <cellStyle name="Output 2 5 2" xfId="4922"/>
    <cellStyle name="Output 2 5 2 2" xfId="4923"/>
    <cellStyle name="Output 2 5 2 2 2" xfId="4924"/>
    <cellStyle name="Output 2 5 2 2 2 2" xfId="9243"/>
    <cellStyle name="Output 2 5 2 2 2 2 2" xfId="20185"/>
    <cellStyle name="Output 2 5 2 2 2 3" xfId="12373"/>
    <cellStyle name="Output 2 5 2 2 2 3 2" xfId="14917"/>
    <cellStyle name="Output 2 5 2 2 2 4" xfId="23961"/>
    <cellStyle name="Output 2 5 2 2 2 5" xfId="26648"/>
    <cellStyle name="Output 2 5 2 2 2 6" xfId="30341"/>
    <cellStyle name="Output 2 5 2 2 3" xfId="9242"/>
    <cellStyle name="Output 2 5 2 2 3 2" xfId="22730"/>
    <cellStyle name="Output 2 5 2 2 4" xfId="12372"/>
    <cellStyle name="Output 2 5 2 2 4 2" xfId="14918"/>
    <cellStyle name="Output 2 5 2 2 5" xfId="17774"/>
    <cellStyle name="Output 2 5 2 2 6" xfId="26647"/>
    <cellStyle name="Output 2 5 2 2 7" xfId="30340"/>
    <cellStyle name="Output 2 5 2 3" xfId="4925"/>
    <cellStyle name="Output 2 5 2 3 2" xfId="4926"/>
    <cellStyle name="Output 2 5 2 3 2 2" xfId="9245"/>
    <cellStyle name="Output 2 5 2 3 2 2 2" xfId="20188"/>
    <cellStyle name="Output 2 5 2 3 2 3" xfId="12375"/>
    <cellStyle name="Output 2 5 2 3 2 3 2" xfId="14915"/>
    <cellStyle name="Output 2 5 2 3 2 4" xfId="17773"/>
    <cellStyle name="Output 2 5 2 3 2 5" xfId="26650"/>
    <cellStyle name="Output 2 5 2 3 2 6" xfId="30343"/>
    <cellStyle name="Output 2 5 2 3 3" xfId="9244"/>
    <cellStyle name="Output 2 5 2 3 3 2" xfId="22733"/>
    <cellStyle name="Output 2 5 2 3 4" xfId="12374"/>
    <cellStyle name="Output 2 5 2 3 4 2" xfId="14916"/>
    <cellStyle name="Output 2 5 2 3 5" xfId="21418"/>
    <cellStyle name="Output 2 5 2 3 6" xfId="26649"/>
    <cellStyle name="Output 2 5 2 3 7" xfId="30342"/>
    <cellStyle name="Output 2 5 2 4" xfId="4927"/>
    <cellStyle name="Output 2 5 2 4 2" xfId="9246"/>
    <cellStyle name="Output 2 5 2 4 2 2" xfId="16152"/>
    <cellStyle name="Output 2 5 2 4 3" xfId="12376"/>
    <cellStyle name="Output 2 5 2 4 3 2" xfId="14914"/>
    <cellStyle name="Output 2 5 2 4 4" xfId="23956"/>
    <cellStyle name="Output 2 5 2 4 5" xfId="26651"/>
    <cellStyle name="Output 2 5 2 4 6" xfId="30344"/>
    <cellStyle name="Output 2 5 2 5" xfId="9241"/>
    <cellStyle name="Output 2 5 2 5 2" xfId="16153"/>
    <cellStyle name="Output 2 5 2 6" xfId="12371"/>
    <cellStyle name="Output 2 5 2 6 2" xfId="14919"/>
    <cellStyle name="Output 2 5 2 7" xfId="21419"/>
    <cellStyle name="Output 2 5 2 8" xfId="26646"/>
    <cellStyle name="Output 2 5 2 9" xfId="30339"/>
    <cellStyle name="Output 2 5 3" xfId="4928"/>
    <cellStyle name="Output 2 5 3 2" xfId="4929"/>
    <cellStyle name="Output 2 5 3 2 2" xfId="4930"/>
    <cellStyle name="Output 2 5 3 2 2 2" xfId="9249"/>
    <cellStyle name="Output 2 5 3 2 2 2 2" xfId="22732"/>
    <cellStyle name="Output 2 5 3 2 2 3" xfId="12379"/>
    <cellStyle name="Output 2 5 3 2 2 3 2" xfId="14911"/>
    <cellStyle name="Output 2 5 3 2 2 4" xfId="21417"/>
    <cellStyle name="Output 2 5 3 2 2 5" xfId="26654"/>
    <cellStyle name="Output 2 5 3 2 2 6" xfId="30347"/>
    <cellStyle name="Output 2 5 3 2 3" xfId="9248"/>
    <cellStyle name="Output 2 5 3 2 3 2" xfId="20186"/>
    <cellStyle name="Output 2 5 3 2 4" xfId="12378"/>
    <cellStyle name="Output 2 5 3 2 4 2" xfId="14912"/>
    <cellStyle name="Output 2 5 3 2 5" xfId="23960"/>
    <cellStyle name="Output 2 5 3 2 6" xfId="26653"/>
    <cellStyle name="Output 2 5 3 2 7" xfId="30346"/>
    <cellStyle name="Output 2 5 3 3" xfId="4931"/>
    <cellStyle name="Output 2 5 3 3 2" xfId="4932"/>
    <cellStyle name="Output 2 5 3 3 2 2" xfId="9251"/>
    <cellStyle name="Output 2 5 3 3 2 2 2" xfId="16151"/>
    <cellStyle name="Output 2 5 3 3 2 3" xfId="12381"/>
    <cellStyle name="Output 2 5 3 3 2 3 2" xfId="14909"/>
    <cellStyle name="Output 2 5 3 3 2 4" xfId="23959"/>
    <cellStyle name="Output 2 5 3 3 2 5" xfId="26656"/>
    <cellStyle name="Output 2 5 3 3 2 6" xfId="30349"/>
    <cellStyle name="Output 2 5 3 3 3" xfId="9250"/>
    <cellStyle name="Output 2 5 3 3 3 2" xfId="20187"/>
    <cellStyle name="Output 2 5 3 3 4" xfId="12380"/>
    <cellStyle name="Output 2 5 3 3 4 2" xfId="14910"/>
    <cellStyle name="Output 2 5 3 3 5" xfId="17772"/>
    <cellStyle name="Output 2 5 3 3 6" xfId="26655"/>
    <cellStyle name="Output 2 5 3 3 7" xfId="30348"/>
    <cellStyle name="Output 2 5 3 4" xfId="4933"/>
    <cellStyle name="Output 2 5 3 4 2" xfId="9252"/>
    <cellStyle name="Output 2 5 3 4 2 2" xfId="16150"/>
    <cellStyle name="Output 2 5 3 4 3" xfId="12382"/>
    <cellStyle name="Output 2 5 3 4 3 2" xfId="14908"/>
    <cellStyle name="Output 2 5 3 4 4" xfId="21416"/>
    <cellStyle name="Output 2 5 3 4 5" xfId="26657"/>
    <cellStyle name="Output 2 5 3 4 6" xfId="30350"/>
    <cellStyle name="Output 2 5 3 5" xfId="9247"/>
    <cellStyle name="Output 2 5 3 5 2" xfId="22731"/>
    <cellStyle name="Output 2 5 3 6" xfId="12377"/>
    <cellStyle name="Output 2 5 3 6 2" xfId="14913"/>
    <cellStyle name="Output 2 5 3 7" xfId="21413"/>
    <cellStyle name="Output 2 5 3 8" xfId="26652"/>
    <cellStyle name="Output 2 5 3 9" xfId="30345"/>
    <cellStyle name="Output 2 5 4" xfId="4934"/>
    <cellStyle name="Output 2 5 4 2" xfId="4935"/>
    <cellStyle name="Output 2 5 4 2 2" xfId="9254"/>
    <cellStyle name="Output 2 5 4 2 2 2" xfId="22726"/>
    <cellStyle name="Output 2 5 4 2 3" xfId="12384"/>
    <cellStyle name="Output 2 5 4 2 3 2" xfId="14906"/>
    <cellStyle name="Output 2 5 4 2 4" xfId="23958"/>
    <cellStyle name="Output 2 5 4 2 5" xfId="26659"/>
    <cellStyle name="Output 2 5 4 2 6" xfId="30352"/>
    <cellStyle name="Output 2 5 4 3" xfId="9253"/>
    <cellStyle name="Output 2 5 4 3 2" xfId="16149"/>
    <cellStyle name="Output 2 5 4 4" xfId="12383"/>
    <cellStyle name="Output 2 5 4 4 2" xfId="14907"/>
    <cellStyle name="Output 2 5 4 5" xfId="17771"/>
    <cellStyle name="Output 2 5 4 6" xfId="26658"/>
    <cellStyle name="Output 2 5 4 7" xfId="30351"/>
    <cellStyle name="Output 2 5 5" xfId="4936"/>
    <cellStyle name="Output 2 5 5 2" xfId="4937"/>
    <cellStyle name="Output 2 5 5 2 2" xfId="9256"/>
    <cellStyle name="Output 2 5 5 2 2 2" xfId="22729"/>
    <cellStyle name="Output 2 5 5 2 3" xfId="12386"/>
    <cellStyle name="Output 2 5 5 2 3 2" xfId="14904"/>
    <cellStyle name="Output 2 5 5 2 4" xfId="17770"/>
    <cellStyle name="Output 2 5 5 2 5" xfId="26661"/>
    <cellStyle name="Output 2 5 5 2 6" xfId="30354"/>
    <cellStyle name="Output 2 5 5 3" xfId="9255"/>
    <cellStyle name="Output 2 5 5 3 2" xfId="20181"/>
    <cellStyle name="Output 2 5 5 4" xfId="12385"/>
    <cellStyle name="Output 2 5 5 4 2" xfId="14905"/>
    <cellStyle name="Output 2 5 5 5" xfId="21415"/>
    <cellStyle name="Output 2 5 5 6" xfId="26660"/>
    <cellStyle name="Output 2 5 5 7" xfId="30353"/>
    <cellStyle name="Output 2 5 6" xfId="4938"/>
    <cellStyle name="Output 2 5 6 2" xfId="9257"/>
    <cellStyle name="Output 2 5 6 2 2" xfId="20184"/>
    <cellStyle name="Output 2 5 6 3" xfId="12387"/>
    <cellStyle name="Output 2 5 6 3 2" xfId="14903"/>
    <cellStyle name="Output 2 5 6 4" xfId="23957"/>
    <cellStyle name="Output 2 5 6 5" xfId="26662"/>
    <cellStyle name="Output 2 5 6 6" xfId="30355"/>
    <cellStyle name="Output 2 5 7" xfId="9240"/>
    <cellStyle name="Output 2 5 7 2" xfId="16154"/>
    <cellStyle name="Output 2 5 8" xfId="12370"/>
    <cellStyle name="Output 2 5 8 2" xfId="14920"/>
    <cellStyle name="Output 2 5 9" xfId="23962"/>
    <cellStyle name="Output 2 6" xfId="4939"/>
    <cellStyle name="Output 2 6 10" xfId="26663"/>
    <cellStyle name="Output 2 6 11" xfId="30356"/>
    <cellStyle name="Output 2 6 2" xfId="4940"/>
    <cellStyle name="Output 2 6 2 2" xfId="4941"/>
    <cellStyle name="Output 2 6 2 2 2" xfId="4942"/>
    <cellStyle name="Output 2 6 2 2 2 2" xfId="9261"/>
    <cellStyle name="Output 2 6 2 2 2 2 2" xfId="22728"/>
    <cellStyle name="Output 2 6 2 2 2 3" xfId="12391"/>
    <cellStyle name="Output 2 6 2 2 2 3 2" xfId="14899"/>
    <cellStyle name="Output 2 6 2 2 2 4" xfId="17767"/>
    <cellStyle name="Output 2 6 2 2 2 5" xfId="26666"/>
    <cellStyle name="Output 2 6 2 2 2 6" xfId="30359"/>
    <cellStyle name="Output 2 6 2 2 3" xfId="9260"/>
    <cellStyle name="Output 2 6 2 2 3 2" xfId="20182"/>
    <cellStyle name="Output 2 6 2 2 4" xfId="12390"/>
    <cellStyle name="Output 2 6 2 2 4 2" xfId="14900"/>
    <cellStyle name="Output 2 6 2 2 5" xfId="17768"/>
    <cellStyle name="Output 2 6 2 2 6" xfId="26665"/>
    <cellStyle name="Output 2 6 2 2 7" xfId="30358"/>
    <cellStyle name="Output 2 6 2 3" xfId="4943"/>
    <cellStyle name="Output 2 6 2 3 2" xfId="4944"/>
    <cellStyle name="Output 2 6 2 3 2 2" xfId="9263"/>
    <cellStyle name="Output 2 6 2 3 2 2 2" xfId="16147"/>
    <cellStyle name="Output 2 6 2 3 2 3" xfId="12393"/>
    <cellStyle name="Output 2 6 2 3 2 3 2" xfId="14897"/>
    <cellStyle name="Output 2 6 2 3 2 4" xfId="21404"/>
    <cellStyle name="Output 2 6 2 3 2 5" xfId="26668"/>
    <cellStyle name="Output 2 6 2 3 2 6" xfId="30361"/>
    <cellStyle name="Output 2 6 2 3 3" xfId="9262"/>
    <cellStyle name="Output 2 6 2 3 3 2" xfId="20183"/>
    <cellStyle name="Output 2 6 2 3 4" xfId="12392"/>
    <cellStyle name="Output 2 6 2 3 4 2" xfId="14898"/>
    <cellStyle name="Output 2 6 2 3 5" xfId="23947"/>
    <cellStyle name="Output 2 6 2 3 6" xfId="26667"/>
    <cellStyle name="Output 2 6 2 3 7" xfId="30360"/>
    <cellStyle name="Output 2 6 2 4" xfId="4945"/>
    <cellStyle name="Output 2 6 2 4 2" xfId="9264"/>
    <cellStyle name="Output 2 6 2 4 2 2" xfId="16146"/>
    <cellStyle name="Output 2 6 2 4 3" xfId="12394"/>
    <cellStyle name="Output 2 6 2 4 3 2" xfId="14896"/>
    <cellStyle name="Output 2 6 2 4 4" xfId="23954"/>
    <cellStyle name="Output 2 6 2 4 5" xfId="26669"/>
    <cellStyle name="Output 2 6 2 4 6" xfId="30362"/>
    <cellStyle name="Output 2 6 2 5" xfId="9259"/>
    <cellStyle name="Output 2 6 2 5 2" xfId="22727"/>
    <cellStyle name="Output 2 6 2 6" xfId="12389"/>
    <cellStyle name="Output 2 6 2 6 2" xfId="14901"/>
    <cellStyle name="Output 2 6 2 7" xfId="17769"/>
    <cellStyle name="Output 2 6 2 8" xfId="26664"/>
    <cellStyle name="Output 2 6 2 9" xfId="30357"/>
    <cellStyle name="Output 2 6 3" xfId="4946"/>
    <cellStyle name="Output 2 6 3 2" xfId="4947"/>
    <cellStyle name="Output 2 6 3 2 2" xfId="4948"/>
    <cellStyle name="Output 2 6 3 2 2 2" xfId="9267"/>
    <cellStyle name="Output 2 6 3 2 2 2 2" xfId="22713"/>
    <cellStyle name="Output 2 6 3 2 2 3" xfId="12397"/>
    <cellStyle name="Output 2 6 3 2 2 3 2" xfId="14893"/>
    <cellStyle name="Output 2 6 3 2 2 4" xfId="23953"/>
    <cellStyle name="Output 2 6 3 2 2 5" xfId="26672"/>
    <cellStyle name="Output 2 6 3 2 2 6" xfId="30365"/>
    <cellStyle name="Output 2 6 3 2 3" xfId="9266"/>
    <cellStyle name="Output 2 6 3 2 3 2" xfId="16144"/>
    <cellStyle name="Output 2 6 3 2 4" xfId="12396"/>
    <cellStyle name="Output 2 6 3 2 4 2" xfId="14894"/>
    <cellStyle name="Output 2 6 3 2 5" xfId="17766"/>
    <cellStyle name="Output 2 6 3 2 6" xfId="26671"/>
    <cellStyle name="Output 2 6 3 2 7" xfId="30364"/>
    <cellStyle name="Output 2 6 3 3" xfId="4949"/>
    <cellStyle name="Output 2 6 3 3 2" xfId="4950"/>
    <cellStyle name="Output 2 6 3 3 2 2" xfId="9269"/>
    <cellStyle name="Output 2 6 3 3 2 2 2" xfId="22724"/>
    <cellStyle name="Output 2 6 3 3 2 3" xfId="12399"/>
    <cellStyle name="Output 2 6 3 3 2 3 2" xfId="14891"/>
    <cellStyle name="Output 2 6 3 3 2 4" xfId="17765"/>
    <cellStyle name="Output 2 6 3 3 2 5" xfId="26674"/>
    <cellStyle name="Output 2 6 3 3 2 6" xfId="30367"/>
    <cellStyle name="Output 2 6 3 3 3" xfId="9268"/>
    <cellStyle name="Output 2 6 3 3 3 2" xfId="20168"/>
    <cellStyle name="Output 2 6 3 3 4" xfId="12398"/>
    <cellStyle name="Output 2 6 3 3 4 2" xfId="14892"/>
    <cellStyle name="Output 2 6 3 3 5" xfId="21410"/>
    <cellStyle name="Output 2 6 3 3 6" xfId="26673"/>
    <cellStyle name="Output 2 6 3 3 7" xfId="30366"/>
    <cellStyle name="Output 2 6 3 4" xfId="4951"/>
    <cellStyle name="Output 2 6 3 4 2" xfId="9270"/>
    <cellStyle name="Output 2 6 3 4 2 2" xfId="20179"/>
    <cellStyle name="Output 2 6 3 4 3" xfId="12400"/>
    <cellStyle name="Output 2 6 3 4 3 2" xfId="14890"/>
    <cellStyle name="Output 2 6 3 4 4" xfId="23948"/>
    <cellStyle name="Output 2 6 3 4 5" xfId="26675"/>
    <cellStyle name="Output 2 6 3 4 6" xfId="30368"/>
    <cellStyle name="Output 2 6 3 5" xfId="9265"/>
    <cellStyle name="Output 2 6 3 5 2" xfId="16145"/>
    <cellStyle name="Output 2 6 3 6" xfId="12395"/>
    <cellStyle name="Output 2 6 3 6 2" xfId="14895"/>
    <cellStyle name="Output 2 6 3 7" xfId="21411"/>
    <cellStyle name="Output 2 6 3 8" xfId="26670"/>
    <cellStyle name="Output 2 6 3 9" xfId="30363"/>
    <cellStyle name="Output 2 6 4" xfId="4952"/>
    <cellStyle name="Output 2 6 4 2" xfId="4953"/>
    <cellStyle name="Output 2 6 4 2 2" xfId="9272"/>
    <cellStyle name="Output 2 6 4 2 2 2" xfId="22722"/>
    <cellStyle name="Output 2 6 4 2 3" xfId="12402"/>
    <cellStyle name="Output 2 6 4 2 3 2" xfId="14888"/>
    <cellStyle name="Output 2 6 4 2 4" xfId="23952"/>
    <cellStyle name="Output 2 6 4 2 5" xfId="26677"/>
    <cellStyle name="Output 2 6 4 2 6" xfId="30370"/>
    <cellStyle name="Output 2 6 4 3" xfId="9271"/>
    <cellStyle name="Output 2 6 4 3 2" xfId="16143"/>
    <cellStyle name="Output 2 6 4 4" xfId="12401"/>
    <cellStyle name="Output 2 6 4 4 2" xfId="14889"/>
    <cellStyle name="Output 2 6 4 5" xfId="21405"/>
    <cellStyle name="Output 2 6 4 6" xfId="26676"/>
    <cellStyle name="Output 2 6 4 7" xfId="30369"/>
    <cellStyle name="Output 2 6 5" xfId="4954"/>
    <cellStyle name="Output 2 6 5 2" xfId="4955"/>
    <cellStyle name="Output 2 6 5 2 2" xfId="9274"/>
    <cellStyle name="Output 2 6 5 2 2 2" xfId="22723"/>
    <cellStyle name="Output 2 6 5 2 3" xfId="12404"/>
    <cellStyle name="Output 2 6 5 2 3 2" xfId="14886"/>
    <cellStyle name="Output 2 6 5 2 4" xfId="17764"/>
    <cellStyle name="Output 2 6 5 2 5" xfId="26679"/>
    <cellStyle name="Output 2 6 5 2 6" xfId="30372"/>
    <cellStyle name="Output 2 6 5 3" xfId="9273"/>
    <cellStyle name="Output 2 6 5 3 2" xfId="20177"/>
    <cellStyle name="Output 2 6 5 4" xfId="12403"/>
    <cellStyle name="Output 2 6 5 4 2" xfId="14887"/>
    <cellStyle name="Output 2 6 5 5" xfId="21409"/>
    <cellStyle name="Output 2 6 5 6" xfId="26678"/>
    <cellStyle name="Output 2 6 5 7" xfId="30371"/>
    <cellStyle name="Output 2 6 6" xfId="4956"/>
    <cellStyle name="Output 2 6 6 2" xfId="9275"/>
    <cellStyle name="Output 2 6 6 2 2" xfId="20178"/>
    <cellStyle name="Output 2 6 6 3" xfId="12405"/>
    <cellStyle name="Output 2 6 6 3 2" xfId="14885"/>
    <cellStyle name="Output 2 6 6 4" xfId="23951"/>
    <cellStyle name="Output 2 6 6 5" xfId="26680"/>
    <cellStyle name="Output 2 6 6 6" xfId="30373"/>
    <cellStyle name="Output 2 6 7" xfId="9258"/>
    <cellStyle name="Output 2 6 7 2" xfId="16148"/>
    <cellStyle name="Output 2 6 8" xfId="12388"/>
    <cellStyle name="Output 2 6 8 2" xfId="14902"/>
    <cellStyle name="Output 2 6 9" xfId="21414"/>
    <cellStyle name="Output 2 7" xfId="4957"/>
    <cellStyle name="Output 2 7 10" xfId="26681"/>
    <cellStyle name="Output 2 7 11" xfId="30374"/>
    <cellStyle name="Output 2 7 2" xfId="4958"/>
    <cellStyle name="Output 2 7 2 2" xfId="4959"/>
    <cellStyle name="Output 2 7 2 2 2" xfId="4960"/>
    <cellStyle name="Output 2 7 2 2 2 2" xfId="9279"/>
    <cellStyle name="Output 2 7 2 2 2 2 2" xfId="20173"/>
    <cellStyle name="Output 2 7 2 2 2 3" xfId="12409"/>
    <cellStyle name="Output 2 7 2 2 2 3 2" xfId="14881"/>
    <cellStyle name="Output 2 7 2 2 2 4" xfId="21407"/>
    <cellStyle name="Output 2 7 2 2 2 5" xfId="26684"/>
    <cellStyle name="Output 2 7 2 2 2 6" xfId="30377"/>
    <cellStyle name="Output 2 7 2 2 3" xfId="9278"/>
    <cellStyle name="Output 2 7 2 2 3 2" xfId="22718"/>
    <cellStyle name="Output 2 7 2 2 4" xfId="12408"/>
    <cellStyle name="Output 2 7 2 2 4 2" xfId="14882"/>
    <cellStyle name="Output 2 7 2 2 5" xfId="23950"/>
    <cellStyle name="Output 2 7 2 2 6" xfId="26683"/>
    <cellStyle name="Output 2 7 2 2 7" xfId="30376"/>
    <cellStyle name="Output 2 7 2 3" xfId="4961"/>
    <cellStyle name="Output 2 7 2 3 2" xfId="4962"/>
    <cellStyle name="Output 2 7 2 3 2 2" xfId="9281"/>
    <cellStyle name="Output 2 7 2 3 2 2 2" xfId="20176"/>
    <cellStyle name="Output 2 7 2 3 2 3" xfId="12411"/>
    <cellStyle name="Output 2 7 2 3 2 3 2" xfId="14879"/>
    <cellStyle name="Output 2 7 2 3 2 4" xfId="23949"/>
    <cellStyle name="Output 2 7 2 3 2 5" xfId="26686"/>
    <cellStyle name="Output 2 7 2 3 2 6" xfId="30379"/>
    <cellStyle name="Output 2 7 2 3 3" xfId="9280"/>
    <cellStyle name="Output 2 7 2 3 3 2" xfId="22721"/>
    <cellStyle name="Output 2 7 2 3 4" xfId="12410"/>
    <cellStyle name="Output 2 7 2 3 4 2" xfId="14880"/>
    <cellStyle name="Output 2 7 2 3 5" xfId="17762"/>
    <cellStyle name="Output 2 7 2 3 6" xfId="26685"/>
    <cellStyle name="Output 2 7 2 3 7" xfId="30378"/>
    <cellStyle name="Output 2 7 2 4" xfId="4963"/>
    <cellStyle name="Output 2 7 2 4 2" xfId="9282"/>
    <cellStyle name="Output 2 7 2 4 2 2" xfId="16140"/>
    <cellStyle name="Output 2 7 2 4 3" xfId="12412"/>
    <cellStyle name="Output 2 7 2 4 3 2" xfId="14878"/>
    <cellStyle name="Output 2 7 2 4 4" xfId="21406"/>
    <cellStyle name="Output 2 7 2 4 5" xfId="26687"/>
    <cellStyle name="Output 2 7 2 4 6" xfId="30380"/>
    <cellStyle name="Output 2 7 2 5" xfId="9277"/>
    <cellStyle name="Output 2 7 2 5 2" xfId="16141"/>
    <cellStyle name="Output 2 7 2 6" xfId="12407"/>
    <cellStyle name="Output 2 7 2 6 2" xfId="14883"/>
    <cellStyle name="Output 2 7 2 7" xfId="17763"/>
    <cellStyle name="Output 2 7 2 8" xfId="26682"/>
    <cellStyle name="Output 2 7 2 9" xfId="30375"/>
    <cellStyle name="Output 2 7 3" xfId="4964"/>
    <cellStyle name="Output 2 7 3 2" xfId="4965"/>
    <cellStyle name="Output 2 7 3 2 2" xfId="4966"/>
    <cellStyle name="Output 2 7 3 2 2 2" xfId="9285"/>
    <cellStyle name="Output 2 7 3 2 2 2 2" xfId="22720"/>
    <cellStyle name="Output 2 7 3 2 2 3" xfId="12415"/>
    <cellStyle name="Output 2 7 3 2 2 3 2" xfId="14875"/>
    <cellStyle name="Output 2 7 3 2 2 4" xfId="17759"/>
    <cellStyle name="Output 2 7 3 2 2 5" xfId="26690"/>
    <cellStyle name="Output 2 7 3 2 2 6" xfId="30383"/>
    <cellStyle name="Output 2 7 3 2 3" xfId="9284"/>
    <cellStyle name="Output 2 7 3 2 3 2" xfId="20174"/>
    <cellStyle name="Output 2 7 3 2 4" xfId="12414"/>
    <cellStyle name="Output 2 7 3 2 4 2" xfId="14876"/>
    <cellStyle name="Output 2 7 3 2 5" xfId="17760"/>
    <cellStyle name="Output 2 7 3 2 6" xfId="26689"/>
    <cellStyle name="Output 2 7 3 2 7" xfId="30382"/>
    <cellStyle name="Output 2 7 3 3" xfId="4967"/>
    <cellStyle name="Output 2 7 3 3 2" xfId="4968"/>
    <cellStyle name="Output 2 7 3 3 2 2" xfId="9287"/>
    <cellStyle name="Output 2 7 3 3 2 2 2" xfId="16139"/>
    <cellStyle name="Output 2 7 3 3 2 3" xfId="12417"/>
    <cellStyle name="Output 2 7 3 3 2 3 2" xfId="14873"/>
    <cellStyle name="Output 2 7 3 3 2 4" xfId="23945"/>
    <cellStyle name="Output 2 7 3 3 2 5" xfId="26692"/>
    <cellStyle name="Output 2 7 3 3 2 6" xfId="30385"/>
    <cellStyle name="Output 2 7 3 3 3" xfId="9286"/>
    <cellStyle name="Output 2 7 3 3 3 2" xfId="20175"/>
    <cellStyle name="Output 2 7 3 3 4" xfId="12416"/>
    <cellStyle name="Output 2 7 3 3 4 2" xfId="14874"/>
    <cellStyle name="Output 2 7 3 3 5" xfId="17758"/>
    <cellStyle name="Output 2 7 3 3 6" xfId="26691"/>
    <cellStyle name="Output 2 7 3 3 7" xfId="30384"/>
    <cellStyle name="Output 2 7 3 4" xfId="4969"/>
    <cellStyle name="Output 2 7 3 4 2" xfId="9288"/>
    <cellStyle name="Output 2 7 3 4 2 2" xfId="16138"/>
    <cellStyle name="Output 2 7 3 4 3" xfId="12418"/>
    <cellStyle name="Output 2 7 3 4 3 2" xfId="14872"/>
    <cellStyle name="Output 2 7 3 4 4" xfId="21402"/>
    <cellStyle name="Output 2 7 3 4 5" xfId="26693"/>
    <cellStyle name="Output 2 7 3 4 6" xfId="30386"/>
    <cellStyle name="Output 2 7 3 5" xfId="9283"/>
    <cellStyle name="Output 2 7 3 5 2" xfId="22719"/>
    <cellStyle name="Output 2 7 3 6" xfId="12413"/>
    <cellStyle name="Output 2 7 3 6 2" xfId="14877"/>
    <cellStyle name="Output 2 7 3 7" xfId="17761"/>
    <cellStyle name="Output 2 7 3 8" xfId="26688"/>
    <cellStyle name="Output 2 7 3 9" xfId="30381"/>
    <cellStyle name="Output 2 7 4" xfId="4970"/>
    <cellStyle name="Output 2 7 4 2" xfId="4971"/>
    <cellStyle name="Output 2 7 4 2 2" xfId="9290"/>
    <cellStyle name="Output 2 7 4 2 2 2" xfId="22714"/>
    <cellStyle name="Output 2 7 4 2 3" xfId="12420"/>
    <cellStyle name="Output 2 7 4 2 3 2" xfId="14870"/>
    <cellStyle name="Output 2 7 4 2 4" xfId="23944"/>
    <cellStyle name="Output 2 7 4 2 5" xfId="26695"/>
    <cellStyle name="Output 2 7 4 2 6" xfId="30388"/>
    <cellStyle name="Output 2 7 4 3" xfId="9289"/>
    <cellStyle name="Output 2 7 4 3 2" xfId="16137"/>
    <cellStyle name="Output 2 7 4 4" xfId="12419"/>
    <cellStyle name="Output 2 7 4 4 2" xfId="14871"/>
    <cellStyle name="Output 2 7 4 5" xfId="17757"/>
    <cellStyle name="Output 2 7 4 6" xfId="26694"/>
    <cellStyle name="Output 2 7 4 7" xfId="30387"/>
    <cellStyle name="Output 2 7 5" xfId="4972"/>
    <cellStyle name="Output 2 7 5 2" xfId="4973"/>
    <cellStyle name="Output 2 7 5 2 2" xfId="9292"/>
    <cellStyle name="Output 2 7 5 2 2 2" xfId="22717"/>
    <cellStyle name="Output 2 7 5 2 3" xfId="12422"/>
    <cellStyle name="Output 2 7 5 2 3 2" xfId="14868"/>
    <cellStyle name="Output 2 7 5 2 4" xfId="17756"/>
    <cellStyle name="Output 2 7 5 2 5" xfId="26697"/>
    <cellStyle name="Output 2 7 5 2 6" xfId="30390"/>
    <cellStyle name="Output 2 7 5 3" xfId="9291"/>
    <cellStyle name="Output 2 7 5 3 2" xfId="20169"/>
    <cellStyle name="Output 2 7 5 4" xfId="12421"/>
    <cellStyle name="Output 2 7 5 4 2" xfId="14869"/>
    <cellStyle name="Output 2 7 5 5" xfId="21401"/>
    <cellStyle name="Output 2 7 5 6" xfId="26696"/>
    <cellStyle name="Output 2 7 5 7" xfId="30389"/>
    <cellStyle name="Output 2 7 6" xfId="4974"/>
    <cellStyle name="Output 2 7 6 2" xfId="9293"/>
    <cellStyle name="Output 2 7 6 2 2" xfId="20172"/>
    <cellStyle name="Output 2 7 6 3" xfId="12423"/>
    <cellStyle name="Output 2 7 6 3 2" xfId="14867"/>
    <cellStyle name="Output 2 7 6 4" xfId="23939"/>
    <cellStyle name="Output 2 7 6 5" xfId="26698"/>
    <cellStyle name="Output 2 7 6 6" xfId="30391"/>
    <cellStyle name="Output 2 7 7" xfId="9276"/>
    <cellStyle name="Output 2 7 7 2" xfId="16142"/>
    <cellStyle name="Output 2 7 8" xfId="12406"/>
    <cellStyle name="Output 2 7 8 2" xfId="14884"/>
    <cellStyle name="Output 2 7 9" xfId="21408"/>
    <cellStyle name="Output 2 8" xfId="4975"/>
    <cellStyle name="Output 2 8 2" xfId="4976"/>
    <cellStyle name="Output 2 8 2 2" xfId="4977"/>
    <cellStyle name="Output 2 8 2 2 2" xfId="9296"/>
    <cellStyle name="Output 2 8 2 2 2 2" xfId="20170"/>
    <cellStyle name="Output 2 8 2 2 3" xfId="12426"/>
    <cellStyle name="Output 2 8 2 2 3 2" xfId="14864"/>
    <cellStyle name="Output 2 8 2 2 4" xfId="21400"/>
    <cellStyle name="Output 2 8 2 2 5" xfId="26701"/>
    <cellStyle name="Output 2 8 2 2 6" xfId="30394"/>
    <cellStyle name="Output 2 8 2 3" xfId="9295"/>
    <cellStyle name="Output 2 8 2 3 2" xfId="22715"/>
    <cellStyle name="Output 2 8 2 4" xfId="12425"/>
    <cellStyle name="Output 2 8 2 4 2" xfId="14865"/>
    <cellStyle name="Output 2 8 2 5" xfId="23943"/>
    <cellStyle name="Output 2 8 2 6" xfId="26700"/>
    <cellStyle name="Output 2 8 2 7" xfId="30393"/>
    <cellStyle name="Output 2 8 3" xfId="4978"/>
    <cellStyle name="Output 2 8 3 2" xfId="4979"/>
    <cellStyle name="Output 2 8 3 2 2" xfId="9298"/>
    <cellStyle name="Output 2 8 3 2 2 2" xfId="20171"/>
    <cellStyle name="Output 2 8 3 2 3" xfId="12428"/>
    <cellStyle name="Output 2 8 3 2 3 2" xfId="14862"/>
    <cellStyle name="Output 2 8 3 2 4" xfId="23942"/>
    <cellStyle name="Output 2 8 3 2 5" xfId="26703"/>
    <cellStyle name="Output 2 8 3 2 6" xfId="30396"/>
    <cellStyle name="Output 2 8 3 3" xfId="9297"/>
    <cellStyle name="Output 2 8 3 3 2" xfId="22716"/>
    <cellStyle name="Output 2 8 3 4" xfId="12427"/>
    <cellStyle name="Output 2 8 3 4 2" xfId="14863"/>
    <cellStyle name="Output 2 8 3 5" xfId="17755"/>
    <cellStyle name="Output 2 8 3 6" xfId="26702"/>
    <cellStyle name="Output 2 8 3 7" xfId="30395"/>
    <cellStyle name="Output 2 8 4" xfId="4980"/>
    <cellStyle name="Output 2 8 4 2" xfId="9299"/>
    <cellStyle name="Output 2 8 4 2 2" xfId="16135"/>
    <cellStyle name="Output 2 8 4 3" xfId="12429"/>
    <cellStyle name="Output 2 8 4 3 2" xfId="14861"/>
    <cellStyle name="Output 2 8 4 4" xfId="21399"/>
    <cellStyle name="Output 2 8 4 5" xfId="26704"/>
    <cellStyle name="Output 2 8 4 6" xfId="30397"/>
    <cellStyle name="Output 2 8 5" xfId="9294"/>
    <cellStyle name="Output 2 8 5 2" xfId="16136"/>
    <cellStyle name="Output 2 8 6" xfId="12424"/>
    <cellStyle name="Output 2 8 6 2" xfId="14866"/>
    <cellStyle name="Output 2 8 7" xfId="21396"/>
    <cellStyle name="Output 2 8 8" xfId="26699"/>
    <cellStyle name="Output 2 8 9" xfId="30392"/>
    <cellStyle name="Output 2 9" xfId="4981"/>
    <cellStyle name="Output 2 9 2" xfId="4982"/>
    <cellStyle name="Output 2 9 2 2" xfId="4983"/>
    <cellStyle name="Output 2 9 2 2 2" xfId="9302"/>
    <cellStyle name="Output 2 9 2 2 2 2" xfId="16132"/>
    <cellStyle name="Output 2 9 2 2 3" xfId="12432"/>
    <cellStyle name="Output 2 9 2 2 3 2" xfId="14858"/>
    <cellStyle name="Output 2 9 2 2 4" xfId="21398"/>
    <cellStyle name="Output 2 9 2 2 5" xfId="26707"/>
    <cellStyle name="Output 2 9 2 2 6" xfId="30400"/>
    <cellStyle name="Output 2 9 2 3" xfId="9301"/>
    <cellStyle name="Output 2 9 2 3 2" xfId="16133"/>
    <cellStyle name="Output 2 9 2 4" xfId="12431"/>
    <cellStyle name="Output 2 9 2 4 2" xfId="14859"/>
    <cellStyle name="Output 2 9 2 5" xfId="23941"/>
    <cellStyle name="Output 2 9 2 6" xfId="26706"/>
    <cellStyle name="Output 2 9 2 7" xfId="30399"/>
    <cellStyle name="Output 2 9 3" xfId="4984"/>
    <cellStyle name="Output 2 9 3 2" xfId="4985"/>
    <cellStyle name="Output 2 9 3 2 2" xfId="9304"/>
    <cellStyle name="Output 2 9 3 2 2 2" xfId="22704"/>
    <cellStyle name="Output 2 9 3 2 3" xfId="12434"/>
    <cellStyle name="Output 2 9 3 2 3 2" xfId="14856"/>
    <cellStyle name="Output 2 9 3 2 4" xfId="23940"/>
    <cellStyle name="Output 2 9 3 2 5" xfId="26709"/>
    <cellStyle name="Output 2 9 3 2 6" xfId="30402"/>
    <cellStyle name="Output 2 9 3 3" xfId="9303"/>
    <cellStyle name="Output 2 9 3 3 2" xfId="16131"/>
    <cellStyle name="Output 2 9 3 4" xfId="12433"/>
    <cellStyle name="Output 2 9 3 4 2" xfId="14857"/>
    <cellStyle name="Output 2 9 3 5" xfId="17753"/>
    <cellStyle name="Output 2 9 3 6" xfId="26708"/>
    <cellStyle name="Output 2 9 3 7" xfId="30401"/>
    <cellStyle name="Output 2 9 4" xfId="4986"/>
    <cellStyle name="Output 2 9 4 2" xfId="9305"/>
    <cellStyle name="Output 2 9 4 2 2" xfId="20159"/>
    <cellStyle name="Output 2 9 4 3" xfId="12435"/>
    <cellStyle name="Output 2 9 4 3 2" xfId="14855"/>
    <cellStyle name="Output 2 9 4 4" xfId="21397"/>
    <cellStyle name="Output 2 9 4 5" xfId="26710"/>
    <cellStyle name="Output 2 9 4 6" xfId="30403"/>
    <cellStyle name="Output 2 9 5" xfId="9300"/>
    <cellStyle name="Output 2 9 5 2" xfId="16134"/>
    <cellStyle name="Output 2 9 6" xfId="12430"/>
    <cellStyle name="Output 2 9 6 2" xfId="14860"/>
    <cellStyle name="Output 2 9 7" xfId="17754"/>
    <cellStyle name="Output 2 9 8" xfId="26705"/>
    <cellStyle name="Output 2 9 9" xfId="30398"/>
    <cellStyle name="Output 3" xfId="4987"/>
    <cellStyle name="Output 4" xfId="4988"/>
    <cellStyle name="Output 4 10" xfId="30404"/>
    <cellStyle name="Output 4 2" xfId="4989"/>
    <cellStyle name="Output 4 2 10" xfId="30405"/>
    <cellStyle name="Output 4 2 2" xfId="4990"/>
    <cellStyle name="Output 4 2 2 2" xfId="9308"/>
    <cellStyle name="Output 4 2 2 2 2" xfId="16130"/>
    <cellStyle name="Output 4 2 2 3" xfId="12438"/>
    <cellStyle name="Output 4 2 2 3 2" xfId="14852"/>
    <cellStyle name="Output 4 2 2 4" xfId="21391"/>
    <cellStyle name="Output 4 2 2 5" xfId="26713"/>
    <cellStyle name="Output 4 2 2 6" xfId="30406"/>
    <cellStyle name="Output 4 2 3" xfId="4991"/>
    <cellStyle name="Output 4 2 3 2" xfId="9309"/>
    <cellStyle name="Output 4 2 3 2 2" xfId="22710"/>
    <cellStyle name="Output 4 2 3 3" xfId="12439"/>
    <cellStyle name="Output 4 2 3 3 2" xfId="14851"/>
    <cellStyle name="Output 4 2 3 4" xfId="23938"/>
    <cellStyle name="Output 4 2 3 5" xfId="26714"/>
    <cellStyle name="Output 4 2 3 6" xfId="30407"/>
    <cellStyle name="Output 4 2 4" xfId="4992"/>
    <cellStyle name="Output 4 2 4 2" xfId="9310"/>
    <cellStyle name="Output 4 2 4 2 2" xfId="20165"/>
    <cellStyle name="Output 4 2 4 3" xfId="12440"/>
    <cellStyle name="Output 4 2 4 3 2" xfId="14850"/>
    <cellStyle name="Output 4 2 4 4" xfId="21395"/>
    <cellStyle name="Output 4 2 4 5" xfId="26715"/>
    <cellStyle name="Output 4 2 4 6" xfId="30408"/>
    <cellStyle name="Output 4 2 5" xfId="4993"/>
    <cellStyle name="Output 4 2 5 2" xfId="9311"/>
    <cellStyle name="Output 4 2 5 2 2" xfId="16129"/>
    <cellStyle name="Output 4 2 5 3" xfId="12441"/>
    <cellStyle name="Output 4 2 5 3 2" xfId="14849"/>
    <cellStyle name="Output 4 2 5 4" xfId="17751"/>
    <cellStyle name="Output 4 2 5 5" xfId="26716"/>
    <cellStyle name="Output 4 2 5 6" xfId="30409"/>
    <cellStyle name="Output 4 2 6" xfId="9307"/>
    <cellStyle name="Output 4 2 6 2" xfId="20166"/>
    <cellStyle name="Output 4 2 7" xfId="12437"/>
    <cellStyle name="Output 4 2 7 2" xfId="14853"/>
    <cellStyle name="Output 4 2 8" xfId="23934"/>
    <cellStyle name="Output 4 2 9" xfId="26712"/>
    <cellStyle name="Output 4 3" xfId="4994"/>
    <cellStyle name="Output 4 3 10" xfId="30410"/>
    <cellStyle name="Output 4 3 2" xfId="4995"/>
    <cellStyle name="Output 4 3 2 2" xfId="9313"/>
    <cellStyle name="Output 4 3 2 2 2" xfId="20160"/>
    <cellStyle name="Output 4 3 2 3" xfId="12443"/>
    <cellStyle name="Output 4 3 2 3 2" xfId="14847"/>
    <cellStyle name="Output 4 3 2 4" xfId="21394"/>
    <cellStyle name="Output 4 3 2 5" xfId="26718"/>
    <cellStyle name="Output 4 3 2 6" xfId="30411"/>
    <cellStyle name="Output 4 3 3" xfId="4996"/>
    <cellStyle name="Output 4 3 3 2" xfId="9314"/>
    <cellStyle name="Output 4 3 3 2 2" xfId="22709"/>
    <cellStyle name="Output 4 3 3 3" xfId="12444"/>
    <cellStyle name="Output 4 3 3 3 2" xfId="14846"/>
    <cellStyle name="Output 4 3 3 4" xfId="17750"/>
    <cellStyle name="Output 4 3 3 5" xfId="26719"/>
    <cellStyle name="Output 4 3 3 6" xfId="30412"/>
    <cellStyle name="Output 4 3 4" xfId="4997"/>
    <cellStyle name="Output 4 3 4 2" xfId="9315"/>
    <cellStyle name="Output 4 3 4 2 2" xfId="20164"/>
    <cellStyle name="Output 4 3 4 3" xfId="12445"/>
    <cellStyle name="Output 4 3 4 3 2" xfId="14845"/>
    <cellStyle name="Output 4 3 4 4" xfId="23936"/>
    <cellStyle name="Output 4 3 4 5" xfId="26720"/>
    <cellStyle name="Output 4 3 4 6" xfId="30413"/>
    <cellStyle name="Output 4 3 5" xfId="4998"/>
    <cellStyle name="Output 4 3 5 2" xfId="9316"/>
    <cellStyle name="Output 4 3 5 2 2" xfId="16128"/>
    <cellStyle name="Output 4 3 5 3" xfId="12446"/>
    <cellStyle name="Output 4 3 5 3 2" xfId="14844"/>
    <cellStyle name="Output 4 3 5 4" xfId="21393"/>
    <cellStyle name="Output 4 3 5 5" xfId="26721"/>
    <cellStyle name="Output 4 3 5 6" xfId="30414"/>
    <cellStyle name="Output 4 3 6" xfId="9312"/>
    <cellStyle name="Output 4 3 6 2" xfId="22705"/>
    <cellStyle name="Output 4 3 7" xfId="12442"/>
    <cellStyle name="Output 4 3 7 2" xfId="14848"/>
    <cellStyle name="Output 4 3 8" xfId="23937"/>
    <cellStyle name="Output 4 3 9" xfId="26717"/>
    <cellStyle name="Output 4 4" xfId="4999"/>
    <cellStyle name="Output 4 4 2" xfId="9317"/>
    <cellStyle name="Output 4 4 2 2" xfId="22708"/>
    <cellStyle name="Output 4 4 3" xfId="12447"/>
    <cellStyle name="Output 4 4 3 2" xfId="14843"/>
    <cellStyle name="Output 4 4 4" xfId="17749"/>
    <cellStyle name="Output 4 4 5" xfId="26722"/>
    <cellStyle name="Output 4 4 6" xfId="30415"/>
    <cellStyle name="Output 4 5" xfId="5000"/>
    <cellStyle name="Output 4 5 2" xfId="9318"/>
    <cellStyle name="Output 4 5 2 2" xfId="20163"/>
    <cellStyle name="Output 4 5 3" xfId="12448"/>
    <cellStyle name="Output 4 5 3 2" xfId="14842"/>
    <cellStyle name="Output 4 5 4" xfId="23935"/>
    <cellStyle name="Output 4 5 5" xfId="26723"/>
    <cellStyle name="Output 4 5 6" xfId="30416"/>
    <cellStyle name="Output 4 6" xfId="9306"/>
    <cellStyle name="Output 4 6 2" xfId="22711"/>
    <cellStyle name="Output 4 7" xfId="12436"/>
    <cellStyle name="Output 4 7 2" xfId="14854"/>
    <cellStyle name="Output 4 8" xfId="17752"/>
    <cellStyle name="Output 4 9" xfId="26711"/>
    <cellStyle name="Output 5" xfId="5001"/>
    <cellStyle name="Output 5 10" xfId="30417"/>
    <cellStyle name="Output 5 2" xfId="5002"/>
    <cellStyle name="Output 5 2 2" xfId="9320"/>
    <cellStyle name="Output 5 2 2 2" xfId="22707"/>
    <cellStyle name="Output 5 2 3" xfId="12450"/>
    <cellStyle name="Output 5 2 3 2" xfId="14840"/>
    <cellStyle name="Output 5 2 4" xfId="17748"/>
    <cellStyle name="Output 5 2 5" xfId="26725"/>
    <cellStyle name="Output 5 2 6" xfId="30418"/>
    <cellStyle name="Output 5 3" xfId="5003"/>
    <cellStyle name="Output 5 3 2" xfId="9321"/>
    <cellStyle name="Output 5 3 2 2" xfId="20162"/>
    <cellStyle name="Output 5 3 3" xfId="12451"/>
    <cellStyle name="Output 5 3 3 2" xfId="14839"/>
    <cellStyle name="Output 5 3 4" xfId="17747"/>
    <cellStyle name="Output 5 3 5" xfId="26726"/>
    <cellStyle name="Output 5 3 6" xfId="30419"/>
    <cellStyle name="Output 5 4" xfId="5004"/>
    <cellStyle name="Output 5 4 2" xfId="9322"/>
    <cellStyle name="Output 5 4 2 2" xfId="16126"/>
    <cellStyle name="Output 5 4 3" xfId="12452"/>
    <cellStyle name="Output 5 4 3 2" xfId="14838"/>
    <cellStyle name="Output 5 4 4" xfId="23930"/>
    <cellStyle name="Output 5 4 5" xfId="26727"/>
    <cellStyle name="Output 5 4 6" xfId="30420"/>
    <cellStyle name="Output 5 5" xfId="5005"/>
    <cellStyle name="Output 5 5 2" xfId="9323"/>
    <cellStyle name="Output 5 5 2 2" xfId="22706"/>
    <cellStyle name="Output 5 5 3" xfId="12453"/>
    <cellStyle name="Output 5 5 3 2" xfId="14837"/>
    <cellStyle name="Output 5 5 4" xfId="21388"/>
    <cellStyle name="Output 5 5 5" xfId="26728"/>
    <cellStyle name="Output 5 5 6" xfId="30421"/>
    <cellStyle name="Output 5 6" xfId="9319"/>
    <cellStyle name="Output 5 6 2" xfId="16127"/>
    <cellStyle name="Output 5 7" xfId="12449"/>
    <cellStyle name="Output 5 7 2" xfId="14841"/>
    <cellStyle name="Output 5 8" xfId="21392"/>
    <cellStyle name="Output 5 9" xfId="26724"/>
    <cellStyle name="Output 6" xfId="5006"/>
    <cellStyle name="Output 6 10" xfId="30422"/>
    <cellStyle name="Output 6 2" xfId="5007"/>
    <cellStyle name="Output 6 2 2" xfId="9325"/>
    <cellStyle name="Output 6 2 2 2" xfId="16125"/>
    <cellStyle name="Output 6 2 3" xfId="12455"/>
    <cellStyle name="Output 6 2 3 2" xfId="14835"/>
    <cellStyle name="Output 6 2 4" xfId="21390"/>
    <cellStyle name="Output 6 2 5" xfId="26730"/>
    <cellStyle name="Output 6 2 6" xfId="30423"/>
    <cellStyle name="Output 6 3" xfId="5008"/>
    <cellStyle name="Output 6 3 2" xfId="9326"/>
    <cellStyle name="Output 6 3 2 2" xfId="16124"/>
    <cellStyle name="Output 6 3 3" xfId="12456"/>
    <cellStyle name="Output 6 3 3 2" xfId="14834"/>
    <cellStyle name="Output 6 3 4" xfId="17746"/>
    <cellStyle name="Output 6 3 5" xfId="26731"/>
    <cellStyle name="Output 6 3 6" xfId="30424"/>
    <cellStyle name="Output 6 4" xfId="5009"/>
    <cellStyle name="Output 6 4 2" xfId="9327"/>
    <cellStyle name="Output 6 4 2 2" xfId="16123"/>
    <cellStyle name="Output 6 4 3" xfId="12457"/>
    <cellStyle name="Output 6 4 3 2" xfId="14833"/>
    <cellStyle name="Output 6 4 4" xfId="23932"/>
    <cellStyle name="Output 6 4 5" xfId="26732"/>
    <cellStyle name="Output 6 4 6" xfId="30425"/>
    <cellStyle name="Output 6 5" xfId="5010"/>
    <cellStyle name="Output 6 5 2" xfId="9328"/>
    <cellStyle name="Output 6 5 2 2" xfId="22696"/>
    <cellStyle name="Output 6 5 3" xfId="12458"/>
    <cellStyle name="Output 6 5 3 2" xfId="14832"/>
    <cellStyle name="Output 6 5 4" xfId="21389"/>
    <cellStyle name="Output 6 5 5" xfId="26733"/>
    <cellStyle name="Output 6 5 6" xfId="30426"/>
    <cellStyle name="Output 6 6" xfId="9324"/>
    <cellStyle name="Output 6 6 2" xfId="20161"/>
    <cellStyle name="Output 6 7" xfId="12454"/>
    <cellStyle name="Output 6 7 2" xfId="14836"/>
    <cellStyle name="Output 6 8" xfId="23933"/>
    <cellStyle name="Output 6 9" xfId="26729"/>
    <cellStyle name="Output 7" xfId="5011"/>
    <cellStyle name="Output 7 2" xfId="9329"/>
    <cellStyle name="Output 7 2 2" xfId="20151"/>
    <cellStyle name="Output 7 3" xfId="12459"/>
    <cellStyle name="Output 7 3 2" xfId="14831"/>
    <cellStyle name="Output 7 4" xfId="17745"/>
    <cellStyle name="Output 7 5" xfId="26734"/>
    <cellStyle name="Output 7 6" xfId="30427"/>
    <cellStyle name="Output 8" xfId="5012"/>
    <cellStyle name="Output 8 2" xfId="9330"/>
    <cellStyle name="Output 8 2 2" xfId="22703"/>
    <cellStyle name="Output 8 3" xfId="12460"/>
    <cellStyle name="Output 8 3 2" xfId="14830"/>
    <cellStyle name="Output 8 4" xfId="23931"/>
    <cellStyle name="Output 8 5" xfId="26735"/>
    <cellStyle name="Output 8 6" xfId="30428"/>
    <cellStyle name="Output Amounts" xfId="666"/>
    <cellStyle name="Output Column Headings" xfId="667"/>
    <cellStyle name="Output Line Items" xfId="668"/>
    <cellStyle name="Output Report Heading" xfId="669"/>
    <cellStyle name="Output Report Title" xfId="670"/>
    <cellStyle name="Percent" xfId="159" builtinId="5"/>
    <cellStyle name="Percent [2]" xfId="160"/>
    <cellStyle name="Percent [2] 2" xfId="5013"/>
    <cellStyle name="Percent 2" xfId="161"/>
    <cellStyle name="Percent 2 2" xfId="5015"/>
    <cellStyle name="Percent 2 3" xfId="5016"/>
    <cellStyle name="Percent 2 4" xfId="5014"/>
    <cellStyle name="Percent 3" xfId="162"/>
    <cellStyle name="Percent 3 2" xfId="5018"/>
    <cellStyle name="Percent 3 3" xfId="5019"/>
    <cellStyle name="Percent 3 4" xfId="671"/>
    <cellStyle name="Percent 3 5" xfId="5017"/>
    <cellStyle name="Percent 4" xfId="263"/>
    <cellStyle name="Percent 4 2" xfId="5021"/>
    <cellStyle name="Percent 5" xfId="5022"/>
    <cellStyle name="Percentage" xfId="163"/>
    <cellStyle name="Period Title" xfId="164"/>
    <cellStyle name="Period Title 2" xfId="5025"/>
    <cellStyle name="Period Title 3" xfId="5026"/>
    <cellStyle name="Period Title 4" xfId="5024"/>
    <cellStyle name="Pounds (0)" xfId="672"/>
    <cellStyle name="PSChar" xfId="165"/>
    <cellStyle name="PSChar 2" xfId="673"/>
    <cellStyle name="PSChar 3" xfId="5029"/>
    <cellStyle name="PSDate" xfId="166"/>
    <cellStyle name="PSDate 2" xfId="674"/>
    <cellStyle name="PSDate 3" xfId="5032"/>
    <cellStyle name="PSDec" xfId="167"/>
    <cellStyle name="PSDec 2" xfId="675"/>
    <cellStyle name="PSDec 3" xfId="5035"/>
    <cellStyle name="PSDetail" xfId="168"/>
    <cellStyle name="PSDetail 2" xfId="5037"/>
    <cellStyle name="PSDetail 2 2" xfId="21387"/>
    <cellStyle name="PSDetail 3" xfId="5036"/>
    <cellStyle name="PSHeading" xfId="169"/>
    <cellStyle name="PSHeading 2" xfId="676"/>
    <cellStyle name="PSHeading 2 2" xfId="5040"/>
    <cellStyle name="PSHeading 2 2 2" xfId="17675"/>
    <cellStyle name="PSHeading 2 2 3" xfId="30431"/>
    <cellStyle name="PSHeading 2 3" xfId="17674"/>
    <cellStyle name="PSHeading 2 4" xfId="30430"/>
    <cellStyle name="PSHeading 3" xfId="5041"/>
    <cellStyle name="PSHeading 3 2" xfId="17676"/>
    <cellStyle name="PSHeading 3 3" xfId="30432"/>
    <cellStyle name="PSHeading 4" xfId="17673"/>
    <cellStyle name="PSHeading 5" xfId="30429"/>
    <cellStyle name="PSInt" xfId="170"/>
    <cellStyle name="PSInt 2" xfId="5043"/>
    <cellStyle name="PSInt 3" xfId="5044"/>
    <cellStyle name="PSInt 4" xfId="5042"/>
    <cellStyle name="PSSpacer" xfId="171"/>
    <cellStyle name="PSSpacer 2" xfId="677"/>
    <cellStyle name="PSSpacer 3" xfId="5047"/>
    <cellStyle name="Ratio" xfId="172"/>
    <cellStyle name="RevList" xfId="678"/>
    <cellStyle name="Right Currency" xfId="173"/>
    <cellStyle name="Right Currency 2" xfId="5050"/>
    <cellStyle name="Right Currency 3" xfId="5051"/>
    <cellStyle name="Right Currency 4" xfId="5049"/>
    <cellStyle name="Right Date" xfId="174"/>
    <cellStyle name="Right Date 2" xfId="5053"/>
    <cellStyle name="Right Date 3" xfId="5054"/>
    <cellStyle name="Right Date 4" xfId="5052"/>
    <cellStyle name="Right Multiple" xfId="175"/>
    <cellStyle name="Right Multiple 2" xfId="5056"/>
    <cellStyle name="Right Multiple 3" xfId="5057"/>
    <cellStyle name="Right Multiple 4" xfId="5055"/>
    <cellStyle name="Right Number" xfId="176"/>
    <cellStyle name="Right Number 2" xfId="5059"/>
    <cellStyle name="Right Number 3" xfId="5060"/>
    <cellStyle name="Right Number 4" xfId="5058"/>
    <cellStyle name="Right Percentage" xfId="177"/>
    <cellStyle name="Right Percentage 2" xfId="5062"/>
    <cellStyle name="Right Percentage 3" xfId="5063"/>
    <cellStyle name="Right Percentage 4" xfId="5061"/>
    <cellStyle name="Right Year" xfId="178"/>
    <cellStyle name="Right Year 2" xfId="5065"/>
    <cellStyle name="Right Year 3" xfId="5066"/>
    <cellStyle name="Right Year 4" xfId="5064"/>
    <cellStyle name="RIN_TB2" xfId="679"/>
    <cellStyle name="SAPBEXaggData" xfId="179"/>
    <cellStyle name="SAPBEXaggData 10" xfId="17744"/>
    <cellStyle name="SAPBEXaggData 11" xfId="26736"/>
    <cellStyle name="SAPBEXaggData 12" xfId="30433"/>
    <cellStyle name="SAPBEXaggData 2" xfId="680"/>
    <cellStyle name="SAPBEXaggData 2 10" xfId="30434"/>
    <cellStyle name="SAPBEXaggData 2 2" xfId="5069"/>
    <cellStyle name="SAPBEXaggData 2 2 10" xfId="30435"/>
    <cellStyle name="SAPBEXaggData 2 2 2" xfId="5070"/>
    <cellStyle name="SAPBEXaggData 2 2 2 2" xfId="9334"/>
    <cellStyle name="SAPBEXaggData 2 2 2 2 2" xfId="20157"/>
    <cellStyle name="SAPBEXaggData 2 2 2 3" xfId="12464"/>
    <cellStyle name="SAPBEXaggData 2 2 2 3 2" xfId="14826"/>
    <cellStyle name="SAPBEXaggData 2 2 2 4" xfId="17743"/>
    <cellStyle name="SAPBEXaggData 2 2 2 5" xfId="26739"/>
    <cellStyle name="SAPBEXaggData 2 2 2 6" xfId="30436"/>
    <cellStyle name="SAPBEXaggData 2 2 3" xfId="5071"/>
    <cellStyle name="SAPBEXaggData 2 2 3 2" xfId="9335"/>
    <cellStyle name="SAPBEXaggData 2 2 3 2 2" xfId="16121"/>
    <cellStyle name="SAPBEXaggData 2 2 3 3" xfId="12465"/>
    <cellStyle name="SAPBEXaggData 2 2 3 3 2" xfId="14825"/>
    <cellStyle name="SAPBEXaggData 2 2 3 4" xfId="23928"/>
    <cellStyle name="SAPBEXaggData 2 2 3 5" xfId="26740"/>
    <cellStyle name="SAPBEXaggData 2 2 3 6" xfId="30437"/>
    <cellStyle name="SAPBEXaggData 2 2 4" xfId="5072"/>
    <cellStyle name="SAPBEXaggData 2 2 4 2" xfId="9336"/>
    <cellStyle name="SAPBEXaggData 2 2 4 2 2" xfId="22697"/>
    <cellStyle name="SAPBEXaggData 2 2 4 3" xfId="12466"/>
    <cellStyle name="SAPBEXaggData 2 2 4 3 2" xfId="14824"/>
    <cellStyle name="SAPBEXaggData 2 2 4 4" xfId="21385"/>
    <cellStyle name="SAPBEXaggData 2 2 4 5" xfId="26741"/>
    <cellStyle name="SAPBEXaggData 2 2 4 6" xfId="30438"/>
    <cellStyle name="SAPBEXaggData 2 2 5" xfId="5073"/>
    <cellStyle name="SAPBEXaggData 2 2 5 2" xfId="9337"/>
    <cellStyle name="SAPBEXaggData 2 2 5 2 2" xfId="20152"/>
    <cellStyle name="SAPBEXaggData 2 2 5 3" xfId="12467"/>
    <cellStyle name="SAPBEXaggData 2 2 5 3 2" xfId="14823"/>
    <cellStyle name="SAPBEXaggData 2 2 5 4" xfId="17742"/>
    <cellStyle name="SAPBEXaggData 2 2 5 5" xfId="26742"/>
    <cellStyle name="SAPBEXaggData 2 2 5 6" xfId="30439"/>
    <cellStyle name="SAPBEXaggData 2 2 6" xfId="9333"/>
    <cellStyle name="SAPBEXaggData 2 2 6 2" xfId="22702"/>
    <cellStyle name="SAPBEXaggData 2 2 7" xfId="12463"/>
    <cellStyle name="SAPBEXaggData 2 2 7 2" xfId="14827"/>
    <cellStyle name="SAPBEXaggData 2 2 8" xfId="21386"/>
    <cellStyle name="SAPBEXaggData 2 2 9" xfId="26738"/>
    <cellStyle name="SAPBEXaggData 2 3" xfId="5074"/>
    <cellStyle name="SAPBEXaggData 2 3 2" xfId="9338"/>
    <cellStyle name="SAPBEXaggData 2 3 2 2" xfId="22701"/>
    <cellStyle name="SAPBEXaggData 2 3 3" xfId="12468"/>
    <cellStyle name="SAPBEXaggData 2 3 3 2" xfId="14822"/>
    <cellStyle name="SAPBEXaggData 2 3 4" xfId="17741"/>
    <cellStyle name="SAPBEXaggData 2 3 5" xfId="26743"/>
    <cellStyle name="SAPBEXaggData 2 3 6" xfId="30440"/>
    <cellStyle name="SAPBEXaggData 2 4" xfId="5075"/>
    <cellStyle name="SAPBEXaggData 2 4 2" xfId="9339"/>
    <cellStyle name="SAPBEXaggData 2 4 2 2" xfId="20156"/>
    <cellStyle name="SAPBEXaggData 2 4 3" xfId="12469"/>
    <cellStyle name="SAPBEXaggData 2 4 3 2" xfId="14821"/>
    <cellStyle name="SAPBEXaggData 2 4 4" xfId="17740"/>
    <cellStyle name="SAPBEXaggData 2 4 5" xfId="26744"/>
    <cellStyle name="SAPBEXaggData 2 4 6" xfId="30441"/>
    <cellStyle name="SAPBEXaggData 2 5" xfId="9332"/>
    <cellStyle name="SAPBEXaggData 2 5 2" xfId="16122"/>
    <cellStyle name="SAPBEXaggData 2 6" xfId="12462"/>
    <cellStyle name="SAPBEXaggData 2 6 2" xfId="14828"/>
    <cellStyle name="SAPBEXaggData 2 7" xfId="5068"/>
    <cellStyle name="SAPBEXaggData 2 8" xfId="23929"/>
    <cellStyle name="SAPBEXaggData 2 9" xfId="26737"/>
    <cellStyle name="SAPBEXaggData 3" xfId="5076"/>
    <cellStyle name="SAPBEXaggData 3 2" xfId="5077"/>
    <cellStyle name="SAPBEXaggData 3 2 10" xfId="30443"/>
    <cellStyle name="SAPBEXaggData 3 2 2" xfId="5078"/>
    <cellStyle name="SAPBEXaggData 3 2 2 2" xfId="9342"/>
    <cellStyle name="SAPBEXaggData 3 2 2 2 2" xfId="20155"/>
    <cellStyle name="SAPBEXaggData 3 2 2 3" xfId="12472"/>
    <cellStyle name="SAPBEXaggData 3 2 2 3 2" xfId="14818"/>
    <cellStyle name="SAPBEXaggData 3 2 2 4" xfId="23927"/>
    <cellStyle name="SAPBEXaggData 3 2 2 5" xfId="26747"/>
    <cellStyle name="SAPBEXaggData 3 2 2 6" xfId="30444"/>
    <cellStyle name="SAPBEXaggData 3 2 3" xfId="5079"/>
    <cellStyle name="SAPBEXaggData 3 2 3 2" xfId="9343"/>
    <cellStyle name="SAPBEXaggData 3 2 3 2 2" xfId="16119"/>
    <cellStyle name="SAPBEXaggData 3 2 3 3" xfId="12473"/>
    <cellStyle name="SAPBEXaggData 3 2 3 3 2" xfId="14817"/>
    <cellStyle name="SAPBEXaggData 3 2 3 4" xfId="21384"/>
    <cellStyle name="SAPBEXaggData 3 2 3 5" xfId="26748"/>
    <cellStyle name="SAPBEXaggData 3 2 3 6" xfId="30445"/>
    <cellStyle name="SAPBEXaggData 3 2 4" xfId="5080"/>
    <cellStyle name="SAPBEXaggData 3 2 4 2" xfId="9344"/>
    <cellStyle name="SAPBEXaggData 3 2 4 2 2" xfId="22699"/>
    <cellStyle name="SAPBEXaggData 3 2 4 3" xfId="12474"/>
    <cellStyle name="SAPBEXaggData 3 2 4 3 2" xfId="14816"/>
    <cellStyle name="SAPBEXaggData 3 2 4 4" xfId="17739"/>
    <cellStyle name="SAPBEXaggData 3 2 4 5" xfId="26749"/>
    <cellStyle name="SAPBEXaggData 3 2 4 6" xfId="30446"/>
    <cellStyle name="SAPBEXaggData 3 2 5" xfId="5081"/>
    <cellStyle name="SAPBEXaggData 3 2 5 2" xfId="9345"/>
    <cellStyle name="SAPBEXaggData 3 2 5 2 2" xfId="20154"/>
    <cellStyle name="SAPBEXaggData 3 2 5 3" xfId="12475"/>
    <cellStyle name="SAPBEXaggData 3 2 5 3 2" xfId="14815"/>
    <cellStyle name="SAPBEXaggData 3 2 5 4" xfId="23926"/>
    <cellStyle name="SAPBEXaggData 3 2 5 5" xfId="26750"/>
    <cellStyle name="SAPBEXaggData 3 2 5 6" xfId="30447"/>
    <cellStyle name="SAPBEXaggData 3 2 6" xfId="9341"/>
    <cellStyle name="SAPBEXaggData 3 2 6 2" xfId="22700"/>
    <cellStyle name="SAPBEXaggData 3 2 7" xfId="12471"/>
    <cellStyle name="SAPBEXaggData 3 2 7 2" xfId="14819"/>
    <cellStyle name="SAPBEXaggData 3 2 8" xfId="21378"/>
    <cellStyle name="SAPBEXaggData 3 2 9" xfId="26746"/>
    <cellStyle name="SAPBEXaggData 3 3" xfId="5082"/>
    <cellStyle name="SAPBEXaggData 3 3 2" xfId="9346"/>
    <cellStyle name="SAPBEXaggData 3 3 2 2" xfId="16118"/>
    <cellStyle name="SAPBEXaggData 3 3 3" xfId="12476"/>
    <cellStyle name="SAPBEXaggData 3 3 3 2" xfId="14814"/>
    <cellStyle name="SAPBEXaggData 3 3 4" xfId="21383"/>
    <cellStyle name="SAPBEXaggData 3 3 5" xfId="26751"/>
    <cellStyle name="SAPBEXaggData 3 3 6" xfId="30448"/>
    <cellStyle name="SAPBEXaggData 3 4" xfId="5083"/>
    <cellStyle name="SAPBEXaggData 3 4 2" xfId="9347"/>
    <cellStyle name="SAPBEXaggData 3 4 2 2" xfId="22698"/>
    <cellStyle name="SAPBEXaggData 3 4 3" xfId="12477"/>
    <cellStyle name="SAPBEXaggData 3 4 3 2" xfId="14813"/>
    <cellStyle name="SAPBEXaggData 3 4 4" xfId="17738"/>
    <cellStyle name="SAPBEXaggData 3 4 5" xfId="26752"/>
    <cellStyle name="SAPBEXaggData 3 4 6" xfId="30449"/>
    <cellStyle name="SAPBEXaggData 3 5" xfId="9340"/>
    <cellStyle name="SAPBEXaggData 3 5 2" xfId="16120"/>
    <cellStyle name="SAPBEXaggData 3 6" xfId="12470"/>
    <cellStyle name="SAPBEXaggData 3 6 2" xfId="14820"/>
    <cellStyle name="SAPBEXaggData 3 7" xfId="23920"/>
    <cellStyle name="SAPBEXaggData 3 8" xfId="26745"/>
    <cellStyle name="SAPBEXaggData 3 9" xfId="30442"/>
    <cellStyle name="SAPBEXaggData 4" xfId="5084"/>
    <cellStyle name="SAPBEXaggData 4 10" xfId="30450"/>
    <cellStyle name="SAPBEXaggData 4 2" xfId="5085"/>
    <cellStyle name="SAPBEXaggData 4 2 2" xfId="9349"/>
    <cellStyle name="SAPBEXaggData 4 2 2 2" xfId="16117"/>
    <cellStyle name="SAPBEXaggData 4 2 3" xfId="12479"/>
    <cellStyle name="SAPBEXaggData 4 2 3 2" xfId="14811"/>
    <cellStyle name="SAPBEXaggData 4 2 4" xfId="21379"/>
    <cellStyle name="SAPBEXaggData 4 2 5" xfId="26754"/>
    <cellStyle name="SAPBEXaggData 4 2 6" xfId="30451"/>
    <cellStyle name="SAPBEXaggData 4 3" xfId="5086"/>
    <cellStyle name="SAPBEXaggData 4 3 2" xfId="9350"/>
    <cellStyle name="SAPBEXaggData 4 3 2 2" xfId="16116"/>
    <cellStyle name="SAPBEXaggData 4 3 3" xfId="12480"/>
    <cellStyle name="SAPBEXaggData 4 3 3 2" xfId="14810"/>
    <cellStyle name="SAPBEXaggData 4 3 4" xfId="23925"/>
    <cellStyle name="SAPBEXaggData 4 3 5" xfId="26755"/>
    <cellStyle name="SAPBEXaggData 4 3 6" xfId="30452"/>
    <cellStyle name="SAPBEXaggData 4 4" xfId="5087"/>
    <cellStyle name="SAPBEXaggData 4 4 2" xfId="9351"/>
    <cellStyle name="SAPBEXaggData 4 4 2 2" xfId="16115"/>
    <cellStyle name="SAPBEXaggData 4 4 3" xfId="12481"/>
    <cellStyle name="SAPBEXaggData 4 4 3 2" xfId="14809"/>
    <cellStyle name="SAPBEXaggData 4 4 4" xfId="21382"/>
    <cellStyle name="SAPBEXaggData 4 4 5" xfId="26756"/>
    <cellStyle name="SAPBEXaggData 4 4 6" xfId="30453"/>
    <cellStyle name="SAPBEXaggData 4 5" xfId="5088"/>
    <cellStyle name="SAPBEXaggData 4 5 2" xfId="9352"/>
    <cellStyle name="SAPBEXaggData 4 5 2 2" xfId="22688"/>
    <cellStyle name="SAPBEXaggData 4 5 3" xfId="12482"/>
    <cellStyle name="SAPBEXaggData 4 5 3 2" xfId="14808"/>
    <cellStyle name="SAPBEXaggData 4 5 4" xfId="17737"/>
    <cellStyle name="SAPBEXaggData 4 5 5" xfId="26757"/>
    <cellStyle name="SAPBEXaggData 4 5 6" xfId="30454"/>
    <cellStyle name="SAPBEXaggData 4 6" xfId="9348"/>
    <cellStyle name="SAPBEXaggData 4 6 2" xfId="20153"/>
    <cellStyle name="SAPBEXaggData 4 7" xfId="12478"/>
    <cellStyle name="SAPBEXaggData 4 7 2" xfId="14812"/>
    <cellStyle name="SAPBEXaggData 4 8" xfId="23921"/>
    <cellStyle name="SAPBEXaggData 4 9" xfId="26753"/>
    <cellStyle name="SAPBEXaggData 5" xfId="5089"/>
    <cellStyle name="SAPBEXaggData 5 10" xfId="30455"/>
    <cellStyle name="SAPBEXaggData 5 2" xfId="5090"/>
    <cellStyle name="SAPBEXaggData 5 2 2" xfId="9354"/>
    <cellStyle name="SAPBEXaggData 5 2 2 2" xfId="22695"/>
    <cellStyle name="SAPBEXaggData 5 2 3" xfId="12484"/>
    <cellStyle name="SAPBEXaggData 5 2 3 2" xfId="14806"/>
    <cellStyle name="SAPBEXaggData 5 2 4" xfId="21381"/>
    <cellStyle name="SAPBEXaggData 5 2 5" xfId="26759"/>
    <cellStyle name="SAPBEXaggData 5 2 6" xfId="30456"/>
    <cellStyle name="SAPBEXaggData 5 3" xfId="5091"/>
    <cellStyle name="SAPBEXaggData 5 3 2" xfId="9355"/>
    <cellStyle name="SAPBEXaggData 5 3 2 2" xfId="20150"/>
    <cellStyle name="SAPBEXaggData 5 3 3" xfId="12485"/>
    <cellStyle name="SAPBEXaggData 5 3 3 2" xfId="14805"/>
    <cellStyle name="SAPBEXaggData 5 3 4" xfId="17736"/>
    <cellStyle name="SAPBEXaggData 5 3 5" xfId="26760"/>
    <cellStyle name="SAPBEXaggData 5 3 6" xfId="30457"/>
    <cellStyle name="SAPBEXaggData 5 4" xfId="5092"/>
    <cellStyle name="SAPBEXaggData 5 4 2" xfId="9356"/>
    <cellStyle name="SAPBEXaggData 5 4 2 2" xfId="16114"/>
    <cellStyle name="SAPBEXaggData 5 4 3" xfId="12486"/>
    <cellStyle name="SAPBEXaggData 5 4 3 2" xfId="14804"/>
    <cellStyle name="SAPBEXaggData 5 4 4" xfId="23923"/>
    <cellStyle name="SAPBEXaggData 5 4 5" xfId="26761"/>
    <cellStyle name="SAPBEXaggData 5 4 6" xfId="30458"/>
    <cellStyle name="SAPBEXaggData 5 5" xfId="5093"/>
    <cellStyle name="SAPBEXaggData 5 5 2" xfId="9357"/>
    <cellStyle name="SAPBEXaggData 5 5 2 2" xfId="22694"/>
    <cellStyle name="SAPBEXaggData 5 5 3" xfId="12487"/>
    <cellStyle name="SAPBEXaggData 5 5 3 2" xfId="14803"/>
    <cellStyle name="SAPBEXaggData 5 5 4" xfId="21380"/>
    <cellStyle name="SAPBEXaggData 5 5 5" xfId="26762"/>
    <cellStyle name="SAPBEXaggData 5 5 6" xfId="30459"/>
    <cellStyle name="SAPBEXaggData 5 6" xfId="9353"/>
    <cellStyle name="SAPBEXaggData 5 6 2" xfId="20143"/>
    <cellStyle name="SAPBEXaggData 5 7" xfId="12483"/>
    <cellStyle name="SAPBEXaggData 5 7 2" xfId="14807"/>
    <cellStyle name="SAPBEXaggData 5 8" xfId="23924"/>
    <cellStyle name="SAPBEXaggData 5 9" xfId="26758"/>
    <cellStyle name="SAPBEXaggData 6" xfId="5094"/>
    <cellStyle name="SAPBEXaggData 6 2" xfId="9358"/>
    <cellStyle name="SAPBEXaggData 6 2 2" xfId="20149"/>
    <cellStyle name="SAPBEXaggData 6 3" xfId="12488"/>
    <cellStyle name="SAPBEXaggData 6 3 2" xfId="14802"/>
    <cellStyle name="SAPBEXaggData 6 4" xfId="17735"/>
    <cellStyle name="SAPBEXaggData 6 5" xfId="26763"/>
    <cellStyle name="SAPBEXaggData 6 6" xfId="30460"/>
    <cellStyle name="SAPBEXaggData 7" xfId="5095"/>
    <cellStyle name="SAPBEXaggData 7 2" xfId="9359"/>
    <cellStyle name="SAPBEXaggData 7 2 2" xfId="16113"/>
    <cellStyle name="SAPBEXaggData 7 3" xfId="12489"/>
    <cellStyle name="SAPBEXaggData 7 3 2" xfId="14801"/>
    <cellStyle name="SAPBEXaggData 7 4" xfId="23922"/>
    <cellStyle name="SAPBEXaggData 7 5" xfId="26764"/>
    <cellStyle name="SAPBEXaggData 7 6" xfId="30461"/>
    <cellStyle name="SAPBEXaggData 8" xfId="9331"/>
    <cellStyle name="SAPBEXaggData 8 2" xfId="20158"/>
    <cellStyle name="SAPBEXaggData 9" xfId="12461"/>
    <cellStyle name="SAPBEXaggData 9 2" xfId="14829"/>
    <cellStyle name="SAPBEXaggData_2009-12 Comms actuals " xfId="681"/>
    <cellStyle name="SAPBEXaggDataEmph" xfId="180"/>
    <cellStyle name="SAPBEXaggDataEmph 10" xfId="9360"/>
    <cellStyle name="SAPBEXaggDataEmph 10 2" xfId="22689"/>
    <cellStyle name="SAPBEXaggDataEmph 11" xfId="12490"/>
    <cellStyle name="SAPBEXaggDataEmph 11 2" xfId="14800"/>
    <cellStyle name="SAPBEXaggDataEmph 12" xfId="17734"/>
    <cellStyle name="SAPBEXaggDataEmph 13" xfId="26765"/>
    <cellStyle name="SAPBEXaggDataEmph 14" xfId="30462"/>
    <cellStyle name="SAPBEXaggDataEmph 2" xfId="682"/>
    <cellStyle name="SAPBEXaggDataEmph 2 10" xfId="30463"/>
    <cellStyle name="SAPBEXaggDataEmph 2 2" xfId="5098"/>
    <cellStyle name="SAPBEXaggDataEmph 2 2 10" xfId="30464"/>
    <cellStyle name="SAPBEXaggDataEmph 2 2 2" xfId="5099"/>
    <cellStyle name="SAPBEXaggDataEmph 2 2 2 2" xfId="9363"/>
    <cellStyle name="SAPBEXaggDataEmph 2 2 2 2 2" xfId="20148"/>
    <cellStyle name="SAPBEXaggDataEmph 2 2 2 3" xfId="12493"/>
    <cellStyle name="SAPBEXaggDataEmph 2 2 2 3 2" xfId="14797"/>
    <cellStyle name="SAPBEXaggDataEmph 2 2 2 4" xfId="23919"/>
    <cellStyle name="SAPBEXaggDataEmph 2 2 2 5" xfId="26768"/>
    <cellStyle name="SAPBEXaggDataEmph 2 2 2 6" xfId="30465"/>
    <cellStyle name="SAPBEXaggDataEmph 2 2 3" xfId="5100"/>
    <cellStyle name="SAPBEXaggDataEmph 2 2 3 2" xfId="9364"/>
    <cellStyle name="SAPBEXaggDataEmph 2 2 3 2 2" xfId="16112"/>
    <cellStyle name="SAPBEXaggDataEmph 2 2 3 3" xfId="12494"/>
    <cellStyle name="SAPBEXaggDataEmph 2 2 3 3 2" xfId="14796"/>
    <cellStyle name="SAPBEXaggDataEmph 2 2 3 4" xfId="21377"/>
    <cellStyle name="SAPBEXaggDataEmph 2 2 3 5" xfId="26769"/>
    <cellStyle name="SAPBEXaggDataEmph 2 2 3 6" xfId="30466"/>
    <cellStyle name="SAPBEXaggDataEmph 2 2 4" xfId="5101"/>
    <cellStyle name="SAPBEXaggDataEmph 2 2 4 2" xfId="9365"/>
    <cellStyle name="SAPBEXaggDataEmph 2 2 4 2 2" xfId="22692"/>
    <cellStyle name="SAPBEXaggDataEmph 2 2 4 3" xfId="12495"/>
    <cellStyle name="SAPBEXaggDataEmph 2 2 4 3 2" xfId="14795"/>
    <cellStyle name="SAPBEXaggDataEmph 2 2 4 4" xfId="17731"/>
    <cellStyle name="SAPBEXaggDataEmph 2 2 4 5" xfId="26770"/>
    <cellStyle name="SAPBEXaggDataEmph 2 2 4 6" xfId="30467"/>
    <cellStyle name="SAPBEXaggDataEmph 2 2 5" xfId="5102"/>
    <cellStyle name="SAPBEXaggDataEmph 2 2 5 2" xfId="9366"/>
    <cellStyle name="SAPBEXaggDataEmph 2 2 5 2 2" xfId="20147"/>
    <cellStyle name="SAPBEXaggDataEmph 2 2 5 3" xfId="12496"/>
    <cellStyle name="SAPBEXaggDataEmph 2 2 5 3 2" xfId="14794"/>
    <cellStyle name="SAPBEXaggDataEmph 2 2 5 4" xfId="17730"/>
    <cellStyle name="SAPBEXaggDataEmph 2 2 5 5" xfId="26771"/>
    <cellStyle name="SAPBEXaggDataEmph 2 2 5 6" xfId="30468"/>
    <cellStyle name="SAPBEXaggDataEmph 2 2 6" xfId="9362"/>
    <cellStyle name="SAPBEXaggDataEmph 2 2 6 2" xfId="22693"/>
    <cellStyle name="SAPBEXaggDataEmph 2 2 7" xfId="12492"/>
    <cellStyle name="SAPBEXaggDataEmph 2 2 7 2" xfId="14798"/>
    <cellStyle name="SAPBEXaggDataEmph 2 2 8" xfId="17732"/>
    <cellStyle name="SAPBEXaggDataEmph 2 2 9" xfId="26767"/>
    <cellStyle name="SAPBEXaggDataEmph 2 3" xfId="5103"/>
    <cellStyle name="SAPBEXaggDataEmph 2 3 2" xfId="9367"/>
    <cellStyle name="SAPBEXaggDataEmph 2 3 2 2" xfId="16111"/>
    <cellStyle name="SAPBEXaggDataEmph 2 3 3" xfId="12497"/>
    <cellStyle name="SAPBEXaggDataEmph 2 3 3 2" xfId="14793"/>
    <cellStyle name="SAPBEXaggDataEmph 2 3 4" xfId="23891"/>
    <cellStyle name="SAPBEXaggDataEmph 2 3 5" xfId="26772"/>
    <cellStyle name="SAPBEXaggDataEmph 2 3 6" xfId="30469"/>
    <cellStyle name="SAPBEXaggDataEmph 2 4" xfId="5104"/>
    <cellStyle name="SAPBEXaggDataEmph 2 4 2" xfId="9368"/>
    <cellStyle name="SAPBEXaggDataEmph 2 4 2 2" xfId="22691"/>
    <cellStyle name="SAPBEXaggDataEmph 2 4 3" xfId="12498"/>
    <cellStyle name="SAPBEXaggDataEmph 2 4 3 2" xfId="14792"/>
    <cellStyle name="SAPBEXaggDataEmph 2 4 4" xfId="21348"/>
    <cellStyle name="SAPBEXaggDataEmph 2 4 5" xfId="26773"/>
    <cellStyle name="SAPBEXaggDataEmph 2 4 6" xfId="30470"/>
    <cellStyle name="SAPBEXaggDataEmph 2 5" xfId="9361"/>
    <cellStyle name="SAPBEXaggDataEmph 2 5 2" xfId="20144"/>
    <cellStyle name="SAPBEXaggDataEmph 2 6" xfId="12491"/>
    <cellStyle name="SAPBEXaggDataEmph 2 6 2" xfId="14799"/>
    <cellStyle name="SAPBEXaggDataEmph 2 7" xfId="5097"/>
    <cellStyle name="SAPBEXaggDataEmph 2 8" xfId="17733"/>
    <cellStyle name="SAPBEXaggDataEmph 2 9" xfId="26766"/>
    <cellStyle name="SAPBEXaggDataEmph 3" xfId="5105"/>
    <cellStyle name="SAPBEXaggDataEmph 3 2" xfId="5106"/>
    <cellStyle name="SAPBEXaggDataEmph 3 2 10" xfId="30472"/>
    <cellStyle name="SAPBEXaggDataEmph 3 2 2" xfId="5107"/>
    <cellStyle name="SAPBEXaggDataEmph 3 2 2 2" xfId="9371"/>
    <cellStyle name="SAPBEXaggDataEmph 3 2 2 2 2" xfId="22690"/>
    <cellStyle name="SAPBEXaggDataEmph 3 2 2 3" xfId="12501"/>
    <cellStyle name="SAPBEXaggDataEmph 3 2 2 3 2" xfId="14789"/>
    <cellStyle name="SAPBEXaggDataEmph 3 2 2 4" xfId="17729"/>
    <cellStyle name="SAPBEXaggDataEmph 3 2 2 5" xfId="26776"/>
    <cellStyle name="SAPBEXaggDataEmph 3 2 2 6" xfId="30473"/>
    <cellStyle name="SAPBEXaggDataEmph 3 2 3" xfId="5108"/>
    <cellStyle name="SAPBEXaggDataEmph 3 2 3 2" xfId="9372"/>
    <cellStyle name="SAPBEXaggDataEmph 3 2 3 2 2" xfId="20145"/>
    <cellStyle name="SAPBEXaggDataEmph 3 2 3 3" xfId="12502"/>
    <cellStyle name="SAPBEXaggDataEmph 3 2 3 3 2" xfId="14788"/>
    <cellStyle name="SAPBEXaggDataEmph 3 2 3 4" xfId="23917"/>
    <cellStyle name="SAPBEXaggDataEmph 3 2 3 5" xfId="26777"/>
    <cellStyle name="SAPBEXaggDataEmph 3 2 3 6" xfId="30474"/>
    <cellStyle name="SAPBEXaggDataEmph 3 2 4" xfId="5109"/>
    <cellStyle name="SAPBEXaggDataEmph 3 2 4 2" xfId="9373"/>
    <cellStyle name="SAPBEXaggDataEmph 3 2 4 2 2" xfId="16109"/>
    <cellStyle name="SAPBEXaggDataEmph 3 2 4 3" xfId="12503"/>
    <cellStyle name="SAPBEXaggDataEmph 3 2 4 3 2" xfId="14787"/>
    <cellStyle name="SAPBEXaggDataEmph 3 2 4 4" xfId="21375"/>
    <cellStyle name="SAPBEXaggDataEmph 3 2 4 5" xfId="26778"/>
    <cellStyle name="SAPBEXaggDataEmph 3 2 4 6" xfId="30475"/>
    <cellStyle name="SAPBEXaggDataEmph 3 2 5" xfId="5110"/>
    <cellStyle name="SAPBEXaggDataEmph 3 2 5 2" xfId="9374"/>
    <cellStyle name="SAPBEXaggDataEmph 3 2 5 2 2" xfId="16108"/>
    <cellStyle name="SAPBEXaggDataEmph 3 2 5 3" xfId="12504"/>
    <cellStyle name="SAPBEXaggDataEmph 3 2 5 3 2" xfId="14786"/>
    <cellStyle name="SAPBEXaggDataEmph 3 2 5 4" xfId="17728"/>
    <cellStyle name="SAPBEXaggDataEmph 3 2 5 5" xfId="26779"/>
    <cellStyle name="SAPBEXaggDataEmph 3 2 5 6" xfId="30476"/>
    <cellStyle name="SAPBEXaggDataEmph 3 2 6" xfId="9370"/>
    <cellStyle name="SAPBEXaggDataEmph 3 2 6 2" xfId="16110"/>
    <cellStyle name="SAPBEXaggDataEmph 3 2 7" xfId="12500"/>
    <cellStyle name="SAPBEXaggDataEmph 3 2 7 2" xfId="14790"/>
    <cellStyle name="SAPBEXaggDataEmph 3 2 8" xfId="21376"/>
    <cellStyle name="SAPBEXaggDataEmph 3 2 9" xfId="26775"/>
    <cellStyle name="SAPBEXaggDataEmph 3 3" xfId="5111"/>
    <cellStyle name="SAPBEXaggDataEmph 3 3 2" xfId="9375"/>
    <cellStyle name="SAPBEXaggDataEmph 3 3 2 2" xfId="16107"/>
    <cellStyle name="SAPBEXaggDataEmph 3 3 3" xfId="12505"/>
    <cellStyle name="SAPBEXaggDataEmph 3 3 3 2" xfId="14785"/>
    <cellStyle name="SAPBEXaggDataEmph 3 3 4" xfId="23912"/>
    <cellStyle name="SAPBEXaggDataEmph 3 3 5" xfId="26780"/>
    <cellStyle name="SAPBEXaggDataEmph 3 3 6" xfId="30477"/>
    <cellStyle name="SAPBEXaggDataEmph 3 4" xfId="5112"/>
    <cellStyle name="SAPBEXaggDataEmph 3 4 2" xfId="9376"/>
    <cellStyle name="SAPBEXaggDataEmph 3 4 2 2" xfId="22680"/>
    <cellStyle name="SAPBEXaggDataEmph 3 4 3" xfId="12506"/>
    <cellStyle name="SAPBEXaggDataEmph 3 4 3 2" xfId="14784"/>
    <cellStyle name="SAPBEXaggDataEmph 3 4 4" xfId="21370"/>
    <cellStyle name="SAPBEXaggDataEmph 3 4 5" xfId="26781"/>
    <cellStyle name="SAPBEXaggDataEmph 3 4 6" xfId="30478"/>
    <cellStyle name="SAPBEXaggDataEmph 3 5" xfId="9369"/>
    <cellStyle name="SAPBEXaggDataEmph 3 5 2" xfId="20146"/>
    <cellStyle name="SAPBEXaggDataEmph 3 6" xfId="12499"/>
    <cellStyle name="SAPBEXaggDataEmph 3 6 2" xfId="14791"/>
    <cellStyle name="SAPBEXaggDataEmph 3 7" xfId="23918"/>
    <cellStyle name="SAPBEXaggDataEmph 3 8" xfId="26774"/>
    <cellStyle name="SAPBEXaggDataEmph 3 9" xfId="30471"/>
    <cellStyle name="SAPBEXaggDataEmph 4" xfId="5113"/>
    <cellStyle name="SAPBEXaggDataEmph 4 2" xfId="5114"/>
    <cellStyle name="SAPBEXaggDataEmph 4 2 10" xfId="30480"/>
    <cellStyle name="SAPBEXaggDataEmph 4 2 2" xfId="5115"/>
    <cellStyle name="SAPBEXaggDataEmph 4 2 2 2" xfId="9379"/>
    <cellStyle name="SAPBEXaggDataEmph 4 2 2 2 2" xfId="20142"/>
    <cellStyle name="SAPBEXaggDataEmph 4 2 2 3" xfId="12509"/>
    <cellStyle name="SAPBEXaggDataEmph 4 2 2 3 2" xfId="14781"/>
    <cellStyle name="SAPBEXaggDataEmph 4 2 2 4" xfId="17727"/>
    <cellStyle name="SAPBEXaggDataEmph 4 2 2 5" xfId="26784"/>
    <cellStyle name="SAPBEXaggDataEmph 4 2 2 6" xfId="30481"/>
    <cellStyle name="SAPBEXaggDataEmph 4 2 3" xfId="5116"/>
    <cellStyle name="SAPBEXaggDataEmph 4 2 3 2" xfId="9380"/>
    <cellStyle name="SAPBEXaggDataEmph 4 2 3 2 2" xfId="16106"/>
    <cellStyle name="SAPBEXaggDataEmph 4 2 3 3" xfId="12510"/>
    <cellStyle name="SAPBEXaggDataEmph 4 2 3 3 2" xfId="14780"/>
    <cellStyle name="SAPBEXaggDataEmph 4 2 3 4" xfId="23915"/>
    <cellStyle name="SAPBEXaggDataEmph 4 2 3 5" xfId="26785"/>
    <cellStyle name="SAPBEXaggDataEmph 4 2 3 6" xfId="30482"/>
    <cellStyle name="SAPBEXaggDataEmph 4 2 4" xfId="5117"/>
    <cellStyle name="SAPBEXaggDataEmph 4 2 4 2" xfId="9381"/>
    <cellStyle name="SAPBEXaggDataEmph 4 2 4 2 2" xfId="22686"/>
    <cellStyle name="SAPBEXaggDataEmph 4 2 4 3" xfId="12511"/>
    <cellStyle name="SAPBEXaggDataEmph 4 2 4 3 2" xfId="14779"/>
    <cellStyle name="SAPBEXaggDataEmph 4 2 4 4" xfId="21373"/>
    <cellStyle name="SAPBEXaggDataEmph 4 2 4 5" xfId="26786"/>
    <cellStyle name="SAPBEXaggDataEmph 4 2 4 6" xfId="30483"/>
    <cellStyle name="SAPBEXaggDataEmph 4 2 5" xfId="5118"/>
    <cellStyle name="SAPBEXaggDataEmph 4 2 5 2" xfId="9382"/>
    <cellStyle name="SAPBEXaggDataEmph 4 2 5 2 2" xfId="20141"/>
    <cellStyle name="SAPBEXaggDataEmph 4 2 5 3" xfId="12512"/>
    <cellStyle name="SAPBEXaggDataEmph 4 2 5 3 2" xfId="14778"/>
    <cellStyle name="SAPBEXaggDataEmph 4 2 5 4" xfId="17726"/>
    <cellStyle name="SAPBEXaggDataEmph 4 2 5 5" xfId="26787"/>
    <cellStyle name="SAPBEXaggDataEmph 4 2 5 6" xfId="30484"/>
    <cellStyle name="SAPBEXaggDataEmph 4 2 6" xfId="9378"/>
    <cellStyle name="SAPBEXaggDataEmph 4 2 6 2" xfId="22687"/>
    <cellStyle name="SAPBEXaggDataEmph 4 2 7" xfId="12508"/>
    <cellStyle name="SAPBEXaggDataEmph 4 2 7 2" xfId="14782"/>
    <cellStyle name="SAPBEXaggDataEmph 4 2 8" xfId="21374"/>
    <cellStyle name="SAPBEXaggDataEmph 4 2 9" xfId="26783"/>
    <cellStyle name="SAPBEXaggDataEmph 4 3" xfId="5119"/>
    <cellStyle name="SAPBEXaggDataEmph 4 3 2" xfId="9383"/>
    <cellStyle name="SAPBEXaggDataEmph 4 3 2 2" xfId="16105"/>
    <cellStyle name="SAPBEXaggDataEmph 4 3 3" xfId="12513"/>
    <cellStyle name="SAPBEXaggDataEmph 4 3 3 2" xfId="14777"/>
    <cellStyle name="SAPBEXaggDataEmph 4 3 4" xfId="23914"/>
    <cellStyle name="SAPBEXaggDataEmph 4 3 5" xfId="26788"/>
    <cellStyle name="SAPBEXaggDataEmph 4 3 6" xfId="30485"/>
    <cellStyle name="SAPBEXaggDataEmph 4 4" xfId="5120"/>
    <cellStyle name="SAPBEXaggDataEmph 4 4 2" xfId="9384"/>
    <cellStyle name="SAPBEXaggDataEmph 4 4 2 2" xfId="22681"/>
    <cellStyle name="SAPBEXaggDataEmph 4 4 3" xfId="12514"/>
    <cellStyle name="SAPBEXaggDataEmph 4 4 3 2" xfId="14776"/>
    <cellStyle name="SAPBEXaggDataEmph 4 4 4" xfId="21372"/>
    <cellStyle name="SAPBEXaggDataEmph 4 4 5" xfId="26789"/>
    <cellStyle name="SAPBEXaggDataEmph 4 4 6" xfId="30486"/>
    <cellStyle name="SAPBEXaggDataEmph 4 5" xfId="9377"/>
    <cellStyle name="SAPBEXaggDataEmph 4 5 2" xfId="20135"/>
    <cellStyle name="SAPBEXaggDataEmph 4 6" xfId="12507"/>
    <cellStyle name="SAPBEXaggDataEmph 4 6 2" xfId="14783"/>
    <cellStyle name="SAPBEXaggDataEmph 4 7" xfId="23916"/>
    <cellStyle name="SAPBEXaggDataEmph 4 8" xfId="26782"/>
    <cellStyle name="SAPBEXaggDataEmph 4 9" xfId="30479"/>
    <cellStyle name="SAPBEXaggDataEmph 5" xfId="5121"/>
    <cellStyle name="SAPBEXaggDataEmph 5 2" xfId="5122"/>
    <cellStyle name="SAPBEXaggDataEmph 5 2 10" xfId="30488"/>
    <cellStyle name="SAPBEXaggDataEmph 5 2 2" xfId="5123"/>
    <cellStyle name="SAPBEXaggDataEmph 5 2 2 2" xfId="9387"/>
    <cellStyle name="SAPBEXaggDataEmph 5 2 2 2 2" xfId="20140"/>
    <cellStyle name="SAPBEXaggDataEmph 5 2 2 3" xfId="12517"/>
    <cellStyle name="SAPBEXaggDataEmph 5 2 2 3 2" xfId="14773"/>
    <cellStyle name="SAPBEXaggDataEmph 5 2 2 4" xfId="21371"/>
    <cellStyle name="SAPBEXaggDataEmph 5 2 2 5" xfId="26792"/>
    <cellStyle name="SAPBEXaggDataEmph 5 2 2 6" xfId="30489"/>
    <cellStyle name="SAPBEXaggDataEmph 5 2 3" xfId="5124"/>
    <cellStyle name="SAPBEXaggDataEmph 5 2 3 2" xfId="9388"/>
    <cellStyle name="SAPBEXaggDataEmph 5 2 3 2 2" xfId="16104"/>
    <cellStyle name="SAPBEXaggDataEmph 5 2 3 3" xfId="12518"/>
    <cellStyle name="SAPBEXaggDataEmph 5 2 3 3 2" xfId="14772"/>
    <cellStyle name="SAPBEXaggDataEmph 5 2 3 4" xfId="17724"/>
    <cellStyle name="SAPBEXaggDataEmph 5 2 3 5" xfId="26793"/>
    <cellStyle name="SAPBEXaggDataEmph 5 2 3 6" xfId="30490"/>
    <cellStyle name="SAPBEXaggDataEmph 5 2 4" xfId="5125"/>
    <cellStyle name="SAPBEXaggDataEmph 5 2 4 2" xfId="9389"/>
    <cellStyle name="SAPBEXaggDataEmph 5 2 4 2 2" xfId="22684"/>
    <cellStyle name="SAPBEXaggDataEmph 5 2 4 3" xfId="12519"/>
    <cellStyle name="SAPBEXaggDataEmph 5 2 4 3 2" xfId="14771"/>
    <cellStyle name="SAPBEXaggDataEmph 5 2 4 4" xfId="17723"/>
    <cellStyle name="SAPBEXaggDataEmph 5 2 4 5" xfId="26794"/>
    <cellStyle name="SAPBEXaggDataEmph 5 2 4 6" xfId="30491"/>
    <cellStyle name="SAPBEXaggDataEmph 5 2 5" xfId="5126"/>
    <cellStyle name="SAPBEXaggDataEmph 5 2 5 2" xfId="9390"/>
    <cellStyle name="SAPBEXaggDataEmph 5 2 5 2 2" xfId="20139"/>
    <cellStyle name="SAPBEXaggDataEmph 5 2 5 3" xfId="12520"/>
    <cellStyle name="SAPBEXaggDataEmph 5 2 5 3 2" xfId="14770"/>
    <cellStyle name="SAPBEXaggDataEmph 5 2 5 4" xfId="23907"/>
    <cellStyle name="SAPBEXaggDataEmph 5 2 5 5" xfId="26795"/>
    <cellStyle name="SAPBEXaggDataEmph 5 2 5 6" xfId="30492"/>
    <cellStyle name="SAPBEXaggDataEmph 5 2 6" xfId="9386"/>
    <cellStyle name="SAPBEXaggDataEmph 5 2 6 2" xfId="22685"/>
    <cellStyle name="SAPBEXaggDataEmph 5 2 7" xfId="12516"/>
    <cellStyle name="SAPBEXaggDataEmph 5 2 7 2" xfId="14774"/>
    <cellStyle name="SAPBEXaggDataEmph 5 2 8" xfId="23913"/>
    <cellStyle name="SAPBEXaggDataEmph 5 2 9" xfId="26791"/>
    <cellStyle name="SAPBEXaggDataEmph 5 3" xfId="5127"/>
    <cellStyle name="SAPBEXaggDataEmph 5 3 2" xfId="9391"/>
    <cellStyle name="SAPBEXaggDataEmph 5 3 2 2" xfId="16103"/>
    <cellStyle name="SAPBEXaggDataEmph 5 3 3" xfId="12521"/>
    <cellStyle name="SAPBEXaggDataEmph 5 3 3 2" xfId="14769"/>
    <cellStyle name="SAPBEXaggDataEmph 5 3 4" xfId="21365"/>
    <cellStyle name="SAPBEXaggDataEmph 5 3 5" xfId="26796"/>
    <cellStyle name="SAPBEXaggDataEmph 5 3 6" xfId="30493"/>
    <cellStyle name="SAPBEXaggDataEmph 5 4" xfId="5128"/>
    <cellStyle name="SAPBEXaggDataEmph 5 4 2" xfId="9392"/>
    <cellStyle name="SAPBEXaggDataEmph 5 4 2 2" xfId="22683"/>
    <cellStyle name="SAPBEXaggDataEmph 5 4 3" xfId="12522"/>
    <cellStyle name="SAPBEXaggDataEmph 5 4 3 2" xfId="14768"/>
    <cellStyle name="SAPBEXaggDataEmph 5 4 4" xfId="23911"/>
    <cellStyle name="SAPBEXaggDataEmph 5 4 5" xfId="26797"/>
    <cellStyle name="SAPBEXaggDataEmph 5 4 6" xfId="30494"/>
    <cellStyle name="SAPBEXaggDataEmph 5 5" xfId="9385"/>
    <cellStyle name="SAPBEXaggDataEmph 5 5 2" xfId="20136"/>
    <cellStyle name="SAPBEXaggDataEmph 5 6" xfId="12515"/>
    <cellStyle name="SAPBEXaggDataEmph 5 6 2" xfId="14775"/>
    <cellStyle name="SAPBEXaggDataEmph 5 7" xfId="17725"/>
    <cellStyle name="SAPBEXaggDataEmph 5 8" xfId="26790"/>
    <cellStyle name="SAPBEXaggDataEmph 5 9" xfId="30487"/>
    <cellStyle name="SAPBEXaggDataEmph 6" xfId="5129"/>
    <cellStyle name="SAPBEXaggDataEmph 6 10" xfId="30495"/>
    <cellStyle name="SAPBEXaggDataEmph 6 2" xfId="5130"/>
    <cellStyle name="SAPBEXaggDataEmph 6 2 2" xfId="9394"/>
    <cellStyle name="SAPBEXaggDataEmph 6 2 2 2" xfId="16102"/>
    <cellStyle name="SAPBEXaggDataEmph 6 2 3" xfId="12524"/>
    <cellStyle name="SAPBEXaggDataEmph 6 2 3 2" xfId="14766"/>
    <cellStyle name="SAPBEXaggDataEmph 6 2 4" xfId="17722"/>
    <cellStyle name="SAPBEXaggDataEmph 6 2 5" xfId="26799"/>
    <cellStyle name="SAPBEXaggDataEmph 6 2 6" xfId="30496"/>
    <cellStyle name="SAPBEXaggDataEmph 6 3" xfId="5131"/>
    <cellStyle name="SAPBEXaggDataEmph 6 3 2" xfId="9395"/>
    <cellStyle name="SAPBEXaggDataEmph 6 3 2 2" xfId="22682"/>
    <cellStyle name="SAPBEXaggDataEmph 6 3 3" xfId="12525"/>
    <cellStyle name="SAPBEXaggDataEmph 6 3 3 2" xfId="14765"/>
    <cellStyle name="SAPBEXaggDataEmph 6 3 4" xfId="23910"/>
    <cellStyle name="SAPBEXaggDataEmph 6 3 5" xfId="26800"/>
    <cellStyle name="SAPBEXaggDataEmph 6 3 6" xfId="30497"/>
    <cellStyle name="SAPBEXaggDataEmph 6 4" xfId="5132"/>
    <cellStyle name="SAPBEXaggDataEmph 6 4 2" xfId="9396"/>
    <cellStyle name="SAPBEXaggDataEmph 6 4 2 2" xfId="20137"/>
    <cellStyle name="SAPBEXaggDataEmph 6 4 3" xfId="12526"/>
    <cellStyle name="SAPBEXaggDataEmph 6 4 3 2" xfId="14764"/>
    <cellStyle name="SAPBEXaggDataEmph 6 4 4" xfId="21368"/>
    <cellStyle name="SAPBEXaggDataEmph 6 4 5" xfId="26801"/>
    <cellStyle name="SAPBEXaggDataEmph 6 4 6" xfId="30498"/>
    <cellStyle name="SAPBEXaggDataEmph 6 5" xfId="5133"/>
    <cellStyle name="SAPBEXaggDataEmph 6 5 2" xfId="9397"/>
    <cellStyle name="SAPBEXaggDataEmph 6 5 2 2" xfId="16101"/>
    <cellStyle name="SAPBEXaggDataEmph 6 5 3" xfId="12527"/>
    <cellStyle name="SAPBEXaggDataEmph 6 5 3 2" xfId="14763"/>
    <cellStyle name="SAPBEXaggDataEmph 6 5 4" xfId="17721"/>
    <cellStyle name="SAPBEXaggDataEmph 6 5 5" xfId="26802"/>
    <cellStyle name="SAPBEXaggDataEmph 6 5 6" xfId="30499"/>
    <cellStyle name="SAPBEXaggDataEmph 6 6" xfId="9393"/>
    <cellStyle name="SAPBEXaggDataEmph 6 6 2" xfId="20138"/>
    <cellStyle name="SAPBEXaggDataEmph 6 7" xfId="12523"/>
    <cellStyle name="SAPBEXaggDataEmph 6 7 2" xfId="14767"/>
    <cellStyle name="SAPBEXaggDataEmph 6 8" xfId="21369"/>
    <cellStyle name="SAPBEXaggDataEmph 6 9" xfId="26798"/>
    <cellStyle name="SAPBEXaggDataEmph 7" xfId="5134"/>
    <cellStyle name="SAPBEXaggDataEmph 7 10" xfId="30500"/>
    <cellStyle name="SAPBEXaggDataEmph 7 2" xfId="5135"/>
    <cellStyle name="SAPBEXaggDataEmph 7 2 2" xfId="9399"/>
    <cellStyle name="SAPBEXaggDataEmph 7 2 2 2" xfId="16099"/>
    <cellStyle name="SAPBEXaggDataEmph 7 2 3" xfId="12529"/>
    <cellStyle name="SAPBEXaggDataEmph 7 2 3 2" xfId="14761"/>
    <cellStyle name="SAPBEXaggDataEmph 7 2 4" xfId="21367"/>
    <cellStyle name="SAPBEXaggDataEmph 7 2 5" xfId="26804"/>
    <cellStyle name="SAPBEXaggDataEmph 7 2 6" xfId="30501"/>
    <cellStyle name="SAPBEXaggDataEmph 7 3" xfId="5136"/>
    <cellStyle name="SAPBEXaggDataEmph 7 3 2" xfId="9400"/>
    <cellStyle name="SAPBEXaggDataEmph 7 3 2 2" xfId="22672"/>
    <cellStyle name="SAPBEXaggDataEmph 7 3 3" xfId="12530"/>
    <cellStyle name="SAPBEXaggDataEmph 7 3 3 2" xfId="14760"/>
    <cellStyle name="SAPBEXaggDataEmph 7 3 4" xfId="17720"/>
    <cellStyle name="SAPBEXaggDataEmph 7 3 5" xfId="26805"/>
    <cellStyle name="SAPBEXaggDataEmph 7 3 6" xfId="30502"/>
    <cellStyle name="SAPBEXaggDataEmph 7 4" xfId="5137"/>
    <cellStyle name="SAPBEXaggDataEmph 7 4 2" xfId="9401"/>
    <cellStyle name="SAPBEXaggDataEmph 7 4 2 2" xfId="20127"/>
    <cellStyle name="SAPBEXaggDataEmph 7 4 3" xfId="12531"/>
    <cellStyle name="SAPBEXaggDataEmph 7 4 3 2" xfId="14759"/>
    <cellStyle name="SAPBEXaggDataEmph 7 4 4" xfId="23908"/>
    <cellStyle name="SAPBEXaggDataEmph 7 4 5" xfId="26806"/>
    <cellStyle name="SAPBEXaggDataEmph 7 4 6" xfId="30503"/>
    <cellStyle name="SAPBEXaggDataEmph 7 5" xfId="5138"/>
    <cellStyle name="SAPBEXaggDataEmph 7 5 2" xfId="9402"/>
    <cellStyle name="SAPBEXaggDataEmph 7 5 2 2" xfId="22679"/>
    <cellStyle name="SAPBEXaggDataEmph 7 5 3" xfId="12532"/>
    <cellStyle name="SAPBEXaggDataEmph 7 5 3 2" xfId="14758"/>
    <cellStyle name="SAPBEXaggDataEmph 7 5 4" xfId="21366"/>
    <cellStyle name="SAPBEXaggDataEmph 7 5 5" xfId="26807"/>
    <cellStyle name="SAPBEXaggDataEmph 7 5 6" xfId="30504"/>
    <cellStyle name="SAPBEXaggDataEmph 7 6" xfId="9398"/>
    <cellStyle name="SAPBEXaggDataEmph 7 6 2" xfId="16100"/>
    <cellStyle name="SAPBEXaggDataEmph 7 7" xfId="12528"/>
    <cellStyle name="SAPBEXaggDataEmph 7 7 2" xfId="14762"/>
    <cellStyle name="SAPBEXaggDataEmph 7 8" xfId="23909"/>
    <cellStyle name="SAPBEXaggDataEmph 7 9" xfId="26803"/>
    <cellStyle name="SAPBEXaggDataEmph 8" xfId="5139"/>
    <cellStyle name="SAPBEXaggDataEmph 8 2" xfId="9403"/>
    <cellStyle name="SAPBEXaggDataEmph 8 2 2" xfId="20134"/>
    <cellStyle name="SAPBEXaggDataEmph 8 3" xfId="12533"/>
    <cellStyle name="SAPBEXaggDataEmph 8 3 2" xfId="14757"/>
    <cellStyle name="SAPBEXaggDataEmph 8 4" xfId="17719"/>
    <cellStyle name="SAPBEXaggDataEmph 8 5" xfId="26808"/>
    <cellStyle name="SAPBEXaggDataEmph 8 6" xfId="30505"/>
    <cellStyle name="SAPBEXaggDataEmph 9" xfId="5140"/>
    <cellStyle name="SAPBEXaggDataEmph 9 2" xfId="9404"/>
    <cellStyle name="SAPBEXaggDataEmph 9 2 2" xfId="16098"/>
    <cellStyle name="SAPBEXaggDataEmph 9 3" xfId="12534"/>
    <cellStyle name="SAPBEXaggDataEmph 9 3 2" xfId="14756"/>
    <cellStyle name="SAPBEXaggDataEmph 9 4" xfId="17718"/>
    <cellStyle name="SAPBEXaggDataEmph 9 5" xfId="26809"/>
    <cellStyle name="SAPBEXaggDataEmph 9 6" xfId="30506"/>
    <cellStyle name="SAPBEXaggDataEmph_PAL Graphs" xfId="683"/>
    <cellStyle name="SAPBEXaggItem" xfId="181"/>
    <cellStyle name="SAPBEXaggItem 10" xfId="23899"/>
    <cellStyle name="SAPBEXaggItem 11" xfId="26810"/>
    <cellStyle name="SAPBEXaggItem 12" xfId="30507"/>
    <cellStyle name="SAPBEXaggItem 2" xfId="684"/>
    <cellStyle name="SAPBEXaggItem 2 10" xfId="30508"/>
    <cellStyle name="SAPBEXaggItem 2 2" xfId="5143"/>
    <cellStyle name="SAPBEXaggItem 2 2 10" xfId="30509"/>
    <cellStyle name="SAPBEXaggItem 2 2 2" xfId="5144"/>
    <cellStyle name="SAPBEXaggItem 2 2 2 2" xfId="9408"/>
    <cellStyle name="SAPBEXaggItem 2 2 2 2 2" xfId="22673"/>
    <cellStyle name="SAPBEXaggItem 2 2 2 3" xfId="12538"/>
    <cellStyle name="SAPBEXaggItem 2 2 2 3 2" xfId="14752"/>
    <cellStyle name="SAPBEXaggItem 2 2 2 4" xfId="21364"/>
    <cellStyle name="SAPBEXaggItem 2 2 2 5" xfId="26813"/>
    <cellStyle name="SAPBEXaggItem 2 2 2 6" xfId="30510"/>
    <cellStyle name="SAPBEXaggItem 2 2 3" xfId="5145"/>
    <cellStyle name="SAPBEXaggItem 2 2 3 2" xfId="9409"/>
    <cellStyle name="SAPBEXaggItem 2 2 3 2 2" xfId="20128"/>
    <cellStyle name="SAPBEXaggItem 2 2 3 3" xfId="12539"/>
    <cellStyle name="SAPBEXaggItem 2 2 3 3 2" xfId="14751"/>
    <cellStyle name="SAPBEXaggItem 2 2 3 4" xfId="17717"/>
    <cellStyle name="SAPBEXaggItem 2 2 3 5" xfId="26814"/>
    <cellStyle name="SAPBEXaggItem 2 2 3 6" xfId="30511"/>
    <cellStyle name="SAPBEXaggItem 2 2 4" xfId="5146"/>
    <cellStyle name="SAPBEXaggItem 2 2 4 2" xfId="9410"/>
    <cellStyle name="SAPBEXaggItem 2 2 4 2 2" xfId="22677"/>
    <cellStyle name="SAPBEXaggItem 2 2 4 3" xfId="12540"/>
    <cellStyle name="SAPBEXaggItem 2 2 4 3 2" xfId="14750"/>
    <cellStyle name="SAPBEXaggItem 2 2 4 4" xfId="23905"/>
    <cellStyle name="SAPBEXaggItem 2 2 4 5" xfId="26815"/>
    <cellStyle name="SAPBEXaggItem 2 2 4 6" xfId="30512"/>
    <cellStyle name="SAPBEXaggItem 2 2 5" xfId="5147"/>
    <cellStyle name="SAPBEXaggItem 2 2 5 2" xfId="9411"/>
    <cellStyle name="SAPBEXaggItem 2 2 5 2 2" xfId="20132"/>
    <cellStyle name="SAPBEXaggItem 2 2 5 3" xfId="12541"/>
    <cellStyle name="SAPBEXaggItem 2 2 5 3 2" xfId="14749"/>
    <cellStyle name="SAPBEXaggItem 2 2 5 4" xfId="21363"/>
    <cellStyle name="SAPBEXaggItem 2 2 5 5" xfId="26816"/>
    <cellStyle name="SAPBEXaggItem 2 2 5 6" xfId="30513"/>
    <cellStyle name="SAPBEXaggItem 2 2 6" xfId="9407"/>
    <cellStyle name="SAPBEXaggItem 2 2 6 2" xfId="16097"/>
    <cellStyle name="SAPBEXaggItem 2 2 7" xfId="12537"/>
    <cellStyle name="SAPBEXaggItem 2 2 7 2" xfId="14753"/>
    <cellStyle name="SAPBEXaggItem 2 2 8" xfId="23906"/>
    <cellStyle name="SAPBEXaggItem 2 2 9" xfId="26812"/>
    <cellStyle name="SAPBEXaggItem 2 3" xfId="5148"/>
    <cellStyle name="SAPBEXaggItem 2 3 2" xfId="9412"/>
    <cellStyle name="SAPBEXaggItem 2 3 2 2" xfId="16096"/>
    <cellStyle name="SAPBEXaggItem 2 3 3" xfId="12542"/>
    <cellStyle name="SAPBEXaggItem 2 3 3 2" xfId="14748"/>
    <cellStyle name="SAPBEXaggItem 2 3 4" xfId="17716"/>
    <cellStyle name="SAPBEXaggItem 2 3 5" xfId="26817"/>
    <cellStyle name="SAPBEXaggItem 2 3 6" xfId="30514"/>
    <cellStyle name="SAPBEXaggItem 2 4" xfId="5149"/>
    <cellStyle name="SAPBEXaggItem 2 4 2" xfId="9413"/>
    <cellStyle name="SAPBEXaggItem 2 4 2 2" xfId="22676"/>
    <cellStyle name="SAPBEXaggItem 2 4 3" xfId="12543"/>
    <cellStyle name="SAPBEXaggItem 2 4 3 2" xfId="14747"/>
    <cellStyle name="SAPBEXaggItem 2 4 4" xfId="23900"/>
    <cellStyle name="SAPBEXaggItem 2 4 5" xfId="26818"/>
    <cellStyle name="SAPBEXaggItem 2 4 6" xfId="30515"/>
    <cellStyle name="SAPBEXaggItem 2 5" xfId="9406"/>
    <cellStyle name="SAPBEXaggItem 2 5 2" xfId="20133"/>
    <cellStyle name="SAPBEXaggItem 2 6" xfId="12536"/>
    <cellStyle name="SAPBEXaggItem 2 6 2" xfId="14754"/>
    <cellStyle name="SAPBEXaggItem 2 7" xfId="5142"/>
    <cellStyle name="SAPBEXaggItem 2 8" xfId="21357"/>
    <cellStyle name="SAPBEXaggItem 2 9" xfId="26811"/>
    <cellStyle name="SAPBEXaggItem 3" xfId="5150"/>
    <cellStyle name="SAPBEXaggItem 3 2" xfId="5151"/>
    <cellStyle name="SAPBEXaggItem 3 2 10" xfId="30517"/>
    <cellStyle name="SAPBEXaggItem 3 2 2" xfId="5152"/>
    <cellStyle name="SAPBEXaggItem 3 2 2 2" xfId="9416"/>
    <cellStyle name="SAPBEXaggItem 3 2 2 2 2" xfId="22675"/>
    <cellStyle name="SAPBEXaggItem 3 2 2 3" xfId="12546"/>
    <cellStyle name="SAPBEXaggItem 3 2 2 3 2" xfId="14744"/>
    <cellStyle name="SAPBEXaggItem 3 2 2 4" xfId="21362"/>
    <cellStyle name="SAPBEXaggItem 3 2 2 5" xfId="26821"/>
    <cellStyle name="SAPBEXaggItem 3 2 2 6" xfId="30518"/>
    <cellStyle name="SAPBEXaggItem 3 2 3" xfId="5153"/>
    <cellStyle name="SAPBEXaggItem 3 2 3 2" xfId="9417"/>
    <cellStyle name="SAPBEXaggItem 3 2 3 2 2" xfId="20130"/>
    <cellStyle name="SAPBEXaggItem 3 2 3 3" xfId="12547"/>
    <cellStyle name="SAPBEXaggItem 3 2 3 3 2" xfId="14743"/>
    <cellStyle name="SAPBEXaggItem 3 2 3 4" xfId="17715"/>
    <cellStyle name="SAPBEXaggItem 3 2 3 5" xfId="26822"/>
    <cellStyle name="SAPBEXaggItem 3 2 3 6" xfId="30519"/>
    <cellStyle name="SAPBEXaggItem 3 2 4" xfId="5154"/>
    <cellStyle name="SAPBEXaggItem 3 2 4 2" xfId="9418"/>
    <cellStyle name="SAPBEXaggItem 3 2 4 2 2" xfId="16094"/>
    <cellStyle name="SAPBEXaggItem 3 2 4 3" xfId="12548"/>
    <cellStyle name="SAPBEXaggItem 3 2 4 3 2" xfId="14742"/>
    <cellStyle name="SAPBEXaggItem 3 2 4 4" xfId="23903"/>
    <cellStyle name="SAPBEXaggItem 3 2 4 5" xfId="26823"/>
    <cellStyle name="SAPBEXaggItem 3 2 4 6" xfId="30520"/>
    <cellStyle name="SAPBEXaggItem 3 2 5" xfId="5155"/>
    <cellStyle name="SAPBEXaggItem 3 2 5 2" xfId="9419"/>
    <cellStyle name="SAPBEXaggItem 3 2 5 2 2" xfId="22674"/>
    <cellStyle name="SAPBEXaggItem 3 2 5 3" xfId="12549"/>
    <cellStyle name="SAPBEXaggItem 3 2 5 3 2" xfId="14741"/>
    <cellStyle name="SAPBEXaggItem 3 2 5 4" xfId="21361"/>
    <cellStyle name="SAPBEXaggItem 3 2 5 5" xfId="26824"/>
    <cellStyle name="SAPBEXaggItem 3 2 5 6" xfId="30521"/>
    <cellStyle name="SAPBEXaggItem 3 2 6" xfId="9415"/>
    <cellStyle name="SAPBEXaggItem 3 2 6 2" xfId="16095"/>
    <cellStyle name="SAPBEXaggItem 3 2 7" xfId="12545"/>
    <cellStyle name="SAPBEXaggItem 3 2 7 2" xfId="14745"/>
    <cellStyle name="SAPBEXaggItem 3 2 8" xfId="23904"/>
    <cellStyle name="SAPBEXaggItem 3 2 9" xfId="26820"/>
    <cellStyle name="SAPBEXaggItem 3 3" xfId="5156"/>
    <cellStyle name="SAPBEXaggItem 3 3 2" xfId="9420"/>
    <cellStyle name="SAPBEXaggItem 3 3 2 2" xfId="20129"/>
    <cellStyle name="SAPBEXaggItem 3 3 3" xfId="12550"/>
    <cellStyle name="SAPBEXaggItem 3 3 3 2" xfId="14740"/>
    <cellStyle name="SAPBEXaggItem 3 3 4" xfId="17714"/>
    <cellStyle name="SAPBEXaggItem 3 3 5" xfId="26825"/>
    <cellStyle name="SAPBEXaggItem 3 3 6" xfId="30522"/>
    <cellStyle name="SAPBEXaggItem 3 4" xfId="5157"/>
    <cellStyle name="SAPBEXaggItem 3 4 2" xfId="9421"/>
    <cellStyle name="SAPBEXaggItem 3 4 2 2" xfId="16093"/>
    <cellStyle name="SAPBEXaggItem 3 4 3" xfId="12551"/>
    <cellStyle name="SAPBEXaggItem 3 4 3 2" xfId="14739"/>
    <cellStyle name="SAPBEXaggItem 3 4 4" xfId="23902"/>
    <cellStyle name="SAPBEXaggItem 3 4 5" xfId="26826"/>
    <cellStyle name="SAPBEXaggItem 3 4 6" xfId="30523"/>
    <cellStyle name="SAPBEXaggItem 3 5" xfId="9414"/>
    <cellStyle name="SAPBEXaggItem 3 5 2" xfId="20131"/>
    <cellStyle name="SAPBEXaggItem 3 6" xfId="12544"/>
    <cellStyle name="SAPBEXaggItem 3 6 2" xfId="14746"/>
    <cellStyle name="SAPBEXaggItem 3 7" xfId="21358"/>
    <cellStyle name="SAPBEXaggItem 3 8" xfId="26819"/>
    <cellStyle name="SAPBEXaggItem 3 9" xfId="30516"/>
    <cellStyle name="SAPBEXaggItem 4" xfId="5158"/>
    <cellStyle name="SAPBEXaggItem 4 10" xfId="30524"/>
    <cellStyle name="SAPBEXaggItem 4 2" xfId="5159"/>
    <cellStyle name="SAPBEXaggItem 4 2 2" xfId="9423"/>
    <cellStyle name="SAPBEXaggItem 4 2 2 2" xfId="16091"/>
    <cellStyle name="SAPBEXaggItem 4 2 3" xfId="12553"/>
    <cellStyle name="SAPBEXaggItem 4 2 3 2" xfId="14737"/>
    <cellStyle name="SAPBEXaggItem 4 2 4" xfId="17713"/>
    <cellStyle name="SAPBEXaggItem 4 2 5" xfId="26828"/>
    <cellStyle name="SAPBEXaggItem 4 2 6" xfId="30525"/>
    <cellStyle name="SAPBEXaggItem 4 3" xfId="5160"/>
    <cellStyle name="SAPBEXaggItem 4 3 2" xfId="9424"/>
    <cellStyle name="SAPBEXaggItem 4 3 2 2" xfId="22664"/>
    <cellStyle name="SAPBEXaggItem 4 3 3" xfId="12554"/>
    <cellStyle name="SAPBEXaggItem 4 3 3 2" xfId="14736"/>
    <cellStyle name="SAPBEXaggItem 4 3 4" xfId="23901"/>
    <cellStyle name="SAPBEXaggItem 4 3 5" xfId="26829"/>
    <cellStyle name="SAPBEXaggItem 4 3 6" xfId="30526"/>
    <cellStyle name="SAPBEXaggItem 4 4" xfId="5161"/>
    <cellStyle name="SAPBEXaggItem 4 4 2" xfId="9425"/>
    <cellStyle name="SAPBEXaggItem 4 4 2 2" xfId="20119"/>
    <cellStyle name="SAPBEXaggItem 4 4 3" xfId="12555"/>
    <cellStyle name="SAPBEXaggItem 4 4 3 2" xfId="14735"/>
    <cellStyle name="SAPBEXaggItem 4 4 4" xfId="21359"/>
    <cellStyle name="SAPBEXaggItem 4 4 5" xfId="26830"/>
    <cellStyle name="SAPBEXaggItem 4 4 6" xfId="30527"/>
    <cellStyle name="SAPBEXaggItem 4 5" xfId="5162"/>
    <cellStyle name="SAPBEXaggItem 4 5 2" xfId="9426"/>
    <cellStyle name="SAPBEXaggItem 4 5 2 2" xfId="22671"/>
    <cellStyle name="SAPBEXaggItem 4 5 3" xfId="12556"/>
    <cellStyle name="SAPBEXaggItem 4 5 3 2" xfId="14734"/>
    <cellStyle name="SAPBEXaggItem 4 5 4" xfId="17712"/>
    <cellStyle name="SAPBEXaggItem 4 5 5" xfId="26831"/>
    <cellStyle name="SAPBEXaggItem 4 5 6" xfId="30528"/>
    <cellStyle name="SAPBEXaggItem 4 6" xfId="9422"/>
    <cellStyle name="SAPBEXaggItem 4 6 2" xfId="16092"/>
    <cellStyle name="SAPBEXaggItem 4 7" xfId="12552"/>
    <cellStyle name="SAPBEXaggItem 4 7 2" xfId="14738"/>
    <cellStyle name="SAPBEXaggItem 4 8" xfId="21360"/>
    <cellStyle name="SAPBEXaggItem 4 9" xfId="26827"/>
    <cellStyle name="SAPBEXaggItem 5" xfId="5163"/>
    <cellStyle name="SAPBEXaggItem 5 10" xfId="30529"/>
    <cellStyle name="SAPBEXaggItem 5 2" xfId="5164"/>
    <cellStyle name="SAPBEXaggItem 5 2 2" xfId="9428"/>
    <cellStyle name="SAPBEXaggItem 5 2 2 2" xfId="16090"/>
    <cellStyle name="SAPBEXaggItem 5 2 3" xfId="12558"/>
    <cellStyle name="SAPBEXaggItem 5 2 3 2" xfId="14732"/>
    <cellStyle name="SAPBEXaggItem 5 2 4" xfId="17710"/>
    <cellStyle name="SAPBEXaggItem 5 2 5" xfId="26833"/>
    <cellStyle name="SAPBEXaggItem 5 2 6" xfId="30530"/>
    <cellStyle name="SAPBEXaggItem 5 3" xfId="5165"/>
    <cellStyle name="SAPBEXaggItem 5 3 2" xfId="9429"/>
    <cellStyle name="SAPBEXaggItem 5 3 2 2" xfId="22670"/>
    <cellStyle name="SAPBEXaggItem 5 3 3" xfId="12559"/>
    <cellStyle name="SAPBEXaggItem 5 3 3 2" xfId="14731"/>
    <cellStyle name="SAPBEXaggItem 5 3 4" xfId="23892"/>
    <cellStyle name="SAPBEXaggItem 5 3 5" xfId="26834"/>
    <cellStyle name="SAPBEXaggItem 5 3 6" xfId="30531"/>
    <cellStyle name="SAPBEXaggItem 5 4" xfId="5166"/>
    <cellStyle name="SAPBEXaggItem 5 4 2" xfId="9430"/>
    <cellStyle name="SAPBEXaggItem 5 4 2 2" xfId="20125"/>
    <cellStyle name="SAPBEXaggItem 5 4 3" xfId="12560"/>
    <cellStyle name="SAPBEXaggItem 5 4 3 2" xfId="14730"/>
    <cellStyle name="SAPBEXaggItem 5 4 4" xfId="21349"/>
    <cellStyle name="SAPBEXaggItem 5 4 5" xfId="26835"/>
    <cellStyle name="SAPBEXaggItem 5 4 6" xfId="30532"/>
    <cellStyle name="SAPBEXaggItem 5 5" xfId="5167"/>
    <cellStyle name="SAPBEXaggItem 5 5 2" xfId="9431"/>
    <cellStyle name="SAPBEXaggItem 5 5 2 2" xfId="16089"/>
    <cellStyle name="SAPBEXaggItem 5 5 3" xfId="12561"/>
    <cellStyle name="SAPBEXaggItem 5 5 3 2" xfId="14729"/>
    <cellStyle name="SAPBEXaggItem 5 5 4" xfId="23898"/>
    <cellStyle name="SAPBEXaggItem 5 5 5" xfId="26836"/>
    <cellStyle name="SAPBEXaggItem 5 5 6" xfId="30533"/>
    <cellStyle name="SAPBEXaggItem 5 6" xfId="9427"/>
    <cellStyle name="SAPBEXaggItem 5 6 2" xfId="20126"/>
    <cellStyle name="SAPBEXaggItem 5 7" xfId="12557"/>
    <cellStyle name="SAPBEXaggItem 5 7 2" xfId="14733"/>
    <cellStyle name="SAPBEXaggItem 5 8" xfId="17711"/>
    <cellStyle name="SAPBEXaggItem 5 9" xfId="26832"/>
    <cellStyle name="SAPBEXaggItem 6" xfId="5168"/>
    <cellStyle name="SAPBEXaggItem 6 2" xfId="9432"/>
    <cellStyle name="SAPBEXaggItem 6 2 2" xfId="22665"/>
    <cellStyle name="SAPBEXaggItem 6 3" xfId="12562"/>
    <cellStyle name="SAPBEXaggItem 6 3 2" xfId="14728"/>
    <cellStyle name="SAPBEXaggItem 6 4" xfId="21356"/>
    <cellStyle name="SAPBEXaggItem 6 5" xfId="26837"/>
    <cellStyle name="SAPBEXaggItem 6 6" xfId="30534"/>
    <cellStyle name="SAPBEXaggItem 7" xfId="5169"/>
    <cellStyle name="SAPBEXaggItem 7 2" xfId="9433"/>
    <cellStyle name="SAPBEXaggItem 7 2 2" xfId="20120"/>
    <cellStyle name="SAPBEXaggItem 7 3" xfId="12563"/>
    <cellStyle name="SAPBEXaggItem 7 3 2" xfId="14727"/>
    <cellStyle name="SAPBEXaggItem 7 4" xfId="17709"/>
    <cellStyle name="SAPBEXaggItem 7 5" xfId="26838"/>
    <cellStyle name="SAPBEXaggItem 7 6" xfId="30535"/>
    <cellStyle name="SAPBEXaggItem 8" xfId="9405"/>
    <cellStyle name="SAPBEXaggItem 8 2" xfId="22678"/>
    <cellStyle name="SAPBEXaggItem 9" xfId="12535"/>
    <cellStyle name="SAPBEXaggItem 9 2" xfId="14755"/>
    <cellStyle name="SAPBEXaggItem_2009-12 Comms actuals " xfId="685"/>
    <cellStyle name="SAPBEXaggItemX" xfId="182"/>
    <cellStyle name="SAPBEXaggItemX 10" xfId="21355"/>
    <cellStyle name="SAPBEXaggItemX 11" xfId="26839"/>
    <cellStyle name="SAPBEXaggItemX 12" xfId="30536"/>
    <cellStyle name="SAPBEXaggItemX 2" xfId="686"/>
    <cellStyle name="SAPBEXaggItemX 2 10" xfId="30537"/>
    <cellStyle name="SAPBEXaggItemX 2 2" xfId="5172"/>
    <cellStyle name="SAPBEXaggItemX 2 2 10" xfId="30538"/>
    <cellStyle name="SAPBEXaggItemX 2 2 2" xfId="5173"/>
    <cellStyle name="SAPBEXaggItemX 2 2 2 2" xfId="9437"/>
    <cellStyle name="SAPBEXaggItemX 2 2 2 2 2" xfId="22668"/>
    <cellStyle name="SAPBEXaggItemX 2 2 2 3" xfId="12567"/>
    <cellStyle name="SAPBEXaggItemX 2 2 2 3 2" xfId="14723"/>
    <cellStyle name="SAPBEXaggItemX 2 2 2 4" xfId="21350"/>
    <cellStyle name="SAPBEXaggItemX 2 2 2 5" xfId="26842"/>
    <cellStyle name="SAPBEXaggItemX 2 2 2 6" xfId="30539"/>
    <cellStyle name="SAPBEXaggItemX 2 2 3" xfId="5174"/>
    <cellStyle name="SAPBEXaggItemX 2 2 3 2" xfId="9438"/>
    <cellStyle name="SAPBEXaggItemX 2 2 3 2 2" xfId="20123"/>
    <cellStyle name="SAPBEXaggItemX 2 2 3 3" xfId="12568"/>
    <cellStyle name="SAPBEXaggItemX 2 2 3 3 2" xfId="14722"/>
    <cellStyle name="SAPBEXaggItemX 2 2 3 4" xfId="23897"/>
    <cellStyle name="SAPBEXaggItemX 2 2 3 5" xfId="26843"/>
    <cellStyle name="SAPBEXaggItemX 2 2 3 6" xfId="30540"/>
    <cellStyle name="SAPBEXaggItemX 2 2 4" xfId="5175"/>
    <cellStyle name="SAPBEXaggItemX 2 2 4 2" xfId="9439"/>
    <cellStyle name="SAPBEXaggItemX 2 2 4 2 2" xfId="16087"/>
    <cellStyle name="SAPBEXaggItemX 2 2 4 3" xfId="12569"/>
    <cellStyle name="SAPBEXaggItemX 2 2 4 3 2" xfId="14721"/>
    <cellStyle name="SAPBEXaggItemX 2 2 4 4" xfId="21354"/>
    <cellStyle name="SAPBEXaggItemX 2 2 4 5" xfId="26844"/>
    <cellStyle name="SAPBEXaggItemX 2 2 4 6" xfId="30541"/>
    <cellStyle name="SAPBEXaggItemX 2 2 5" xfId="5176"/>
    <cellStyle name="SAPBEXaggItemX 2 2 5 2" xfId="9440"/>
    <cellStyle name="SAPBEXaggItemX 2 2 5 2 2" xfId="22667"/>
    <cellStyle name="SAPBEXaggItemX 2 2 5 3" xfId="12570"/>
    <cellStyle name="SAPBEXaggItemX 2 2 5 3 2" xfId="14720"/>
    <cellStyle name="SAPBEXaggItemX 2 2 5 4" xfId="17707"/>
    <cellStyle name="SAPBEXaggItemX 2 2 5 5" xfId="26845"/>
    <cellStyle name="SAPBEXaggItemX 2 2 5 6" xfId="30542"/>
    <cellStyle name="SAPBEXaggItemX 2 2 6" xfId="9436"/>
    <cellStyle name="SAPBEXaggItemX 2 2 6 2" xfId="16088"/>
    <cellStyle name="SAPBEXaggItemX 2 2 7" xfId="12566"/>
    <cellStyle name="SAPBEXaggItemX 2 2 7 2" xfId="14724"/>
    <cellStyle name="SAPBEXaggItemX 2 2 8" xfId="23893"/>
    <cellStyle name="SAPBEXaggItemX 2 2 9" xfId="26841"/>
    <cellStyle name="SAPBEXaggItemX 2 3" xfId="5177"/>
    <cellStyle name="SAPBEXaggItemX 2 3 10" xfId="30543"/>
    <cellStyle name="SAPBEXaggItemX 2 3 2" xfId="5178"/>
    <cellStyle name="SAPBEXaggItemX 2 3 2 2" xfId="9442"/>
    <cellStyle name="SAPBEXaggItemX 2 3 2 2 2" xfId="16086"/>
    <cellStyle name="SAPBEXaggItemX 2 3 2 3" xfId="12572"/>
    <cellStyle name="SAPBEXaggItemX 2 3 2 3 2" xfId="14718"/>
    <cellStyle name="SAPBEXaggItemX 2 3 2 4" xfId="21353"/>
    <cellStyle name="SAPBEXaggItemX 2 3 2 5" xfId="26847"/>
    <cellStyle name="SAPBEXaggItemX 2 3 2 6" xfId="30544"/>
    <cellStyle name="SAPBEXaggItemX 2 3 3" xfId="5179"/>
    <cellStyle name="SAPBEXaggItemX 2 3 3 2" xfId="9443"/>
    <cellStyle name="SAPBEXaggItemX 2 3 3 2 2" xfId="22666"/>
    <cellStyle name="SAPBEXaggItemX 2 3 3 3" xfId="12573"/>
    <cellStyle name="SAPBEXaggItemX 2 3 3 3 2" xfId="14717"/>
    <cellStyle name="SAPBEXaggItemX 2 3 3 4" xfId="17706"/>
    <cellStyle name="SAPBEXaggItemX 2 3 3 5" xfId="26848"/>
    <cellStyle name="SAPBEXaggItemX 2 3 3 6" xfId="30545"/>
    <cellStyle name="SAPBEXaggItemX 2 3 4" xfId="5180"/>
    <cellStyle name="SAPBEXaggItemX 2 3 4 2" xfId="9444"/>
    <cellStyle name="SAPBEXaggItemX 2 3 4 2 2" xfId="20121"/>
    <cellStyle name="SAPBEXaggItemX 2 3 4 3" xfId="12574"/>
    <cellStyle name="SAPBEXaggItemX 2 3 4 3 2" xfId="14716"/>
    <cellStyle name="SAPBEXaggItemX 2 3 4 4" xfId="23895"/>
    <cellStyle name="SAPBEXaggItemX 2 3 4 5" xfId="26849"/>
    <cellStyle name="SAPBEXaggItemX 2 3 4 6" xfId="30546"/>
    <cellStyle name="SAPBEXaggItemX 2 3 5" xfId="5181"/>
    <cellStyle name="SAPBEXaggItemX 2 3 5 2" xfId="9445"/>
    <cellStyle name="SAPBEXaggItemX 2 3 5 2 2" xfId="16085"/>
    <cellStyle name="SAPBEXaggItemX 2 3 5 3" xfId="12575"/>
    <cellStyle name="SAPBEXaggItemX 2 3 5 3 2" xfId="14715"/>
    <cellStyle name="SAPBEXaggItemX 2 3 5 4" xfId="21352"/>
    <cellStyle name="SAPBEXaggItemX 2 3 5 5" xfId="26850"/>
    <cellStyle name="SAPBEXaggItemX 2 3 5 6" xfId="30547"/>
    <cellStyle name="SAPBEXaggItemX 2 3 6" xfId="9441"/>
    <cellStyle name="SAPBEXaggItemX 2 3 6 2" xfId="20122"/>
    <cellStyle name="SAPBEXaggItemX 2 3 7" xfId="12571"/>
    <cellStyle name="SAPBEXaggItemX 2 3 7 2" xfId="14719"/>
    <cellStyle name="SAPBEXaggItemX 2 3 8" xfId="23896"/>
    <cellStyle name="SAPBEXaggItemX 2 3 9" xfId="26846"/>
    <cellStyle name="SAPBEXaggItemX 2 4" xfId="5182"/>
    <cellStyle name="SAPBEXaggItemX 2 4 2" xfId="9446"/>
    <cellStyle name="SAPBEXaggItemX 2 4 2 2" xfId="16084"/>
    <cellStyle name="SAPBEXaggItemX 2 4 3" xfId="12576"/>
    <cellStyle name="SAPBEXaggItemX 2 4 3 2" xfId="14714"/>
    <cellStyle name="SAPBEXaggItemX 2 4 4" xfId="17705"/>
    <cellStyle name="SAPBEXaggItemX 2 4 5" xfId="26851"/>
    <cellStyle name="SAPBEXaggItemX 2 4 6" xfId="30548"/>
    <cellStyle name="SAPBEXaggItemX 2 5" xfId="5183"/>
    <cellStyle name="SAPBEXaggItemX 2 5 2" xfId="9447"/>
    <cellStyle name="SAPBEXaggItemX 2 5 2 2" xfId="16083"/>
    <cellStyle name="SAPBEXaggItemX 2 5 3" xfId="12577"/>
    <cellStyle name="SAPBEXaggItemX 2 5 3 2" xfId="14713"/>
    <cellStyle name="SAPBEXaggItemX 2 5 4" xfId="23894"/>
    <cellStyle name="SAPBEXaggItemX 2 5 5" xfId="26852"/>
    <cellStyle name="SAPBEXaggItemX 2 5 6" xfId="30549"/>
    <cellStyle name="SAPBEXaggItemX 2 6" xfId="9435"/>
    <cellStyle name="SAPBEXaggItemX 2 6 2" xfId="20124"/>
    <cellStyle name="SAPBEXaggItemX 2 7" xfId="12565"/>
    <cellStyle name="SAPBEXaggItemX 2 7 2" xfId="14725"/>
    <cellStyle name="SAPBEXaggItemX 2 8" xfId="17708"/>
    <cellStyle name="SAPBEXaggItemX 2 9" xfId="26840"/>
    <cellStyle name="SAPBEXaggItemX 3" xfId="5184"/>
    <cellStyle name="SAPBEXaggItemX 3 10" xfId="30550"/>
    <cellStyle name="SAPBEXaggItemX 3 2" xfId="5185"/>
    <cellStyle name="SAPBEXaggItemX 3 2 10" xfId="30551"/>
    <cellStyle name="SAPBEXaggItemX 3 2 2" xfId="5186"/>
    <cellStyle name="SAPBEXaggItemX 3 2 2 2" xfId="9450"/>
    <cellStyle name="SAPBEXaggItemX 3 2 2 2 2" xfId="22663"/>
    <cellStyle name="SAPBEXaggItemX 3 2 2 3" xfId="12580"/>
    <cellStyle name="SAPBEXaggItemX 3 2 2 3 2" xfId="14710"/>
    <cellStyle name="SAPBEXaggItemX 3 2 2 4" xfId="17703"/>
    <cellStyle name="SAPBEXaggItemX 3 2 2 5" xfId="26855"/>
    <cellStyle name="SAPBEXaggItemX 3 2 2 6" xfId="30552"/>
    <cellStyle name="SAPBEXaggItemX 3 2 3" xfId="5187"/>
    <cellStyle name="SAPBEXaggItemX 3 2 3 2" xfId="9451"/>
    <cellStyle name="SAPBEXaggItemX 3 2 3 2 2" xfId="20118"/>
    <cellStyle name="SAPBEXaggItemX 3 2 3 3" xfId="12581"/>
    <cellStyle name="SAPBEXaggItemX 3 2 3 3 2" xfId="14709"/>
    <cellStyle name="SAPBEXaggItemX 3 2 3 4" xfId="17702"/>
    <cellStyle name="SAPBEXaggItemX 3 2 3 5" xfId="26856"/>
    <cellStyle name="SAPBEXaggItemX 3 2 3 6" xfId="30553"/>
    <cellStyle name="SAPBEXaggItemX 3 2 4" xfId="5188"/>
    <cellStyle name="SAPBEXaggItemX 3 2 4 2" xfId="9452"/>
    <cellStyle name="SAPBEXaggItemX 3 2 4 2 2" xfId="16082"/>
    <cellStyle name="SAPBEXaggItemX 3 2 4 3" xfId="12582"/>
    <cellStyle name="SAPBEXaggItemX 3 2 4 3 2" xfId="14708"/>
    <cellStyle name="SAPBEXaggItemX 3 2 4 4" xfId="17701"/>
    <cellStyle name="SAPBEXaggItemX 3 2 4 5" xfId="26857"/>
    <cellStyle name="SAPBEXaggItemX 3 2 4 6" xfId="30554"/>
    <cellStyle name="SAPBEXaggItemX 3 2 5" xfId="5189"/>
    <cellStyle name="SAPBEXaggItemX 3 2 5 2" xfId="9453"/>
    <cellStyle name="SAPBEXaggItemX 3 2 5 2 2" xfId="22662"/>
    <cellStyle name="SAPBEXaggItemX 3 2 5 3" xfId="12583"/>
    <cellStyle name="SAPBEXaggItemX 3 2 5 3 2" xfId="14707"/>
    <cellStyle name="SAPBEXaggItemX 3 2 5 4" xfId="6423"/>
    <cellStyle name="SAPBEXaggItemX 3 2 5 5" xfId="26858"/>
    <cellStyle name="SAPBEXaggItemX 3 2 5 6" xfId="30555"/>
    <cellStyle name="SAPBEXaggItemX 3 2 6" xfId="9449"/>
    <cellStyle name="SAPBEXaggItemX 3 2 6 2" xfId="20111"/>
    <cellStyle name="SAPBEXaggItemX 3 2 7" xfId="12579"/>
    <cellStyle name="SAPBEXaggItemX 3 2 7 2" xfId="14711"/>
    <cellStyle name="SAPBEXaggItemX 3 2 8" xfId="17704"/>
    <cellStyle name="SAPBEXaggItemX 3 2 9" xfId="26854"/>
    <cellStyle name="SAPBEXaggItemX 3 3" xfId="5190"/>
    <cellStyle name="SAPBEXaggItemX 3 3 10" xfId="30556"/>
    <cellStyle name="SAPBEXaggItemX 3 3 2" xfId="5191"/>
    <cellStyle name="SAPBEXaggItemX 3 3 2 2" xfId="9455"/>
    <cellStyle name="SAPBEXaggItemX 3 3 2 2 2" xfId="16081"/>
    <cellStyle name="SAPBEXaggItemX 3 3 2 3" xfId="12585"/>
    <cellStyle name="SAPBEXaggItemX 3 3 2 3 2" xfId="14705"/>
    <cellStyle name="SAPBEXaggItemX 3 3 2 4" xfId="17700"/>
    <cellStyle name="SAPBEXaggItemX 3 3 2 5" xfId="26860"/>
    <cellStyle name="SAPBEXaggItemX 3 3 2 6" xfId="30557"/>
    <cellStyle name="SAPBEXaggItemX 3 3 3" xfId="5192"/>
    <cellStyle name="SAPBEXaggItemX 3 3 3 2" xfId="9456"/>
    <cellStyle name="SAPBEXaggItemX 3 3 3 2 2" xfId="22657"/>
    <cellStyle name="SAPBEXaggItemX 3 3 3 3" xfId="12586"/>
    <cellStyle name="SAPBEXaggItemX 3 3 3 3 2" xfId="14704"/>
    <cellStyle name="SAPBEXaggItemX 3 3 3 4" xfId="17699"/>
    <cellStyle name="SAPBEXaggItemX 3 3 3 5" xfId="26861"/>
    <cellStyle name="SAPBEXaggItemX 3 3 3 6" xfId="30558"/>
    <cellStyle name="SAPBEXaggItemX 3 3 4" xfId="5193"/>
    <cellStyle name="SAPBEXaggItemX 3 3 4 2" xfId="9457"/>
    <cellStyle name="SAPBEXaggItemX 3 3 4 2 2" xfId="20112"/>
    <cellStyle name="SAPBEXaggItemX 3 3 4 3" xfId="12587"/>
    <cellStyle name="SAPBEXaggItemX 3 3 4 3 2" xfId="14703"/>
    <cellStyle name="SAPBEXaggItemX 3 3 4 4" xfId="17698"/>
    <cellStyle name="SAPBEXaggItemX 3 3 4 5" xfId="26862"/>
    <cellStyle name="SAPBEXaggItemX 3 3 4 6" xfId="30559"/>
    <cellStyle name="SAPBEXaggItemX 3 3 5" xfId="5194"/>
    <cellStyle name="SAPBEXaggItemX 3 3 5 2" xfId="9458"/>
    <cellStyle name="SAPBEXaggItemX 3 3 5 2 2" xfId="22661"/>
    <cellStyle name="SAPBEXaggItemX 3 3 5 3" xfId="12588"/>
    <cellStyle name="SAPBEXaggItemX 3 3 5 3 2" xfId="14702"/>
    <cellStyle name="SAPBEXaggItemX 3 3 5 4" xfId="17697"/>
    <cellStyle name="SAPBEXaggItemX 3 3 5 5" xfId="26863"/>
    <cellStyle name="SAPBEXaggItemX 3 3 5 6" xfId="30560"/>
    <cellStyle name="SAPBEXaggItemX 3 3 6" xfId="9454"/>
    <cellStyle name="SAPBEXaggItemX 3 3 6 2" xfId="20117"/>
    <cellStyle name="SAPBEXaggItemX 3 3 7" xfId="12584"/>
    <cellStyle name="SAPBEXaggItemX 3 3 7 2" xfId="14706"/>
    <cellStyle name="SAPBEXaggItemX 3 3 8" xfId="6428"/>
    <cellStyle name="SAPBEXaggItemX 3 3 9" xfId="26859"/>
    <cellStyle name="SAPBEXaggItemX 3 4" xfId="5195"/>
    <cellStyle name="SAPBEXaggItemX 3 4 2" xfId="9459"/>
    <cellStyle name="SAPBEXaggItemX 3 4 2 2" xfId="20116"/>
    <cellStyle name="SAPBEXaggItemX 3 4 3" xfId="12589"/>
    <cellStyle name="SAPBEXaggItemX 3 4 3 2" xfId="14701"/>
    <cellStyle name="SAPBEXaggItemX 3 4 4" xfId="17696"/>
    <cellStyle name="SAPBEXaggItemX 3 4 5" xfId="26864"/>
    <cellStyle name="SAPBEXaggItemX 3 4 6" xfId="30561"/>
    <cellStyle name="SAPBEXaggItemX 3 5" xfId="5196"/>
    <cellStyle name="SAPBEXaggItemX 3 5 2" xfId="9460"/>
    <cellStyle name="SAPBEXaggItemX 3 5 2 2" xfId="16080"/>
    <cellStyle name="SAPBEXaggItemX 3 5 3" xfId="12590"/>
    <cellStyle name="SAPBEXaggItemX 3 5 3 2" xfId="14700"/>
    <cellStyle name="SAPBEXaggItemX 3 5 4" xfId="17695"/>
    <cellStyle name="SAPBEXaggItemX 3 5 5" xfId="26865"/>
    <cellStyle name="SAPBEXaggItemX 3 5 6" xfId="30562"/>
    <cellStyle name="SAPBEXaggItemX 3 6" xfId="9448"/>
    <cellStyle name="SAPBEXaggItemX 3 6 2" xfId="22656"/>
    <cellStyle name="SAPBEXaggItemX 3 7" xfId="12578"/>
    <cellStyle name="SAPBEXaggItemX 3 7 2" xfId="14712"/>
    <cellStyle name="SAPBEXaggItemX 3 8" xfId="21351"/>
    <cellStyle name="SAPBEXaggItemX 3 9" xfId="26853"/>
    <cellStyle name="SAPBEXaggItemX 4" xfId="5197"/>
    <cellStyle name="SAPBEXaggItemX 4 10" xfId="30563"/>
    <cellStyle name="SAPBEXaggItemX 4 2" xfId="5198"/>
    <cellStyle name="SAPBEXaggItemX 4 2 2" xfId="9462"/>
    <cellStyle name="SAPBEXaggItemX 4 2 2 2" xfId="20115"/>
    <cellStyle name="SAPBEXaggItemX 4 2 3" xfId="12592"/>
    <cellStyle name="SAPBEXaggItemX 4 2 3 2" xfId="14698"/>
    <cellStyle name="SAPBEXaggItemX 4 2 4" xfId="17693"/>
    <cellStyle name="SAPBEXaggItemX 4 2 5" xfId="26867"/>
    <cellStyle name="SAPBEXaggItemX 4 2 6" xfId="30564"/>
    <cellStyle name="SAPBEXaggItemX 4 3" xfId="5199"/>
    <cellStyle name="SAPBEXaggItemX 4 3 2" xfId="9463"/>
    <cellStyle name="SAPBEXaggItemX 4 3 2 2" xfId="16079"/>
    <cellStyle name="SAPBEXaggItemX 4 3 3" xfId="12593"/>
    <cellStyle name="SAPBEXaggItemX 4 3 3 2" xfId="14697"/>
    <cellStyle name="SAPBEXaggItemX 4 3 4" xfId="17692"/>
    <cellStyle name="SAPBEXaggItemX 4 3 5" xfId="26868"/>
    <cellStyle name="SAPBEXaggItemX 4 3 6" xfId="30565"/>
    <cellStyle name="SAPBEXaggItemX 4 4" xfId="5200"/>
    <cellStyle name="SAPBEXaggItemX 4 4 2" xfId="9464"/>
    <cellStyle name="SAPBEXaggItemX 4 4 2 2" xfId="22659"/>
    <cellStyle name="SAPBEXaggItemX 4 4 3" xfId="12594"/>
    <cellStyle name="SAPBEXaggItemX 4 4 3 2" xfId="14696"/>
    <cellStyle name="SAPBEXaggItemX 4 4 4" xfId="17691"/>
    <cellStyle name="SAPBEXaggItemX 4 4 5" xfId="26869"/>
    <cellStyle name="SAPBEXaggItemX 4 4 6" xfId="30566"/>
    <cellStyle name="SAPBEXaggItemX 4 5" xfId="5201"/>
    <cellStyle name="SAPBEXaggItemX 4 5 2" xfId="9465"/>
    <cellStyle name="SAPBEXaggItemX 4 5 2 2" xfId="20114"/>
    <cellStyle name="SAPBEXaggItemX 4 5 3" xfId="12595"/>
    <cellStyle name="SAPBEXaggItemX 4 5 3 2" xfId="14695"/>
    <cellStyle name="SAPBEXaggItemX 4 5 4" xfId="17690"/>
    <cellStyle name="SAPBEXaggItemX 4 5 5" xfId="26870"/>
    <cellStyle name="SAPBEXaggItemX 4 5 6" xfId="30567"/>
    <cellStyle name="SAPBEXaggItemX 4 6" xfId="9461"/>
    <cellStyle name="SAPBEXaggItemX 4 6 2" xfId="22660"/>
    <cellStyle name="SAPBEXaggItemX 4 7" xfId="12591"/>
    <cellStyle name="SAPBEXaggItemX 4 7 2" xfId="14699"/>
    <cellStyle name="SAPBEXaggItemX 4 8" xfId="17694"/>
    <cellStyle name="SAPBEXaggItemX 4 9" xfId="26866"/>
    <cellStyle name="SAPBEXaggItemX 5" xfId="5202"/>
    <cellStyle name="SAPBEXaggItemX 5 10" xfId="30568"/>
    <cellStyle name="SAPBEXaggItemX 5 2" xfId="5203"/>
    <cellStyle name="SAPBEXaggItemX 5 2 2" xfId="9467"/>
    <cellStyle name="SAPBEXaggItemX 5 2 2 2" xfId="22658"/>
    <cellStyle name="SAPBEXaggItemX 5 2 3" xfId="12597"/>
    <cellStyle name="SAPBEXaggItemX 5 2 3 2" xfId="14693"/>
    <cellStyle name="SAPBEXaggItemX 5 2 4" xfId="17688"/>
    <cellStyle name="SAPBEXaggItemX 5 2 5" xfId="26872"/>
    <cellStyle name="SAPBEXaggItemX 5 2 6" xfId="30569"/>
    <cellStyle name="SAPBEXaggItemX 5 3" xfId="5204"/>
    <cellStyle name="SAPBEXaggItemX 5 3 2" xfId="9468"/>
    <cellStyle name="SAPBEXaggItemX 5 3 2 2" xfId="20113"/>
    <cellStyle name="SAPBEXaggItemX 5 3 3" xfId="12598"/>
    <cellStyle name="SAPBEXaggItemX 5 3 3 2" xfId="14692"/>
    <cellStyle name="SAPBEXaggItemX 5 3 4" xfId="17687"/>
    <cellStyle name="SAPBEXaggItemX 5 3 5" xfId="26873"/>
    <cellStyle name="SAPBEXaggItemX 5 3 6" xfId="30570"/>
    <cellStyle name="SAPBEXaggItemX 5 4" xfId="5205"/>
    <cellStyle name="SAPBEXaggItemX 5 4 2" xfId="9469"/>
    <cellStyle name="SAPBEXaggItemX 5 4 2 2" xfId="16077"/>
    <cellStyle name="SAPBEXaggItemX 5 4 3" xfId="12599"/>
    <cellStyle name="SAPBEXaggItemX 5 4 3 2" xfId="14691"/>
    <cellStyle name="SAPBEXaggItemX 5 4 4" xfId="17686"/>
    <cellStyle name="SAPBEXaggItemX 5 4 5" xfId="26874"/>
    <cellStyle name="SAPBEXaggItemX 5 4 6" xfId="30571"/>
    <cellStyle name="SAPBEXaggItemX 5 5" xfId="5206"/>
    <cellStyle name="SAPBEXaggItemX 5 5 2" xfId="9470"/>
    <cellStyle name="SAPBEXaggItemX 5 5 2 2" xfId="16076"/>
    <cellStyle name="SAPBEXaggItemX 5 5 3" xfId="12600"/>
    <cellStyle name="SAPBEXaggItemX 5 5 3 2" xfId="14690"/>
    <cellStyle name="SAPBEXaggItemX 5 5 4" xfId="17685"/>
    <cellStyle name="SAPBEXaggItemX 5 5 5" xfId="26875"/>
    <cellStyle name="SAPBEXaggItemX 5 5 6" xfId="30572"/>
    <cellStyle name="SAPBEXaggItemX 5 6" xfId="9466"/>
    <cellStyle name="SAPBEXaggItemX 5 6 2" xfId="16078"/>
    <cellStyle name="SAPBEXaggItemX 5 7" xfId="12596"/>
    <cellStyle name="SAPBEXaggItemX 5 7 2" xfId="14694"/>
    <cellStyle name="SAPBEXaggItemX 5 8" xfId="17689"/>
    <cellStyle name="SAPBEXaggItemX 5 9" xfId="26871"/>
    <cellStyle name="SAPBEXaggItemX 6" xfId="5207"/>
    <cellStyle name="SAPBEXaggItemX 6 2" xfId="9471"/>
    <cellStyle name="SAPBEXaggItemX 6 2 2" xfId="16075"/>
    <cellStyle name="SAPBEXaggItemX 6 3" xfId="12601"/>
    <cellStyle name="SAPBEXaggItemX 6 3 2" xfId="14689"/>
    <cellStyle name="SAPBEXaggItemX 6 4" xfId="17684"/>
    <cellStyle name="SAPBEXaggItemX 6 5" xfId="26876"/>
    <cellStyle name="SAPBEXaggItemX 6 6" xfId="30573"/>
    <cellStyle name="SAPBEXaggItemX 7" xfId="5208"/>
    <cellStyle name="SAPBEXaggItemX 7 2" xfId="9472"/>
    <cellStyle name="SAPBEXaggItemX 7 2 2" xfId="22648"/>
    <cellStyle name="SAPBEXaggItemX 7 3" xfId="12602"/>
    <cellStyle name="SAPBEXaggItemX 7 3 2" xfId="14688"/>
    <cellStyle name="SAPBEXaggItemX 7 4" xfId="17683"/>
    <cellStyle name="SAPBEXaggItemX 7 5" xfId="26877"/>
    <cellStyle name="SAPBEXaggItemX 7 6" xfId="30574"/>
    <cellStyle name="SAPBEXaggItemX 8" xfId="9434"/>
    <cellStyle name="SAPBEXaggItemX 8 2" xfId="22669"/>
    <cellStyle name="SAPBEXaggItemX 9" xfId="12564"/>
    <cellStyle name="SAPBEXaggItemX 9 2" xfId="14726"/>
    <cellStyle name="SAPBEXaggItemX_PAL Graphs" xfId="687"/>
    <cellStyle name="SAPBEXchaText" xfId="183"/>
    <cellStyle name="SAPBEXchaText 2" xfId="688"/>
    <cellStyle name="SAPBEXchaText 2 10" xfId="30575"/>
    <cellStyle name="SAPBEXchaText 2 2" xfId="5211"/>
    <cellStyle name="SAPBEXchaText 2 2 10" xfId="30576"/>
    <cellStyle name="SAPBEXchaText 2 2 2" xfId="5212"/>
    <cellStyle name="SAPBEXchaText 2 2 2 2" xfId="9475"/>
    <cellStyle name="SAPBEXchaText 2 2 2 2 2" xfId="20110"/>
    <cellStyle name="SAPBEXchaText 2 2 2 3" xfId="12605"/>
    <cellStyle name="SAPBEXchaText 2 2 2 3 2" xfId="14685"/>
    <cellStyle name="SAPBEXchaText 2 2 2 4" xfId="17680"/>
    <cellStyle name="SAPBEXchaText 2 2 2 5" xfId="26880"/>
    <cellStyle name="SAPBEXchaText 2 2 2 6" xfId="30577"/>
    <cellStyle name="SAPBEXchaText 2 2 3" xfId="5213"/>
    <cellStyle name="SAPBEXchaText 2 2 3 2" xfId="9476"/>
    <cellStyle name="SAPBEXchaText 2 2 3 2 2" xfId="16074"/>
    <cellStyle name="SAPBEXchaText 2 2 3 3" xfId="12606"/>
    <cellStyle name="SAPBEXchaText 2 2 3 3 2" xfId="14684"/>
    <cellStyle name="SAPBEXchaText 2 2 3 4" xfId="17679"/>
    <cellStyle name="SAPBEXchaText 2 2 3 5" xfId="26881"/>
    <cellStyle name="SAPBEXchaText 2 2 3 6" xfId="30578"/>
    <cellStyle name="SAPBEXchaText 2 2 4" xfId="5214"/>
    <cellStyle name="SAPBEXchaText 2 2 4 2" xfId="9477"/>
    <cellStyle name="SAPBEXchaText 2 2 4 2 2" xfId="22654"/>
    <cellStyle name="SAPBEXchaText 2 2 4 3" xfId="12607"/>
    <cellStyle name="SAPBEXchaText 2 2 4 3 2" xfId="14683"/>
    <cellStyle name="SAPBEXchaText 2 2 4 4" xfId="17678"/>
    <cellStyle name="SAPBEXchaText 2 2 4 5" xfId="26882"/>
    <cellStyle name="SAPBEXchaText 2 2 4 6" xfId="30579"/>
    <cellStyle name="SAPBEXchaText 2 2 5" xfId="5215"/>
    <cellStyle name="SAPBEXchaText 2 2 5 2" xfId="9478"/>
    <cellStyle name="SAPBEXchaText 2 2 5 2 2" xfId="20109"/>
    <cellStyle name="SAPBEXchaText 2 2 5 3" xfId="12608"/>
    <cellStyle name="SAPBEXchaText 2 2 5 3 2" xfId="14682"/>
    <cellStyle name="SAPBEXchaText 2 2 5 4" xfId="17677"/>
    <cellStyle name="SAPBEXchaText 2 2 5 5" xfId="26883"/>
    <cellStyle name="SAPBEXchaText 2 2 5 6" xfId="30580"/>
    <cellStyle name="SAPBEXchaText 2 2 6" xfId="9474"/>
    <cellStyle name="SAPBEXchaText 2 2 6 2" xfId="22655"/>
    <cellStyle name="SAPBEXchaText 2 2 7" xfId="12604"/>
    <cellStyle name="SAPBEXchaText 2 2 7 2" xfId="14686"/>
    <cellStyle name="SAPBEXchaText 2 2 8" xfId="17681"/>
    <cellStyle name="SAPBEXchaText 2 2 9" xfId="26879"/>
    <cellStyle name="SAPBEXchaText 2 3" xfId="5216"/>
    <cellStyle name="SAPBEXchaText 2 3 2" xfId="9479"/>
    <cellStyle name="SAPBEXchaText 2 3 2 2" xfId="16073"/>
    <cellStyle name="SAPBEXchaText 2 3 3" xfId="12609"/>
    <cellStyle name="SAPBEXchaText 2 3 3 2" xfId="14681"/>
    <cellStyle name="SAPBEXchaText 2 3 4" xfId="17672"/>
    <cellStyle name="SAPBEXchaText 2 3 5" xfId="26884"/>
    <cellStyle name="SAPBEXchaText 2 3 6" xfId="30581"/>
    <cellStyle name="SAPBEXchaText 2 4" xfId="5217"/>
    <cellStyle name="SAPBEXchaText 2 4 2" xfId="9480"/>
    <cellStyle name="SAPBEXchaText 2 4 2 2" xfId="22649"/>
    <cellStyle name="SAPBEXchaText 2 4 3" xfId="12610"/>
    <cellStyle name="SAPBEXchaText 2 4 3 2" xfId="14680"/>
    <cellStyle name="SAPBEXchaText 2 4 4" xfId="17671"/>
    <cellStyle name="SAPBEXchaText 2 4 5" xfId="26885"/>
    <cellStyle name="SAPBEXchaText 2 4 6" xfId="30582"/>
    <cellStyle name="SAPBEXchaText 2 5" xfId="9473"/>
    <cellStyle name="SAPBEXchaText 2 5 2" xfId="20103"/>
    <cellStyle name="SAPBEXchaText 2 6" xfId="12603"/>
    <cellStyle name="SAPBEXchaText 2 6 2" xfId="14687"/>
    <cellStyle name="SAPBEXchaText 2 7" xfId="5210"/>
    <cellStyle name="SAPBEXchaText 2 8" xfId="17682"/>
    <cellStyle name="SAPBEXchaText 2 9" xfId="26878"/>
    <cellStyle name="SAPBEXchaText 3" xfId="5218"/>
    <cellStyle name="SAPBEXchaText 3 2" xfId="5219"/>
    <cellStyle name="SAPBEXchaText 3 2 10" xfId="30584"/>
    <cellStyle name="SAPBEXchaText 3 2 2" xfId="5220"/>
    <cellStyle name="SAPBEXchaText 3 2 2 2" xfId="9483"/>
    <cellStyle name="SAPBEXchaText 3 2 2 2 2" xfId="20108"/>
    <cellStyle name="SAPBEXchaText 3 2 2 3" xfId="12613"/>
    <cellStyle name="SAPBEXchaText 3 2 2 3 2" xfId="14677"/>
    <cellStyle name="SAPBEXchaText 3 2 2 4" xfId="17668"/>
    <cellStyle name="SAPBEXchaText 3 2 2 5" xfId="26888"/>
    <cellStyle name="SAPBEXchaText 3 2 2 6" xfId="30585"/>
    <cellStyle name="SAPBEXchaText 3 2 3" xfId="5221"/>
    <cellStyle name="SAPBEXchaText 3 2 3 2" xfId="9484"/>
    <cellStyle name="SAPBEXchaText 3 2 3 2 2" xfId="16072"/>
    <cellStyle name="SAPBEXchaText 3 2 3 3" xfId="12614"/>
    <cellStyle name="SAPBEXchaText 3 2 3 3 2" xfId="14676"/>
    <cellStyle name="SAPBEXchaText 3 2 3 4" xfId="17667"/>
    <cellStyle name="SAPBEXchaText 3 2 3 5" xfId="26889"/>
    <cellStyle name="SAPBEXchaText 3 2 3 6" xfId="30586"/>
    <cellStyle name="SAPBEXchaText 3 2 4" xfId="5222"/>
    <cellStyle name="SAPBEXchaText 3 2 4 2" xfId="9485"/>
    <cellStyle name="SAPBEXchaText 3 2 4 2 2" xfId="22652"/>
    <cellStyle name="SAPBEXchaText 3 2 4 3" xfId="12615"/>
    <cellStyle name="SAPBEXchaText 3 2 4 3 2" xfId="14675"/>
    <cellStyle name="SAPBEXchaText 3 2 4 4" xfId="17666"/>
    <cellStyle name="SAPBEXchaText 3 2 4 5" xfId="26890"/>
    <cellStyle name="SAPBEXchaText 3 2 4 6" xfId="30587"/>
    <cellStyle name="SAPBEXchaText 3 2 5" xfId="5223"/>
    <cellStyle name="SAPBEXchaText 3 2 5 2" xfId="9486"/>
    <cellStyle name="SAPBEXchaText 3 2 5 2 2" xfId="20107"/>
    <cellStyle name="SAPBEXchaText 3 2 5 3" xfId="12616"/>
    <cellStyle name="SAPBEXchaText 3 2 5 3 2" xfId="14674"/>
    <cellStyle name="SAPBEXchaText 3 2 5 4" xfId="17665"/>
    <cellStyle name="SAPBEXchaText 3 2 5 5" xfId="26891"/>
    <cellStyle name="SAPBEXchaText 3 2 5 6" xfId="30588"/>
    <cellStyle name="SAPBEXchaText 3 2 6" xfId="9482"/>
    <cellStyle name="SAPBEXchaText 3 2 6 2" xfId="22653"/>
    <cellStyle name="SAPBEXchaText 3 2 7" xfId="12612"/>
    <cellStyle name="SAPBEXchaText 3 2 7 2" xfId="14678"/>
    <cellStyle name="SAPBEXchaText 3 2 8" xfId="17669"/>
    <cellStyle name="SAPBEXchaText 3 2 9" xfId="26887"/>
    <cellStyle name="SAPBEXchaText 3 3" xfId="5224"/>
    <cellStyle name="SAPBEXchaText 3 3 2" xfId="9487"/>
    <cellStyle name="SAPBEXchaText 3 3 2 2" xfId="16071"/>
    <cellStyle name="SAPBEXchaText 3 3 3" xfId="12617"/>
    <cellStyle name="SAPBEXchaText 3 3 3 2" xfId="14673"/>
    <cellStyle name="SAPBEXchaText 3 3 4" xfId="17664"/>
    <cellStyle name="SAPBEXchaText 3 3 5" xfId="26892"/>
    <cellStyle name="SAPBEXchaText 3 3 6" xfId="30589"/>
    <cellStyle name="SAPBEXchaText 3 4" xfId="5225"/>
    <cellStyle name="SAPBEXchaText 3 4 2" xfId="9488"/>
    <cellStyle name="SAPBEXchaText 3 4 2 2" xfId="22651"/>
    <cellStyle name="SAPBEXchaText 3 4 3" xfId="12618"/>
    <cellStyle name="SAPBEXchaText 3 4 3 2" xfId="14672"/>
    <cellStyle name="SAPBEXchaText 3 4 4" xfId="17663"/>
    <cellStyle name="SAPBEXchaText 3 4 5" xfId="26893"/>
    <cellStyle name="SAPBEXchaText 3 4 6" xfId="30590"/>
    <cellStyle name="SAPBEXchaText 3 5" xfId="9481"/>
    <cellStyle name="SAPBEXchaText 3 5 2" xfId="20104"/>
    <cellStyle name="SAPBEXchaText 3 6" xfId="12611"/>
    <cellStyle name="SAPBEXchaText 3 6 2" xfId="14679"/>
    <cellStyle name="SAPBEXchaText 3 7" xfId="17670"/>
    <cellStyle name="SAPBEXchaText 3 8" xfId="26886"/>
    <cellStyle name="SAPBEXchaText 3 9" xfId="30583"/>
    <cellStyle name="SAPBEXchaText_2009-12 Comms actuals " xfId="689"/>
    <cellStyle name="SAPBEXchaText_AMI proposed unit costs" xfId="268"/>
    <cellStyle name="SAPBEXchaText_AMI proposed unit costs 2" xfId="31895"/>
    <cellStyle name="SAPBEXexcBad7" xfId="184"/>
    <cellStyle name="SAPBEXexcBad7 10" xfId="17662"/>
    <cellStyle name="SAPBEXexcBad7 11" xfId="26894"/>
    <cellStyle name="SAPBEXexcBad7 12" xfId="30591"/>
    <cellStyle name="SAPBEXexcBad7 2" xfId="690"/>
    <cellStyle name="SAPBEXexcBad7 2 10" xfId="30592"/>
    <cellStyle name="SAPBEXexcBad7 2 2" xfId="5228"/>
    <cellStyle name="SAPBEXexcBad7 2 2 10" xfId="30593"/>
    <cellStyle name="SAPBEXexcBad7 2 2 2" xfId="5229"/>
    <cellStyle name="SAPBEXexcBad7 2 2 2 2" xfId="9492"/>
    <cellStyle name="SAPBEXexcBad7 2 2 2 2 2" xfId="20105"/>
    <cellStyle name="SAPBEXexcBad7 2 2 2 3" xfId="12622"/>
    <cellStyle name="SAPBEXexcBad7 2 2 2 3 2" xfId="14668"/>
    <cellStyle name="SAPBEXexcBad7 2 2 2 4" xfId="17659"/>
    <cellStyle name="SAPBEXexcBad7 2 2 2 5" xfId="26897"/>
    <cellStyle name="SAPBEXexcBad7 2 2 2 6" xfId="30594"/>
    <cellStyle name="SAPBEXexcBad7 2 2 3" xfId="5230"/>
    <cellStyle name="SAPBEXexcBad7 2 2 3 2" xfId="9493"/>
    <cellStyle name="SAPBEXexcBad7 2 2 3 2 2" xfId="16069"/>
    <cellStyle name="SAPBEXexcBad7 2 2 3 3" xfId="12623"/>
    <cellStyle name="SAPBEXexcBad7 2 2 3 3 2" xfId="14667"/>
    <cellStyle name="SAPBEXexcBad7 2 2 3 4" xfId="17658"/>
    <cellStyle name="SAPBEXexcBad7 2 2 3 5" xfId="26898"/>
    <cellStyle name="SAPBEXexcBad7 2 2 3 6" xfId="30595"/>
    <cellStyle name="SAPBEXexcBad7 2 2 4" xfId="5231"/>
    <cellStyle name="SAPBEXexcBad7 2 2 4 2" xfId="9494"/>
    <cellStyle name="SAPBEXexcBad7 2 2 4 2 2" xfId="16068"/>
    <cellStyle name="SAPBEXexcBad7 2 2 4 3" xfId="12624"/>
    <cellStyle name="SAPBEXexcBad7 2 2 4 3 2" xfId="14666"/>
    <cellStyle name="SAPBEXexcBad7 2 2 4 4" xfId="17657"/>
    <cellStyle name="SAPBEXexcBad7 2 2 4 5" xfId="26899"/>
    <cellStyle name="SAPBEXexcBad7 2 2 4 6" xfId="30596"/>
    <cellStyle name="SAPBEXexcBad7 2 2 5" xfId="5232"/>
    <cellStyle name="SAPBEXexcBad7 2 2 5 2" xfId="9495"/>
    <cellStyle name="SAPBEXexcBad7 2 2 5 2 2" xfId="16067"/>
    <cellStyle name="SAPBEXexcBad7 2 2 5 3" xfId="12625"/>
    <cellStyle name="SAPBEXexcBad7 2 2 5 3 2" xfId="14665"/>
    <cellStyle name="SAPBEXexcBad7 2 2 5 4" xfId="17656"/>
    <cellStyle name="SAPBEXexcBad7 2 2 5 5" xfId="26900"/>
    <cellStyle name="SAPBEXexcBad7 2 2 5 6" xfId="30597"/>
    <cellStyle name="SAPBEXexcBad7 2 2 6" xfId="9491"/>
    <cellStyle name="SAPBEXexcBad7 2 2 6 2" xfId="22650"/>
    <cellStyle name="SAPBEXexcBad7 2 2 7" xfId="12621"/>
    <cellStyle name="SAPBEXexcBad7 2 2 7 2" xfId="14669"/>
    <cellStyle name="SAPBEXexcBad7 2 2 8" xfId="17660"/>
    <cellStyle name="SAPBEXexcBad7 2 2 9" xfId="26896"/>
    <cellStyle name="SAPBEXexcBad7 2 3" xfId="5233"/>
    <cellStyle name="SAPBEXexcBad7 2 3 2" xfId="9496"/>
    <cellStyle name="SAPBEXexcBad7 2 3 2 2" xfId="22640"/>
    <cellStyle name="SAPBEXexcBad7 2 3 3" xfId="12626"/>
    <cellStyle name="SAPBEXexcBad7 2 3 3 2" xfId="14664"/>
    <cellStyle name="SAPBEXexcBad7 2 3 4" xfId="17655"/>
    <cellStyle name="SAPBEXexcBad7 2 3 5" xfId="26901"/>
    <cellStyle name="SAPBEXexcBad7 2 3 6" xfId="30598"/>
    <cellStyle name="SAPBEXexcBad7 2 4" xfId="5234"/>
    <cellStyle name="SAPBEXexcBad7 2 4 2" xfId="9497"/>
    <cellStyle name="SAPBEXexcBad7 2 4 2 2" xfId="20095"/>
    <cellStyle name="SAPBEXexcBad7 2 4 3" xfId="12627"/>
    <cellStyle name="SAPBEXexcBad7 2 4 3 2" xfId="14663"/>
    <cellStyle name="SAPBEXexcBad7 2 4 4" xfId="17654"/>
    <cellStyle name="SAPBEXexcBad7 2 4 5" xfId="26902"/>
    <cellStyle name="SAPBEXexcBad7 2 4 6" xfId="30599"/>
    <cellStyle name="SAPBEXexcBad7 2 5" xfId="9490"/>
    <cellStyle name="SAPBEXexcBad7 2 5 2" xfId="16070"/>
    <cellStyle name="SAPBEXexcBad7 2 6" xfId="12620"/>
    <cellStyle name="SAPBEXexcBad7 2 6 2" xfId="14670"/>
    <cellStyle name="SAPBEXexcBad7 2 7" xfId="5227"/>
    <cellStyle name="SAPBEXexcBad7 2 8" xfId="17661"/>
    <cellStyle name="SAPBEXexcBad7 2 9" xfId="26895"/>
    <cellStyle name="SAPBEXexcBad7 3" xfId="5235"/>
    <cellStyle name="SAPBEXexcBad7 3 2" xfId="5236"/>
    <cellStyle name="SAPBEXexcBad7 3 2 10" xfId="30601"/>
    <cellStyle name="SAPBEXexcBad7 3 2 2" xfId="5237"/>
    <cellStyle name="SAPBEXexcBad7 3 2 2 2" xfId="9500"/>
    <cellStyle name="SAPBEXexcBad7 3 2 2 2 2" xfId="16066"/>
    <cellStyle name="SAPBEXexcBad7 3 2 2 3" xfId="12630"/>
    <cellStyle name="SAPBEXexcBad7 3 2 2 3 2" xfId="14660"/>
    <cellStyle name="SAPBEXexcBad7 3 2 2 4" xfId="17651"/>
    <cellStyle name="SAPBEXexcBad7 3 2 2 5" xfId="26905"/>
    <cellStyle name="SAPBEXexcBad7 3 2 2 6" xfId="30602"/>
    <cellStyle name="SAPBEXexcBad7 3 2 3" xfId="5238"/>
    <cellStyle name="SAPBEXexcBad7 3 2 3 2" xfId="9501"/>
    <cellStyle name="SAPBEXexcBad7 3 2 3 2 2" xfId="22646"/>
    <cellStyle name="SAPBEXexcBad7 3 2 3 3" xfId="12631"/>
    <cellStyle name="SAPBEXexcBad7 3 2 3 3 2" xfId="14659"/>
    <cellStyle name="SAPBEXexcBad7 3 2 3 4" xfId="17650"/>
    <cellStyle name="SAPBEXexcBad7 3 2 3 5" xfId="26906"/>
    <cellStyle name="SAPBEXexcBad7 3 2 3 6" xfId="30603"/>
    <cellStyle name="SAPBEXexcBad7 3 2 4" xfId="5239"/>
    <cellStyle name="SAPBEXexcBad7 3 2 4 2" xfId="9502"/>
    <cellStyle name="SAPBEXexcBad7 3 2 4 2 2" xfId="20101"/>
    <cellStyle name="SAPBEXexcBad7 3 2 4 3" xfId="12632"/>
    <cellStyle name="SAPBEXexcBad7 3 2 4 3 2" xfId="14658"/>
    <cellStyle name="SAPBEXexcBad7 3 2 4 4" xfId="17649"/>
    <cellStyle name="SAPBEXexcBad7 3 2 4 5" xfId="26907"/>
    <cellStyle name="SAPBEXexcBad7 3 2 4 6" xfId="30604"/>
    <cellStyle name="SAPBEXexcBad7 3 2 5" xfId="5240"/>
    <cellStyle name="SAPBEXexcBad7 3 2 5 2" xfId="9503"/>
    <cellStyle name="SAPBEXexcBad7 3 2 5 2 2" xfId="16065"/>
    <cellStyle name="SAPBEXexcBad7 3 2 5 3" xfId="12633"/>
    <cellStyle name="SAPBEXexcBad7 3 2 5 3 2" xfId="14657"/>
    <cellStyle name="SAPBEXexcBad7 3 2 5 4" xfId="23890"/>
    <cellStyle name="SAPBEXexcBad7 3 2 5 5" xfId="26908"/>
    <cellStyle name="SAPBEXexcBad7 3 2 5 6" xfId="30605"/>
    <cellStyle name="SAPBEXexcBad7 3 2 6" xfId="9499"/>
    <cellStyle name="SAPBEXexcBad7 3 2 6 2" xfId="20102"/>
    <cellStyle name="SAPBEXexcBad7 3 2 7" xfId="12629"/>
    <cellStyle name="SAPBEXexcBad7 3 2 7 2" xfId="14661"/>
    <cellStyle name="SAPBEXexcBad7 3 2 8" xfId="17652"/>
    <cellStyle name="SAPBEXexcBad7 3 2 9" xfId="26904"/>
    <cellStyle name="SAPBEXexcBad7 3 3" xfId="5241"/>
    <cellStyle name="SAPBEXexcBad7 3 3 2" xfId="9504"/>
    <cellStyle name="SAPBEXexcBad7 3 3 2 2" xfId="22641"/>
    <cellStyle name="SAPBEXexcBad7 3 3 3" xfId="12634"/>
    <cellStyle name="SAPBEXexcBad7 3 3 3 2" xfId="14656"/>
    <cellStyle name="SAPBEXexcBad7 3 3 4" xfId="21347"/>
    <cellStyle name="SAPBEXexcBad7 3 3 5" xfId="26909"/>
    <cellStyle name="SAPBEXexcBad7 3 3 6" xfId="30606"/>
    <cellStyle name="SAPBEXexcBad7 3 4" xfId="5242"/>
    <cellStyle name="SAPBEXexcBad7 3 4 2" xfId="9505"/>
    <cellStyle name="SAPBEXexcBad7 3 4 2 2" xfId="20096"/>
    <cellStyle name="SAPBEXexcBad7 3 4 3" xfId="12635"/>
    <cellStyle name="SAPBEXexcBad7 3 4 3 2" xfId="14655"/>
    <cellStyle name="SAPBEXexcBad7 3 4 4" xfId="17648"/>
    <cellStyle name="SAPBEXexcBad7 3 4 5" xfId="26910"/>
    <cellStyle name="SAPBEXexcBad7 3 4 6" xfId="30607"/>
    <cellStyle name="SAPBEXexcBad7 3 5" xfId="9498"/>
    <cellStyle name="SAPBEXexcBad7 3 5 2" xfId="22647"/>
    <cellStyle name="SAPBEXexcBad7 3 6" xfId="12628"/>
    <cellStyle name="SAPBEXexcBad7 3 6 2" xfId="14662"/>
    <cellStyle name="SAPBEXexcBad7 3 7" xfId="17653"/>
    <cellStyle name="SAPBEXexcBad7 3 8" xfId="26903"/>
    <cellStyle name="SAPBEXexcBad7 3 9" xfId="30600"/>
    <cellStyle name="SAPBEXexcBad7 4" xfId="5243"/>
    <cellStyle name="SAPBEXexcBad7 4 10" xfId="30608"/>
    <cellStyle name="SAPBEXexcBad7 4 2" xfId="5244"/>
    <cellStyle name="SAPBEXexcBad7 4 2 2" xfId="9507"/>
    <cellStyle name="SAPBEXexcBad7 4 2 2 2" xfId="20100"/>
    <cellStyle name="SAPBEXexcBad7 4 2 3" xfId="12637"/>
    <cellStyle name="SAPBEXexcBad7 4 2 3 2" xfId="14653"/>
    <cellStyle name="SAPBEXexcBad7 4 2 4" xfId="21346"/>
    <cellStyle name="SAPBEXexcBad7 4 2 5" xfId="26912"/>
    <cellStyle name="SAPBEXexcBad7 4 2 6" xfId="30609"/>
    <cellStyle name="SAPBEXexcBad7 4 3" xfId="5245"/>
    <cellStyle name="SAPBEXexcBad7 4 3 2" xfId="9508"/>
    <cellStyle name="SAPBEXexcBad7 4 3 2 2" xfId="16064"/>
    <cellStyle name="SAPBEXexcBad7 4 3 3" xfId="12638"/>
    <cellStyle name="SAPBEXexcBad7 4 3 3 2" xfId="14652"/>
    <cellStyle name="SAPBEXexcBad7 4 3 4" xfId="17647"/>
    <cellStyle name="SAPBEXexcBad7 4 3 5" xfId="26913"/>
    <cellStyle name="SAPBEXexcBad7 4 3 6" xfId="30610"/>
    <cellStyle name="SAPBEXexcBad7 4 4" xfId="5246"/>
    <cellStyle name="SAPBEXexcBad7 4 4 2" xfId="9509"/>
    <cellStyle name="SAPBEXexcBad7 4 4 2 2" xfId="22644"/>
    <cellStyle name="SAPBEXexcBad7 4 4 3" xfId="12639"/>
    <cellStyle name="SAPBEXexcBad7 4 4 3 2" xfId="14651"/>
    <cellStyle name="SAPBEXexcBad7 4 4 4" xfId="23884"/>
    <cellStyle name="SAPBEXexcBad7 4 4 5" xfId="26914"/>
    <cellStyle name="SAPBEXexcBad7 4 4 6" xfId="30611"/>
    <cellStyle name="SAPBEXexcBad7 4 5" xfId="5247"/>
    <cellStyle name="SAPBEXexcBad7 4 5 2" xfId="9510"/>
    <cellStyle name="SAPBEXexcBad7 4 5 2 2" xfId="20099"/>
    <cellStyle name="SAPBEXexcBad7 4 5 3" xfId="12640"/>
    <cellStyle name="SAPBEXexcBad7 4 5 3 2" xfId="14650"/>
    <cellStyle name="SAPBEXexcBad7 4 5 4" xfId="21341"/>
    <cellStyle name="SAPBEXexcBad7 4 5 5" xfId="26915"/>
    <cellStyle name="SAPBEXexcBad7 4 5 6" xfId="30612"/>
    <cellStyle name="SAPBEXexcBad7 4 6" xfId="9506"/>
    <cellStyle name="SAPBEXexcBad7 4 6 2" xfId="22645"/>
    <cellStyle name="SAPBEXexcBad7 4 7" xfId="12636"/>
    <cellStyle name="SAPBEXexcBad7 4 7 2" xfId="14654"/>
    <cellStyle name="SAPBEXexcBad7 4 8" xfId="23889"/>
    <cellStyle name="SAPBEXexcBad7 4 9" xfId="26911"/>
    <cellStyle name="SAPBEXexcBad7 5" xfId="5248"/>
    <cellStyle name="SAPBEXexcBad7 5 10" xfId="30613"/>
    <cellStyle name="SAPBEXexcBad7 5 2" xfId="5249"/>
    <cellStyle name="SAPBEXexcBad7 5 2 2" xfId="9512"/>
    <cellStyle name="SAPBEXexcBad7 5 2 2 2" xfId="22643"/>
    <cellStyle name="SAPBEXexcBad7 5 2 3" xfId="12642"/>
    <cellStyle name="SAPBEXexcBad7 5 2 3 2" xfId="14648"/>
    <cellStyle name="SAPBEXexcBad7 5 2 4" xfId="21345"/>
    <cellStyle name="SAPBEXexcBad7 5 2 5" xfId="26917"/>
    <cellStyle name="SAPBEXexcBad7 5 2 6" xfId="30614"/>
    <cellStyle name="SAPBEXexcBad7 5 3" xfId="5250"/>
    <cellStyle name="SAPBEXexcBad7 5 3 2" xfId="9513"/>
    <cellStyle name="SAPBEXexcBad7 5 3 2 2" xfId="20098"/>
    <cellStyle name="SAPBEXexcBad7 5 3 3" xfId="12643"/>
    <cellStyle name="SAPBEXexcBad7 5 3 3 2" xfId="14647"/>
    <cellStyle name="SAPBEXexcBad7 5 3 4" xfId="17646"/>
    <cellStyle name="SAPBEXexcBad7 5 3 5" xfId="26918"/>
    <cellStyle name="SAPBEXexcBad7 5 3 6" xfId="30615"/>
    <cellStyle name="SAPBEXexcBad7 5 4" xfId="5251"/>
    <cellStyle name="SAPBEXexcBad7 5 4 2" xfId="9514"/>
    <cellStyle name="SAPBEXexcBad7 5 4 2 2" xfId="16062"/>
    <cellStyle name="SAPBEXexcBad7 5 4 3" xfId="12644"/>
    <cellStyle name="SAPBEXexcBad7 5 4 3 2" xfId="14646"/>
    <cellStyle name="SAPBEXexcBad7 5 4 4" xfId="23887"/>
    <cellStyle name="SAPBEXexcBad7 5 4 5" xfId="26919"/>
    <cellStyle name="SAPBEXexcBad7 5 4 6" xfId="30616"/>
    <cellStyle name="SAPBEXexcBad7 5 5" xfId="5252"/>
    <cellStyle name="SAPBEXexcBad7 5 5 2" xfId="9515"/>
    <cellStyle name="SAPBEXexcBad7 5 5 2 2" xfId="22642"/>
    <cellStyle name="SAPBEXexcBad7 5 5 3" xfId="12645"/>
    <cellStyle name="SAPBEXexcBad7 5 5 3 2" xfId="14645"/>
    <cellStyle name="SAPBEXexcBad7 5 5 4" xfId="21344"/>
    <cellStyle name="SAPBEXexcBad7 5 5 5" xfId="26920"/>
    <cellStyle name="SAPBEXexcBad7 5 5 6" xfId="30617"/>
    <cellStyle name="SAPBEXexcBad7 5 6" xfId="9511"/>
    <cellStyle name="SAPBEXexcBad7 5 6 2" xfId="16063"/>
    <cellStyle name="SAPBEXexcBad7 5 7" xfId="12641"/>
    <cellStyle name="SAPBEXexcBad7 5 7 2" xfId="14649"/>
    <cellStyle name="SAPBEXexcBad7 5 8" xfId="23888"/>
    <cellStyle name="SAPBEXexcBad7 5 9" xfId="26916"/>
    <cellStyle name="SAPBEXexcBad7 6" xfId="5253"/>
    <cellStyle name="SAPBEXexcBad7 6 2" xfId="9516"/>
    <cellStyle name="SAPBEXexcBad7 6 2 2" xfId="20097"/>
    <cellStyle name="SAPBEXexcBad7 6 3" xfId="12646"/>
    <cellStyle name="SAPBEXexcBad7 6 3 2" xfId="14644"/>
    <cellStyle name="SAPBEXexcBad7 6 4" xfId="17645"/>
    <cellStyle name="SAPBEXexcBad7 6 5" xfId="26921"/>
    <cellStyle name="SAPBEXexcBad7 6 6" xfId="30618"/>
    <cellStyle name="SAPBEXexcBad7 7" xfId="5254"/>
    <cellStyle name="SAPBEXexcBad7 7 2" xfId="9517"/>
    <cellStyle name="SAPBEXexcBad7 7 2 2" xfId="16061"/>
    <cellStyle name="SAPBEXexcBad7 7 3" xfId="12647"/>
    <cellStyle name="SAPBEXexcBad7 7 3 2" xfId="14643"/>
    <cellStyle name="SAPBEXexcBad7 7 4" xfId="23886"/>
    <cellStyle name="SAPBEXexcBad7 7 5" xfId="26922"/>
    <cellStyle name="SAPBEXexcBad7 7 6" xfId="30619"/>
    <cellStyle name="SAPBEXexcBad7 8" xfId="9489"/>
    <cellStyle name="SAPBEXexcBad7 8 2" xfId="20106"/>
    <cellStyle name="SAPBEXexcBad7 9" xfId="12619"/>
    <cellStyle name="SAPBEXexcBad7 9 2" xfId="14671"/>
    <cellStyle name="SAPBEXexcBad7_PAL Graphs" xfId="691"/>
    <cellStyle name="SAPBEXexcBad8" xfId="185"/>
    <cellStyle name="SAPBEXexcBad8 10" xfId="21343"/>
    <cellStyle name="SAPBEXexcBad8 11" xfId="26923"/>
    <cellStyle name="SAPBEXexcBad8 12" xfId="30620"/>
    <cellStyle name="SAPBEXexcBad8 2" xfId="692"/>
    <cellStyle name="SAPBEXexcBad8 2 10" xfId="30621"/>
    <cellStyle name="SAPBEXexcBad8 2 2" xfId="5257"/>
    <cellStyle name="SAPBEXexcBad8 2 2 10" xfId="30622"/>
    <cellStyle name="SAPBEXexcBad8 2 2 2" xfId="5258"/>
    <cellStyle name="SAPBEXexcBad8 2 2 2 2" xfId="9521"/>
    <cellStyle name="SAPBEXexcBad8 2 2 2 2 2" xfId="20087"/>
    <cellStyle name="SAPBEXexcBad8 2 2 2 3" xfId="12651"/>
    <cellStyle name="SAPBEXexcBad8 2 2 2 3 2" xfId="14639"/>
    <cellStyle name="SAPBEXexcBad8 2 2 2 4" xfId="21342"/>
    <cellStyle name="SAPBEXexcBad8 2 2 2 5" xfId="26926"/>
    <cellStyle name="SAPBEXexcBad8 2 2 2 6" xfId="30623"/>
    <cellStyle name="SAPBEXexcBad8 2 2 3" xfId="5259"/>
    <cellStyle name="SAPBEXexcBad8 2 2 3 2" xfId="9522"/>
    <cellStyle name="SAPBEXexcBad8 2 2 3 2 2" xfId="22639"/>
    <cellStyle name="SAPBEXexcBad8 2 2 3 3" xfId="12652"/>
    <cellStyle name="SAPBEXexcBad8 2 2 3 3 2" xfId="14638"/>
    <cellStyle name="SAPBEXexcBad8 2 2 3 4" xfId="17643"/>
    <cellStyle name="SAPBEXexcBad8 2 2 3 5" xfId="26927"/>
    <cellStyle name="SAPBEXexcBad8 2 2 3 6" xfId="30624"/>
    <cellStyle name="SAPBEXexcBad8 2 2 4" xfId="5260"/>
    <cellStyle name="SAPBEXexcBad8 2 2 4 2" xfId="9523"/>
    <cellStyle name="SAPBEXexcBad8 2 2 4 2 2" xfId="20094"/>
    <cellStyle name="SAPBEXexcBad8 2 2 4 3" xfId="12653"/>
    <cellStyle name="SAPBEXexcBad8 2 2 4 3 2" xfId="14637"/>
    <cellStyle name="SAPBEXexcBad8 2 2 4 4" xfId="17642"/>
    <cellStyle name="SAPBEXexcBad8 2 2 4 5" xfId="26928"/>
    <cellStyle name="SAPBEXexcBad8 2 2 4 6" xfId="30625"/>
    <cellStyle name="SAPBEXexcBad8 2 2 5" xfId="5261"/>
    <cellStyle name="SAPBEXexcBad8 2 2 5 2" xfId="9524"/>
    <cellStyle name="SAPBEXexcBad8 2 2 5 2 2" xfId="16058"/>
    <cellStyle name="SAPBEXexcBad8 2 2 5 3" xfId="12654"/>
    <cellStyle name="SAPBEXexcBad8 2 2 5 3 2" xfId="14636"/>
    <cellStyle name="SAPBEXexcBad8 2 2 5 4" xfId="23879"/>
    <cellStyle name="SAPBEXexcBad8 2 2 5 5" xfId="26929"/>
    <cellStyle name="SAPBEXexcBad8 2 2 5 6" xfId="30626"/>
    <cellStyle name="SAPBEXexcBad8 2 2 6" xfId="9520"/>
    <cellStyle name="SAPBEXexcBad8 2 2 6 2" xfId="22632"/>
    <cellStyle name="SAPBEXexcBad8 2 2 7" xfId="12650"/>
    <cellStyle name="SAPBEXexcBad8 2 2 7 2" xfId="14640"/>
    <cellStyle name="SAPBEXexcBad8 2 2 8" xfId="23885"/>
    <cellStyle name="SAPBEXexcBad8 2 2 9" xfId="26925"/>
    <cellStyle name="SAPBEXexcBad8 2 3" xfId="5262"/>
    <cellStyle name="SAPBEXexcBad8 2 3 2" xfId="9525"/>
    <cellStyle name="SAPBEXexcBad8 2 3 2 2" xfId="22638"/>
    <cellStyle name="SAPBEXexcBad8 2 3 3" xfId="12655"/>
    <cellStyle name="SAPBEXexcBad8 2 3 3 2" xfId="14635"/>
    <cellStyle name="SAPBEXexcBad8 2 3 4" xfId="21336"/>
    <cellStyle name="SAPBEXexcBad8 2 3 5" xfId="26930"/>
    <cellStyle name="SAPBEXexcBad8 2 3 6" xfId="30627"/>
    <cellStyle name="SAPBEXexcBad8 2 4" xfId="5263"/>
    <cellStyle name="SAPBEXexcBad8 2 4 2" xfId="9526"/>
    <cellStyle name="SAPBEXexcBad8 2 4 2 2" xfId="20093"/>
    <cellStyle name="SAPBEXexcBad8 2 4 3" xfId="12656"/>
    <cellStyle name="SAPBEXexcBad8 2 4 3 2" xfId="14634"/>
    <cellStyle name="SAPBEXexcBad8 2 4 4" xfId="23883"/>
    <cellStyle name="SAPBEXexcBad8 2 4 5" xfId="26931"/>
    <cellStyle name="SAPBEXexcBad8 2 4 6" xfId="30628"/>
    <cellStyle name="SAPBEXexcBad8 2 5" xfId="9519"/>
    <cellStyle name="SAPBEXexcBad8 2 5 2" xfId="16059"/>
    <cellStyle name="SAPBEXexcBad8 2 6" xfId="12649"/>
    <cellStyle name="SAPBEXexcBad8 2 6 2" xfId="14641"/>
    <cellStyle name="SAPBEXexcBad8 2 7" xfId="5256"/>
    <cellStyle name="SAPBEXexcBad8 2 8" xfId="17644"/>
    <cellStyle name="SAPBEXexcBad8 2 9" xfId="26924"/>
    <cellStyle name="SAPBEXexcBad8 3" xfId="5264"/>
    <cellStyle name="SAPBEXexcBad8 3 2" xfId="5265"/>
    <cellStyle name="SAPBEXexcBad8 3 2 10" xfId="30630"/>
    <cellStyle name="SAPBEXexcBad8 3 2 2" xfId="5266"/>
    <cellStyle name="SAPBEXexcBad8 3 2 2 2" xfId="9529"/>
    <cellStyle name="SAPBEXexcBad8 3 2 2 2 2" xfId="20088"/>
    <cellStyle name="SAPBEXexcBad8 3 2 2 3" xfId="12659"/>
    <cellStyle name="SAPBEXexcBad8 3 2 2 3 2" xfId="14631"/>
    <cellStyle name="SAPBEXexcBad8 3 2 2 4" xfId="23882"/>
    <cellStyle name="SAPBEXexcBad8 3 2 2 5" xfId="26934"/>
    <cellStyle name="SAPBEXexcBad8 3 2 2 6" xfId="30631"/>
    <cellStyle name="SAPBEXexcBad8 3 2 3" xfId="5267"/>
    <cellStyle name="SAPBEXexcBad8 3 2 3 2" xfId="9530"/>
    <cellStyle name="SAPBEXexcBad8 3 2 3 2 2" xfId="22637"/>
    <cellStyle name="SAPBEXexcBad8 3 2 3 3" xfId="12660"/>
    <cellStyle name="SAPBEXexcBad8 3 2 3 3 2" xfId="14630"/>
    <cellStyle name="SAPBEXexcBad8 3 2 3 4" xfId="21339"/>
    <cellStyle name="SAPBEXexcBad8 3 2 3 5" xfId="26935"/>
    <cellStyle name="SAPBEXexcBad8 3 2 3 6" xfId="30632"/>
    <cellStyle name="SAPBEXexcBad8 3 2 4" xfId="5268"/>
    <cellStyle name="SAPBEXexcBad8 3 2 4 2" xfId="9531"/>
    <cellStyle name="SAPBEXexcBad8 3 2 4 2 2" xfId="20092"/>
    <cellStyle name="SAPBEXexcBad8 3 2 4 3" xfId="12661"/>
    <cellStyle name="SAPBEXexcBad8 3 2 4 3 2" xfId="14629"/>
    <cellStyle name="SAPBEXexcBad8 3 2 4 4" xfId="17640"/>
    <cellStyle name="SAPBEXexcBad8 3 2 4 5" xfId="26936"/>
    <cellStyle name="SAPBEXexcBad8 3 2 4 6" xfId="30633"/>
    <cellStyle name="SAPBEXexcBad8 3 2 5" xfId="5269"/>
    <cellStyle name="SAPBEXexcBad8 3 2 5 2" xfId="9532"/>
    <cellStyle name="SAPBEXexcBad8 3 2 5 2 2" xfId="16056"/>
    <cellStyle name="SAPBEXexcBad8 3 2 5 3" xfId="12662"/>
    <cellStyle name="SAPBEXexcBad8 3 2 5 3 2" xfId="14628"/>
    <cellStyle name="SAPBEXexcBad8 3 2 5 4" xfId="23881"/>
    <cellStyle name="SAPBEXexcBad8 3 2 5 5" xfId="26937"/>
    <cellStyle name="SAPBEXexcBad8 3 2 5 6" xfId="30634"/>
    <cellStyle name="SAPBEXexcBad8 3 2 6" xfId="9528"/>
    <cellStyle name="SAPBEXexcBad8 3 2 6 2" xfId="22633"/>
    <cellStyle name="SAPBEXexcBad8 3 2 7" xfId="12658"/>
    <cellStyle name="SAPBEXexcBad8 3 2 7 2" xfId="14632"/>
    <cellStyle name="SAPBEXexcBad8 3 2 8" xfId="17641"/>
    <cellStyle name="SAPBEXexcBad8 3 2 9" xfId="26933"/>
    <cellStyle name="SAPBEXexcBad8 3 3" xfId="5270"/>
    <cellStyle name="SAPBEXexcBad8 3 3 2" xfId="9533"/>
    <cellStyle name="SAPBEXexcBad8 3 3 2 2" xfId="22636"/>
    <cellStyle name="SAPBEXexcBad8 3 3 3" xfId="12663"/>
    <cellStyle name="SAPBEXexcBad8 3 3 3 2" xfId="14627"/>
    <cellStyle name="SAPBEXexcBad8 3 3 4" xfId="21338"/>
    <cellStyle name="SAPBEXexcBad8 3 3 5" xfId="26938"/>
    <cellStyle name="SAPBEXexcBad8 3 3 6" xfId="30635"/>
    <cellStyle name="SAPBEXexcBad8 3 4" xfId="5271"/>
    <cellStyle name="SAPBEXexcBad8 3 4 2" xfId="9534"/>
    <cellStyle name="SAPBEXexcBad8 3 4 2 2" xfId="20091"/>
    <cellStyle name="SAPBEXexcBad8 3 4 3" xfId="12664"/>
    <cellStyle name="SAPBEXexcBad8 3 4 3 2" xfId="14626"/>
    <cellStyle name="SAPBEXexcBad8 3 4 4" xfId="17639"/>
    <cellStyle name="SAPBEXexcBad8 3 4 5" xfId="26939"/>
    <cellStyle name="SAPBEXexcBad8 3 4 6" xfId="30636"/>
    <cellStyle name="SAPBEXexcBad8 3 5" xfId="9527"/>
    <cellStyle name="SAPBEXexcBad8 3 5 2" xfId="16057"/>
    <cellStyle name="SAPBEXexcBad8 3 6" xfId="12657"/>
    <cellStyle name="SAPBEXexcBad8 3 6 2" xfId="14633"/>
    <cellStyle name="SAPBEXexcBad8 3 7" xfId="21340"/>
    <cellStyle name="SAPBEXexcBad8 3 8" xfId="26932"/>
    <cellStyle name="SAPBEXexcBad8 3 9" xfId="30629"/>
    <cellStyle name="SAPBEXexcBad8 4" xfId="5272"/>
    <cellStyle name="SAPBEXexcBad8 4 10" xfId="30637"/>
    <cellStyle name="SAPBEXexcBad8 4 2" xfId="5273"/>
    <cellStyle name="SAPBEXexcBad8 4 2 2" xfId="9536"/>
    <cellStyle name="SAPBEXexcBad8 4 2 2 2" xfId="22635"/>
    <cellStyle name="SAPBEXexcBad8 4 2 3" xfId="12666"/>
    <cellStyle name="SAPBEXexcBad8 4 2 3 2" xfId="14624"/>
    <cellStyle name="SAPBEXexcBad8 4 2 4" xfId="21337"/>
    <cellStyle name="SAPBEXexcBad8 4 2 5" xfId="26941"/>
    <cellStyle name="SAPBEXexcBad8 4 2 6" xfId="30638"/>
    <cellStyle name="SAPBEXexcBad8 4 3" xfId="5274"/>
    <cellStyle name="SAPBEXexcBad8 4 3 2" xfId="9537"/>
    <cellStyle name="SAPBEXexcBad8 4 3 2 2" xfId="20090"/>
    <cellStyle name="SAPBEXexcBad8 4 3 3" xfId="12667"/>
    <cellStyle name="SAPBEXexcBad8 4 3 3 2" xfId="14623"/>
    <cellStyle name="SAPBEXexcBad8 4 3 4" xfId="17638"/>
    <cellStyle name="SAPBEXexcBad8 4 3 5" xfId="26942"/>
    <cellStyle name="SAPBEXexcBad8 4 3 6" xfId="30639"/>
    <cellStyle name="SAPBEXexcBad8 4 4" xfId="5275"/>
    <cellStyle name="SAPBEXexcBad8 4 4 2" xfId="9538"/>
    <cellStyle name="SAPBEXexcBad8 4 4 2 2" xfId="16054"/>
    <cellStyle name="SAPBEXexcBad8 4 4 3" xfId="12668"/>
    <cellStyle name="SAPBEXexcBad8 4 4 3 2" xfId="14622"/>
    <cellStyle name="SAPBEXexcBad8 4 4 4" xfId="17637"/>
    <cellStyle name="SAPBEXexcBad8 4 4 5" xfId="26943"/>
    <cellStyle name="SAPBEXexcBad8 4 4 6" xfId="30640"/>
    <cellStyle name="SAPBEXexcBad8 4 5" xfId="5276"/>
    <cellStyle name="SAPBEXexcBad8 4 5 2" xfId="9539"/>
    <cellStyle name="SAPBEXexcBad8 4 5 2 2" xfId="22634"/>
    <cellStyle name="SAPBEXexcBad8 4 5 3" xfId="12669"/>
    <cellStyle name="SAPBEXexcBad8 4 5 3 2" xfId="14621"/>
    <cellStyle name="SAPBEXexcBad8 4 5 4" xfId="23866"/>
    <cellStyle name="SAPBEXexcBad8 4 5 5" xfId="26944"/>
    <cellStyle name="SAPBEXexcBad8 4 5 6" xfId="30641"/>
    <cellStyle name="SAPBEXexcBad8 4 6" xfId="9535"/>
    <cellStyle name="SAPBEXexcBad8 4 6 2" xfId="16055"/>
    <cellStyle name="SAPBEXexcBad8 4 7" xfId="12665"/>
    <cellStyle name="SAPBEXexcBad8 4 7 2" xfId="14625"/>
    <cellStyle name="SAPBEXexcBad8 4 8" xfId="23880"/>
    <cellStyle name="SAPBEXexcBad8 4 9" xfId="26940"/>
    <cellStyle name="SAPBEXexcBad8 5" xfId="5277"/>
    <cellStyle name="SAPBEXexcBad8 5 10" xfId="30642"/>
    <cellStyle name="SAPBEXexcBad8 5 2" xfId="5278"/>
    <cellStyle name="SAPBEXexcBad8 5 2 2" xfId="9541"/>
    <cellStyle name="SAPBEXexcBad8 5 2 2 2" xfId="16053"/>
    <cellStyle name="SAPBEXexcBad8 5 2 3" xfId="12671"/>
    <cellStyle name="SAPBEXexcBad8 5 2 3 2" xfId="14619"/>
    <cellStyle name="SAPBEXexcBad8 5 2 4" xfId="23878"/>
    <cellStyle name="SAPBEXexcBad8 5 2 5" xfId="26946"/>
    <cellStyle name="SAPBEXexcBad8 5 2 6" xfId="30643"/>
    <cellStyle name="SAPBEXexcBad8 5 3" xfId="5279"/>
    <cellStyle name="SAPBEXexcBad8 5 3 2" xfId="9542"/>
    <cellStyle name="SAPBEXexcBad8 5 3 2 2" xfId="16052"/>
    <cellStyle name="SAPBEXexcBad8 5 3 3" xfId="12672"/>
    <cellStyle name="SAPBEXexcBad8 5 3 3 2" xfId="14618"/>
    <cellStyle name="SAPBEXexcBad8 5 3 4" xfId="21335"/>
    <cellStyle name="SAPBEXexcBad8 5 3 5" xfId="26947"/>
    <cellStyle name="SAPBEXexcBad8 5 3 6" xfId="30644"/>
    <cellStyle name="SAPBEXexcBad8 5 4" xfId="5280"/>
    <cellStyle name="SAPBEXexcBad8 5 4 2" xfId="9543"/>
    <cellStyle name="SAPBEXexcBad8 5 4 2 2" xfId="16051"/>
    <cellStyle name="SAPBEXexcBad8 5 4 3" xfId="12673"/>
    <cellStyle name="SAPBEXexcBad8 5 4 3 2" xfId="14617"/>
    <cellStyle name="SAPBEXexcBad8 5 4 4" xfId="17636"/>
    <cellStyle name="SAPBEXexcBad8 5 4 5" xfId="26948"/>
    <cellStyle name="SAPBEXexcBad8 5 4 6" xfId="30645"/>
    <cellStyle name="SAPBEXexcBad8 5 5" xfId="5281"/>
    <cellStyle name="SAPBEXexcBad8 5 5 2" xfId="9544"/>
    <cellStyle name="SAPBEXexcBad8 5 5 2 2" xfId="22624"/>
    <cellStyle name="SAPBEXexcBad8 5 5 3" xfId="12674"/>
    <cellStyle name="SAPBEXexcBad8 5 5 3 2" xfId="14616"/>
    <cellStyle name="SAPBEXexcBad8 5 5 4" xfId="23877"/>
    <cellStyle name="SAPBEXexcBad8 5 5 5" xfId="26949"/>
    <cellStyle name="SAPBEXexcBad8 5 5 6" xfId="30646"/>
    <cellStyle name="SAPBEXexcBad8 5 6" xfId="9540"/>
    <cellStyle name="SAPBEXexcBad8 5 6 2" xfId="20089"/>
    <cellStyle name="SAPBEXexcBad8 5 7" xfId="12670"/>
    <cellStyle name="SAPBEXexcBad8 5 7 2" xfId="14620"/>
    <cellStyle name="SAPBEXexcBad8 5 8" xfId="21323"/>
    <cellStyle name="SAPBEXexcBad8 5 9" xfId="26945"/>
    <cellStyle name="SAPBEXexcBad8 6" xfId="5282"/>
    <cellStyle name="SAPBEXexcBad8 6 2" xfId="9545"/>
    <cellStyle name="SAPBEXexcBad8 6 2 2" xfId="20079"/>
    <cellStyle name="SAPBEXexcBad8 6 3" xfId="12675"/>
    <cellStyle name="SAPBEXexcBad8 6 3 2" xfId="14615"/>
    <cellStyle name="SAPBEXexcBad8 6 4" xfId="21334"/>
    <cellStyle name="SAPBEXexcBad8 6 5" xfId="26950"/>
    <cellStyle name="SAPBEXexcBad8 6 6" xfId="30647"/>
    <cellStyle name="SAPBEXexcBad8 7" xfId="5283"/>
    <cellStyle name="SAPBEXexcBad8 7 2" xfId="9546"/>
    <cellStyle name="SAPBEXexcBad8 7 2 2" xfId="22631"/>
    <cellStyle name="SAPBEXexcBad8 7 3" xfId="12676"/>
    <cellStyle name="SAPBEXexcBad8 7 3 2" xfId="14614"/>
    <cellStyle name="SAPBEXexcBad8 7 4" xfId="17635"/>
    <cellStyle name="SAPBEXexcBad8 7 5" xfId="26951"/>
    <cellStyle name="SAPBEXexcBad8 7 6" xfId="30648"/>
    <cellStyle name="SAPBEXexcBad8 8" xfId="9518"/>
    <cellStyle name="SAPBEXexcBad8 8 2" xfId="16060"/>
    <cellStyle name="SAPBEXexcBad8 9" xfId="12648"/>
    <cellStyle name="SAPBEXexcBad8 9 2" xfId="14642"/>
    <cellStyle name="SAPBEXexcBad8_PAL Graphs" xfId="693"/>
    <cellStyle name="SAPBEXexcBad9" xfId="186"/>
    <cellStyle name="SAPBEXexcBad9 10" xfId="23872"/>
    <cellStyle name="SAPBEXexcBad9 11" xfId="26952"/>
    <cellStyle name="SAPBEXexcBad9 12" xfId="30649"/>
    <cellStyle name="SAPBEXexcBad9 2" xfId="694"/>
    <cellStyle name="SAPBEXexcBad9 2 2" xfId="5286"/>
    <cellStyle name="SAPBEXexcBad9 2 2 10" xfId="30651"/>
    <cellStyle name="SAPBEXexcBad9 2 2 2" xfId="5287"/>
    <cellStyle name="SAPBEXexcBad9 2 2 2 2" xfId="9550"/>
    <cellStyle name="SAPBEXexcBad9 2 2 2 2 2" xfId="20085"/>
    <cellStyle name="SAPBEXexcBad9 2 2 2 3" xfId="12680"/>
    <cellStyle name="SAPBEXexcBad9 2 2 2 3 2" xfId="14610"/>
    <cellStyle name="SAPBEXexcBad9 2 2 2 4" xfId="21333"/>
    <cellStyle name="SAPBEXexcBad9 2 2 2 5" xfId="26955"/>
    <cellStyle name="SAPBEXexcBad9 2 2 2 6" xfId="30652"/>
    <cellStyle name="SAPBEXexcBad9 2 2 3" xfId="5288"/>
    <cellStyle name="SAPBEXexcBad9 2 2 3 2" xfId="9551"/>
    <cellStyle name="SAPBEXexcBad9 2 2 3 2 2" xfId="16049"/>
    <cellStyle name="SAPBEXexcBad9 2 2 3 3" xfId="12681"/>
    <cellStyle name="SAPBEXexcBad9 2 2 3 3 2" xfId="14609"/>
    <cellStyle name="SAPBEXexcBad9 2 2 3 4" xfId="17634"/>
    <cellStyle name="SAPBEXexcBad9 2 2 3 5" xfId="26956"/>
    <cellStyle name="SAPBEXexcBad9 2 2 3 6" xfId="30653"/>
    <cellStyle name="SAPBEXexcBad9 2 2 4" xfId="5289"/>
    <cellStyle name="SAPBEXexcBad9 2 2 4 2" xfId="9552"/>
    <cellStyle name="SAPBEXexcBad9 2 2 4 2 2" xfId="22625"/>
    <cellStyle name="SAPBEXexcBad9 2 2 4 3" xfId="12682"/>
    <cellStyle name="SAPBEXexcBad9 2 2 4 3 2" xfId="14608"/>
    <cellStyle name="SAPBEXexcBad9 2 2 4 4" xfId="23875"/>
    <cellStyle name="SAPBEXexcBad9 2 2 4 5" xfId="26957"/>
    <cellStyle name="SAPBEXexcBad9 2 2 4 6" xfId="30654"/>
    <cellStyle name="SAPBEXexcBad9 2 2 5" xfId="5290"/>
    <cellStyle name="SAPBEXexcBad9 2 2 5 2" xfId="9553"/>
    <cellStyle name="SAPBEXexcBad9 2 2 5 2 2" xfId="20080"/>
    <cellStyle name="SAPBEXexcBad9 2 2 5 3" xfId="12683"/>
    <cellStyle name="SAPBEXexcBad9 2 2 5 3 2" xfId="14607"/>
    <cellStyle name="SAPBEXexcBad9 2 2 5 4" xfId="21332"/>
    <cellStyle name="SAPBEXexcBad9 2 2 5 5" xfId="26958"/>
    <cellStyle name="SAPBEXexcBad9 2 2 5 6" xfId="30655"/>
    <cellStyle name="SAPBEXexcBad9 2 2 6" xfId="9549"/>
    <cellStyle name="SAPBEXexcBad9 2 2 6 2" xfId="22630"/>
    <cellStyle name="SAPBEXexcBad9 2 2 7" xfId="12679"/>
    <cellStyle name="SAPBEXexcBad9 2 2 7 2" xfId="14611"/>
    <cellStyle name="SAPBEXexcBad9 2 2 8" xfId="23876"/>
    <cellStyle name="SAPBEXexcBad9 2 2 9" xfId="26954"/>
    <cellStyle name="SAPBEXexcBad9 2 3" xfId="5291"/>
    <cellStyle name="SAPBEXexcBad9 2 3 2" xfId="9554"/>
    <cellStyle name="SAPBEXexcBad9 2 3 2 2" xfId="22629"/>
    <cellStyle name="SAPBEXexcBad9 2 3 3" xfId="12684"/>
    <cellStyle name="SAPBEXexcBad9 2 3 3 2" xfId="14606"/>
    <cellStyle name="SAPBEXexcBad9 2 3 4" xfId="17633"/>
    <cellStyle name="SAPBEXexcBad9 2 3 5" xfId="26959"/>
    <cellStyle name="SAPBEXexcBad9 2 3 6" xfId="30656"/>
    <cellStyle name="SAPBEXexcBad9 2 4" xfId="5292"/>
    <cellStyle name="SAPBEXexcBad9 2 4 2" xfId="9555"/>
    <cellStyle name="SAPBEXexcBad9 2 4 2 2" xfId="20084"/>
    <cellStyle name="SAPBEXexcBad9 2 4 3" xfId="12685"/>
    <cellStyle name="SAPBEXexcBad9 2 4 3 2" xfId="14605"/>
    <cellStyle name="SAPBEXexcBad9 2 4 4" xfId="23874"/>
    <cellStyle name="SAPBEXexcBad9 2 4 5" xfId="26960"/>
    <cellStyle name="SAPBEXexcBad9 2 4 6" xfId="30657"/>
    <cellStyle name="SAPBEXexcBad9 2 5" xfId="9548"/>
    <cellStyle name="SAPBEXexcBad9 2 5 2" xfId="16050"/>
    <cellStyle name="SAPBEXexcBad9 2 6" xfId="12678"/>
    <cellStyle name="SAPBEXexcBad9 2 6 2" xfId="14612"/>
    <cellStyle name="SAPBEXexcBad9 2 7" xfId="21329"/>
    <cellStyle name="SAPBEXexcBad9 2 8" xfId="26953"/>
    <cellStyle name="SAPBEXexcBad9 2 9" xfId="30650"/>
    <cellStyle name="SAPBEXexcBad9 3" xfId="5293"/>
    <cellStyle name="SAPBEXexcBad9 3 2" xfId="5294"/>
    <cellStyle name="SAPBEXexcBad9 3 2 10" xfId="30659"/>
    <cellStyle name="SAPBEXexcBad9 3 2 2" xfId="5295"/>
    <cellStyle name="SAPBEXexcBad9 3 2 2 2" xfId="9558"/>
    <cellStyle name="SAPBEXexcBad9 3 2 2 2 2" xfId="20083"/>
    <cellStyle name="SAPBEXexcBad9 3 2 2 3" xfId="12688"/>
    <cellStyle name="SAPBEXexcBad9 3 2 2 3 2" xfId="14602"/>
    <cellStyle name="SAPBEXexcBad9 3 2 2 4" xfId="23873"/>
    <cellStyle name="SAPBEXexcBad9 3 2 2 5" xfId="26963"/>
    <cellStyle name="SAPBEXexcBad9 3 2 2 6" xfId="30660"/>
    <cellStyle name="SAPBEXexcBad9 3 2 3" xfId="5296"/>
    <cellStyle name="SAPBEXexcBad9 3 2 3 2" xfId="9559"/>
    <cellStyle name="SAPBEXexcBad9 3 2 3 2 2" xfId="16047"/>
    <cellStyle name="SAPBEXexcBad9 3 2 3 3" xfId="12689"/>
    <cellStyle name="SAPBEXexcBad9 3 2 3 3 2" xfId="14601"/>
    <cellStyle name="SAPBEXexcBad9 3 2 3 4" xfId="21330"/>
    <cellStyle name="SAPBEXexcBad9 3 2 3 5" xfId="26964"/>
    <cellStyle name="SAPBEXexcBad9 3 2 3 6" xfId="30661"/>
    <cellStyle name="SAPBEXexcBad9 3 2 4" xfId="5297"/>
    <cellStyle name="SAPBEXexcBad9 3 2 4 2" xfId="9560"/>
    <cellStyle name="SAPBEXexcBad9 3 2 4 2 2" xfId="22627"/>
    <cellStyle name="SAPBEXexcBad9 3 2 4 3" xfId="12690"/>
    <cellStyle name="SAPBEXexcBad9 3 2 4 3 2" xfId="14600"/>
    <cellStyle name="SAPBEXexcBad9 3 2 4 4" xfId="17631"/>
    <cellStyle name="SAPBEXexcBad9 3 2 4 5" xfId="26965"/>
    <cellStyle name="SAPBEXexcBad9 3 2 4 6" xfId="30662"/>
    <cellStyle name="SAPBEXexcBad9 3 2 5" xfId="5298"/>
    <cellStyle name="SAPBEXexcBad9 3 2 5 2" xfId="9561"/>
    <cellStyle name="SAPBEXexcBad9 3 2 5 2 2" xfId="20082"/>
    <cellStyle name="SAPBEXexcBad9 3 2 5 3" xfId="12691"/>
    <cellStyle name="SAPBEXexcBad9 3 2 5 3 2" xfId="14599"/>
    <cellStyle name="SAPBEXexcBad9 3 2 5 4" xfId="17630"/>
    <cellStyle name="SAPBEXexcBad9 3 2 5 5" xfId="26966"/>
    <cellStyle name="SAPBEXexcBad9 3 2 5 6" xfId="30663"/>
    <cellStyle name="SAPBEXexcBad9 3 2 6" xfId="9557"/>
    <cellStyle name="SAPBEXexcBad9 3 2 6 2" xfId="22628"/>
    <cellStyle name="SAPBEXexcBad9 3 2 7" xfId="12687"/>
    <cellStyle name="SAPBEXexcBad9 3 2 7 2" xfId="14603"/>
    <cellStyle name="SAPBEXexcBad9 3 2 8" xfId="17632"/>
    <cellStyle name="SAPBEXexcBad9 3 2 9" xfId="26962"/>
    <cellStyle name="SAPBEXexcBad9 3 3" xfId="5299"/>
    <cellStyle name="SAPBEXexcBad9 3 3 2" xfId="9562"/>
    <cellStyle name="SAPBEXexcBad9 3 3 2 2" xfId="16046"/>
    <cellStyle name="SAPBEXexcBad9 3 3 3" xfId="12692"/>
    <cellStyle name="SAPBEXexcBad9 3 3 3 2" xfId="14598"/>
    <cellStyle name="SAPBEXexcBad9 3 3 4" xfId="23867"/>
    <cellStyle name="SAPBEXexcBad9 3 3 5" xfId="26967"/>
    <cellStyle name="SAPBEXexcBad9 3 3 6" xfId="30664"/>
    <cellStyle name="SAPBEXexcBad9 3 4" xfId="5300"/>
    <cellStyle name="SAPBEXexcBad9 3 4 2" xfId="9563"/>
    <cellStyle name="SAPBEXexcBad9 3 4 2 2" xfId="22626"/>
    <cellStyle name="SAPBEXexcBad9 3 4 3" xfId="12693"/>
    <cellStyle name="SAPBEXexcBad9 3 4 3 2" xfId="14597"/>
    <cellStyle name="SAPBEXexcBad9 3 4 4" xfId="21324"/>
    <cellStyle name="SAPBEXexcBad9 3 4 5" xfId="26968"/>
    <cellStyle name="SAPBEXexcBad9 3 4 6" xfId="30665"/>
    <cellStyle name="SAPBEXexcBad9 3 5" xfId="9556"/>
    <cellStyle name="SAPBEXexcBad9 3 5 2" xfId="16048"/>
    <cellStyle name="SAPBEXexcBad9 3 6" xfId="12686"/>
    <cellStyle name="SAPBEXexcBad9 3 6 2" xfId="14604"/>
    <cellStyle name="SAPBEXexcBad9 3 7" xfId="21331"/>
    <cellStyle name="SAPBEXexcBad9 3 8" xfId="26961"/>
    <cellStyle name="SAPBEXexcBad9 3 9" xfId="30658"/>
    <cellStyle name="SAPBEXexcBad9 4" xfId="5301"/>
    <cellStyle name="SAPBEXexcBad9 4 10" xfId="30666"/>
    <cellStyle name="SAPBEXexcBad9 4 2" xfId="5302"/>
    <cellStyle name="SAPBEXexcBad9 4 2 2" xfId="9565"/>
    <cellStyle name="SAPBEXexcBad9 4 2 2 2" xfId="16045"/>
    <cellStyle name="SAPBEXexcBad9 4 2 3" xfId="12695"/>
    <cellStyle name="SAPBEXexcBad9 4 2 3 2" xfId="14595"/>
    <cellStyle name="SAPBEXexcBad9 4 2 4" xfId="21328"/>
    <cellStyle name="SAPBEXexcBad9 4 2 5" xfId="26970"/>
    <cellStyle name="SAPBEXexcBad9 4 2 6" xfId="30667"/>
    <cellStyle name="SAPBEXexcBad9 4 3" xfId="5303"/>
    <cellStyle name="SAPBEXexcBad9 4 3 2" xfId="9566"/>
    <cellStyle name="SAPBEXexcBad9 4 3 2 2" xfId="16044"/>
    <cellStyle name="SAPBEXexcBad9 4 3 3" xfId="12696"/>
    <cellStyle name="SAPBEXexcBad9 4 3 3 2" xfId="14594"/>
    <cellStyle name="SAPBEXexcBad9 4 3 4" xfId="17629"/>
    <cellStyle name="SAPBEXexcBad9 4 3 5" xfId="26971"/>
    <cellStyle name="SAPBEXexcBad9 4 3 6" xfId="30668"/>
    <cellStyle name="SAPBEXexcBad9 4 4" xfId="5304"/>
    <cellStyle name="SAPBEXexcBad9 4 4 2" xfId="9567"/>
    <cellStyle name="SAPBEXexcBad9 4 4 2 2" xfId="16043"/>
    <cellStyle name="SAPBEXexcBad9 4 4 3" xfId="12697"/>
    <cellStyle name="SAPBEXexcBad9 4 4 3 2" xfId="14593"/>
    <cellStyle name="SAPBEXexcBad9 4 4 4" xfId="23870"/>
    <cellStyle name="SAPBEXexcBad9 4 4 5" xfId="26972"/>
    <cellStyle name="SAPBEXexcBad9 4 4 6" xfId="30669"/>
    <cellStyle name="SAPBEXexcBad9 4 5" xfId="5305"/>
    <cellStyle name="SAPBEXexcBad9 4 5 2" xfId="9568"/>
    <cellStyle name="SAPBEXexcBad9 4 5 2 2" xfId="22616"/>
    <cellStyle name="SAPBEXexcBad9 4 5 3" xfId="12698"/>
    <cellStyle name="SAPBEXexcBad9 4 5 3 2" xfId="14592"/>
    <cellStyle name="SAPBEXexcBad9 4 5 4" xfId="21327"/>
    <cellStyle name="SAPBEXexcBad9 4 5 5" xfId="26973"/>
    <cellStyle name="SAPBEXexcBad9 4 5 6" xfId="30670"/>
    <cellStyle name="SAPBEXexcBad9 4 6" xfId="9564"/>
    <cellStyle name="SAPBEXexcBad9 4 6 2" xfId="20081"/>
    <cellStyle name="SAPBEXexcBad9 4 7" xfId="12694"/>
    <cellStyle name="SAPBEXexcBad9 4 7 2" xfId="14596"/>
    <cellStyle name="SAPBEXexcBad9 4 8" xfId="23871"/>
    <cellStyle name="SAPBEXexcBad9 4 9" xfId="26969"/>
    <cellStyle name="SAPBEXexcBad9 5" xfId="5306"/>
    <cellStyle name="SAPBEXexcBad9 5 10" xfId="30671"/>
    <cellStyle name="SAPBEXexcBad9 5 2" xfId="5307"/>
    <cellStyle name="SAPBEXexcBad9 5 2 2" xfId="9570"/>
    <cellStyle name="SAPBEXexcBad9 5 2 2 2" xfId="22623"/>
    <cellStyle name="SAPBEXexcBad9 5 2 3" xfId="12700"/>
    <cellStyle name="SAPBEXexcBad9 5 2 3 2" xfId="14590"/>
    <cellStyle name="SAPBEXexcBad9 5 2 4" xfId="23869"/>
    <cellStyle name="SAPBEXexcBad9 5 2 5" xfId="26975"/>
    <cellStyle name="SAPBEXexcBad9 5 2 6" xfId="30672"/>
    <cellStyle name="SAPBEXexcBad9 5 3" xfId="5308"/>
    <cellStyle name="SAPBEXexcBad9 5 3 2" xfId="9571"/>
    <cellStyle name="SAPBEXexcBad9 5 3 2 2" xfId="20078"/>
    <cellStyle name="SAPBEXexcBad9 5 3 3" xfId="12701"/>
    <cellStyle name="SAPBEXexcBad9 5 3 3 2" xfId="14589"/>
    <cellStyle name="SAPBEXexcBad9 5 3 4" xfId="21326"/>
    <cellStyle name="SAPBEXexcBad9 5 3 5" xfId="26976"/>
    <cellStyle name="SAPBEXexcBad9 5 3 6" xfId="30673"/>
    <cellStyle name="SAPBEXexcBad9 5 4" xfId="5309"/>
    <cellStyle name="SAPBEXexcBad9 5 4 2" xfId="9572"/>
    <cellStyle name="SAPBEXexcBad9 5 4 2 2" xfId="16042"/>
    <cellStyle name="SAPBEXexcBad9 5 4 3" xfId="12702"/>
    <cellStyle name="SAPBEXexcBad9 5 4 3 2" xfId="14588"/>
    <cellStyle name="SAPBEXexcBad9 5 4 4" xfId="17627"/>
    <cellStyle name="SAPBEXexcBad9 5 4 5" xfId="26977"/>
    <cellStyle name="SAPBEXexcBad9 5 4 6" xfId="30674"/>
    <cellStyle name="SAPBEXexcBad9 5 5" xfId="5310"/>
    <cellStyle name="SAPBEXexcBad9 5 5 2" xfId="9573"/>
    <cellStyle name="SAPBEXexcBad9 5 5 2 2" xfId="22622"/>
    <cellStyle name="SAPBEXexcBad9 5 5 3" xfId="12703"/>
    <cellStyle name="SAPBEXexcBad9 5 5 3 2" xfId="14587"/>
    <cellStyle name="SAPBEXexcBad9 5 5 4" xfId="23868"/>
    <cellStyle name="SAPBEXexcBad9 5 5 5" xfId="26978"/>
    <cellStyle name="SAPBEXexcBad9 5 5 6" xfId="30675"/>
    <cellStyle name="SAPBEXexcBad9 5 6" xfId="9569"/>
    <cellStyle name="SAPBEXexcBad9 5 6 2" xfId="20071"/>
    <cellStyle name="SAPBEXexcBad9 5 7" xfId="12699"/>
    <cellStyle name="SAPBEXexcBad9 5 7 2" xfId="14591"/>
    <cellStyle name="SAPBEXexcBad9 5 8" xfId="17628"/>
    <cellStyle name="SAPBEXexcBad9 5 9" xfId="26974"/>
    <cellStyle name="SAPBEXexcBad9 6" xfId="5311"/>
    <cellStyle name="SAPBEXexcBad9 6 2" xfId="9574"/>
    <cellStyle name="SAPBEXexcBad9 6 2 2" xfId="20077"/>
    <cellStyle name="SAPBEXexcBad9 6 3" xfId="12704"/>
    <cellStyle name="SAPBEXexcBad9 6 3 2" xfId="14586"/>
    <cellStyle name="SAPBEXexcBad9 6 4" xfId="21325"/>
    <cellStyle name="SAPBEXexcBad9 6 5" xfId="26979"/>
    <cellStyle name="SAPBEXexcBad9 6 6" xfId="30676"/>
    <cellStyle name="SAPBEXexcBad9 7" xfId="5312"/>
    <cellStyle name="SAPBEXexcBad9 7 2" xfId="9575"/>
    <cellStyle name="SAPBEXexcBad9 7 2 2" xfId="16041"/>
    <cellStyle name="SAPBEXexcBad9 7 3" xfId="12705"/>
    <cellStyle name="SAPBEXexcBad9 7 3 2" xfId="14585"/>
    <cellStyle name="SAPBEXexcBad9 7 4" xfId="17626"/>
    <cellStyle name="SAPBEXexcBad9 7 5" xfId="26980"/>
    <cellStyle name="SAPBEXexcBad9 7 6" xfId="30677"/>
    <cellStyle name="SAPBEXexcBad9 8" xfId="9547"/>
    <cellStyle name="SAPBEXexcBad9 8 2" xfId="20086"/>
    <cellStyle name="SAPBEXexcBad9 9" xfId="12677"/>
    <cellStyle name="SAPBEXexcBad9 9 2" xfId="14613"/>
    <cellStyle name="SAPBEXexcBad9_PAL Graphs" xfId="695"/>
    <cellStyle name="SAPBEXexcCritical4" xfId="187"/>
    <cellStyle name="SAPBEXexcCritical4 10" xfId="17625"/>
    <cellStyle name="SAPBEXexcCritical4 11" xfId="26981"/>
    <cellStyle name="SAPBEXexcCritical4 12" xfId="30678"/>
    <cellStyle name="SAPBEXexcCritical4 2" xfId="696"/>
    <cellStyle name="SAPBEXexcCritical4 2 10" xfId="30679"/>
    <cellStyle name="SAPBEXexcCritical4 2 2" xfId="5315"/>
    <cellStyle name="SAPBEXexcCritical4 2 2 10" xfId="30680"/>
    <cellStyle name="SAPBEXexcCritical4 2 2 2" xfId="5316"/>
    <cellStyle name="SAPBEXexcCritical4 2 2 2 2" xfId="9579"/>
    <cellStyle name="SAPBEXexcCritical4 2 2 2 2 2" xfId="20076"/>
    <cellStyle name="SAPBEXexcCritical4 2 2 2 3" xfId="12709"/>
    <cellStyle name="SAPBEXexcCritical4 2 2 2 3 2" xfId="14581"/>
    <cellStyle name="SAPBEXexcCritical4 2 2 2 4" xfId="23860"/>
    <cellStyle name="SAPBEXexcCritical4 2 2 2 5" xfId="26984"/>
    <cellStyle name="SAPBEXexcCritical4 2 2 2 6" xfId="30681"/>
    <cellStyle name="SAPBEXexcCritical4 2 2 3" xfId="5317"/>
    <cellStyle name="SAPBEXexcCritical4 2 2 3 2" xfId="9580"/>
    <cellStyle name="SAPBEXexcCritical4 2 2 3 2 2" xfId="16040"/>
    <cellStyle name="SAPBEXexcCritical4 2 2 3 3" xfId="12710"/>
    <cellStyle name="SAPBEXexcCritical4 2 2 3 3 2" xfId="14580"/>
    <cellStyle name="SAPBEXexcCritical4 2 2 3 4" xfId="21317"/>
    <cellStyle name="SAPBEXexcCritical4 2 2 3 5" xfId="26985"/>
    <cellStyle name="SAPBEXexcCritical4 2 2 3 6" xfId="30682"/>
    <cellStyle name="SAPBEXexcCritical4 2 2 4" xfId="5318"/>
    <cellStyle name="SAPBEXexcCritical4 2 2 4 2" xfId="9581"/>
    <cellStyle name="SAPBEXexcCritical4 2 2 4 2 2" xfId="22620"/>
    <cellStyle name="SAPBEXexcCritical4 2 2 4 3" xfId="12711"/>
    <cellStyle name="SAPBEXexcCritical4 2 2 4 3 2" xfId="14579"/>
    <cellStyle name="SAPBEXexcCritical4 2 2 4 4" xfId="23865"/>
    <cellStyle name="SAPBEXexcCritical4 2 2 4 5" xfId="26986"/>
    <cellStyle name="SAPBEXexcCritical4 2 2 4 6" xfId="30683"/>
    <cellStyle name="SAPBEXexcCritical4 2 2 5" xfId="5319"/>
    <cellStyle name="SAPBEXexcCritical4 2 2 5 2" xfId="9582"/>
    <cellStyle name="SAPBEXexcCritical4 2 2 5 2 2" xfId="20075"/>
    <cellStyle name="SAPBEXexcCritical4 2 2 5 3" xfId="12712"/>
    <cellStyle name="SAPBEXexcCritical4 2 2 5 3 2" xfId="14578"/>
    <cellStyle name="SAPBEXexcCritical4 2 2 5 4" xfId="21322"/>
    <cellStyle name="SAPBEXexcCritical4 2 2 5 5" xfId="26987"/>
    <cellStyle name="SAPBEXexcCritical4 2 2 5 6" xfId="30684"/>
    <cellStyle name="SAPBEXexcCritical4 2 2 6" xfId="9578"/>
    <cellStyle name="SAPBEXexcCritical4 2 2 6 2" xfId="22621"/>
    <cellStyle name="SAPBEXexcCritical4 2 2 7" xfId="12708"/>
    <cellStyle name="SAPBEXexcCritical4 2 2 7 2" xfId="14582"/>
    <cellStyle name="SAPBEXexcCritical4 2 2 8" xfId="17623"/>
    <cellStyle name="SAPBEXexcCritical4 2 2 9" xfId="26983"/>
    <cellStyle name="SAPBEXexcCritical4 2 3" xfId="5320"/>
    <cellStyle name="SAPBEXexcCritical4 2 3 2" xfId="9583"/>
    <cellStyle name="SAPBEXexcCritical4 2 3 2 2" xfId="16039"/>
    <cellStyle name="SAPBEXexcCritical4 2 3 3" xfId="12713"/>
    <cellStyle name="SAPBEXexcCritical4 2 3 3 2" xfId="14577"/>
    <cellStyle name="SAPBEXexcCritical4 2 3 4" xfId="17622"/>
    <cellStyle name="SAPBEXexcCritical4 2 3 5" xfId="26988"/>
    <cellStyle name="SAPBEXexcCritical4 2 3 6" xfId="30685"/>
    <cellStyle name="SAPBEXexcCritical4 2 4" xfId="5321"/>
    <cellStyle name="SAPBEXexcCritical4 2 4 2" xfId="9584"/>
    <cellStyle name="SAPBEXexcCritical4 2 4 2 2" xfId="22619"/>
    <cellStyle name="SAPBEXexcCritical4 2 4 3" xfId="12714"/>
    <cellStyle name="SAPBEXexcCritical4 2 4 3 2" xfId="14576"/>
    <cellStyle name="SAPBEXexcCritical4 2 4 4" xfId="23863"/>
    <cellStyle name="SAPBEXexcCritical4 2 4 5" xfId="26989"/>
    <cellStyle name="SAPBEXexcCritical4 2 4 6" xfId="30686"/>
    <cellStyle name="SAPBEXexcCritical4 2 5" xfId="9577"/>
    <cellStyle name="SAPBEXexcCritical4 2 5 2" xfId="20072"/>
    <cellStyle name="SAPBEXexcCritical4 2 6" xfId="12707"/>
    <cellStyle name="SAPBEXexcCritical4 2 6 2" xfId="14583"/>
    <cellStyle name="SAPBEXexcCritical4 2 7" xfId="5314"/>
    <cellStyle name="SAPBEXexcCritical4 2 8" xfId="17624"/>
    <cellStyle name="SAPBEXexcCritical4 2 9" xfId="26982"/>
    <cellStyle name="SAPBEXexcCritical4 3" xfId="5322"/>
    <cellStyle name="SAPBEXexcCritical4 3 2" xfId="5323"/>
    <cellStyle name="SAPBEXexcCritical4 3 2 10" xfId="30688"/>
    <cellStyle name="SAPBEXexcCritical4 3 2 2" xfId="5324"/>
    <cellStyle name="SAPBEXexcCritical4 3 2 2 2" xfId="9587"/>
    <cellStyle name="SAPBEXexcCritical4 3 2 2 2 2" xfId="22618"/>
    <cellStyle name="SAPBEXexcCritical4 3 2 2 3" xfId="12717"/>
    <cellStyle name="SAPBEXexcCritical4 3 2 2 3 2" xfId="14573"/>
    <cellStyle name="SAPBEXexcCritical4 3 2 2 4" xfId="21321"/>
    <cellStyle name="SAPBEXexcCritical4 3 2 2 5" xfId="26992"/>
    <cellStyle name="SAPBEXexcCritical4 3 2 2 6" xfId="30689"/>
    <cellStyle name="SAPBEXexcCritical4 3 2 3" xfId="5325"/>
    <cellStyle name="SAPBEXexcCritical4 3 2 3 2" xfId="9588"/>
    <cellStyle name="SAPBEXexcCritical4 3 2 3 2 2" xfId="20073"/>
    <cellStyle name="SAPBEXexcCritical4 3 2 3 3" xfId="12718"/>
    <cellStyle name="SAPBEXexcCritical4 3 2 3 3 2" xfId="14572"/>
    <cellStyle name="SAPBEXexcCritical4 3 2 3 4" xfId="17621"/>
    <cellStyle name="SAPBEXexcCritical4 3 2 3 5" xfId="26993"/>
    <cellStyle name="SAPBEXexcCritical4 3 2 3 6" xfId="30690"/>
    <cellStyle name="SAPBEXexcCritical4 3 2 4" xfId="5326"/>
    <cellStyle name="SAPBEXexcCritical4 3 2 4 2" xfId="9589"/>
    <cellStyle name="SAPBEXexcCritical4 3 2 4 2 2" xfId="16037"/>
    <cellStyle name="SAPBEXexcCritical4 3 2 4 3" xfId="12719"/>
    <cellStyle name="SAPBEXexcCritical4 3 2 4 3 2" xfId="14571"/>
    <cellStyle name="SAPBEXexcCritical4 3 2 4 4" xfId="17620"/>
    <cellStyle name="SAPBEXexcCritical4 3 2 4 5" xfId="26994"/>
    <cellStyle name="SAPBEXexcCritical4 3 2 4 6" xfId="30691"/>
    <cellStyle name="SAPBEXexcCritical4 3 2 5" xfId="5327"/>
    <cellStyle name="SAPBEXexcCritical4 3 2 5 2" xfId="9590"/>
    <cellStyle name="SAPBEXexcCritical4 3 2 5 2 2" xfId="16036"/>
    <cellStyle name="SAPBEXexcCritical4 3 2 5 3" xfId="12720"/>
    <cellStyle name="SAPBEXexcCritical4 3 2 5 3 2" xfId="14570"/>
    <cellStyle name="SAPBEXexcCritical4 3 2 5 4" xfId="23861"/>
    <cellStyle name="SAPBEXexcCritical4 3 2 5 5" xfId="26995"/>
    <cellStyle name="SAPBEXexcCritical4 3 2 5 6" xfId="30692"/>
    <cellStyle name="SAPBEXexcCritical4 3 2 6" xfId="9586"/>
    <cellStyle name="SAPBEXexcCritical4 3 2 6 2" xfId="16038"/>
    <cellStyle name="SAPBEXexcCritical4 3 2 7" xfId="12716"/>
    <cellStyle name="SAPBEXexcCritical4 3 2 7 2" xfId="14574"/>
    <cellStyle name="SAPBEXexcCritical4 3 2 8" xfId="23864"/>
    <cellStyle name="SAPBEXexcCritical4 3 2 9" xfId="26991"/>
    <cellStyle name="SAPBEXexcCritical4 3 3" xfId="5328"/>
    <cellStyle name="SAPBEXexcCritical4 3 3 2" xfId="9591"/>
    <cellStyle name="SAPBEXexcCritical4 3 3 2 2" xfId="16035"/>
    <cellStyle name="SAPBEXexcCritical4 3 3 3" xfId="12721"/>
    <cellStyle name="SAPBEXexcCritical4 3 3 3 2" xfId="14569"/>
    <cellStyle name="SAPBEXexcCritical4 3 3 4" xfId="21318"/>
    <cellStyle name="SAPBEXexcCritical4 3 3 5" xfId="26996"/>
    <cellStyle name="SAPBEXexcCritical4 3 3 6" xfId="30693"/>
    <cellStyle name="SAPBEXexcCritical4 3 4" xfId="5329"/>
    <cellStyle name="SAPBEXexcCritical4 3 4 2" xfId="9592"/>
    <cellStyle name="SAPBEXexcCritical4 3 4 2 2" xfId="22608"/>
    <cellStyle name="SAPBEXexcCritical4 3 4 3" xfId="12722"/>
    <cellStyle name="SAPBEXexcCritical4 3 4 3 2" xfId="14568"/>
    <cellStyle name="SAPBEXexcCritical4 3 4 4" xfId="23862"/>
    <cellStyle name="SAPBEXexcCritical4 3 4 5" xfId="26997"/>
    <cellStyle name="SAPBEXexcCritical4 3 4 6" xfId="30694"/>
    <cellStyle name="SAPBEXexcCritical4 3 5" xfId="9585"/>
    <cellStyle name="SAPBEXexcCritical4 3 5 2" xfId="20074"/>
    <cellStyle name="SAPBEXexcCritical4 3 6" xfId="12715"/>
    <cellStyle name="SAPBEXexcCritical4 3 6 2" xfId="14575"/>
    <cellStyle name="SAPBEXexcCritical4 3 7" xfId="21320"/>
    <cellStyle name="SAPBEXexcCritical4 3 8" xfId="26990"/>
    <cellStyle name="SAPBEXexcCritical4 3 9" xfId="30687"/>
    <cellStyle name="SAPBEXexcCritical4 4" xfId="5330"/>
    <cellStyle name="SAPBEXexcCritical4 4 10" xfId="30695"/>
    <cellStyle name="SAPBEXexcCritical4 4 2" xfId="5331"/>
    <cellStyle name="SAPBEXexcCritical4 4 2 2" xfId="9594"/>
    <cellStyle name="SAPBEXexcCritical4 4 2 2 2" xfId="22615"/>
    <cellStyle name="SAPBEXexcCritical4 4 2 3" xfId="12724"/>
    <cellStyle name="SAPBEXexcCritical4 4 2 3 2" xfId="14566"/>
    <cellStyle name="SAPBEXexcCritical4 4 2 4" xfId="17619"/>
    <cellStyle name="SAPBEXexcCritical4 4 2 5" xfId="26999"/>
    <cellStyle name="SAPBEXexcCritical4 4 2 6" xfId="30696"/>
    <cellStyle name="SAPBEXexcCritical4 4 3" xfId="5332"/>
    <cellStyle name="SAPBEXexcCritical4 4 3 2" xfId="9595"/>
    <cellStyle name="SAPBEXexcCritical4 4 3 2 2" xfId="20070"/>
    <cellStyle name="SAPBEXexcCritical4 4 3 3" xfId="12725"/>
    <cellStyle name="SAPBEXexcCritical4 4 3 3 2" xfId="14565"/>
    <cellStyle name="SAPBEXexcCritical4 4 3 4" xfId="17618"/>
    <cellStyle name="SAPBEXexcCritical4 4 3 5" xfId="27000"/>
    <cellStyle name="SAPBEXexcCritical4 4 3 6" xfId="30697"/>
    <cellStyle name="SAPBEXexcCritical4 4 4" xfId="5333"/>
    <cellStyle name="SAPBEXexcCritical4 4 4 2" xfId="9596"/>
    <cellStyle name="SAPBEXexcCritical4 4 4 2 2" xfId="16034"/>
    <cellStyle name="SAPBEXexcCritical4 4 4 3" xfId="12726"/>
    <cellStyle name="SAPBEXexcCritical4 4 4 3 2" xfId="14564"/>
    <cellStyle name="SAPBEXexcCritical4 4 4 4" xfId="17617"/>
    <cellStyle name="SAPBEXexcCritical4 4 4 5" xfId="27001"/>
    <cellStyle name="SAPBEXexcCritical4 4 4 6" xfId="30698"/>
    <cellStyle name="SAPBEXexcCritical4 4 5" xfId="5334"/>
    <cellStyle name="SAPBEXexcCritical4 4 5 2" xfId="9597"/>
    <cellStyle name="SAPBEXexcCritical4 4 5 2 2" xfId="22614"/>
    <cellStyle name="SAPBEXexcCritical4 4 5 3" xfId="12727"/>
    <cellStyle name="SAPBEXexcCritical4 4 5 3 2" xfId="14563"/>
    <cellStyle name="SAPBEXexcCritical4 4 5 4" xfId="23854"/>
    <cellStyle name="SAPBEXexcCritical4 4 5 5" xfId="27002"/>
    <cellStyle name="SAPBEXexcCritical4 4 5 6" xfId="30699"/>
    <cellStyle name="SAPBEXexcCritical4 4 6" xfId="9593"/>
    <cellStyle name="SAPBEXexcCritical4 4 6 2" xfId="20063"/>
    <cellStyle name="SAPBEXexcCritical4 4 7" xfId="12723"/>
    <cellStyle name="SAPBEXexcCritical4 4 7 2" xfId="14567"/>
    <cellStyle name="SAPBEXexcCritical4 4 8" xfId="21319"/>
    <cellStyle name="SAPBEXexcCritical4 4 9" xfId="26998"/>
    <cellStyle name="SAPBEXexcCritical4 5" xfId="5335"/>
    <cellStyle name="SAPBEXexcCritical4 5 10" xfId="30700"/>
    <cellStyle name="SAPBEXexcCritical4 5 2" xfId="5336"/>
    <cellStyle name="SAPBEXexcCritical4 5 2 2" xfId="9599"/>
    <cellStyle name="SAPBEXexcCritical4 5 2 2 2" xfId="16033"/>
    <cellStyle name="SAPBEXexcCritical4 5 2 3" xfId="12729"/>
    <cellStyle name="SAPBEXexcCritical4 5 2 3 2" xfId="14561"/>
    <cellStyle name="SAPBEXexcCritical4 5 2 4" xfId="23859"/>
    <cellStyle name="SAPBEXexcCritical4 5 2 5" xfId="27004"/>
    <cellStyle name="SAPBEXexcCritical4 5 2 6" xfId="30701"/>
    <cellStyle name="SAPBEXexcCritical4 5 3" xfId="5337"/>
    <cellStyle name="SAPBEXexcCritical4 5 3 2" xfId="9600"/>
    <cellStyle name="SAPBEXexcCritical4 5 3 2 2" xfId="22609"/>
    <cellStyle name="SAPBEXexcCritical4 5 3 3" xfId="12730"/>
    <cellStyle name="SAPBEXexcCritical4 5 3 3 2" xfId="14560"/>
    <cellStyle name="SAPBEXexcCritical4 5 3 4" xfId="21316"/>
    <cellStyle name="SAPBEXexcCritical4 5 3 5" xfId="27005"/>
    <cellStyle name="SAPBEXexcCritical4 5 3 6" xfId="30702"/>
    <cellStyle name="SAPBEXexcCritical4 5 4" xfId="5338"/>
    <cellStyle name="SAPBEXexcCritical4 5 4 2" xfId="9601"/>
    <cellStyle name="SAPBEXexcCritical4 5 4 2 2" xfId="20064"/>
    <cellStyle name="SAPBEXexcCritical4 5 4 3" xfId="12731"/>
    <cellStyle name="SAPBEXexcCritical4 5 4 3 2" xfId="14559"/>
    <cellStyle name="SAPBEXexcCritical4 5 4 4" xfId="17616"/>
    <cellStyle name="SAPBEXexcCritical4 5 4 5" xfId="27006"/>
    <cellStyle name="SAPBEXexcCritical4 5 4 6" xfId="30703"/>
    <cellStyle name="SAPBEXexcCritical4 5 5" xfId="5339"/>
    <cellStyle name="SAPBEXexcCritical4 5 5 2" xfId="9602"/>
    <cellStyle name="SAPBEXexcCritical4 5 5 2 2" xfId="22613"/>
    <cellStyle name="SAPBEXexcCritical4 5 5 3" xfId="12732"/>
    <cellStyle name="SAPBEXexcCritical4 5 5 3 2" xfId="14558"/>
    <cellStyle name="SAPBEXexcCritical4 5 5 4" xfId="23857"/>
    <cellStyle name="SAPBEXexcCritical4 5 5 5" xfId="27007"/>
    <cellStyle name="SAPBEXexcCritical4 5 5 6" xfId="30704"/>
    <cellStyle name="SAPBEXexcCritical4 5 6" xfId="9598"/>
    <cellStyle name="SAPBEXexcCritical4 5 6 2" xfId="20069"/>
    <cellStyle name="SAPBEXexcCritical4 5 7" xfId="12728"/>
    <cellStyle name="SAPBEXexcCritical4 5 7 2" xfId="14562"/>
    <cellStyle name="SAPBEXexcCritical4 5 8" xfId="21311"/>
    <cellStyle name="SAPBEXexcCritical4 5 9" xfId="27003"/>
    <cellStyle name="SAPBEXexcCritical4 6" xfId="5340"/>
    <cellStyle name="SAPBEXexcCritical4 6 2" xfId="9603"/>
    <cellStyle name="SAPBEXexcCritical4 6 2 2" xfId="20068"/>
    <cellStyle name="SAPBEXexcCritical4 6 3" xfId="12733"/>
    <cellStyle name="SAPBEXexcCritical4 6 3 2" xfId="14557"/>
    <cellStyle name="SAPBEXexcCritical4 6 4" xfId="21314"/>
    <cellStyle name="SAPBEXexcCritical4 6 5" xfId="27008"/>
    <cellStyle name="SAPBEXexcCritical4 6 6" xfId="30705"/>
    <cellStyle name="SAPBEXexcCritical4 7" xfId="5341"/>
    <cellStyle name="SAPBEXexcCritical4 7 2" xfId="9604"/>
    <cellStyle name="SAPBEXexcCritical4 7 2 2" xfId="16032"/>
    <cellStyle name="SAPBEXexcCritical4 7 3" xfId="12734"/>
    <cellStyle name="SAPBEXexcCritical4 7 3 2" xfId="14556"/>
    <cellStyle name="SAPBEXexcCritical4 7 4" xfId="23858"/>
    <cellStyle name="SAPBEXexcCritical4 7 5" xfId="27009"/>
    <cellStyle name="SAPBEXexcCritical4 7 6" xfId="30706"/>
    <cellStyle name="SAPBEXexcCritical4 8" xfId="9576"/>
    <cellStyle name="SAPBEXexcCritical4 8 2" xfId="22617"/>
    <cellStyle name="SAPBEXexcCritical4 9" xfId="12706"/>
    <cellStyle name="SAPBEXexcCritical4 9 2" xfId="14584"/>
    <cellStyle name="SAPBEXexcCritical4_PAL Graphs" xfId="697"/>
    <cellStyle name="SAPBEXexcCritical5" xfId="188"/>
    <cellStyle name="SAPBEXexcCritical5 10" xfId="21315"/>
    <cellStyle name="SAPBEXexcCritical5 11" xfId="27010"/>
    <cellStyle name="SAPBEXexcCritical5 12" xfId="30707"/>
    <cellStyle name="SAPBEXexcCritical5 2" xfId="698"/>
    <cellStyle name="SAPBEXexcCritical5 2 10" xfId="30708"/>
    <cellStyle name="SAPBEXexcCritical5 2 2" xfId="5344"/>
    <cellStyle name="SAPBEXexcCritical5 2 2 10" xfId="30709"/>
    <cellStyle name="SAPBEXexcCritical5 2 2 2" xfId="5345"/>
    <cellStyle name="SAPBEXexcCritical5 2 2 2 2" xfId="9608"/>
    <cellStyle name="SAPBEXexcCritical5 2 2 2 2 2" xfId="22611"/>
    <cellStyle name="SAPBEXexcCritical5 2 2 2 3" xfId="12738"/>
    <cellStyle name="SAPBEXexcCritical5 2 2 2 3 2" xfId="14552"/>
    <cellStyle name="SAPBEXexcCritical5 2 2 2 4" xfId="23855"/>
    <cellStyle name="SAPBEXexcCritical5 2 2 2 5" xfId="27013"/>
    <cellStyle name="SAPBEXexcCritical5 2 2 2 6" xfId="30710"/>
    <cellStyle name="SAPBEXexcCritical5 2 2 3" xfId="5346"/>
    <cellStyle name="SAPBEXexcCritical5 2 2 3 2" xfId="9609"/>
    <cellStyle name="SAPBEXexcCritical5 2 2 3 2 2" xfId="20066"/>
    <cellStyle name="SAPBEXexcCritical5 2 2 3 3" xfId="12739"/>
    <cellStyle name="SAPBEXexcCritical5 2 2 3 3 2" xfId="14551"/>
    <cellStyle name="SAPBEXexcCritical5 2 2 3 4" xfId="21312"/>
    <cellStyle name="SAPBEXexcCritical5 2 2 3 5" xfId="27014"/>
    <cellStyle name="SAPBEXexcCritical5 2 2 3 6" xfId="30711"/>
    <cellStyle name="SAPBEXexcCritical5 2 2 4" xfId="5347"/>
    <cellStyle name="SAPBEXexcCritical5 2 2 4 2" xfId="9610"/>
    <cellStyle name="SAPBEXexcCritical5 2 2 4 2 2" xfId="16030"/>
    <cellStyle name="SAPBEXexcCritical5 2 2 4 3" xfId="12740"/>
    <cellStyle name="SAPBEXexcCritical5 2 2 4 3 2" xfId="14550"/>
    <cellStyle name="SAPBEXexcCritical5 2 2 4 4" xfId="23856"/>
    <cellStyle name="SAPBEXexcCritical5 2 2 4 5" xfId="27015"/>
    <cellStyle name="SAPBEXexcCritical5 2 2 4 6" xfId="30712"/>
    <cellStyle name="SAPBEXexcCritical5 2 2 5" xfId="5348"/>
    <cellStyle name="SAPBEXexcCritical5 2 2 5 2" xfId="9611"/>
    <cellStyle name="SAPBEXexcCritical5 2 2 5 2 2" xfId="22610"/>
    <cellStyle name="SAPBEXexcCritical5 2 2 5 3" xfId="12741"/>
    <cellStyle name="SAPBEXexcCritical5 2 2 5 3 2" xfId="14549"/>
    <cellStyle name="SAPBEXexcCritical5 2 2 5 4" xfId="21313"/>
    <cellStyle name="SAPBEXexcCritical5 2 2 5 5" xfId="27016"/>
    <cellStyle name="SAPBEXexcCritical5 2 2 5 6" xfId="30713"/>
    <cellStyle name="SAPBEXexcCritical5 2 2 6" xfId="9607"/>
    <cellStyle name="SAPBEXexcCritical5 2 2 6 2" xfId="16031"/>
    <cellStyle name="SAPBEXexcCritical5 2 2 7" xfId="12737"/>
    <cellStyle name="SAPBEXexcCritical5 2 2 7 2" xfId="14553"/>
    <cellStyle name="SAPBEXexcCritical5 2 2 8" xfId="17614"/>
    <cellStyle name="SAPBEXexcCritical5 2 2 9" xfId="27012"/>
    <cellStyle name="SAPBEXexcCritical5 2 3" xfId="5349"/>
    <cellStyle name="SAPBEXexcCritical5 2 3 2" xfId="9612"/>
    <cellStyle name="SAPBEXexcCritical5 2 3 2 2" xfId="20065"/>
    <cellStyle name="SAPBEXexcCritical5 2 3 3" xfId="12742"/>
    <cellStyle name="SAPBEXexcCritical5 2 3 3 2" xfId="14548"/>
    <cellStyle name="SAPBEXexcCritical5 2 3 4" xfId="17613"/>
    <cellStyle name="SAPBEXexcCritical5 2 3 5" xfId="27017"/>
    <cellStyle name="SAPBEXexcCritical5 2 3 6" xfId="30714"/>
    <cellStyle name="SAPBEXexcCritical5 2 4" xfId="5350"/>
    <cellStyle name="SAPBEXexcCritical5 2 4 2" xfId="9613"/>
    <cellStyle name="SAPBEXexcCritical5 2 4 2 2" xfId="16029"/>
    <cellStyle name="SAPBEXexcCritical5 2 4 3" xfId="12743"/>
    <cellStyle name="SAPBEXexcCritical5 2 4 3 2" xfId="14547"/>
    <cellStyle name="SAPBEXexcCritical5 2 4 4" xfId="17612"/>
    <cellStyle name="SAPBEXexcCritical5 2 4 5" xfId="27018"/>
    <cellStyle name="SAPBEXexcCritical5 2 4 6" xfId="30715"/>
    <cellStyle name="SAPBEXexcCritical5 2 5" xfId="9606"/>
    <cellStyle name="SAPBEXexcCritical5 2 5 2" xfId="20067"/>
    <cellStyle name="SAPBEXexcCritical5 2 6" xfId="12736"/>
    <cellStyle name="SAPBEXexcCritical5 2 6 2" xfId="14554"/>
    <cellStyle name="SAPBEXexcCritical5 2 7" xfId="5343"/>
    <cellStyle name="SAPBEXexcCritical5 2 8" xfId="17615"/>
    <cellStyle name="SAPBEXexcCritical5 2 9" xfId="27011"/>
    <cellStyle name="SAPBEXexcCritical5 3" xfId="5351"/>
    <cellStyle name="SAPBEXexcCritical5 3 2" xfId="5352"/>
    <cellStyle name="SAPBEXexcCritical5 3 2 10" xfId="30717"/>
    <cellStyle name="SAPBEXexcCritical5 3 2 2" xfId="5353"/>
    <cellStyle name="SAPBEXexcCritical5 3 2 2 2" xfId="9616"/>
    <cellStyle name="SAPBEXexcCritical5 3 2 2 2 2" xfId="22600"/>
    <cellStyle name="SAPBEXexcCritical5 3 2 2 3" xfId="12746"/>
    <cellStyle name="SAPBEXexcCritical5 3 2 2 3 2" xfId="14544"/>
    <cellStyle name="SAPBEXexcCritical5 3 2 2 4" xfId="21293"/>
    <cellStyle name="SAPBEXexcCritical5 3 2 2 5" xfId="27021"/>
    <cellStyle name="SAPBEXexcCritical5 3 2 2 6" xfId="30718"/>
    <cellStyle name="SAPBEXexcCritical5 3 2 3" xfId="5354"/>
    <cellStyle name="SAPBEXexcCritical5 3 2 3 2" xfId="9617"/>
    <cellStyle name="SAPBEXexcCritical5 3 2 3 2 2" xfId="20055"/>
    <cellStyle name="SAPBEXexcCritical5 3 2 3 3" xfId="12747"/>
    <cellStyle name="SAPBEXexcCritical5 3 2 3 3 2" xfId="14543"/>
    <cellStyle name="SAPBEXexcCritical5 3 2 3 4" xfId="23853"/>
    <cellStyle name="SAPBEXexcCritical5 3 2 3 5" xfId="27022"/>
    <cellStyle name="SAPBEXexcCritical5 3 2 3 6" xfId="30719"/>
    <cellStyle name="SAPBEXexcCritical5 3 2 4" xfId="5355"/>
    <cellStyle name="SAPBEXexcCritical5 3 2 4 2" xfId="9618"/>
    <cellStyle name="SAPBEXexcCritical5 3 2 4 2 2" xfId="22607"/>
    <cellStyle name="SAPBEXexcCritical5 3 2 4 3" xfId="12748"/>
    <cellStyle name="SAPBEXexcCritical5 3 2 4 3 2" xfId="14542"/>
    <cellStyle name="SAPBEXexcCritical5 3 2 4 4" xfId="21310"/>
    <cellStyle name="SAPBEXexcCritical5 3 2 4 5" xfId="27023"/>
    <cellStyle name="SAPBEXexcCritical5 3 2 4 6" xfId="30720"/>
    <cellStyle name="SAPBEXexcCritical5 3 2 5" xfId="5356"/>
    <cellStyle name="SAPBEXexcCritical5 3 2 5 2" xfId="9619"/>
    <cellStyle name="SAPBEXexcCritical5 3 2 5 2 2" xfId="20062"/>
    <cellStyle name="SAPBEXexcCritical5 3 2 5 3" xfId="12749"/>
    <cellStyle name="SAPBEXexcCritical5 3 2 5 3 2" xfId="14541"/>
    <cellStyle name="SAPBEXexcCritical5 3 2 5 4" xfId="17610"/>
    <cellStyle name="SAPBEXexcCritical5 3 2 5 5" xfId="27024"/>
    <cellStyle name="SAPBEXexcCritical5 3 2 5 6" xfId="30721"/>
    <cellStyle name="SAPBEXexcCritical5 3 2 6" xfId="9615"/>
    <cellStyle name="SAPBEXexcCritical5 3 2 6 2" xfId="16027"/>
    <cellStyle name="SAPBEXexcCritical5 3 2 7" xfId="12745"/>
    <cellStyle name="SAPBEXexcCritical5 3 2 7 2" xfId="14545"/>
    <cellStyle name="SAPBEXexcCritical5 3 2 8" xfId="23836"/>
    <cellStyle name="SAPBEXexcCritical5 3 2 9" xfId="27020"/>
    <cellStyle name="SAPBEXexcCritical5 3 3" xfId="5357"/>
    <cellStyle name="SAPBEXexcCritical5 3 3 2" xfId="9620"/>
    <cellStyle name="SAPBEXexcCritical5 3 3 2 2" xfId="16026"/>
    <cellStyle name="SAPBEXexcCritical5 3 3 3" xfId="12750"/>
    <cellStyle name="SAPBEXexcCritical5 3 3 3 2" xfId="14540"/>
    <cellStyle name="SAPBEXexcCritical5 3 3 4" xfId="23851"/>
    <cellStyle name="SAPBEXexcCritical5 3 3 5" xfId="27025"/>
    <cellStyle name="SAPBEXexcCritical5 3 3 6" xfId="30722"/>
    <cellStyle name="SAPBEXexcCritical5 3 4" xfId="5358"/>
    <cellStyle name="SAPBEXexcCritical5 3 4 2" xfId="9621"/>
    <cellStyle name="SAPBEXexcCritical5 3 4 2 2" xfId="22606"/>
    <cellStyle name="SAPBEXexcCritical5 3 4 3" xfId="12751"/>
    <cellStyle name="SAPBEXexcCritical5 3 4 3 2" xfId="14539"/>
    <cellStyle name="SAPBEXexcCritical5 3 4 4" xfId="21308"/>
    <cellStyle name="SAPBEXexcCritical5 3 4 5" xfId="27026"/>
    <cellStyle name="SAPBEXexcCritical5 3 4 6" xfId="30723"/>
    <cellStyle name="SAPBEXexcCritical5 3 5" xfId="9614"/>
    <cellStyle name="SAPBEXexcCritical5 3 5 2" xfId="16028"/>
    <cellStyle name="SAPBEXexcCritical5 3 6" xfId="12744"/>
    <cellStyle name="SAPBEXexcCritical5 3 6 2" xfId="14546"/>
    <cellStyle name="SAPBEXexcCritical5 3 7" xfId="17611"/>
    <cellStyle name="SAPBEXexcCritical5 3 8" xfId="27019"/>
    <cellStyle name="SAPBEXexcCritical5 3 9" xfId="30716"/>
    <cellStyle name="SAPBEXexcCritical5 4" xfId="5359"/>
    <cellStyle name="SAPBEXexcCritical5 4 10" xfId="30724"/>
    <cellStyle name="SAPBEXexcCritical5 4 2" xfId="5360"/>
    <cellStyle name="SAPBEXexcCritical5 4 2 2" xfId="9623"/>
    <cellStyle name="SAPBEXexcCritical5 4 2 2 2" xfId="16025"/>
    <cellStyle name="SAPBEXexcCritical5 4 2 3" xfId="12753"/>
    <cellStyle name="SAPBEXexcCritical5 4 2 3 2" xfId="14537"/>
    <cellStyle name="SAPBEXexcCritical5 4 2 4" xfId="21309"/>
    <cellStyle name="SAPBEXexcCritical5 4 2 5" xfId="27028"/>
    <cellStyle name="SAPBEXexcCritical5 4 2 6" xfId="30725"/>
    <cellStyle name="SAPBEXexcCritical5 4 3" xfId="5361"/>
    <cellStyle name="SAPBEXexcCritical5 4 3 2" xfId="9624"/>
    <cellStyle name="SAPBEXexcCritical5 4 3 2 2" xfId="22601"/>
    <cellStyle name="SAPBEXexcCritical5 4 3 3" xfId="12754"/>
    <cellStyle name="SAPBEXexcCritical5 4 3 3 2" xfId="14536"/>
    <cellStyle name="SAPBEXexcCritical5 4 3 4" xfId="17609"/>
    <cellStyle name="SAPBEXexcCritical5 4 3 5" xfId="27029"/>
    <cellStyle name="SAPBEXexcCritical5 4 3 6" xfId="30726"/>
    <cellStyle name="SAPBEXexcCritical5 4 4" xfId="5362"/>
    <cellStyle name="SAPBEXexcCritical5 4 4 2" xfId="9625"/>
    <cellStyle name="SAPBEXexcCritical5 4 4 2 2" xfId="20056"/>
    <cellStyle name="SAPBEXexcCritical5 4 4 3" xfId="12755"/>
    <cellStyle name="SAPBEXexcCritical5 4 4 3 2" xfId="14535"/>
    <cellStyle name="SAPBEXexcCritical5 4 4 4" xfId="17608"/>
    <cellStyle name="SAPBEXexcCritical5 4 4 5" xfId="27030"/>
    <cellStyle name="SAPBEXexcCritical5 4 4 6" xfId="30727"/>
    <cellStyle name="SAPBEXexcCritical5 4 5" xfId="5363"/>
    <cellStyle name="SAPBEXexcCritical5 4 5 2" xfId="9626"/>
    <cellStyle name="SAPBEXexcCritical5 4 5 2 2" xfId="22605"/>
    <cellStyle name="SAPBEXexcCritical5 4 5 3" xfId="12756"/>
    <cellStyle name="SAPBEXexcCritical5 4 5 3 2" xfId="14534"/>
    <cellStyle name="SAPBEXexcCritical5 4 5 4" xfId="23849"/>
    <cellStyle name="SAPBEXexcCritical5 4 5 5" xfId="27031"/>
    <cellStyle name="SAPBEXexcCritical5 4 5 6" xfId="30728"/>
    <cellStyle name="SAPBEXexcCritical5 4 6" xfId="9622"/>
    <cellStyle name="SAPBEXexcCritical5 4 6 2" xfId="20061"/>
    <cellStyle name="SAPBEXexcCritical5 4 7" xfId="12752"/>
    <cellStyle name="SAPBEXexcCritical5 4 7 2" xfId="14538"/>
    <cellStyle name="SAPBEXexcCritical5 4 8" xfId="23852"/>
    <cellStyle name="SAPBEXexcCritical5 4 9" xfId="27027"/>
    <cellStyle name="SAPBEXexcCritical5 5" xfId="5364"/>
    <cellStyle name="SAPBEXexcCritical5 5 10" xfId="30729"/>
    <cellStyle name="SAPBEXexcCritical5 5 2" xfId="5365"/>
    <cellStyle name="SAPBEXexcCritical5 5 2 2" xfId="9628"/>
    <cellStyle name="SAPBEXexcCritical5 5 2 2 2" xfId="16024"/>
    <cellStyle name="SAPBEXexcCritical5 5 2 3" xfId="12758"/>
    <cellStyle name="SAPBEXexcCritical5 5 2 3 2" xfId="14532"/>
    <cellStyle name="SAPBEXexcCritical5 5 2 4" xfId="23850"/>
    <cellStyle name="SAPBEXexcCritical5 5 2 5" xfId="27033"/>
    <cellStyle name="SAPBEXexcCritical5 5 2 6" xfId="30730"/>
    <cellStyle name="SAPBEXexcCritical5 5 3" xfId="5366"/>
    <cellStyle name="SAPBEXexcCritical5 5 3 2" xfId="9629"/>
    <cellStyle name="SAPBEXexcCritical5 5 3 2 2" xfId="22604"/>
    <cellStyle name="SAPBEXexcCritical5 5 3 3" xfId="12759"/>
    <cellStyle name="SAPBEXexcCritical5 5 3 3 2" xfId="14531"/>
    <cellStyle name="SAPBEXexcCritical5 5 3 4" xfId="21307"/>
    <cellStyle name="SAPBEXexcCritical5 5 3 5" xfId="27034"/>
    <cellStyle name="SAPBEXexcCritical5 5 3 6" xfId="30731"/>
    <cellStyle name="SAPBEXexcCritical5 5 4" xfId="5367"/>
    <cellStyle name="SAPBEXexcCritical5 5 4 2" xfId="9630"/>
    <cellStyle name="SAPBEXexcCritical5 5 4 2 2" xfId="20059"/>
    <cellStyle name="SAPBEXexcCritical5 5 4 3" xfId="12760"/>
    <cellStyle name="SAPBEXexcCritical5 5 4 3 2" xfId="14530"/>
    <cellStyle name="SAPBEXexcCritical5 5 4 4" xfId="17607"/>
    <cellStyle name="SAPBEXexcCritical5 5 4 5" xfId="27035"/>
    <cellStyle name="SAPBEXexcCritical5 5 4 6" xfId="30732"/>
    <cellStyle name="SAPBEXexcCritical5 5 5" xfId="5368"/>
    <cellStyle name="SAPBEXexcCritical5 5 5 2" xfId="9631"/>
    <cellStyle name="SAPBEXexcCritical5 5 5 2 2" xfId="16023"/>
    <cellStyle name="SAPBEXexcCritical5 5 5 3" xfId="12761"/>
    <cellStyle name="SAPBEXexcCritical5 5 5 3 2" xfId="14529"/>
    <cellStyle name="SAPBEXexcCritical5 5 5 4" xfId="17606"/>
    <cellStyle name="SAPBEXexcCritical5 5 5 5" xfId="27036"/>
    <cellStyle name="SAPBEXexcCritical5 5 5 6" xfId="30733"/>
    <cellStyle name="SAPBEXexcCritical5 5 6" xfId="9627"/>
    <cellStyle name="SAPBEXexcCritical5 5 6 2" xfId="20060"/>
    <cellStyle name="SAPBEXexcCritical5 5 7" xfId="12757"/>
    <cellStyle name="SAPBEXexcCritical5 5 7 2" xfId="14533"/>
    <cellStyle name="SAPBEXexcCritical5 5 8" xfId="21306"/>
    <cellStyle name="SAPBEXexcCritical5 5 9" xfId="27032"/>
    <cellStyle name="SAPBEXexcCritical5 6" xfId="5369"/>
    <cellStyle name="SAPBEXexcCritical5 6 2" xfId="9632"/>
    <cellStyle name="SAPBEXexcCritical5 6 2 2" xfId="22603"/>
    <cellStyle name="SAPBEXexcCritical5 6 3" xfId="12762"/>
    <cellStyle name="SAPBEXexcCritical5 6 3 2" xfId="14528"/>
    <cellStyle name="SAPBEXexcCritical5 6 4" xfId="23843"/>
    <cellStyle name="SAPBEXexcCritical5 6 5" xfId="27037"/>
    <cellStyle name="SAPBEXexcCritical5 6 6" xfId="30734"/>
    <cellStyle name="SAPBEXexcCritical5 7" xfId="5370"/>
    <cellStyle name="SAPBEXexcCritical5 7 2" xfId="9633"/>
    <cellStyle name="SAPBEXexcCritical5 7 2 2" xfId="20058"/>
    <cellStyle name="SAPBEXexcCritical5 7 3" xfId="12763"/>
    <cellStyle name="SAPBEXexcCritical5 7 3 2" xfId="14527"/>
    <cellStyle name="SAPBEXexcCritical5 7 4" xfId="21300"/>
    <cellStyle name="SAPBEXexcCritical5 7 5" xfId="27038"/>
    <cellStyle name="SAPBEXexcCritical5 7 6" xfId="30735"/>
    <cellStyle name="SAPBEXexcCritical5 8" xfId="9605"/>
    <cellStyle name="SAPBEXexcCritical5 8 2" xfId="22612"/>
    <cellStyle name="SAPBEXexcCritical5 9" xfId="12735"/>
    <cellStyle name="SAPBEXexcCritical5 9 2" xfId="14555"/>
    <cellStyle name="SAPBEXexcCritical5_PAL Graphs" xfId="699"/>
    <cellStyle name="SAPBEXexcCritical6" xfId="189"/>
    <cellStyle name="SAPBEXexcCritical6 10" xfId="23848"/>
    <cellStyle name="SAPBEXexcCritical6 11" xfId="27039"/>
    <cellStyle name="SAPBEXexcCritical6 12" xfId="30736"/>
    <cellStyle name="SAPBEXexcCritical6 2" xfId="700"/>
    <cellStyle name="SAPBEXexcCritical6 2 10" xfId="30737"/>
    <cellStyle name="SAPBEXexcCritical6 2 2" xfId="5373"/>
    <cellStyle name="SAPBEXexcCritical6 2 2 10" xfId="30738"/>
    <cellStyle name="SAPBEXexcCritical6 2 2 2" xfId="5374"/>
    <cellStyle name="SAPBEXexcCritical6 2 2 2 2" xfId="9637"/>
    <cellStyle name="SAPBEXexcCritical6 2 2 2 2 2" xfId="16021"/>
    <cellStyle name="SAPBEXexcCritical6 2 2 2 3" xfId="12767"/>
    <cellStyle name="SAPBEXexcCritical6 2 2 2 3 2" xfId="14523"/>
    <cellStyle name="SAPBEXexcCritical6 2 2 2 4" xfId="23846"/>
    <cellStyle name="SAPBEXexcCritical6 2 2 2 5" xfId="27042"/>
    <cellStyle name="SAPBEXexcCritical6 2 2 2 6" xfId="30739"/>
    <cellStyle name="SAPBEXexcCritical6 2 2 3" xfId="5375"/>
    <cellStyle name="SAPBEXexcCritical6 2 2 3 2" xfId="9638"/>
    <cellStyle name="SAPBEXexcCritical6 2 2 3 2 2" xfId="16020"/>
    <cellStyle name="SAPBEXexcCritical6 2 2 3 3" xfId="12768"/>
    <cellStyle name="SAPBEXexcCritical6 2 2 3 3 2" xfId="14522"/>
    <cellStyle name="SAPBEXexcCritical6 2 2 3 4" xfId="21303"/>
    <cellStyle name="SAPBEXexcCritical6 2 2 3 5" xfId="27043"/>
    <cellStyle name="SAPBEXexcCritical6 2 2 3 6" xfId="30740"/>
    <cellStyle name="SAPBEXexcCritical6 2 2 4" xfId="5376"/>
    <cellStyle name="SAPBEXexcCritical6 2 2 4 2" xfId="9639"/>
    <cellStyle name="SAPBEXexcCritical6 2 2 4 2 2" xfId="16019"/>
    <cellStyle name="SAPBEXexcCritical6 2 2 4 3" xfId="12769"/>
    <cellStyle name="SAPBEXexcCritical6 2 2 4 3 2" xfId="14521"/>
    <cellStyle name="SAPBEXexcCritical6 2 2 4 4" xfId="23847"/>
    <cellStyle name="SAPBEXexcCritical6 2 2 4 5" xfId="27044"/>
    <cellStyle name="SAPBEXexcCritical6 2 2 4 6" xfId="30741"/>
    <cellStyle name="SAPBEXexcCritical6 2 2 5" xfId="5377"/>
    <cellStyle name="SAPBEXexcCritical6 2 2 5 2" xfId="9640"/>
    <cellStyle name="SAPBEXexcCritical6 2 2 5 2 2" xfId="22592"/>
    <cellStyle name="SAPBEXexcCritical6 2 2 5 3" xfId="12770"/>
    <cellStyle name="SAPBEXexcCritical6 2 2 5 3 2" xfId="14520"/>
    <cellStyle name="SAPBEXexcCritical6 2 2 5 4" xfId="21304"/>
    <cellStyle name="SAPBEXexcCritical6 2 2 5 5" xfId="27045"/>
    <cellStyle name="SAPBEXexcCritical6 2 2 5 6" xfId="30742"/>
    <cellStyle name="SAPBEXexcCritical6 2 2 6" xfId="9636"/>
    <cellStyle name="SAPBEXexcCritical6 2 2 6 2" xfId="20057"/>
    <cellStyle name="SAPBEXexcCritical6 2 2 7" xfId="12766"/>
    <cellStyle name="SAPBEXexcCritical6 2 2 7 2" xfId="14524"/>
    <cellStyle name="SAPBEXexcCritical6 2 2 8" xfId="17605"/>
    <cellStyle name="SAPBEXexcCritical6 2 2 9" xfId="27041"/>
    <cellStyle name="SAPBEXexcCritical6 2 3" xfId="5378"/>
    <cellStyle name="SAPBEXexcCritical6 2 3 2" xfId="9641"/>
    <cellStyle name="SAPBEXexcCritical6 2 3 2 2" xfId="20047"/>
    <cellStyle name="SAPBEXexcCritical6 2 3 3" xfId="12771"/>
    <cellStyle name="SAPBEXexcCritical6 2 3 3 2" xfId="14519"/>
    <cellStyle name="SAPBEXexcCritical6 2 3 4" xfId="17604"/>
    <cellStyle name="SAPBEXexcCritical6 2 3 5" xfId="27046"/>
    <cellStyle name="SAPBEXexcCritical6 2 3 6" xfId="30743"/>
    <cellStyle name="SAPBEXexcCritical6 2 4" xfId="5379"/>
    <cellStyle name="SAPBEXexcCritical6 2 4 2" xfId="9642"/>
    <cellStyle name="SAPBEXexcCritical6 2 4 2 2" xfId="22599"/>
    <cellStyle name="SAPBEXexcCritical6 2 4 3" xfId="12772"/>
    <cellStyle name="SAPBEXexcCritical6 2 4 3 2" xfId="14518"/>
    <cellStyle name="SAPBEXexcCritical6 2 4 4" xfId="17603"/>
    <cellStyle name="SAPBEXexcCritical6 2 4 5" xfId="27047"/>
    <cellStyle name="SAPBEXexcCritical6 2 4 6" xfId="30744"/>
    <cellStyle name="SAPBEXexcCritical6 2 5" xfId="9635"/>
    <cellStyle name="SAPBEXexcCritical6 2 5 2" xfId="22602"/>
    <cellStyle name="SAPBEXexcCritical6 2 6" xfId="12765"/>
    <cellStyle name="SAPBEXexcCritical6 2 6 2" xfId="14525"/>
    <cellStyle name="SAPBEXexcCritical6 2 7" xfId="5372"/>
    <cellStyle name="SAPBEXexcCritical6 2 8" xfId="21305"/>
    <cellStyle name="SAPBEXexcCritical6 2 9" xfId="27040"/>
    <cellStyle name="SAPBEXexcCritical6 3" xfId="5380"/>
    <cellStyle name="SAPBEXexcCritical6 3 2" xfId="5381"/>
    <cellStyle name="SAPBEXexcCritical6 3 2 10" xfId="30746"/>
    <cellStyle name="SAPBEXexcCritical6 3 2 2" xfId="5382"/>
    <cellStyle name="SAPBEXexcCritical6 3 2 2 2" xfId="9645"/>
    <cellStyle name="SAPBEXexcCritical6 3 2 2 2 2" xfId="22598"/>
    <cellStyle name="SAPBEXexcCritical6 3 2 2 3" xfId="12775"/>
    <cellStyle name="SAPBEXexcCritical6 3 2 2 3 2" xfId="14515"/>
    <cellStyle name="SAPBEXexcCritical6 3 2 2 4" xfId="23845"/>
    <cellStyle name="SAPBEXexcCritical6 3 2 2 5" xfId="27050"/>
    <cellStyle name="SAPBEXexcCritical6 3 2 2 6" xfId="30747"/>
    <cellStyle name="SAPBEXexcCritical6 3 2 3" xfId="5383"/>
    <cellStyle name="SAPBEXexcCritical6 3 2 3 2" xfId="9646"/>
    <cellStyle name="SAPBEXexcCritical6 3 2 3 2 2" xfId="20053"/>
    <cellStyle name="SAPBEXexcCritical6 3 2 3 3" xfId="12776"/>
    <cellStyle name="SAPBEXexcCritical6 3 2 3 3 2" xfId="14514"/>
    <cellStyle name="SAPBEXexcCritical6 3 2 3 4" xfId="21302"/>
    <cellStyle name="SAPBEXexcCritical6 3 2 3 5" xfId="27051"/>
    <cellStyle name="SAPBEXexcCritical6 3 2 3 6" xfId="30748"/>
    <cellStyle name="SAPBEXexcCritical6 3 2 4" xfId="5384"/>
    <cellStyle name="SAPBEXexcCritical6 3 2 4 2" xfId="9647"/>
    <cellStyle name="SAPBEXexcCritical6 3 2 4 2 2" xfId="16017"/>
    <cellStyle name="SAPBEXexcCritical6 3 2 4 3" xfId="12777"/>
    <cellStyle name="SAPBEXexcCritical6 3 2 4 3 2" xfId="14513"/>
    <cellStyle name="SAPBEXexcCritical6 3 2 4 4" xfId="17602"/>
    <cellStyle name="SAPBEXexcCritical6 3 2 4 5" xfId="27052"/>
    <cellStyle name="SAPBEXexcCritical6 3 2 4 6" xfId="30749"/>
    <cellStyle name="SAPBEXexcCritical6 3 2 5" xfId="5385"/>
    <cellStyle name="SAPBEXexcCritical6 3 2 5 2" xfId="9648"/>
    <cellStyle name="SAPBEXexcCritical6 3 2 5 2 2" xfId="22593"/>
    <cellStyle name="SAPBEXexcCritical6 3 2 5 3" xfId="12778"/>
    <cellStyle name="SAPBEXexcCritical6 3 2 5 3 2" xfId="14512"/>
    <cellStyle name="SAPBEXexcCritical6 3 2 5 4" xfId="17601"/>
    <cellStyle name="SAPBEXexcCritical6 3 2 5 5" xfId="27053"/>
    <cellStyle name="SAPBEXexcCritical6 3 2 5 6" xfId="30750"/>
    <cellStyle name="SAPBEXexcCritical6 3 2 6" xfId="9644"/>
    <cellStyle name="SAPBEXexcCritical6 3 2 6 2" xfId="16018"/>
    <cellStyle name="SAPBEXexcCritical6 3 2 7" xfId="12774"/>
    <cellStyle name="SAPBEXexcCritical6 3 2 7 2" xfId="14516"/>
    <cellStyle name="SAPBEXexcCritical6 3 2 8" xfId="21301"/>
    <cellStyle name="SAPBEXexcCritical6 3 2 9" xfId="27049"/>
    <cellStyle name="SAPBEXexcCritical6 3 3" xfId="5386"/>
    <cellStyle name="SAPBEXexcCritical6 3 3 2" xfId="9649"/>
    <cellStyle name="SAPBEXexcCritical6 3 3 2 2" xfId="20048"/>
    <cellStyle name="SAPBEXexcCritical6 3 3 3" xfId="12779"/>
    <cellStyle name="SAPBEXexcCritical6 3 3 3 2" xfId="14511"/>
    <cellStyle name="SAPBEXexcCritical6 3 3 4" xfId="17600"/>
    <cellStyle name="SAPBEXexcCritical6 3 3 5" xfId="27054"/>
    <cellStyle name="SAPBEXexcCritical6 3 3 6" xfId="30751"/>
    <cellStyle name="SAPBEXexcCritical6 3 4" xfId="5387"/>
    <cellStyle name="SAPBEXexcCritical6 3 4 2" xfId="9650"/>
    <cellStyle name="SAPBEXexcCritical6 3 4 2 2" xfId="22597"/>
    <cellStyle name="SAPBEXexcCritical6 3 4 3" xfId="12780"/>
    <cellStyle name="SAPBEXexcCritical6 3 4 3 2" xfId="14510"/>
    <cellStyle name="SAPBEXexcCritical6 3 4 4" xfId="23837"/>
    <cellStyle name="SAPBEXexcCritical6 3 4 5" xfId="27055"/>
    <cellStyle name="SAPBEXexcCritical6 3 4 6" xfId="30752"/>
    <cellStyle name="SAPBEXexcCritical6 3 5" xfId="9643"/>
    <cellStyle name="SAPBEXexcCritical6 3 5 2" xfId="20054"/>
    <cellStyle name="SAPBEXexcCritical6 3 6" xfId="12773"/>
    <cellStyle name="SAPBEXexcCritical6 3 6 2" xfId="14517"/>
    <cellStyle name="SAPBEXexcCritical6 3 7" xfId="23844"/>
    <cellStyle name="SAPBEXexcCritical6 3 8" xfId="27048"/>
    <cellStyle name="SAPBEXexcCritical6 3 9" xfId="30745"/>
    <cellStyle name="SAPBEXexcCritical6 4" xfId="5388"/>
    <cellStyle name="SAPBEXexcCritical6 4 10" xfId="30753"/>
    <cellStyle name="SAPBEXexcCritical6 4 2" xfId="5389"/>
    <cellStyle name="SAPBEXexcCritical6 4 2 2" xfId="9652"/>
    <cellStyle name="SAPBEXexcCritical6 4 2 2 2" xfId="16016"/>
    <cellStyle name="SAPBEXexcCritical6 4 2 3" xfId="12782"/>
    <cellStyle name="SAPBEXexcCritical6 4 2 3 2" xfId="14508"/>
    <cellStyle name="SAPBEXexcCritical6 4 2 4" xfId="23842"/>
    <cellStyle name="SAPBEXexcCritical6 4 2 5" xfId="27057"/>
    <cellStyle name="SAPBEXexcCritical6 4 2 6" xfId="30754"/>
    <cellStyle name="SAPBEXexcCritical6 4 3" xfId="5390"/>
    <cellStyle name="SAPBEXexcCritical6 4 3 2" xfId="9653"/>
    <cellStyle name="SAPBEXexcCritical6 4 3 2 2" xfId="22596"/>
    <cellStyle name="SAPBEXexcCritical6 4 3 3" xfId="12783"/>
    <cellStyle name="SAPBEXexcCritical6 4 3 3 2" xfId="14507"/>
    <cellStyle name="SAPBEXexcCritical6 4 3 4" xfId="21299"/>
    <cellStyle name="SAPBEXexcCritical6 4 3 5" xfId="27058"/>
    <cellStyle name="SAPBEXexcCritical6 4 3 6" xfId="30755"/>
    <cellStyle name="SAPBEXexcCritical6 4 4" xfId="5391"/>
    <cellStyle name="SAPBEXexcCritical6 4 4 2" xfId="9654"/>
    <cellStyle name="SAPBEXexcCritical6 4 4 2 2" xfId="20051"/>
    <cellStyle name="SAPBEXexcCritical6 4 4 3" xfId="12784"/>
    <cellStyle name="SAPBEXexcCritical6 4 4 3 2" xfId="14506"/>
    <cellStyle name="SAPBEXexcCritical6 4 4 4" xfId="17599"/>
    <cellStyle name="SAPBEXexcCritical6 4 4 5" xfId="27059"/>
    <cellStyle name="SAPBEXexcCritical6 4 4 6" xfId="30756"/>
    <cellStyle name="SAPBEXexcCritical6 4 5" xfId="5392"/>
    <cellStyle name="SAPBEXexcCritical6 4 5 2" xfId="9655"/>
    <cellStyle name="SAPBEXexcCritical6 4 5 2 2" xfId="16015"/>
    <cellStyle name="SAPBEXexcCritical6 4 5 3" xfId="12785"/>
    <cellStyle name="SAPBEXexcCritical6 4 5 3 2" xfId="14505"/>
    <cellStyle name="SAPBEXexcCritical6 4 5 4" xfId="23840"/>
    <cellStyle name="SAPBEXexcCritical6 4 5 5" xfId="27060"/>
    <cellStyle name="SAPBEXexcCritical6 4 5 6" xfId="30757"/>
    <cellStyle name="SAPBEXexcCritical6 4 6" xfId="9651"/>
    <cellStyle name="SAPBEXexcCritical6 4 6 2" xfId="20052"/>
    <cellStyle name="SAPBEXexcCritical6 4 7" xfId="12781"/>
    <cellStyle name="SAPBEXexcCritical6 4 7 2" xfId="14509"/>
    <cellStyle name="SAPBEXexcCritical6 4 8" xfId="21294"/>
    <cellStyle name="SAPBEXexcCritical6 4 9" xfId="27056"/>
    <cellStyle name="SAPBEXexcCritical6 5" xfId="5393"/>
    <cellStyle name="SAPBEXexcCritical6 5 10" xfId="30758"/>
    <cellStyle name="SAPBEXexcCritical6 5 2" xfId="5394"/>
    <cellStyle name="SAPBEXexcCritical6 5 2 2" xfId="9657"/>
    <cellStyle name="SAPBEXexcCritical6 5 2 2 2" xfId="20050"/>
    <cellStyle name="SAPBEXexcCritical6 5 2 3" xfId="12787"/>
    <cellStyle name="SAPBEXexcCritical6 5 2 3 2" xfId="14503"/>
    <cellStyle name="SAPBEXexcCritical6 5 2 4" xfId="23841"/>
    <cellStyle name="SAPBEXexcCritical6 5 2 5" xfId="27062"/>
    <cellStyle name="SAPBEXexcCritical6 5 2 6" xfId="30759"/>
    <cellStyle name="SAPBEXexcCritical6 5 3" xfId="5395"/>
    <cellStyle name="SAPBEXexcCritical6 5 3 2" xfId="9658"/>
    <cellStyle name="SAPBEXexcCritical6 5 3 2 2" xfId="16014"/>
    <cellStyle name="SAPBEXexcCritical6 5 3 3" xfId="12788"/>
    <cellStyle name="SAPBEXexcCritical6 5 3 3 2" xfId="14502"/>
    <cellStyle name="SAPBEXexcCritical6 5 3 4" xfId="21298"/>
    <cellStyle name="SAPBEXexcCritical6 5 3 5" xfId="27063"/>
    <cellStyle name="SAPBEXexcCritical6 5 3 6" xfId="30760"/>
    <cellStyle name="SAPBEXexcCritical6 5 4" xfId="5396"/>
    <cellStyle name="SAPBEXexcCritical6 5 4 2" xfId="9659"/>
    <cellStyle name="SAPBEXexcCritical6 5 4 2 2" xfId="22594"/>
    <cellStyle name="SAPBEXexcCritical6 5 4 3" xfId="12789"/>
    <cellStyle name="SAPBEXexcCritical6 5 4 3 2" xfId="14501"/>
    <cellStyle name="SAPBEXexcCritical6 5 4 4" xfId="17598"/>
    <cellStyle name="SAPBEXexcCritical6 5 4 5" xfId="27064"/>
    <cellStyle name="SAPBEXexcCritical6 5 4 6" xfId="30761"/>
    <cellStyle name="SAPBEXexcCritical6 5 5" xfId="5397"/>
    <cellStyle name="SAPBEXexcCritical6 5 5 2" xfId="9660"/>
    <cellStyle name="SAPBEXexcCritical6 5 5 2 2" xfId="20049"/>
    <cellStyle name="SAPBEXexcCritical6 5 5 3" xfId="12790"/>
    <cellStyle name="SAPBEXexcCritical6 5 5 3 2" xfId="14500"/>
    <cellStyle name="SAPBEXexcCritical6 5 5 4" xfId="17597"/>
    <cellStyle name="SAPBEXexcCritical6 5 5 5" xfId="27065"/>
    <cellStyle name="SAPBEXexcCritical6 5 5 6" xfId="30762"/>
    <cellStyle name="SAPBEXexcCritical6 5 6" xfId="9656"/>
    <cellStyle name="SAPBEXexcCritical6 5 6 2" xfId="22595"/>
    <cellStyle name="SAPBEXexcCritical6 5 7" xfId="12786"/>
    <cellStyle name="SAPBEXexcCritical6 5 7 2" xfId="14504"/>
    <cellStyle name="SAPBEXexcCritical6 5 8" xfId="21297"/>
    <cellStyle name="SAPBEXexcCritical6 5 9" xfId="27061"/>
    <cellStyle name="SAPBEXexcCritical6 6" xfId="5398"/>
    <cellStyle name="SAPBEXexcCritical6 6 2" xfId="9661"/>
    <cellStyle name="SAPBEXexcCritical6 6 2 2" xfId="16013"/>
    <cellStyle name="SAPBEXexcCritical6 6 3" xfId="12791"/>
    <cellStyle name="SAPBEXexcCritical6 6 3 2" xfId="14499"/>
    <cellStyle name="SAPBEXexcCritical6 6 4" xfId="23838"/>
    <cellStyle name="SAPBEXexcCritical6 6 5" xfId="27066"/>
    <cellStyle name="SAPBEXexcCritical6 6 6" xfId="30763"/>
    <cellStyle name="SAPBEXexcCritical6 7" xfId="5399"/>
    <cellStyle name="SAPBEXexcCritical6 7 2" xfId="9662"/>
    <cellStyle name="SAPBEXexcCritical6 7 2 2" xfId="16012"/>
    <cellStyle name="SAPBEXexcCritical6 7 3" xfId="12792"/>
    <cellStyle name="SAPBEXexcCritical6 7 3 2" xfId="14498"/>
    <cellStyle name="SAPBEXexcCritical6 7 4" xfId="21295"/>
    <cellStyle name="SAPBEXexcCritical6 7 5" xfId="27067"/>
    <cellStyle name="SAPBEXexcCritical6 7 6" xfId="30764"/>
    <cellStyle name="SAPBEXexcCritical6 8" xfId="9634"/>
    <cellStyle name="SAPBEXexcCritical6 8 2" xfId="16022"/>
    <cellStyle name="SAPBEXexcCritical6 9" xfId="12764"/>
    <cellStyle name="SAPBEXexcCritical6 9 2" xfId="14526"/>
    <cellStyle name="SAPBEXexcCritical6_PAL Graphs" xfId="701"/>
    <cellStyle name="SAPBEXexcGood1" xfId="190"/>
    <cellStyle name="SAPBEXexcGood1 10" xfId="23839"/>
    <cellStyle name="SAPBEXexcGood1 11" xfId="27068"/>
    <cellStyle name="SAPBEXexcGood1 12" xfId="30765"/>
    <cellStyle name="SAPBEXexcGood1 2" xfId="702"/>
    <cellStyle name="SAPBEXexcGood1 2 10" xfId="30766"/>
    <cellStyle name="SAPBEXexcGood1 2 2" xfId="5402"/>
    <cellStyle name="SAPBEXexcGood1 2 2 10" xfId="30767"/>
    <cellStyle name="SAPBEXexcGood1 2 2 2" xfId="5403"/>
    <cellStyle name="SAPBEXexcGood1 2 2 2 2" xfId="9666"/>
    <cellStyle name="SAPBEXexcGood1 2 2 2 2 2" xfId="22591"/>
    <cellStyle name="SAPBEXexcGood1 2 2 2 3" xfId="12796"/>
    <cellStyle name="SAPBEXexcGood1 2 2 2 3 2" xfId="14494"/>
    <cellStyle name="SAPBEXexcGood1 2 2 2 4" xfId="17595"/>
    <cellStyle name="SAPBEXexcGood1 2 2 2 5" xfId="27071"/>
    <cellStyle name="SAPBEXexcGood1 2 2 2 6" xfId="30768"/>
    <cellStyle name="SAPBEXexcGood1 2 2 3" xfId="5404"/>
    <cellStyle name="SAPBEXexcGood1 2 2 3 2" xfId="9667"/>
    <cellStyle name="SAPBEXexcGood1 2 2 3 2 2" xfId="20046"/>
    <cellStyle name="SAPBEXexcGood1 2 2 3 3" xfId="12797"/>
    <cellStyle name="SAPBEXexcGood1 2 2 3 3 2" xfId="14493"/>
    <cellStyle name="SAPBEXexcGood1 2 2 3 4" xfId="17594"/>
    <cellStyle name="SAPBEXexcGood1 2 2 3 5" xfId="27072"/>
    <cellStyle name="SAPBEXexcGood1 2 2 3 6" xfId="30769"/>
    <cellStyle name="SAPBEXexcGood1 2 2 4" xfId="5405"/>
    <cellStyle name="SAPBEXexcGood1 2 2 4 2" xfId="9668"/>
    <cellStyle name="SAPBEXexcGood1 2 2 4 2 2" xfId="16010"/>
    <cellStyle name="SAPBEXexcGood1 2 2 4 3" xfId="12798"/>
    <cellStyle name="SAPBEXexcGood1 2 2 4 3 2" xfId="14492"/>
    <cellStyle name="SAPBEXexcGood1 2 2 4 4" xfId="17593"/>
    <cellStyle name="SAPBEXexcGood1 2 2 4 5" xfId="27073"/>
    <cellStyle name="SAPBEXexcGood1 2 2 4 6" xfId="30770"/>
    <cellStyle name="SAPBEXexcGood1 2 2 5" xfId="5406"/>
    <cellStyle name="SAPBEXexcGood1 2 2 5 2" xfId="9669"/>
    <cellStyle name="SAPBEXexcGood1 2 2 5 2 2" xfId="22590"/>
    <cellStyle name="SAPBEXexcGood1 2 2 5 3" xfId="12799"/>
    <cellStyle name="SAPBEXexcGood1 2 2 5 3 2" xfId="14491"/>
    <cellStyle name="SAPBEXexcGood1 2 2 5 4" xfId="23818"/>
    <cellStyle name="SAPBEXexcGood1 2 2 5 5" xfId="27074"/>
    <cellStyle name="SAPBEXexcGood1 2 2 5 6" xfId="30771"/>
    <cellStyle name="SAPBEXexcGood1 2 2 6" xfId="9665"/>
    <cellStyle name="SAPBEXexcGood1 2 2 6 2" xfId="20039"/>
    <cellStyle name="SAPBEXexcGood1 2 2 7" xfId="12795"/>
    <cellStyle name="SAPBEXexcGood1 2 2 7 2" xfId="14495"/>
    <cellStyle name="SAPBEXexcGood1 2 2 8" xfId="17596"/>
    <cellStyle name="SAPBEXexcGood1 2 2 9" xfId="27070"/>
    <cellStyle name="SAPBEXexcGood1 2 3" xfId="5407"/>
    <cellStyle name="SAPBEXexcGood1 2 3 2" xfId="9670"/>
    <cellStyle name="SAPBEXexcGood1 2 3 2 2" xfId="20045"/>
    <cellStyle name="SAPBEXexcGood1 2 3 3" xfId="12800"/>
    <cellStyle name="SAPBEXexcGood1 2 3 3 2" xfId="14490"/>
    <cellStyle name="SAPBEXexcGood1 2 3 4" xfId="21275"/>
    <cellStyle name="SAPBEXexcGood1 2 3 5" xfId="27075"/>
    <cellStyle name="SAPBEXexcGood1 2 3 6" xfId="30772"/>
    <cellStyle name="SAPBEXexcGood1 2 4" xfId="5408"/>
    <cellStyle name="SAPBEXexcGood1 2 4 2" xfId="9671"/>
    <cellStyle name="SAPBEXexcGood1 2 4 2 2" xfId="16009"/>
    <cellStyle name="SAPBEXexcGood1 2 4 3" xfId="12801"/>
    <cellStyle name="SAPBEXexcGood1 2 4 3 2" xfId="14489"/>
    <cellStyle name="SAPBEXexcGood1 2 4 4" xfId="23835"/>
    <cellStyle name="SAPBEXexcGood1 2 4 5" xfId="27076"/>
    <cellStyle name="SAPBEXexcGood1 2 4 6" xfId="30773"/>
    <cellStyle name="SAPBEXexcGood1 2 5" xfId="9664"/>
    <cellStyle name="SAPBEXexcGood1 2 5 2" xfId="22584"/>
    <cellStyle name="SAPBEXexcGood1 2 6" xfId="12794"/>
    <cellStyle name="SAPBEXexcGood1 2 6 2" xfId="14496"/>
    <cellStyle name="SAPBEXexcGood1 2 7" xfId="5401"/>
    <cellStyle name="SAPBEXexcGood1 2 8" xfId="21296"/>
    <cellStyle name="SAPBEXexcGood1 2 9" xfId="27069"/>
    <cellStyle name="SAPBEXexcGood1 3" xfId="5409"/>
    <cellStyle name="SAPBEXexcGood1 3 2" xfId="5410"/>
    <cellStyle name="SAPBEXexcGood1 3 2 10" xfId="30775"/>
    <cellStyle name="SAPBEXexcGood1 3 2 2" xfId="5411"/>
    <cellStyle name="SAPBEXexcGood1 3 2 2 2" xfId="9674"/>
    <cellStyle name="SAPBEXexcGood1 3 2 2 2 2" xfId="22589"/>
    <cellStyle name="SAPBEXexcGood1 3 2 2 3" xfId="12804"/>
    <cellStyle name="SAPBEXexcGood1 3 2 2 3 2" xfId="14486"/>
    <cellStyle name="SAPBEXexcGood1 3 2 2 4" xfId="23833"/>
    <cellStyle name="SAPBEXexcGood1 3 2 2 5" xfId="27079"/>
    <cellStyle name="SAPBEXexcGood1 3 2 2 6" xfId="30776"/>
    <cellStyle name="SAPBEXexcGood1 3 2 3" xfId="5412"/>
    <cellStyle name="SAPBEXexcGood1 3 2 3 2" xfId="9675"/>
    <cellStyle name="SAPBEXexcGood1 3 2 3 2 2" xfId="20044"/>
    <cellStyle name="SAPBEXexcGood1 3 2 3 3" xfId="12805"/>
    <cellStyle name="SAPBEXexcGood1 3 2 3 3 2" xfId="14485"/>
    <cellStyle name="SAPBEXexcGood1 3 2 3 4" xfId="21290"/>
    <cellStyle name="SAPBEXexcGood1 3 2 3 5" xfId="27080"/>
    <cellStyle name="SAPBEXexcGood1 3 2 3 6" xfId="30777"/>
    <cellStyle name="SAPBEXexcGood1 3 2 4" xfId="5413"/>
    <cellStyle name="SAPBEXexcGood1 3 2 4 2" xfId="9676"/>
    <cellStyle name="SAPBEXexcGood1 3 2 4 2 2" xfId="16008"/>
    <cellStyle name="SAPBEXexcGood1 3 2 4 3" xfId="12806"/>
    <cellStyle name="SAPBEXexcGood1 3 2 4 3 2" xfId="14484"/>
    <cellStyle name="SAPBEXexcGood1 3 2 4 4" xfId="23834"/>
    <cellStyle name="SAPBEXexcGood1 3 2 4 5" xfId="27081"/>
    <cellStyle name="SAPBEXexcGood1 3 2 4 6" xfId="30778"/>
    <cellStyle name="SAPBEXexcGood1 3 2 5" xfId="5414"/>
    <cellStyle name="SAPBEXexcGood1 3 2 5 2" xfId="9677"/>
    <cellStyle name="SAPBEXexcGood1 3 2 5 2 2" xfId="22588"/>
    <cellStyle name="SAPBEXexcGood1 3 2 5 3" xfId="12807"/>
    <cellStyle name="SAPBEXexcGood1 3 2 5 3 2" xfId="14483"/>
    <cellStyle name="SAPBEXexcGood1 3 2 5 4" xfId="21291"/>
    <cellStyle name="SAPBEXexcGood1 3 2 5 5" xfId="27082"/>
    <cellStyle name="SAPBEXexcGood1 3 2 5 6" xfId="30779"/>
    <cellStyle name="SAPBEXexcGood1 3 2 6" xfId="9673"/>
    <cellStyle name="SAPBEXexcGood1 3 2 6 2" xfId="20040"/>
    <cellStyle name="SAPBEXexcGood1 3 2 7" xfId="12803"/>
    <cellStyle name="SAPBEXexcGood1 3 2 7 2" xfId="14487"/>
    <cellStyle name="SAPBEXexcGood1 3 2 8" xfId="17592"/>
    <cellStyle name="SAPBEXexcGood1 3 2 9" xfId="27078"/>
    <cellStyle name="SAPBEXexcGood1 3 3" xfId="5415"/>
    <cellStyle name="SAPBEXexcGood1 3 3 2" xfId="9678"/>
    <cellStyle name="SAPBEXexcGood1 3 3 2 2" xfId="20043"/>
    <cellStyle name="SAPBEXexcGood1 3 3 3" xfId="12808"/>
    <cellStyle name="SAPBEXexcGood1 3 3 3 2" xfId="14482"/>
    <cellStyle name="SAPBEXexcGood1 3 3 4" xfId="17591"/>
    <cellStyle name="SAPBEXexcGood1 3 3 5" xfId="27083"/>
    <cellStyle name="SAPBEXexcGood1 3 3 6" xfId="30780"/>
    <cellStyle name="SAPBEXexcGood1 3 4" xfId="5416"/>
    <cellStyle name="SAPBEXexcGood1 3 4 2" xfId="9679"/>
    <cellStyle name="SAPBEXexcGood1 3 4 2 2" xfId="16007"/>
    <cellStyle name="SAPBEXexcGood1 3 4 3" xfId="12809"/>
    <cellStyle name="SAPBEXexcGood1 3 4 3 2" xfId="14481"/>
    <cellStyle name="SAPBEXexcGood1 3 4 4" xfId="17590"/>
    <cellStyle name="SAPBEXexcGood1 3 4 5" xfId="27084"/>
    <cellStyle name="SAPBEXexcGood1 3 4 6" xfId="30781"/>
    <cellStyle name="SAPBEXexcGood1 3 5" xfId="9672"/>
    <cellStyle name="SAPBEXexcGood1 3 5 2" xfId="22585"/>
    <cellStyle name="SAPBEXexcGood1 3 6" xfId="12802"/>
    <cellStyle name="SAPBEXexcGood1 3 6 2" xfId="14488"/>
    <cellStyle name="SAPBEXexcGood1 3 7" xfId="21292"/>
    <cellStyle name="SAPBEXexcGood1 3 8" xfId="27077"/>
    <cellStyle name="SAPBEXexcGood1 3 9" xfId="30774"/>
    <cellStyle name="SAPBEXexcGood1 4" xfId="5417"/>
    <cellStyle name="SAPBEXexcGood1 4 10" xfId="30782"/>
    <cellStyle name="SAPBEXexcGood1 4 2" xfId="5418"/>
    <cellStyle name="SAPBEXexcGood1 4 2 2" xfId="9681"/>
    <cellStyle name="SAPBEXexcGood1 4 2 2 2" xfId="20042"/>
    <cellStyle name="SAPBEXexcGood1 4 2 3" xfId="12811"/>
    <cellStyle name="SAPBEXexcGood1 4 2 3 2" xfId="14479"/>
    <cellStyle name="SAPBEXexcGood1 4 2 4" xfId="21288"/>
    <cellStyle name="SAPBEXexcGood1 4 2 5" xfId="27086"/>
    <cellStyle name="SAPBEXexcGood1 4 2 6" xfId="30783"/>
    <cellStyle name="SAPBEXexcGood1 4 3" xfId="5419"/>
    <cellStyle name="SAPBEXexcGood1 4 3 2" xfId="9682"/>
    <cellStyle name="SAPBEXexcGood1 4 3 2 2" xfId="16006"/>
    <cellStyle name="SAPBEXexcGood1 4 3 3" xfId="12812"/>
    <cellStyle name="SAPBEXexcGood1 4 3 3 2" xfId="14478"/>
    <cellStyle name="SAPBEXexcGood1 4 3 4" xfId="23832"/>
    <cellStyle name="SAPBEXexcGood1 4 3 5" xfId="27087"/>
    <cellStyle name="SAPBEXexcGood1 4 3 6" xfId="30784"/>
    <cellStyle name="SAPBEXexcGood1 4 4" xfId="5420"/>
    <cellStyle name="SAPBEXexcGood1 4 4 2" xfId="9683"/>
    <cellStyle name="SAPBEXexcGood1 4 4 2 2" xfId="22586"/>
    <cellStyle name="SAPBEXexcGood1 4 4 3" xfId="12813"/>
    <cellStyle name="SAPBEXexcGood1 4 4 3 2" xfId="14477"/>
    <cellStyle name="SAPBEXexcGood1 4 4 4" xfId="21289"/>
    <cellStyle name="SAPBEXexcGood1 4 4 5" xfId="27088"/>
    <cellStyle name="SAPBEXexcGood1 4 4 6" xfId="30785"/>
    <cellStyle name="SAPBEXexcGood1 4 5" xfId="5421"/>
    <cellStyle name="SAPBEXexcGood1 4 5 2" xfId="9684"/>
    <cellStyle name="SAPBEXexcGood1 4 5 2 2" xfId="20041"/>
    <cellStyle name="SAPBEXexcGood1 4 5 3" xfId="12814"/>
    <cellStyle name="SAPBEXexcGood1 4 5 3 2" xfId="14476"/>
    <cellStyle name="SAPBEXexcGood1 4 5 4" xfId="17589"/>
    <cellStyle name="SAPBEXexcGood1 4 5 5" xfId="27089"/>
    <cellStyle name="SAPBEXexcGood1 4 5 6" xfId="30786"/>
    <cellStyle name="SAPBEXexcGood1 4 6" xfId="9680"/>
    <cellStyle name="SAPBEXexcGood1 4 6 2" xfId="22587"/>
    <cellStyle name="SAPBEXexcGood1 4 7" xfId="12810"/>
    <cellStyle name="SAPBEXexcGood1 4 7 2" xfId="14480"/>
    <cellStyle name="SAPBEXexcGood1 4 8" xfId="23831"/>
    <cellStyle name="SAPBEXexcGood1 4 9" xfId="27085"/>
    <cellStyle name="SAPBEXexcGood1 5" xfId="5422"/>
    <cellStyle name="SAPBEXexcGood1 5 10" xfId="30787"/>
    <cellStyle name="SAPBEXexcGood1 5 2" xfId="5423"/>
    <cellStyle name="SAPBEXexcGood1 5 2 2" xfId="9686"/>
    <cellStyle name="SAPBEXexcGood1 5 2 2 2" xfId="16004"/>
    <cellStyle name="SAPBEXexcGood1 5 2 3" xfId="12816"/>
    <cellStyle name="SAPBEXexcGood1 5 2 3 2" xfId="14474"/>
    <cellStyle name="SAPBEXexcGood1 5 2 4" xfId="23825"/>
    <cellStyle name="SAPBEXexcGood1 5 2 5" xfId="27091"/>
    <cellStyle name="SAPBEXexcGood1 5 2 6" xfId="30788"/>
    <cellStyle name="SAPBEXexcGood1 5 3" xfId="5424"/>
    <cellStyle name="SAPBEXexcGood1 5 3 2" xfId="9687"/>
    <cellStyle name="SAPBEXexcGood1 5 3 2 2" xfId="16003"/>
    <cellStyle name="SAPBEXexcGood1 5 3 3" xfId="12817"/>
    <cellStyle name="SAPBEXexcGood1 5 3 3 2" xfId="14473"/>
    <cellStyle name="SAPBEXexcGood1 5 3 4" xfId="21282"/>
    <cellStyle name="SAPBEXexcGood1 5 3 5" xfId="27092"/>
    <cellStyle name="SAPBEXexcGood1 5 3 6" xfId="30789"/>
    <cellStyle name="SAPBEXexcGood1 5 4" xfId="5425"/>
    <cellStyle name="SAPBEXexcGood1 5 4 2" xfId="9688"/>
    <cellStyle name="SAPBEXexcGood1 5 4 2 2" xfId="22576"/>
    <cellStyle name="SAPBEXexcGood1 5 4 3" xfId="12818"/>
    <cellStyle name="SAPBEXexcGood1 5 4 3 2" xfId="14472"/>
    <cellStyle name="SAPBEXexcGood1 5 4 4" xfId="23830"/>
    <cellStyle name="SAPBEXexcGood1 5 4 5" xfId="27093"/>
    <cellStyle name="SAPBEXexcGood1 5 4 6" xfId="30790"/>
    <cellStyle name="SAPBEXexcGood1 5 5" xfId="5426"/>
    <cellStyle name="SAPBEXexcGood1 5 5 2" xfId="9689"/>
    <cellStyle name="SAPBEXexcGood1 5 5 2 2" xfId="20031"/>
    <cellStyle name="SAPBEXexcGood1 5 5 3" xfId="12819"/>
    <cellStyle name="SAPBEXexcGood1 5 5 3 2" xfId="14471"/>
    <cellStyle name="SAPBEXexcGood1 5 5 4" xfId="21287"/>
    <cellStyle name="SAPBEXexcGood1 5 5 5" xfId="27094"/>
    <cellStyle name="SAPBEXexcGood1 5 5 6" xfId="30791"/>
    <cellStyle name="SAPBEXexcGood1 5 6" xfId="9685"/>
    <cellStyle name="SAPBEXexcGood1 5 6 2" xfId="16005"/>
    <cellStyle name="SAPBEXexcGood1 5 7" xfId="12815"/>
    <cellStyle name="SAPBEXexcGood1 5 7 2" xfId="14475"/>
    <cellStyle name="SAPBEXexcGood1 5 8" xfId="17588"/>
    <cellStyle name="SAPBEXexcGood1 5 9" xfId="27090"/>
    <cellStyle name="SAPBEXexcGood1 6" xfId="5427"/>
    <cellStyle name="SAPBEXexcGood1 6 2" xfId="9690"/>
    <cellStyle name="SAPBEXexcGood1 6 2 2" xfId="22583"/>
    <cellStyle name="SAPBEXexcGood1 6 3" xfId="12820"/>
    <cellStyle name="SAPBEXexcGood1 6 3 2" xfId="14470"/>
    <cellStyle name="SAPBEXexcGood1 6 4" xfId="17587"/>
    <cellStyle name="SAPBEXexcGood1 6 5" xfId="27095"/>
    <cellStyle name="SAPBEXexcGood1 6 6" xfId="30792"/>
    <cellStyle name="SAPBEXexcGood1 7" xfId="5428"/>
    <cellStyle name="SAPBEXexcGood1 7 2" xfId="9691"/>
    <cellStyle name="SAPBEXexcGood1 7 2 2" xfId="20038"/>
    <cellStyle name="SAPBEXexcGood1 7 3" xfId="12821"/>
    <cellStyle name="SAPBEXexcGood1 7 3 2" xfId="14469"/>
    <cellStyle name="SAPBEXexcGood1 7 4" xfId="23828"/>
    <cellStyle name="SAPBEXexcGood1 7 5" xfId="27096"/>
    <cellStyle name="SAPBEXexcGood1 7 6" xfId="30793"/>
    <cellStyle name="SAPBEXexcGood1 8" xfId="9663"/>
    <cellStyle name="SAPBEXexcGood1 8 2" xfId="16011"/>
    <cellStyle name="SAPBEXexcGood1 9" xfId="12793"/>
    <cellStyle name="SAPBEXexcGood1 9 2" xfId="14497"/>
    <cellStyle name="SAPBEXexcGood1_PAL Graphs" xfId="703"/>
    <cellStyle name="SAPBEXexcGood2" xfId="191"/>
    <cellStyle name="SAPBEXexcGood2 10" xfId="21285"/>
    <cellStyle name="SAPBEXexcGood2 11" xfId="27097"/>
    <cellStyle name="SAPBEXexcGood2 12" xfId="30794"/>
    <cellStyle name="SAPBEXexcGood2 2" xfId="704"/>
    <cellStyle name="SAPBEXexcGood2 2 10" xfId="30795"/>
    <cellStyle name="SAPBEXexcGood2 2 2" xfId="5431"/>
    <cellStyle name="SAPBEXexcGood2 2 2 10" xfId="30796"/>
    <cellStyle name="SAPBEXexcGood2 2 2 2" xfId="5432"/>
    <cellStyle name="SAPBEXexcGood2 2 2 2 2" xfId="9695"/>
    <cellStyle name="SAPBEXexcGood2 2 2 2 2 2" xfId="16001"/>
    <cellStyle name="SAPBEXexcGood2 2 2 2 3" xfId="12825"/>
    <cellStyle name="SAPBEXexcGood2 2 2 2 3 2" xfId="14465"/>
    <cellStyle name="SAPBEXexcGood2 2 2 2 4" xfId="17586"/>
    <cellStyle name="SAPBEXexcGood2 2 2 2 5" xfId="27100"/>
    <cellStyle name="SAPBEXexcGood2 2 2 2 6" xfId="30797"/>
    <cellStyle name="SAPBEXexcGood2 2 2 3" xfId="5433"/>
    <cellStyle name="SAPBEXexcGood2 2 2 3 2" xfId="9696"/>
    <cellStyle name="SAPBEXexcGood2 2 2 3 2 2" xfId="22577"/>
    <cellStyle name="SAPBEXexcGood2 2 2 3 3" xfId="12826"/>
    <cellStyle name="SAPBEXexcGood2 2 2 3 3 2" xfId="14464"/>
    <cellStyle name="SAPBEXexcGood2 2 2 3 4" xfId="17585"/>
    <cellStyle name="SAPBEXexcGood2 2 2 3 5" xfId="27101"/>
    <cellStyle name="SAPBEXexcGood2 2 2 3 6" xfId="30798"/>
    <cellStyle name="SAPBEXexcGood2 2 2 4" xfId="5434"/>
    <cellStyle name="SAPBEXexcGood2 2 2 4 2" xfId="9697"/>
    <cellStyle name="SAPBEXexcGood2 2 2 4 2 2" xfId="20032"/>
    <cellStyle name="SAPBEXexcGood2 2 2 4 3" xfId="12827"/>
    <cellStyle name="SAPBEXexcGood2 2 2 4 3 2" xfId="14463"/>
    <cellStyle name="SAPBEXexcGood2 2 2 4 4" xfId="23826"/>
    <cellStyle name="SAPBEXexcGood2 2 2 4 5" xfId="27102"/>
    <cellStyle name="SAPBEXexcGood2 2 2 4 6" xfId="30799"/>
    <cellStyle name="SAPBEXexcGood2 2 2 5" xfId="5435"/>
    <cellStyle name="SAPBEXexcGood2 2 2 5 2" xfId="9698"/>
    <cellStyle name="SAPBEXexcGood2 2 2 5 2 2" xfId="22581"/>
    <cellStyle name="SAPBEXexcGood2 2 2 5 3" xfId="12828"/>
    <cellStyle name="SAPBEXexcGood2 2 2 5 3 2" xfId="14462"/>
    <cellStyle name="SAPBEXexcGood2 2 2 5 4" xfId="21283"/>
    <cellStyle name="SAPBEXexcGood2 2 2 5 5" xfId="27103"/>
    <cellStyle name="SAPBEXexcGood2 2 2 5 6" xfId="30800"/>
    <cellStyle name="SAPBEXexcGood2 2 2 6" xfId="9694"/>
    <cellStyle name="SAPBEXexcGood2 2 2 6 2" xfId="20037"/>
    <cellStyle name="SAPBEXexcGood2 2 2 7" xfId="12824"/>
    <cellStyle name="SAPBEXexcGood2 2 2 7 2" xfId="14466"/>
    <cellStyle name="SAPBEXexcGood2 2 2 8" xfId="21286"/>
    <cellStyle name="SAPBEXexcGood2 2 2 9" xfId="27099"/>
    <cellStyle name="SAPBEXexcGood2 2 3" xfId="5436"/>
    <cellStyle name="SAPBEXexcGood2 2 3 2" xfId="9699"/>
    <cellStyle name="SAPBEXexcGood2 2 3 2 2" xfId="20036"/>
    <cellStyle name="SAPBEXexcGood2 2 3 3" xfId="12829"/>
    <cellStyle name="SAPBEXexcGood2 2 3 3 2" xfId="14461"/>
    <cellStyle name="SAPBEXexcGood2 2 3 4" xfId="23827"/>
    <cellStyle name="SAPBEXexcGood2 2 3 5" xfId="27104"/>
    <cellStyle name="SAPBEXexcGood2 2 3 6" xfId="30801"/>
    <cellStyle name="SAPBEXexcGood2 2 4" xfId="5437"/>
    <cellStyle name="SAPBEXexcGood2 2 4 2" xfId="9700"/>
    <cellStyle name="SAPBEXexcGood2 2 4 2 2" xfId="16000"/>
    <cellStyle name="SAPBEXexcGood2 2 4 3" xfId="12830"/>
    <cellStyle name="SAPBEXexcGood2 2 4 3 2" xfId="14460"/>
    <cellStyle name="SAPBEXexcGood2 2 4 4" xfId="21284"/>
    <cellStyle name="SAPBEXexcGood2 2 4 5" xfId="27105"/>
    <cellStyle name="SAPBEXexcGood2 2 4 6" xfId="30802"/>
    <cellStyle name="SAPBEXexcGood2 2 5" xfId="9693"/>
    <cellStyle name="SAPBEXexcGood2 2 5 2" xfId="22582"/>
    <cellStyle name="SAPBEXexcGood2 2 6" xfId="12823"/>
    <cellStyle name="SAPBEXexcGood2 2 6 2" xfId="14467"/>
    <cellStyle name="SAPBEXexcGood2 2 7" xfId="5430"/>
    <cellStyle name="SAPBEXexcGood2 2 8" xfId="23829"/>
    <cellStyle name="SAPBEXexcGood2 2 9" xfId="27098"/>
    <cellStyle name="SAPBEXexcGood2 3" xfId="5438"/>
    <cellStyle name="SAPBEXexcGood2 3 2" xfId="5439"/>
    <cellStyle name="SAPBEXexcGood2 3 2 10" xfId="30804"/>
    <cellStyle name="SAPBEXexcGood2 3 2 2" xfId="5440"/>
    <cellStyle name="SAPBEXexcGood2 3 2 2 2" xfId="9703"/>
    <cellStyle name="SAPBEXexcGood2 3 2 2 2 2" xfId="15999"/>
    <cellStyle name="SAPBEXexcGood2 3 2 2 3" xfId="12833"/>
    <cellStyle name="SAPBEXexcGood2 3 2 2 3 2" xfId="14457"/>
    <cellStyle name="SAPBEXexcGood2 3 2 2 4" xfId="17582"/>
    <cellStyle name="SAPBEXexcGood2 3 2 2 5" xfId="27108"/>
    <cellStyle name="SAPBEXexcGood2 3 2 2 6" xfId="30805"/>
    <cellStyle name="SAPBEXexcGood2 3 2 3" xfId="5441"/>
    <cellStyle name="SAPBEXexcGood2 3 2 3 2" xfId="9704"/>
    <cellStyle name="SAPBEXexcGood2 3 2 3 2 2" xfId="22579"/>
    <cellStyle name="SAPBEXexcGood2 3 2 3 3" xfId="12834"/>
    <cellStyle name="SAPBEXexcGood2 3 2 3 3 2" xfId="14456"/>
    <cellStyle name="SAPBEXexcGood2 3 2 3 4" xfId="23819"/>
    <cellStyle name="SAPBEXexcGood2 3 2 3 5" xfId="27109"/>
    <cellStyle name="SAPBEXexcGood2 3 2 3 6" xfId="30806"/>
    <cellStyle name="SAPBEXexcGood2 3 2 4" xfId="5442"/>
    <cellStyle name="SAPBEXexcGood2 3 2 4 2" xfId="9705"/>
    <cellStyle name="SAPBEXexcGood2 3 2 4 2 2" xfId="20034"/>
    <cellStyle name="SAPBEXexcGood2 3 2 4 3" xfId="12835"/>
    <cellStyle name="SAPBEXexcGood2 3 2 4 3 2" xfId="14455"/>
    <cellStyle name="SAPBEXexcGood2 3 2 4 4" xfId="21276"/>
    <cellStyle name="SAPBEXexcGood2 3 2 4 5" xfId="27110"/>
    <cellStyle name="SAPBEXexcGood2 3 2 4 6" xfId="30807"/>
    <cellStyle name="SAPBEXexcGood2 3 2 5" xfId="5443"/>
    <cellStyle name="SAPBEXexcGood2 3 2 5 2" xfId="9706"/>
    <cellStyle name="SAPBEXexcGood2 3 2 5 2 2" xfId="15998"/>
    <cellStyle name="SAPBEXexcGood2 3 2 5 3" xfId="12836"/>
    <cellStyle name="SAPBEXexcGood2 3 2 5 3 2" xfId="14454"/>
    <cellStyle name="SAPBEXexcGood2 3 2 5 4" xfId="23824"/>
    <cellStyle name="SAPBEXexcGood2 3 2 5 5" xfId="27111"/>
    <cellStyle name="SAPBEXexcGood2 3 2 5 6" xfId="30808"/>
    <cellStyle name="SAPBEXexcGood2 3 2 6" xfId="9702"/>
    <cellStyle name="SAPBEXexcGood2 3 2 6 2" xfId="20035"/>
    <cellStyle name="SAPBEXexcGood2 3 2 7" xfId="12832"/>
    <cellStyle name="SAPBEXexcGood2 3 2 7 2" xfId="14458"/>
    <cellStyle name="SAPBEXexcGood2 3 2 8" xfId="17583"/>
    <cellStyle name="SAPBEXexcGood2 3 2 9" xfId="27107"/>
    <cellStyle name="SAPBEXexcGood2 3 3" xfId="5444"/>
    <cellStyle name="SAPBEXexcGood2 3 3 2" xfId="9707"/>
    <cellStyle name="SAPBEXexcGood2 3 3 2 2" xfId="22578"/>
    <cellStyle name="SAPBEXexcGood2 3 3 3" xfId="12837"/>
    <cellStyle name="SAPBEXexcGood2 3 3 3 2" xfId="14453"/>
    <cellStyle name="SAPBEXexcGood2 3 3 4" xfId="21281"/>
    <cellStyle name="SAPBEXexcGood2 3 3 5" xfId="27112"/>
    <cellStyle name="SAPBEXexcGood2 3 3 6" xfId="30809"/>
    <cellStyle name="SAPBEXexcGood2 3 4" xfId="5445"/>
    <cellStyle name="SAPBEXexcGood2 3 4 2" xfId="9708"/>
    <cellStyle name="SAPBEXexcGood2 3 4 2 2" xfId="20033"/>
    <cellStyle name="SAPBEXexcGood2 3 4 3" xfId="12838"/>
    <cellStyle name="SAPBEXexcGood2 3 4 3 2" xfId="14452"/>
    <cellStyle name="SAPBEXexcGood2 3 4 4" xfId="17581"/>
    <cellStyle name="SAPBEXexcGood2 3 4 5" xfId="27113"/>
    <cellStyle name="SAPBEXexcGood2 3 4 6" xfId="30810"/>
    <cellStyle name="SAPBEXexcGood2 3 5" xfId="9701"/>
    <cellStyle name="SAPBEXexcGood2 3 5 2" xfId="22580"/>
    <cellStyle name="SAPBEXexcGood2 3 6" xfId="12831"/>
    <cellStyle name="SAPBEXexcGood2 3 6 2" xfId="14459"/>
    <cellStyle name="SAPBEXexcGood2 3 7" xfId="17584"/>
    <cellStyle name="SAPBEXexcGood2 3 8" xfId="27106"/>
    <cellStyle name="SAPBEXexcGood2 3 9" xfId="30803"/>
    <cellStyle name="SAPBEXexcGood2 4" xfId="5446"/>
    <cellStyle name="SAPBEXexcGood2 4 10" xfId="30811"/>
    <cellStyle name="SAPBEXexcGood2 4 2" xfId="5447"/>
    <cellStyle name="SAPBEXexcGood2 4 2 2" xfId="9710"/>
    <cellStyle name="SAPBEXexcGood2 4 2 2 2" xfId="15996"/>
    <cellStyle name="SAPBEXexcGood2 4 2 3" xfId="12840"/>
    <cellStyle name="SAPBEXexcGood2 4 2 3 2" xfId="14450"/>
    <cellStyle name="SAPBEXexcGood2 4 2 4" xfId="21279"/>
    <cellStyle name="SAPBEXexcGood2 4 2 5" xfId="27115"/>
    <cellStyle name="SAPBEXexcGood2 4 2 6" xfId="30812"/>
    <cellStyle name="SAPBEXexcGood2 4 3" xfId="5448"/>
    <cellStyle name="SAPBEXexcGood2 4 3 2" xfId="9711"/>
    <cellStyle name="SAPBEXexcGood2 4 3 2 2" xfId="15995"/>
    <cellStyle name="SAPBEXexcGood2 4 3 3" xfId="12841"/>
    <cellStyle name="SAPBEXexcGood2 4 3 3 2" xfId="14449"/>
    <cellStyle name="SAPBEXexcGood2 4 3 4" xfId="23823"/>
    <cellStyle name="SAPBEXexcGood2 4 3 5" xfId="27116"/>
    <cellStyle name="SAPBEXexcGood2 4 3 6" xfId="30813"/>
    <cellStyle name="SAPBEXexcGood2 4 4" xfId="5449"/>
    <cellStyle name="SAPBEXexcGood2 4 4 2" xfId="9712"/>
    <cellStyle name="SAPBEXexcGood2 4 4 2 2" xfId="22568"/>
    <cellStyle name="SAPBEXexcGood2 4 4 3" xfId="12842"/>
    <cellStyle name="SAPBEXexcGood2 4 4 3 2" xfId="14448"/>
    <cellStyle name="SAPBEXexcGood2 4 4 4" xfId="21280"/>
    <cellStyle name="SAPBEXexcGood2 4 4 5" xfId="27117"/>
    <cellStyle name="SAPBEXexcGood2 4 4 6" xfId="30814"/>
    <cellStyle name="SAPBEXexcGood2 4 5" xfId="5450"/>
    <cellStyle name="SAPBEXexcGood2 4 5 2" xfId="9713"/>
    <cellStyle name="SAPBEXexcGood2 4 5 2 2" xfId="20023"/>
    <cellStyle name="SAPBEXexcGood2 4 5 3" xfId="12843"/>
    <cellStyle name="SAPBEXexcGood2 4 5 3 2" xfId="14447"/>
    <cellStyle name="SAPBEXexcGood2 4 5 4" xfId="17580"/>
    <cellStyle name="SAPBEXexcGood2 4 5 5" xfId="27118"/>
    <cellStyle name="SAPBEXexcGood2 4 5 6" xfId="30815"/>
    <cellStyle name="SAPBEXexcGood2 4 6" xfId="9709"/>
    <cellStyle name="SAPBEXexcGood2 4 6 2" xfId="15997"/>
    <cellStyle name="SAPBEXexcGood2 4 7" xfId="12839"/>
    <cellStyle name="SAPBEXexcGood2 4 7 2" xfId="14451"/>
    <cellStyle name="SAPBEXexcGood2 4 8" xfId="23822"/>
    <cellStyle name="SAPBEXexcGood2 4 9" xfId="27114"/>
    <cellStyle name="SAPBEXexcGood2 5" xfId="5451"/>
    <cellStyle name="SAPBEXexcGood2 5 10" xfId="30816"/>
    <cellStyle name="SAPBEXexcGood2 5 2" xfId="5452"/>
    <cellStyle name="SAPBEXexcGood2 5 2 2" xfId="9715"/>
    <cellStyle name="SAPBEXexcGood2 5 2 2 2" xfId="20030"/>
    <cellStyle name="SAPBEXexcGood2 5 2 3" xfId="12845"/>
    <cellStyle name="SAPBEXexcGood2 5 2 3 2" xfId="14445"/>
    <cellStyle name="SAPBEXexcGood2 5 2 4" xfId="23820"/>
    <cellStyle name="SAPBEXexcGood2 5 2 5" xfId="27120"/>
    <cellStyle name="SAPBEXexcGood2 5 2 6" xfId="30817"/>
    <cellStyle name="SAPBEXexcGood2 5 3" xfId="5453"/>
    <cellStyle name="SAPBEXexcGood2 5 3 2" xfId="9716"/>
    <cellStyle name="SAPBEXexcGood2 5 3 2 2" xfId="15994"/>
    <cellStyle name="SAPBEXexcGood2 5 3 3" xfId="12846"/>
    <cellStyle name="SAPBEXexcGood2 5 3 3 2" xfId="14444"/>
    <cellStyle name="SAPBEXexcGood2 5 3 4" xfId="21277"/>
    <cellStyle name="SAPBEXexcGood2 5 3 5" xfId="27121"/>
    <cellStyle name="SAPBEXexcGood2 5 3 6" xfId="30818"/>
    <cellStyle name="SAPBEXexcGood2 5 4" xfId="5454"/>
    <cellStyle name="SAPBEXexcGood2 5 4 2" xfId="9717"/>
    <cellStyle name="SAPBEXexcGood2 5 4 2 2" xfId="22574"/>
    <cellStyle name="SAPBEXexcGood2 5 4 3" xfId="12847"/>
    <cellStyle name="SAPBEXexcGood2 5 4 3 2" xfId="14443"/>
    <cellStyle name="SAPBEXexcGood2 5 4 4" xfId="23821"/>
    <cellStyle name="SAPBEXexcGood2 5 4 5" xfId="27122"/>
    <cellStyle name="SAPBEXexcGood2 5 4 6" xfId="30819"/>
    <cellStyle name="SAPBEXexcGood2 5 5" xfId="5455"/>
    <cellStyle name="SAPBEXexcGood2 5 5 2" xfId="9718"/>
    <cellStyle name="SAPBEXexcGood2 5 5 2 2" xfId="20029"/>
    <cellStyle name="SAPBEXexcGood2 5 5 3" xfId="12848"/>
    <cellStyle name="SAPBEXexcGood2 5 5 3 2" xfId="14442"/>
    <cellStyle name="SAPBEXexcGood2 5 5 4" xfId="21278"/>
    <cellStyle name="SAPBEXexcGood2 5 5 5" xfId="27123"/>
    <cellStyle name="SAPBEXexcGood2 5 5 6" xfId="30820"/>
    <cellStyle name="SAPBEXexcGood2 5 6" xfId="9714"/>
    <cellStyle name="SAPBEXexcGood2 5 6 2" xfId="22575"/>
    <cellStyle name="SAPBEXexcGood2 5 7" xfId="12844"/>
    <cellStyle name="SAPBEXexcGood2 5 7 2" xfId="14446"/>
    <cellStyle name="SAPBEXexcGood2 5 8" xfId="17579"/>
    <cellStyle name="SAPBEXexcGood2 5 9" xfId="27119"/>
    <cellStyle name="SAPBEXexcGood2 6" xfId="5456"/>
    <cellStyle name="SAPBEXexcGood2 6 2" xfId="9719"/>
    <cellStyle name="SAPBEXexcGood2 6 2 2" xfId="15993"/>
    <cellStyle name="SAPBEXexcGood2 6 3" xfId="12849"/>
    <cellStyle name="SAPBEXexcGood2 6 3 2" xfId="14441"/>
    <cellStyle name="SAPBEXexcGood2 6 4" xfId="17578"/>
    <cellStyle name="SAPBEXexcGood2 6 5" xfId="27124"/>
    <cellStyle name="SAPBEXexcGood2 6 6" xfId="30821"/>
    <cellStyle name="SAPBEXexcGood2 7" xfId="5457"/>
    <cellStyle name="SAPBEXexcGood2 7 2" xfId="9720"/>
    <cellStyle name="SAPBEXexcGood2 7 2 2" xfId="22569"/>
    <cellStyle name="SAPBEXexcGood2 7 3" xfId="12850"/>
    <cellStyle name="SAPBEXexcGood2 7 3 2" xfId="14440"/>
    <cellStyle name="SAPBEXexcGood2 7 4" xfId="17577"/>
    <cellStyle name="SAPBEXexcGood2 7 5" xfId="27125"/>
    <cellStyle name="SAPBEXexcGood2 7 6" xfId="30822"/>
    <cellStyle name="SAPBEXexcGood2 8" xfId="9692"/>
    <cellStyle name="SAPBEXexcGood2 8 2" xfId="16002"/>
    <cellStyle name="SAPBEXexcGood2 9" xfId="12822"/>
    <cellStyle name="SAPBEXexcGood2 9 2" xfId="14468"/>
    <cellStyle name="SAPBEXexcGood2_PAL Graphs" xfId="705"/>
    <cellStyle name="SAPBEXexcGood3" xfId="192"/>
    <cellStyle name="SAPBEXexcGood3 10" xfId="17576"/>
    <cellStyle name="SAPBEXexcGood3 11" xfId="27126"/>
    <cellStyle name="SAPBEXexcGood3 12" xfId="30823"/>
    <cellStyle name="SAPBEXexcGood3 2" xfId="706"/>
    <cellStyle name="SAPBEXexcGood3 2 10" xfId="30824"/>
    <cellStyle name="SAPBEXexcGood3 2 2" xfId="5460"/>
    <cellStyle name="SAPBEXexcGood3 2 2 10" xfId="30825"/>
    <cellStyle name="SAPBEXexcGood3 2 2 2" xfId="5461"/>
    <cellStyle name="SAPBEXexcGood3 2 2 2 2" xfId="9724"/>
    <cellStyle name="SAPBEXexcGood3 2 2 2 2 2" xfId="15992"/>
    <cellStyle name="SAPBEXexcGood3 2 2 2 3" xfId="12854"/>
    <cellStyle name="SAPBEXexcGood3 2 2 2 3 2" xfId="14436"/>
    <cellStyle name="SAPBEXexcGood3 2 2 2 4" xfId="21257"/>
    <cellStyle name="SAPBEXexcGood3 2 2 2 5" xfId="27129"/>
    <cellStyle name="SAPBEXexcGood3 2 2 2 6" xfId="30826"/>
    <cellStyle name="SAPBEXexcGood3 2 2 3" xfId="5462"/>
    <cellStyle name="SAPBEXexcGood3 2 2 3 2" xfId="9725"/>
    <cellStyle name="SAPBEXexcGood3 2 2 3 2 2" xfId="22572"/>
    <cellStyle name="SAPBEXexcGood3 2 2 3 3" xfId="12855"/>
    <cellStyle name="SAPBEXexcGood3 2 2 3 3 2" xfId="14435"/>
    <cellStyle name="SAPBEXexcGood3 2 2 3 4" xfId="23817"/>
    <cellStyle name="SAPBEXexcGood3 2 2 3 5" xfId="27130"/>
    <cellStyle name="SAPBEXexcGood3 2 2 3 6" xfId="30827"/>
    <cellStyle name="SAPBEXexcGood3 2 2 4" xfId="5463"/>
    <cellStyle name="SAPBEXexcGood3 2 2 4 2" xfId="9726"/>
    <cellStyle name="SAPBEXexcGood3 2 2 4 2 2" xfId="20027"/>
    <cellStyle name="SAPBEXexcGood3 2 2 4 3" xfId="12856"/>
    <cellStyle name="SAPBEXexcGood3 2 2 4 3 2" xfId="14434"/>
    <cellStyle name="SAPBEXexcGood3 2 2 4 4" xfId="21274"/>
    <cellStyle name="SAPBEXexcGood3 2 2 4 5" xfId="27131"/>
    <cellStyle name="SAPBEXexcGood3 2 2 4 6" xfId="30828"/>
    <cellStyle name="SAPBEXexcGood3 2 2 5" xfId="5464"/>
    <cellStyle name="SAPBEXexcGood3 2 2 5 2" xfId="9727"/>
    <cellStyle name="SAPBEXexcGood3 2 2 5 2 2" xfId="15991"/>
    <cellStyle name="SAPBEXexcGood3 2 2 5 3" xfId="12857"/>
    <cellStyle name="SAPBEXexcGood3 2 2 5 3 2" xfId="14433"/>
    <cellStyle name="SAPBEXexcGood3 2 2 5 4" xfId="17574"/>
    <cellStyle name="SAPBEXexcGood3 2 2 5 5" xfId="27132"/>
    <cellStyle name="SAPBEXexcGood3 2 2 5 6" xfId="30829"/>
    <cellStyle name="SAPBEXexcGood3 2 2 6" xfId="9723"/>
    <cellStyle name="SAPBEXexcGood3 2 2 6 2" xfId="20028"/>
    <cellStyle name="SAPBEXexcGood3 2 2 7" xfId="12853"/>
    <cellStyle name="SAPBEXexcGood3 2 2 7 2" xfId="14437"/>
    <cellStyle name="SAPBEXexcGood3 2 2 8" xfId="23800"/>
    <cellStyle name="SAPBEXexcGood3 2 2 9" xfId="27128"/>
    <cellStyle name="SAPBEXexcGood3 2 3" xfId="5465"/>
    <cellStyle name="SAPBEXexcGood3 2 3 2" xfId="9728"/>
    <cellStyle name="SAPBEXexcGood3 2 3 2 2" xfId="22571"/>
    <cellStyle name="SAPBEXexcGood3 2 3 3" xfId="12858"/>
    <cellStyle name="SAPBEXexcGood3 2 3 3 2" xfId="14432"/>
    <cellStyle name="SAPBEXexcGood3 2 3 4" xfId="23815"/>
    <cellStyle name="SAPBEXexcGood3 2 3 5" xfId="27133"/>
    <cellStyle name="SAPBEXexcGood3 2 3 6" xfId="30830"/>
    <cellStyle name="SAPBEXexcGood3 2 4" xfId="5466"/>
    <cellStyle name="SAPBEXexcGood3 2 4 2" xfId="9729"/>
    <cellStyle name="SAPBEXexcGood3 2 4 2 2" xfId="20026"/>
    <cellStyle name="SAPBEXexcGood3 2 4 3" xfId="12859"/>
    <cellStyle name="SAPBEXexcGood3 2 4 3 2" xfId="14431"/>
    <cellStyle name="SAPBEXexcGood3 2 4 4" xfId="21272"/>
    <cellStyle name="SAPBEXexcGood3 2 4 5" xfId="27134"/>
    <cellStyle name="SAPBEXexcGood3 2 4 6" xfId="30831"/>
    <cellStyle name="SAPBEXexcGood3 2 5" xfId="9722"/>
    <cellStyle name="SAPBEXexcGood3 2 5 2" xfId="22573"/>
    <cellStyle name="SAPBEXexcGood3 2 6" xfId="12852"/>
    <cellStyle name="SAPBEXexcGood3 2 6 2" xfId="14438"/>
    <cellStyle name="SAPBEXexcGood3 2 7" xfId="5459"/>
    <cellStyle name="SAPBEXexcGood3 2 8" xfId="17575"/>
    <cellStyle name="SAPBEXexcGood3 2 9" xfId="27127"/>
    <cellStyle name="SAPBEXexcGood3 3" xfId="5467"/>
    <cellStyle name="SAPBEXexcGood3 3 2" xfId="5468"/>
    <cellStyle name="SAPBEXexcGood3 3 2 10" xfId="30833"/>
    <cellStyle name="SAPBEXexcGood3 3 2 2" xfId="5469"/>
    <cellStyle name="SAPBEXexcGood3 3 2 2 2" xfId="9732"/>
    <cellStyle name="SAPBEXexcGood3 3 2 2 2 2" xfId="20025"/>
    <cellStyle name="SAPBEXexcGood3 3 2 2 3" xfId="12862"/>
    <cellStyle name="SAPBEXexcGood3 3 2 2 3 2" xfId="14428"/>
    <cellStyle name="SAPBEXexcGood3 3 2 2 4" xfId="17573"/>
    <cellStyle name="SAPBEXexcGood3 3 2 2 5" xfId="27137"/>
    <cellStyle name="SAPBEXexcGood3 3 2 2 6" xfId="30834"/>
    <cellStyle name="SAPBEXexcGood3 3 2 3" xfId="5470"/>
    <cellStyle name="SAPBEXexcGood3 3 2 3 2" xfId="9733"/>
    <cellStyle name="SAPBEXexcGood3 3 2 3 2 2" xfId="15989"/>
    <cellStyle name="SAPBEXexcGood3 3 2 3 3" xfId="12863"/>
    <cellStyle name="SAPBEXexcGood3 3 2 3 3 2" xfId="14427"/>
    <cellStyle name="SAPBEXexcGood3 3 2 3 4" xfId="17572"/>
    <cellStyle name="SAPBEXexcGood3 3 2 3 5" xfId="27138"/>
    <cellStyle name="SAPBEXexcGood3 3 2 3 6" xfId="30835"/>
    <cellStyle name="SAPBEXexcGood3 3 2 4" xfId="5471"/>
    <cellStyle name="SAPBEXexcGood3 3 2 4 2" xfId="9734"/>
    <cellStyle name="SAPBEXexcGood3 3 2 4 2 2" xfId="15988"/>
    <cellStyle name="SAPBEXexcGood3 3 2 4 3" xfId="12864"/>
    <cellStyle name="SAPBEXexcGood3 3 2 4 3 2" xfId="14426"/>
    <cellStyle name="SAPBEXexcGood3 3 2 4 4" xfId="23813"/>
    <cellStyle name="SAPBEXexcGood3 3 2 4 5" xfId="27139"/>
    <cellStyle name="SAPBEXexcGood3 3 2 4 6" xfId="30836"/>
    <cellStyle name="SAPBEXexcGood3 3 2 5" xfId="5472"/>
    <cellStyle name="SAPBEXexcGood3 3 2 5 2" xfId="9735"/>
    <cellStyle name="SAPBEXexcGood3 3 2 5 2 2" xfId="15987"/>
    <cellStyle name="SAPBEXexcGood3 3 2 5 3" xfId="12865"/>
    <cellStyle name="SAPBEXexcGood3 3 2 5 3 2" xfId="14425"/>
    <cellStyle name="SAPBEXexcGood3 3 2 5 4" xfId="21270"/>
    <cellStyle name="SAPBEXexcGood3 3 2 5 5" xfId="27140"/>
    <cellStyle name="SAPBEXexcGood3 3 2 5 6" xfId="30837"/>
    <cellStyle name="SAPBEXexcGood3 3 2 6" xfId="9731"/>
    <cellStyle name="SAPBEXexcGood3 3 2 6 2" xfId="22570"/>
    <cellStyle name="SAPBEXexcGood3 3 2 7" xfId="12861"/>
    <cellStyle name="SAPBEXexcGood3 3 2 7 2" xfId="14429"/>
    <cellStyle name="SAPBEXexcGood3 3 2 8" xfId="21273"/>
    <cellStyle name="SAPBEXexcGood3 3 2 9" xfId="27136"/>
    <cellStyle name="SAPBEXexcGood3 3 3" xfId="5473"/>
    <cellStyle name="SAPBEXexcGood3 3 3 2" xfId="9736"/>
    <cellStyle name="SAPBEXexcGood3 3 3 2 2" xfId="22560"/>
    <cellStyle name="SAPBEXexcGood3 3 3 3" xfId="12866"/>
    <cellStyle name="SAPBEXexcGood3 3 3 3 2" xfId="14424"/>
    <cellStyle name="SAPBEXexcGood3 3 3 4" xfId="23814"/>
    <cellStyle name="SAPBEXexcGood3 3 3 5" xfId="27141"/>
    <cellStyle name="SAPBEXexcGood3 3 3 6" xfId="30838"/>
    <cellStyle name="SAPBEXexcGood3 3 4" xfId="5474"/>
    <cellStyle name="SAPBEXexcGood3 3 4 2" xfId="9737"/>
    <cellStyle name="SAPBEXexcGood3 3 4 2 2" xfId="20016"/>
    <cellStyle name="SAPBEXexcGood3 3 4 3" xfId="12867"/>
    <cellStyle name="SAPBEXexcGood3 3 4 3 2" xfId="14423"/>
    <cellStyle name="SAPBEXexcGood3 3 4 4" xfId="21271"/>
    <cellStyle name="SAPBEXexcGood3 3 4 5" xfId="27142"/>
    <cellStyle name="SAPBEXexcGood3 3 4 6" xfId="30839"/>
    <cellStyle name="SAPBEXexcGood3 3 5" xfId="9730"/>
    <cellStyle name="SAPBEXexcGood3 3 5 2" xfId="15990"/>
    <cellStyle name="SAPBEXexcGood3 3 6" xfId="12860"/>
    <cellStyle name="SAPBEXexcGood3 3 6 2" xfId="14430"/>
    <cellStyle name="SAPBEXexcGood3 3 7" xfId="23816"/>
    <cellStyle name="SAPBEXexcGood3 3 8" xfId="27135"/>
    <cellStyle name="SAPBEXexcGood3 3 9" xfId="30832"/>
    <cellStyle name="SAPBEXexcGood3 4" xfId="5475"/>
    <cellStyle name="SAPBEXexcGood3 4 10" xfId="30840"/>
    <cellStyle name="SAPBEXexcGood3 4 2" xfId="5476"/>
    <cellStyle name="SAPBEXexcGood3 4 2 2" xfId="9739"/>
    <cellStyle name="SAPBEXexcGood3 4 2 2 2" xfId="20022"/>
    <cellStyle name="SAPBEXexcGood3 4 2 3" xfId="12869"/>
    <cellStyle name="SAPBEXexcGood3 4 2 3 2" xfId="14421"/>
    <cellStyle name="SAPBEXexcGood3 4 2 4" xfId="17570"/>
    <cellStyle name="SAPBEXexcGood3 4 2 5" xfId="27144"/>
    <cellStyle name="SAPBEXexcGood3 4 2 6" xfId="30841"/>
    <cellStyle name="SAPBEXexcGood3 4 3" xfId="5477"/>
    <cellStyle name="SAPBEXexcGood3 4 3 2" xfId="9740"/>
    <cellStyle name="SAPBEXexcGood3 4 3 2 2" xfId="15986"/>
    <cellStyle name="SAPBEXexcGood3 4 3 3" xfId="12870"/>
    <cellStyle name="SAPBEXexcGood3 4 3 3 2" xfId="14420"/>
    <cellStyle name="SAPBEXexcGood3 4 3 4" xfId="23807"/>
    <cellStyle name="SAPBEXexcGood3 4 3 5" xfId="27145"/>
    <cellStyle name="SAPBEXexcGood3 4 3 6" xfId="30842"/>
    <cellStyle name="SAPBEXexcGood3 4 4" xfId="5478"/>
    <cellStyle name="SAPBEXexcGood3 4 4 2" xfId="9741"/>
    <cellStyle name="SAPBEXexcGood3 4 4 2 2" xfId="22566"/>
    <cellStyle name="SAPBEXexcGood3 4 4 3" xfId="12871"/>
    <cellStyle name="SAPBEXexcGood3 4 4 3 2" xfId="14419"/>
    <cellStyle name="SAPBEXexcGood3 4 4 4" xfId="21264"/>
    <cellStyle name="SAPBEXexcGood3 4 4 5" xfId="27146"/>
    <cellStyle name="SAPBEXexcGood3 4 4 6" xfId="30843"/>
    <cellStyle name="SAPBEXexcGood3 4 5" xfId="5479"/>
    <cellStyle name="SAPBEXexcGood3 4 5 2" xfId="9742"/>
    <cellStyle name="SAPBEXexcGood3 4 5 2 2" xfId="20021"/>
    <cellStyle name="SAPBEXexcGood3 4 5 3" xfId="12872"/>
    <cellStyle name="SAPBEXexcGood3 4 5 3 2" xfId="14418"/>
    <cellStyle name="SAPBEXexcGood3 4 5 4" xfId="23812"/>
    <cellStyle name="SAPBEXexcGood3 4 5 5" xfId="27147"/>
    <cellStyle name="SAPBEXexcGood3 4 5 6" xfId="30844"/>
    <cellStyle name="SAPBEXexcGood3 4 6" xfId="9738"/>
    <cellStyle name="SAPBEXexcGood3 4 6 2" xfId="22567"/>
    <cellStyle name="SAPBEXexcGood3 4 7" xfId="12868"/>
    <cellStyle name="SAPBEXexcGood3 4 7 2" xfId="14422"/>
    <cellStyle name="SAPBEXexcGood3 4 8" xfId="17571"/>
    <cellStyle name="SAPBEXexcGood3 4 9" xfId="27143"/>
    <cellStyle name="SAPBEXexcGood3 5" xfId="5480"/>
    <cellStyle name="SAPBEXexcGood3 5 10" xfId="30845"/>
    <cellStyle name="SAPBEXexcGood3 5 2" xfId="5481"/>
    <cellStyle name="SAPBEXexcGood3 5 2 2" xfId="9744"/>
    <cellStyle name="SAPBEXexcGood3 5 2 2 2" xfId="22561"/>
    <cellStyle name="SAPBEXexcGood3 5 2 3" xfId="12874"/>
    <cellStyle name="SAPBEXexcGood3 5 2 3 2" xfId="14416"/>
    <cellStyle name="SAPBEXexcGood3 5 2 4" xfId="17569"/>
    <cellStyle name="SAPBEXexcGood3 5 2 5" xfId="27149"/>
    <cellStyle name="SAPBEXexcGood3 5 2 6" xfId="30846"/>
    <cellStyle name="SAPBEXexcGood3 5 3" xfId="5482"/>
    <cellStyle name="SAPBEXexcGood3 5 3 2" xfId="9745"/>
    <cellStyle name="SAPBEXexcGood3 5 3 2 2" xfId="20017"/>
    <cellStyle name="SAPBEXexcGood3 5 3 3" xfId="12875"/>
    <cellStyle name="SAPBEXexcGood3 5 3 3 2" xfId="14415"/>
    <cellStyle name="SAPBEXexcGood3 5 3 4" xfId="23810"/>
    <cellStyle name="SAPBEXexcGood3 5 3 5" xfId="27150"/>
    <cellStyle name="SAPBEXexcGood3 5 3 6" xfId="30847"/>
    <cellStyle name="SAPBEXexcGood3 5 4" xfId="5483"/>
    <cellStyle name="SAPBEXexcGood3 5 4 2" xfId="9746"/>
    <cellStyle name="SAPBEXexcGood3 5 4 2 2" xfId="22565"/>
    <cellStyle name="SAPBEXexcGood3 5 4 3" xfId="12876"/>
    <cellStyle name="SAPBEXexcGood3 5 4 3 2" xfId="14414"/>
    <cellStyle name="SAPBEXexcGood3 5 4 4" xfId="21267"/>
    <cellStyle name="SAPBEXexcGood3 5 4 5" xfId="27151"/>
    <cellStyle name="SAPBEXexcGood3 5 4 6" xfId="30848"/>
    <cellStyle name="SAPBEXexcGood3 5 5" xfId="5484"/>
    <cellStyle name="SAPBEXexcGood3 5 5 2" xfId="9747"/>
    <cellStyle name="SAPBEXexcGood3 5 5 2 2" xfId="20020"/>
    <cellStyle name="SAPBEXexcGood3 5 5 3" xfId="12877"/>
    <cellStyle name="SAPBEXexcGood3 5 5 3 2" xfId="14413"/>
    <cellStyle name="SAPBEXexcGood3 5 5 4" xfId="23811"/>
    <cellStyle name="SAPBEXexcGood3 5 5 5" xfId="27152"/>
    <cellStyle name="SAPBEXexcGood3 5 5 6" xfId="30849"/>
    <cellStyle name="SAPBEXexcGood3 5 6" xfId="9743"/>
    <cellStyle name="SAPBEXexcGood3 5 6 2" xfId="15985"/>
    <cellStyle name="SAPBEXexcGood3 5 7" xfId="12873"/>
    <cellStyle name="SAPBEXexcGood3 5 7 2" xfId="14417"/>
    <cellStyle name="SAPBEXexcGood3 5 8" xfId="21269"/>
    <cellStyle name="SAPBEXexcGood3 5 9" xfId="27148"/>
    <cellStyle name="SAPBEXexcGood3 6" xfId="5485"/>
    <cellStyle name="SAPBEXexcGood3 6 2" xfId="9748"/>
    <cellStyle name="SAPBEXexcGood3 6 2 2" xfId="15984"/>
    <cellStyle name="SAPBEXexcGood3 6 3" xfId="12878"/>
    <cellStyle name="SAPBEXexcGood3 6 3 2" xfId="14412"/>
    <cellStyle name="SAPBEXexcGood3 6 4" xfId="21268"/>
    <cellStyle name="SAPBEXexcGood3 6 5" xfId="27153"/>
    <cellStyle name="SAPBEXexcGood3 6 6" xfId="30850"/>
    <cellStyle name="SAPBEXexcGood3 7" xfId="5486"/>
    <cellStyle name="SAPBEXexcGood3 7 2" xfId="9749"/>
    <cellStyle name="SAPBEXexcGood3 7 2 2" xfId="22564"/>
    <cellStyle name="SAPBEXexcGood3 7 3" xfId="12879"/>
    <cellStyle name="SAPBEXexcGood3 7 3 2" xfId="14411"/>
    <cellStyle name="SAPBEXexcGood3 7 4" xfId="17568"/>
    <cellStyle name="SAPBEXexcGood3 7 5" xfId="27154"/>
    <cellStyle name="SAPBEXexcGood3 7 6" xfId="30851"/>
    <cellStyle name="SAPBEXexcGood3 8" xfId="9721"/>
    <cellStyle name="SAPBEXexcGood3 8 2" xfId="20024"/>
    <cellStyle name="SAPBEXexcGood3 9" xfId="12851"/>
    <cellStyle name="SAPBEXexcGood3 9 2" xfId="14439"/>
    <cellStyle name="SAPBEXexcGood3_PAL Graphs" xfId="707"/>
    <cellStyle name="SAPBEXfilterDrill" xfId="193"/>
    <cellStyle name="SAPBEXfilterDrill 2" xfId="708"/>
    <cellStyle name="SAPBEXfilterDrill 2 2" xfId="5489"/>
    <cellStyle name="SAPBEXfilterDrill 2 2 10" xfId="30854"/>
    <cellStyle name="SAPBEXfilterDrill 2 2 2" xfId="5490"/>
    <cellStyle name="SAPBEXfilterDrill 2 2 2 2" xfId="9753"/>
    <cellStyle name="SAPBEXfilterDrill 2 2 2 2 2" xfId="20019"/>
    <cellStyle name="SAPBEXfilterDrill 2 2 2 3" xfId="12883"/>
    <cellStyle name="SAPBEXfilterDrill 2 2 2 3 2" xfId="14408"/>
    <cellStyle name="SAPBEXfilterDrill 2 2 2 4" xfId="23809"/>
    <cellStyle name="SAPBEXfilterDrill 2 2 2 5" xfId="27158"/>
    <cellStyle name="SAPBEXfilterDrill 2 2 2 6" xfId="30855"/>
    <cellStyle name="SAPBEXfilterDrill 2 2 3" xfId="5491"/>
    <cellStyle name="SAPBEXfilterDrill 2 2 3 2" xfId="9754"/>
    <cellStyle name="SAPBEXfilterDrill 2 2 3 2 2" xfId="15982"/>
    <cellStyle name="SAPBEXfilterDrill 2 2 3 3" xfId="12884"/>
    <cellStyle name="SAPBEXfilterDrill 2 2 3 3 2" xfId="14407"/>
    <cellStyle name="SAPBEXfilterDrill 2 2 3 4" xfId="21266"/>
    <cellStyle name="SAPBEXfilterDrill 2 2 3 5" xfId="27159"/>
    <cellStyle name="SAPBEXfilterDrill 2 2 3 6" xfId="30856"/>
    <cellStyle name="SAPBEXfilterDrill 2 2 4" xfId="5492"/>
    <cellStyle name="SAPBEXfilterDrill 2 2 4 2" xfId="9755"/>
    <cellStyle name="SAPBEXfilterDrill 2 2 4 2 2" xfId="22562"/>
    <cellStyle name="SAPBEXfilterDrill 2 2 4 3" xfId="12885"/>
    <cellStyle name="SAPBEXfilterDrill 2 2 4 3 2" xfId="14406"/>
    <cellStyle name="SAPBEXfilterDrill 2 2 4 4" xfId="17567"/>
    <cellStyle name="SAPBEXfilterDrill 2 2 4 5" xfId="27160"/>
    <cellStyle name="SAPBEXfilterDrill 2 2 4 6" xfId="30857"/>
    <cellStyle name="SAPBEXfilterDrill 2 2 5" xfId="5493"/>
    <cellStyle name="SAPBEXfilterDrill 2 2 5 2" xfId="9756"/>
    <cellStyle name="SAPBEXfilterDrill 2 2 5 2 2" xfId="20018"/>
    <cellStyle name="SAPBEXfilterDrill 2 2 5 3" xfId="12886"/>
    <cellStyle name="SAPBEXfilterDrill 2 2 5 3 2" xfId="14405"/>
    <cellStyle name="SAPBEXfilterDrill 2 2 5 4" xfId="17566"/>
    <cellStyle name="SAPBEXfilterDrill 2 2 5 5" xfId="27161"/>
    <cellStyle name="SAPBEXfilterDrill 2 2 5 6" xfId="30858"/>
    <cellStyle name="SAPBEXfilterDrill 2 2 6" xfId="9752"/>
    <cellStyle name="SAPBEXfilterDrill 2 2 6 2" xfId="22563"/>
    <cellStyle name="SAPBEXfilterDrill 2 2 7" xfId="12882"/>
    <cellStyle name="SAPBEXfilterDrill 2 2 7 2" xfId="14409"/>
    <cellStyle name="SAPBEXfilterDrill 2 2 8" xfId="21265"/>
    <cellStyle name="SAPBEXfilterDrill 2 2 9" xfId="27157"/>
    <cellStyle name="SAPBEXfilterDrill 2 3" xfId="5494"/>
    <cellStyle name="SAPBEXfilterDrill 2 3 2" xfId="9757"/>
    <cellStyle name="SAPBEXfilterDrill 2 3 2 2" xfId="15981"/>
    <cellStyle name="SAPBEXfilterDrill 2 3 3" xfId="12887"/>
    <cellStyle name="SAPBEXfilterDrill 2 3 3 2" xfId="14404"/>
    <cellStyle name="SAPBEXfilterDrill 2 3 4" xfId="17565"/>
    <cellStyle name="SAPBEXfilterDrill 2 3 5" xfId="27162"/>
    <cellStyle name="SAPBEXfilterDrill 2 3 6" xfId="30859"/>
    <cellStyle name="SAPBEXfilterDrill 2 4" xfId="5495"/>
    <cellStyle name="SAPBEXfilterDrill 2 4 2" xfId="9758"/>
    <cellStyle name="SAPBEXfilterDrill 2 4 2 2" xfId="15980"/>
    <cellStyle name="SAPBEXfilterDrill 2 4 3" xfId="12888"/>
    <cellStyle name="SAPBEXfilterDrill 2 4 3 2" xfId="14403"/>
    <cellStyle name="SAPBEXfilterDrill 2 4 4" xfId="23801"/>
    <cellStyle name="SAPBEXfilterDrill 2 4 5" xfId="27163"/>
    <cellStyle name="SAPBEXfilterDrill 2 4 6" xfId="30860"/>
    <cellStyle name="SAPBEXfilterDrill 2 5" xfId="9751"/>
    <cellStyle name="SAPBEXfilterDrill 2 5 2" xfId="15983"/>
    <cellStyle name="SAPBEXfilterDrill 2 6" xfId="12881"/>
    <cellStyle name="SAPBEXfilterDrill 2 6 2" xfId="14410"/>
    <cellStyle name="SAPBEXfilterDrill 2 7" xfId="23808"/>
    <cellStyle name="SAPBEXfilterDrill 2 8" xfId="27156"/>
    <cellStyle name="SAPBEXfilterDrill 2 9" xfId="30853"/>
    <cellStyle name="SAPBEXfilterDrill 3" xfId="5496"/>
    <cellStyle name="SAPBEXfilterDrill 3 2" xfId="5497"/>
    <cellStyle name="SAPBEXfilterDrill 3 2 10" xfId="30862"/>
    <cellStyle name="SAPBEXfilterDrill 3 2 2" xfId="5498"/>
    <cellStyle name="SAPBEXfilterDrill 3 2 2 2" xfId="9761"/>
    <cellStyle name="SAPBEXfilterDrill 3 2 2 2 2" xfId="20008"/>
    <cellStyle name="SAPBEXfilterDrill 3 2 2 3" xfId="12891"/>
    <cellStyle name="SAPBEXfilterDrill 3 2 2 3 2" xfId="14400"/>
    <cellStyle name="SAPBEXfilterDrill 3 2 2 4" xfId="21263"/>
    <cellStyle name="SAPBEXfilterDrill 3 2 2 5" xfId="27166"/>
    <cellStyle name="SAPBEXfilterDrill 3 2 2 6" xfId="30863"/>
    <cellStyle name="SAPBEXfilterDrill 3 2 3" xfId="5499"/>
    <cellStyle name="SAPBEXfilterDrill 3 2 3 2" xfId="9762"/>
    <cellStyle name="SAPBEXfilterDrill 3 2 3 2 2" xfId="22559"/>
    <cellStyle name="SAPBEXfilterDrill 3 2 3 3" xfId="12892"/>
    <cellStyle name="SAPBEXfilterDrill 3 2 3 3 2" xfId="14399"/>
    <cellStyle name="SAPBEXfilterDrill 3 2 3 4" xfId="17564"/>
    <cellStyle name="SAPBEXfilterDrill 3 2 3 5" xfId="27167"/>
    <cellStyle name="SAPBEXfilterDrill 3 2 3 6" xfId="30864"/>
    <cellStyle name="SAPBEXfilterDrill 3 2 4" xfId="5500"/>
    <cellStyle name="SAPBEXfilterDrill 3 2 4 2" xfId="9763"/>
    <cellStyle name="SAPBEXfilterDrill 3 2 4 2 2" xfId="20015"/>
    <cellStyle name="SAPBEXfilterDrill 3 2 4 3" xfId="12893"/>
    <cellStyle name="SAPBEXfilterDrill 3 2 4 3 2" xfId="14398"/>
    <cellStyle name="SAPBEXfilterDrill 3 2 4 4" xfId="23804"/>
    <cellStyle name="SAPBEXfilterDrill 3 2 4 5" xfId="27168"/>
    <cellStyle name="SAPBEXfilterDrill 3 2 4 6" xfId="30865"/>
    <cellStyle name="SAPBEXfilterDrill 3 2 5" xfId="5501"/>
    <cellStyle name="SAPBEXfilterDrill 3 2 5 2" xfId="9764"/>
    <cellStyle name="SAPBEXfilterDrill 3 2 5 2 2" xfId="15978"/>
    <cellStyle name="SAPBEXfilterDrill 3 2 5 3" xfId="12894"/>
    <cellStyle name="SAPBEXfilterDrill 3 2 5 3 2" xfId="14397"/>
    <cellStyle name="SAPBEXfilterDrill 3 2 5 4" xfId="21261"/>
    <cellStyle name="SAPBEXfilterDrill 3 2 5 5" xfId="27169"/>
    <cellStyle name="SAPBEXfilterDrill 3 2 5 6" xfId="30866"/>
    <cellStyle name="SAPBEXfilterDrill 3 2 6" xfId="9760"/>
    <cellStyle name="SAPBEXfilterDrill 3 2 6 2" xfId="22552"/>
    <cellStyle name="SAPBEXfilterDrill 3 2 7" xfId="12890"/>
    <cellStyle name="SAPBEXfilterDrill 3 2 7 2" xfId="14401"/>
    <cellStyle name="SAPBEXfilterDrill 3 2 8" xfId="23806"/>
    <cellStyle name="SAPBEXfilterDrill 3 2 9" xfId="27165"/>
    <cellStyle name="SAPBEXfilterDrill 3 3" xfId="5502"/>
    <cellStyle name="SAPBEXfilterDrill 3 3 2" xfId="9765"/>
    <cellStyle name="SAPBEXfilterDrill 3 3 2 2" xfId="22558"/>
    <cellStyle name="SAPBEXfilterDrill 3 3 3" xfId="12895"/>
    <cellStyle name="SAPBEXfilterDrill 3 3 3 2" xfId="14396"/>
    <cellStyle name="SAPBEXfilterDrill 3 3 4" xfId="23805"/>
    <cellStyle name="SAPBEXfilterDrill 3 3 5" xfId="27170"/>
    <cellStyle name="SAPBEXfilterDrill 3 3 6" xfId="30867"/>
    <cellStyle name="SAPBEXfilterDrill 3 4" xfId="5503"/>
    <cellStyle name="SAPBEXfilterDrill 3 4 2" xfId="9766"/>
    <cellStyle name="SAPBEXfilterDrill 3 4 2 2" xfId="20014"/>
    <cellStyle name="SAPBEXfilterDrill 3 4 3" xfId="12896"/>
    <cellStyle name="SAPBEXfilterDrill 3 4 3 2" xfId="14395"/>
    <cellStyle name="SAPBEXfilterDrill 3 4 4" xfId="21262"/>
    <cellStyle name="SAPBEXfilterDrill 3 4 5" xfId="27171"/>
    <cellStyle name="SAPBEXfilterDrill 3 4 6" xfId="30868"/>
    <cellStyle name="SAPBEXfilterDrill 3 5" xfId="9759"/>
    <cellStyle name="SAPBEXfilterDrill 3 5 2" xfId="15979"/>
    <cellStyle name="SAPBEXfilterDrill 3 6" xfId="12889"/>
    <cellStyle name="SAPBEXfilterDrill 3 6 2" xfId="14402"/>
    <cellStyle name="SAPBEXfilterDrill 3 7" xfId="21258"/>
    <cellStyle name="SAPBEXfilterDrill 3 8" xfId="27164"/>
    <cellStyle name="SAPBEXfilterDrill 3 9" xfId="30861"/>
    <cellStyle name="SAPBEXfilterDrill 4" xfId="9750"/>
    <cellStyle name="SAPBEXfilterDrill 4 2" xfId="21624"/>
    <cellStyle name="SAPBEXfilterDrill 5" xfId="12880"/>
    <cellStyle name="SAPBEXfilterDrill 5 2" xfId="24166"/>
    <cellStyle name="SAPBEXfilterDrill 6" xfId="17983"/>
    <cellStyle name="SAPBEXfilterDrill 7" xfId="27155"/>
    <cellStyle name="SAPBEXfilterDrill 8" xfId="30852"/>
    <cellStyle name="SAPBEXfilterDrill_BW Capital Summary Flash December 07" xfId="5504"/>
    <cellStyle name="SAPBEXfilterItem" xfId="194"/>
    <cellStyle name="SAPBEXfilterItem 2" xfId="709"/>
    <cellStyle name="SAPBEXfilterItem 2 2" xfId="5507"/>
    <cellStyle name="SAPBEXfilterItem 2 2 10" xfId="30870"/>
    <cellStyle name="SAPBEXfilterItem 2 2 2" xfId="5508"/>
    <cellStyle name="SAPBEXfilterItem 2 2 2 2" xfId="9769"/>
    <cellStyle name="SAPBEXfilterItem 2 2 2 2 2" xfId="20009"/>
    <cellStyle name="SAPBEXfilterItem 2 2 2 3" xfId="12899"/>
    <cellStyle name="SAPBEXfilterItem 2 2 2 3 2" xfId="14392"/>
    <cellStyle name="SAPBEXfilterItem 2 2 2 4" xfId="23803"/>
    <cellStyle name="SAPBEXfilterItem 2 2 2 5" xfId="27174"/>
    <cellStyle name="SAPBEXfilterItem 2 2 2 6" xfId="30871"/>
    <cellStyle name="SAPBEXfilterItem 2 2 3" xfId="5509"/>
    <cellStyle name="SAPBEXfilterItem 2 2 3 2" xfId="9770"/>
    <cellStyle name="SAPBEXfilterItem 2 2 3 2 2" xfId="22557"/>
    <cellStyle name="SAPBEXfilterItem 2 2 3 3" xfId="12900"/>
    <cellStyle name="SAPBEXfilterItem 2 2 3 3 2" xfId="14391"/>
    <cellStyle name="SAPBEXfilterItem 2 2 3 4" xfId="21260"/>
    <cellStyle name="SAPBEXfilterItem 2 2 3 5" xfId="27175"/>
    <cellStyle name="SAPBEXfilterItem 2 2 3 6" xfId="30872"/>
    <cellStyle name="SAPBEXfilterItem 2 2 4" xfId="5510"/>
    <cellStyle name="SAPBEXfilterItem 2 2 4 2" xfId="9771"/>
    <cellStyle name="SAPBEXfilterItem 2 2 4 2 2" xfId="20013"/>
    <cellStyle name="SAPBEXfilterItem 2 2 4 3" xfId="12901"/>
    <cellStyle name="SAPBEXfilterItem 2 2 4 3 2" xfId="14390"/>
    <cellStyle name="SAPBEXfilterItem 2 2 4 4" xfId="17563"/>
    <cellStyle name="SAPBEXfilterItem 2 2 4 5" xfId="27176"/>
    <cellStyle name="SAPBEXfilterItem 2 2 4 6" xfId="30873"/>
    <cellStyle name="SAPBEXfilterItem 2 2 5" xfId="5511"/>
    <cellStyle name="SAPBEXfilterItem 2 2 5 2" xfId="9772"/>
    <cellStyle name="SAPBEXfilterItem 2 2 5 2 2" xfId="15976"/>
    <cellStyle name="SAPBEXfilterItem 2 2 5 3" xfId="12902"/>
    <cellStyle name="SAPBEXfilterItem 2 2 5 3 2" xfId="14389"/>
    <cellStyle name="SAPBEXfilterItem 2 2 5 4" xfId="17562"/>
    <cellStyle name="SAPBEXfilterItem 2 2 5 5" xfId="27177"/>
    <cellStyle name="SAPBEXfilterItem 2 2 5 6" xfId="30874"/>
    <cellStyle name="SAPBEXfilterItem 2 2 6" xfId="9768"/>
    <cellStyle name="SAPBEXfilterItem 2 2 6 2" xfId="22553"/>
    <cellStyle name="SAPBEXfilterItem 2 2 7" xfId="12898"/>
    <cellStyle name="SAPBEXfilterItem 2 2 7 2" xfId="14393"/>
    <cellStyle name="SAPBEXfilterItem 2 2 8" xfId="21259"/>
    <cellStyle name="SAPBEXfilterItem 2 2 9" xfId="27173"/>
    <cellStyle name="SAPBEXfilterItem 2 3" xfId="5512"/>
    <cellStyle name="SAPBEXfilterItem 2 3 2" xfId="9773"/>
    <cellStyle name="SAPBEXfilterItem 2 3 2 2" xfId="22556"/>
    <cellStyle name="SAPBEXfilterItem 2 3 3" xfId="12903"/>
    <cellStyle name="SAPBEXfilterItem 2 3 3 2" xfId="14388"/>
    <cellStyle name="SAPBEXfilterItem 2 3 4" xfId="17561"/>
    <cellStyle name="SAPBEXfilterItem 2 3 5" xfId="27178"/>
    <cellStyle name="SAPBEXfilterItem 2 3 6" xfId="30875"/>
    <cellStyle name="SAPBEXfilterItem 2 4" xfId="5513"/>
    <cellStyle name="SAPBEXfilterItem 2 4 2" xfId="9774"/>
    <cellStyle name="SAPBEXfilterItem 2 4 2 2" xfId="20012"/>
    <cellStyle name="SAPBEXfilterItem 2 4 3" xfId="12904"/>
    <cellStyle name="SAPBEXfilterItem 2 4 3 2" xfId="14387"/>
    <cellStyle name="SAPBEXfilterItem 2 4 4" xfId="17560"/>
    <cellStyle name="SAPBEXfilterItem 2 4 5" xfId="27179"/>
    <cellStyle name="SAPBEXfilterItem 2 4 6" xfId="30876"/>
    <cellStyle name="SAPBEXfilterItem 2 5" xfId="9767"/>
    <cellStyle name="SAPBEXfilterItem 2 5 2" xfId="15977"/>
    <cellStyle name="SAPBEXfilterItem 2 6" xfId="12897"/>
    <cellStyle name="SAPBEXfilterItem 2 6 2" xfId="14394"/>
    <cellStyle name="SAPBEXfilterItem 2 7" xfId="23802"/>
    <cellStyle name="SAPBEXfilterItem 2 8" xfId="27172"/>
    <cellStyle name="SAPBEXfilterItem 2 9" xfId="30869"/>
    <cellStyle name="SAPBEXfilterItem 3" xfId="710"/>
    <cellStyle name="SAPBEXfilterItem 3 2" xfId="5515"/>
    <cellStyle name="SAPBEXfilterItem 3 2 10" xfId="30878"/>
    <cellStyle name="SAPBEXfilterItem 3 2 2" xfId="5516"/>
    <cellStyle name="SAPBEXfilterItem 3 2 2 2" xfId="9777"/>
    <cellStyle name="SAPBEXfilterItem 3 2 2 2 2" xfId="20011"/>
    <cellStyle name="SAPBEXfilterItem 3 2 2 3" xfId="12907"/>
    <cellStyle name="SAPBEXfilterItem 3 2 2 3 2" xfId="14384"/>
    <cellStyle name="SAPBEXfilterItem 3 2 2 4" xfId="23799"/>
    <cellStyle name="SAPBEXfilterItem 3 2 2 5" xfId="27182"/>
    <cellStyle name="SAPBEXfilterItem 3 2 2 6" xfId="30879"/>
    <cellStyle name="SAPBEXfilterItem 3 2 3" xfId="5517"/>
    <cellStyle name="SAPBEXfilterItem 3 2 3 2" xfId="9778"/>
    <cellStyle name="SAPBEXfilterItem 3 2 3 2 2" xfId="15974"/>
    <cellStyle name="SAPBEXfilterItem 3 2 3 3" xfId="12908"/>
    <cellStyle name="SAPBEXfilterItem 3 2 3 3 2" xfId="14383"/>
    <cellStyle name="SAPBEXfilterItem 3 2 3 4" xfId="21256"/>
    <cellStyle name="SAPBEXfilterItem 3 2 3 5" xfId="27183"/>
    <cellStyle name="SAPBEXfilterItem 3 2 3 6" xfId="30880"/>
    <cellStyle name="SAPBEXfilterItem 3 2 4" xfId="5518"/>
    <cellStyle name="SAPBEXfilterItem 3 2 4 2" xfId="9779"/>
    <cellStyle name="SAPBEXfilterItem 3 2 4 2 2" xfId="22554"/>
    <cellStyle name="SAPBEXfilterItem 3 2 4 3" xfId="12909"/>
    <cellStyle name="SAPBEXfilterItem 3 2 4 3 2" xfId="14382"/>
    <cellStyle name="SAPBEXfilterItem 3 2 4 4" xfId="17559"/>
    <cellStyle name="SAPBEXfilterItem 3 2 4 5" xfId="27184"/>
    <cellStyle name="SAPBEXfilterItem 3 2 4 6" xfId="30881"/>
    <cellStyle name="SAPBEXfilterItem 3 2 5" xfId="5519"/>
    <cellStyle name="SAPBEXfilterItem 3 2 5 2" xfId="9780"/>
    <cellStyle name="SAPBEXfilterItem 3 2 5 2 2" xfId="20010"/>
    <cellStyle name="SAPBEXfilterItem 3 2 5 3" xfId="12910"/>
    <cellStyle name="SAPBEXfilterItem 3 2 5 3 2" xfId="14381"/>
    <cellStyle name="SAPBEXfilterItem 3 2 5 4" xfId="23797"/>
    <cellStyle name="SAPBEXfilterItem 3 2 5 5" xfId="27185"/>
    <cellStyle name="SAPBEXfilterItem 3 2 5 6" xfId="30882"/>
    <cellStyle name="SAPBEXfilterItem 3 2 6" xfId="9776"/>
    <cellStyle name="SAPBEXfilterItem 3 2 6 2" xfId="22555"/>
    <cellStyle name="SAPBEXfilterItem 3 2 7" xfId="12906"/>
    <cellStyle name="SAPBEXfilterItem 3 2 7 2" xfId="14385"/>
    <cellStyle name="SAPBEXfilterItem 3 2 8" xfId="21240"/>
    <cellStyle name="SAPBEXfilterItem 3 2 9" xfId="27181"/>
    <cellStyle name="SAPBEXfilterItem 3 3" xfId="5520"/>
    <cellStyle name="SAPBEXfilterItem 3 3 2" xfId="9781"/>
    <cellStyle name="SAPBEXfilterItem 3 3 2 2" xfId="15973"/>
    <cellStyle name="SAPBEXfilterItem 3 3 3" xfId="12911"/>
    <cellStyle name="SAPBEXfilterItem 3 3 3 2" xfId="14380"/>
    <cellStyle name="SAPBEXfilterItem 3 3 4" xfId="21255"/>
    <cellStyle name="SAPBEXfilterItem 3 3 5" xfId="27186"/>
    <cellStyle name="SAPBEXfilterItem 3 3 6" xfId="30883"/>
    <cellStyle name="SAPBEXfilterItem 3 4" xfId="5521"/>
    <cellStyle name="SAPBEXfilterItem 3 4 2" xfId="9782"/>
    <cellStyle name="SAPBEXfilterItem 3 4 2 2" xfId="15972"/>
    <cellStyle name="SAPBEXfilterItem 3 4 3" xfId="12912"/>
    <cellStyle name="SAPBEXfilterItem 3 4 3 2" xfId="14379"/>
    <cellStyle name="SAPBEXfilterItem 3 4 4" xfId="23798"/>
    <cellStyle name="SAPBEXfilterItem 3 4 5" xfId="27187"/>
    <cellStyle name="SAPBEXfilterItem 3 4 6" xfId="30884"/>
    <cellStyle name="SAPBEXfilterItem 3 5" xfId="9775"/>
    <cellStyle name="SAPBEXfilterItem 3 5 2" xfId="15975"/>
    <cellStyle name="SAPBEXfilterItem 3 6" xfId="12905"/>
    <cellStyle name="SAPBEXfilterItem 3 6 2" xfId="14386"/>
    <cellStyle name="SAPBEXfilterItem 3 7" xfId="23783"/>
    <cellStyle name="SAPBEXfilterItem 3 8" xfId="27180"/>
    <cellStyle name="SAPBEXfilterItem 3 9" xfId="30877"/>
    <cellStyle name="SAPBEXfilterItem_BW Capital Summary Flash December 07" xfId="5522"/>
    <cellStyle name="SAPBEXfilterText" xfId="195"/>
    <cellStyle name="SAPBEXfilterText 2" xfId="711"/>
    <cellStyle name="SAPBEXfilterText 2 2" xfId="5525"/>
    <cellStyle name="SAPBEXfilterText 2 2 10" xfId="30886"/>
    <cellStyle name="SAPBEXfilterText 2 2 2" xfId="5526"/>
    <cellStyle name="SAPBEXfilterText 2 2 2 2" xfId="9785"/>
    <cellStyle name="SAPBEXfilterText 2 2 2 2 2" xfId="20000"/>
    <cellStyle name="SAPBEXfilterText 2 2 2 3" xfId="12915"/>
    <cellStyle name="SAPBEXfilterText 2 2 2 3 2" xfId="14376"/>
    <cellStyle name="SAPBEXfilterText 2 2 2 4" xfId="21253"/>
    <cellStyle name="SAPBEXfilterText 2 2 2 5" xfId="27190"/>
    <cellStyle name="SAPBEXfilterText 2 2 2 6" xfId="30887"/>
    <cellStyle name="SAPBEXfilterText 2 2 3" xfId="5527"/>
    <cellStyle name="SAPBEXfilterText 2 2 3 2" xfId="9786"/>
    <cellStyle name="SAPBEXfilterText 2 2 3 2 2" xfId="22551"/>
    <cellStyle name="SAPBEXfilterText 2 2 3 3" xfId="12916"/>
    <cellStyle name="SAPBEXfilterText 2 2 3 3 2" xfId="14375"/>
    <cellStyle name="SAPBEXfilterText 2 2 3 4" xfId="23796"/>
    <cellStyle name="SAPBEXfilterText 2 2 3 5" xfId="27191"/>
    <cellStyle name="SAPBEXfilterText 2 2 3 6" xfId="30888"/>
    <cellStyle name="SAPBEXfilterText 2 2 4" xfId="5528"/>
    <cellStyle name="SAPBEXfilterText 2 2 4 2" xfId="9787"/>
    <cellStyle name="SAPBEXfilterText 2 2 4 2 2" xfId="20007"/>
    <cellStyle name="SAPBEXfilterText 2 2 4 3" xfId="12917"/>
    <cellStyle name="SAPBEXfilterText 2 2 4 3 2" xfId="14374"/>
    <cellStyle name="SAPBEXfilterText 2 2 4 4" xfId="21254"/>
    <cellStyle name="SAPBEXfilterText 2 2 4 5" xfId="27192"/>
    <cellStyle name="SAPBEXfilterText 2 2 4 6" xfId="30889"/>
    <cellStyle name="SAPBEXfilterText 2 2 5" xfId="5529"/>
    <cellStyle name="SAPBEXfilterText 2 2 5 2" xfId="9788"/>
    <cellStyle name="SAPBEXfilterText 2 2 5 2 2" xfId="15970"/>
    <cellStyle name="SAPBEXfilterText 2 2 5 3" xfId="12918"/>
    <cellStyle name="SAPBEXfilterText 2 2 5 3 2" xfId="14373"/>
    <cellStyle name="SAPBEXfilterText 2 2 5 4" xfId="17557"/>
    <cellStyle name="SAPBEXfilterText 2 2 5 5" xfId="27193"/>
    <cellStyle name="SAPBEXfilterText 2 2 5 6" xfId="30890"/>
    <cellStyle name="SAPBEXfilterText 2 2 6" xfId="9784"/>
    <cellStyle name="SAPBEXfilterText 2 2 6 2" xfId="22544"/>
    <cellStyle name="SAPBEXfilterText 2 2 7" xfId="12914"/>
    <cellStyle name="SAPBEXfilterText 2 2 7 2" xfId="14377"/>
    <cellStyle name="SAPBEXfilterText 2 2 8" xfId="23795"/>
    <cellStyle name="SAPBEXfilterText 2 2 9" xfId="27189"/>
    <cellStyle name="SAPBEXfilterText 2 3" xfId="5530"/>
    <cellStyle name="SAPBEXfilterText 2 3 2" xfId="9789"/>
    <cellStyle name="SAPBEXfilterText 2 3 2 2" xfId="22550"/>
    <cellStyle name="SAPBEXfilterText 2 3 3" xfId="12919"/>
    <cellStyle name="SAPBEXfilterText 2 3 3 2" xfId="14372"/>
    <cellStyle name="SAPBEXfilterText 2 3 4" xfId="17556"/>
    <cellStyle name="SAPBEXfilterText 2 3 5" xfId="27194"/>
    <cellStyle name="SAPBEXfilterText 2 3 6" xfId="30891"/>
    <cellStyle name="SAPBEXfilterText 2 4" xfId="5531"/>
    <cellStyle name="SAPBEXfilterText 2 4 2" xfId="9790"/>
    <cellStyle name="SAPBEXfilterText 2 4 2 2" xfId="20006"/>
    <cellStyle name="SAPBEXfilterText 2 4 3" xfId="12920"/>
    <cellStyle name="SAPBEXfilterText 2 4 3 2" xfId="14371"/>
    <cellStyle name="SAPBEXfilterText 2 4 4" xfId="23789"/>
    <cellStyle name="SAPBEXfilterText 2 4 5" xfId="27195"/>
    <cellStyle name="SAPBEXfilterText 2 4 6" xfId="30892"/>
    <cellStyle name="SAPBEXfilterText 2 5" xfId="9783"/>
    <cellStyle name="SAPBEXfilterText 2 5 2" xfId="15971"/>
    <cellStyle name="SAPBEXfilterText 2 6" xfId="12913"/>
    <cellStyle name="SAPBEXfilterText 2 6 2" xfId="14378"/>
    <cellStyle name="SAPBEXfilterText 2 7" xfId="17558"/>
    <cellStyle name="SAPBEXfilterText 2 8" xfId="27188"/>
    <cellStyle name="SAPBEXfilterText 2 9" xfId="30885"/>
    <cellStyle name="SAPBEXfilterText 3" xfId="712"/>
    <cellStyle name="SAPBEXfilterText 3 2" xfId="5533"/>
    <cellStyle name="SAPBEXfilterText 3 2 10" xfId="30894"/>
    <cellStyle name="SAPBEXfilterText 3 2 2" xfId="5534"/>
    <cellStyle name="SAPBEXfilterText 3 2 2 2" xfId="9793"/>
    <cellStyle name="SAPBEXfilterText 3 2 2 2 2" xfId="20001"/>
    <cellStyle name="SAPBEXfilterText 3 2 2 3" xfId="12923"/>
    <cellStyle name="SAPBEXfilterText 3 2 2 3 2" xfId="14368"/>
    <cellStyle name="SAPBEXfilterText 3 2 2 4" xfId="21252"/>
    <cellStyle name="SAPBEXfilterText 3 2 2 5" xfId="27198"/>
    <cellStyle name="SAPBEXfilterText 3 2 2 6" xfId="30895"/>
    <cellStyle name="SAPBEXfilterText 3 2 3" xfId="5535"/>
    <cellStyle name="SAPBEXfilterText 3 2 3 2" xfId="9794"/>
    <cellStyle name="SAPBEXfilterText 3 2 3 2 2" xfId="22549"/>
    <cellStyle name="SAPBEXfilterText 3 2 3 3" xfId="12924"/>
    <cellStyle name="SAPBEXfilterText 3 2 3 3 2" xfId="14367"/>
    <cellStyle name="SAPBEXfilterText 3 2 3 4" xfId="17555"/>
    <cellStyle name="SAPBEXfilterText 3 2 3 5" xfId="27199"/>
    <cellStyle name="SAPBEXfilterText 3 2 3 6" xfId="30896"/>
    <cellStyle name="SAPBEXfilterText 3 2 4" xfId="5536"/>
    <cellStyle name="SAPBEXfilterText 3 2 4 2" xfId="9795"/>
    <cellStyle name="SAPBEXfilterText 3 2 4 2 2" xfId="20005"/>
    <cellStyle name="SAPBEXfilterText 3 2 4 3" xfId="12925"/>
    <cellStyle name="SAPBEXfilterText 3 2 4 3 2" xfId="14366"/>
    <cellStyle name="SAPBEXfilterText 3 2 4 4" xfId="23792"/>
    <cellStyle name="SAPBEXfilterText 3 2 4 5" xfId="27200"/>
    <cellStyle name="SAPBEXfilterText 3 2 4 6" xfId="30897"/>
    <cellStyle name="SAPBEXfilterText 3 2 5" xfId="5537"/>
    <cellStyle name="SAPBEXfilterText 3 2 5 2" xfId="9796"/>
    <cellStyle name="SAPBEXfilterText 3 2 5 2 2" xfId="15968"/>
    <cellStyle name="SAPBEXfilterText 3 2 5 3" xfId="12926"/>
    <cellStyle name="SAPBEXfilterText 3 2 5 3 2" xfId="14365"/>
    <cellStyle name="SAPBEXfilterText 3 2 5 4" xfId="21250"/>
    <cellStyle name="SAPBEXfilterText 3 2 5 5" xfId="27201"/>
    <cellStyle name="SAPBEXfilterText 3 2 5 6" xfId="30898"/>
    <cellStyle name="SAPBEXfilterText 3 2 6" xfId="9792"/>
    <cellStyle name="SAPBEXfilterText 3 2 6 2" xfId="22545"/>
    <cellStyle name="SAPBEXfilterText 3 2 7" xfId="12922"/>
    <cellStyle name="SAPBEXfilterText 3 2 7 2" xfId="14369"/>
    <cellStyle name="SAPBEXfilterText 3 2 8" xfId="23794"/>
    <cellStyle name="SAPBEXfilterText 3 2 9" xfId="27197"/>
    <cellStyle name="SAPBEXfilterText 3 3" xfId="5538"/>
    <cellStyle name="SAPBEXfilterText 3 3 2" xfId="9797"/>
    <cellStyle name="SAPBEXfilterText 3 3 2 2" xfId="22548"/>
    <cellStyle name="SAPBEXfilterText 3 3 3" xfId="12927"/>
    <cellStyle name="SAPBEXfilterText 3 3 3 2" xfId="14364"/>
    <cellStyle name="SAPBEXfilterText 3 3 4" xfId="23793"/>
    <cellStyle name="SAPBEXfilterText 3 3 5" xfId="27202"/>
    <cellStyle name="SAPBEXfilterText 3 3 6" xfId="30899"/>
    <cellStyle name="SAPBEXfilterText 3 4" xfId="5539"/>
    <cellStyle name="SAPBEXfilterText 3 4 2" xfId="9798"/>
    <cellStyle name="SAPBEXfilterText 3 4 2 2" xfId="20004"/>
    <cellStyle name="SAPBEXfilterText 3 4 3" xfId="12928"/>
    <cellStyle name="SAPBEXfilterText 3 4 3 2" xfId="14363"/>
    <cellStyle name="SAPBEXfilterText 3 4 4" xfId="21251"/>
    <cellStyle name="SAPBEXfilterText 3 4 5" xfId="27203"/>
    <cellStyle name="SAPBEXfilterText 3 4 6" xfId="30900"/>
    <cellStyle name="SAPBEXfilterText 3 5" xfId="9791"/>
    <cellStyle name="SAPBEXfilterText 3 5 2" xfId="15969"/>
    <cellStyle name="SAPBEXfilterText 3 6" xfId="12921"/>
    <cellStyle name="SAPBEXfilterText 3 6 2" xfId="14370"/>
    <cellStyle name="SAPBEXfilterText 3 7" xfId="21247"/>
    <cellStyle name="SAPBEXfilterText 3 8" xfId="27196"/>
    <cellStyle name="SAPBEXfilterText 3 9" xfId="30893"/>
    <cellStyle name="SAPBEXfilterText_PAL Graphs" xfId="713"/>
    <cellStyle name="SAPBEXformats" xfId="196"/>
    <cellStyle name="SAPBEXformats 2" xfId="714"/>
    <cellStyle name="SAPBEXformats 2 10" xfId="30902"/>
    <cellStyle name="SAPBEXformats 2 2" xfId="5542"/>
    <cellStyle name="SAPBEXformats 2 2 10" xfId="30903"/>
    <cellStyle name="SAPBEXformats 2 2 2" xfId="5543"/>
    <cellStyle name="SAPBEXformats 2 2 2 2" xfId="9802"/>
    <cellStyle name="SAPBEXformats 2 2 2 2 2" xfId="15966"/>
    <cellStyle name="SAPBEXformats 2 2 2 3" xfId="12932"/>
    <cellStyle name="SAPBEXformats 2 2 2 3 2" xfId="14359"/>
    <cellStyle name="SAPBEXformats 2 2 2 4" xfId="21248"/>
    <cellStyle name="SAPBEXformats 2 2 2 5" xfId="27206"/>
    <cellStyle name="SAPBEXformats 2 2 2 6" xfId="30904"/>
    <cellStyle name="SAPBEXformats 2 2 3" xfId="5544"/>
    <cellStyle name="SAPBEXformats 2 2 3 2" xfId="9803"/>
    <cellStyle name="SAPBEXformats 2 2 3 2 2" xfId="22546"/>
    <cellStyle name="SAPBEXformats 2 2 3 3" xfId="12933"/>
    <cellStyle name="SAPBEXformats 2 2 3 3 2" xfId="14358"/>
    <cellStyle name="SAPBEXformats 2 2 3 4" xfId="23791"/>
    <cellStyle name="SAPBEXformats 2 2 3 5" xfId="27207"/>
    <cellStyle name="SAPBEXformats 2 2 3 6" xfId="30905"/>
    <cellStyle name="SAPBEXformats 2 2 4" xfId="5545"/>
    <cellStyle name="SAPBEXformats 2 2 4 2" xfId="9804"/>
    <cellStyle name="SAPBEXformats 2 2 4 2 2" xfId="20002"/>
    <cellStyle name="SAPBEXformats 2 2 4 3" xfId="12934"/>
    <cellStyle name="SAPBEXformats 2 2 4 3 2" xfId="14357"/>
    <cellStyle name="SAPBEXformats 2 2 4 4" xfId="21249"/>
    <cellStyle name="SAPBEXformats 2 2 4 5" xfId="27208"/>
    <cellStyle name="SAPBEXformats 2 2 4 6" xfId="30906"/>
    <cellStyle name="SAPBEXformats 2 2 5" xfId="5546"/>
    <cellStyle name="SAPBEXformats 2 2 5 2" xfId="9805"/>
    <cellStyle name="SAPBEXformats 2 2 5 2 2" xfId="15965"/>
    <cellStyle name="SAPBEXformats 2 2 5 3" xfId="12935"/>
    <cellStyle name="SAPBEXformats 2 2 5 3 2" xfId="14356"/>
    <cellStyle name="SAPBEXformats 2 2 5 4" xfId="17552"/>
    <cellStyle name="SAPBEXformats 2 2 5 5" xfId="27209"/>
    <cellStyle name="SAPBEXformats 2 2 5 6" xfId="30907"/>
    <cellStyle name="SAPBEXformats 2 2 6" xfId="9801"/>
    <cellStyle name="SAPBEXformats 2 2 6 2" xfId="20003"/>
    <cellStyle name="SAPBEXformats 2 2 7" xfId="12931"/>
    <cellStyle name="SAPBEXformats 2 2 7 2" xfId="14360"/>
    <cellStyle name="SAPBEXformats 2 2 8" xfId="23790"/>
    <cellStyle name="SAPBEXformats 2 2 9" xfId="27205"/>
    <cellStyle name="SAPBEXformats 2 3" xfId="5547"/>
    <cellStyle name="SAPBEXformats 2 3 2" xfId="9806"/>
    <cellStyle name="SAPBEXformats 2 3 2 2" xfId="15964"/>
    <cellStyle name="SAPBEXformats 2 3 3" xfId="12936"/>
    <cellStyle name="SAPBEXformats 2 3 3 2" xfId="14355"/>
    <cellStyle name="SAPBEXformats 2 3 4" xfId="17551"/>
    <cellStyle name="SAPBEXformats 2 3 5" xfId="27210"/>
    <cellStyle name="SAPBEXformats 2 3 6" xfId="30908"/>
    <cellStyle name="SAPBEXformats 2 4" xfId="5548"/>
    <cellStyle name="SAPBEXformats 2 4 2" xfId="9807"/>
    <cellStyle name="SAPBEXformats 2 4 2 2" xfId="15963"/>
    <cellStyle name="SAPBEXformats 2 4 3" xfId="12937"/>
    <cellStyle name="SAPBEXformats 2 4 3 2" xfId="14354"/>
    <cellStyle name="SAPBEXformats 2 4 4" xfId="17550"/>
    <cellStyle name="SAPBEXformats 2 4 5" xfId="27211"/>
    <cellStyle name="SAPBEXformats 2 4 6" xfId="30909"/>
    <cellStyle name="SAPBEXformats 2 5" xfId="9800"/>
    <cellStyle name="SAPBEXformats 2 5 2" xfId="22547"/>
    <cellStyle name="SAPBEXformats 2 6" xfId="12930"/>
    <cellStyle name="SAPBEXformats 2 6 2" xfId="14361"/>
    <cellStyle name="SAPBEXformats 2 7" xfId="5541"/>
    <cellStyle name="SAPBEXformats 2 8" xfId="17553"/>
    <cellStyle name="SAPBEXformats 2 9" xfId="27204"/>
    <cellStyle name="SAPBEXformats 3" xfId="5549"/>
    <cellStyle name="SAPBEXformats 3 2" xfId="5550"/>
    <cellStyle name="SAPBEXformats 3 2 10" xfId="30911"/>
    <cellStyle name="SAPBEXformats 3 2 2" xfId="5551"/>
    <cellStyle name="SAPBEXformats 3 2 2 2" xfId="9810"/>
    <cellStyle name="SAPBEXformats 3 2 2 2 2" xfId="22543"/>
    <cellStyle name="SAPBEXformats 3 2 2 3" xfId="12940"/>
    <cellStyle name="SAPBEXformats 3 2 2 3 2" xfId="14351"/>
    <cellStyle name="SAPBEXformats 3 2 2 4" xfId="23788"/>
    <cellStyle name="SAPBEXformats 3 2 2 5" xfId="27214"/>
    <cellStyle name="SAPBEXformats 3 2 2 6" xfId="30912"/>
    <cellStyle name="SAPBEXformats 3 2 3" xfId="5552"/>
    <cellStyle name="SAPBEXformats 3 2 3 2" xfId="9811"/>
    <cellStyle name="SAPBEXformats 3 2 3 2 2" xfId="19999"/>
    <cellStyle name="SAPBEXformats 3 2 3 3" xfId="12941"/>
    <cellStyle name="SAPBEXformats 3 2 3 3 2" xfId="14350"/>
    <cellStyle name="SAPBEXformats 3 2 3 4" xfId="21246"/>
    <cellStyle name="SAPBEXformats 3 2 3 5" xfId="27215"/>
    <cellStyle name="SAPBEXformats 3 2 3 6" xfId="30913"/>
    <cellStyle name="SAPBEXformats 3 2 4" xfId="5553"/>
    <cellStyle name="SAPBEXformats 3 2 4 2" xfId="9812"/>
    <cellStyle name="SAPBEXformats 3 2 4 2 2" xfId="15962"/>
    <cellStyle name="SAPBEXformats 3 2 4 3" xfId="12942"/>
    <cellStyle name="SAPBEXformats 3 2 4 3 2" xfId="14349"/>
    <cellStyle name="SAPBEXformats 3 2 4 4" xfId="17549"/>
    <cellStyle name="SAPBEXformats 3 2 4 5" xfId="27216"/>
    <cellStyle name="SAPBEXformats 3 2 4 6" xfId="30914"/>
    <cellStyle name="SAPBEXformats 3 2 5" xfId="5554"/>
    <cellStyle name="SAPBEXformats 3 2 5 2" xfId="9813"/>
    <cellStyle name="SAPBEXformats 3 2 5 2 2" xfId="22542"/>
    <cellStyle name="SAPBEXformats 3 2 5 3" xfId="12943"/>
    <cellStyle name="SAPBEXformats 3 2 5 3 2" xfId="14348"/>
    <cellStyle name="SAPBEXformats 3 2 5 4" xfId="23786"/>
    <cellStyle name="SAPBEXformats 3 2 5 5" xfId="27217"/>
    <cellStyle name="SAPBEXformats 3 2 5 6" xfId="30915"/>
    <cellStyle name="SAPBEXformats 3 2 6" xfId="9809"/>
    <cellStyle name="SAPBEXformats 3 2 6 2" xfId="19992"/>
    <cellStyle name="SAPBEXformats 3 2 7" xfId="12939"/>
    <cellStyle name="SAPBEXformats 3 2 7 2" xfId="14352"/>
    <cellStyle name="SAPBEXformats 3 2 8" xfId="21241"/>
    <cellStyle name="SAPBEXformats 3 2 9" xfId="27213"/>
    <cellStyle name="SAPBEXformats 3 3" xfId="5555"/>
    <cellStyle name="SAPBEXformats 3 3 2" xfId="9814"/>
    <cellStyle name="SAPBEXformats 3 3 2 2" xfId="19998"/>
    <cellStyle name="SAPBEXformats 3 3 3" xfId="12944"/>
    <cellStyle name="SAPBEXformats 3 3 3 2" xfId="14347"/>
    <cellStyle name="SAPBEXformats 3 3 4" xfId="21244"/>
    <cellStyle name="SAPBEXformats 3 3 5" xfId="27218"/>
    <cellStyle name="SAPBEXformats 3 3 6" xfId="30916"/>
    <cellStyle name="SAPBEXformats 3 4" xfId="5556"/>
    <cellStyle name="SAPBEXformats 3 4 2" xfId="9815"/>
    <cellStyle name="SAPBEXformats 3 4 2 2" xfId="15961"/>
    <cellStyle name="SAPBEXformats 3 4 3" xfId="12945"/>
    <cellStyle name="SAPBEXformats 3 4 3 2" xfId="14346"/>
    <cellStyle name="SAPBEXformats 3 4 4" xfId="23787"/>
    <cellStyle name="SAPBEXformats 3 4 5" xfId="27219"/>
    <cellStyle name="SAPBEXformats 3 4 6" xfId="30917"/>
    <cellStyle name="SAPBEXformats 3 5" xfId="9808"/>
    <cellStyle name="SAPBEXformats 3 5 2" xfId="22536"/>
    <cellStyle name="SAPBEXformats 3 6" xfId="12938"/>
    <cellStyle name="SAPBEXformats 3 6 2" xfId="14353"/>
    <cellStyle name="SAPBEXformats 3 7" xfId="23784"/>
    <cellStyle name="SAPBEXformats 3 8" xfId="27212"/>
    <cellStyle name="SAPBEXformats 3 9" xfId="30910"/>
    <cellStyle name="SAPBEXformats 4" xfId="5557"/>
    <cellStyle name="SAPBEXformats 4 2" xfId="5558"/>
    <cellStyle name="SAPBEXformats 4 2 2" xfId="9817"/>
    <cellStyle name="SAPBEXformats 4 2 2 2" xfId="19993"/>
    <cellStyle name="SAPBEXformats 4 2 3" xfId="12947"/>
    <cellStyle name="SAPBEXformats 4 2 3 2" xfId="14344"/>
    <cellStyle name="SAPBEXformats 4 2 4" xfId="17548"/>
    <cellStyle name="SAPBEXformats 4 2 5" xfId="30919"/>
    <cellStyle name="SAPBEXformats 4 3" xfId="9816"/>
    <cellStyle name="SAPBEXformats 4 3 2" xfId="22537"/>
    <cellStyle name="SAPBEXformats 4 4" xfId="12946"/>
    <cellStyle name="SAPBEXformats 4 4 2" xfId="14345"/>
    <cellStyle name="SAPBEXformats 4 5" xfId="21245"/>
    <cellStyle name="SAPBEXformats 4 6" xfId="30918"/>
    <cellStyle name="SAPBEXformats 5" xfId="9799"/>
    <cellStyle name="SAPBEXformats 5 2" xfId="15967"/>
    <cellStyle name="SAPBEXformats 6" xfId="12929"/>
    <cellStyle name="SAPBEXformats 6 2" xfId="14362"/>
    <cellStyle name="SAPBEXformats 7" xfId="5540"/>
    <cellStyle name="SAPBEXformats 8" xfId="17554"/>
    <cellStyle name="SAPBEXformats 9" xfId="30901"/>
    <cellStyle name="SAPBEXformats_2009-12 Comms actuals " xfId="715"/>
    <cellStyle name="SAPBEXheaderItem" xfId="197"/>
    <cellStyle name="SAPBEXheaderItem 2" xfId="716"/>
    <cellStyle name="SAPBEXheaderItem 2 2" xfId="5561"/>
    <cellStyle name="SAPBEXheaderItem 2 2 10" xfId="30921"/>
    <cellStyle name="SAPBEXheaderItem 2 2 2" xfId="5562"/>
    <cellStyle name="SAPBEXheaderItem 2 2 2 2" xfId="9820"/>
    <cellStyle name="SAPBEXheaderItem 2 2 2 2 2" xfId="15960"/>
    <cellStyle name="SAPBEXheaderItem 2 2 2 3" xfId="12950"/>
    <cellStyle name="SAPBEXheaderItem 2 2 2 3 2" xfId="14341"/>
    <cellStyle name="SAPBEXheaderItem 2 2 2 4" xfId="21243"/>
    <cellStyle name="SAPBEXheaderItem 2 2 2 5" xfId="27222"/>
    <cellStyle name="SAPBEXheaderItem 2 2 2 6" xfId="30922"/>
    <cellStyle name="SAPBEXheaderItem 2 2 3" xfId="5563"/>
    <cellStyle name="SAPBEXheaderItem 2 2 3 2" xfId="9821"/>
    <cellStyle name="SAPBEXheaderItem 2 2 3 2 2" xfId="22540"/>
    <cellStyle name="SAPBEXheaderItem 2 2 3 3" xfId="12951"/>
    <cellStyle name="SAPBEXheaderItem 2 2 3 3 2" xfId="14340"/>
    <cellStyle name="SAPBEXheaderItem 2 2 3 4" xfId="17547"/>
    <cellStyle name="SAPBEXheaderItem 2 2 3 5" xfId="27223"/>
    <cellStyle name="SAPBEXheaderItem 2 2 3 6" xfId="30923"/>
    <cellStyle name="SAPBEXheaderItem 2 2 4" xfId="5564"/>
    <cellStyle name="SAPBEXheaderItem 2 2 4 2" xfId="9822"/>
    <cellStyle name="SAPBEXheaderItem 2 2 4 2 2" xfId="19996"/>
    <cellStyle name="SAPBEXheaderItem 2 2 4 3" xfId="12952"/>
    <cellStyle name="SAPBEXheaderItem 2 2 4 3 2" xfId="14339"/>
    <cellStyle name="SAPBEXheaderItem 2 2 4 4" xfId="17546"/>
    <cellStyle name="SAPBEXheaderItem 2 2 4 5" xfId="27224"/>
    <cellStyle name="SAPBEXheaderItem 2 2 4 6" xfId="30924"/>
    <cellStyle name="SAPBEXheaderItem 2 2 5" xfId="5565"/>
    <cellStyle name="SAPBEXheaderItem 2 2 5 2" xfId="9823"/>
    <cellStyle name="SAPBEXheaderItem 2 2 5 2 2" xfId="15959"/>
    <cellStyle name="SAPBEXheaderItem 2 2 5 3" xfId="12953"/>
    <cellStyle name="SAPBEXheaderItem 2 2 5 3 2" xfId="14338"/>
    <cellStyle name="SAPBEXheaderItem 2 2 5 4" xfId="17545"/>
    <cellStyle name="SAPBEXheaderItem 2 2 5 5" xfId="27225"/>
    <cellStyle name="SAPBEXheaderItem 2 2 5 6" xfId="30925"/>
    <cellStyle name="SAPBEXheaderItem 2 2 6" xfId="9819"/>
    <cellStyle name="SAPBEXheaderItem 2 2 6 2" xfId="19997"/>
    <cellStyle name="SAPBEXheaderItem 2 2 7" xfId="12949"/>
    <cellStyle name="SAPBEXheaderItem 2 2 7 2" xfId="14342"/>
    <cellStyle name="SAPBEXheaderItem 2 2 8" xfId="23785"/>
    <cellStyle name="SAPBEXheaderItem 2 2 9" xfId="27221"/>
    <cellStyle name="SAPBEXheaderItem 2 3" xfId="5566"/>
    <cellStyle name="SAPBEXheaderItem 2 3 2" xfId="9824"/>
    <cellStyle name="SAPBEXheaderItem 2 3 2 2" xfId="22539"/>
    <cellStyle name="SAPBEXheaderItem 2 3 3" xfId="12954"/>
    <cellStyle name="SAPBEXheaderItem 2 3 3 2" xfId="14337"/>
    <cellStyle name="SAPBEXheaderItem 2 3 4" xfId="17544"/>
    <cellStyle name="SAPBEXheaderItem 2 3 5" xfId="27226"/>
    <cellStyle name="SAPBEXheaderItem 2 3 6" xfId="30926"/>
    <cellStyle name="SAPBEXheaderItem 2 4" xfId="5567"/>
    <cellStyle name="SAPBEXheaderItem 2 4 2" xfId="9825"/>
    <cellStyle name="SAPBEXheaderItem 2 4 2 2" xfId="19995"/>
    <cellStyle name="SAPBEXheaderItem 2 4 3" xfId="12955"/>
    <cellStyle name="SAPBEXheaderItem 2 4 3 2" xfId="14336"/>
    <cellStyle name="SAPBEXheaderItem 2 4 4" xfId="23767"/>
    <cellStyle name="SAPBEXheaderItem 2 4 5" xfId="27227"/>
    <cellStyle name="SAPBEXheaderItem 2 4 6" xfId="30927"/>
    <cellStyle name="SAPBEXheaderItem 2 5" xfId="9818"/>
    <cellStyle name="SAPBEXheaderItem 2 5 2" xfId="22541"/>
    <cellStyle name="SAPBEXheaderItem 2 6" xfId="12948"/>
    <cellStyle name="SAPBEXheaderItem 2 6 2" xfId="14343"/>
    <cellStyle name="SAPBEXheaderItem 2 7" xfId="21242"/>
    <cellStyle name="SAPBEXheaderItem 2 8" xfId="27220"/>
    <cellStyle name="SAPBEXheaderItem 2 9" xfId="30920"/>
    <cellStyle name="SAPBEXheaderItem 3" xfId="717"/>
    <cellStyle name="SAPBEXheaderItem 3 10" xfId="30928"/>
    <cellStyle name="SAPBEXheaderItem 3 2" xfId="5569"/>
    <cellStyle name="SAPBEXheaderItem 3 2 10" xfId="30929"/>
    <cellStyle name="SAPBEXheaderItem 3 2 2" xfId="5570"/>
    <cellStyle name="SAPBEXheaderItem 3 2 2 2" xfId="9828"/>
    <cellStyle name="SAPBEXheaderItem 3 2 2 2 2" xfId="19994"/>
    <cellStyle name="SAPBEXheaderItem 3 2 2 3" xfId="12958"/>
    <cellStyle name="SAPBEXheaderItem 3 2 2 3 2" xfId="14333"/>
    <cellStyle name="SAPBEXheaderItem 3 2 2 4" xfId="21239"/>
    <cellStyle name="SAPBEXheaderItem 3 2 2 5" xfId="27230"/>
    <cellStyle name="SAPBEXheaderItem 3 2 2 6" xfId="30930"/>
    <cellStyle name="SAPBEXheaderItem 3 2 3" xfId="5571"/>
    <cellStyle name="SAPBEXheaderItem 3 2 3 2" xfId="9829"/>
    <cellStyle name="SAPBEXheaderItem 3 2 3 2 2" xfId="15957"/>
    <cellStyle name="SAPBEXheaderItem 3 2 3 3" xfId="12959"/>
    <cellStyle name="SAPBEXheaderItem 3 2 3 3 2" xfId="14332"/>
    <cellStyle name="SAPBEXheaderItem 3 2 3 4" xfId="17543"/>
    <cellStyle name="SAPBEXheaderItem 3 2 3 5" xfId="27231"/>
    <cellStyle name="SAPBEXheaderItem 3 2 3 6" xfId="30931"/>
    <cellStyle name="SAPBEXheaderItem 3 2 4" xfId="5572"/>
    <cellStyle name="SAPBEXheaderItem 3 2 4 2" xfId="9830"/>
    <cellStyle name="SAPBEXheaderItem 3 2 4 2 2" xfId="15956"/>
    <cellStyle name="SAPBEXheaderItem 3 2 4 3" xfId="12960"/>
    <cellStyle name="SAPBEXheaderItem 3 2 4 3 2" xfId="14331"/>
    <cellStyle name="SAPBEXheaderItem 3 2 4 4" xfId="23780"/>
    <cellStyle name="SAPBEXheaderItem 3 2 4 5" xfId="27232"/>
    <cellStyle name="SAPBEXheaderItem 3 2 4 6" xfId="30932"/>
    <cellStyle name="SAPBEXheaderItem 3 2 5" xfId="5573"/>
    <cellStyle name="SAPBEXheaderItem 3 2 5 2" xfId="9831"/>
    <cellStyle name="SAPBEXheaderItem 3 2 5 2 2" xfId="15955"/>
    <cellStyle name="SAPBEXheaderItem 3 2 5 3" xfId="12961"/>
    <cellStyle name="SAPBEXheaderItem 3 2 5 3 2" xfId="14330"/>
    <cellStyle name="SAPBEXheaderItem 3 2 5 4" xfId="21237"/>
    <cellStyle name="SAPBEXheaderItem 3 2 5 5" xfId="27233"/>
    <cellStyle name="SAPBEXheaderItem 3 2 5 6" xfId="30933"/>
    <cellStyle name="SAPBEXheaderItem 3 2 6" xfId="9827"/>
    <cellStyle name="SAPBEXheaderItem 3 2 6 2" xfId="22538"/>
    <cellStyle name="SAPBEXheaderItem 3 2 7" xfId="12957"/>
    <cellStyle name="SAPBEXheaderItem 3 2 7 2" xfId="14334"/>
    <cellStyle name="SAPBEXheaderItem 3 2 8" xfId="23782"/>
    <cellStyle name="SAPBEXheaderItem 3 2 9" xfId="27229"/>
    <cellStyle name="SAPBEXheaderItem 3 3" xfId="5574"/>
    <cellStyle name="SAPBEXheaderItem 3 3 2" xfId="9832"/>
    <cellStyle name="SAPBEXheaderItem 3 3 2 2" xfId="22528"/>
    <cellStyle name="SAPBEXheaderItem 3 3 3" xfId="12962"/>
    <cellStyle name="SAPBEXheaderItem 3 3 3 2" xfId="14329"/>
    <cellStyle name="SAPBEXheaderItem 3 3 4" xfId="23781"/>
    <cellStyle name="SAPBEXheaderItem 3 3 5" xfId="27234"/>
    <cellStyle name="SAPBEXheaderItem 3 3 6" xfId="30934"/>
    <cellStyle name="SAPBEXheaderItem 3 4" xfId="5575"/>
    <cellStyle name="SAPBEXheaderItem 3 4 2" xfId="9833"/>
    <cellStyle name="SAPBEXheaderItem 3 4 2 2" xfId="19984"/>
    <cellStyle name="SAPBEXheaderItem 3 4 3" xfId="12963"/>
    <cellStyle name="SAPBEXheaderItem 3 4 3 2" xfId="14328"/>
    <cellStyle name="SAPBEXheaderItem 3 4 4" xfId="21238"/>
    <cellStyle name="SAPBEXheaderItem 3 4 5" xfId="27235"/>
    <cellStyle name="SAPBEXheaderItem 3 4 6" xfId="30935"/>
    <cellStyle name="SAPBEXheaderItem 3 5" xfId="9826"/>
    <cellStyle name="SAPBEXheaderItem 3 5 2" xfId="15958"/>
    <cellStyle name="SAPBEXheaderItem 3 6" xfId="12956"/>
    <cellStyle name="SAPBEXheaderItem 3 6 2" xfId="14335"/>
    <cellStyle name="SAPBEXheaderItem 3 7" xfId="5568"/>
    <cellStyle name="SAPBEXheaderItem 3 8" xfId="21223"/>
    <cellStyle name="SAPBEXheaderItem 3 9" xfId="27228"/>
    <cellStyle name="SAPBEXheaderItem 4" xfId="718"/>
    <cellStyle name="SAPBEXheaderItem 4 2" xfId="5576"/>
    <cellStyle name="SAPBEXheaderItem_BW Capital Summary Flash December 07" xfId="5577"/>
    <cellStyle name="SAPBEXheaderText" xfId="198"/>
    <cellStyle name="SAPBEXheaderText 2" xfId="719"/>
    <cellStyle name="SAPBEXheaderText 2 2" xfId="5580"/>
    <cellStyle name="SAPBEXheaderText 2 2 10" xfId="30937"/>
    <cellStyle name="SAPBEXheaderText 2 2 2" xfId="5581"/>
    <cellStyle name="SAPBEXheaderText 2 2 2 2" xfId="9836"/>
    <cellStyle name="SAPBEXheaderText 2 2 2 2 2" xfId="15954"/>
    <cellStyle name="SAPBEXheaderText 2 2 2 3" xfId="12966"/>
    <cellStyle name="SAPBEXheaderText 2 2 2 3 2" xfId="14325"/>
    <cellStyle name="SAPBEXheaderText 2 2 2 4" xfId="21236"/>
    <cellStyle name="SAPBEXheaderText 2 2 2 5" xfId="27238"/>
    <cellStyle name="SAPBEXheaderText 2 2 2 6" xfId="30938"/>
    <cellStyle name="SAPBEXheaderText 2 2 3" xfId="5582"/>
    <cellStyle name="SAPBEXheaderText 2 2 3 2" xfId="9837"/>
    <cellStyle name="SAPBEXheaderText 2 2 3 2 2" xfId="22534"/>
    <cellStyle name="SAPBEXheaderText 2 2 3 3" xfId="12967"/>
    <cellStyle name="SAPBEXheaderText 2 2 3 3 2" xfId="14324"/>
    <cellStyle name="SAPBEXheaderText 2 2 3 4" xfId="17542"/>
    <cellStyle name="SAPBEXheaderText 2 2 3 5" xfId="27239"/>
    <cellStyle name="SAPBEXheaderText 2 2 3 6" xfId="30939"/>
    <cellStyle name="SAPBEXheaderText 2 2 4" xfId="5583"/>
    <cellStyle name="SAPBEXheaderText 2 2 4 2" xfId="9838"/>
    <cellStyle name="SAPBEXheaderText 2 2 4 2 2" xfId="19990"/>
    <cellStyle name="SAPBEXheaderText 2 2 4 3" xfId="12968"/>
    <cellStyle name="SAPBEXheaderText 2 2 4 3 2" xfId="14323"/>
    <cellStyle name="SAPBEXheaderText 2 2 4 4" xfId="17541"/>
    <cellStyle name="SAPBEXheaderText 2 2 4 5" xfId="27240"/>
    <cellStyle name="SAPBEXheaderText 2 2 4 6" xfId="30940"/>
    <cellStyle name="SAPBEXheaderText 2 2 5" xfId="5584"/>
    <cellStyle name="SAPBEXheaderText 2 2 5 2" xfId="9839"/>
    <cellStyle name="SAPBEXheaderText 2 2 5 2 2" xfId="15953"/>
    <cellStyle name="SAPBEXheaderText 2 2 5 3" xfId="12969"/>
    <cellStyle name="SAPBEXheaderText 2 2 5 3 2" xfId="14322"/>
    <cellStyle name="SAPBEXheaderText 2 2 5 4" xfId="23774"/>
    <cellStyle name="SAPBEXheaderText 2 2 5 5" xfId="27241"/>
    <cellStyle name="SAPBEXheaderText 2 2 5 6" xfId="30941"/>
    <cellStyle name="SAPBEXheaderText 2 2 6" xfId="9835"/>
    <cellStyle name="SAPBEXheaderText 2 2 6 2" xfId="19991"/>
    <cellStyle name="SAPBEXheaderText 2 2 7" xfId="12965"/>
    <cellStyle name="SAPBEXheaderText 2 2 7 2" xfId="14326"/>
    <cellStyle name="SAPBEXheaderText 2 2 8" xfId="23779"/>
    <cellStyle name="SAPBEXheaderText 2 2 9" xfId="27237"/>
    <cellStyle name="SAPBEXheaderText 2 3" xfId="5585"/>
    <cellStyle name="SAPBEXheaderText 2 3 2" xfId="9840"/>
    <cellStyle name="SAPBEXheaderText 2 3 2 2" xfId="22529"/>
    <cellStyle name="SAPBEXheaderText 2 3 3" xfId="12970"/>
    <cellStyle name="SAPBEXheaderText 2 3 3 2" xfId="14321"/>
    <cellStyle name="SAPBEXheaderText 2 3 4" xfId="21230"/>
    <cellStyle name="SAPBEXheaderText 2 3 5" xfId="27242"/>
    <cellStyle name="SAPBEXheaderText 2 3 6" xfId="30942"/>
    <cellStyle name="SAPBEXheaderText 2 4" xfId="5586"/>
    <cellStyle name="SAPBEXheaderText 2 4 2" xfId="9841"/>
    <cellStyle name="SAPBEXheaderText 2 4 2 2" xfId="19985"/>
    <cellStyle name="SAPBEXheaderText 2 4 3" xfId="12971"/>
    <cellStyle name="SAPBEXheaderText 2 4 3 2" xfId="14320"/>
    <cellStyle name="SAPBEXheaderText 2 4 4" xfId="23778"/>
    <cellStyle name="SAPBEXheaderText 2 4 5" xfId="27243"/>
    <cellStyle name="SAPBEXheaderText 2 4 6" xfId="30943"/>
    <cellStyle name="SAPBEXheaderText 2 5" xfId="9834"/>
    <cellStyle name="SAPBEXheaderText 2 5 2" xfId="22535"/>
    <cellStyle name="SAPBEXheaderText 2 6" xfId="12964"/>
    <cellStyle name="SAPBEXheaderText 2 6 2" xfId="14327"/>
    <cellStyle name="SAPBEXheaderText 2 7" xfId="21235"/>
    <cellStyle name="SAPBEXheaderText 2 8" xfId="27236"/>
    <cellStyle name="SAPBEXheaderText 2 9" xfId="30936"/>
    <cellStyle name="SAPBEXheaderText 3" xfId="720"/>
    <cellStyle name="SAPBEXheaderText 3 10" xfId="30944"/>
    <cellStyle name="SAPBEXheaderText 3 2" xfId="5588"/>
    <cellStyle name="SAPBEXheaderText 3 2 10" xfId="30945"/>
    <cellStyle name="SAPBEXheaderText 3 2 2" xfId="5589"/>
    <cellStyle name="SAPBEXheaderText 3 2 2 2" xfId="9844"/>
    <cellStyle name="SAPBEXheaderText 3 2 2 2 2" xfId="15952"/>
    <cellStyle name="SAPBEXheaderText 3 2 2 3" xfId="12974"/>
    <cellStyle name="SAPBEXheaderText 3 2 2 3 2" xfId="14317"/>
    <cellStyle name="SAPBEXheaderText 3 2 2 4" xfId="23776"/>
    <cellStyle name="SAPBEXheaderText 3 2 2 5" xfId="27246"/>
    <cellStyle name="SAPBEXheaderText 3 2 2 6" xfId="30946"/>
    <cellStyle name="SAPBEXheaderText 3 2 3" xfId="5590"/>
    <cellStyle name="SAPBEXheaderText 3 2 3 2" xfId="9845"/>
    <cellStyle name="SAPBEXheaderText 3 2 3 2 2" xfId="22532"/>
    <cellStyle name="SAPBEXheaderText 3 2 3 3" xfId="12975"/>
    <cellStyle name="SAPBEXheaderText 3 2 3 3 2" xfId="14316"/>
    <cellStyle name="SAPBEXheaderText 3 2 3 4" xfId="21232"/>
    <cellStyle name="SAPBEXheaderText 3 2 3 5" xfId="27247"/>
    <cellStyle name="SAPBEXheaderText 3 2 3 6" xfId="30947"/>
    <cellStyle name="SAPBEXheaderText 3 2 4" xfId="5591"/>
    <cellStyle name="SAPBEXheaderText 3 2 4 2" xfId="9846"/>
    <cellStyle name="SAPBEXheaderText 3 2 4 2 2" xfId="19988"/>
    <cellStyle name="SAPBEXheaderText 3 2 4 3" xfId="12976"/>
    <cellStyle name="SAPBEXheaderText 3 2 4 3 2" xfId="14315"/>
    <cellStyle name="SAPBEXheaderText 3 2 4 4" xfId="23777"/>
    <cellStyle name="SAPBEXheaderText 3 2 4 5" xfId="27248"/>
    <cellStyle name="SAPBEXheaderText 3 2 4 6" xfId="30948"/>
    <cellStyle name="SAPBEXheaderText 3 2 5" xfId="5592"/>
    <cellStyle name="SAPBEXheaderText 3 2 5 2" xfId="9847"/>
    <cellStyle name="SAPBEXheaderText 3 2 5 2 2" xfId="15951"/>
    <cellStyle name="SAPBEXheaderText 3 2 5 3" xfId="12977"/>
    <cellStyle name="SAPBEXheaderText 3 2 5 3 2" xfId="14314"/>
    <cellStyle name="SAPBEXheaderText 3 2 5 4" xfId="21233"/>
    <cellStyle name="SAPBEXheaderText 3 2 5 5" xfId="27249"/>
    <cellStyle name="SAPBEXheaderText 3 2 5 6" xfId="30949"/>
    <cellStyle name="SAPBEXheaderText 3 2 6" xfId="9843"/>
    <cellStyle name="SAPBEXheaderText 3 2 6 2" xfId="19989"/>
    <cellStyle name="SAPBEXheaderText 3 2 7" xfId="12973"/>
    <cellStyle name="SAPBEXheaderText 3 2 7 2" xfId="14318"/>
    <cellStyle name="SAPBEXheaderText 3 2 8" xfId="17540"/>
    <cellStyle name="SAPBEXheaderText 3 2 9" xfId="27245"/>
    <cellStyle name="SAPBEXheaderText 3 3" xfId="5593"/>
    <cellStyle name="SAPBEXheaderText 3 3 2" xfId="9848"/>
    <cellStyle name="SAPBEXheaderText 3 3 2 2" xfId="22531"/>
    <cellStyle name="SAPBEXheaderText 3 3 3" xfId="12978"/>
    <cellStyle name="SAPBEXheaderText 3 3 3 2" xfId="14313"/>
    <cellStyle name="SAPBEXheaderText 3 3 4" xfId="17539"/>
    <cellStyle name="SAPBEXheaderText 3 3 5" xfId="27250"/>
    <cellStyle name="SAPBEXheaderText 3 3 6" xfId="30950"/>
    <cellStyle name="SAPBEXheaderText 3 4" xfId="5594"/>
    <cellStyle name="SAPBEXheaderText 3 4 2" xfId="9849"/>
    <cellStyle name="SAPBEXheaderText 3 4 2 2" xfId="19987"/>
    <cellStyle name="SAPBEXheaderText 3 4 3" xfId="12979"/>
    <cellStyle name="SAPBEXheaderText 3 4 3 2" xfId="14312"/>
    <cellStyle name="SAPBEXheaderText 3 4 4" xfId="17538"/>
    <cellStyle name="SAPBEXheaderText 3 4 5" xfId="27251"/>
    <cellStyle name="SAPBEXheaderText 3 4 6" xfId="30951"/>
    <cellStyle name="SAPBEXheaderText 3 5" xfId="9842"/>
    <cellStyle name="SAPBEXheaderText 3 5 2" xfId="22533"/>
    <cellStyle name="SAPBEXheaderText 3 6" xfId="12972"/>
    <cellStyle name="SAPBEXheaderText 3 6 2" xfId="14319"/>
    <cellStyle name="SAPBEXheaderText 3 7" xfId="5587"/>
    <cellStyle name="SAPBEXheaderText 3 8" xfId="21234"/>
    <cellStyle name="SAPBEXheaderText 3 9" xfId="27244"/>
    <cellStyle name="SAPBEXheaderText 4" xfId="721"/>
    <cellStyle name="SAPBEXheaderText 4 2" xfId="5595"/>
    <cellStyle name="SAPBEXheaderText_BW Capital Summary Flash December 07" xfId="5596"/>
    <cellStyle name="SAPBEXHLevel0" xfId="199"/>
    <cellStyle name="SAPBEXHLevel0 10" xfId="5597"/>
    <cellStyle name="SAPBEXHLevel0 11" xfId="23775"/>
    <cellStyle name="SAPBEXHLevel0 12" xfId="27252"/>
    <cellStyle name="SAPBEXHLevel0 13" xfId="30952"/>
    <cellStyle name="SAPBEXHLevel0 2" xfId="722"/>
    <cellStyle name="SAPBEXHLevel0 2 10" xfId="30953"/>
    <cellStyle name="SAPBEXHLevel0 2 2" xfId="5599"/>
    <cellStyle name="SAPBEXHLevel0 2 2 10" xfId="30954"/>
    <cellStyle name="SAPBEXHLevel0 2 2 2" xfId="5600"/>
    <cellStyle name="SAPBEXHLevel0 2 2 2 2" xfId="9853"/>
    <cellStyle name="SAPBEXHLevel0 2 2 2 2 2" xfId="15949"/>
    <cellStyle name="SAPBEXHLevel0 2 2 2 3" xfId="12983"/>
    <cellStyle name="SAPBEXHLevel0 2 2 2 3 2" xfId="14308"/>
    <cellStyle name="SAPBEXHLevel0 2 2 2 4" xfId="17536"/>
    <cellStyle name="SAPBEXHLevel0 2 2 2 5" xfId="27255"/>
    <cellStyle name="SAPBEXHLevel0 2 2 2 6" xfId="30955"/>
    <cellStyle name="SAPBEXHLevel0 2 2 3" xfId="5601"/>
    <cellStyle name="SAPBEXHLevel0 2 2 3 2" xfId="9854"/>
    <cellStyle name="SAPBEXHLevel0 2 2 3 2 2" xfId="15948"/>
    <cellStyle name="SAPBEXHLevel0 2 2 3 3" xfId="12984"/>
    <cellStyle name="SAPBEXHLevel0 2 2 3 3 2" xfId="14307"/>
    <cellStyle name="SAPBEXHLevel0 2 2 3 4" xfId="17535"/>
    <cellStyle name="SAPBEXHLevel0 2 2 3 5" xfId="27256"/>
    <cellStyle name="SAPBEXHLevel0 2 2 3 6" xfId="30956"/>
    <cellStyle name="SAPBEXHLevel0 2 2 4" xfId="5602"/>
    <cellStyle name="SAPBEXHLevel0 2 2 4 2" xfId="9855"/>
    <cellStyle name="SAPBEXHLevel0 2 2 4 2 2" xfId="15947"/>
    <cellStyle name="SAPBEXHLevel0 2 2 4 3" xfId="12985"/>
    <cellStyle name="SAPBEXHLevel0 2 2 4 3 2" xfId="14306"/>
    <cellStyle name="SAPBEXHLevel0 2 2 4 4" xfId="23768"/>
    <cellStyle name="SAPBEXHLevel0 2 2 4 5" xfId="27257"/>
    <cellStyle name="SAPBEXHLevel0 2 2 4 6" xfId="30957"/>
    <cellStyle name="SAPBEXHLevel0 2 2 5" xfId="5603"/>
    <cellStyle name="SAPBEXHLevel0 2 2 5 2" xfId="9856"/>
    <cellStyle name="SAPBEXHLevel0 2 2 5 2 2" xfId="22520"/>
    <cellStyle name="SAPBEXHLevel0 2 2 5 3" xfId="12986"/>
    <cellStyle name="SAPBEXHLevel0 2 2 5 3 2" xfId="14305"/>
    <cellStyle name="SAPBEXHLevel0 2 2 5 4" xfId="21224"/>
    <cellStyle name="SAPBEXHLevel0 2 2 5 5" xfId="27258"/>
    <cellStyle name="SAPBEXHLevel0 2 2 5 6" xfId="30958"/>
    <cellStyle name="SAPBEXHLevel0 2 2 6" xfId="9852"/>
    <cellStyle name="SAPBEXHLevel0 2 2 6 2" xfId="19986"/>
    <cellStyle name="SAPBEXHLevel0 2 2 7" xfId="12982"/>
    <cellStyle name="SAPBEXHLevel0 2 2 7 2" xfId="14309"/>
    <cellStyle name="SAPBEXHLevel0 2 2 8" xfId="17537"/>
    <cellStyle name="SAPBEXHLevel0 2 2 9" xfId="27254"/>
    <cellStyle name="SAPBEXHLevel0 2 3" xfId="5604"/>
    <cellStyle name="SAPBEXHLevel0 2 3 2" xfId="9857"/>
    <cellStyle name="SAPBEXHLevel0 2 3 2 2" xfId="19976"/>
    <cellStyle name="SAPBEXHLevel0 2 3 3" xfId="12987"/>
    <cellStyle name="SAPBEXHLevel0 2 3 3 2" xfId="14304"/>
    <cellStyle name="SAPBEXHLevel0 2 3 4" xfId="23773"/>
    <cellStyle name="SAPBEXHLevel0 2 3 5" xfId="27259"/>
    <cellStyle name="SAPBEXHLevel0 2 3 6" xfId="30959"/>
    <cellStyle name="SAPBEXHLevel0 2 4" xfId="5605"/>
    <cellStyle name="SAPBEXHLevel0 2 4 2" xfId="9858"/>
    <cellStyle name="SAPBEXHLevel0 2 4 2 2" xfId="22527"/>
    <cellStyle name="SAPBEXHLevel0 2 4 3" xfId="12988"/>
    <cellStyle name="SAPBEXHLevel0 2 4 3 2" xfId="14303"/>
    <cellStyle name="SAPBEXHLevel0 2 4 4" xfId="21229"/>
    <cellStyle name="SAPBEXHLevel0 2 4 5" xfId="27260"/>
    <cellStyle name="SAPBEXHLevel0 2 4 6" xfId="30960"/>
    <cellStyle name="SAPBEXHLevel0 2 5" xfId="9851"/>
    <cellStyle name="SAPBEXHLevel0 2 5 2" xfId="22530"/>
    <cellStyle name="SAPBEXHLevel0 2 6" xfId="12981"/>
    <cellStyle name="SAPBEXHLevel0 2 6 2" xfId="14310"/>
    <cellStyle name="SAPBEXHLevel0 2 7" xfId="5598"/>
    <cellStyle name="SAPBEXHLevel0 2 8" xfId="21231"/>
    <cellStyle name="SAPBEXHLevel0 2 9" xfId="27253"/>
    <cellStyle name="SAPBEXHLevel0 3" xfId="723"/>
    <cellStyle name="SAPBEXHLevel0 3 10" xfId="30961"/>
    <cellStyle name="SAPBEXHLevel0 3 2" xfId="5607"/>
    <cellStyle name="SAPBEXHLevel0 3 2 10" xfId="30962"/>
    <cellStyle name="SAPBEXHLevel0 3 2 2" xfId="5608"/>
    <cellStyle name="SAPBEXHLevel0 3 2 2 2" xfId="9861"/>
    <cellStyle name="SAPBEXHLevel0 3 2 2 2 2" xfId="22526"/>
    <cellStyle name="SAPBEXHLevel0 3 2 2 3" xfId="12991"/>
    <cellStyle name="SAPBEXHLevel0 3 2 2 3 2" xfId="14300"/>
    <cellStyle name="SAPBEXHLevel0 3 2 2 4" xfId="21227"/>
    <cellStyle name="SAPBEXHLevel0 3 2 2 5" xfId="27263"/>
    <cellStyle name="SAPBEXHLevel0 3 2 2 6" xfId="30963"/>
    <cellStyle name="SAPBEXHLevel0 3 2 3" xfId="5609"/>
    <cellStyle name="SAPBEXHLevel0 3 2 3 2" xfId="9862"/>
    <cellStyle name="SAPBEXHLevel0 3 2 3 2 2" xfId="19982"/>
    <cellStyle name="SAPBEXHLevel0 3 2 3 3" xfId="12992"/>
    <cellStyle name="SAPBEXHLevel0 3 2 3 3 2" xfId="14299"/>
    <cellStyle name="SAPBEXHLevel0 3 2 3 4" xfId="23772"/>
    <cellStyle name="SAPBEXHLevel0 3 2 3 5" xfId="27264"/>
    <cellStyle name="SAPBEXHLevel0 3 2 3 6" xfId="30964"/>
    <cellStyle name="SAPBEXHLevel0 3 2 4" xfId="5610"/>
    <cellStyle name="SAPBEXHLevel0 3 2 4 2" xfId="9863"/>
    <cellStyle name="SAPBEXHLevel0 3 2 4 2 2" xfId="15945"/>
    <cellStyle name="SAPBEXHLevel0 3 2 4 3" xfId="12993"/>
    <cellStyle name="SAPBEXHLevel0 3 2 4 3 2" xfId="14298"/>
    <cellStyle name="SAPBEXHLevel0 3 2 4 4" xfId="21228"/>
    <cellStyle name="SAPBEXHLevel0 3 2 4 5" xfId="27265"/>
    <cellStyle name="SAPBEXHLevel0 3 2 4 6" xfId="30965"/>
    <cellStyle name="SAPBEXHLevel0 3 2 5" xfId="5611"/>
    <cellStyle name="SAPBEXHLevel0 3 2 5 2" xfId="9864"/>
    <cellStyle name="SAPBEXHLevel0 3 2 5 2 2" xfId="22521"/>
    <cellStyle name="SAPBEXHLevel0 3 2 5 3" xfId="12994"/>
    <cellStyle name="SAPBEXHLevel0 3 2 5 3 2" xfId="14297"/>
    <cellStyle name="SAPBEXHLevel0 3 2 5 4" xfId="17533"/>
    <cellStyle name="SAPBEXHLevel0 3 2 5 5" xfId="27266"/>
    <cellStyle name="SAPBEXHLevel0 3 2 5 6" xfId="30966"/>
    <cellStyle name="SAPBEXHLevel0 3 2 6" xfId="9860"/>
    <cellStyle name="SAPBEXHLevel0 3 2 6 2" xfId="15946"/>
    <cellStyle name="SAPBEXHLevel0 3 2 7" xfId="12990"/>
    <cellStyle name="SAPBEXHLevel0 3 2 7 2" xfId="14301"/>
    <cellStyle name="SAPBEXHLevel0 3 2 8" xfId="23771"/>
    <cellStyle name="SAPBEXHLevel0 3 2 9" xfId="27262"/>
    <cellStyle name="SAPBEXHLevel0 3 3" xfId="5612"/>
    <cellStyle name="SAPBEXHLevel0 3 3 2" xfId="9865"/>
    <cellStyle name="SAPBEXHLevel0 3 3 2 2" xfId="19977"/>
    <cellStyle name="SAPBEXHLevel0 3 3 3" xfId="12995"/>
    <cellStyle name="SAPBEXHLevel0 3 3 3 2" xfId="14296"/>
    <cellStyle name="SAPBEXHLevel0 3 3 4" xfId="17532"/>
    <cellStyle name="SAPBEXHLevel0 3 3 5" xfId="27267"/>
    <cellStyle name="SAPBEXHLevel0 3 3 6" xfId="30967"/>
    <cellStyle name="SAPBEXHLevel0 3 4" xfId="5613"/>
    <cellStyle name="SAPBEXHLevel0 3 4 2" xfId="9866"/>
    <cellStyle name="SAPBEXHLevel0 3 4 2 2" xfId="22525"/>
    <cellStyle name="SAPBEXHLevel0 3 4 3" xfId="12996"/>
    <cellStyle name="SAPBEXHLevel0 3 4 3 2" xfId="14295"/>
    <cellStyle name="SAPBEXHLevel0 3 4 4" xfId="23769"/>
    <cellStyle name="SAPBEXHLevel0 3 4 5" xfId="27268"/>
    <cellStyle name="SAPBEXHLevel0 3 4 6" xfId="30968"/>
    <cellStyle name="SAPBEXHLevel0 3 5" xfId="9859"/>
    <cellStyle name="SAPBEXHLevel0 3 5 2" xfId="19983"/>
    <cellStyle name="SAPBEXHLevel0 3 6" xfId="12989"/>
    <cellStyle name="SAPBEXHLevel0 3 6 2" xfId="14302"/>
    <cellStyle name="SAPBEXHLevel0 3 7" xfId="5606"/>
    <cellStyle name="SAPBEXHLevel0 3 8" xfId="17534"/>
    <cellStyle name="SAPBEXHLevel0 3 9" xfId="27261"/>
    <cellStyle name="SAPBEXHLevel0 4" xfId="5614"/>
    <cellStyle name="SAPBEXHLevel0 4 10" xfId="30969"/>
    <cellStyle name="SAPBEXHLevel0 4 2" xfId="5615"/>
    <cellStyle name="SAPBEXHLevel0 4 2 2" xfId="9868"/>
    <cellStyle name="SAPBEXHLevel0 4 2 2 2" xfId="15944"/>
    <cellStyle name="SAPBEXHLevel0 4 2 3" xfId="12998"/>
    <cellStyle name="SAPBEXHLevel0 4 2 3 2" xfId="14293"/>
    <cellStyle name="SAPBEXHLevel0 4 2 4" xfId="23770"/>
    <cellStyle name="SAPBEXHLevel0 4 2 5" xfId="27270"/>
    <cellStyle name="SAPBEXHLevel0 4 2 6" xfId="30970"/>
    <cellStyle name="SAPBEXHLevel0 4 3" xfId="5616"/>
    <cellStyle name="SAPBEXHLevel0 4 3 2" xfId="9869"/>
    <cellStyle name="SAPBEXHLevel0 4 3 2 2" xfId="22524"/>
    <cellStyle name="SAPBEXHLevel0 4 3 3" xfId="12999"/>
    <cellStyle name="SAPBEXHLevel0 4 3 3 2" xfId="14292"/>
    <cellStyle name="SAPBEXHLevel0 4 3 4" xfId="21226"/>
    <cellStyle name="SAPBEXHLevel0 4 3 5" xfId="27271"/>
    <cellStyle name="SAPBEXHLevel0 4 3 6" xfId="30971"/>
    <cellStyle name="SAPBEXHLevel0 4 4" xfId="5617"/>
    <cellStyle name="SAPBEXHLevel0 4 4 2" xfId="9870"/>
    <cellStyle name="SAPBEXHLevel0 4 4 2 2" xfId="19980"/>
    <cellStyle name="SAPBEXHLevel0 4 4 3" xfId="13000"/>
    <cellStyle name="SAPBEXHLevel0 4 4 3 2" xfId="14291"/>
    <cellStyle name="SAPBEXHLevel0 4 4 4" xfId="17531"/>
    <cellStyle name="SAPBEXHLevel0 4 4 5" xfId="27272"/>
    <cellStyle name="SAPBEXHLevel0 4 4 6" xfId="30972"/>
    <cellStyle name="SAPBEXHLevel0 4 5" xfId="5618"/>
    <cellStyle name="SAPBEXHLevel0 4 5 2" xfId="9871"/>
    <cellStyle name="SAPBEXHLevel0 4 5 2 2" xfId="15943"/>
    <cellStyle name="SAPBEXHLevel0 4 5 3" xfId="13001"/>
    <cellStyle name="SAPBEXHLevel0 4 5 3 2" xfId="14290"/>
    <cellStyle name="SAPBEXHLevel0 4 5 4" xfId="17530"/>
    <cellStyle name="SAPBEXHLevel0 4 5 5" xfId="27273"/>
    <cellStyle name="SAPBEXHLevel0 4 5 6" xfId="30973"/>
    <cellStyle name="SAPBEXHLevel0 4 6" xfId="9867"/>
    <cellStyle name="SAPBEXHLevel0 4 6 2" xfId="19981"/>
    <cellStyle name="SAPBEXHLevel0 4 7" xfId="12997"/>
    <cellStyle name="SAPBEXHLevel0 4 7 2" xfId="14294"/>
    <cellStyle name="SAPBEXHLevel0 4 8" xfId="21225"/>
    <cellStyle name="SAPBEXHLevel0 4 9" xfId="27269"/>
    <cellStyle name="SAPBEXHLevel0 5" xfId="5619"/>
    <cellStyle name="SAPBEXHLevel0 5 10" xfId="30974"/>
    <cellStyle name="SAPBEXHLevel0 5 2" xfId="5620"/>
    <cellStyle name="SAPBEXHLevel0 5 2 2" xfId="9873"/>
    <cellStyle name="SAPBEXHLevel0 5 2 2 2" xfId="19979"/>
    <cellStyle name="SAPBEXHLevel0 5 2 3" xfId="13003"/>
    <cellStyle name="SAPBEXHLevel0 5 2 3 2" xfId="14288"/>
    <cellStyle name="SAPBEXHLevel0 5 2 4" xfId="17528"/>
    <cellStyle name="SAPBEXHLevel0 5 2 5" xfId="27275"/>
    <cellStyle name="SAPBEXHLevel0 5 2 6" xfId="30975"/>
    <cellStyle name="SAPBEXHLevel0 5 3" xfId="5621"/>
    <cellStyle name="SAPBEXHLevel0 5 3 2" xfId="9874"/>
    <cellStyle name="SAPBEXHLevel0 5 3 2 2" xfId="15942"/>
    <cellStyle name="SAPBEXHLevel0 5 3 3" xfId="13004"/>
    <cellStyle name="SAPBEXHLevel0 5 3 3 2" xfId="14287"/>
    <cellStyle name="SAPBEXHLevel0 5 3 4" xfId="23750"/>
    <cellStyle name="SAPBEXHLevel0 5 3 5" xfId="27276"/>
    <cellStyle name="SAPBEXHLevel0 5 3 6" xfId="30976"/>
    <cellStyle name="SAPBEXHLevel0 5 4" xfId="5622"/>
    <cellStyle name="SAPBEXHLevel0 5 4 2" xfId="9875"/>
    <cellStyle name="SAPBEXHLevel0 5 4 2 2" xfId="22522"/>
    <cellStyle name="SAPBEXHLevel0 5 4 3" xfId="13005"/>
    <cellStyle name="SAPBEXHLevel0 5 4 3 2" xfId="14286"/>
    <cellStyle name="SAPBEXHLevel0 5 4 4" xfId="21205"/>
    <cellStyle name="SAPBEXHLevel0 5 4 5" xfId="27277"/>
    <cellStyle name="SAPBEXHLevel0 5 4 6" xfId="30977"/>
    <cellStyle name="SAPBEXHLevel0 5 5" xfId="5623"/>
    <cellStyle name="SAPBEXHLevel0 5 5 2" xfId="9876"/>
    <cellStyle name="SAPBEXHLevel0 5 5 2 2" xfId="19978"/>
    <cellStyle name="SAPBEXHLevel0 5 5 3" xfId="13006"/>
    <cellStyle name="SAPBEXHLevel0 5 5 3 2" xfId="14285"/>
    <cellStyle name="SAPBEXHLevel0 5 5 4" xfId="23766"/>
    <cellStyle name="SAPBEXHLevel0 5 5 5" xfId="27278"/>
    <cellStyle name="SAPBEXHLevel0 5 5 6" xfId="30978"/>
    <cellStyle name="SAPBEXHLevel0 5 6" xfId="9872"/>
    <cellStyle name="SAPBEXHLevel0 5 6 2" xfId="22523"/>
    <cellStyle name="SAPBEXHLevel0 5 7" xfId="13002"/>
    <cellStyle name="SAPBEXHLevel0 5 7 2" xfId="14289"/>
    <cellStyle name="SAPBEXHLevel0 5 8" xfId="17529"/>
    <cellStyle name="SAPBEXHLevel0 5 9" xfId="27274"/>
    <cellStyle name="SAPBEXHLevel0 6" xfId="5624"/>
    <cellStyle name="SAPBEXHLevel0 6 2" xfId="9877"/>
    <cellStyle name="SAPBEXHLevel0 6 2 2" xfId="15941"/>
    <cellStyle name="SAPBEXHLevel0 6 3" xfId="13007"/>
    <cellStyle name="SAPBEXHLevel0 6 3 2" xfId="14284"/>
    <cellStyle name="SAPBEXHLevel0 6 4" xfId="21222"/>
    <cellStyle name="SAPBEXHLevel0 6 5" xfId="27279"/>
    <cellStyle name="SAPBEXHLevel0 6 6" xfId="30979"/>
    <cellStyle name="SAPBEXHLevel0 7" xfId="5625"/>
    <cellStyle name="SAPBEXHLevel0 7 2" xfId="9878"/>
    <cellStyle name="SAPBEXHLevel0 7 2 2" xfId="15940"/>
    <cellStyle name="SAPBEXHLevel0 7 3" xfId="13008"/>
    <cellStyle name="SAPBEXHLevel0 7 3 2" xfId="14283"/>
    <cellStyle name="SAPBEXHLevel0 7 4" xfId="17527"/>
    <cellStyle name="SAPBEXHLevel0 7 5" xfId="27280"/>
    <cellStyle name="SAPBEXHLevel0 7 6" xfId="30980"/>
    <cellStyle name="SAPBEXHLevel0 8" xfId="9850"/>
    <cellStyle name="SAPBEXHLevel0 8 2" xfId="15950"/>
    <cellStyle name="SAPBEXHLevel0 9" xfId="12980"/>
    <cellStyle name="SAPBEXHLevel0 9 2" xfId="14311"/>
    <cellStyle name="SAPBEXHLevel0_AIMRO_CP" xfId="5626"/>
    <cellStyle name="SAPBEXHLevel0X" xfId="200"/>
    <cellStyle name="SAPBEXHLevel0X 10" xfId="5628"/>
    <cellStyle name="SAPBEXHLevel0X 10 2" xfId="9880"/>
    <cellStyle name="SAPBEXHLevel0X 10 2 2" xfId="22512"/>
    <cellStyle name="SAPBEXHLevel0X 10 3" xfId="13010"/>
    <cellStyle name="SAPBEXHLevel0X 10 3 2" xfId="14281"/>
    <cellStyle name="SAPBEXHLevel0X 10 4" xfId="23765"/>
    <cellStyle name="SAPBEXHLevel0X 10 5" xfId="27282"/>
    <cellStyle name="SAPBEXHLevel0X 10 6" xfId="30982"/>
    <cellStyle name="SAPBEXHLevel0X 11" xfId="9879"/>
    <cellStyle name="SAPBEXHLevel0X 11 2" xfId="15939"/>
    <cellStyle name="SAPBEXHLevel0X 12" xfId="13009"/>
    <cellStyle name="SAPBEXHLevel0X 12 2" xfId="14282"/>
    <cellStyle name="SAPBEXHLevel0X 13" xfId="21220"/>
    <cellStyle name="SAPBEXHLevel0X 14" xfId="27281"/>
    <cellStyle name="SAPBEXHLevel0X 15" xfId="30981"/>
    <cellStyle name="SAPBEXHLevel0X 2" xfId="724"/>
    <cellStyle name="SAPBEXHLevel0X 2 10" xfId="30983"/>
    <cellStyle name="SAPBEXHLevel0X 2 2" xfId="5630"/>
    <cellStyle name="SAPBEXHLevel0X 2 2 10" xfId="30984"/>
    <cellStyle name="SAPBEXHLevel0X 2 2 2" xfId="5631"/>
    <cellStyle name="SAPBEXHLevel0X 2 2 2 2" xfId="9883"/>
    <cellStyle name="SAPBEXHLevel0X 2 2 2 2 2" xfId="19975"/>
    <cellStyle name="SAPBEXHLevel0X 2 2 2 3" xfId="13013"/>
    <cellStyle name="SAPBEXHLevel0X 2 2 2 3 2" xfId="14278"/>
    <cellStyle name="SAPBEXHLevel0X 2 2 2 4" xfId="17525"/>
    <cellStyle name="SAPBEXHLevel0X 2 2 2 5" xfId="27285"/>
    <cellStyle name="SAPBEXHLevel0X 2 2 2 6" xfId="30985"/>
    <cellStyle name="SAPBEXHLevel0X 2 2 3" xfId="5632"/>
    <cellStyle name="SAPBEXHLevel0X 2 2 3 2" xfId="9884"/>
    <cellStyle name="SAPBEXHLevel0X 2 2 3 2 2" xfId="15938"/>
    <cellStyle name="SAPBEXHLevel0X 2 2 3 3" xfId="13014"/>
    <cellStyle name="SAPBEXHLevel0X 2 2 3 3 2" xfId="14277"/>
    <cellStyle name="SAPBEXHLevel0X 2 2 3 4" xfId="23763"/>
    <cellStyle name="SAPBEXHLevel0X 2 2 3 5" xfId="27286"/>
    <cellStyle name="SAPBEXHLevel0X 2 2 3 6" xfId="30986"/>
    <cellStyle name="SAPBEXHLevel0X 2 2 4" xfId="5633"/>
    <cellStyle name="SAPBEXHLevel0X 2 2 4 2" xfId="9885"/>
    <cellStyle name="SAPBEXHLevel0X 2 2 4 2 2" xfId="22518"/>
    <cellStyle name="SAPBEXHLevel0X 2 2 4 3" xfId="13015"/>
    <cellStyle name="SAPBEXHLevel0X 2 2 4 3 2" xfId="14276"/>
    <cellStyle name="SAPBEXHLevel0X 2 2 4 4" xfId="21218"/>
    <cellStyle name="SAPBEXHLevel0X 2 2 4 5" xfId="27287"/>
    <cellStyle name="SAPBEXHLevel0X 2 2 4 6" xfId="30987"/>
    <cellStyle name="SAPBEXHLevel0X 2 2 5" xfId="5634"/>
    <cellStyle name="SAPBEXHLevel0X 2 2 5 2" xfId="9886"/>
    <cellStyle name="SAPBEXHLevel0X 2 2 5 2 2" xfId="19974"/>
    <cellStyle name="SAPBEXHLevel0X 2 2 5 3" xfId="13016"/>
    <cellStyle name="SAPBEXHLevel0X 2 2 5 3 2" xfId="14275"/>
    <cellStyle name="SAPBEXHLevel0X 2 2 5 4" xfId="23764"/>
    <cellStyle name="SAPBEXHLevel0X 2 2 5 5" xfId="27288"/>
    <cellStyle name="SAPBEXHLevel0X 2 2 5 6" xfId="30988"/>
    <cellStyle name="SAPBEXHLevel0X 2 2 6" xfId="9882"/>
    <cellStyle name="SAPBEXHLevel0X 2 2 6 2" xfId="22519"/>
    <cellStyle name="SAPBEXHLevel0X 2 2 7" xfId="13012"/>
    <cellStyle name="SAPBEXHLevel0X 2 2 7 2" xfId="14279"/>
    <cellStyle name="SAPBEXHLevel0X 2 2 8" xfId="17526"/>
    <cellStyle name="SAPBEXHLevel0X 2 2 9" xfId="27284"/>
    <cellStyle name="SAPBEXHLevel0X 2 3" xfId="5635"/>
    <cellStyle name="SAPBEXHLevel0X 2 3 10" xfId="30989"/>
    <cellStyle name="SAPBEXHLevel0X 2 3 2" xfId="5636"/>
    <cellStyle name="SAPBEXHLevel0X 2 3 2 2" xfId="9888"/>
    <cellStyle name="SAPBEXHLevel0X 2 3 2 2 2" xfId="22513"/>
    <cellStyle name="SAPBEXHLevel0X 2 3 2 3" xfId="13018"/>
    <cellStyle name="SAPBEXHLevel0X 2 3 2 3 2" xfId="14273"/>
    <cellStyle name="SAPBEXHLevel0X 2 3 2 4" xfId="17524"/>
    <cellStyle name="SAPBEXHLevel0X 2 3 2 5" xfId="27290"/>
    <cellStyle name="SAPBEXHLevel0X 2 3 2 6" xfId="30990"/>
    <cellStyle name="SAPBEXHLevel0X 2 3 3" xfId="5637"/>
    <cellStyle name="SAPBEXHLevel0X 2 3 3 2" xfId="9889"/>
    <cellStyle name="SAPBEXHLevel0X 2 3 3 2 2" xfId="19969"/>
    <cellStyle name="SAPBEXHLevel0X 2 3 3 3" xfId="13019"/>
    <cellStyle name="SAPBEXHLevel0X 2 3 3 3 2" xfId="14272"/>
    <cellStyle name="SAPBEXHLevel0X 2 3 3 4" xfId="17523"/>
    <cellStyle name="SAPBEXHLevel0X 2 3 3 5" xfId="27291"/>
    <cellStyle name="SAPBEXHLevel0X 2 3 3 6" xfId="30991"/>
    <cellStyle name="SAPBEXHLevel0X 2 3 4" xfId="5638"/>
    <cellStyle name="SAPBEXHLevel0X 2 3 4 2" xfId="9890"/>
    <cellStyle name="SAPBEXHLevel0X 2 3 4 2 2" xfId="22517"/>
    <cellStyle name="SAPBEXHLevel0X 2 3 4 3" xfId="13020"/>
    <cellStyle name="SAPBEXHLevel0X 2 3 4 3 2" xfId="14271"/>
    <cellStyle name="SAPBEXHLevel0X 2 3 4 4" xfId="23757"/>
    <cellStyle name="SAPBEXHLevel0X 2 3 4 5" xfId="27292"/>
    <cellStyle name="SAPBEXHLevel0X 2 3 4 6" xfId="30992"/>
    <cellStyle name="SAPBEXHLevel0X 2 3 5" xfId="5639"/>
    <cellStyle name="SAPBEXHLevel0X 2 3 5 2" xfId="9891"/>
    <cellStyle name="SAPBEXHLevel0X 2 3 5 2 2" xfId="19973"/>
    <cellStyle name="SAPBEXHLevel0X 2 3 5 3" xfId="13021"/>
    <cellStyle name="SAPBEXHLevel0X 2 3 5 3 2" xfId="14270"/>
    <cellStyle name="SAPBEXHLevel0X 2 3 5 4" xfId="21212"/>
    <cellStyle name="SAPBEXHLevel0X 2 3 5 5" xfId="27293"/>
    <cellStyle name="SAPBEXHLevel0X 2 3 5 6" xfId="30993"/>
    <cellStyle name="SAPBEXHLevel0X 2 3 6" xfId="9887"/>
    <cellStyle name="SAPBEXHLevel0X 2 3 6 2" xfId="15937"/>
    <cellStyle name="SAPBEXHLevel0X 2 3 7" xfId="13017"/>
    <cellStyle name="SAPBEXHLevel0X 2 3 7 2" xfId="14274"/>
    <cellStyle name="SAPBEXHLevel0X 2 3 8" xfId="21219"/>
    <cellStyle name="SAPBEXHLevel0X 2 3 9" xfId="27289"/>
    <cellStyle name="SAPBEXHLevel0X 2 4" xfId="5640"/>
    <cellStyle name="SAPBEXHLevel0X 2 4 2" xfId="9892"/>
    <cellStyle name="SAPBEXHLevel0X 2 4 2 2" xfId="15936"/>
    <cellStyle name="SAPBEXHLevel0X 2 4 3" xfId="13022"/>
    <cellStyle name="SAPBEXHLevel0X 2 4 3 2" xfId="14269"/>
    <cellStyle name="SAPBEXHLevel0X 2 4 4" xfId="23762"/>
    <cellStyle name="SAPBEXHLevel0X 2 4 5" xfId="27294"/>
    <cellStyle name="SAPBEXHLevel0X 2 4 6" xfId="30994"/>
    <cellStyle name="SAPBEXHLevel0X 2 5" xfId="5641"/>
    <cellStyle name="SAPBEXHLevel0X 2 5 2" xfId="9893"/>
    <cellStyle name="SAPBEXHLevel0X 2 5 2 2" xfId="22516"/>
    <cellStyle name="SAPBEXHLevel0X 2 5 3" xfId="13023"/>
    <cellStyle name="SAPBEXHLevel0X 2 5 3 2" xfId="14268"/>
    <cellStyle name="SAPBEXHLevel0X 2 5 4" xfId="21217"/>
    <cellStyle name="SAPBEXHLevel0X 2 5 5" xfId="27295"/>
    <cellStyle name="SAPBEXHLevel0X 2 5 6" xfId="30995"/>
    <cellStyle name="SAPBEXHLevel0X 2 6" xfId="9881"/>
    <cellStyle name="SAPBEXHLevel0X 2 6 2" xfId="19968"/>
    <cellStyle name="SAPBEXHLevel0X 2 7" xfId="13011"/>
    <cellStyle name="SAPBEXHLevel0X 2 7 2" xfId="14280"/>
    <cellStyle name="SAPBEXHLevel0X 2 8" xfId="21221"/>
    <cellStyle name="SAPBEXHLevel0X 2 9" xfId="27283"/>
    <cellStyle name="SAPBEXHLevel0X 3" xfId="725"/>
    <cellStyle name="SAPBEXHLevel0X 3 10" xfId="30996"/>
    <cellStyle name="SAPBEXHLevel0X 3 2" xfId="5643"/>
    <cellStyle name="SAPBEXHLevel0X 3 2 10" xfId="30997"/>
    <cellStyle name="SAPBEXHLevel0X 3 2 2" xfId="5644"/>
    <cellStyle name="SAPBEXHLevel0X 3 2 2 2" xfId="9896"/>
    <cellStyle name="SAPBEXHLevel0X 3 2 2 2 2" xfId="22515"/>
    <cellStyle name="SAPBEXHLevel0X 3 2 2 3" xfId="13026"/>
    <cellStyle name="SAPBEXHLevel0X 3 2 2 3 2" xfId="14265"/>
    <cellStyle name="SAPBEXHLevel0X 3 2 2 4" xfId="21215"/>
    <cellStyle name="SAPBEXHLevel0X 3 2 2 5" xfId="27298"/>
    <cellStyle name="SAPBEXHLevel0X 3 2 2 6" xfId="30998"/>
    <cellStyle name="SAPBEXHLevel0X 3 2 3" xfId="5645"/>
    <cellStyle name="SAPBEXHLevel0X 3 2 3 2" xfId="9897"/>
    <cellStyle name="SAPBEXHLevel0X 3 2 3 2 2" xfId="19971"/>
    <cellStyle name="SAPBEXHLevel0X 3 2 3 3" xfId="13027"/>
    <cellStyle name="SAPBEXHLevel0X 3 2 3 3 2" xfId="14264"/>
    <cellStyle name="SAPBEXHLevel0X 3 2 3 4" xfId="23761"/>
    <cellStyle name="SAPBEXHLevel0X 3 2 3 5" xfId="27299"/>
    <cellStyle name="SAPBEXHLevel0X 3 2 3 6" xfId="30999"/>
    <cellStyle name="SAPBEXHLevel0X 3 2 4" xfId="5646"/>
    <cellStyle name="SAPBEXHLevel0X 3 2 4 2" xfId="9898"/>
    <cellStyle name="SAPBEXHLevel0X 3 2 4 2 2" xfId="15934"/>
    <cellStyle name="SAPBEXHLevel0X 3 2 4 3" xfId="13028"/>
    <cellStyle name="SAPBEXHLevel0X 3 2 4 3 2" xfId="14263"/>
    <cellStyle name="SAPBEXHLevel0X 3 2 4 4" xfId="21216"/>
    <cellStyle name="SAPBEXHLevel0X 3 2 4 5" xfId="27300"/>
    <cellStyle name="SAPBEXHLevel0X 3 2 4 6" xfId="31000"/>
    <cellStyle name="SAPBEXHLevel0X 3 2 5" xfId="5647"/>
    <cellStyle name="SAPBEXHLevel0X 3 2 5 2" xfId="9899"/>
    <cellStyle name="SAPBEXHLevel0X 3 2 5 2 2" xfId="22514"/>
    <cellStyle name="SAPBEXHLevel0X 3 2 5 3" xfId="13029"/>
    <cellStyle name="SAPBEXHLevel0X 3 2 5 3 2" xfId="14262"/>
    <cellStyle name="SAPBEXHLevel0X 3 2 5 4" xfId="17521"/>
    <cellStyle name="SAPBEXHLevel0X 3 2 5 5" xfId="27301"/>
    <cellStyle name="SAPBEXHLevel0X 3 2 5 6" xfId="31001"/>
    <cellStyle name="SAPBEXHLevel0X 3 2 6" xfId="9895"/>
    <cellStyle name="SAPBEXHLevel0X 3 2 6 2" xfId="15935"/>
    <cellStyle name="SAPBEXHLevel0X 3 2 7" xfId="13025"/>
    <cellStyle name="SAPBEXHLevel0X 3 2 7 2" xfId="14266"/>
    <cellStyle name="SAPBEXHLevel0X 3 2 8" xfId="23760"/>
    <cellStyle name="SAPBEXHLevel0X 3 2 9" xfId="27297"/>
    <cellStyle name="SAPBEXHLevel0X 3 3" xfId="5648"/>
    <cellStyle name="SAPBEXHLevel0X 3 3 10" xfId="31002"/>
    <cellStyle name="SAPBEXHLevel0X 3 3 2" xfId="5649"/>
    <cellStyle name="SAPBEXHLevel0X 3 3 2 2" xfId="9901"/>
    <cellStyle name="SAPBEXHLevel0X 3 3 2 2 2" xfId="15933"/>
    <cellStyle name="SAPBEXHLevel0X 3 3 2 3" xfId="13031"/>
    <cellStyle name="SAPBEXHLevel0X 3 3 2 3 2" xfId="14260"/>
    <cellStyle name="SAPBEXHLevel0X 3 3 2 4" xfId="23758"/>
    <cellStyle name="SAPBEXHLevel0X 3 3 2 5" xfId="27303"/>
    <cellStyle name="SAPBEXHLevel0X 3 3 2 6" xfId="31003"/>
    <cellStyle name="SAPBEXHLevel0X 3 3 3" xfId="5650"/>
    <cellStyle name="SAPBEXHLevel0X 3 3 3 2" xfId="9902"/>
    <cellStyle name="SAPBEXHLevel0X 3 3 3 2 2" xfId="15932"/>
    <cellStyle name="SAPBEXHLevel0X 3 3 3 3" xfId="13032"/>
    <cellStyle name="SAPBEXHLevel0X 3 3 3 3 2" xfId="14259"/>
    <cellStyle name="SAPBEXHLevel0X 3 3 3 4" xfId="21213"/>
    <cellStyle name="SAPBEXHLevel0X 3 3 3 5" xfId="27304"/>
    <cellStyle name="SAPBEXHLevel0X 3 3 3 6" xfId="31004"/>
    <cellStyle name="SAPBEXHLevel0X 3 3 4" xfId="5651"/>
    <cellStyle name="SAPBEXHLevel0X 3 3 4 2" xfId="9903"/>
    <cellStyle name="SAPBEXHLevel0X 3 3 4 2 2" xfId="15931"/>
    <cellStyle name="SAPBEXHLevel0X 3 3 4 3" xfId="13033"/>
    <cellStyle name="SAPBEXHLevel0X 3 3 4 3 2" xfId="14258"/>
    <cellStyle name="SAPBEXHLevel0X 3 3 4 4" xfId="23759"/>
    <cellStyle name="SAPBEXHLevel0X 3 3 4 5" xfId="27305"/>
    <cellStyle name="SAPBEXHLevel0X 3 3 4 6" xfId="31005"/>
    <cellStyle name="SAPBEXHLevel0X 3 3 5" xfId="5652"/>
    <cellStyle name="SAPBEXHLevel0X 3 3 5 2" xfId="9904"/>
    <cellStyle name="SAPBEXHLevel0X 3 3 5 2 2" xfId="22504"/>
    <cellStyle name="SAPBEXHLevel0X 3 3 5 3" xfId="13034"/>
    <cellStyle name="SAPBEXHLevel0X 3 3 5 3 2" xfId="14257"/>
    <cellStyle name="SAPBEXHLevel0X 3 3 5 4" xfId="21214"/>
    <cellStyle name="SAPBEXHLevel0X 3 3 5 5" xfId="27306"/>
    <cellStyle name="SAPBEXHLevel0X 3 3 5 6" xfId="31006"/>
    <cellStyle name="SAPBEXHLevel0X 3 3 6" xfId="9900"/>
    <cellStyle name="SAPBEXHLevel0X 3 3 6 2" xfId="19970"/>
    <cellStyle name="SAPBEXHLevel0X 3 3 7" xfId="13030"/>
    <cellStyle name="SAPBEXHLevel0X 3 3 7 2" xfId="14261"/>
    <cellStyle name="SAPBEXHLevel0X 3 3 8" xfId="17520"/>
    <cellStyle name="SAPBEXHLevel0X 3 3 9" xfId="27302"/>
    <cellStyle name="SAPBEXHLevel0X 3 4" xfId="5653"/>
    <cellStyle name="SAPBEXHLevel0X 3 4 2" xfId="9905"/>
    <cellStyle name="SAPBEXHLevel0X 3 4 2 2" xfId="19960"/>
    <cellStyle name="SAPBEXHLevel0X 3 4 3" xfId="13035"/>
    <cellStyle name="SAPBEXHLevel0X 3 4 3 2" xfId="14256"/>
    <cellStyle name="SAPBEXHLevel0X 3 4 4" xfId="17519"/>
    <cellStyle name="SAPBEXHLevel0X 3 4 5" xfId="27307"/>
    <cellStyle name="SAPBEXHLevel0X 3 4 6" xfId="31007"/>
    <cellStyle name="SAPBEXHLevel0X 3 5" xfId="5654"/>
    <cellStyle name="SAPBEXHLevel0X 3 5 2" xfId="9906"/>
    <cellStyle name="SAPBEXHLevel0X 3 5 2 2" xfId="22511"/>
    <cellStyle name="SAPBEXHLevel0X 3 5 3" xfId="13036"/>
    <cellStyle name="SAPBEXHLevel0X 3 5 3 2" xfId="14255"/>
    <cellStyle name="SAPBEXHLevel0X 3 5 4" xfId="17518"/>
    <cellStyle name="SAPBEXHLevel0X 3 5 5" xfId="27308"/>
    <cellStyle name="SAPBEXHLevel0X 3 5 6" xfId="31008"/>
    <cellStyle name="SAPBEXHLevel0X 3 6" xfId="9894"/>
    <cellStyle name="SAPBEXHLevel0X 3 6 2" xfId="19972"/>
    <cellStyle name="SAPBEXHLevel0X 3 7" xfId="13024"/>
    <cellStyle name="SAPBEXHLevel0X 3 7 2" xfId="14267"/>
    <cellStyle name="SAPBEXHLevel0X 3 8" xfId="17522"/>
    <cellStyle name="SAPBEXHLevel0X 3 9" xfId="27296"/>
    <cellStyle name="SAPBEXHLevel0X 4" xfId="726"/>
    <cellStyle name="SAPBEXHLevel0X 4 10" xfId="31009"/>
    <cellStyle name="SAPBEXHLevel0X 4 2" xfId="5656"/>
    <cellStyle name="SAPBEXHLevel0X 4 2 10" xfId="31010"/>
    <cellStyle name="SAPBEXHLevel0X 4 2 2" xfId="5657"/>
    <cellStyle name="SAPBEXHLevel0X 4 2 2 2" xfId="9909"/>
    <cellStyle name="SAPBEXHLevel0X 4 2 2 2 2" xfId="22510"/>
    <cellStyle name="SAPBEXHLevel0X 4 2 2 3" xfId="13039"/>
    <cellStyle name="SAPBEXHLevel0X 4 2 2 3 2" xfId="14252"/>
    <cellStyle name="SAPBEXHLevel0X 4 2 2 4" xfId="21206"/>
    <cellStyle name="SAPBEXHLevel0X 4 2 2 5" xfId="27311"/>
    <cellStyle name="SAPBEXHLevel0X 4 2 2 6" xfId="31011"/>
    <cellStyle name="SAPBEXHLevel0X 4 2 3" xfId="5658"/>
    <cellStyle name="SAPBEXHLevel0X 4 2 3 2" xfId="9910"/>
    <cellStyle name="SAPBEXHLevel0X 4 2 3 2 2" xfId="19966"/>
    <cellStyle name="SAPBEXHLevel0X 4 2 3 3" xfId="13040"/>
    <cellStyle name="SAPBEXHLevel0X 4 2 3 3 2" xfId="14251"/>
    <cellStyle name="SAPBEXHLevel0X 4 2 3 4" xfId="23756"/>
    <cellStyle name="SAPBEXHLevel0X 4 2 3 5" xfId="27312"/>
    <cellStyle name="SAPBEXHLevel0X 4 2 3 6" xfId="31012"/>
    <cellStyle name="SAPBEXHLevel0X 4 2 4" xfId="5659"/>
    <cellStyle name="SAPBEXHLevel0X 4 2 4 2" xfId="9911"/>
    <cellStyle name="SAPBEXHLevel0X 4 2 4 2 2" xfId="15929"/>
    <cellStyle name="SAPBEXHLevel0X 4 2 4 3" xfId="13041"/>
    <cellStyle name="SAPBEXHLevel0X 4 2 4 3 2" xfId="14250"/>
    <cellStyle name="SAPBEXHLevel0X 4 2 4 4" xfId="21211"/>
    <cellStyle name="SAPBEXHLevel0X 4 2 4 5" xfId="27313"/>
    <cellStyle name="SAPBEXHLevel0X 4 2 4 6" xfId="31013"/>
    <cellStyle name="SAPBEXHLevel0X 4 2 5" xfId="5660"/>
    <cellStyle name="SAPBEXHLevel0X 4 2 5 2" xfId="9912"/>
    <cellStyle name="SAPBEXHLevel0X 4 2 5 2 2" xfId="22505"/>
    <cellStyle name="SAPBEXHLevel0X 4 2 5 3" xfId="13042"/>
    <cellStyle name="SAPBEXHLevel0X 4 2 5 3 2" xfId="14249"/>
    <cellStyle name="SAPBEXHLevel0X 4 2 5 4" xfId="17516"/>
    <cellStyle name="SAPBEXHLevel0X 4 2 5 5" xfId="27314"/>
    <cellStyle name="SAPBEXHLevel0X 4 2 5 6" xfId="31014"/>
    <cellStyle name="SAPBEXHLevel0X 4 2 6" xfId="9908"/>
    <cellStyle name="SAPBEXHLevel0X 4 2 6 2" xfId="15930"/>
    <cellStyle name="SAPBEXHLevel0X 4 2 7" xfId="13038"/>
    <cellStyle name="SAPBEXHLevel0X 4 2 7 2" xfId="14253"/>
    <cellStyle name="SAPBEXHLevel0X 4 2 8" xfId="23751"/>
    <cellStyle name="SAPBEXHLevel0X 4 2 9" xfId="27310"/>
    <cellStyle name="SAPBEXHLevel0X 4 3" xfId="5661"/>
    <cellStyle name="SAPBEXHLevel0X 4 3 10" xfId="31015"/>
    <cellStyle name="SAPBEXHLevel0X 4 3 2" xfId="5662"/>
    <cellStyle name="SAPBEXHLevel0X 4 3 2 2" xfId="9914"/>
    <cellStyle name="SAPBEXHLevel0X 4 3 2 2 2" xfId="22509"/>
    <cellStyle name="SAPBEXHLevel0X 4 3 2 3" xfId="13044"/>
    <cellStyle name="SAPBEXHLevel0X 4 3 2 3 2" xfId="14247"/>
    <cellStyle name="SAPBEXHLevel0X 4 3 2 4" xfId="21209"/>
    <cellStyle name="SAPBEXHLevel0X 4 3 2 5" xfId="27316"/>
    <cellStyle name="SAPBEXHLevel0X 4 3 2 6" xfId="31016"/>
    <cellStyle name="SAPBEXHLevel0X 4 3 3" xfId="5663"/>
    <cellStyle name="SAPBEXHLevel0X 4 3 3 2" xfId="9915"/>
    <cellStyle name="SAPBEXHLevel0X 4 3 3 2 2" xfId="19965"/>
    <cellStyle name="SAPBEXHLevel0X 4 3 3 3" xfId="13045"/>
    <cellStyle name="SAPBEXHLevel0X 4 3 3 3 2" xfId="14246"/>
    <cellStyle name="SAPBEXHLevel0X 4 3 3 4" xfId="23755"/>
    <cellStyle name="SAPBEXHLevel0X 4 3 3 5" xfId="27317"/>
    <cellStyle name="SAPBEXHLevel0X 4 3 3 6" xfId="31017"/>
    <cellStyle name="SAPBEXHLevel0X 4 3 4" xfId="5664"/>
    <cellStyle name="SAPBEXHLevel0X 4 3 4 2" xfId="9916"/>
    <cellStyle name="SAPBEXHLevel0X 4 3 4 2 2" xfId="15928"/>
    <cellStyle name="SAPBEXHLevel0X 4 3 4 3" xfId="13046"/>
    <cellStyle name="SAPBEXHLevel0X 4 3 4 3 2" xfId="14245"/>
    <cellStyle name="SAPBEXHLevel0X 4 3 4 4" xfId="21210"/>
    <cellStyle name="SAPBEXHLevel0X 4 3 4 5" xfId="27318"/>
    <cellStyle name="SAPBEXHLevel0X 4 3 4 6" xfId="31018"/>
    <cellStyle name="SAPBEXHLevel0X 4 3 5" xfId="5665"/>
    <cellStyle name="SAPBEXHLevel0X 4 3 5 2" xfId="9917"/>
    <cellStyle name="SAPBEXHLevel0X 4 3 5 2 2" xfId="22508"/>
    <cellStyle name="SAPBEXHLevel0X 4 3 5 3" xfId="13047"/>
    <cellStyle name="SAPBEXHLevel0X 4 3 5 3 2" xfId="14244"/>
    <cellStyle name="SAPBEXHLevel0X 4 3 5 4" xfId="17515"/>
    <cellStyle name="SAPBEXHLevel0X 4 3 5 5" xfId="27319"/>
    <cellStyle name="SAPBEXHLevel0X 4 3 5 6" xfId="31019"/>
    <cellStyle name="SAPBEXHLevel0X 4 3 6" xfId="9913"/>
    <cellStyle name="SAPBEXHLevel0X 4 3 6 2" xfId="19961"/>
    <cellStyle name="SAPBEXHLevel0X 4 3 7" xfId="13043"/>
    <cellStyle name="SAPBEXHLevel0X 4 3 7 2" xfId="14248"/>
    <cellStyle name="SAPBEXHLevel0X 4 3 8" xfId="23754"/>
    <cellStyle name="SAPBEXHLevel0X 4 3 9" xfId="27315"/>
    <cellStyle name="SAPBEXHLevel0X 4 4" xfId="5666"/>
    <cellStyle name="SAPBEXHLevel0X 4 4 2" xfId="9918"/>
    <cellStyle name="SAPBEXHLevel0X 4 4 2 2" xfId="19964"/>
    <cellStyle name="SAPBEXHLevel0X 4 4 3" xfId="13048"/>
    <cellStyle name="SAPBEXHLevel0X 4 4 3 2" xfId="14243"/>
    <cellStyle name="SAPBEXHLevel0X 4 4 4" xfId="17514"/>
    <cellStyle name="SAPBEXHLevel0X 4 4 5" xfId="27320"/>
    <cellStyle name="SAPBEXHLevel0X 4 4 6" xfId="31020"/>
    <cellStyle name="SAPBEXHLevel0X 4 5" xfId="5667"/>
    <cellStyle name="SAPBEXHLevel0X 4 5 2" xfId="9919"/>
    <cellStyle name="SAPBEXHLevel0X 4 5 2 2" xfId="15927"/>
    <cellStyle name="SAPBEXHLevel0X 4 5 3" xfId="13049"/>
    <cellStyle name="SAPBEXHLevel0X 4 5 3 2" xfId="14242"/>
    <cellStyle name="SAPBEXHLevel0X 4 5 4" xfId="23752"/>
    <cellStyle name="SAPBEXHLevel0X 4 5 5" xfId="27321"/>
    <cellStyle name="SAPBEXHLevel0X 4 5 6" xfId="31021"/>
    <cellStyle name="SAPBEXHLevel0X 4 6" xfId="9907"/>
    <cellStyle name="SAPBEXHLevel0X 4 6 2" xfId="19967"/>
    <cellStyle name="SAPBEXHLevel0X 4 7" xfId="13037"/>
    <cellStyle name="SAPBEXHLevel0X 4 7 2" xfId="14254"/>
    <cellStyle name="SAPBEXHLevel0X 4 8" xfId="17517"/>
    <cellStyle name="SAPBEXHLevel0X 4 9" xfId="27309"/>
    <cellStyle name="SAPBEXHLevel0X 5" xfId="727"/>
    <cellStyle name="SAPBEXHLevel0X 5 10" xfId="31022"/>
    <cellStyle name="SAPBEXHLevel0X 5 2" xfId="5669"/>
    <cellStyle name="SAPBEXHLevel0X 5 2 10" xfId="31023"/>
    <cellStyle name="SAPBEXHLevel0X 5 2 2" xfId="5670"/>
    <cellStyle name="SAPBEXHLevel0X 5 2 2 2" xfId="9922"/>
    <cellStyle name="SAPBEXHLevel0X 5 2 2 2 2" xfId="15926"/>
    <cellStyle name="SAPBEXHLevel0X 5 2 2 3" xfId="13052"/>
    <cellStyle name="SAPBEXHLevel0X 5 2 2 3 2" xfId="14239"/>
    <cellStyle name="SAPBEXHLevel0X 5 2 2 4" xfId="21208"/>
    <cellStyle name="SAPBEXHLevel0X 5 2 2 5" xfId="27324"/>
    <cellStyle name="SAPBEXHLevel0X 5 2 2 6" xfId="31024"/>
    <cellStyle name="SAPBEXHLevel0X 5 2 3" xfId="5671"/>
    <cellStyle name="SAPBEXHLevel0X 5 2 3 2" xfId="9923"/>
    <cellStyle name="SAPBEXHLevel0X 5 2 3 2 2" xfId="22506"/>
    <cellStyle name="SAPBEXHLevel0X 5 2 3 3" xfId="13053"/>
    <cellStyle name="SAPBEXHLevel0X 5 2 3 3 2" xfId="14238"/>
    <cellStyle name="SAPBEXHLevel0X 5 2 3 4" xfId="17513"/>
    <cellStyle name="SAPBEXHLevel0X 5 2 3 5" xfId="27325"/>
    <cellStyle name="SAPBEXHLevel0X 5 2 3 6" xfId="31025"/>
    <cellStyle name="SAPBEXHLevel0X 5 2 4" xfId="5672"/>
    <cellStyle name="SAPBEXHLevel0X 5 2 4 2" xfId="9924"/>
    <cellStyle name="SAPBEXHLevel0X 5 2 4 2 2" xfId="19962"/>
    <cellStyle name="SAPBEXHLevel0X 5 2 4 3" xfId="13054"/>
    <cellStyle name="SAPBEXHLevel0X 5 2 4 3 2" xfId="14237"/>
    <cellStyle name="SAPBEXHLevel0X 5 2 4 4" xfId="17512"/>
    <cellStyle name="SAPBEXHLevel0X 5 2 4 5" xfId="27326"/>
    <cellStyle name="SAPBEXHLevel0X 5 2 4 6" xfId="31026"/>
    <cellStyle name="SAPBEXHLevel0X 5 2 5" xfId="5673"/>
    <cellStyle name="SAPBEXHLevel0X 5 2 5 2" xfId="9925"/>
    <cellStyle name="SAPBEXHLevel0X 5 2 5 2 2" xfId="15925"/>
    <cellStyle name="SAPBEXHLevel0X 5 2 5 3" xfId="13055"/>
    <cellStyle name="SAPBEXHLevel0X 5 2 5 3 2" xfId="14236"/>
    <cellStyle name="SAPBEXHLevel0X 5 2 5 4" xfId="17511"/>
    <cellStyle name="SAPBEXHLevel0X 5 2 5 5" xfId="27327"/>
    <cellStyle name="SAPBEXHLevel0X 5 2 5 6" xfId="31027"/>
    <cellStyle name="SAPBEXHLevel0X 5 2 6" xfId="9921"/>
    <cellStyle name="SAPBEXHLevel0X 5 2 6 2" xfId="19963"/>
    <cellStyle name="SAPBEXHLevel0X 5 2 7" xfId="13051"/>
    <cellStyle name="SAPBEXHLevel0X 5 2 7 2" xfId="14240"/>
    <cellStyle name="SAPBEXHLevel0X 5 2 8" xfId="23753"/>
    <cellStyle name="SAPBEXHLevel0X 5 2 9" xfId="27323"/>
    <cellStyle name="SAPBEXHLevel0X 5 3" xfId="5674"/>
    <cellStyle name="SAPBEXHLevel0X 5 3 10" xfId="31028"/>
    <cellStyle name="SAPBEXHLevel0X 5 3 2" xfId="5675"/>
    <cellStyle name="SAPBEXHLevel0X 5 3 2 2" xfId="9927"/>
    <cellStyle name="SAPBEXHLevel0X 5 3 2 2 2" xfId="15923"/>
    <cellStyle name="SAPBEXHLevel0X 5 3 2 3" xfId="13057"/>
    <cellStyle name="SAPBEXHLevel0X 5 3 2 3 2" xfId="14234"/>
    <cellStyle name="SAPBEXHLevel0X 5 3 2 4" xfId="23744"/>
    <cellStyle name="SAPBEXHLevel0X 5 3 2 5" xfId="27329"/>
    <cellStyle name="SAPBEXHLevel0X 5 3 2 6" xfId="31029"/>
    <cellStyle name="SAPBEXHLevel0X 5 3 3" xfId="5676"/>
    <cellStyle name="SAPBEXHLevel0X 5 3 3 2" xfId="9928"/>
    <cellStyle name="SAPBEXHLevel0X 5 3 3 2 2" xfId="22496"/>
    <cellStyle name="SAPBEXHLevel0X 5 3 3 3" xfId="13058"/>
    <cellStyle name="SAPBEXHLevel0X 5 3 3 3 2" xfId="14233"/>
    <cellStyle name="SAPBEXHLevel0X 5 3 3 4" xfId="21199"/>
    <cellStyle name="SAPBEXHLevel0X 5 3 3 5" xfId="27330"/>
    <cellStyle name="SAPBEXHLevel0X 5 3 3 6" xfId="31030"/>
    <cellStyle name="SAPBEXHLevel0X 5 3 4" xfId="5677"/>
    <cellStyle name="SAPBEXHLevel0X 5 3 4 2" xfId="9929"/>
    <cellStyle name="SAPBEXHLevel0X 5 3 4 2 2" xfId="19952"/>
    <cellStyle name="SAPBEXHLevel0X 5 3 4 3" xfId="13059"/>
    <cellStyle name="SAPBEXHLevel0X 5 3 4 3 2" xfId="14232"/>
    <cellStyle name="SAPBEXHLevel0X 5 3 4 4" xfId="23749"/>
    <cellStyle name="SAPBEXHLevel0X 5 3 4 5" xfId="27331"/>
    <cellStyle name="SAPBEXHLevel0X 5 3 4 6" xfId="31031"/>
    <cellStyle name="SAPBEXHLevel0X 5 3 5" xfId="5678"/>
    <cellStyle name="SAPBEXHLevel0X 5 3 5 2" xfId="9930"/>
    <cellStyle name="SAPBEXHLevel0X 5 3 5 2 2" xfId="22503"/>
    <cellStyle name="SAPBEXHLevel0X 5 3 5 3" xfId="13060"/>
    <cellStyle name="SAPBEXHLevel0X 5 3 5 3 2" xfId="14231"/>
    <cellStyle name="SAPBEXHLevel0X 5 3 5 4" xfId="21204"/>
    <cellStyle name="SAPBEXHLevel0X 5 3 5 5" xfId="27332"/>
    <cellStyle name="SAPBEXHLevel0X 5 3 5 6" xfId="31032"/>
    <cellStyle name="SAPBEXHLevel0X 5 3 6" xfId="9926"/>
    <cellStyle name="SAPBEXHLevel0X 5 3 6 2" xfId="15924"/>
    <cellStyle name="SAPBEXHLevel0X 5 3 7" xfId="13056"/>
    <cellStyle name="SAPBEXHLevel0X 5 3 7 2" xfId="14235"/>
    <cellStyle name="SAPBEXHLevel0X 5 3 8" xfId="17510"/>
    <cellStyle name="SAPBEXHLevel0X 5 3 9" xfId="27328"/>
    <cellStyle name="SAPBEXHLevel0X 5 4" xfId="5679"/>
    <cellStyle name="SAPBEXHLevel0X 5 4 2" xfId="9931"/>
    <cellStyle name="SAPBEXHLevel0X 5 4 2 2" xfId="19959"/>
    <cellStyle name="SAPBEXHLevel0X 5 4 3" xfId="13061"/>
    <cellStyle name="SAPBEXHLevel0X 5 4 3 2" xfId="14230"/>
    <cellStyle name="SAPBEXHLevel0X 5 4 4" xfId="17509"/>
    <cellStyle name="SAPBEXHLevel0X 5 4 5" xfId="27333"/>
    <cellStyle name="SAPBEXHLevel0X 5 4 6" xfId="31033"/>
    <cellStyle name="SAPBEXHLevel0X 5 5" xfId="5680"/>
    <cellStyle name="SAPBEXHLevel0X 5 5 2" xfId="9932"/>
    <cellStyle name="SAPBEXHLevel0X 5 5 2 2" xfId="15922"/>
    <cellStyle name="SAPBEXHLevel0X 5 5 3" xfId="13062"/>
    <cellStyle name="SAPBEXHLevel0X 5 5 3 2" xfId="14229"/>
    <cellStyle name="SAPBEXHLevel0X 5 5 4" xfId="23747"/>
    <cellStyle name="SAPBEXHLevel0X 5 5 5" xfId="27334"/>
    <cellStyle name="SAPBEXHLevel0X 5 5 6" xfId="31034"/>
    <cellStyle name="SAPBEXHLevel0X 5 6" xfId="9920"/>
    <cellStyle name="SAPBEXHLevel0X 5 6 2" xfId="22507"/>
    <cellStyle name="SAPBEXHLevel0X 5 7" xfId="13050"/>
    <cellStyle name="SAPBEXHLevel0X 5 7 2" xfId="14241"/>
    <cellStyle name="SAPBEXHLevel0X 5 8" xfId="21207"/>
    <cellStyle name="SAPBEXHLevel0X 5 9" xfId="27322"/>
    <cellStyle name="SAPBEXHLevel0X 6" xfId="5681"/>
    <cellStyle name="SAPBEXHLevel0X 6 10" xfId="31035"/>
    <cellStyle name="SAPBEXHLevel0X 6 2" xfId="5682"/>
    <cellStyle name="SAPBEXHLevel0X 6 2 10" xfId="31036"/>
    <cellStyle name="SAPBEXHLevel0X 6 2 2" xfId="5683"/>
    <cellStyle name="SAPBEXHLevel0X 6 2 2 2" xfId="9935"/>
    <cellStyle name="SAPBEXHLevel0X 6 2 2 2 2" xfId="15921"/>
    <cellStyle name="SAPBEXHLevel0X 6 2 2 3" xfId="13065"/>
    <cellStyle name="SAPBEXHLevel0X 6 2 2 3 2" xfId="14226"/>
    <cellStyle name="SAPBEXHLevel0X 6 2 2 4" xfId="21203"/>
    <cellStyle name="SAPBEXHLevel0X 6 2 2 5" xfId="27337"/>
    <cellStyle name="SAPBEXHLevel0X 6 2 2 6" xfId="31037"/>
    <cellStyle name="SAPBEXHLevel0X 6 2 3" xfId="5684"/>
    <cellStyle name="SAPBEXHLevel0X 6 2 3 2" xfId="9936"/>
    <cellStyle name="SAPBEXHLevel0X 6 2 3 2 2" xfId="22497"/>
    <cellStyle name="SAPBEXHLevel0X 6 2 3 3" xfId="13066"/>
    <cellStyle name="SAPBEXHLevel0X 6 2 3 3 2" xfId="14225"/>
    <cellStyle name="SAPBEXHLevel0X 6 2 3 4" xfId="17508"/>
    <cellStyle name="SAPBEXHLevel0X 6 2 3 5" xfId="27338"/>
    <cellStyle name="SAPBEXHLevel0X 6 2 3 6" xfId="31038"/>
    <cellStyle name="SAPBEXHLevel0X 6 2 4" xfId="5685"/>
    <cellStyle name="SAPBEXHLevel0X 6 2 4 2" xfId="9937"/>
    <cellStyle name="SAPBEXHLevel0X 6 2 4 2 2" xfId="19953"/>
    <cellStyle name="SAPBEXHLevel0X 6 2 4 3" xfId="13067"/>
    <cellStyle name="SAPBEXHLevel0X 6 2 4 3 2" xfId="14224"/>
    <cellStyle name="SAPBEXHLevel0X 6 2 4 4" xfId="17507"/>
    <cellStyle name="SAPBEXHLevel0X 6 2 4 5" xfId="27339"/>
    <cellStyle name="SAPBEXHLevel0X 6 2 4 6" xfId="31039"/>
    <cellStyle name="SAPBEXHLevel0X 6 2 5" xfId="5686"/>
    <cellStyle name="SAPBEXHLevel0X 6 2 5 2" xfId="9938"/>
    <cellStyle name="SAPBEXHLevel0X 6 2 5 2 2" xfId="22501"/>
    <cellStyle name="SAPBEXHLevel0X 6 2 5 3" xfId="13068"/>
    <cellStyle name="SAPBEXHLevel0X 6 2 5 3 2" xfId="14223"/>
    <cellStyle name="SAPBEXHLevel0X 6 2 5 4" xfId="23745"/>
    <cellStyle name="SAPBEXHLevel0X 6 2 5 5" xfId="27340"/>
    <cellStyle name="SAPBEXHLevel0X 6 2 5 6" xfId="31040"/>
    <cellStyle name="SAPBEXHLevel0X 6 2 6" xfId="9934"/>
    <cellStyle name="SAPBEXHLevel0X 6 2 6 2" xfId="19958"/>
    <cellStyle name="SAPBEXHLevel0X 6 2 7" xfId="13064"/>
    <cellStyle name="SAPBEXHLevel0X 6 2 7 2" xfId="14227"/>
    <cellStyle name="SAPBEXHLevel0X 6 2 8" xfId="23748"/>
    <cellStyle name="SAPBEXHLevel0X 6 2 9" xfId="27336"/>
    <cellStyle name="SAPBEXHLevel0X 6 3" xfId="5687"/>
    <cellStyle name="SAPBEXHLevel0X 6 3 10" xfId="31041"/>
    <cellStyle name="SAPBEXHLevel0X 6 3 2" xfId="5688"/>
    <cellStyle name="SAPBEXHLevel0X 6 3 2 2" xfId="9940"/>
    <cellStyle name="SAPBEXHLevel0X 6 3 2 2 2" xfId="15920"/>
    <cellStyle name="SAPBEXHLevel0X 6 3 2 3" xfId="13070"/>
    <cellStyle name="SAPBEXHLevel0X 6 3 2 3 2" xfId="14221"/>
    <cellStyle name="SAPBEXHLevel0X 6 3 2 4" xfId="23746"/>
    <cellStyle name="SAPBEXHLevel0X 6 3 2 5" xfId="27342"/>
    <cellStyle name="SAPBEXHLevel0X 6 3 2 6" xfId="31042"/>
    <cellStyle name="SAPBEXHLevel0X 6 3 3" xfId="5689"/>
    <cellStyle name="SAPBEXHLevel0X 6 3 3 2" xfId="9941"/>
    <cellStyle name="SAPBEXHLevel0X 6 3 3 2 2" xfId="22500"/>
    <cellStyle name="SAPBEXHLevel0X 6 3 3 3" xfId="13071"/>
    <cellStyle name="SAPBEXHLevel0X 6 3 3 3 2" xfId="14220"/>
    <cellStyle name="SAPBEXHLevel0X 6 3 3 4" xfId="21201"/>
    <cellStyle name="SAPBEXHLevel0X 6 3 3 5" xfId="27343"/>
    <cellStyle name="SAPBEXHLevel0X 6 3 3 6" xfId="31043"/>
    <cellStyle name="SAPBEXHLevel0X 6 3 4" xfId="5690"/>
    <cellStyle name="SAPBEXHLevel0X 6 3 4 2" xfId="9942"/>
    <cellStyle name="SAPBEXHLevel0X 6 3 4 2 2" xfId="19956"/>
    <cellStyle name="SAPBEXHLevel0X 6 3 4 3" xfId="13072"/>
    <cellStyle name="SAPBEXHLevel0X 6 3 4 3 2" xfId="14219"/>
    <cellStyle name="SAPBEXHLevel0X 6 3 4 4" xfId="17506"/>
    <cellStyle name="SAPBEXHLevel0X 6 3 4 5" xfId="27344"/>
    <cellStyle name="SAPBEXHLevel0X 6 3 4 6" xfId="31044"/>
    <cellStyle name="SAPBEXHLevel0X 6 3 5" xfId="5691"/>
    <cellStyle name="SAPBEXHLevel0X 6 3 5 2" xfId="9943"/>
    <cellStyle name="SAPBEXHLevel0X 6 3 5 2 2" xfId="15919"/>
    <cellStyle name="SAPBEXHLevel0X 6 3 5 3" xfId="13073"/>
    <cellStyle name="SAPBEXHLevel0X 6 3 5 3 2" xfId="14218"/>
    <cellStyle name="SAPBEXHLevel0X 6 3 5 4" xfId="17505"/>
    <cellStyle name="SAPBEXHLevel0X 6 3 5 5" xfId="27345"/>
    <cellStyle name="SAPBEXHLevel0X 6 3 5 6" xfId="31045"/>
    <cellStyle name="SAPBEXHLevel0X 6 3 6" xfId="9939"/>
    <cellStyle name="SAPBEXHLevel0X 6 3 6 2" xfId="19957"/>
    <cellStyle name="SAPBEXHLevel0X 6 3 7" xfId="13069"/>
    <cellStyle name="SAPBEXHLevel0X 6 3 7 2" xfId="14222"/>
    <cellStyle name="SAPBEXHLevel0X 6 3 8" xfId="21200"/>
    <cellStyle name="SAPBEXHLevel0X 6 3 9" xfId="27341"/>
    <cellStyle name="SAPBEXHLevel0X 6 4" xfId="5692"/>
    <cellStyle name="SAPBEXHLevel0X 6 4 2" xfId="9944"/>
    <cellStyle name="SAPBEXHLevel0X 6 4 2 2" xfId="22499"/>
    <cellStyle name="SAPBEXHLevel0X 6 4 3" xfId="13074"/>
    <cellStyle name="SAPBEXHLevel0X 6 4 3 2" xfId="14217"/>
    <cellStyle name="SAPBEXHLevel0X 6 4 4" xfId="17504"/>
    <cellStyle name="SAPBEXHLevel0X 6 4 5" xfId="27346"/>
    <cellStyle name="SAPBEXHLevel0X 6 4 6" xfId="31046"/>
    <cellStyle name="SAPBEXHLevel0X 6 5" xfId="5693"/>
    <cellStyle name="SAPBEXHLevel0X 6 5 2" xfId="9945"/>
    <cellStyle name="SAPBEXHLevel0X 6 5 2 2" xfId="19955"/>
    <cellStyle name="SAPBEXHLevel0X 6 5 3" xfId="13075"/>
    <cellStyle name="SAPBEXHLevel0X 6 5 3 2" xfId="14216"/>
    <cellStyle name="SAPBEXHLevel0X 6 5 4" xfId="23736"/>
    <cellStyle name="SAPBEXHLevel0X 6 5 5" xfId="27347"/>
    <cellStyle name="SAPBEXHLevel0X 6 5 6" xfId="31047"/>
    <cellStyle name="SAPBEXHLevel0X 6 6" xfId="9933"/>
    <cellStyle name="SAPBEXHLevel0X 6 6 2" xfId="22502"/>
    <cellStyle name="SAPBEXHLevel0X 6 7" xfId="13063"/>
    <cellStyle name="SAPBEXHLevel0X 6 7 2" xfId="14228"/>
    <cellStyle name="SAPBEXHLevel0X 6 8" xfId="21202"/>
    <cellStyle name="SAPBEXHLevel0X 6 9" xfId="27335"/>
    <cellStyle name="SAPBEXHLevel0X 7" xfId="5694"/>
    <cellStyle name="SAPBEXHLevel0X 7 10" xfId="31048"/>
    <cellStyle name="SAPBEXHLevel0X 7 2" xfId="5695"/>
    <cellStyle name="SAPBEXHLevel0X 7 2 2" xfId="9947"/>
    <cellStyle name="SAPBEXHLevel0X 7 2 2 2" xfId="22498"/>
    <cellStyle name="SAPBEXHLevel0X 7 2 3" xfId="13077"/>
    <cellStyle name="SAPBEXHLevel0X 7 2 3 2" xfId="14214"/>
    <cellStyle name="SAPBEXHLevel0X 7 2 4" xfId="23743"/>
    <cellStyle name="SAPBEXHLevel0X 7 2 5" xfId="27349"/>
    <cellStyle name="SAPBEXHLevel0X 7 2 6" xfId="31049"/>
    <cellStyle name="SAPBEXHLevel0X 7 3" xfId="5696"/>
    <cellStyle name="SAPBEXHLevel0X 7 3 2" xfId="9948"/>
    <cellStyle name="SAPBEXHLevel0X 7 3 2 2" xfId="19954"/>
    <cellStyle name="SAPBEXHLevel0X 7 3 3" xfId="13078"/>
    <cellStyle name="SAPBEXHLevel0X 7 3 3 2" xfId="14213"/>
    <cellStyle name="SAPBEXHLevel0X 7 3 4" xfId="21198"/>
    <cellStyle name="SAPBEXHLevel0X 7 3 5" xfId="27350"/>
    <cellStyle name="SAPBEXHLevel0X 7 3 6" xfId="31050"/>
    <cellStyle name="SAPBEXHLevel0X 7 4" xfId="5697"/>
    <cellStyle name="SAPBEXHLevel0X 7 4 2" xfId="9949"/>
    <cellStyle name="SAPBEXHLevel0X 7 4 2 2" xfId="15917"/>
    <cellStyle name="SAPBEXHLevel0X 7 4 3" xfId="13079"/>
    <cellStyle name="SAPBEXHLevel0X 7 4 3 2" xfId="14212"/>
    <cellStyle name="SAPBEXHLevel0X 7 4 4" xfId="17503"/>
    <cellStyle name="SAPBEXHLevel0X 7 4 5" xfId="27351"/>
    <cellStyle name="SAPBEXHLevel0X 7 4 6" xfId="31051"/>
    <cellStyle name="SAPBEXHLevel0X 7 5" xfId="5698"/>
    <cellStyle name="SAPBEXHLevel0X 7 5 2" xfId="9950"/>
    <cellStyle name="SAPBEXHLevel0X 7 5 2 2" xfId="15916"/>
    <cellStyle name="SAPBEXHLevel0X 7 5 3" xfId="13080"/>
    <cellStyle name="SAPBEXHLevel0X 7 5 3 2" xfId="14211"/>
    <cellStyle name="SAPBEXHLevel0X 7 5 4" xfId="23742"/>
    <cellStyle name="SAPBEXHLevel0X 7 5 5" xfId="27352"/>
    <cellStyle name="SAPBEXHLevel0X 7 5 6" xfId="31052"/>
    <cellStyle name="SAPBEXHLevel0X 7 6" xfId="9946"/>
    <cellStyle name="SAPBEXHLevel0X 7 6 2" xfId="15918"/>
    <cellStyle name="SAPBEXHLevel0X 7 7" xfId="13076"/>
    <cellStyle name="SAPBEXHLevel0X 7 7 2" xfId="14215"/>
    <cellStyle name="SAPBEXHLevel0X 7 8" xfId="21191"/>
    <cellStyle name="SAPBEXHLevel0X 7 9" xfId="27348"/>
    <cellStyle name="SAPBEXHLevel0X 8" xfId="5699"/>
    <cellStyle name="SAPBEXHLevel0X 8 10" xfId="31053"/>
    <cellStyle name="SAPBEXHLevel0X 8 2" xfId="5700"/>
    <cellStyle name="SAPBEXHLevel0X 8 2 2" xfId="9952"/>
    <cellStyle name="SAPBEXHLevel0X 8 2 2 2" xfId="22488"/>
    <cellStyle name="SAPBEXHLevel0X 8 2 3" xfId="13082"/>
    <cellStyle name="SAPBEXHLevel0X 8 2 3 2" xfId="14209"/>
    <cellStyle name="SAPBEXHLevel0X 8 2 4" xfId="17502"/>
    <cellStyle name="SAPBEXHLevel0X 8 2 5" xfId="27354"/>
    <cellStyle name="SAPBEXHLevel0X 8 2 6" xfId="31054"/>
    <cellStyle name="SAPBEXHLevel0X 8 3" xfId="5701"/>
    <cellStyle name="SAPBEXHLevel0X 8 3 2" xfId="9953"/>
    <cellStyle name="SAPBEXHLevel0X 8 3 2 2" xfId="19944"/>
    <cellStyle name="SAPBEXHLevel0X 8 3 3" xfId="13083"/>
    <cellStyle name="SAPBEXHLevel0X 8 3 3 2" xfId="14208"/>
    <cellStyle name="SAPBEXHLevel0X 8 3 4" xfId="23737"/>
    <cellStyle name="SAPBEXHLevel0X 8 3 5" xfId="27355"/>
    <cellStyle name="SAPBEXHLevel0X 8 3 6" xfId="31055"/>
    <cellStyle name="SAPBEXHLevel0X 8 4" xfId="5702"/>
    <cellStyle name="SAPBEXHLevel0X 8 4 2" xfId="9954"/>
    <cellStyle name="SAPBEXHLevel0X 8 4 2 2" xfId="22495"/>
    <cellStyle name="SAPBEXHLevel0X 8 4 3" xfId="13084"/>
    <cellStyle name="SAPBEXHLevel0X 8 4 3 2" xfId="14207"/>
    <cellStyle name="SAPBEXHLevel0X 8 4 4" xfId="21192"/>
    <cellStyle name="SAPBEXHLevel0X 8 4 5" xfId="27356"/>
    <cellStyle name="SAPBEXHLevel0X 8 4 6" xfId="31056"/>
    <cellStyle name="SAPBEXHLevel0X 8 5" xfId="5703"/>
    <cellStyle name="SAPBEXHLevel0X 8 5 2" xfId="9955"/>
    <cellStyle name="SAPBEXHLevel0X 8 5 2 2" xfId="19951"/>
    <cellStyle name="SAPBEXHLevel0X 8 5 3" xfId="13085"/>
    <cellStyle name="SAPBEXHLevel0X 8 5 3 2" xfId="14206"/>
    <cellStyle name="SAPBEXHLevel0X 8 5 4" xfId="23741"/>
    <cellStyle name="SAPBEXHLevel0X 8 5 5" xfId="27357"/>
    <cellStyle name="SAPBEXHLevel0X 8 5 6" xfId="31057"/>
    <cellStyle name="SAPBEXHLevel0X 8 6" xfId="9951"/>
    <cellStyle name="SAPBEXHLevel0X 8 6 2" xfId="15915"/>
    <cellStyle name="SAPBEXHLevel0X 8 7" xfId="13081"/>
    <cellStyle name="SAPBEXHLevel0X 8 7 2" xfId="14210"/>
    <cellStyle name="SAPBEXHLevel0X 8 8" xfId="21197"/>
    <cellStyle name="SAPBEXHLevel0X 8 9" xfId="27353"/>
    <cellStyle name="SAPBEXHLevel0X 9" xfId="5704"/>
    <cellStyle name="SAPBEXHLevel0X 9 2" xfId="9956"/>
    <cellStyle name="SAPBEXHLevel0X 9 2 2" xfId="15914"/>
    <cellStyle name="SAPBEXHLevel0X 9 3" xfId="13086"/>
    <cellStyle name="SAPBEXHLevel0X 9 3 2" xfId="14205"/>
    <cellStyle name="SAPBEXHLevel0X 9 4" xfId="21196"/>
    <cellStyle name="SAPBEXHLevel0X 9 5" xfId="27358"/>
    <cellStyle name="SAPBEXHLevel0X 9 6" xfId="31058"/>
    <cellStyle name="SAPBEXHLevel0X_2009-12 Comms actuals " xfId="728"/>
    <cellStyle name="SAPBEXHLevel1" xfId="201"/>
    <cellStyle name="SAPBEXHLevel1 10" xfId="5705"/>
    <cellStyle name="SAPBEXHLevel1 11" xfId="23740"/>
    <cellStyle name="SAPBEXHLevel1 12" xfId="27359"/>
    <cellStyle name="SAPBEXHLevel1 13" xfId="31059"/>
    <cellStyle name="SAPBEXHLevel1 2" xfId="729"/>
    <cellStyle name="SAPBEXHLevel1 2 10" xfId="31060"/>
    <cellStyle name="SAPBEXHLevel1 2 2" xfId="5707"/>
    <cellStyle name="SAPBEXHLevel1 2 2 10" xfId="31061"/>
    <cellStyle name="SAPBEXHLevel1 2 2 2" xfId="5708"/>
    <cellStyle name="SAPBEXHLevel1 2 2 2 2" xfId="9960"/>
    <cellStyle name="SAPBEXHLevel1 2 2 2 2 2" xfId="22489"/>
    <cellStyle name="SAPBEXHLevel1 2 2 2 3" xfId="13090"/>
    <cellStyle name="SAPBEXHLevel1 2 2 2 3 2" xfId="14201"/>
    <cellStyle name="SAPBEXHLevel1 2 2 2 4" xfId="23739"/>
    <cellStyle name="SAPBEXHLevel1 2 2 2 5" xfId="27362"/>
    <cellStyle name="SAPBEXHLevel1 2 2 2 6" xfId="31062"/>
    <cellStyle name="SAPBEXHLevel1 2 2 3" xfId="5709"/>
    <cellStyle name="SAPBEXHLevel1 2 2 3 2" xfId="9961"/>
    <cellStyle name="SAPBEXHLevel1 2 2 3 2 2" xfId="19945"/>
    <cellStyle name="SAPBEXHLevel1 2 2 3 3" xfId="13091"/>
    <cellStyle name="SAPBEXHLevel1 2 2 3 3 2" xfId="14200"/>
    <cellStyle name="SAPBEXHLevel1 2 2 3 4" xfId="21194"/>
    <cellStyle name="SAPBEXHLevel1 2 2 3 5" xfId="27363"/>
    <cellStyle name="SAPBEXHLevel1 2 2 3 6" xfId="31063"/>
    <cellStyle name="SAPBEXHLevel1 2 2 4" xfId="5710"/>
    <cellStyle name="SAPBEXHLevel1 2 2 4 2" xfId="9962"/>
    <cellStyle name="SAPBEXHLevel1 2 2 4 2 2" xfId="22493"/>
    <cellStyle name="SAPBEXHLevel1 2 2 4 3" xfId="13092"/>
    <cellStyle name="SAPBEXHLevel1 2 2 4 3 2" xfId="14199"/>
    <cellStyle name="SAPBEXHLevel1 2 2 4 4" xfId="17500"/>
    <cellStyle name="SAPBEXHLevel1 2 2 4 5" xfId="27364"/>
    <cellStyle name="SAPBEXHLevel1 2 2 4 6" xfId="31064"/>
    <cellStyle name="SAPBEXHLevel1 2 2 5" xfId="5711"/>
    <cellStyle name="SAPBEXHLevel1 2 2 5 2" xfId="9963"/>
    <cellStyle name="SAPBEXHLevel1 2 2 5 2 2" xfId="19949"/>
    <cellStyle name="SAPBEXHLevel1 2 2 5 3" xfId="13093"/>
    <cellStyle name="SAPBEXHLevel1 2 2 5 3 2" xfId="14198"/>
    <cellStyle name="SAPBEXHLevel1 2 2 5 4" xfId="23738"/>
    <cellStyle name="SAPBEXHLevel1 2 2 5 5" xfId="27365"/>
    <cellStyle name="SAPBEXHLevel1 2 2 5 6" xfId="31065"/>
    <cellStyle name="SAPBEXHLevel1 2 2 6" xfId="9959"/>
    <cellStyle name="SAPBEXHLevel1 2 2 6 2" xfId="15913"/>
    <cellStyle name="SAPBEXHLevel1 2 2 7" xfId="13089"/>
    <cellStyle name="SAPBEXHLevel1 2 2 7 2" xfId="14202"/>
    <cellStyle name="SAPBEXHLevel1 2 2 8" xfId="17501"/>
    <cellStyle name="SAPBEXHLevel1 2 2 9" xfId="27361"/>
    <cellStyle name="SAPBEXHLevel1 2 3" xfId="5712"/>
    <cellStyle name="SAPBEXHLevel1 2 3 2" xfId="9964"/>
    <cellStyle name="SAPBEXHLevel1 2 3 2 2" xfId="15912"/>
    <cellStyle name="SAPBEXHLevel1 2 3 3" xfId="13094"/>
    <cellStyle name="SAPBEXHLevel1 2 3 3 2" xfId="14197"/>
    <cellStyle name="SAPBEXHLevel1 2 3 4" xfId="21193"/>
    <cellStyle name="SAPBEXHLevel1 2 3 5" xfId="27366"/>
    <cellStyle name="SAPBEXHLevel1 2 3 6" xfId="31066"/>
    <cellStyle name="SAPBEXHLevel1 2 4" xfId="5713"/>
    <cellStyle name="SAPBEXHLevel1 2 4 2" xfId="9965"/>
    <cellStyle name="SAPBEXHLevel1 2 4 2 2" xfId="22492"/>
    <cellStyle name="SAPBEXHLevel1 2 4 3" xfId="13095"/>
    <cellStyle name="SAPBEXHLevel1 2 4 3 2" xfId="14196"/>
    <cellStyle name="SAPBEXHLevel1 2 4 4" xfId="17499"/>
    <cellStyle name="SAPBEXHLevel1 2 4 5" xfId="27367"/>
    <cellStyle name="SAPBEXHLevel1 2 4 6" xfId="31067"/>
    <cellStyle name="SAPBEXHLevel1 2 5" xfId="9958"/>
    <cellStyle name="SAPBEXHLevel1 2 5 2" xfId="19950"/>
    <cellStyle name="SAPBEXHLevel1 2 6" xfId="13088"/>
    <cellStyle name="SAPBEXHLevel1 2 6 2" xfId="14203"/>
    <cellStyle name="SAPBEXHLevel1 2 7" xfId="5706"/>
    <cellStyle name="SAPBEXHLevel1 2 8" xfId="21195"/>
    <cellStyle name="SAPBEXHLevel1 2 9" xfId="27360"/>
    <cellStyle name="SAPBEXHLevel1 3" xfId="730"/>
    <cellStyle name="SAPBEXHLevel1 3 10" xfId="31068"/>
    <cellStyle name="SAPBEXHLevel1 3 2" xfId="5715"/>
    <cellStyle name="SAPBEXHLevel1 3 2 10" xfId="31069"/>
    <cellStyle name="SAPBEXHLevel1 3 2 2" xfId="5716"/>
    <cellStyle name="SAPBEXHLevel1 3 2 2 2" xfId="9968"/>
    <cellStyle name="SAPBEXHLevel1 3 2 2 2 2" xfId="22491"/>
    <cellStyle name="SAPBEXHLevel1 3 2 2 3" xfId="13098"/>
    <cellStyle name="SAPBEXHLevel1 3 2 2 3 2" xfId="14193"/>
    <cellStyle name="SAPBEXHLevel1 3 2 2 4" xfId="17496"/>
    <cellStyle name="SAPBEXHLevel1 3 2 2 5" xfId="27370"/>
    <cellStyle name="SAPBEXHLevel1 3 2 2 6" xfId="31070"/>
    <cellStyle name="SAPBEXHLevel1 3 2 3" xfId="5717"/>
    <cellStyle name="SAPBEXHLevel1 3 2 3 2" xfId="9969"/>
    <cellStyle name="SAPBEXHLevel1 3 2 3 2 2" xfId="19947"/>
    <cellStyle name="SAPBEXHLevel1 3 2 3 3" xfId="13099"/>
    <cellStyle name="SAPBEXHLevel1 3 2 3 3 2" xfId="14192"/>
    <cellStyle name="SAPBEXHLevel1 3 2 3 4" xfId="17495"/>
    <cellStyle name="SAPBEXHLevel1 3 2 3 5" xfId="27371"/>
    <cellStyle name="SAPBEXHLevel1 3 2 3 6" xfId="31071"/>
    <cellStyle name="SAPBEXHLevel1 3 2 4" xfId="5718"/>
    <cellStyle name="SAPBEXHLevel1 3 2 4 2" xfId="9970"/>
    <cellStyle name="SAPBEXHLevel1 3 2 4 2 2" xfId="15910"/>
    <cellStyle name="SAPBEXHLevel1 3 2 4 3" xfId="13100"/>
    <cellStyle name="SAPBEXHLevel1 3 2 4 3 2" xfId="14191"/>
    <cellStyle name="SAPBEXHLevel1 3 2 4 4" xfId="23729"/>
    <cellStyle name="SAPBEXHLevel1 3 2 4 5" xfId="27372"/>
    <cellStyle name="SAPBEXHLevel1 3 2 4 6" xfId="31072"/>
    <cellStyle name="SAPBEXHLevel1 3 2 5" xfId="5719"/>
    <cellStyle name="SAPBEXHLevel1 3 2 5 2" xfId="9971"/>
    <cellStyle name="SAPBEXHLevel1 3 2 5 2 2" xfId="22490"/>
    <cellStyle name="SAPBEXHLevel1 3 2 5 3" xfId="13101"/>
    <cellStyle name="SAPBEXHLevel1 3 2 5 3 2" xfId="14190"/>
    <cellStyle name="SAPBEXHLevel1 3 2 5 4" xfId="21183"/>
    <cellStyle name="SAPBEXHLevel1 3 2 5 5" xfId="27373"/>
    <cellStyle name="SAPBEXHLevel1 3 2 5 6" xfId="31073"/>
    <cellStyle name="SAPBEXHLevel1 3 2 6" xfId="9967"/>
    <cellStyle name="SAPBEXHLevel1 3 2 6 2" xfId="15911"/>
    <cellStyle name="SAPBEXHLevel1 3 2 7" xfId="13097"/>
    <cellStyle name="SAPBEXHLevel1 3 2 7 2" xfId="14194"/>
    <cellStyle name="SAPBEXHLevel1 3 2 8" xfId="17497"/>
    <cellStyle name="SAPBEXHLevel1 3 2 9" xfId="27369"/>
    <cellStyle name="SAPBEXHLevel1 3 3" xfId="5720"/>
    <cellStyle name="SAPBEXHLevel1 3 3 2" xfId="9972"/>
    <cellStyle name="SAPBEXHLevel1 3 3 2 2" xfId="19946"/>
    <cellStyle name="SAPBEXHLevel1 3 3 3" xfId="13102"/>
    <cellStyle name="SAPBEXHLevel1 3 3 3 2" xfId="14189"/>
    <cellStyle name="SAPBEXHLevel1 3 3 4" xfId="23735"/>
    <cellStyle name="SAPBEXHLevel1 3 3 5" xfId="27374"/>
    <cellStyle name="SAPBEXHLevel1 3 3 6" xfId="31074"/>
    <cellStyle name="SAPBEXHLevel1 3 4" xfId="5721"/>
    <cellStyle name="SAPBEXHLevel1 3 4 2" xfId="9973"/>
    <cellStyle name="SAPBEXHLevel1 3 4 2 2" xfId="15909"/>
    <cellStyle name="SAPBEXHLevel1 3 4 3" xfId="13103"/>
    <cellStyle name="SAPBEXHLevel1 3 4 3 2" xfId="14188"/>
    <cellStyle name="SAPBEXHLevel1 3 4 4" xfId="21190"/>
    <cellStyle name="SAPBEXHLevel1 3 4 5" xfId="27375"/>
    <cellStyle name="SAPBEXHLevel1 3 4 6" xfId="31075"/>
    <cellStyle name="SAPBEXHLevel1 3 5" xfId="9966"/>
    <cellStyle name="SAPBEXHLevel1 3 5 2" xfId="19948"/>
    <cellStyle name="SAPBEXHLevel1 3 6" xfId="13096"/>
    <cellStyle name="SAPBEXHLevel1 3 6 2" xfId="14195"/>
    <cellStyle name="SAPBEXHLevel1 3 7" xfId="5714"/>
    <cellStyle name="SAPBEXHLevel1 3 8" xfId="17498"/>
    <cellStyle name="SAPBEXHLevel1 3 9" xfId="27368"/>
    <cellStyle name="SAPBEXHLevel1 4" xfId="5722"/>
    <cellStyle name="SAPBEXHLevel1 4 10" xfId="31076"/>
    <cellStyle name="SAPBEXHLevel1 4 2" xfId="5723"/>
    <cellStyle name="SAPBEXHLevel1 4 2 2" xfId="9975"/>
    <cellStyle name="SAPBEXHLevel1 4 2 2 2" xfId="15907"/>
    <cellStyle name="SAPBEXHLevel1 4 2 3" xfId="13105"/>
    <cellStyle name="SAPBEXHLevel1 4 2 3 2" xfId="14186"/>
    <cellStyle name="SAPBEXHLevel1 4 2 4" xfId="23734"/>
    <cellStyle name="SAPBEXHLevel1 4 2 5" xfId="27377"/>
    <cellStyle name="SAPBEXHLevel1 4 2 6" xfId="31077"/>
    <cellStyle name="SAPBEXHLevel1 4 3" xfId="5724"/>
    <cellStyle name="SAPBEXHLevel1 4 3 2" xfId="9976"/>
    <cellStyle name="SAPBEXHLevel1 4 3 2 2" xfId="22480"/>
    <cellStyle name="SAPBEXHLevel1 4 3 3" xfId="13106"/>
    <cellStyle name="SAPBEXHLevel1 4 3 3 2" xfId="14185"/>
    <cellStyle name="SAPBEXHLevel1 4 3 4" xfId="21189"/>
    <cellStyle name="SAPBEXHLevel1 4 3 5" xfId="27378"/>
    <cellStyle name="SAPBEXHLevel1 4 3 6" xfId="31078"/>
    <cellStyle name="SAPBEXHLevel1 4 4" xfId="5725"/>
    <cellStyle name="SAPBEXHLevel1 4 4 2" xfId="9977"/>
    <cellStyle name="SAPBEXHLevel1 4 4 2 2" xfId="19936"/>
    <cellStyle name="SAPBEXHLevel1 4 4 3" xfId="13107"/>
    <cellStyle name="SAPBEXHLevel1 4 4 3 2" xfId="14184"/>
    <cellStyle name="SAPBEXHLevel1 4 4 4" xfId="17493"/>
    <cellStyle name="SAPBEXHLevel1 4 4 5" xfId="27379"/>
    <cellStyle name="SAPBEXHLevel1 4 4 6" xfId="31079"/>
    <cellStyle name="SAPBEXHLevel1 4 5" xfId="5726"/>
    <cellStyle name="SAPBEXHLevel1 4 5 2" xfId="9978"/>
    <cellStyle name="SAPBEXHLevel1 4 5 2 2" xfId="22487"/>
    <cellStyle name="SAPBEXHLevel1 4 5 3" xfId="13108"/>
    <cellStyle name="SAPBEXHLevel1 4 5 3 2" xfId="14183"/>
    <cellStyle name="SAPBEXHLevel1 4 5 4" xfId="23730"/>
    <cellStyle name="SAPBEXHLevel1 4 5 5" xfId="27380"/>
    <cellStyle name="SAPBEXHLevel1 4 5 6" xfId="31080"/>
    <cellStyle name="SAPBEXHLevel1 4 6" xfId="9974"/>
    <cellStyle name="SAPBEXHLevel1 4 6 2" xfId="15908"/>
    <cellStyle name="SAPBEXHLevel1 4 7" xfId="13104"/>
    <cellStyle name="SAPBEXHLevel1 4 7 2" xfId="14187"/>
    <cellStyle name="SAPBEXHLevel1 4 8" xfId="17494"/>
    <cellStyle name="SAPBEXHLevel1 4 9" xfId="27376"/>
    <cellStyle name="SAPBEXHLevel1 5" xfId="5727"/>
    <cellStyle name="SAPBEXHLevel1 5 10" xfId="31081"/>
    <cellStyle name="SAPBEXHLevel1 5 2" xfId="5728"/>
    <cellStyle name="SAPBEXHLevel1 5 2 2" xfId="9980"/>
    <cellStyle name="SAPBEXHLevel1 5 2 2 2" xfId="15906"/>
    <cellStyle name="SAPBEXHLevel1 5 2 3" xfId="13110"/>
    <cellStyle name="SAPBEXHLevel1 5 2 3 2" xfId="14181"/>
    <cellStyle name="SAPBEXHLevel1 5 2 4" xfId="23733"/>
    <cellStyle name="SAPBEXHLevel1 5 2 5" xfId="27382"/>
    <cellStyle name="SAPBEXHLevel1 5 2 6" xfId="31082"/>
    <cellStyle name="SAPBEXHLevel1 5 3" xfId="5729"/>
    <cellStyle name="SAPBEXHLevel1 5 3 2" xfId="9981"/>
    <cellStyle name="SAPBEXHLevel1 5 3 2 2" xfId="22486"/>
    <cellStyle name="SAPBEXHLevel1 5 3 3" xfId="13111"/>
    <cellStyle name="SAPBEXHLevel1 5 3 3 2" xfId="14180"/>
    <cellStyle name="SAPBEXHLevel1 5 3 4" xfId="21188"/>
    <cellStyle name="SAPBEXHLevel1 5 3 5" xfId="27383"/>
    <cellStyle name="SAPBEXHLevel1 5 3 6" xfId="31083"/>
    <cellStyle name="SAPBEXHLevel1 5 4" xfId="5730"/>
    <cellStyle name="SAPBEXHLevel1 5 4 2" xfId="9982"/>
    <cellStyle name="SAPBEXHLevel1 5 4 2 2" xfId="19942"/>
    <cellStyle name="SAPBEXHLevel1 5 4 3" xfId="13112"/>
    <cellStyle name="SAPBEXHLevel1 5 4 3 2" xfId="14179"/>
    <cellStyle name="SAPBEXHLevel1 5 4 4" xfId="17492"/>
    <cellStyle name="SAPBEXHLevel1 5 4 5" xfId="27384"/>
    <cellStyle name="SAPBEXHLevel1 5 4 6" xfId="31084"/>
    <cellStyle name="SAPBEXHLevel1 5 5" xfId="5731"/>
    <cellStyle name="SAPBEXHLevel1 5 5 2" xfId="9983"/>
    <cellStyle name="SAPBEXHLevel1 5 5 2 2" xfId="15905"/>
    <cellStyle name="SAPBEXHLevel1 5 5 3" xfId="13113"/>
    <cellStyle name="SAPBEXHLevel1 5 5 3 2" xfId="14178"/>
    <cellStyle name="SAPBEXHLevel1 5 5 4" xfId="23732"/>
    <cellStyle name="SAPBEXHLevel1 5 5 5" xfId="27385"/>
    <cellStyle name="SAPBEXHLevel1 5 5 6" xfId="31085"/>
    <cellStyle name="SAPBEXHLevel1 5 6" xfId="9979"/>
    <cellStyle name="SAPBEXHLevel1 5 6 2" xfId="19943"/>
    <cellStyle name="SAPBEXHLevel1 5 7" xfId="13109"/>
    <cellStyle name="SAPBEXHLevel1 5 7 2" xfId="14182"/>
    <cellStyle name="SAPBEXHLevel1 5 8" xfId="21184"/>
    <cellStyle name="SAPBEXHLevel1 5 9" xfId="27381"/>
    <cellStyle name="SAPBEXHLevel1 6" xfId="5732"/>
    <cellStyle name="SAPBEXHLevel1 6 2" xfId="9984"/>
    <cellStyle name="SAPBEXHLevel1 6 2 2" xfId="22481"/>
    <cellStyle name="SAPBEXHLevel1 6 3" xfId="13114"/>
    <cellStyle name="SAPBEXHLevel1 6 3 2" xfId="14177"/>
    <cellStyle name="SAPBEXHLevel1 6 4" xfId="21187"/>
    <cellStyle name="SAPBEXHLevel1 6 5" xfId="27386"/>
    <cellStyle name="SAPBEXHLevel1 6 6" xfId="31086"/>
    <cellStyle name="SAPBEXHLevel1 7" xfId="5733"/>
    <cellStyle name="SAPBEXHLevel1 7 2" xfId="9985"/>
    <cellStyle name="SAPBEXHLevel1 7 2 2" xfId="19937"/>
    <cellStyle name="SAPBEXHLevel1 7 3" xfId="13115"/>
    <cellStyle name="SAPBEXHLevel1 7 3 2" xfId="14176"/>
    <cellStyle name="SAPBEXHLevel1 7 4" xfId="17491"/>
    <cellStyle name="SAPBEXHLevel1 7 5" xfId="27387"/>
    <cellStyle name="SAPBEXHLevel1 7 6" xfId="31087"/>
    <cellStyle name="SAPBEXHLevel1 8" xfId="9957"/>
    <cellStyle name="SAPBEXHLevel1 8 2" xfId="22494"/>
    <cellStyle name="SAPBEXHLevel1 9" xfId="13087"/>
    <cellStyle name="SAPBEXHLevel1 9 2" xfId="14204"/>
    <cellStyle name="SAPBEXHLevel1_AIMRO_CP" xfId="5734"/>
    <cellStyle name="SAPBEXHLevel1X" xfId="202"/>
    <cellStyle name="SAPBEXHLevel1X 10" xfId="5736"/>
    <cellStyle name="SAPBEXHLevel1X 10 2" xfId="9987"/>
    <cellStyle name="SAPBEXHLevel1X 10 2 2" xfId="19941"/>
    <cellStyle name="SAPBEXHLevel1X 10 3" xfId="13117"/>
    <cellStyle name="SAPBEXHLevel1X 10 3 2" xfId="14174"/>
    <cellStyle name="SAPBEXHLevel1X 10 4" xfId="17490"/>
    <cellStyle name="SAPBEXHLevel1X 10 5" xfId="27389"/>
    <cellStyle name="SAPBEXHLevel1X 10 6" xfId="31089"/>
    <cellStyle name="SAPBEXHLevel1X 11" xfId="9986"/>
    <cellStyle name="SAPBEXHLevel1X 11 2" xfId="22485"/>
    <cellStyle name="SAPBEXHLevel1X 12" xfId="13116"/>
    <cellStyle name="SAPBEXHLevel1X 12 2" xfId="14175"/>
    <cellStyle name="SAPBEXHLevel1X 13" xfId="21186"/>
    <cellStyle name="SAPBEXHLevel1X 14" xfId="27388"/>
    <cellStyle name="SAPBEXHLevel1X 15" xfId="31088"/>
    <cellStyle name="SAPBEXHLevel1X 2" xfId="731"/>
    <cellStyle name="SAPBEXHLevel1X 2 10" xfId="31090"/>
    <cellStyle name="SAPBEXHLevel1X 2 2" xfId="5738"/>
    <cellStyle name="SAPBEXHLevel1X 2 2 10" xfId="31091"/>
    <cellStyle name="SAPBEXHLevel1X 2 2 2" xfId="5739"/>
    <cellStyle name="SAPBEXHLevel1X 2 2 2 2" xfId="9990"/>
    <cellStyle name="SAPBEXHLevel1X 2 2 2 2 2" xfId="19940"/>
    <cellStyle name="SAPBEXHLevel1X 2 2 2 3" xfId="13120"/>
    <cellStyle name="SAPBEXHLevel1X 2 2 2 3 2" xfId="14171"/>
    <cellStyle name="SAPBEXHLevel1X 2 2 2 4" xfId="17489"/>
    <cellStyle name="SAPBEXHLevel1X 2 2 2 5" xfId="27392"/>
    <cellStyle name="SAPBEXHLevel1X 2 2 2 6" xfId="31092"/>
    <cellStyle name="SAPBEXHLevel1X 2 2 3" xfId="5740"/>
    <cellStyle name="SAPBEXHLevel1X 2 2 3 2" xfId="9991"/>
    <cellStyle name="SAPBEXHLevel1X 2 2 3 2 2" xfId="15903"/>
    <cellStyle name="SAPBEXHLevel1X 2 2 3 3" xfId="13121"/>
    <cellStyle name="SAPBEXHLevel1X 2 2 3 3 2" xfId="14170"/>
    <cellStyle name="SAPBEXHLevel1X 2 2 3 4" xfId="17488"/>
    <cellStyle name="SAPBEXHLevel1X 2 2 3 5" xfId="27393"/>
    <cellStyle name="SAPBEXHLevel1X 2 2 3 6" xfId="31093"/>
    <cellStyle name="SAPBEXHLevel1X 2 2 4" xfId="5741"/>
    <cellStyle name="SAPBEXHLevel1X 2 2 4 2" xfId="9992"/>
    <cellStyle name="SAPBEXHLevel1X 2 2 4 2 2" xfId="22483"/>
    <cellStyle name="SAPBEXHLevel1X 2 2 4 3" xfId="13122"/>
    <cellStyle name="SAPBEXHLevel1X 2 2 4 3 2" xfId="14169"/>
    <cellStyle name="SAPBEXHLevel1X 2 2 4 4" xfId="17487"/>
    <cellStyle name="SAPBEXHLevel1X 2 2 4 5" xfId="27394"/>
    <cellStyle name="SAPBEXHLevel1X 2 2 4 6" xfId="31094"/>
    <cellStyle name="SAPBEXHLevel1X 2 2 5" xfId="5742"/>
    <cellStyle name="SAPBEXHLevel1X 2 2 5 2" xfId="9993"/>
    <cellStyle name="SAPBEXHLevel1X 2 2 5 2 2" xfId="19939"/>
    <cellStyle name="SAPBEXHLevel1X 2 2 5 3" xfId="13123"/>
    <cellStyle name="SAPBEXHLevel1X 2 2 5 3 2" xfId="14168"/>
    <cellStyle name="SAPBEXHLevel1X 2 2 5 4" xfId="23721"/>
    <cellStyle name="SAPBEXHLevel1X 2 2 5 5" xfId="27395"/>
    <cellStyle name="SAPBEXHLevel1X 2 2 5 6" xfId="31095"/>
    <cellStyle name="SAPBEXHLevel1X 2 2 6" xfId="9989"/>
    <cellStyle name="SAPBEXHLevel1X 2 2 6 2" xfId="22484"/>
    <cellStyle name="SAPBEXHLevel1X 2 2 7" xfId="13119"/>
    <cellStyle name="SAPBEXHLevel1X 2 2 7 2" xfId="14172"/>
    <cellStyle name="SAPBEXHLevel1X 2 2 8" xfId="21185"/>
    <cellStyle name="SAPBEXHLevel1X 2 2 9" xfId="27391"/>
    <cellStyle name="SAPBEXHLevel1X 2 3" xfId="5743"/>
    <cellStyle name="SAPBEXHLevel1X 2 3 10" xfId="31096"/>
    <cellStyle name="SAPBEXHLevel1X 2 3 2" xfId="5744"/>
    <cellStyle name="SAPBEXHLevel1X 2 3 2 2" xfId="9995"/>
    <cellStyle name="SAPBEXHLevel1X 2 3 2 2 2" xfId="22482"/>
    <cellStyle name="SAPBEXHLevel1X 2 3 2 3" xfId="13125"/>
    <cellStyle name="SAPBEXHLevel1X 2 3 2 3 2" xfId="14166"/>
    <cellStyle name="SAPBEXHLevel1X 2 3 2 4" xfId="23728"/>
    <cellStyle name="SAPBEXHLevel1X 2 3 2 5" xfId="27397"/>
    <cellStyle name="SAPBEXHLevel1X 2 3 2 6" xfId="31097"/>
    <cellStyle name="SAPBEXHLevel1X 2 3 3" xfId="5745"/>
    <cellStyle name="SAPBEXHLevel1X 2 3 3 2" xfId="9996"/>
    <cellStyle name="SAPBEXHLevel1X 2 3 3 2 2" xfId="19938"/>
    <cellStyle name="SAPBEXHLevel1X 2 3 3 3" xfId="13126"/>
    <cellStyle name="SAPBEXHLevel1X 2 3 3 3 2" xfId="14165"/>
    <cellStyle name="SAPBEXHLevel1X 2 3 3 4" xfId="21182"/>
    <cellStyle name="SAPBEXHLevel1X 2 3 3 5" xfId="27398"/>
    <cellStyle name="SAPBEXHLevel1X 2 3 3 6" xfId="31098"/>
    <cellStyle name="SAPBEXHLevel1X 2 3 4" xfId="5746"/>
    <cellStyle name="SAPBEXHLevel1X 2 3 4 2" xfId="9997"/>
    <cellStyle name="SAPBEXHLevel1X 2 3 4 2 2" xfId="15901"/>
    <cellStyle name="SAPBEXHLevel1X 2 3 4 3" xfId="13127"/>
    <cellStyle name="SAPBEXHLevel1X 2 3 4 3 2" xfId="14164"/>
    <cellStyle name="SAPBEXHLevel1X 2 3 4 4" xfId="17486"/>
    <cellStyle name="SAPBEXHLevel1X 2 3 4 5" xfId="27399"/>
    <cellStyle name="SAPBEXHLevel1X 2 3 4 6" xfId="31099"/>
    <cellStyle name="SAPBEXHLevel1X 2 3 5" xfId="5747"/>
    <cellStyle name="SAPBEXHLevel1X 2 3 5 2" xfId="9998"/>
    <cellStyle name="SAPBEXHLevel1X 2 3 5 2 2" xfId="15900"/>
    <cellStyle name="SAPBEXHLevel1X 2 3 5 3" xfId="13128"/>
    <cellStyle name="SAPBEXHLevel1X 2 3 5 3 2" xfId="14163"/>
    <cellStyle name="SAPBEXHLevel1X 2 3 5 4" xfId="23727"/>
    <cellStyle name="SAPBEXHLevel1X 2 3 5 5" xfId="27400"/>
    <cellStyle name="SAPBEXHLevel1X 2 3 5 6" xfId="31100"/>
    <cellStyle name="SAPBEXHLevel1X 2 3 6" xfId="9994"/>
    <cellStyle name="SAPBEXHLevel1X 2 3 6 2" xfId="15902"/>
    <cellStyle name="SAPBEXHLevel1X 2 3 7" xfId="13124"/>
    <cellStyle name="SAPBEXHLevel1X 2 3 7 2" xfId="14167"/>
    <cellStyle name="SAPBEXHLevel1X 2 3 8" xfId="21175"/>
    <cellStyle name="SAPBEXHLevel1X 2 3 9" xfId="27396"/>
    <cellStyle name="SAPBEXHLevel1X 2 4" xfId="5748"/>
    <cellStyle name="SAPBEXHLevel1X 2 4 2" xfId="9999"/>
    <cellStyle name="SAPBEXHLevel1X 2 4 2 2" xfId="15899"/>
    <cellStyle name="SAPBEXHLevel1X 2 4 3" xfId="13129"/>
    <cellStyle name="SAPBEXHLevel1X 2 4 3 2" xfId="14162"/>
    <cellStyle name="SAPBEXHLevel1X 2 4 4" xfId="21181"/>
    <cellStyle name="SAPBEXHLevel1X 2 4 5" xfId="27401"/>
    <cellStyle name="SAPBEXHLevel1X 2 4 6" xfId="31101"/>
    <cellStyle name="SAPBEXHLevel1X 2 5" xfId="5749"/>
    <cellStyle name="SAPBEXHLevel1X 2 5 2" xfId="10000"/>
    <cellStyle name="SAPBEXHLevel1X 2 5 2 2" xfId="22472"/>
    <cellStyle name="SAPBEXHLevel1X 2 5 3" xfId="13130"/>
    <cellStyle name="SAPBEXHLevel1X 2 5 3 2" xfId="14161"/>
    <cellStyle name="SAPBEXHLevel1X 2 5 4" xfId="17485"/>
    <cellStyle name="SAPBEXHLevel1X 2 5 5" xfId="27402"/>
    <cellStyle name="SAPBEXHLevel1X 2 5 6" xfId="31102"/>
    <cellStyle name="SAPBEXHLevel1X 2 6" xfId="9988"/>
    <cellStyle name="SAPBEXHLevel1X 2 6 2" xfId="15904"/>
    <cellStyle name="SAPBEXHLevel1X 2 7" xfId="13118"/>
    <cellStyle name="SAPBEXHLevel1X 2 7 2" xfId="14173"/>
    <cellStyle name="SAPBEXHLevel1X 2 8" xfId="23731"/>
    <cellStyle name="SAPBEXHLevel1X 2 9" xfId="27390"/>
    <cellStyle name="SAPBEXHLevel1X 3" xfId="732"/>
    <cellStyle name="SAPBEXHLevel1X 3 10" xfId="31103"/>
    <cellStyle name="SAPBEXHLevel1X 3 2" xfId="5751"/>
    <cellStyle name="SAPBEXHLevel1X 3 2 10" xfId="31104"/>
    <cellStyle name="SAPBEXHLevel1X 3 2 2" xfId="5752"/>
    <cellStyle name="SAPBEXHLevel1X 3 2 2 2" xfId="10003"/>
    <cellStyle name="SAPBEXHLevel1X 3 2 2 2 2" xfId="19935"/>
    <cellStyle name="SAPBEXHLevel1X 3 2 2 3" xfId="13133"/>
    <cellStyle name="SAPBEXHLevel1X 3 2 2 3 2" xfId="14158"/>
    <cellStyle name="SAPBEXHLevel1X 3 2 2 4" xfId="23726"/>
    <cellStyle name="SAPBEXHLevel1X 3 2 2 5" xfId="27405"/>
    <cellStyle name="SAPBEXHLevel1X 3 2 2 6" xfId="31105"/>
    <cellStyle name="SAPBEXHLevel1X 3 2 3" xfId="5753"/>
    <cellStyle name="SAPBEXHLevel1X 3 2 3 2" xfId="10004"/>
    <cellStyle name="SAPBEXHLevel1X 3 2 3 2 2" xfId="15898"/>
    <cellStyle name="SAPBEXHLevel1X 3 2 3 3" xfId="13134"/>
    <cellStyle name="SAPBEXHLevel1X 3 2 3 3 2" xfId="14157"/>
    <cellStyle name="SAPBEXHLevel1X 3 2 3 4" xfId="21180"/>
    <cellStyle name="SAPBEXHLevel1X 3 2 3 5" xfId="27406"/>
    <cellStyle name="SAPBEXHLevel1X 3 2 3 6" xfId="31106"/>
    <cellStyle name="SAPBEXHLevel1X 3 2 4" xfId="5754"/>
    <cellStyle name="SAPBEXHLevel1X 3 2 4 2" xfId="10005"/>
    <cellStyle name="SAPBEXHLevel1X 3 2 4 2 2" xfId="22478"/>
    <cellStyle name="SAPBEXHLevel1X 3 2 4 3" xfId="13135"/>
    <cellStyle name="SAPBEXHLevel1X 3 2 4 3 2" xfId="14156"/>
    <cellStyle name="SAPBEXHLevel1X 3 2 4 4" xfId="17484"/>
    <cellStyle name="SAPBEXHLevel1X 3 2 4 5" xfId="27407"/>
    <cellStyle name="SAPBEXHLevel1X 3 2 4 6" xfId="31107"/>
    <cellStyle name="SAPBEXHLevel1X 3 2 5" xfId="5755"/>
    <cellStyle name="SAPBEXHLevel1X 3 2 5 2" xfId="10006"/>
    <cellStyle name="SAPBEXHLevel1X 3 2 5 2 2" xfId="19934"/>
    <cellStyle name="SAPBEXHLevel1X 3 2 5 3" xfId="13136"/>
    <cellStyle name="SAPBEXHLevel1X 3 2 5 3 2" xfId="14155"/>
    <cellStyle name="SAPBEXHLevel1X 3 2 5 4" xfId="23725"/>
    <cellStyle name="SAPBEXHLevel1X 3 2 5 5" xfId="27408"/>
    <cellStyle name="SAPBEXHLevel1X 3 2 5 6" xfId="31108"/>
    <cellStyle name="SAPBEXHLevel1X 3 2 6" xfId="10002"/>
    <cellStyle name="SAPBEXHLevel1X 3 2 6 2" xfId="22479"/>
    <cellStyle name="SAPBEXHLevel1X 3 2 7" xfId="13132"/>
    <cellStyle name="SAPBEXHLevel1X 3 2 7 2" xfId="14159"/>
    <cellStyle name="SAPBEXHLevel1X 3 2 8" xfId="21176"/>
    <cellStyle name="SAPBEXHLevel1X 3 2 9" xfId="27404"/>
    <cellStyle name="SAPBEXHLevel1X 3 3" xfId="5756"/>
    <cellStyle name="SAPBEXHLevel1X 3 3 10" xfId="31109"/>
    <cellStyle name="SAPBEXHLevel1X 3 3 2" xfId="5757"/>
    <cellStyle name="SAPBEXHLevel1X 3 3 2 2" xfId="10008"/>
    <cellStyle name="SAPBEXHLevel1X 3 3 2 2 2" xfId="22473"/>
    <cellStyle name="SAPBEXHLevel1X 3 3 2 3" xfId="13138"/>
    <cellStyle name="SAPBEXHLevel1X 3 3 2 3 2" xfId="14153"/>
    <cellStyle name="SAPBEXHLevel1X 3 3 2 4" xfId="17483"/>
    <cellStyle name="SAPBEXHLevel1X 3 3 2 5" xfId="27410"/>
    <cellStyle name="SAPBEXHLevel1X 3 3 2 6" xfId="31110"/>
    <cellStyle name="SAPBEXHLevel1X 3 3 3" xfId="5758"/>
    <cellStyle name="SAPBEXHLevel1X 3 3 3 2" xfId="10009"/>
    <cellStyle name="SAPBEXHLevel1X 3 3 3 2 2" xfId="19929"/>
    <cellStyle name="SAPBEXHLevel1X 3 3 3 3" xfId="13139"/>
    <cellStyle name="SAPBEXHLevel1X 3 3 3 3 2" xfId="14152"/>
    <cellStyle name="SAPBEXHLevel1X 3 3 3 4" xfId="23724"/>
    <cellStyle name="SAPBEXHLevel1X 3 3 3 5" xfId="27411"/>
    <cellStyle name="SAPBEXHLevel1X 3 3 3 6" xfId="31111"/>
    <cellStyle name="SAPBEXHLevel1X 3 3 4" xfId="5759"/>
    <cellStyle name="SAPBEXHLevel1X 3 3 4 2" xfId="10010"/>
    <cellStyle name="SAPBEXHLevel1X 3 3 4 2 2" xfId="22477"/>
    <cellStyle name="SAPBEXHLevel1X 3 3 4 3" xfId="13140"/>
    <cellStyle name="SAPBEXHLevel1X 3 3 4 3 2" xfId="14151"/>
    <cellStyle name="SAPBEXHLevel1X 3 3 4 4" xfId="21178"/>
    <cellStyle name="SAPBEXHLevel1X 3 3 4 5" xfId="27412"/>
    <cellStyle name="SAPBEXHLevel1X 3 3 4 6" xfId="31112"/>
    <cellStyle name="SAPBEXHLevel1X 3 3 5" xfId="5760"/>
    <cellStyle name="SAPBEXHLevel1X 3 3 5 2" xfId="10011"/>
    <cellStyle name="SAPBEXHLevel1X 3 3 5 2 2" xfId="19933"/>
    <cellStyle name="SAPBEXHLevel1X 3 3 5 3" xfId="13141"/>
    <cellStyle name="SAPBEXHLevel1X 3 3 5 3 2" xfId="14150"/>
    <cellStyle name="SAPBEXHLevel1X 3 3 5 4" xfId="17482"/>
    <cellStyle name="SAPBEXHLevel1X 3 3 5 5" xfId="27413"/>
    <cellStyle name="SAPBEXHLevel1X 3 3 5 6" xfId="31113"/>
    <cellStyle name="SAPBEXHLevel1X 3 3 6" xfId="10007"/>
    <cellStyle name="SAPBEXHLevel1X 3 3 6 2" xfId="15897"/>
    <cellStyle name="SAPBEXHLevel1X 3 3 7" xfId="13137"/>
    <cellStyle name="SAPBEXHLevel1X 3 3 7 2" xfId="14154"/>
    <cellStyle name="SAPBEXHLevel1X 3 3 8" xfId="21179"/>
    <cellStyle name="SAPBEXHLevel1X 3 3 9" xfId="27409"/>
    <cellStyle name="SAPBEXHLevel1X 3 4" xfId="5761"/>
    <cellStyle name="SAPBEXHLevel1X 3 4 2" xfId="10012"/>
    <cellStyle name="SAPBEXHLevel1X 3 4 2 2" xfId="15896"/>
    <cellStyle name="SAPBEXHLevel1X 3 4 3" xfId="13142"/>
    <cellStyle name="SAPBEXHLevel1X 3 4 3 2" xfId="14149"/>
    <cellStyle name="SAPBEXHLevel1X 3 4 4" xfId="23723"/>
    <cellStyle name="SAPBEXHLevel1X 3 4 5" xfId="27414"/>
    <cellStyle name="SAPBEXHLevel1X 3 4 6" xfId="31114"/>
    <cellStyle name="SAPBEXHLevel1X 3 5" xfId="5762"/>
    <cellStyle name="SAPBEXHLevel1X 3 5 2" xfId="10013"/>
    <cellStyle name="SAPBEXHLevel1X 3 5 2 2" xfId="22476"/>
    <cellStyle name="SAPBEXHLevel1X 3 5 3" xfId="13143"/>
    <cellStyle name="SAPBEXHLevel1X 3 5 3 2" xfId="14148"/>
    <cellStyle name="SAPBEXHLevel1X 3 5 4" xfId="21177"/>
    <cellStyle name="SAPBEXHLevel1X 3 5 5" xfId="27415"/>
    <cellStyle name="SAPBEXHLevel1X 3 5 6" xfId="31115"/>
    <cellStyle name="SAPBEXHLevel1X 3 6" xfId="10001"/>
    <cellStyle name="SAPBEXHLevel1X 3 6 2" xfId="19928"/>
    <cellStyle name="SAPBEXHLevel1X 3 7" xfId="13131"/>
    <cellStyle name="SAPBEXHLevel1X 3 7 2" xfId="14160"/>
    <cellStyle name="SAPBEXHLevel1X 3 8" xfId="23722"/>
    <cellStyle name="SAPBEXHLevel1X 3 9" xfId="27403"/>
    <cellStyle name="SAPBEXHLevel1X 4" xfId="733"/>
    <cellStyle name="SAPBEXHLevel1X 4 10" xfId="31116"/>
    <cellStyle name="SAPBEXHLevel1X 4 2" xfId="5764"/>
    <cellStyle name="SAPBEXHLevel1X 4 2 10" xfId="31117"/>
    <cellStyle name="SAPBEXHLevel1X 4 2 2" xfId="5765"/>
    <cellStyle name="SAPBEXHLevel1X 4 2 2 2" xfId="10016"/>
    <cellStyle name="SAPBEXHLevel1X 4 2 2 2 2" xfId="22475"/>
    <cellStyle name="SAPBEXHLevel1X 4 2 2 3" xfId="13146"/>
    <cellStyle name="SAPBEXHLevel1X 4 2 2 3 2" xfId="14145"/>
    <cellStyle name="SAPBEXHLevel1X 4 2 2 4" xfId="17479"/>
    <cellStyle name="SAPBEXHLevel1X 4 2 2 5" xfId="27418"/>
    <cellStyle name="SAPBEXHLevel1X 4 2 2 6" xfId="31118"/>
    <cellStyle name="SAPBEXHLevel1X 4 2 3" xfId="5766"/>
    <cellStyle name="SAPBEXHLevel1X 4 2 3 2" xfId="10017"/>
    <cellStyle name="SAPBEXHLevel1X 4 2 3 2 2" xfId="19931"/>
    <cellStyle name="SAPBEXHLevel1X 4 2 3 3" xfId="13147"/>
    <cellStyle name="SAPBEXHLevel1X 4 2 3 3 2" xfId="14144"/>
    <cellStyle name="SAPBEXHLevel1X 4 2 3 4" xfId="23713"/>
    <cellStyle name="SAPBEXHLevel1X 4 2 3 5" xfId="27419"/>
    <cellStyle name="SAPBEXHLevel1X 4 2 3 6" xfId="31119"/>
    <cellStyle name="SAPBEXHLevel1X 4 2 4" xfId="5767"/>
    <cellStyle name="SAPBEXHLevel1X 4 2 4 2" xfId="10018"/>
    <cellStyle name="SAPBEXHLevel1X 4 2 4 2 2" xfId="15894"/>
    <cellStyle name="SAPBEXHLevel1X 4 2 4 3" xfId="13148"/>
    <cellStyle name="SAPBEXHLevel1X 4 2 4 3 2" xfId="14143"/>
    <cellStyle name="SAPBEXHLevel1X 4 2 4 4" xfId="21167"/>
    <cellStyle name="SAPBEXHLevel1X 4 2 4 5" xfId="27420"/>
    <cellStyle name="SAPBEXHLevel1X 4 2 4 6" xfId="31120"/>
    <cellStyle name="SAPBEXHLevel1X 4 2 5" xfId="5768"/>
    <cellStyle name="SAPBEXHLevel1X 4 2 5 2" xfId="10019"/>
    <cellStyle name="SAPBEXHLevel1X 4 2 5 2 2" xfId="22474"/>
    <cellStyle name="SAPBEXHLevel1X 4 2 5 3" xfId="13149"/>
    <cellStyle name="SAPBEXHLevel1X 4 2 5 3 2" xfId="14142"/>
    <cellStyle name="SAPBEXHLevel1X 4 2 5 4" xfId="23720"/>
    <cellStyle name="SAPBEXHLevel1X 4 2 5 5" xfId="27421"/>
    <cellStyle name="SAPBEXHLevel1X 4 2 5 6" xfId="31121"/>
    <cellStyle name="SAPBEXHLevel1X 4 2 6" xfId="10015"/>
    <cellStyle name="SAPBEXHLevel1X 4 2 6 2" xfId="15895"/>
    <cellStyle name="SAPBEXHLevel1X 4 2 7" xfId="13145"/>
    <cellStyle name="SAPBEXHLevel1X 4 2 7 2" xfId="14146"/>
    <cellStyle name="SAPBEXHLevel1X 4 2 8" xfId="17480"/>
    <cellStyle name="SAPBEXHLevel1X 4 2 9" xfId="27417"/>
    <cellStyle name="SAPBEXHLevel1X 4 3" xfId="5769"/>
    <cellStyle name="SAPBEXHLevel1X 4 3 10" xfId="31122"/>
    <cellStyle name="SAPBEXHLevel1X 4 3 2" xfId="5770"/>
    <cellStyle name="SAPBEXHLevel1X 4 3 2 2" xfId="10021"/>
    <cellStyle name="SAPBEXHLevel1X 4 3 2 2 2" xfId="15893"/>
    <cellStyle name="SAPBEXHLevel1X 4 3 2 3" xfId="13151"/>
    <cellStyle name="SAPBEXHLevel1X 4 3 2 3 2" xfId="14140"/>
    <cellStyle name="SAPBEXHLevel1X 4 3 2 4" xfId="17478"/>
    <cellStyle name="SAPBEXHLevel1X 4 3 2 5" xfId="27423"/>
    <cellStyle name="SAPBEXHLevel1X 4 3 2 6" xfId="31123"/>
    <cellStyle name="SAPBEXHLevel1X 4 3 3" xfId="5771"/>
    <cellStyle name="SAPBEXHLevel1X 4 3 3 2" xfId="10022"/>
    <cellStyle name="SAPBEXHLevel1X 4 3 3 2 2" xfId="15892"/>
    <cellStyle name="SAPBEXHLevel1X 4 3 3 3" xfId="13152"/>
    <cellStyle name="SAPBEXHLevel1X 4 3 3 3 2" xfId="14139"/>
    <cellStyle name="SAPBEXHLevel1X 4 3 3 4" xfId="23719"/>
    <cellStyle name="SAPBEXHLevel1X 4 3 3 5" xfId="27424"/>
    <cellStyle name="SAPBEXHLevel1X 4 3 3 6" xfId="31124"/>
    <cellStyle name="SAPBEXHLevel1X 4 3 4" xfId="5772"/>
    <cellStyle name="SAPBEXHLevel1X 4 3 4 2" xfId="10023"/>
    <cellStyle name="SAPBEXHLevel1X 4 3 4 2 2" xfId="15891"/>
    <cellStyle name="SAPBEXHLevel1X 4 3 4 3" xfId="13153"/>
    <cellStyle name="SAPBEXHLevel1X 4 3 4 3 2" xfId="14138"/>
    <cellStyle name="SAPBEXHLevel1X 4 3 4 4" xfId="21173"/>
    <cellStyle name="SAPBEXHLevel1X 4 3 4 5" xfId="27425"/>
    <cellStyle name="SAPBEXHLevel1X 4 3 4 6" xfId="31125"/>
    <cellStyle name="SAPBEXHLevel1X 4 3 5" xfId="5773"/>
    <cellStyle name="SAPBEXHLevel1X 4 3 5 2" xfId="10024"/>
    <cellStyle name="SAPBEXHLevel1X 4 3 5 2 2" xfId="22464"/>
    <cellStyle name="SAPBEXHLevel1X 4 3 5 3" xfId="13154"/>
    <cellStyle name="SAPBEXHLevel1X 4 3 5 3 2" xfId="14137"/>
    <cellStyle name="SAPBEXHLevel1X 4 3 5 4" xfId="17477"/>
    <cellStyle name="SAPBEXHLevel1X 4 3 5 5" xfId="27426"/>
    <cellStyle name="SAPBEXHLevel1X 4 3 5 6" xfId="31126"/>
    <cellStyle name="SAPBEXHLevel1X 4 3 6" xfId="10020"/>
    <cellStyle name="SAPBEXHLevel1X 4 3 6 2" xfId="19930"/>
    <cellStyle name="SAPBEXHLevel1X 4 3 7" xfId="13150"/>
    <cellStyle name="SAPBEXHLevel1X 4 3 7 2" xfId="14141"/>
    <cellStyle name="SAPBEXHLevel1X 4 3 8" xfId="21174"/>
    <cellStyle name="SAPBEXHLevel1X 4 3 9" xfId="27422"/>
    <cellStyle name="SAPBEXHLevel1X 4 4" xfId="5774"/>
    <cellStyle name="SAPBEXHLevel1X 4 4 2" xfId="10025"/>
    <cellStyle name="SAPBEXHLevel1X 4 4 2 2" xfId="19920"/>
    <cellStyle name="SAPBEXHLevel1X 4 4 3" xfId="13155"/>
    <cellStyle name="SAPBEXHLevel1X 4 4 3 2" xfId="14136"/>
    <cellStyle name="SAPBEXHLevel1X 4 4 4" xfId="23714"/>
    <cellStyle name="SAPBEXHLevel1X 4 4 5" xfId="27427"/>
    <cellStyle name="SAPBEXHLevel1X 4 4 6" xfId="31127"/>
    <cellStyle name="SAPBEXHLevel1X 4 5" xfId="5775"/>
    <cellStyle name="SAPBEXHLevel1X 4 5 2" xfId="10026"/>
    <cellStyle name="SAPBEXHLevel1X 4 5 2 2" xfId="22471"/>
    <cellStyle name="SAPBEXHLevel1X 4 5 3" xfId="13156"/>
    <cellStyle name="SAPBEXHLevel1X 4 5 3 2" xfId="14135"/>
    <cellStyle name="SAPBEXHLevel1X 4 5 4" xfId="21168"/>
    <cellStyle name="SAPBEXHLevel1X 4 5 5" xfId="27428"/>
    <cellStyle name="SAPBEXHLevel1X 4 5 6" xfId="31128"/>
    <cellStyle name="SAPBEXHLevel1X 4 6" xfId="10014"/>
    <cellStyle name="SAPBEXHLevel1X 4 6 2" xfId="19932"/>
    <cellStyle name="SAPBEXHLevel1X 4 7" xfId="13144"/>
    <cellStyle name="SAPBEXHLevel1X 4 7 2" xfId="14147"/>
    <cellStyle name="SAPBEXHLevel1X 4 8" xfId="17481"/>
    <cellStyle name="SAPBEXHLevel1X 4 9" xfId="27416"/>
    <cellStyle name="SAPBEXHLevel1X 5" xfId="734"/>
    <cellStyle name="SAPBEXHLevel1X 5 10" xfId="31129"/>
    <cellStyle name="SAPBEXHLevel1X 5 2" xfId="5777"/>
    <cellStyle name="SAPBEXHLevel1X 5 2 10" xfId="31130"/>
    <cellStyle name="SAPBEXHLevel1X 5 2 2" xfId="5778"/>
    <cellStyle name="SAPBEXHLevel1X 5 2 2 2" xfId="10029"/>
    <cellStyle name="SAPBEXHLevel1X 5 2 2 2 2" xfId="22470"/>
    <cellStyle name="SAPBEXHLevel1X 5 2 2 3" xfId="13159"/>
    <cellStyle name="SAPBEXHLevel1X 5 2 2 3 2" xfId="14132"/>
    <cellStyle name="SAPBEXHLevel1X 5 2 2 4" xfId="17476"/>
    <cellStyle name="SAPBEXHLevel1X 5 2 2 5" xfId="27431"/>
    <cellStyle name="SAPBEXHLevel1X 5 2 2 6" xfId="31131"/>
    <cellStyle name="SAPBEXHLevel1X 5 2 3" xfId="5779"/>
    <cellStyle name="SAPBEXHLevel1X 5 2 3 2" xfId="10030"/>
    <cellStyle name="SAPBEXHLevel1X 5 2 3 2 2" xfId="19926"/>
    <cellStyle name="SAPBEXHLevel1X 5 2 3 3" xfId="13160"/>
    <cellStyle name="SAPBEXHLevel1X 5 2 3 3 2" xfId="14131"/>
    <cellStyle name="SAPBEXHLevel1X 5 2 3 4" xfId="23717"/>
    <cellStyle name="SAPBEXHLevel1X 5 2 3 5" xfId="27432"/>
    <cellStyle name="SAPBEXHLevel1X 5 2 3 6" xfId="31132"/>
    <cellStyle name="SAPBEXHLevel1X 5 2 4" xfId="5780"/>
    <cellStyle name="SAPBEXHLevel1X 5 2 4 2" xfId="10031"/>
    <cellStyle name="SAPBEXHLevel1X 5 2 4 2 2" xfId="15889"/>
    <cellStyle name="SAPBEXHLevel1X 5 2 4 3" xfId="13161"/>
    <cellStyle name="SAPBEXHLevel1X 5 2 4 3 2" xfId="14130"/>
    <cellStyle name="SAPBEXHLevel1X 5 2 4 4" xfId="21171"/>
    <cellStyle name="SAPBEXHLevel1X 5 2 4 5" xfId="27433"/>
    <cellStyle name="SAPBEXHLevel1X 5 2 4 6" xfId="31133"/>
    <cellStyle name="SAPBEXHLevel1X 5 2 5" xfId="5781"/>
    <cellStyle name="SAPBEXHLevel1X 5 2 5 2" xfId="10032"/>
    <cellStyle name="SAPBEXHLevel1X 5 2 5 2 2" xfId="22465"/>
    <cellStyle name="SAPBEXHLevel1X 5 2 5 3" xfId="13162"/>
    <cellStyle name="SAPBEXHLevel1X 5 2 5 3 2" xfId="14129"/>
    <cellStyle name="SAPBEXHLevel1X 5 2 5 4" xfId="17475"/>
    <cellStyle name="SAPBEXHLevel1X 5 2 5 5" xfId="27434"/>
    <cellStyle name="SAPBEXHLevel1X 5 2 5 6" xfId="31134"/>
    <cellStyle name="SAPBEXHLevel1X 5 2 6" xfId="10028"/>
    <cellStyle name="SAPBEXHLevel1X 5 2 6 2" xfId="15890"/>
    <cellStyle name="SAPBEXHLevel1X 5 2 7" xfId="13158"/>
    <cellStyle name="SAPBEXHLevel1X 5 2 7 2" xfId="14133"/>
    <cellStyle name="SAPBEXHLevel1X 5 2 8" xfId="21172"/>
    <cellStyle name="SAPBEXHLevel1X 5 2 9" xfId="27430"/>
    <cellStyle name="SAPBEXHLevel1X 5 3" xfId="5782"/>
    <cellStyle name="SAPBEXHLevel1X 5 3 10" xfId="31135"/>
    <cellStyle name="SAPBEXHLevel1X 5 3 2" xfId="5783"/>
    <cellStyle name="SAPBEXHLevel1X 5 3 2 2" xfId="10034"/>
    <cellStyle name="SAPBEXHLevel1X 5 3 2 2 2" xfId="22469"/>
    <cellStyle name="SAPBEXHLevel1X 5 3 2 3" xfId="13164"/>
    <cellStyle name="SAPBEXHLevel1X 5 3 2 3 2" xfId="14127"/>
    <cellStyle name="SAPBEXHLevel1X 5 3 2 4" xfId="21170"/>
    <cellStyle name="SAPBEXHLevel1X 5 3 2 5" xfId="27436"/>
    <cellStyle name="SAPBEXHLevel1X 5 3 2 6" xfId="31136"/>
    <cellStyle name="SAPBEXHLevel1X 5 3 3" xfId="5784"/>
    <cellStyle name="SAPBEXHLevel1X 5 3 3 2" xfId="10035"/>
    <cellStyle name="SAPBEXHLevel1X 5 3 3 2 2" xfId="19925"/>
    <cellStyle name="SAPBEXHLevel1X 5 3 3 3" xfId="13165"/>
    <cellStyle name="SAPBEXHLevel1X 5 3 3 3 2" xfId="14126"/>
    <cellStyle name="SAPBEXHLevel1X 5 3 3 4" xfId="17474"/>
    <cellStyle name="SAPBEXHLevel1X 5 3 3 5" xfId="27437"/>
    <cellStyle name="SAPBEXHLevel1X 5 3 3 6" xfId="31137"/>
    <cellStyle name="SAPBEXHLevel1X 5 3 4" xfId="5785"/>
    <cellStyle name="SAPBEXHLevel1X 5 3 4 2" xfId="10036"/>
    <cellStyle name="SAPBEXHLevel1X 5 3 4 2 2" xfId="15888"/>
    <cellStyle name="SAPBEXHLevel1X 5 3 4 3" xfId="13166"/>
    <cellStyle name="SAPBEXHLevel1X 5 3 4 3 2" xfId="14125"/>
    <cellStyle name="SAPBEXHLevel1X 5 3 4 4" xfId="23715"/>
    <cellStyle name="SAPBEXHLevel1X 5 3 4 5" xfId="27438"/>
    <cellStyle name="SAPBEXHLevel1X 5 3 4 6" xfId="31138"/>
    <cellStyle name="SAPBEXHLevel1X 5 3 5" xfId="5786"/>
    <cellStyle name="SAPBEXHLevel1X 5 3 5 2" xfId="10037"/>
    <cellStyle name="SAPBEXHLevel1X 5 3 5 2 2" xfId="22468"/>
    <cellStyle name="SAPBEXHLevel1X 5 3 5 3" xfId="13167"/>
    <cellStyle name="SAPBEXHLevel1X 5 3 5 3 2" xfId="14124"/>
    <cellStyle name="SAPBEXHLevel1X 5 3 5 4" xfId="21169"/>
    <cellStyle name="SAPBEXHLevel1X 5 3 5 5" xfId="27439"/>
    <cellStyle name="SAPBEXHLevel1X 5 3 5 6" xfId="31139"/>
    <cellStyle name="SAPBEXHLevel1X 5 3 6" xfId="10033"/>
    <cellStyle name="SAPBEXHLevel1X 5 3 6 2" xfId="19921"/>
    <cellStyle name="SAPBEXHLevel1X 5 3 7" xfId="13163"/>
    <cellStyle name="SAPBEXHLevel1X 5 3 7 2" xfId="14128"/>
    <cellStyle name="SAPBEXHLevel1X 5 3 8" xfId="23716"/>
    <cellStyle name="SAPBEXHLevel1X 5 3 9" xfId="27435"/>
    <cellStyle name="SAPBEXHLevel1X 5 4" xfId="5787"/>
    <cellStyle name="SAPBEXHLevel1X 5 4 2" xfId="10038"/>
    <cellStyle name="SAPBEXHLevel1X 5 4 2 2" xfId="19924"/>
    <cellStyle name="SAPBEXHLevel1X 5 4 3" xfId="13168"/>
    <cellStyle name="SAPBEXHLevel1X 5 4 3 2" xfId="14123"/>
    <cellStyle name="SAPBEXHLevel1X 5 4 4" xfId="17473"/>
    <cellStyle name="SAPBEXHLevel1X 5 4 5" xfId="27440"/>
    <cellStyle name="SAPBEXHLevel1X 5 4 6" xfId="31140"/>
    <cellStyle name="SAPBEXHLevel1X 5 5" xfId="5788"/>
    <cellStyle name="SAPBEXHLevel1X 5 5 2" xfId="10039"/>
    <cellStyle name="SAPBEXHLevel1X 5 5 2 2" xfId="15887"/>
    <cellStyle name="SAPBEXHLevel1X 5 5 3" xfId="13169"/>
    <cellStyle name="SAPBEXHLevel1X 5 5 3 2" xfId="14122"/>
    <cellStyle name="SAPBEXHLevel1X 5 5 4" xfId="17472"/>
    <cellStyle name="SAPBEXHLevel1X 5 5 5" xfId="27441"/>
    <cellStyle name="SAPBEXHLevel1X 5 5 6" xfId="31141"/>
    <cellStyle name="SAPBEXHLevel1X 5 6" xfId="10027"/>
    <cellStyle name="SAPBEXHLevel1X 5 6 2" xfId="19927"/>
    <cellStyle name="SAPBEXHLevel1X 5 7" xfId="13157"/>
    <cellStyle name="SAPBEXHLevel1X 5 7 2" xfId="14134"/>
    <cellStyle name="SAPBEXHLevel1X 5 8" xfId="23718"/>
    <cellStyle name="SAPBEXHLevel1X 5 9" xfId="27429"/>
    <cellStyle name="SAPBEXHLevel1X 6" xfId="5789"/>
    <cellStyle name="SAPBEXHLevel1X 6 10" xfId="31142"/>
    <cellStyle name="SAPBEXHLevel1X 6 2" xfId="5790"/>
    <cellStyle name="SAPBEXHLevel1X 6 2 10" xfId="31143"/>
    <cellStyle name="SAPBEXHLevel1X 6 2 2" xfId="5791"/>
    <cellStyle name="SAPBEXHLevel1X 6 2 2 2" xfId="10042"/>
    <cellStyle name="SAPBEXHLevel1X 6 2 2 2 2" xfId="15886"/>
    <cellStyle name="SAPBEXHLevel1X 6 2 2 3" xfId="13172"/>
    <cellStyle name="SAPBEXHLevel1X 6 2 2 3 2" xfId="14119"/>
    <cellStyle name="SAPBEXHLevel1X 6 2 2 4" xfId="17469"/>
    <cellStyle name="SAPBEXHLevel1X 6 2 2 5" xfId="27444"/>
    <cellStyle name="SAPBEXHLevel1X 6 2 2 6" xfId="31144"/>
    <cellStyle name="SAPBEXHLevel1X 6 2 3" xfId="5792"/>
    <cellStyle name="SAPBEXHLevel1X 6 2 3 2" xfId="10043"/>
    <cellStyle name="SAPBEXHLevel1X 6 2 3 2 2" xfId="22466"/>
    <cellStyle name="SAPBEXHLevel1X 6 2 3 3" xfId="13173"/>
    <cellStyle name="SAPBEXHLevel1X 6 2 3 3 2" xfId="14118"/>
    <cellStyle name="SAPBEXHLevel1X 6 2 3 4" xfId="17468"/>
    <cellStyle name="SAPBEXHLevel1X 6 2 3 5" xfId="27445"/>
    <cellStyle name="SAPBEXHLevel1X 6 2 3 6" xfId="31145"/>
    <cellStyle name="SAPBEXHLevel1X 6 2 4" xfId="5793"/>
    <cellStyle name="SAPBEXHLevel1X 6 2 4 2" xfId="10044"/>
    <cellStyle name="SAPBEXHLevel1X 6 2 4 2 2" xfId="19922"/>
    <cellStyle name="SAPBEXHLevel1X 6 2 4 3" xfId="13174"/>
    <cellStyle name="SAPBEXHLevel1X 6 2 4 3 2" xfId="14117"/>
    <cellStyle name="SAPBEXHLevel1X 6 2 4 4" xfId="17467"/>
    <cellStyle name="SAPBEXHLevel1X 6 2 4 5" xfId="27446"/>
    <cellStyle name="SAPBEXHLevel1X 6 2 4 6" xfId="31146"/>
    <cellStyle name="SAPBEXHLevel1X 6 2 5" xfId="5794"/>
    <cellStyle name="SAPBEXHLevel1X 6 2 5 2" xfId="10045"/>
    <cellStyle name="SAPBEXHLevel1X 6 2 5 2 2" xfId="15885"/>
    <cellStyle name="SAPBEXHLevel1X 6 2 5 3" xfId="13175"/>
    <cellStyle name="SAPBEXHLevel1X 6 2 5 3 2" xfId="14116"/>
    <cellStyle name="SAPBEXHLevel1X 6 2 5 4" xfId="23712"/>
    <cellStyle name="SAPBEXHLevel1X 6 2 5 5" xfId="27447"/>
    <cellStyle name="SAPBEXHLevel1X 6 2 5 6" xfId="31147"/>
    <cellStyle name="SAPBEXHLevel1X 6 2 6" xfId="10041"/>
    <cellStyle name="SAPBEXHLevel1X 6 2 6 2" xfId="19923"/>
    <cellStyle name="SAPBEXHLevel1X 6 2 7" xfId="13171"/>
    <cellStyle name="SAPBEXHLevel1X 6 2 7 2" xfId="14120"/>
    <cellStyle name="SAPBEXHLevel1X 6 2 8" xfId="17470"/>
    <cellStyle name="SAPBEXHLevel1X 6 2 9" xfId="27443"/>
    <cellStyle name="SAPBEXHLevel1X 6 3" xfId="5795"/>
    <cellStyle name="SAPBEXHLevel1X 6 3 10" xfId="31148"/>
    <cellStyle name="SAPBEXHLevel1X 6 3 2" xfId="5796"/>
    <cellStyle name="SAPBEXHLevel1X 6 3 2 2" xfId="10047"/>
    <cellStyle name="SAPBEXHLevel1X 6 3 2 2 2" xfId="15883"/>
    <cellStyle name="SAPBEXHLevel1X 6 3 2 3" xfId="13177"/>
    <cellStyle name="SAPBEXHLevel1X 6 3 2 3 2" xfId="14114"/>
    <cellStyle name="SAPBEXHLevel1X 6 3 2 4" xfId="17466"/>
    <cellStyle name="SAPBEXHLevel1X 6 3 2 5" xfId="27449"/>
    <cellStyle name="SAPBEXHLevel1X 6 3 2 6" xfId="31149"/>
    <cellStyle name="SAPBEXHLevel1X 6 3 3" xfId="5797"/>
    <cellStyle name="SAPBEXHLevel1X 6 3 3 2" xfId="10048"/>
    <cellStyle name="SAPBEXHLevel1X 6 3 3 2 2" xfId="22456"/>
    <cellStyle name="SAPBEXHLevel1X 6 3 3 3" xfId="13178"/>
    <cellStyle name="SAPBEXHLevel1X 6 3 3 3 2" xfId="14113"/>
    <cellStyle name="SAPBEXHLevel1X 6 3 3 4" xfId="23710"/>
    <cellStyle name="SAPBEXHLevel1X 6 3 3 5" xfId="27450"/>
    <cellStyle name="SAPBEXHLevel1X 6 3 3 6" xfId="31150"/>
    <cellStyle name="SAPBEXHLevel1X 6 3 4" xfId="5798"/>
    <cellStyle name="SAPBEXHLevel1X 6 3 4 2" xfId="10049"/>
    <cellStyle name="SAPBEXHLevel1X 6 3 4 2 2" xfId="19912"/>
    <cellStyle name="SAPBEXHLevel1X 6 3 4 3" xfId="13179"/>
    <cellStyle name="SAPBEXHLevel1X 6 3 4 3 2" xfId="14112"/>
    <cellStyle name="SAPBEXHLevel1X 6 3 4 4" xfId="21164"/>
    <cellStyle name="SAPBEXHLevel1X 6 3 4 5" xfId="27451"/>
    <cellStyle name="SAPBEXHLevel1X 6 3 4 6" xfId="31151"/>
    <cellStyle name="SAPBEXHLevel1X 6 3 5" xfId="5799"/>
    <cellStyle name="SAPBEXHLevel1X 6 3 5 2" xfId="10050"/>
    <cellStyle name="SAPBEXHLevel1X 6 3 5 2 2" xfId="22463"/>
    <cellStyle name="SAPBEXHLevel1X 6 3 5 3" xfId="13180"/>
    <cellStyle name="SAPBEXHLevel1X 6 3 5 3 2" xfId="14111"/>
    <cellStyle name="SAPBEXHLevel1X 6 3 5 4" xfId="23711"/>
    <cellStyle name="SAPBEXHLevel1X 6 3 5 5" xfId="27452"/>
    <cellStyle name="SAPBEXHLevel1X 6 3 5 6" xfId="31152"/>
    <cellStyle name="SAPBEXHLevel1X 6 3 6" xfId="10046"/>
    <cellStyle name="SAPBEXHLevel1X 6 3 6 2" xfId="15884"/>
    <cellStyle name="SAPBEXHLevel1X 6 3 7" xfId="13176"/>
    <cellStyle name="SAPBEXHLevel1X 6 3 7 2" xfId="14115"/>
    <cellStyle name="SAPBEXHLevel1X 6 3 8" xfId="21166"/>
    <cellStyle name="SAPBEXHLevel1X 6 3 9" xfId="27448"/>
    <cellStyle name="SAPBEXHLevel1X 6 4" xfId="5800"/>
    <cellStyle name="SAPBEXHLevel1X 6 4 2" xfId="10051"/>
    <cellStyle name="SAPBEXHLevel1X 6 4 2 2" xfId="19919"/>
    <cellStyle name="SAPBEXHLevel1X 6 4 3" xfId="13181"/>
    <cellStyle name="SAPBEXHLevel1X 6 4 3 2" xfId="14110"/>
    <cellStyle name="SAPBEXHLevel1X 6 4 4" xfId="21165"/>
    <cellStyle name="SAPBEXHLevel1X 6 4 5" xfId="27453"/>
    <cellStyle name="SAPBEXHLevel1X 6 4 6" xfId="31153"/>
    <cellStyle name="SAPBEXHLevel1X 6 5" xfId="5801"/>
    <cellStyle name="SAPBEXHLevel1X 6 5 2" xfId="10052"/>
    <cellStyle name="SAPBEXHLevel1X 6 5 2 2" xfId="15882"/>
    <cellStyle name="SAPBEXHLevel1X 6 5 3" xfId="13182"/>
    <cellStyle name="SAPBEXHLevel1X 6 5 3 2" xfId="14109"/>
    <cellStyle name="SAPBEXHLevel1X 6 5 4" xfId="17465"/>
    <cellStyle name="SAPBEXHLevel1X 6 5 5" xfId="27454"/>
    <cellStyle name="SAPBEXHLevel1X 6 5 6" xfId="31154"/>
    <cellStyle name="SAPBEXHLevel1X 6 6" xfId="10040"/>
    <cellStyle name="SAPBEXHLevel1X 6 6 2" xfId="22467"/>
    <cellStyle name="SAPBEXHLevel1X 6 7" xfId="13170"/>
    <cellStyle name="SAPBEXHLevel1X 6 7 2" xfId="14121"/>
    <cellStyle name="SAPBEXHLevel1X 6 8" xfId="17471"/>
    <cellStyle name="SAPBEXHLevel1X 6 9" xfId="27442"/>
    <cellStyle name="SAPBEXHLevel1X 7" xfId="5802"/>
    <cellStyle name="SAPBEXHLevel1X 7 10" xfId="31155"/>
    <cellStyle name="SAPBEXHLevel1X 7 2" xfId="5803"/>
    <cellStyle name="SAPBEXHLevel1X 7 2 2" xfId="10054"/>
    <cellStyle name="SAPBEXHLevel1X 7 2 2 2" xfId="19918"/>
    <cellStyle name="SAPBEXHLevel1X 7 2 3" xfId="13184"/>
    <cellStyle name="SAPBEXHLevel1X 7 2 3 2" xfId="14107"/>
    <cellStyle name="SAPBEXHLevel1X 7 2 4" xfId="23708"/>
    <cellStyle name="SAPBEXHLevel1X 7 2 5" xfId="27456"/>
    <cellStyle name="SAPBEXHLevel1X 7 2 6" xfId="31156"/>
    <cellStyle name="SAPBEXHLevel1X 7 3" xfId="5804"/>
    <cellStyle name="SAPBEXHLevel1X 7 3 2" xfId="10055"/>
    <cellStyle name="SAPBEXHLevel1X 7 3 2 2" xfId="15881"/>
    <cellStyle name="SAPBEXHLevel1X 7 3 3" xfId="13185"/>
    <cellStyle name="SAPBEXHLevel1X 7 3 3 2" xfId="14106"/>
    <cellStyle name="SAPBEXHLevel1X 7 3 4" xfId="21162"/>
    <cellStyle name="SAPBEXHLevel1X 7 3 5" xfId="27457"/>
    <cellStyle name="SAPBEXHLevel1X 7 3 6" xfId="31157"/>
    <cellStyle name="SAPBEXHLevel1X 7 4" xfId="5805"/>
    <cellStyle name="SAPBEXHLevel1X 7 4 2" xfId="10056"/>
    <cellStyle name="SAPBEXHLevel1X 7 4 2 2" xfId="22457"/>
    <cellStyle name="SAPBEXHLevel1X 7 4 3" xfId="13186"/>
    <cellStyle name="SAPBEXHLevel1X 7 4 3 2" xfId="14105"/>
    <cellStyle name="SAPBEXHLevel1X 7 4 4" xfId="23709"/>
    <cellStyle name="SAPBEXHLevel1X 7 4 5" xfId="27458"/>
    <cellStyle name="SAPBEXHLevel1X 7 4 6" xfId="31158"/>
    <cellStyle name="SAPBEXHLevel1X 7 5" xfId="5806"/>
    <cellStyle name="SAPBEXHLevel1X 7 5 2" xfId="10057"/>
    <cellStyle name="SAPBEXHLevel1X 7 5 2 2" xfId="19913"/>
    <cellStyle name="SAPBEXHLevel1X 7 5 3" xfId="13187"/>
    <cellStyle name="SAPBEXHLevel1X 7 5 3 2" xfId="14104"/>
    <cellStyle name="SAPBEXHLevel1X 7 5 4" xfId="21163"/>
    <cellStyle name="SAPBEXHLevel1X 7 5 5" xfId="27459"/>
    <cellStyle name="SAPBEXHLevel1X 7 5 6" xfId="31159"/>
    <cellStyle name="SAPBEXHLevel1X 7 6" xfId="10053"/>
    <cellStyle name="SAPBEXHLevel1X 7 6 2" xfId="22462"/>
    <cellStyle name="SAPBEXHLevel1X 7 7" xfId="13183"/>
    <cellStyle name="SAPBEXHLevel1X 7 7 2" xfId="14108"/>
    <cellStyle name="SAPBEXHLevel1X 7 8" xfId="17464"/>
    <cellStyle name="SAPBEXHLevel1X 7 9" xfId="27455"/>
    <cellStyle name="SAPBEXHLevel1X 8" xfId="5807"/>
    <cellStyle name="SAPBEXHLevel1X 8 10" xfId="31160"/>
    <cellStyle name="SAPBEXHLevel1X 8 2" xfId="5808"/>
    <cellStyle name="SAPBEXHLevel1X 8 2 2" xfId="10059"/>
    <cellStyle name="SAPBEXHLevel1X 8 2 2 2" xfId="19917"/>
    <cellStyle name="SAPBEXHLevel1X 8 2 3" xfId="13189"/>
    <cellStyle name="SAPBEXHLevel1X 8 2 3 2" xfId="14102"/>
    <cellStyle name="SAPBEXHLevel1X 8 2 4" xfId="17462"/>
    <cellStyle name="SAPBEXHLevel1X 8 2 5" xfId="27461"/>
    <cellStyle name="SAPBEXHLevel1X 8 2 6" xfId="31161"/>
    <cellStyle name="SAPBEXHLevel1X 8 3" xfId="5809"/>
    <cellStyle name="SAPBEXHLevel1X 8 3 2" xfId="10060"/>
    <cellStyle name="SAPBEXHLevel1X 8 3 2 2" xfId="15880"/>
    <cellStyle name="SAPBEXHLevel1X 8 3 3" xfId="13190"/>
    <cellStyle name="SAPBEXHLevel1X 8 3 3 2" xfId="14101"/>
    <cellStyle name="SAPBEXHLevel1X 8 3 4" xfId="23696"/>
    <cellStyle name="SAPBEXHLevel1X 8 3 5" xfId="27462"/>
    <cellStyle name="SAPBEXHLevel1X 8 3 6" xfId="31162"/>
    <cellStyle name="SAPBEXHLevel1X 8 4" xfId="5810"/>
    <cellStyle name="SAPBEXHLevel1X 8 4 2" xfId="10061"/>
    <cellStyle name="SAPBEXHLevel1X 8 4 2 2" xfId="22460"/>
    <cellStyle name="SAPBEXHLevel1X 8 4 3" xfId="13191"/>
    <cellStyle name="SAPBEXHLevel1X 8 4 3 2" xfId="14100"/>
    <cellStyle name="SAPBEXHLevel1X 8 4 4" xfId="21150"/>
    <cellStyle name="SAPBEXHLevel1X 8 4 5" xfId="27463"/>
    <cellStyle name="SAPBEXHLevel1X 8 4 6" xfId="31163"/>
    <cellStyle name="SAPBEXHLevel1X 8 5" xfId="5811"/>
    <cellStyle name="SAPBEXHLevel1X 8 5 2" xfId="10062"/>
    <cellStyle name="SAPBEXHLevel1X 8 5 2 2" xfId="19916"/>
    <cellStyle name="SAPBEXHLevel1X 8 5 3" xfId="13192"/>
    <cellStyle name="SAPBEXHLevel1X 8 5 3 2" xfId="14099"/>
    <cellStyle name="SAPBEXHLevel1X 8 5 4" xfId="23707"/>
    <cellStyle name="SAPBEXHLevel1X 8 5 5" xfId="27464"/>
    <cellStyle name="SAPBEXHLevel1X 8 5 6" xfId="31164"/>
    <cellStyle name="SAPBEXHLevel1X 8 6" xfId="10058"/>
    <cellStyle name="SAPBEXHLevel1X 8 6 2" xfId="22461"/>
    <cellStyle name="SAPBEXHLevel1X 8 7" xfId="13188"/>
    <cellStyle name="SAPBEXHLevel1X 8 7 2" xfId="14103"/>
    <cellStyle name="SAPBEXHLevel1X 8 8" xfId="17463"/>
    <cellStyle name="SAPBEXHLevel1X 8 9" xfId="27460"/>
    <cellStyle name="SAPBEXHLevel1X 9" xfId="5812"/>
    <cellStyle name="SAPBEXHLevel1X 9 2" xfId="10063"/>
    <cellStyle name="SAPBEXHLevel1X 9 2 2" xfId="15879"/>
    <cellStyle name="SAPBEXHLevel1X 9 3" xfId="13193"/>
    <cellStyle name="SAPBEXHLevel1X 9 3 2" xfId="14098"/>
    <cellStyle name="SAPBEXHLevel1X 9 4" xfId="21161"/>
    <cellStyle name="SAPBEXHLevel1X 9 5" xfId="27465"/>
    <cellStyle name="SAPBEXHLevel1X 9 6" xfId="31165"/>
    <cellStyle name="SAPBEXHLevel1X_2009-12 Comms actuals " xfId="735"/>
    <cellStyle name="SAPBEXHLevel2" xfId="203"/>
    <cellStyle name="SAPBEXHLevel2 10" xfId="17461"/>
    <cellStyle name="SAPBEXHLevel2 11" xfId="27466"/>
    <cellStyle name="SAPBEXHLevel2 12" xfId="31166"/>
    <cellStyle name="SAPBEXHLevel2 2" xfId="736"/>
    <cellStyle name="SAPBEXHLevel2 2 10" xfId="31167"/>
    <cellStyle name="SAPBEXHLevel2 2 2" xfId="5815"/>
    <cellStyle name="SAPBEXHLevel2 2 2 10" xfId="31168"/>
    <cellStyle name="SAPBEXHLevel2 2 2 2" xfId="5816"/>
    <cellStyle name="SAPBEXHLevel2 2 2 2 2" xfId="10067"/>
    <cellStyle name="SAPBEXHLevel2 2 2 2 2 2" xfId="22458"/>
    <cellStyle name="SAPBEXHLevel2 2 2 2 3" xfId="13197"/>
    <cellStyle name="SAPBEXHLevel2 2 2 2 3 2" xfId="14094"/>
    <cellStyle name="SAPBEXHLevel2 2 2 2 4" xfId="23706"/>
    <cellStyle name="SAPBEXHLevel2 2 2 2 5" xfId="27469"/>
    <cellStyle name="SAPBEXHLevel2 2 2 2 6" xfId="31169"/>
    <cellStyle name="SAPBEXHLevel2 2 2 3" xfId="5817"/>
    <cellStyle name="SAPBEXHLevel2 2 2 3 2" xfId="10068"/>
    <cellStyle name="SAPBEXHLevel2 2 2 3 2 2" xfId="19914"/>
    <cellStyle name="SAPBEXHLevel2 2 2 3 3" xfId="13198"/>
    <cellStyle name="SAPBEXHLevel2 2 2 3 3 2" xfId="14093"/>
    <cellStyle name="SAPBEXHLevel2 2 2 3 4" xfId="21160"/>
    <cellStyle name="SAPBEXHLevel2 2 2 3 5" xfId="27470"/>
    <cellStyle name="SAPBEXHLevel2 2 2 3 6" xfId="31170"/>
    <cellStyle name="SAPBEXHLevel2 2 2 4" xfId="5818"/>
    <cellStyle name="SAPBEXHLevel2 2 2 4 2" xfId="10069"/>
    <cellStyle name="SAPBEXHLevel2 2 2 4 2 2" xfId="15877"/>
    <cellStyle name="SAPBEXHLevel2 2 2 4 3" xfId="13199"/>
    <cellStyle name="SAPBEXHLevel2 2 2 4 3 2" xfId="14092"/>
    <cellStyle name="SAPBEXHLevel2 2 2 4 4" xfId="17460"/>
    <cellStyle name="SAPBEXHLevel2 2 2 4 5" xfId="27471"/>
    <cellStyle name="SAPBEXHLevel2 2 2 4 6" xfId="31171"/>
    <cellStyle name="SAPBEXHLevel2 2 2 5" xfId="5819"/>
    <cellStyle name="SAPBEXHLevel2 2 2 5 2" xfId="10070"/>
    <cellStyle name="SAPBEXHLevel2 2 2 5 2 2" xfId="15876"/>
    <cellStyle name="SAPBEXHLevel2 2 2 5 3" xfId="13200"/>
    <cellStyle name="SAPBEXHLevel2 2 2 5 3 2" xfId="14091"/>
    <cellStyle name="SAPBEXHLevel2 2 2 5 4" xfId="17459"/>
    <cellStyle name="SAPBEXHLevel2 2 2 5 5" xfId="27472"/>
    <cellStyle name="SAPBEXHLevel2 2 2 5 6" xfId="31172"/>
    <cellStyle name="SAPBEXHLevel2 2 2 6" xfId="10066"/>
    <cellStyle name="SAPBEXHLevel2 2 2 6 2" xfId="15878"/>
    <cellStyle name="SAPBEXHLevel2 2 2 7" xfId="13196"/>
    <cellStyle name="SAPBEXHLevel2 2 2 7 2" xfId="14095"/>
    <cellStyle name="SAPBEXHLevel2 2 2 8" xfId="21159"/>
    <cellStyle name="SAPBEXHLevel2 2 2 9" xfId="27468"/>
    <cellStyle name="SAPBEXHLevel2 2 3" xfId="5820"/>
    <cellStyle name="SAPBEXHLevel2 2 3 2" xfId="10071"/>
    <cellStyle name="SAPBEXHLevel2 2 3 2 2" xfId="15875"/>
    <cellStyle name="SAPBEXHLevel2 2 3 3" xfId="13201"/>
    <cellStyle name="SAPBEXHLevel2 2 3 3 2" xfId="14090"/>
    <cellStyle name="SAPBEXHLevel2 2 3 4" xfId="23703"/>
    <cellStyle name="SAPBEXHLevel2 2 3 5" xfId="27473"/>
    <cellStyle name="SAPBEXHLevel2 2 3 6" xfId="31173"/>
    <cellStyle name="SAPBEXHLevel2 2 4" xfId="5821"/>
    <cellStyle name="SAPBEXHLevel2 2 4 2" xfId="10072"/>
    <cellStyle name="SAPBEXHLevel2 2 4 2 2" xfId="22448"/>
    <cellStyle name="SAPBEXHLevel2 2 4 3" xfId="13202"/>
    <cellStyle name="SAPBEXHLevel2 2 4 3 2" xfId="14089"/>
    <cellStyle name="SAPBEXHLevel2 2 4 4" xfId="21157"/>
    <cellStyle name="SAPBEXHLevel2 2 4 5" xfId="27474"/>
    <cellStyle name="SAPBEXHLevel2 2 4 6" xfId="31174"/>
    <cellStyle name="SAPBEXHLevel2 2 5" xfId="10065"/>
    <cellStyle name="SAPBEXHLevel2 2 5 2" xfId="19915"/>
    <cellStyle name="SAPBEXHLevel2 2 6" xfId="13195"/>
    <cellStyle name="SAPBEXHLevel2 2 6 2" xfId="14096"/>
    <cellStyle name="SAPBEXHLevel2 2 7" xfId="5814"/>
    <cellStyle name="SAPBEXHLevel2 2 8" xfId="23705"/>
    <cellStyle name="SAPBEXHLevel2 2 9" xfId="27467"/>
    <cellStyle name="SAPBEXHLevel2 3" xfId="737"/>
    <cellStyle name="SAPBEXHLevel2 3 10" xfId="31175"/>
    <cellStyle name="SAPBEXHLevel2 3 2" xfId="5823"/>
    <cellStyle name="SAPBEXHLevel2 3 2 10" xfId="31176"/>
    <cellStyle name="SAPBEXHLevel2 3 2 2" xfId="5824"/>
    <cellStyle name="SAPBEXHLevel2 3 2 2 2" xfId="10075"/>
    <cellStyle name="SAPBEXHLevel2 3 2 2 2 2" xfId="19911"/>
    <cellStyle name="SAPBEXHLevel2 3 2 2 3" xfId="13205"/>
    <cellStyle name="SAPBEXHLevel2 3 2 2 3 2" xfId="14086"/>
    <cellStyle name="SAPBEXHLevel2 3 2 2 4" xfId="17458"/>
    <cellStyle name="SAPBEXHLevel2 3 2 2 5" xfId="27477"/>
    <cellStyle name="SAPBEXHLevel2 3 2 2 6" xfId="31177"/>
    <cellStyle name="SAPBEXHLevel2 3 2 3" xfId="5825"/>
    <cellStyle name="SAPBEXHLevel2 3 2 3 2" xfId="10076"/>
    <cellStyle name="SAPBEXHLevel2 3 2 3 2 2" xfId="15874"/>
    <cellStyle name="SAPBEXHLevel2 3 2 3 3" xfId="13206"/>
    <cellStyle name="SAPBEXHLevel2 3 2 3 3 2" xfId="14085"/>
    <cellStyle name="SAPBEXHLevel2 3 2 3 4" xfId="17457"/>
    <cellStyle name="SAPBEXHLevel2 3 2 3 5" xfId="27478"/>
    <cellStyle name="SAPBEXHLevel2 3 2 3 6" xfId="31178"/>
    <cellStyle name="SAPBEXHLevel2 3 2 4" xfId="5826"/>
    <cellStyle name="SAPBEXHLevel2 3 2 4 2" xfId="10077"/>
    <cellStyle name="SAPBEXHLevel2 3 2 4 2 2" xfId="22454"/>
    <cellStyle name="SAPBEXHLevel2 3 2 4 3" xfId="13207"/>
    <cellStyle name="SAPBEXHLevel2 3 2 4 3 2" xfId="14084"/>
    <cellStyle name="SAPBEXHLevel2 3 2 4 4" xfId="23697"/>
    <cellStyle name="SAPBEXHLevel2 3 2 4 5" xfId="27479"/>
    <cellStyle name="SAPBEXHLevel2 3 2 4 6" xfId="31179"/>
    <cellStyle name="SAPBEXHLevel2 3 2 5" xfId="5827"/>
    <cellStyle name="SAPBEXHLevel2 3 2 5 2" xfId="10078"/>
    <cellStyle name="SAPBEXHLevel2 3 2 5 2 2" xfId="19910"/>
    <cellStyle name="SAPBEXHLevel2 3 2 5 3" xfId="13208"/>
    <cellStyle name="SAPBEXHLevel2 3 2 5 3 2" xfId="14083"/>
    <cellStyle name="SAPBEXHLevel2 3 2 5 4" xfId="21151"/>
    <cellStyle name="SAPBEXHLevel2 3 2 5 5" xfId="27480"/>
    <cellStyle name="SAPBEXHLevel2 3 2 5 6" xfId="31180"/>
    <cellStyle name="SAPBEXHLevel2 3 2 6" xfId="10074"/>
    <cellStyle name="SAPBEXHLevel2 3 2 6 2" xfId="22455"/>
    <cellStyle name="SAPBEXHLevel2 3 2 7" xfId="13204"/>
    <cellStyle name="SAPBEXHLevel2 3 2 7 2" xfId="14087"/>
    <cellStyle name="SAPBEXHLevel2 3 2 8" xfId="21158"/>
    <cellStyle name="SAPBEXHLevel2 3 2 9" xfId="27476"/>
    <cellStyle name="SAPBEXHLevel2 3 3" xfId="5828"/>
    <cellStyle name="SAPBEXHLevel2 3 3 2" xfId="10079"/>
    <cellStyle name="SAPBEXHLevel2 3 3 2 2" xfId="15873"/>
    <cellStyle name="SAPBEXHLevel2 3 3 3" xfId="13209"/>
    <cellStyle name="SAPBEXHLevel2 3 3 3 2" xfId="14082"/>
    <cellStyle name="SAPBEXHLevel2 3 3 4" xfId="23702"/>
    <cellStyle name="SAPBEXHLevel2 3 3 5" xfId="27481"/>
    <cellStyle name="SAPBEXHLevel2 3 3 6" xfId="31181"/>
    <cellStyle name="SAPBEXHLevel2 3 4" xfId="5829"/>
    <cellStyle name="SAPBEXHLevel2 3 4 2" xfId="10080"/>
    <cellStyle name="SAPBEXHLevel2 3 4 2 2" xfId="22449"/>
    <cellStyle name="SAPBEXHLevel2 3 4 3" xfId="13210"/>
    <cellStyle name="SAPBEXHLevel2 3 4 3 2" xfId="14081"/>
    <cellStyle name="SAPBEXHLevel2 3 4 4" xfId="21156"/>
    <cellStyle name="SAPBEXHLevel2 3 4 5" xfId="27482"/>
    <cellStyle name="SAPBEXHLevel2 3 4 6" xfId="31182"/>
    <cellStyle name="SAPBEXHLevel2 3 5" xfId="10073"/>
    <cellStyle name="SAPBEXHLevel2 3 5 2" xfId="19904"/>
    <cellStyle name="SAPBEXHLevel2 3 6" xfId="13203"/>
    <cellStyle name="SAPBEXHLevel2 3 6 2" xfId="14088"/>
    <cellStyle name="SAPBEXHLevel2 3 7" xfId="5822"/>
    <cellStyle name="SAPBEXHLevel2 3 8" xfId="23704"/>
    <cellStyle name="SAPBEXHLevel2 3 9" xfId="27475"/>
    <cellStyle name="SAPBEXHLevel2 4" xfId="5830"/>
    <cellStyle name="SAPBEXHLevel2 4 10" xfId="31183"/>
    <cellStyle name="SAPBEXHLevel2 4 2" xfId="5831"/>
    <cellStyle name="SAPBEXHLevel2 4 2 2" xfId="10082"/>
    <cellStyle name="SAPBEXHLevel2 4 2 2 2" xfId="22453"/>
    <cellStyle name="SAPBEXHLevel2 4 2 3" xfId="13212"/>
    <cellStyle name="SAPBEXHLevel2 4 2 3 2" xfId="14079"/>
    <cellStyle name="SAPBEXHLevel2 4 2 4" xfId="23700"/>
    <cellStyle name="SAPBEXHLevel2 4 2 5" xfId="27484"/>
    <cellStyle name="SAPBEXHLevel2 4 2 6" xfId="31184"/>
    <cellStyle name="SAPBEXHLevel2 4 3" xfId="5832"/>
    <cellStyle name="SAPBEXHLevel2 4 3 2" xfId="10083"/>
    <cellStyle name="SAPBEXHLevel2 4 3 2 2" xfId="19909"/>
    <cellStyle name="SAPBEXHLevel2 4 3 3" xfId="13213"/>
    <cellStyle name="SAPBEXHLevel2 4 3 3 2" xfId="14078"/>
    <cellStyle name="SAPBEXHLevel2 4 3 4" xfId="21154"/>
    <cellStyle name="SAPBEXHLevel2 4 3 5" xfId="27485"/>
    <cellStyle name="SAPBEXHLevel2 4 3 6" xfId="31185"/>
    <cellStyle name="SAPBEXHLevel2 4 4" xfId="5833"/>
    <cellStyle name="SAPBEXHLevel2 4 4 2" xfId="10084"/>
    <cellStyle name="SAPBEXHLevel2 4 4 2 2" xfId="15872"/>
    <cellStyle name="SAPBEXHLevel2 4 4 3" xfId="13214"/>
    <cellStyle name="SAPBEXHLevel2 4 4 3 2" xfId="14077"/>
    <cellStyle name="SAPBEXHLevel2 4 4 4" xfId="23701"/>
    <cellStyle name="SAPBEXHLevel2 4 4 5" xfId="27486"/>
    <cellStyle name="SAPBEXHLevel2 4 4 6" xfId="31186"/>
    <cellStyle name="SAPBEXHLevel2 4 5" xfId="5834"/>
    <cellStyle name="SAPBEXHLevel2 4 5 2" xfId="10085"/>
    <cellStyle name="SAPBEXHLevel2 4 5 2 2" xfId="22452"/>
    <cellStyle name="SAPBEXHLevel2 4 5 3" xfId="13215"/>
    <cellStyle name="SAPBEXHLevel2 4 5 3 2" xfId="14076"/>
    <cellStyle name="SAPBEXHLevel2 4 5 4" xfId="21155"/>
    <cellStyle name="SAPBEXHLevel2 4 5 5" xfId="27487"/>
    <cellStyle name="SAPBEXHLevel2 4 5 6" xfId="31187"/>
    <cellStyle name="SAPBEXHLevel2 4 6" xfId="10081"/>
    <cellStyle name="SAPBEXHLevel2 4 6 2" xfId="19905"/>
    <cellStyle name="SAPBEXHLevel2 4 7" xfId="13211"/>
    <cellStyle name="SAPBEXHLevel2 4 7 2" xfId="14080"/>
    <cellStyle name="SAPBEXHLevel2 4 8" xfId="17456"/>
    <cellStyle name="SAPBEXHLevel2 4 9" xfId="27483"/>
    <cellStyle name="SAPBEXHLevel2 5" xfId="5835"/>
    <cellStyle name="SAPBEXHLevel2 5 10" xfId="31188"/>
    <cellStyle name="SAPBEXHLevel2 5 2" xfId="5836"/>
    <cellStyle name="SAPBEXHLevel2 5 2 2" xfId="10087"/>
    <cellStyle name="SAPBEXHLevel2 5 2 2 2" xfId="15871"/>
    <cellStyle name="SAPBEXHLevel2 5 2 3" xfId="13217"/>
    <cellStyle name="SAPBEXHLevel2 5 2 3 2" xfId="14074"/>
    <cellStyle name="SAPBEXHLevel2 5 2 4" xfId="17454"/>
    <cellStyle name="SAPBEXHLevel2 5 2 5" xfId="27489"/>
    <cellStyle name="SAPBEXHLevel2 5 2 6" xfId="31189"/>
    <cellStyle name="SAPBEXHLevel2 5 3" xfId="5837"/>
    <cellStyle name="SAPBEXHLevel2 5 3 2" xfId="10088"/>
    <cellStyle name="SAPBEXHLevel2 5 3 2 2" xfId="22451"/>
    <cellStyle name="SAPBEXHLevel2 5 3 3" xfId="13218"/>
    <cellStyle name="SAPBEXHLevel2 5 3 3 2" xfId="14073"/>
    <cellStyle name="SAPBEXHLevel2 5 3 4" xfId="23698"/>
    <cellStyle name="SAPBEXHLevel2 5 3 5" xfId="27490"/>
    <cellStyle name="SAPBEXHLevel2 5 3 6" xfId="31190"/>
    <cellStyle name="SAPBEXHLevel2 5 4" xfId="5838"/>
    <cellStyle name="SAPBEXHLevel2 5 4 2" xfId="10089"/>
    <cellStyle name="SAPBEXHLevel2 5 4 2 2" xfId="19907"/>
    <cellStyle name="SAPBEXHLevel2 5 4 3" xfId="13219"/>
    <cellStyle name="SAPBEXHLevel2 5 4 3 2" xfId="14072"/>
    <cellStyle name="SAPBEXHLevel2 5 4 4" xfId="21152"/>
    <cellStyle name="SAPBEXHLevel2 5 4 5" xfId="27491"/>
    <cellStyle name="SAPBEXHLevel2 5 4 6" xfId="31191"/>
    <cellStyle name="SAPBEXHLevel2 5 5" xfId="5839"/>
    <cellStyle name="SAPBEXHLevel2 5 5 2" xfId="10090"/>
    <cellStyle name="SAPBEXHLevel2 5 5 2 2" xfId="15870"/>
    <cellStyle name="SAPBEXHLevel2 5 5 3" xfId="13220"/>
    <cellStyle name="SAPBEXHLevel2 5 5 3 2" xfId="14071"/>
    <cellStyle name="SAPBEXHLevel2 5 5 4" xfId="23699"/>
    <cellStyle name="SAPBEXHLevel2 5 5 5" xfId="27492"/>
    <cellStyle name="SAPBEXHLevel2 5 5 6" xfId="31192"/>
    <cellStyle name="SAPBEXHLevel2 5 6" xfId="10086"/>
    <cellStyle name="SAPBEXHLevel2 5 6 2" xfId="19908"/>
    <cellStyle name="SAPBEXHLevel2 5 7" xfId="13216"/>
    <cellStyle name="SAPBEXHLevel2 5 7 2" xfId="14075"/>
    <cellStyle name="SAPBEXHLevel2 5 8" xfId="17455"/>
    <cellStyle name="SAPBEXHLevel2 5 9" xfId="27488"/>
    <cellStyle name="SAPBEXHLevel2 6" xfId="5840"/>
    <cellStyle name="SAPBEXHLevel2 6 2" xfId="10091"/>
    <cellStyle name="SAPBEXHLevel2 6 2 2" xfId="22450"/>
    <cellStyle name="SAPBEXHLevel2 6 3" xfId="13221"/>
    <cellStyle name="SAPBEXHLevel2 6 3 2" xfId="14070"/>
    <cellStyle name="SAPBEXHLevel2 6 4" xfId="21153"/>
    <cellStyle name="SAPBEXHLevel2 6 5" xfId="27493"/>
    <cellStyle name="SAPBEXHLevel2 6 6" xfId="31193"/>
    <cellStyle name="SAPBEXHLevel2 7" xfId="5841"/>
    <cellStyle name="SAPBEXHLevel2 7 2" xfId="10092"/>
    <cellStyle name="SAPBEXHLevel2 7 2 2" xfId="19906"/>
    <cellStyle name="SAPBEXHLevel2 7 3" xfId="13222"/>
    <cellStyle name="SAPBEXHLevel2 7 3 2" xfId="14069"/>
    <cellStyle name="SAPBEXHLevel2 7 4" xfId="17453"/>
    <cellStyle name="SAPBEXHLevel2 7 5" xfId="27494"/>
    <cellStyle name="SAPBEXHLevel2 7 6" xfId="31194"/>
    <cellStyle name="SAPBEXHLevel2 8" xfId="10064"/>
    <cellStyle name="SAPBEXHLevel2 8 2" xfId="22459"/>
    <cellStyle name="SAPBEXHLevel2 9" xfId="13194"/>
    <cellStyle name="SAPBEXHLevel2 9 2" xfId="14097"/>
    <cellStyle name="SAPBEXHLevel2_AIMRO_CP" xfId="5842"/>
    <cellStyle name="SAPBEXHLevel2X" xfId="204"/>
    <cellStyle name="SAPBEXHLevel2X 10" xfId="5844"/>
    <cellStyle name="SAPBEXHLevel2X 10 2" xfId="10094"/>
    <cellStyle name="SAPBEXHLevel2X 10 2 2" xfId="15868"/>
    <cellStyle name="SAPBEXHLevel2X 10 3" xfId="13224"/>
    <cellStyle name="SAPBEXHLevel2X 10 3 2" xfId="14067"/>
    <cellStyle name="SAPBEXHLevel2X 10 4" xfId="17451"/>
    <cellStyle name="SAPBEXHLevel2X 10 5" xfId="27496"/>
    <cellStyle name="SAPBEXHLevel2X 10 6" xfId="31196"/>
    <cellStyle name="SAPBEXHLevel2X 11" xfId="10093"/>
    <cellStyle name="SAPBEXHLevel2X 11 2" xfId="15869"/>
    <cellStyle name="SAPBEXHLevel2X 12" xfId="13223"/>
    <cellStyle name="SAPBEXHLevel2X 12 2" xfId="14068"/>
    <cellStyle name="SAPBEXHLevel2X 13" xfId="17452"/>
    <cellStyle name="SAPBEXHLevel2X 14" xfId="27495"/>
    <cellStyle name="SAPBEXHLevel2X 15" xfId="31195"/>
    <cellStyle name="SAPBEXHLevel2X 2" xfId="738"/>
    <cellStyle name="SAPBEXHLevel2X 2 10" xfId="31197"/>
    <cellStyle name="SAPBEXHLevel2X 2 2" xfId="5846"/>
    <cellStyle name="SAPBEXHLevel2X 2 2 10" xfId="31198"/>
    <cellStyle name="SAPBEXHLevel2X 2 2 2" xfId="5847"/>
    <cellStyle name="SAPBEXHLevel2X 2 2 2 2" xfId="10097"/>
    <cellStyle name="SAPBEXHLevel2X 2 2 2 2 2" xfId="19896"/>
    <cellStyle name="SAPBEXHLevel2X 2 2 2 3" xfId="13227"/>
    <cellStyle name="SAPBEXHLevel2X 2 2 2 3 2" xfId="14064"/>
    <cellStyle name="SAPBEXHLevel2X 2 2 2 4" xfId="23695"/>
    <cellStyle name="SAPBEXHLevel2X 2 2 2 5" xfId="27499"/>
    <cellStyle name="SAPBEXHLevel2X 2 2 2 6" xfId="31199"/>
    <cellStyle name="SAPBEXHLevel2X 2 2 3" xfId="5848"/>
    <cellStyle name="SAPBEXHLevel2X 2 2 3 2" xfId="10098"/>
    <cellStyle name="SAPBEXHLevel2X 2 2 3 2 2" xfId="22447"/>
    <cellStyle name="SAPBEXHLevel2X 2 2 3 3" xfId="13228"/>
    <cellStyle name="SAPBEXHLevel2X 2 2 3 3 2" xfId="14063"/>
    <cellStyle name="SAPBEXHLevel2X 2 2 3 4" xfId="21149"/>
    <cellStyle name="SAPBEXHLevel2X 2 2 3 5" xfId="27500"/>
    <cellStyle name="SAPBEXHLevel2X 2 2 3 6" xfId="31200"/>
    <cellStyle name="SAPBEXHLevel2X 2 2 4" xfId="5849"/>
    <cellStyle name="SAPBEXHLevel2X 2 2 4 2" xfId="10099"/>
    <cellStyle name="SAPBEXHLevel2X 2 2 4 2 2" xfId="19903"/>
    <cellStyle name="SAPBEXHLevel2X 2 2 4 3" xfId="13229"/>
    <cellStyle name="SAPBEXHLevel2X 2 2 4 3 2" xfId="14062"/>
    <cellStyle name="SAPBEXHLevel2X 2 2 4 4" xfId="17450"/>
    <cellStyle name="SAPBEXHLevel2X 2 2 4 5" xfId="27501"/>
    <cellStyle name="SAPBEXHLevel2X 2 2 4 6" xfId="31201"/>
    <cellStyle name="SAPBEXHLevel2X 2 2 5" xfId="5850"/>
    <cellStyle name="SAPBEXHLevel2X 2 2 5 2" xfId="10100"/>
    <cellStyle name="SAPBEXHLevel2X 2 2 5 2 2" xfId="15866"/>
    <cellStyle name="SAPBEXHLevel2X 2 2 5 3" xfId="13230"/>
    <cellStyle name="SAPBEXHLevel2X 2 2 5 3 2" xfId="14061"/>
    <cellStyle name="SAPBEXHLevel2X 2 2 5 4" xfId="23693"/>
    <cellStyle name="SAPBEXHLevel2X 2 2 5 5" xfId="27502"/>
    <cellStyle name="SAPBEXHLevel2X 2 2 5 6" xfId="31202"/>
    <cellStyle name="SAPBEXHLevel2X 2 2 6" xfId="10096"/>
    <cellStyle name="SAPBEXHLevel2X 2 2 6 2" xfId="22440"/>
    <cellStyle name="SAPBEXHLevel2X 2 2 7" xfId="13226"/>
    <cellStyle name="SAPBEXHLevel2X 2 2 7 2" xfId="14065"/>
    <cellStyle name="SAPBEXHLevel2X 2 2 8" xfId="21138"/>
    <cellStyle name="SAPBEXHLevel2X 2 2 9" xfId="27498"/>
    <cellStyle name="SAPBEXHLevel2X 2 3" xfId="5851"/>
    <cellStyle name="SAPBEXHLevel2X 2 3 10" xfId="31203"/>
    <cellStyle name="SAPBEXHLevel2X 2 3 2" xfId="5852"/>
    <cellStyle name="SAPBEXHLevel2X 2 3 2 2" xfId="10102"/>
    <cellStyle name="SAPBEXHLevel2X 2 3 2 2 2" xfId="19902"/>
    <cellStyle name="SAPBEXHLevel2X 2 3 2 3" xfId="13232"/>
    <cellStyle name="SAPBEXHLevel2X 2 3 2 3 2" xfId="14059"/>
    <cellStyle name="SAPBEXHLevel2X 2 3 2 4" xfId="23694"/>
    <cellStyle name="SAPBEXHLevel2X 2 3 2 5" xfId="27504"/>
    <cellStyle name="SAPBEXHLevel2X 2 3 2 6" xfId="31204"/>
    <cellStyle name="SAPBEXHLevel2X 2 3 3" xfId="5853"/>
    <cellStyle name="SAPBEXHLevel2X 2 3 3 2" xfId="10103"/>
    <cellStyle name="SAPBEXHLevel2X 2 3 3 2 2" xfId="15865"/>
    <cellStyle name="SAPBEXHLevel2X 2 3 3 3" xfId="13233"/>
    <cellStyle name="SAPBEXHLevel2X 2 3 3 3 2" xfId="14058"/>
    <cellStyle name="SAPBEXHLevel2X 2 3 3 4" xfId="21148"/>
    <cellStyle name="SAPBEXHLevel2X 2 3 3 5" xfId="27505"/>
    <cellStyle name="SAPBEXHLevel2X 2 3 3 6" xfId="31205"/>
    <cellStyle name="SAPBEXHLevel2X 2 3 4" xfId="5854"/>
    <cellStyle name="SAPBEXHLevel2X 2 3 4 2" xfId="10104"/>
    <cellStyle name="SAPBEXHLevel2X 2 3 4 2 2" xfId="22441"/>
    <cellStyle name="SAPBEXHLevel2X 2 3 4 3" xfId="13234"/>
    <cellStyle name="SAPBEXHLevel2X 2 3 4 3 2" xfId="14057"/>
    <cellStyle name="SAPBEXHLevel2X 2 3 4 4" xfId="17449"/>
    <cellStyle name="SAPBEXHLevel2X 2 3 4 5" xfId="27506"/>
    <cellStyle name="SAPBEXHLevel2X 2 3 4 6" xfId="31206"/>
    <cellStyle name="SAPBEXHLevel2X 2 3 5" xfId="5855"/>
    <cellStyle name="SAPBEXHLevel2X 2 3 5 2" xfId="10105"/>
    <cellStyle name="SAPBEXHLevel2X 2 3 5 2 2" xfId="19897"/>
    <cellStyle name="SAPBEXHLevel2X 2 3 5 3" xfId="13235"/>
    <cellStyle name="SAPBEXHLevel2X 2 3 5 3 2" xfId="14056"/>
    <cellStyle name="SAPBEXHLevel2X 2 3 5 4" xfId="17448"/>
    <cellStyle name="SAPBEXHLevel2X 2 3 5 5" xfId="27507"/>
    <cellStyle name="SAPBEXHLevel2X 2 3 5 6" xfId="31207"/>
    <cellStyle name="SAPBEXHLevel2X 2 3 6" xfId="10101"/>
    <cellStyle name="SAPBEXHLevel2X 2 3 6 2" xfId="22446"/>
    <cellStyle name="SAPBEXHLevel2X 2 3 7" xfId="13231"/>
    <cellStyle name="SAPBEXHLevel2X 2 3 7 2" xfId="14060"/>
    <cellStyle name="SAPBEXHLevel2X 2 3 8" xfId="21147"/>
    <cellStyle name="SAPBEXHLevel2X 2 3 9" xfId="27503"/>
    <cellStyle name="SAPBEXHLevel2X 2 4" xfId="5856"/>
    <cellStyle name="SAPBEXHLevel2X 2 4 2" xfId="10106"/>
    <cellStyle name="SAPBEXHLevel2X 2 4 2 2" xfId="22445"/>
    <cellStyle name="SAPBEXHLevel2X 2 4 3" xfId="13236"/>
    <cellStyle name="SAPBEXHLevel2X 2 4 3 2" xfId="14055"/>
    <cellStyle name="SAPBEXHLevel2X 2 4 4" xfId="23691"/>
    <cellStyle name="SAPBEXHLevel2X 2 4 5" xfId="27508"/>
    <cellStyle name="SAPBEXHLevel2X 2 4 6" xfId="31208"/>
    <cellStyle name="SAPBEXHLevel2X 2 5" xfId="5857"/>
    <cellStyle name="SAPBEXHLevel2X 2 5 2" xfId="10107"/>
    <cellStyle name="SAPBEXHLevel2X 2 5 2 2" xfId="19901"/>
    <cellStyle name="SAPBEXHLevel2X 2 5 3" xfId="13237"/>
    <cellStyle name="SAPBEXHLevel2X 2 5 3 2" xfId="14054"/>
    <cellStyle name="SAPBEXHLevel2X 2 5 4" xfId="21145"/>
    <cellStyle name="SAPBEXHLevel2X 2 5 5" xfId="27509"/>
    <cellStyle name="SAPBEXHLevel2X 2 5 6" xfId="31209"/>
    <cellStyle name="SAPBEXHLevel2X 2 6" xfId="10095"/>
    <cellStyle name="SAPBEXHLevel2X 2 6 2" xfId="15867"/>
    <cellStyle name="SAPBEXHLevel2X 2 7" xfId="13225"/>
    <cellStyle name="SAPBEXHLevel2X 2 7 2" xfId="14066"/>
    <cellStyle name="SAPBEXHLevel2X 2 8" xfId="23684"/>
    <cellStyle name="SAPBEXHLevel2X 2 9" xfId="27497"/>
    <cellStyle name="SAPBEXHLevel2X 3" xfId="739"/>
    <cellStyle name="SAPBEXHLevel2X 3 10" xfId="31210"/>
    <cellStyle name="SAPBEXHLevel2X 3 2" xfId="5859"/>
    <cellStyle name="SAPBEXHLevel2X 3 2 10" xfId="31211"/>
    <cellStyle name="SAPBEXHLevel2X 3 2 2" xfId="5860"/>
    <cellStyle name="SAPBEXHLevel2X 3 2 2 2" xfId="10110"/>
    <cellStyle name="SAPBEXHLevel2X 3 2 2 2 2" xfId="19900"/>
    <cellStyle name="SAPBEXHLevel2X 3 2 2 3" xfId="13240"/>
    <cellStyle name="SAPBEXHLevel2X 3 2 2 3 2" xfId="14051"/>
    <cellStyle name="SAPBEXHLevel2X 3 2 2 4" xfId="17447"/>
    <cellStyle name="SAPBEXHLevel2X 3 2 2 5" xfId="27512"/>
    <cellStyle name="SAPBEXHLevel2X 3 2 2 6" xfId="31212"/>
    <cellStyle name="SAPBEXHLevel2X 3 2 3" xfId="5861"/>
    <cellStyle name="SAPBEXHLevel2X 3 2 3 2" xfId="10111"/>
    <cellStyle name="SAPBEXHLevel2X 3 2 3 2 2" xfId="15863"/>
    <cellStyle name="SAPBEXHLevel2X 3 2 3 3" xfId="13241"/>
    <cellStyle name="SAPBEXHLevel2X 3 2 3 3 2" xfId="14050"/>
    <cellStyle name="SAPBEXHLevel2X 3 2 3 4" xfId="17446"/>
    <cellStyle name="SAPBEXHLevel2X 3 2 3 5" xfId="27513"/>
    <cellStyle name="SAPBEXHLevel2X 3 2 3 6" xfId="31213"/>
    <cellStyle name="SAPBEXHLevel2X 3 2 4" xfId="5862"/>
    <cellStyle name="SAPBEXHLevel2X 3 2 4 2" xfId="10112"/>
    <cellStyle name="SAPBEXHLevel2X 3 2 4 2 2" xfId="22443"/>
    <cellStyle name="SAPBEXHLevel2X 3 2 4 3" xfId="13242"/>
    <cellStyle name="SAPBEXHLevel2X 3 2 4 3 2" xfId="14049"/>
    <cellStyle name="SAPBEXHLevel2X 3 2 4 4" xfId="23685"/>
    <cellStyle name="SAPBEXHLevel2X 3 2 4 5" xfId="27514"/>
    <cellStyle name="SAPBEXHLevel2X 3 2 4 6" xfId="31214"/>
    <cellStyle name="SAPBEXHLevel2X 3 2 5" xfId="5863"/>
    <cellStyle name="SAPBEXHLevel2X 3 2 5 2" xfId="10113"/>
    <cellStyle name="SAPBEXHLevel2X 3 2 5 2 2" xfId="19899"/>
    <cellStyle name="SAPBEXHLevel2X 3 2 5 3" xfId="13243"/>
    <cellStyle name="SAPBEXHLevel2X 3 2 5 3 2" xfId="14048"/>
    <cellStyle name="SAPBEXHLevel2X 3 2 5 4" xfId="21139"/>
    <cellStyle name="SAPBEXHLevel2X 3 2 5 5" xfId="27515"/>
    <cellStyle name="SAPBEXHLevel2X 3 2 5 6" xfId="31215"/>
    <cellStyle name="SAPBEXHLevel2X 3 2 6" xfId="10109"/>
    <cellStyle name="SAPBEXHLevel2X 3 2 6 2" xfId="22444"/>
    <cellStyle name="SAPBEXHLevel2X 3 2 7" xfId="13239"/>
    <cellStyle name="SAPBEXHLevel2X 3 2 7 2" xfId="14052"/>
    <cellStyle name="SAPBEXHLevel2X 3 2 8" xfId="21146"/>
    <cellStyle name="SAPBEXHLevel2X 3 2 9" xfId="27511"/>
    <cellStyle name="SAPBEXHLevel2X 3 3" xfId="5864"/>
    <cellStyle name="SAPBEXHLevel2X 3 3 10" xfId="31216"/>
    <cellStyle name="SAPBEXHLevel2X 3 3 2" xfId="5865"/>
    <cellStyle name="SAPBEXHLevel2X 3 3 2 2" xfId="10115"/>
    <cellStyle name="SAPBEXHLevel2X 3 3 2 2 2" xfId="22442"/>
    <cellStyle name="SAPBEXHLevel2X 3 3 2 3" xfId="13245"/>
    <cellStyle name="SAPBEXHLevel2X 3 3 2 3 2" xfId="14046"/>
    <cellStyle name="SAPBEXHLevel2X 3 3 2 4" xfId="21144"/>
    <cellStyle name="SAPBEXHLevel2X 3 3 2 5" xfId="27517"/>
    <cellStyle name="SAPBEXHLevel2X 3 3 2 6" xfId="31217"/>
    <cellStyle name="SAPBEXHLevel2X 3 3 3" xfId="5866"/>
    <cellStyle name="SAPBEXHLevel2X 3 3 3 2" xfId="10116"/>
    <cellStyle name="SAPBEXHLevel2X 3 3 3 2 2" xfId="19898"/>
    <cellStyle name="SAPBEXHLevel2X 3 3 3 3" xfId="13246"/>
    <cellStyle name="SAPBEXHLevel2X 3 3 3 3 2" xfId="14045"/>
    <cellStyle name="SAPBEXHLevel2X 3 3 3 4" xfId="17445"/>
    <cellStyle name="SAPBEXHLevel2X 3 3 3 5" xfId="27518"/>
    <cellStyle name="SAPBEXHLevel2X 3 3 3 6" xfId="31218"/>
    <cellStyle name="SAPBEXHLevel2X 3 3 4" xfId="5867"/>
    <cellStyle name="SAPBEXHLevel2X 3 3 4 2" xfId="10117"/>
    <cellStyle name="SAPBEXHLevel2X 3 3 4 2 2" xfId="15861"/>
    <cellStyle name="SAPBEXHLevel2X 3 3 4 3" xfId="13247"/>
    <cellStyle name="SAPBEXHLevel2X 3 3 4 3 2" xfId="14044"/>
    <cellStyle name="SAPBEXHLevel2X 3 3 4 4" xfId="23688"/>
    <cellStyle name="SAPBEXHLevel2X 3 3 4 5" xfId="27519"/>
    <cellStyle name="SAPBEXHLevel2X 3 3 4 6" xfId="31219"/>
    <cellStyle name="SAPBEXHLevel2X 3 3 5" xfId="5868"/>
    <cellStyle name="SAPBEXHLevel2X 3 3 5 2" xfId="10118"/>
    <cellStyle name="SAPBEXHLevel2X 3 3 5 2 2" xfId="15860"/>
    <cellStyle name="SAPBEXHLevel2X 3 3 5 3" xfId="13248"/>
    <cellStyle name="SAPBEXHLevel2X 3 3 5 3 2" xfId="14043"/>
    <cellStyle name="SAPBEXHLevel2X 3 3 5 4" xfId="21142"/>
    <cellStyle name="SAPBEXHLevel2X 3 3 5 5" xfId="27520"/>
    <cellStyle name="SAPBEXHLevel2X 3 3 5 6" xfId="31220"/>
    <cellStyle name="SAPBEXHLevel2X 3 3 6" xfId="10114"/>
    <cellStyle name="SAPBEXHLevel2X 3 3 6 2" xfId="15862"/>
    <cellStyle name="SAPBEXHLevel2X 3 3 7" xfId="13244"/>
    <cellStyle name="SAPBEXHLevel2X 3 3 7 2" xfId="14047"/>
    <cellStyle name="SAPBEXHLevel2X 3 3 8" xfId="23690"/>
    <cellStyle name="SAPBEXHLevel2X 3 3 9" xfId="27516"/>
    <cellStyle name="SAPBEXHLevel2X 3 4" xfId="5869"/>
    <cellStyle name="SAPBEXHLevel2X 3 4 2" xfId="10119"/>
    <cellStyle name="SAPBEXHLevel2X 3 4 2 2" xfId="15859"/>
    <cellStyle name="SAPBEXHLevel2X 3 4 3" xfId="13249"/>
    <cellStyle name="SAPBEXHLevel2X 3 4 3 2" xfId="14042"/>
    <cellStyle name="SAPBEXHLevel2X 3 4 4" xfId="23689"/>
    <cellStyle name="SAPBEXHLevel2X 3 4 5" xfId="27521"/>
    <cellStyle name="SAPBEXHLevel2X 3 4 6" xfId="31221"/>
    <cellStyle name="SAPBEXHLevel2X 3 5" xfId="5870"/>
    <cellStyle name="SAPBEXHLevel2X 3 5 2" xfId="10120"/>
    <cellStyle name="SAPBEXHLevel2X 3 5 2 2" xfId="22432"/>
    <cellStyle name="SAPBEXHLevel2X 3 5 3" xfId="13250"/>
    <cellStyle name="SAPBEXHLevel2X 3 5 3 2" xfId="14041"/>
    <cellStyle name="SAPBEXHLevel2X 3 5 4" xfId="21143"/>
    <cellStyle name="SAPBEXHLevel2X 3 5 5" xfId="27522"/>
    <cellStyle name="SAPBEXHLevel2X 3 5 6" xfId="31222"/>
    <cellStyle name="SAPBEXHLevel2X 3 6" xfId="10108"/>
    <cellStyle name="SAPBEXHLevel2X 3 6 2" xfId="15864"/>
    <cellStyle name="SAPBEXHLevel2X 3 7" xfId="13238"/>
    <cellStyle name="SAPBEXHLevel2X 3 7 2" xfId="14053"/>
    <cellStyle name="SAPBEXHLevel2X 3 8" xfId="23692"/>
    <cellStyle name="SAPBEXHLevel2X 3 9" xfId="27510"/>
    <cellStyle name="SAPBEXHLevel2X 4" xfId="740"/>
    <cellStyle name="SAPBEXHLevel2X 4 10" xfId="31223"/>
    <cellStyle name="SAPBEXHLevel2X 4 2" xfId="5872"/>
    <cellStyle name="SAPBEXHLevel2X 4 2 10" xfId="31224"/>
    <cellStyle name="SAPBEXHLevel2X 4 2 2" xfId="5873"/>
    <cellStyle name="SAPBEXHLevel2X 4 2 2 2" xfId="10123"/>
    <cellStyle name="SAPBEXHLevel2X 4 2 2 2 2" xfId="19895"/>
    <cellStyle name="SAPBEXHLevel2X 4 2 2 3" xfId="13253"/>
    <cellStyle name="SAPBEXHLevel2X 4 2 2 3 2" xfId="14038"/>
    <cellStyle name="SAPBEXHLevel2X 4 2 2 4" xfId="23686"/>
    <cellStyle name="SAPBEXHLevel2X 4 2 2 5" xfId="27525"/>
    <cellStyle name="SAPBEXHLevel2X 4 2 2 6" xfId="31225"/>
    <cellStyle name="SAPBEXHLevel2X 4 2 3" xfId="5874"/>
    <cellStyle name="SAPBEXHLevel2X 4 2 3 2" xfId="10124"/>
    <cellStyle name="SAPBEXHLevel2X 4 2 3 2 2" xfId="15858"/>
    <cellStyle name="SAPBEXHLevel2X 4 2 3 3" xfId="13254"/>
    <cellStyle name="SAPBEXHLevel2X 4 2 3 3 2" xfId="14037"/>
    <cellStyle name="SAPBEXHLevel2X 4 2 3 4" xfId="21140"/>
    <cellStyle name="SAPBEXHLevel2X 4 2 3 5" xfId="27526"/>
    <cellStyle name="SAPBEXHLevel2X 4 2 3 6" xfId="31226"/>
    <cellStyle name="SAPBEXHLevel2X 4 2 4" xfId="5875"/>
    <cellStyle name="SAPBEXHLevel2X 4 2 4 2" xfId="10125"/>
    <cellStyle name="SAPBEXHLevel2X 4 2 4 2 2" xfId="22438"/>
    <cellStyle name="SAPBEXHLevel2X 4 2 4 3" xfId="13255"/>
    <cellStyle name="SAPBEXHLevel2X 4 2 4 3 2" xfId="14036"/>
    <cellStyle name="SAPBEXHLevel2X 4 2 4 4" xfId="23687"/>
    <cellStyle name="SAPBEXHLevel2X 4 2 4 5" xfId="27527"/>
    <cellStyle name="SAPBEXHLevel2X 4 2 4 6" xfId="31227"/>
    <cellStyle name="SAPBEXHLevel2X 4 2 5" xfId="5876"/>
    <cellStyle name="SAPBEXHLevel2X 4 2 5 2" xfId="10126"/>
    <cellStyle name="SAPBEXHLevel2X 4 2 5 2 2" xfId="19894"/>
    <cellStyle name="SAPBEXHLevel2X 4 2 5 3" xfId="13256"/>
    <cellStyle name="SAPBEXHLevel2X 4 2 5 3 2" xfId="14035"/>
    <cellStyle name="SAPBEXHLevel2X 4 2 5 4" xfId="21141"/>
    <cellStyle name="SAPBEXHLevel2X 4 2 5 5" xfId="27528"/>
    <cellStyle name="SAPBEXHLevel2X 4 2 5 6" xfId="31228"/>
    <cellStyle name="SAPBEXHLevel2X 4 2 6" xfId="10122"/>
    <cellStyle name="SAPBEXHLevel2X 4 2 6 2" xfId="22439"/>
    <cellStyle name="SAPBEXHLevel2X 4 2 7" xfId="13252"/>
    <cellStyle name="SAPBEXHLevel2X 4 2 7 2" xfId="14039"/>
    <cellStyle name="SAPBEXHLevel2X 4 2 8" xfId="17443"/>
    <cellStyle name="SAPBEXHLevel2X 4 2 9" xfId="27524"/>
    <cellStyle name="SAPBEXHLevel2X 4 3" xfId="5877"/>
    <cellStyle name="SAPBEXHLevel2X 4 3 10" xfId="31229"/>
    <cellStyle name="SAPBEXHLevel2X 4 3 2" xfId="5878"/>
    <cellStyle name="SAPBEXHLevel2X 4 3 2 2" xfId="10128"/>
    <cellStyle name="SAPBEXHLevel2X 4 3 2 2 2" xfId="22433"/>
    <cellStyle name="SAPBEXHLevel2X 4 3 2 3" xfId="13258"/>
    <cellStyle name="SAPBEXHLevel2X 4 3 2 3 2" xfId="14033"/>
    <cellStyle name="SAPBEXHLevel2X 4 3 2 4" xfId="17441"/>
    <cellStyle name="SAPBEXHLevel2X 4 3 2 5" xfId="27530"/>
    <cellStyle name="SAPBEXHLevel2X 4 3 2 6" xfId="31230"/>
    <cellStyle name="SAPBEXHLevel2X 4 3 3" xfId="5879"/>
    <cellStyle name="SAPBEXHLevel2X 4 3 3 2" xfId="10129"/>
    <cellStyle name="SAPBEXHLevel2X 4 3 3 2 2" xfId="19889"/>
    <cellStyle name="SAPBEXHLevel2X 4 3 3 3" xfId="13259"/>
    <cellStyle name="SAPBEXHLevel2X 4 3 3 3 2" xfId="14032"/>
    <cellStyle name="SAPBEXHLevel2X 4 3 3 4" xfId="17440"/>
    <cellStyle name="SAPBEXHLevel2X 4 3 3 5" xfId="27531"/>
    <cellStyle name="SAPBEXHLevel2X 4 3 3 6" xfId="31231"/>
    <cellStyle name="SAPBEXHLevel2X 4 3 4" xfId="5880"/>
    <cellStyle name="SAPBEXHLevel2X 4 3 4 2" xfId="10130"/>
    <cellStyle name="SAPBEXHLevel2X 4 3 4 2 2" xfId="22437"/>
    <cellStyle name="SAPBEXHLevel2X 4 3 4 3" xfId="13260"/>
    <cellStyle name="SAPBEXHLevel2X 4 3 4 3 2" xfId="14031"/>
    <cellStyle name="SAPBEXHLevel2X 4 3 4 4" xfId="17439"/>
    <cellStyle name="SAPBEXHLevel2X 4 3 4 5" xfId="27532"/>
    <cellStyle name="SAPBEXHLevel2X 4 3 4 6" xfId="31232"/>
    <cellStyle name="SAPBEXHLevel2X 4 3 5" xfId="5881"/>
    <cellStyle name="SAPBEXHLevel2X 4 3 5 2" xfId="10131"/>
    <cellStyle name="SAPBEXHLevel2X 4 3 5 2 2" xfId="19893"/>
    <cellStyle name="SAPBEXHLevel2X 4 3 5 3" xfId="13261"/>
    <cellStyle name="SAPBEXHLevel2X 4 3 5 3 2" xfId="14030"/>
    <cellStyle name="SAPBEXHLevel2X 4 3 5 4" xfId="23672"/>
    <cellStyle name="SAPBEXHLevel2X 4 3 5 5" xfId="27533"/>
    <cellStyle name="SAPBEXHLevel2X 4 3 5 6" xfId="31233"/>
    <cellStyle name="SAPBEXHLevel2X 4 3 6" xfId="10127"/>
    <cellStyle name="SAPBEXHLevel2X 4 3 6 2" xfId="15857"/>
    <cellStyle name="SAPBEXHLevel2X 4 3 7" xfId="13257"/>
    <cellStyle name="SAPBEXHLevel2X 4 3 7 2" xfId="14034"/>
    <cellStyle name="SAPBEXHLevel2X 4 3 8" xfId="17442"/>
    <cellStyle name="SAPBEXHLevel2X 4 3 9" xfId="27529"/>
    <cellStyle name="SAPBEXHLevel2X 4 4" xfId="5882"/>
    <cellStyle name="SAPBEXHLevel2X 4 4 2" xfId="10132"/>
    <cellStyle name="SAPBEXHLevel2X 4 4 2 2" xfId="15856"/>
    <cellStyle name="SAPBEXHLevel2X 4 4 3" xfId="13262"/>
    <cellStyle name="SAPBEXHLevel2X 4 4 3 2" xfId="14029"/>
    <cellStyle name="SAPBEXHLevel2X 4 4 4" xfId="21126"/>
    <cellStyle name="SAPBEXHLevel2X 4 4 5" xfId="27534"/>
    <cellStyle name="SAPBEXHLevel2X 4 4 6" xfId="31234"/>
    <cellStyle name="SAPBEXHLevel2X 4 5" xfId="5883"/>
    <cellStyle name="SAPBEXHLevel2X 4 5 2" xfId="10133"/>
    <cellStyle name="SAPBEXHLevel2X 4 5 2 2" xfId="22436"/>
    <cellStyle name="SAPBEXHLevel2X 4 5 3" xfId="13263"/>
    <cellStyle name="SAPBEXHLevel2X 4 5 3 2" xfId="14028"/>
    <cellStyle name="SAPBEXHLevel2X 4 5 4" xfId="23683"/>
    <cellStyle name="SAPBEXHLevel2X 4 5 5" xfId="27535"/>
    <cellStyle name="SAPBEXHLevel2X 4 5 6" xfId="31235"/>
    <cellStyle name="SAPBEXHLevel2X 4 6" xfId="10121"/>
    <cellStyle name="SAPBEXHLevel2X 4 6 2" xfId="19888"/>
    <cellStyle name="SAPBEXHLevel2X 4 7" xfId="13251"/>
    <cellStyle name="SAPBEXHLevel2X 4 7 2" xfId="14040"/>
    <cellStyle name="SAPBEXHLevel2X 4 8" xfId="17444"/>
    <cellStyle name="SAPBEXHLevel2X 4 9" xfId="27523"/>
    <cellStyle name="SAPBEXHLevel2X 5" xfId="741"/>
    <cellStyle name="SAPBEXHLevel2X 5 10" xfId="31236"/>
    <cellStyle name="SAPBEXHLevel2X 5 2" xfId="5885"/>
    <cellStyle name="SAPBEXHLevel2X 5 2 10" xfId="31237"/>
    <cellStyle name="SAPBEXHLevel2X 5 2 2" xfId="5886"/>
    <cellStyle name="SAPBEXHLevel2X 5 2 2 2" xfId="10136"/>
    <cellStyle name="SAPBEXHLevel2X 5 2 2 2 2" xfId="22435"/>
    <cellStyle name="SAPBEXHLevel2X 5 2 2 3" xfId="13266"/>
    <cellStyle name="SAPBEXHLevel2X 5 2 2 3 2" xfId="14025"/>
    <cellStyle name="SAPBEXHLevel2X 5 2 2 4" xfId="23681"/>
    <cellStyle name="SAPBEXHLevel2X 5 2 2 5" xfId="27538"/>
    <cellStyle name="SAPBEXHLevel2X 5 2 2 6" xfId="31238"/>
    <cellStyle name="SAPBEXHLevel2X 5 2 3" xfId="5887"/>
    <cellStyle name="SAPBEXHLevel2X 5 2 3 2" xfId="10137"/>
    <cellStyle name="SAPBEXHLevel2X 5 2 3 2 2" xfId="19891"/>
    <cellStyle name="SAPBEXHLevel2X 5 2 3 3" xfId="13267"/>
    <cellStyle name="SAPBEXHLevel2X 5 2 3 3 2" xfId="14024"/>
    <cellStyle name="SAPBEXHLevel2X 5 2 3 4" xfId="21135"/>
    <cellStyle name="SAPBEXHLevel2X 5 2 3 5" xfId="27539"/>
    <cellStyle name="SAPBEXHLevel2X 5 2 3 6" xfId="31239"/>
    <cellStyle name="SAPBEXHLevel2X 5 2 4" xfId="5888"/>
    <cellStyle name="SAPBEXHLevel2X 5 2 4 2" xfId="10138"/>
    <cellStyle name="SAPBEXHLevel2X 5 2 4 2 2" xfId="15854"/>
    <cellStyle name="SAPBEXHLevel2X 5 2 4 3" xfId="13268"/>
    <cellStyle name="SAPBEXHLevel2X 5 2 4 3 2" xfId="14023"/>
    <cellStyle name="SAPBEXHLevel2X 5 2 4 4" xfId="23682"/>
    <cellStyle name="SAPBEXHLevel2X 5 2 4 5" xfId="27540"/>
    <cellStyle name="SAPBEXHLevel2X 5 2 4 6" xfId="31240"/>
    <cellStyle name="SAPBEXHLevel2X 5 2 5" xfId="5889"/>
    <cellStyle name="SAPBEXHLevel2X 5 2 5 2" xfId="10139"/>
    <cellStyle name="SAPBEXHLevel2X 5 2 5 2 2" xfId="22434"/>
    <cellStyle name="SAPBEXHLevel2X 5 2 5 3" xfId="13269"/>
    <cellStyle name="SAPBEXHLevel2X 5 2 5 3 2" xfId="14022"/>
    <cellStyle name="SAPBEXHLevel2X 5 2 5 4" xfId="21136"/>
    <cellStyle name="SAPBEXHLevel2X 5 2 5 5" xfId="27541"/>
    <cellStyle name="SAPBEXHLevel2X 5 2 5 6" xfId="31241"/>
    <cellStyle name="SAPBEXHLevel2X 5 2 6" xfId="10135"/>
    <cellStyle name="SAPBEXHLevel2X 5 2 6 2" xfId="15855"/>
    <cellStyle name="SAPBEXHLevel2X 5 2 7" xfId="13265"/>
    <cellStyle name="SAPBEXHLevel2X 5 2 7 2" xfId="14026"/>
    <cellStyle name="SAPBEXHLevel2X 5 2 8" xfId="17438"/>
    <cellStyle name="SAPBEXHLevel2X 5 2 9" xfId="27537"/>
    <cellStyle name="SAPBEXHLevel2X 5 3" xfId="5890"/>
    <cellStyle name="SAPBEXHLevel2X 5 3 10" xfId="31242"/>
    <cellStyle name="SAPBEXHLevel2X 5 3 2" xfId="5891"/>
    <cellStyle name="SAPBEXHLevel2X 5 3 2 2" xfId="10141"/>
    <cellStyle name="SAPBEXHLevel2X 5 3 2 2 2" xfId="15853"/>
    <cellStyle name="SAPBEXHLevel2X 5 3 2 3" xfId="13271"/>
    <cellStyle name="SAPBEXHLevel2X 5 3 2 3 2" xfId="14020"/>
    <cellStyle name="SAPBEXHLevel2X 5 3 2 4" xfId="17436"/>
    <cellStyle name="SAPBEXHLevel2X 5 3 2 5" xfId="27543"/>
    <cellStyle name="SAPBEXHLevel2X 5 3 2 6" xfId="31243"/>
    <cellStyle name="SAPBEXHLevel2X 5 3 3" xfId="5892"/>
    <cellStyle name="SAPBEXHLevel2X 5 3 3 2" xfId="10142"/>
    <cellStyle name="SAPBEXHLevel2X 5 3 3 2 2" xfId="15852"/>
    <cellStyle name="SAPBEXHLevel2X 5 3 3 3" xfId="13272"/>
    <cellStyle name="SAPBEXHLevel2X 5 3 3 3 2" xfId="14019"/>
    <cellStyle name="SAPBEXHLevel2X 5 3 3 4" xfId="23679"/>
    <cellStyle name="SAPBEXHLevel2X 5 3 3 5" xfId="27544"/>
    <cellStyle name="SAPBEXHLevel2X 5 3 3 6" xfId="31244"/>
    <cellStyle name="SAPBEXHLevel2X 5 3 4" xfId="5893"/>
    <cellStyle name="SAPBEXHLevel2X 5 3 4 2" xfId="10143"/>
    <cellStyle name="SAPBEXHLevel2X 5 3 4 2 2" xfId="15851"/>
    <cellStyle name="SAPBEXHLevel2X 5 3 4 3" xfId="13273"/>
    <cellStyle name="SAPBEXHLevel2X 5 3 4 3 2" xfId="14018"/>
    <cellStyle name="SAPBEXHLevel2X 5 3 4 4" xfId="21133"/>
    <cellStyle name="SAPBEXHLevel2X 5 3 4 5" xfId="27545"/>
    <cellStyle name="SAPBEXHLevel2X 5 3 4 6" xfId="31245"/>
    <cellStyle name="SAPBEXHLevel2X 5 3 5" xfId="5894"/>
    <cellStyle name="SAPBEXHLevel2X 5 3 5 2" xfId="10144"/>
    <cellStyle name="SAPBEXHLevel2X 5 3 5 2 2" xfId="22424"/>
    <cellStyle name="SAPBEXHLevel2X 5 3 5 3" xfId="13274"/>
    <cellStyle name="SAPBEXHLevel2X 5 3 5 3 2" xfId="14017"/>
    <cellStyle name="SAPBEXHLevel2X 5 3 5 4" xfId="23680"/>
    <cellStyle name="SAPBEXHLevel2X 5 3 5 5" xfId="27546"/>
    <cellStyle name="SAPBEXHLevel2X 5 3 5 6" xfId="31246"/>
    <cellStyle name="SAPBEXHLevel2X 5 3 6" xfId="10140"/>
    <cellStyle name="SAPBEXHLevel2X 5 3 6 2" xfId="19890"/>
    <cellStyle name="SAPBEXHLevel2X 5 3 7" xfId="13270"/>
    <cellStyle name="SAPBEXHLevel2X 5 3 7 2" xfId="14021"/>
    <cellStyle name="SAPBEXHLevel2X 5 3 8" xfId="17437"/>
    <cellStyle name="SAPBEXHLevel2X 5 3 9" xfId="27542"/>
    <cellStyle name="SAPBEXHLevel2X 5 4" xfId="5895"/>
    <cellStyle name="SAPBEXHLevel2X 5 4 2" xfId="10145"/>
    <cellStyle name="SAPBEXHLevel2X 5 4 2 2" xfId="19880"/>
    <cellStyle name="SAPBEXHLevel2X 5 4 3" xfId="13275"/>
    <cellStyle name="SAPBEXHLevel2X 5 4 3 2" xfId="14016"/>
    <cellStyle name="SAPBEXHLevel2X 5 4 4" xfId="21134"/>
    <cellStyle name="SAPBEXHLevel2X 5 4 5" xfId="27547"/>
    <cellStyle name="SAPBEXHLevel2X 5 4 6" xfId="31247"/>
    <cellStyle name="SAPBEXHLevel2X 5 5" xfId="5896"/>
    <cellStyle name="SAPBEXHLevel2X 5 5 2" xfId="10146"/>
    <cellStyle name="SAPBEXHLevel2X 5 5 2 2" xfId="22431"/>
    <cellStyle name="SAPBEXHLevel2X 5 5 3" xfId="13276"/>
    <cellStyle name="SAPBEXHLevel2X 5 5 3 2" xfId="14015"/>
    <cellStyle name="SAPBEXHLevel2X 5 5 4" xfId="17435"/>
    <cellStyle name="SAPBEXHLevel2X 5 5 5" xfId="27548"/>
    <cellStyle name="SAPBEXHLevel2X 5 5 6" xfId="31248"/>
    <cellStyle name="SAPBEXHLevel2X 5 6" xfId="10134"/>
    <cellStyle name="SAPBEXHLevel2X 5 6 2" xfId="19892"/>
    <cellStyle name="SAPBEXHLevel2X 5 7" xfId="13264"/>
    <cellStyle name="SAPBEXHLevel2X 5 7 2" xfId="14027"/>
    <cellStyle name="SAPBEXHLevel2X 5 8" xfId="21137"/>
    <cellStyle name="SAPBEXHLevel2X 5 9" xfId="27536"/>
    <cellStyle name="SAPBEXHLevel2X 6" xfId="5897"/>
    <cellStyle name="SAPBEXHLevel2X 6 10" xfId="31249"/>
    <cellStyle name="SAPBEXHLevel2X 6 2" xfId="5898"/>
    <cellStyle name="SAPBEXHLevel2X 6 2 10" xfId="31250"/>
    <cellStyle name="SAPBEXHLevel2X 6 2 2" xfId="5899"/>
    <cellStyle name="SAPBEXHLevel2X 6 2 2 2" xfId="10149"/>
    <cellStyle name="SAPBEXHLevel2X 6 2 2 2 2" xfId="22430"/>
    <cellStyle name="SAPBEXHLevel2X 6 2 2 3" xfId="13279"/>
    <cellStyle name="SAPBEXHLevel2X 6 2 2 3 2" xfId="14012"/>
    <cellStyle name="SAPBEXHLevel2X 6 2 2 4" xfId="21127"/>
    <cellStyle name="SAPBEXHLevel2X 6 2 2 5" xfId="27551"/>
    <cellStyle name="SAPBEXHLevel2X 6 2 2 6" xfId="31251"/>
    <cellStyle name="SAPBEXHLevel2X 6 2 3" xfId="5900"/>
    <cellStyle name="SAPBEXHLevel2X 6 2 3 2" xfId="10150"/>
    <cellStyle name="SAPBEXHLevel2X 6 2 3 2 2" xfId="19886"/>
    <cellStyle name="SAPBEXHLevel2X 6 2 3 3" xfId="13280"/>
    <cellStyle name="SAPBEXHLevel2X 6 2 3 3 2" xfId="14011"/>
    <cellStyle name="SAPBEXHLevel2X 6 2 3 4" xfId="23678"/>
    <cellStyle name="SAPBEXHLevel2X 6 2 3 5" xfId="27552"/>
    <cellStyle name="SAPBEXHLevel2X 6 2 3 6" xfId="31252"/>
    <cellStyle name="SAPBEXHLevel2X 6 2 4" xfId="5901"/>
    <cellStyle name="SAPBEXHLevel2X 6 2 4 2" xfId="10151"/>
    <cellStyle name="SAPBEXHLevel2X 6 2 4 2 2" xfId="15849"/>
    <cellStyle name="SAPBEXHLevel2X 6 2 4 3" xfId="13281"/>
    <cellStyle name="SAPBEXHLevel2X 6 2 4 3 2" xfId="14010"/>
    <cellStyle name="SAPBEXHLevel2X 6 2 4 4" xfId="21132"/>
    <cellStyle name="SAPBEXHLevel2X 6 2 4 5" xfId="27553"/>
    <cellStyle name="SAPBEXHLevel2X 6 2 4 6" xfId="31253"/>
    <cellStyle name="SAPBEXHLevel2X 6 2 5" xfId="5902"/>
    <cellStyle name="SAPBEXHLevel2X 6 2 5 2" xfId="10152"/>
    <cellStyle name="SAPBEXHLevel2X 6 2 5 2 2" xfId="22425"/>
    <cellStyle name="SAPBEXHLevel2X 6 2 5 3" xfId="13282"/>
    <cellStyle name="SAPBEXHLevel2X 6 2 5 3 2" xfId="14009"/>
    <cellStyle name="SAPBEXHLevel2X 6 2 5 4" xfId="17433"/>
    <cellStyle name="SAPBEXHLevel2X 6 2 5 5" xfId="27554"/>
    <cellStyle name="SAPBEXHLevel2X 6 2 5 6" xfId="31254"/>
    <cellStyle name="SAPBEXHLevel2X 6 2 6" xfId="10148"/>
    <cellStyle name="SAPBEXHLevel2X 6 2 6 2" xfId="15850"/>
    <cellStyle name="SAPBEXHLevel2X 6 2 7" xfId="13278"/>
    <cellStyle name="SAPBEXHLevel2X 6 2 7 2" xfId="14013"/>
    <cellStyle name="SAPBEXHLevel2X 6 2 8" xfId="23673"/>
    <cellStyle name="SAPBEXHLevel2X 6 2 9" xfId="27550"/>
    <cellStyle name="SAPBEXHLevel2X 6 3" xfId="5903"/>
    <cellStyle name="SAPBEXHLevel2X 6 3 10" xfId="31255"/>
    <cellStyle name="SAPBEXHLevel2X 6 3 2" xfId="5904"/>
    <cellStyle name="SAPBEXHLevel2X 6 3 2 2" xfId="10154"/>
    <cellStyle name="SAPBEXHLevel2X 6 3 2 2 2" xfId="22429"/>
    <cellStyle name="SAPBEXHLevel2X 6 3 2 3" xfId="13284"/>
    <cellStyle name="SAPBEXHLevel2X 6 3 2 3 2" xfId="14007"/>
    <cellStyle name="SAPBEXHLevel2X 6 3 2 4" xfId="21130"/>
    <cellStyle name="SAPBEXHLevel2X 6 3 2 5" xfId="27556"/>
    <cellStyle name="SAPBEXHLevel2X 6 3 2 6" xfId="31256"/>
    <cellStyle name="SAPBEXHLevel2X 6 3 3" xfId="5905"/>
    <cellStyle name="SAPBEXHLevel2X 6 3 3 2" xfId="10155"/>
    <cellStyle name="SAPBEXHLevel2X 6 3 3 2 2" xfId="19885"/>
    <cellStyle name="SAPBEXHLevel2X 6 3 3 3" xfId="13285"/>
    <cellStyle name="SAPBEXHLevel2X 6 3 3 3 2" xfId="14006"/>
    <cellStyle name="SAPBEXHLevel2X 6 3 3 4" xfId="23677"/>
    <cellStyle name="SAPBEXHLevel2X 6 3 3 5" xfId="27557"/>
    <cellStyle name="SAPBEXHLevel2X 6 3 3 6" xfId="31257"/>
    <cellStyle name="SAPBEXHLevel2X 6 3 4" xfId="5906"/>
    <cellStyle name="SAPBEXHLevel2X 6 3 4 2" xfId="10156"/>
    <cellStyle name="SAPBEXHLevel2X 6 3 4 2 2" xfId="15848"/>
    <cellStyle name="SAPBEXHLevel2X 6 3 4 3" xfId="13286"/>
    <cellStyle name="SAPBEXHLevel2X 6 3 4 3 2" xfId="14005"/>
    <cellStyle name="SAPBEXHLevel2X 6 3 4 4" xfId="21131"/>
    <cellStyle name="SAPBEXHLevel2X 6 3 4 5" xfId="27558"/>
    <cellStyle name="SAPBEXHLevel2X 6 3 4 6" xfId="31258"/>
    <cellStyle name="SAPBEXHLevel2X 6 3 5" xfId="5907"/>
    <cellStyle name="SAPBEXHLevel2X 6 3 5 2" xfId="10157"/>
    <cellStyle name="SAPBEXHLevel2X 6 3 5 2 2" xfId="22428"/>
    <cellStyle name="SAPBEXHLevel2X 6 3 5 3" xfId="13287"/>
    <cellStyle name="SAPBEXHLevel2X 6 3 5 3 2" xfId="14004"/>
    <cellStyle name="SAPBEXHLevel2X 6 3 5 4" xfId="17432"/>
    <cellStyle name="SAPBEXHLevel2X 6 3 5 5" xfId="27559"/>
    <cellStyle name="SAPBEXHLevel2X 6 3 5 6" xfId="31259"/>
    <cellStyle name="SAPBEXHLevel2X 6 3 6" xfId="10153"/>
    <cellStyle name="SAPBEXHLevel2X 6 3 6 2" xfId="19881"/>
    <cellStyle name="SAPBEXHLevel2X 6 3 7" xfId="13283"/>
    <cellStyle name="SAPBEXHLevel2X 6 3 7 2" xfId="14008"/>
    <cellStyle name="SAPBEXHLevel2X 6 3 8" xfId="23676"/>
    <cellStyle name="SAPBEXHLevel2X 6 3 9" xfId="27555"/>
    <cellStyle name="SAPBEXHLevel2X 6 4" xfId="5908"/>
    <cellStyle name="SAPBEXHLevel2X 6 4 2" xfId="10158"/>
    <cellStyle name="SAPBEXHLevel2X 6 4 2 2" xfId="19884"/>
    <cellStyle name="SAPBEXHLevel2X 6 4 3" xfId="13288"/>
    <cellStyle name="SAPBEXHLevel2X 6 4 3 2" xfId="14003"/>
    <cellStyle name="SAPBEXHLevel2X 6 4 4" xfId="17431"/>
    <cellStyle name="SAPBEXHLevel2X 6 4 5" xfId="27560"/>
    <cellStyle name="SAPBEXHLevel2X 6 4 6" xfId="31260"/>
    <cellStyle name="SAPBEXHLevel2X 6 5" xfId="5909"/>
    <cellStyle name="SAPBEXHLevel2X 6 5 2" xfId="10159"/>
    <cellStyle name="SAPBEXHLevel2X 6 5 2 2" xfId="15847"/>
    <cellStyle name="SAPBEXHLevel2X 6 5 3" xfId="13289"/>
    <cellStyle name="SAPBEXHLevel2X 6 5 3 2" xfId="14002"/>
    <cellStyle name="SAPBEXHLevel2X 6 5 4" xfId="23674"/>
    <cellStyle name="SAPBEXHLevel2X 6 5 5" xfId="27561"/>
    <cellStyle name="SAPBEXHLevel2X 6 5 6" xfId="31261"/>
    <cellStyle name="SAPBEXHLevel2X 6 6" xfId="10147"/>
    <cellStyle name="SAPBEXHLevel2X 6 6 2" xfId="19887"/>
    <cellStyle name="SAPBEXHLevel2X 6 7" xfId="13277"/>
    <cellStyle name="SAPBEXHLevel2X 6 7 2" xfId="14014"/>
    <cellStyle name="SAPBEXHLevel2X 6 8" xfId="17434"/>
    <cellStyle name="SAPBEXHLevel2X 6 9" xfId="27549"/>
    <cellStyle name="SAPBEXHLevel2X 7" xfId="5910"/>
    <cellStyle name="SAPBEXHLevel2X 7 10" xfId="31262"/>
    <cellStyle name="SAPBEXHLevel2X 7 2" xfId="5911"/>
    <cellStyle name="SAPBEXHLevel2X 7 2 2" xfId="10161"/>
    <cellStyle name="SAPBEXHLevel2X 7 2 2 2" xfId="19883"/>
    <cellStyle name="SAPBEXHLevel2X 7 2 3" xfId="13291"/>
    <cellStyle name="SAPBEXHLevel2X 7 2 3 2" xfId="14000"/>
    <cellStyle name="SAPBEXHLevel2X 7 2 4" xfId="23675"/>
    <cellStyle name="SAPBEXHLevel2X 7 2 5" xfId="27563"/>
    <cellStyle name="SAPBEXHLevel2X 7 2 6" xfId="31263"/>
    <cellStyle name="SAPBEXHLevel2X 7 3" xfId="5912"/>
    <cellStyle name="SAPBEXHLevel2X 7 3 2" xfId="10162"/>
    <cellStyle name="SAPBEXHLevel2X 7 3 2 2" xfId="15846"/>
    <cellStyle name="SAPBEXHLevel2X 7 3 3" xfId="13292"/>
    <cellStyle name="SAPBEXHLevel2X 7 3 3 2" xfId="13999"/>
    <cellStyle name="SAPBEXHLevel2X 7 3 4" xfId="21129"/>
    <cellStyle name="SAPBEXHLevel2X 7 3 5" xfId="27564"/>
    <cellStyle name="SAPBEXHLevel2X 7 3 6" xfId="31264"/>
    <cellStyle name="SAPBEXHLevel2X 7 4" xfId="5913"/>
    <cellStyle name="SAPBEXHLevel2X 7 4 2" xfId="10163"/>
    <cellStyle name="SAPBEXHLevel2X 7 4 2 2" xfId="22426"/>
    <cellStyle name="SAPBEXHLevel2X 7 4 3" xfId="13293"/>
    <cellStyle name="SAPBEXHLevel2X 7 4 3 2" xfId="13998"/>
    <cellStyle name="SAPBEXHLevel2X 7 4 4" xfId="17430"/>
    <cellStyle name="SAPBEXHLevel2X 7 4 5" xfId="27565"/>
    <cellStyle name="SAPBEXHLevel2X 7 4 6" xfId="31265"/>
    <cellStyle name="SAPBEXHLevel2X 7 5" xfId="5914"/>
    <cellStyle name="SAPBEXHLevel2X 7 5 2" xfId="10164"/>
    <cellStyle name="SAPBEXHLevel2X 7 5 2 2" xfId="19882"/>
    <cellStyle name="SAPBEXHLevel2X 7 5 3" xfId="13294"/>
    <cellStyle name="SAPBEXHLevel2X 7 5 3 2" xfId="13997"/>
    <cellStyle name="SAPBEXHLevel2X 7 5 4" xfId="17429"/>
    <cellStyle name="SAPBEXHLevel2X 7 5 5" xfId="27566"/>
    <cellStyle name="SAPBEXHLevel2X 7 5 6" xfId="31266"/>
    <cellStyle name="SAPBEXHLevel2X 7 6" xfId="10160"/>
    <cellStyle name="SAPBEXHLevel2X 7 6 2" xfId="22427"/>
    <cellStyle name="SAPBEXHLevel2X 7 7" xfId="13290"/>
    <cellStyle name="SAPBEXHLevel2X 7 7 2" xfId="14001"/>
    <cellStyle name="SAPBEXHLevel2X 7 8" xfId="21128"/>
    <cellStyle name="SAPBEXHLevel2X 7 9" xfId="27562"/>
    <cellStyle name="SAPBEXHLevel2X 8" xfId="5915"/>
    <cellStyle name="SAPBEXHLevel2X 8 10" xfId="31267"/>
    <cellStyle name="SAPBEXHLevel2X 8 2" xfId="5916"/>
    <cellStyle name="SAPBEXHLevel2X 8 2 2" xfId="10166"/>
    <cellStyle name="SAPBEXHLevel2X 8 2 2 2" xfId="15844"/>
    <cellStyle name="SAPBEXHLevel2X 8 2 3" xfId="13296"/>
    <cellStyle name="SAPBEXHLevel2X 8 2 3 2" xfId="13995"/>
    <cellStyle name="SAPBEXHLevel2X 8 2 4" xfId="17427"/>
    <cellStyle name="SAPBEXHLevel2X 8 2 5" xfId="27568"/>
    <cellStyle name="SAPBEXHLevel2X 8 2 6" xfId="31268"/>
    <cellStyle name="SAPBEXHLevel2X 8 3" xfId="5917"/>
    <cellStyle name="SAPBEXHLevel2X 8 3 2" xfId="10167"/>
    <cellStyle name="SAPBEXHLevel2X 8 3 2 2" xfId="15843"/>
    <cellStyle name="SAPBEXHLevel2X 8 3 3" xfId="13297"/>
    <cellStyle name="SAPBEXHLevel2X 8 3 3 2" xfId="13994"/>
    <cellStyle name="SAPBEXHLevel2X 8 3 4" xfId="23660"/>
    <cellStyle name="SAPBEXHLevel2X 8 3 5" xfId="27569"/>
    <cellStyle name="SAPBEXHLevel2X 8 3 6" xfId="31269"/>
    <cellStyle name="SAPBEXHLevel2X 8 4" xfId="5918"/>
    <cellStyle name="SAPBEXHLevel2X 8 4 2" xfId="10168"/>
    <cellStyle name="SAPBEXHLevel2X 8 4 2 2" xfId="22416"/>
    <cellStyle name="SAPBEXHLevel2X 8 4 3" xfId="13298"/>
    <cellStyle name="SAPBEXHLevel2X 8 4 3 2" xfId="13993"/>
    <cellStyle name="SAPBEXHLevel2X 8 4 4" xfId="21114"/>
    <cellStyle name="SAPBEXHLevel2X 8 4 5" xfId="27570"/>
    <cellStyle name="SAPBEXHLevel2X 8 4 6" xfId="31270"/>
    <cellStyle name="SAPBEXHLevel2X 8 5" xfId="5919"/>
    <cellStyle name="SAPBEXHLevel2X 8 5 2" xfId="10169"/>
    <cellStyle name="SAPBEXHLevel2X 8 5 2 2" xfId="19872"/>
    <cellStyle name="SAPBEXHLevel2X 8 5 3" xfId="13299"/>
    <cellStyle name="SAPBEXHLevel2X 8 5 3 2" xfId="13992"/>
    <cellStyle name="SAPBEXHLevel2X 8 5 4" xfId="23671"/>
    <cellStyle name="SAPBEXHLevel2X 8 5 5" xfId="27571"/>
    <cellStyle name="SAPBEXHLevel2X 8 5 6" xfId="31271"/>
    <cellStyle name="SAPBEXHLevel2X 8 6" xfId="10165"/>
    <cellStyle name="SAPBEXHLevel2X 8 6 2" xfId="15845"/>
    <cellStyle name="SAPBEXHLevel2X 8 7" xfId="13295"/>
    <cellStyle name="SAPBEXHLevel2X 8 7 2" xfId="13996"/>
    <cellStyle name="SAPBEXHLevel2X 8 8" xfId="17428"/>
    <cellStyle name="SAPBEXHLevel2X 8 9" xfId="27567"/>
    <cellStyle name="SAPBEXHLevel2X 9" xfId="5920"/>
    <cellStyle name="SAPBEXHLevel2X 9 2" xfId="10170"/>
    <cellStyle name="SAPBEXHLevel2X 9 2 2" xfId="22423"/>
    <cellStyle name="SAPBEXHLevel2X 9 3" xfId="13300"/>
    <cellStyle name="SAPBEXHLevel2X 9 3 2" xfId="13991"/>
    <cellStyle name="SAPBEXHLevel2X 9 4" xfId="21125"/>
    <cellStyle name="SAPBEXHLevel2X 9 5" xfId="27572"/>
    <cellStyle name="SAPBEXHLevel2X 9 6" xfId="31272"/>
    <cellStyle name="SAPBEXHLevel2X_PAL Graphs" xfId="742"/>
    <cellStyle name="SAPBEXHLevel3" xfId="205"/>
    <cellStyle name="SAPBEXHLevel3 10" xfId="17426"/>
    <cellStyle name="SAPBEXHLevel3 11" xfId="27573"/>
    <cellStyle name="SAPBEXHLevel3 12" xfId="31273"/>
    <cellStyle name="SAPBEXHLevel3 2" xfId="271"/>
    <cellStyle name="SAPBEXHLevel3 2 10" xfId="31274"/>
    <cellStyle name="SAPBEXHLevel3 2 2" xfId="5923"/>
    <cellStyle name="SAPBEXHLevel3 2 2 10" xfId="31275"/>
    <cellStyle name="SAPBEXHLevel3 2 2 2" xfId="5924"/>
    <cellStyle name="SAPBEXHLevel3 2 2 2 2" xfId="10174"/>
    <cellStyle name="SAPBEXHLevel3 2 2 2 2 2" xfId="19878"/>
    <cellStyle name="SAPBEXHLevel3 2 2 2 3" xfId="13304"/>
    <cellStyle name="SAPBEXHLevel3 2 2 2 3 2" xfId="13987"/>
    <cellStyle name="SAPBEXHLevel3 2 2 2 4" xfId="23670"/>
    <cellStyle name="SAPBEXHLevel3 2 2 2 5" xfId="27576"/>
    <cellStyle name="SAPBEXHLevel3 2 2 2 6" xfId="31276"/>
    <cellStyle name="SAPBEXHLevel3 2 2 3" xfId="5925"/>
    <cellStyle name="SAPBEXHLevel3 2 2 3 2" xfId="10175"/>
    <cellStyle name="SAPBEXHLevel3 2 2 3 2 2" xfId="15841"/>
    <cellStyle name="SAPBEXHLevel3 2 2 3 3" xfId="13305"/>
    <cellStyle name="SAPBEXHLevel3 2 2 3 3 2" xfId="13986"/>
    <cellStyle name="SAPBEXHLevel3 2 2 3 4" xfId="21124"/>
    <cellStyle name="SAPBEXHLevel3 2 2 3 5" xfId="27577"/>
    <cellStyle name="SAPBEXHLevel3 2 2 3 6" xfId="31277"/>
    <cellStyle name="SAPBEXHLevel3 2 2 4" xfId="5926"/>
    <cellStyle name="SAPBEXHLevel3 2 2 4 2" xfId="10176"/>
    <cellStyle name="SAPBEXHLevel3 2 2 4 2 2" xfId="22417"/>
    <cellStyle name="SAPBEXHLevel3 2 2 4 3" xfId="13306"/>
    <cellStyle name="SAPBEXHLevel3 2 2 4 3 2" xfId="13985"/>
    <cellStyle name="SAPBEXHLevel3 2 2 4 4" xfId="17425"/>
    <cellStyle name="SAPBEXHLevel3 2 2 4 5" xfId="27578"/>
    <cellStyle name="SAPBEXHLevel3 2 2 4 6" xfId="31278"/>
    <cellStyle name="SAPBEXHLevel3 2 2 5" xfId="5927"/>
    <cellStyle name="SAPBEXHLevel3 2 2 5 2" xfId="10177"/>
    <cellStyle name="SAPBEXHLevel3 2 2 5 2 2" xfId="19873"/>
    <cellStyle name="SAPBEXHLevel3 2 2 5 3" xfId="13307"/>
    <cellStyle name="SAPBEXHLevel3 2 2 5 3 2" xfId="13984"/>
    <cellStyle name="SAPBEXHLevel3 2 2 5 4" xfId="17424"/>
    <cellStyle name="SAPBEXHLevel3 2 2 5 5" xfId="27579"/>
    <cellStyle name="SAPBEXHLevel3 2 2 5 6" xfId="31279"/>
    <cellStyle name="SAPBEXHLevel3 2 2 6" xfId="10173"/>
    <cellStyle name="SAPBEXHLevel3 2 2 6 2" xfId="22422"/>
    <cellStyle name="SAPBEXHLevel3 2 2 7" xfId="13303"/>
    <cellStyle name="SAPBEXHLevel3 2 2 7 2" xfId="13988"/>
    <cellStyle name="SAPBEXHLevel3 2 2 8" xfId="21123"/>
    <cellStyle name="SAPBEXHLevel3 2 2 9" xfId="27575"/>
    <cellStyle name="SAPBEXHLevel3 2 3" xfId="5928"/>
    <cellStyle name="SAPBEXHLevel3 2 3 2" xfId="10178"/>
    <cellStyle name="SAPBEXHLevel3 2 3 2 2" xfId="22421"/>
    <cellStyle name="SAPBEXHLevel3 2 3 3" xfId="13308"/>
    <cellStyle name="SAPBEXHLevel3 2 3 3 2" xfId="13983"/>
    <cellStyle name="SAPBEXHLevel3 2 3 4" xfId="23667"/>
    <cellStyle name="SAPBEXHLevel3 2 3 5" xfId="27580"/>
    <cellStyle name="SAPBEXHLevel3 2 3 6" xfId="31280"/>
    <cellStyle name="SAPBEXHLevel3 2 4" xfId="5929"/>
    <cellStyle name="SAPBEXHLevel3 2 4 2" xfId="10179"/>
    <cellStyle name="SAPBEXHLevel3 2 4 2 2" xfId="19877"/>
    <cellStyle name="SAPBEXHLevel3 2 4 3" xfId="13309"/>
    <cellStyle name="SAPBEXHLevel3 2 4 3 2" xfId="13982"/>
    <cellStyle name="SAPBEXHLevel3 2 4 4" xfId="21121"/>
    <cellStyle name="SAPBEXHLevel3 2 4 5" xfId="27581"/>
    <cellStyle name="SAPBEXHLevel3 2 4 6" xfId="31281"/>
    <cellStyle name="SAPBEXHLevel3 2 5" xfId="10172"/>
    <cellStyle name="SAPBEXHLevel3 2 5 2" xfId="15842"/>
    <cellStyle name="SAPBEXHLevel3 2 6" xfId="13302"/>
    <cellStyle name="SAPBEXHLevel3 2 6 2" xfId="13989"/>
    <cellStyle name="SAPBEXHLevel3 2 7" xfId="5922"/>
    <cellStyle name="SAPBEXHLevel3 2 8" xfId="23669"/>
    <cellStyle name="SAPBEXHLevel3 2 9" xfId="27574"/>
    <cellStyle name="SAPBEXHLevel3 3" xfId="743"/>
    <cellStyle name="SAPBEXHLevel3 3 10" xfId="31282"/>
    <cellStyle name="SAPBEXHLevel3 3 2" xfId="5931"/>
    <cellStyle name="SAPBEXHLevel3 3 2 10" xfId="31283"/>
    <cellStyle name="SAPBEXHLevel3 3 2 2" xfId="5932"/>
    <cellStyle name="SAPBEXHLevel3 3 2 2 2" xfId="10182"/>
    <cellStyle name="SAPBEXHLevel3 3 2 2 2 2" xfId="19876"/>
    <cellStyle name="SAPBEXHLevel3 3 2 2 3" xfId="13312"/>
    <cellStyle name="SAPBEXHLevel3 3 2 2 3 2" xfId="13979"/>
    <cellStyle name="SAPBEXHLevel3 3 2 2 4" xfId="17423"/>
    <cellStyle name="SAPBEXHLevel3 3 2 2 5" xfId="27584"/>
    <cellStyle name="SAPBEXHLevel3 3 2 2 6" xfId="31284"/>
    <cellStyle name="SAPBEXHLevel3 3 2 3" xfId="5933"/>
    <cellStyle name="SAPBEXHLevel3 3 2 3 2" xfId="10183"/>
    <cellStyle name="SAPBEXHLevel3 3 2 3 2 2" xfId="15839"/>
    <cellStyle name="SAPBEXHLevel3 3 2 3 3" xfId="13313"/>
    <cellStyle name="SAPBEXHLevel3 3 2 3 3 2" xfId="13978"/>
    <cellStyle name="SAPBEXHLevel3 3 2 3 4" xfId="17422"/>
    <cellStyle name="SAPBEXHLevel3 3 2 3 5" xfId="27585"/>
    <cellStyle name="SAPBEXHLevel3 3 2 3 6" xfId="31285"/>
    <cellStyle name="SAPBEXHLevel3 3 2 4" xfId="5934"/>
    <cellStyle name="SAPBEXHLevel3 3 2 4 2" xfId="10184"/>
    <cellStyle name="SAPBEXHLevel3 3 2 4 2 2" xfId="22419"/>
    <cellStyle name="SAPBEXHLevel3 3 2 4 3" xfId="13314"/>
    <cellStyle name="SAPBEXHLevel3 3 2 4 3 2" xfId="13977"/>
    <cellStyle name="SAPBEXHLevel3 3 2 4 4" xfId="23661"/>
    <cellStyle name="SAPBEXHLevel3 3 2 4 5" xfId="27586"/>
    <cellStyle name="SAPBEXHLevel3 3 2 4 6" xfId="31286"/>
    <cellStyle name="SAPBEXHLevel3 3 2 5" xfId="5935"/>
    <cellStyle name="SAPBEXHLevel3 3 2 5 2" xfId="10185"/>
    <cellStyle name="SAPBEXHLevel3 3 2 5 2 2" xfId="19875"/>
    <cellStyle name="SAPBEXHLevel3 3 2 5 3" xfId="13315"/>
    <cellStyle name="SAPBEXHLevel3 3 2 5 3 2" xfId="13976"/>
    <cellStyle name="SAPBEXHLevel3 3 2 5 4" xfId="21115"/>
    <cellStyle name="SAPBEXHLevel3 3 2 5 5" xfId="27587"/>
    <cellStyle name="SAPBEXHLevel3 3 2 5 6" xfId="31287"/>
    <cellStyle name="SAPBEXHLevel3 3 2 6" xfId="10181"/>
    <cellStyle name="SAPBEXHLevel3 3 2 6 2" xfId="22420"/>
    <cellStyle name="SAPBEXHLevel3 3 2 7" xfId="13311"/>
    <cellStyle name="SAPBEXHLevel3 3 2 7 2" xfId="13980"/>
    <cellStyle name="SAPBEXHLevel3 3 2 8" xfId="21122"/>
    <cellStyle name="SAPBEXHLevel3 3 2 9" xfId="27583"/>
    <cellStyle name="SAPBEXHLevel3 3 3" xfId="5936"/>
    <cellStyle name="SAPBEXHLevel3 3 3 2" xfId="10186"/>
    <cellStyle name="SAPBEXHLevel3 3 3 2 2" xfId="15838"/>
    <cellStyle name="SAPBEXHLevel3 3 3 3" xfId="13316"/>
    <cellStyle name="SAPBEXHLevel3 3 3 3 2" xfId="13975"/>
    <cellStyle name="SAPBEXHLevel3 3 3 4" xfId="23666"/>
    <cellStyle name="SAPBEXHLevel3 3 3 5" xfId="27588"/>
    <cellStyle name="SAPBEXHLevel3 3 3 6" xfId="31288"/>
    <cellStyle name="SAPBEXHLevel3 3 4" xfId="5937"/>
    <cellStyle name="SAPBEXHLevel3 3 4 2" xfId="10187"/>
    <cellStyle name="SAPBEXHLevel3 3 4 2 2" xfId="22418"/>
    <cellStyle name="SAPBEXHLevel3 3 4 3" xfId="13317"/>
    <cellStyle name="SAPBEXHLevel3 3 4 3 2" xfId="13974"/>
    <cellStyle name="SAPBEXHLevel3 3 4 4" xfId="21120"/>
    <cellStyle name="SAPBEXHLevel3 3 4 5" xfId="27589"/>
    <cellStyle name="SAPBEXHLevel3 3 4 6" xfId="31289"/>
    <cellStyle name="SAPBEXHLevel3 3 5" xfId="10180"/>
    <cellStyle name="SAPBEXHLevel3 3 5 2" xfId="15840"/>
    <cellStyle name="SAPBEXHLevel3 3 6" xfId="13310"/>
    <cellStyle name="SAPBEXHLevel3 3 6 2" xfId="13981"/>
    <cellStyle name="SAPBEXHLevel3 3 7" xfId="5930"/>
    <cellStyle name="SAPBEXHLevel3 3 8" xfId="23668"/>
    <cellStyle name="SAPBEXHLevel3 3 9" xfId="27582"/>
    <cellStyle name="SAPBEXHLevel3 4" xfId="5938"/>
    <cellStyle name="SAPBEXHLevel3 4 10" xfId="31290"/>
    <cellStyle name="SAPBEXHLevel3 4 2" xfId="5939"/>
    <cellStyle name="SAPBEXHLevel3 4 2 2" xfId="10189"/>
    <cellStyle name="SAPBEXHLevel3 4 2 2 2" xfId="15837"/>
    <cellStyle name="SAPBEXHLevel3 4 2 3" xfId="13319"/>
    <cellStyle name="SAPBEXHLevel3 4 2 3 2" xfId="13972"/>
    <cellStyle name="SAPBEXHLevel3 4 2 4" xfId="23664"/>
    <cellStyle name="SAPBEXHLevel3 4 2 5" xfId="27591"/>
    <cellStyle name="SAPBEXHLevel3 4 2 6" xfId="31291"/>
    <cellStyle name="SAPBEXHLevel3 4 3" xfId="5940"/>
    <cellStyle name="SAPBEXHLevel3 4 3 2" xfId="10190"/>
    <cellStyle name="SAPBEXHLevel3 4 3 2 2" xfId="15836"/>
    <cellStyle name="SAPBEXHLevel3 4 3 3" xfId="13320"/>
    <cellStyle name="SAPBEXHLevel3 4 3 3 2" xfId="13971"/>
    <cellStyle name="SAPBEXHLevel3 4 3 4" xfId="21118"/>
    <cellStyle name="SAPBEXHLevel3 4 3 5" xfId="27592"/>
    <cellStyle name="SAPBEXHLevel3 4 3 6" xfId="31292"/>
    <cellStyle name="SAPBEXHLevel3 4 4" xfId="5941"/>
    <cellStyle name="SAPBEXHLevel3 4 4 2" xfId="10191"/>
    <cellStyle name="SAPBEXHLevel3 4 4 2 2" xfId="15835"/>
    <cellStyle name="SAPBEXHLevel3 4 4 3" xfId="13321"/>
    <cellStyle name="SAPBEXHLevel3 4 4 3 2" xfId="13970"/>
    <cellStyle name="SAPBEXHLevel3 4 4 4" xfId="23665"/>
    <cellStyle name="SAPBEXHLevel3 4 4 5" xfId="27593"/>
    <cellStyle name="SAPBEXHLevel3 4 4 6" xfId="31293"/>
    <cellStyle name="SAPBEXHLevel3 4 5" xfId="5942"/>
    <cellStyle name="SAPBEXHLevel3 4 5 2" xfId="10192"/>
    <cellStyle name="SAPBEXHLevel3 4 5 2 2" xfId="22408"/>
    <cellStyle name="SAPBEXHLevel3 4 5 3" xfId="13322"/>
    <cellStyle name="SAPBEXHLevel3 4 5 3 2" xfId="13969"/>
    <cellStyle name="SAPBEXHLevel3 4 5 4" xfId="21119"/>
    <cellStyle name="SAPBEXHLevel3 4 5 5" xfId="27594"/>
    <cellStyle name="SAPBEXHLevel3 4 5 6" xfId="31294"/>
    <cellStyle name="SAPBEXHLevel3 4 6" xfId="10188"/>
    <cellStyle name="SAPBEXHLevel3 4 6 2" xfId="19874"/>
    <cellStyle name="SAPBEXHLevel3 4 7" xfId="13318"/>
    <cellStyle name="SAPBEXHLevel3 4 7 2" xfId="13973"/>
    <cellStyle name="SAPBEXHLevel3 4 8" xfId="17421"/>
    <cellStyle name="SAPBEXHLevel3 4 9" xfId="27590"/>
    <cellStyle name="SAPBEXHLevel3 5" xfId="5943"/>
    <cellStyle name="SAPBEXHLevel3 5 10" xfId="31295"/>
    <cellStyle name="SAPBEXHLevel3 5 2" xfId="5944"/>
    <cellStyle name="SAPBEXHLevel3 5 2 2" xfId="10194"/>
    <cellStyle name="SAPBEXHLevel3 5 2 2 2" xfId="22415"/>
    <cellStyle name="SAPBEXHLevel3 5 2 3" xfId="13324"/>
    <cellStyle name="SAPBEXHLevel3 5 2 3 2" xfId="13967"/>
    <cellStyle name="SAPBEXHLevel3 5 2 4" xfId="17419"/>
    <cellStyle name="SAPBEXHLevel3 5 2 5" xfId="27596"/>
    <cellStyle name="SAPBEXHLevel3 5 2 6" xfId="31296"/>
    <cellStyle name="SAPBEXHLevel3 5 3" xfId="5945"/>
    <cellStyle name="SAPBEXHLevel3 5 3 2" xfId="10195"/>
    <cellStyle name="SAPBEXHLevel3 5 3 2 2" xfId="19871"/>
    <cellStyle name="SAPBEXHLevel3 5 3 3" xfId="13325"/>
    <cellStyle name="SAPBEXHLevel3 5 3 3 2" xfId="13966"/>
    <cellStyle name="SAPBEXHLevel3 5 3 4" xfId="23662"/>
    <cellStyle name="SAPBEXHLevel3 5 3 5" xfId="27597"/>
    <cellStyle name="SAPBEXHLevel3 5 3 6" xfId="31297"/>
    <cellStyle name="SAPBEXHLevel3 5 4" xfId="5946"/>
    <cellStyle name="SAPBEXHLevel3 5 4 2" xfId="10196"/>
    <cellStyle name="SAPBEXHLevel3 5 4 2 2" xfId="15834"/>
    <cellStyle name="SAPBEXHLevel3 5 4 3" xfId="13326"/>
    <cellStyle name="SAPBEXHLevel3 5 4 3 2" xfId="13965"/>
    <cellStyle name="SAPBEXHLevel3 5 4 4" xfId="21116"/>
    <cellStyle name="SAPBEXHLevel3 5 4 5" xfId="27598"/>
    <cellStyle name="SAPBEXHLevel3 5 4 6" xfId="31298"/>
    <cellStyle name="SAPBEXHLevel3 5 5" xfId="5947"/>
    <cellStyle name="SAPBEXHLevel3 5 5 2" xfId="10197"/>
    <cellStyle name="SAPBEXHLevel3 5 5 2 2" xfId="22414"/>
    <cellStyle name="SAPBEXHLevel3 5 5 3" xfId="13327"/>
    <cellStyle name="SAPBEXHLevel3 5 5 3 2" xfId="13964"/>
    <cellStyle name="SAPBEXHLevel3 5 5 4" xfId="23663"/>
    <cellStyle name="SAPBEXHLevel3 5 5 5" xfId="27599"/>
    <cellStyle name="SAPBEXHLevel3 5 5 6" xfId="31299"/>
    <cellStyle name="SAPBEXHLevel3 5 6" xfId="10193"/>
    <cellStyle name="SAPBEXHLevel3 5 6 2" xfId="19864"/>
    <cellStyle name="SAPBEXHLevel3 5 7" xfId="13323"/>
    <cellStyle name="SAPBEXHLevel3 5 7 2" xfId="13968"/>
    <cellStyle name="SAPBEXHLevel3 5 8" xfId="17420"/>
    <cellStyle name="SAPBEXHLevel3 5 9" xfId="27595"/>
    <cellStyle name="SAPBEXHLevel3 6" xfId="5948"/>
    <cellStyle name="SAPBEXHLevel3 6 2" xfId="10198"/>
    <cellStyle name="SAPBEXHLevel3 6 2 2" xfId="19870"/>
    <cellStyle name="SAPBEXHLevel3 6 3" xfId="13328"/>
    <cellStyle name="SAPBEXHLevel3 6 3 2" xfId="13963"/>
    <cellStyle name="SAPBEXHLevel3 6 4" xfId="21117"/>
    <cellStyle name="SAPBEXHLevel3 6 5" xfId="27600"/>
    <cellStyle name="SAPBEXHLevel3 6 6" xfId="31300"/>
    <cellStyle name="SAPBEXHLevel3 7" xfId="5949"/>
    <cellStyle name="SAPBEXHLevel3 7 2" xfId="10199"/>
    <cellStyle name="SAPBEXHLevel3 7 2 2" xfId="15833"/>
    <cellStyle name="SAPBEXHLevel3 7 3" xfId="13329"/>
    <cellStyle name="SAPBEXHLevel3 7 3 2" xfId="13962"/>
    <cellStyle name="SAPBEXHLevel3 7 4" xfId="17418"/>
    <cellStyle name="SAPBEXHLevel3 7 5" xfId="27601"/>
    <cellStyle name="SAPBEXHLevel3 7 6" xfId="31301"/>
    <cellStyle name="SAPBEXHLevel3 8" xfId="10171"/>
    <cellStyle name="SAPBEXHLevel3 8 2" xfId="19879"/>
    <cellStyle name="SAPBEXHLevel3 9" xfId="13301"/>
    <cellStyle name="SAPBEXHLevel3 9 2" xfId="13990"/>
    <cellStyle name="SAPBEXHLevel3_AIMRO_CP" xfId="5950"/>
    <cellStyle name="SAPBEXHLevel3X" xfId="206"/>
    <cellStyle name="SAPBEXHLevel3X 10" xfId="5952"/>
    <cellStyle name="SAPBEXHLevel3X 10 2" xfId="10201"/>
    <cellStyle name="SAPBEXHLevel3X 10 2 2" xfId="19865"/>
    <cellStyle name="SAPBEXHLevel3X 10 3" xfId="13331"/>
    <cellStyle name="SAPBEXHLevel3X 10 3 2" xfId="13960"/>
    <cellStyle name="SAPBEXHLevel3X 10 4" xfId="17416"/>
    <cellStyle name="SAPBEXHLevel3X 10 5" xfId="27603"/>
    <cellStyle name="SAPBEXHLevel3X 10 6" xfId="31303"/>
    <cellStyle name="SAPBEXHLevel3X 11" xfId="10200"/>
    <cellStyle name="SAPBEXHLevel3X 11 2" xfId="22409"/>
    <cellStyle name="SAPBEXHLevel3X 12" xfId="13330"/>
    <cellStyle name="SAPBEXHLevel3X 12 2" xfId="13961"/>
    <cellStyle name="SAPBEXHLevel3X 13" xfId="17417"/>
    <cellStyle name="SAPBEXHLevel3X 14" xfId="27602"/>
    <cellStyle name="SAPBEXHLevel3X 15" xfId="31302"/>
    <cellStyle name="SAPBEXHLevel3X 2" xfId="744"/>
    <cellStyle name="SAPBEXHLevel3X 2 10" xfId="31304"/>
    <cellStyle name="SAPBEXHLevel3X 2 2" xfId="5954"/>
    <cellStyle name="SAPBEXHLevel3X 2 2 10" xfId="31305"/>
    <cellStyle name="SAPBEXHLevel3X 2 2 2" xfId="5955"/>
    <cellStyle name="SAPBEXHLevel3X 2 2 2 2" xfId="10204"/>
    <cellStyle name="SAPBEXHLevel3X 2 2 2 2 2" xfId="15832"/>
    <cellStyle name="SAPBEXHLevel3X 2 2 2 3" xfId="13334"/>
    <cellStyle name="SAPBEXHLevel3X 2 2 2 3 2" xfId="13957"/>
    <cellStyle name="SAPBEXHLevel3X 2 2 2 4" xfId="23659"/>
    <cellStyle name="SAPBEXHLevel3X 2 2 2 5" xfId="27606"/>
    <cellStyle name="SAPBEXHLevel3X 2 2 2 6" xfId="31306"/>
    <cellStyle name="SAPBEXHLevel3X 2 2 3" xfId="5956"/>
    <cellStyle name="SAPBEXHLevel3X 2 2 3 2" xfId="10205"/>
    <cellStyle name="SAPBEXHLevel3X 2 2 3 2 2" xfId="22412"/>
    <cellStyle name="SAPBEXHLevel3X 2 2 3 3" xfId="13335"/>
    <cellStyle name="SAPBEXHLevel3X 2 2 3 3 2" xfId="13956"/>
    <cellStyle name="SAPBEXHLevel3X 2 2 3 4" xfId="21113"/>
    <cellStyle name="SAPBEXHLevel3X 2 2 3 5" xfId="27607"/>
    <cellStyle name="SAPBEXHLevel3X 2 2 3 6" xfId="31307"/>
    <cellStyle name="SAPBEXHLevel3X 2 2 4" xfId="5957"/>
    <cellStyle name="SAPBEXHLevel3X 2 2 4 2" xfId="10206"/>
    <cellStyle name="SAPBEXHLevel3X 2 2 4 2 2" xfId="19868"/>
    <cellStyle name="SAPBEXHLevel3X 2 2 4 3" xfId="13336"/>
    <cellStyle name="SAPBEXHLevel3X 2 2 4 3 2" xfId="13955"/>
    <cellStyle name="SAPBEXHLevel3X 2 2 4 4" xfId="17415"/>
    <cellStyle name="SAPBEXHLevel3X 2 2 4 5" xfId="27608"/>
    <cellStyle name="SAPBEXHLevel3X 2 2 4 6" xfId="31308"/>
    <cellStyle name="SAPBEXHLevel3X 2 2 5" xfId="5958"/>
    <cellStyle name="SAPBEXHLevel3X 2 2 5 2" xfId="10207"/>
    <cellStyle name="SAPBEXHLevel3X 2 2 5 2 2" xfId="15831"/>
    <cellStyle name="SAPBEXHLevel3X 2 2 5 3" xfId="13337"/>
    <cellStyle name="SAPBEXHLevel3X 2 2 5 3 2" xfId="13954"/>
    <cellStyle name="SAPBEXHLevel3X 2 2 5 4" xfId="23657"/>
    <cellStyle name="SAPBEXHLevel3X 2 2 5 5" xfId="27609"/>
    <cellStyle name="SAPBEXHLevel3X 2 2 5 6" xfId="31309"/>
    <cellStyle name="SAPBEXHLevel3X 2 2 6" xfId="10203"/>
    <cellStyle name="SAPBEXHLevel3X 2 2 6 2" xfId="19869"/>
    <cellStyle name="SAPBEXHLevel3X 2 2 7" xfId="13333"/>
    <cellStyle name="SAPBEXHLevel3X 2 2 7 2" xfId="13958"/>
    <cellStyle name="SAPBEXHLevel3X 2 2 8" xfId="21102"/>
    <cellStyle name="SAPBEXHLevel3X 2 2 9" xfId="27605"/>
    <cellStyle name="SAPBEXHLevel3X 2 3" xfId="5959"/>
    <cellStyle name="SAPBEXHLevel3X 2 3 10" xfId="31310"/>
    <cellStyle name="SAPBEXHLevel3X 2 3 2" xfId="5960"/>
    <cellStyle name="SAPBEXHLevel3X 2 3 2 2" xfId="10209"/>
    <cellStyle name="SAPBEXHLevel3X 2 3 2 2 2" xfId="19867"/>
    <cellStyle name="SAPBEXHLevel3X 2 3 2 3" xfId="13339"/>
    <cellStyle name="SAPBEXHLevel3X 2 3 2 3 2" xfId="13952"/>
    <cellStyle name="SAPBEXHLevel3X 2 3 2 4" xfId="23658"/>
    <cellStyle name="SAPBEXHLevel3X 2 3 2 5" xfId="27611"/>
    <cellStyle name="SAPBEXHLevel3X 2 3 2 6" xfId="31311"/>
    <cellStyle name="SAPBEXHLevel3X 2 3 3" xfId="5961"/>
    <cellStyle name="SAPBEXHLevel3X 2 3 3 2" xfId="10210"/>
    <cellStyle name="SAPBEXHLevel3X 2 3 3 2 2" xfId="15830"/>
    <cellStyle name="SAPBEXHLevel3X 2 3 3 3" xfId="13340"/>
    <cellStyle name="SAPBEXHLevel3X 2 3 3 3 2" xfId="13951"/>
    <cellStyle name="SAPBEXHLevel3X 2 3 3 4" xfId="21112"/>
    <cellStyle name="SAPBEXHLevel3X 2 3 3 5" xfId="27612"/>
    <cellStyle name="SAPBEXHLevel3X 2 3 3 6" xfId="31312"/>
    <cellStyle name="SAPBEXHLevel3X 2 3 4" xfId="5962"/>
    <cellStyle name="SAPBEXHLevel3X 2 3 4 2" xfId="10211"/>
    <cellStyle name="SAPBEXHLevel3X 2 3 4 2 2" xfId="22410"/>
    <cellStyle name="SAPBEXHLevel3X 2 3 4 3" xfId="13341"/>
    <cellStyle name="SAPBEXHLevel3X 2 3 4 3 2" xfId="13950"/>
    <cellStyle name="SAPBEXHLevel3X 2 3 4 4" xfId="17414"/>
    <cellStyle name="SAPBEXHLevel3X 2 3 4 5" xfId="27613"/>
    <cellStyle name="SAPBEXHLevel3X 2 3 4 6" xfId="31313"/>
    <cellStyle name="SAPBEXHLevel3X 2 3 5" xfId="5963"/>
    <cellStyle name="SAPBEXHLevel3X 2 3 5 2" xfId="10212"/>
    <cellStyle name="SAPBEXHLevel3X 2 3 5 2 2" xfId="19866"/>
    <cellStyle name="SAPBEXHLevel3X 2 3 5 3" xfId="13342"/>
    <cellStyle name="SAPBEXHLevel3X 2 3 5 3 2" xfId="13949"/>
    <cellStyle name="SAPBEXHLevel3X 2 3 5 4" xfId="17413"/>
    <cellStyle name="SAPBEXHLevel3X 2 3 5 5" xfId="27614"/>
    <cellStyle name="SAPBEXHLevel3X 2 3 5 6" xfId="31314"/>
    <cellStyle name="SAPBEXHLevel3X 2 3 6" xfId="10208"/>
    <cellStyle name="SAPBEXHLevel3X 2 3 6 2" xfId="22411"/>
    <cellStyle name="SAPBEXHLevel3X 2 3 7" xfId="13338"/>
    <cellStyle name="SAPBEXHLevel3X 2 3 7 2" xfId="13953"/>
    <cellStyle name="SAPBEXHLevel3X 2 3 8" xfId="21111"/>
    <cellStyle name="SAPBEXHLevel3X 2 3 9" xfId="27610"/>
    <cellStyle name="SAPBEXHLevel3X 2 4" xfId="5964"/>
    <cellStyle name="SAPBEXHLevel3X 2 4 2" xfId="10213"/>
    <cellStyle name="SAPBEXHLevel3X 2 4 2 2" xfId="15829"/>
    <cellStyle name="SAPBEXHLevel3X 2 4 3" xfId="13343"/>
    <cellStyle name="SAPBEXHLevel3X 2 4 3 2" xfId="13948"/>
    <cellStyle name="SAPBEXHLevel3X 2 4 4" xfId="23655"/>
    <cellStyle name="SAPBEXHLevel3X 2 4 5" xfId="27615"/>
    <cellStyle name="SAPBEXHLevel3X 2 4 6" xfId="31315"/>
    <cellStyle name="SAPBEXHLevel3X 2 5" xfId="5965"/>
    <cellStyle name="SAPBEXHLevel3X 2 5 2" xfId="10214"/>
    <cellStyle name="SAPBEXHLevel3X 2 5 2 2" xfId="15828"/>
    <cellStyle name="SAPBEXHLevel3X 2 5 3" xfId="13344"/>
    <cellStyle name="SAPBEXHLevel3X 2 5 3 2" xfId="13947"/>
    <cellStyle name="SAPBEXHLevel3X 2 5 4" xfId="21109"/>
    <cellStyle name="SAPBEXHLevel3X 2 5 5" xfId="27616"/>
    <cellStyle name="SAPBEXHLevel3X 2 5 6" xfId="31316"/>
    <cellStyle name="SAPBEXHLevel3X 2 6" xfId="10202"/>
    <cellStyle name="SAPBEXHLevel3X 2 6 2" xfId="22413"/>
    <cellStyle name="SAPBEXHLevel3X 2 7" xfId="13332"/>
    <cellStyle name="SAPBEXHLevel3X 2 7 2" xfId="13959"/>
    <cellStyle name="SAPBEXHLevel3X 2 8" xfId="23648"/>
    <cellStyle name="SAPBEXHLevel3X 2 9" xfId="27604"/>
    <cellStyle name="SAPBEXHLevel3X 3" xfId="745"/>
    <cellStyle name="SAPBEXHLevel3X 3 10" xfId="31317"/>
    <cellStyle name="SAPBEXHLevel3X 3 2" xfId="5967"/>
    <cellStyle name="SAPBEXHLevel3X 3 2 10" xfId="31318"/>
    <cellStyle name="SAPBEXHLevel3X 3 2 2" xfId="5968"/>
    <cellStyle name="SAPBEXHLevel3X 3 2 2 2" xfId="10217"/>
    <cellStyle name="SAPBEXHLevel3X 3 2 2 2 2" xfId="19856"/>
    <cellStyle name="SAPBEXHLevel3X 3 2 2 3" xfId="13347"/>
    <cellStyle name="SAPBEXHLevel3X 3 2 2 3 2" xfId="13944"/>
    <cellStyle name="SAPBEXHLevel3X 3 2 2 4" xfId="17412"/>
    <cellStyle name="SAPBEXHLevel3X 3 2 2 5" xfId="27619"/>
    <cellStyle name="SAPBEXHLevel3X 3 2 2 6" xfId="31319"/>
    <cellStyle name="SAPBEXHLevel3X 3 2 3" xfId="5969"/>
    <cellStyle name="SAPBEXHLevel3X 3 2 3 2" xfId="10218"/>
    <cellStyle name="SAPBEXHLevel3X 3 2 3 2 2" xfId="22407"/>
    <cellStyle name="SAPBEXHLevel3X 3 2 3 3" xfId="13348"/>
    <cellStyle name="SAPBEXHLevel3X 3 2 3 3 2" xfId="13943"/>
    <cellStyle name="SAPBEXHLevel3X 3 2 3 4" xfId="17411"/>
    <cellStyle name="SAPBEXHLevel3X 3 2 3 5" xfId="27620"/>
    <cellStyle name="SAPBEXHLevel3X 3 2 3 6" xfId="31320"/>
    <cellStyle name="SAPBEXHLevel3X 3 2 4" xfId="5970"/>
    <cellStyle name="SAPBEXHLevel3X 3 2 4 2" xfId="10219"/>
    <cellStyle name="SAPBEXHLevel3X 3 2 4 2 2" xfId="19863"/>
    <cellStyle name="SAPBEXHLevel3X 3 2 4 3" xfId="13349"/>
    <cellStyle name="SAPBEXHLevel3X 3 2 4 3 2" xfId="13942"/>
    <cellStyle name="SAPBEXHLevel3X 3 2 4 4" xfId="23649"/>
    <cellStyle name="SAPBEXHLevel3X 3 2 4 5" xfId="27621"/>
    <cellStyle name="SAPBEXHLevel3X 3 2 4 6" xfId="31321"/>
    <cellStyle name="SAPBEXHLevel3X 3 2 5" xfId="5971"/>
    <cellStyle name="SAPBEXHLevel3X 3 2 5 2" xfId="10220"/>
    <cellStyle name="SAPBEXHLevel3X 3 2 5 2 2" xfId="15826"/>
    <cellStyle name="SAPBEXHLevel3X 3 2 5 3" xfId="13350"/>
    <cellStyle name="SAPBEXHLevel3X 3 2 5 3 2" xfId="13941"/>
    <cellStyle name="SAPBEXHLevel3X 3 2 5 4" xfId="21103"/>
    <cellStyle name="SAPBEXHLevel3X 3 2 5 5" xfId="27622"/>
    <cellStyle name="SAPBEXHLevel3X 3 2 5 6" xfId="31322"/>
    <cellStyle name="SAPBEXHLevel3X 3 2 6" xfId="10216"/>
    <cellStyle name="SAPBEXHLevel3X 3 2 6 2" xfId="22400"/>
    <cellStyle name="SAPBEXHLevel3X 3 2 7" xfId="13346"/>
    <cellStyle name="SAPBEXHLevel3X 3 2 7 2" xfId="13945"/>
    <cellStyle name="SAPBEXHLevel3X 3 2 8" xfId="21110"/>
    <cellStyle name="SAPBEXHLevel3X 3 2 9" xfId="27618"/>
    <cellStyle name="SAPBEXHLevel3X 3 3" xfId="5972"/>
    <cellStyle name="SAPBEXHLevel3X 3 3 10" xfId="31323"/>
    <cellStyle name="SAPBEXHLevel3X 3 3 2" xfId="5973"/>
    <cellStyle name="SAPBEXHLevel3X 3 3 2 2" xfId="10222"/>
    <cellStyle name="SAPBEXHLevel3X 3 3 2 2 2" xfId="19862"/>
    <cellStyle name="SAPBEXHLevel3X 3 3 2 3" xfId="13352"/>
    <cellStyle name="SAPBEXHLevel3X 3 3 2 3 2" xfId="13939"/>
    <cellStyle name="SAPBEXHLevel3X 3 3 2 4" xfId="21108"/>
    <cellStyle name="SAPBEXHLevel3X 3 3 2 5" xfId="27624"/>
    <cellStyle name="SAPBEXHLevel3X 3 3 2 6" xfId="31324"/>
    <cellStyle name="SAPBEXHLevel3X 3 3 3" xfId="5974"/>
    <cellStyle name="SAPBEXHLevel3X 3 3 3 2" xfId="10223"/>
    <cellStyle name="SAPBEXHLevel3X 3 3 3 2 2" xfId="15825"/>
    <cellStyle name="SAPBEXHLevel3X 3 3 3 3" xfId="13353"/>
    <cellStyle name="SAPBEXHLevel3X 3 3 3 3 2" xfId="13938"/>
    <cellStyle name="SAPBEXHLevel3X 3 3 3 4" xfId="17410"/>
    <cellStyle name="SAPBEXHLevel3X 3 3 3 5" xfId="27625"/>
    <cellStyle name="SAPBEXHLevel3X 3 3 3 6" xfId="31325"/>
    <cellStyle name="SAPBEXHLevel3X 3 3 4" xfId="5975"/>
    <cellStyle name="SAPBEXHLevel3X 3 3 4 2" xfId="10224"/>
    <cellStyle name="SAPBEXHLevel3X 3 3 4 2 2" xfId="22401"/>
    <cellStyle name="SAPBEXHLevel3X 3 3 4 3" xfId="13354"/>
    <cellStyle name="SAPBEXHLevel3X 3 3 4 3 2" xfId="13937"/>
    <cellStyle name="SAPBEXHLevel3X 3 3 4 4" xfId="23652"/>
    <cellStyle name="SAPBEXHLevel3X 3 3 4 5" xfId="27626"/>
    <cellStyle name="SAPBEXHLevel3X 3 3 4 6" xfId="31326"/>
    <cellStyle name="SAPBEXHLevel3X 3 3 5" xfId="5976"/>
    <cellStyle name="SAPBEXHLevel3X 3 3 5 2" xfId="10225"/>
    <cellStyle name="SAPBEXHLevel3X 3 3 5 2 2" xfId="19857"/>
    <cellStyle name="SAPBEXHLevel3X 3 3 5 3" xfId="13355"/>
    <cellStyle name="SAPBEXHLevel3X 3 3 5 3 2" xfId="13936"/>
    <cellStyle name="SAPBEXHLevel3X 3 3 5 4" xfId="21106"/>
    <cellStyle name="SAPBEXHLevel3X 3 3 5 5" xfId="27627"/>
    <cellStyle name="SAPBEXHLevel3X 3 3 5 6" xfId="31327"/>
    <cellStyle name="SAPBEXHLevel3X 3 3 6" xfId="10221"/>
    <cellStyle name="SAPBEXHLevel3X 3 3 6 2" xfId="22406"/>
    <cellStyle name="SAPBEXHLevel3X 3 3 7" xfId="13351"/>
    <cellStyle name="SAPBEXHLevel3X 3 3 7 2" xfId="13940"/>
    <cellStyle name="SAPBEXHLevel3X 3 3 8" xfId="23654"/>
    <cellStyle name="SAPBEXHLevel3X 3 3 9" xfId="27623"/>
    <cellStyle name="SAPBEXHLevel3X 3 4" xfId="5977"/>
    <cellStyle name="SAPBEXHLevel3X 3 4 2" xfId="10226"/>
    <cellStyle name="SAPBEXHLevel3X 3 4 2 2" xfId="22405"/>
    <cellStyle name="SAPBEXHLevel3X 3 4 3" xfId="13356"/>
    <cellStyle name="SAPBEXHLevel3X 3 4 3 2" xfId="13935"/>
    <cellStyle name="SAPBEXHLevel3X 3 4 4" xfId="23653"/>
    <cellStyle name="SAPBEXHLevel3X 3 4 5" xfId="27628"/>
    <cellStyle name="SAPBEXHLevel3X 3 4 6" xfId="31328"/>
    <cellStyle name="SAPBEXHLevel3X 3 5" xfId="5978"/>
    <cellStyle name="SAPBEXHLevel3X 3 5 2" xfId="10227"/>
    <cellStyle name="SAPBEXHLevel3X 3 5 2 2" xfId="19861"/>
    <cellStyle name="SAPBEXHLevel3X 3 5 3" xfId="13357"/>
    <cellStyle name="SAPBEXHLevel3X 3 5 3 2" xfId="13934"/>
    <cellStyle name="SAPBEXHLevel3X 3 5 4" xfId="21107"/>
    <cellStyle name="SAPBEXHLevel3X 3 5 5" xfId="27629"/>
    <cellStyle name="SAPBEXHLevel3X 3 5 6" xfId="31329"/>
    <cellStyle name="SAPBEXHLevel3X 3 6" xfId="10215"/>
    <cellStyle name="SAPBEXHLevel3X 3 6 2" xfId="15827"/>
    <cellStyle name="SAPBEXHLevel3X 3 7" xfId="13345"/>
    <cellStyle name="SAPBEXHLevel3X 3 7 2" xfId="13946"/>
    <cellStyle name="SAPBEXHLevel3X 3 8" xfId="23656"/>
    <cellStyle name="SAPBEXHLevel3X 3 9" xfId="27617"/>
    <cellStyle name="SAPBEXHLevel3X 4" xfId="746"/>
    <cellStyle name="SAPBEXHLevel3X 4 10" xfId="31330"/>
    <cellStyle name="SAPBEXHLevel3X 4 2" xfId="5980"/>
    <cellStyle name="SAPBEXHLevel3X 4 2 10" xfId="31331"/>
    <cellStyle name="SAPBEXHLevel3X 4 2 2" xfId="5981"/>
    <cellStyle name="SAPBEXHLevel3X 4 2 2 2" xfId="10230"/>
    <cellStyle name="SAPBEXHLevel3X 4 2 2 2 2" xfId="19860"/>
    <cellStyle name="SAPBEXHLevel3X 4 2 2 3" xfId="13360"/>
    <cellStyle name="SAPBEXHLevel3X 4 2 2 3 2" xfId="13931"/>
    <cellStyle name="SAPBEXHLevel3X 4 2 2 4" xfId="23650"/>
    <cellStyle name="SAPBEXHLevel3X 4 2 2 5" xfId="27632"/>
    <cellStyle name="SAPBEXHLevel3X 4 2 2 6" xfId="31332"/>
    <cellStyle name="SAPBEXHLevel3X 4 2 3" xfId="5982"/>
    <cellStyle name="SAPBEXHLevel3X 4 2 3 2" xfId="10231"/>
    <cellStyle name="SAPBEXHLevel3X 4 2 3 2 2" xfId="15823"/>
    <cellStyle name="SAPBEXHLevel3X 4 2 3 3" xfId="13361"/>
    <cellStyle name="SAPBEXHLevel3X 4 2 3 3 2" xfId="13930"/>
    <cellStyle name="SAPBEXHLevel3X 4 2 3 4" xfId="21104"/>
    <cellStyle name="SAPBEXHLevel3X 4 2 3 5" xfId="27633"/>
    <cellStyle name="SAPBEXHLevel3X 4 2 3 6" xfId="31333"/>
    <cellStyle name="SAPBEXHLevel3X 4 2 4" xfId="5983"/>
    <cellStyle name="SAPBEXHLevel3X 4 2 4 2" xfId="10232"/>
    <cellStyle name="SAPBEXHLevel3X 4 2 4 2 2" xfId="22403"/>
    <cellStyle name="SAPBEXHLevel3X 4 2 4 3" xfId="13362"/>
    <cellStyle name="SAPBEXHLevel3X 4 2 4 3 2" xfId="13929"/>
    <cellStyle name="SAPBEXHLevel3X 4 2 4 4" xfId="23651"/>
    <cellStyle name="SAPBEXHLevel3X 4 2 4 5" xfId="27634"/>
    <cellStyle name="SAPBEXHLevel3X 4 2 4 6" xfId="31334"/>
    <cellStyle name="SAPBEXHLevel3X 4 2 5" xfId="5984"/>
    <cellStyle name="SAPBEXHLevel3X 4 2 5 2" xfId="10233"/>
    <cellStyle name="SAPBEXHLevel3X 4 2 5 2 2" xfId="19859"/>
    <cellStyle name="SAPBEXHLevel3X 4 2 5 3" xfId="13363"/>
    <cellStyle name="SAPBEXHLevel3X 4 2 5 3 2" xfId="13928"/>
    <cellStyle name="SAPBEXHLevel3X 4 2 5 4" xfId="21105"/>
    <cellStyle name="SAPBEXHLevel3X 4 2 5 5" xfId="27635"/>
    <cellStyle name="SAPBEXHLevel3X 4 2 5 6" xfId="31335"/>
    <cellStyle name="SAPBEXHLevel3X 4 2 6" xfId="10229"/>
    <cellStyle name="SAPBEXHLevel3X 4 2 6 2" xfId="22404"/>
    <cellStyle name="SAPBEXHLevel3X 4 2 7" xfId="13359"/>
    <cellStyle name="SAPBEXHLevel3X 4 2 7 2" xfId="13932"/>
    <cellStyle name="SAPBEXHLevel3X 4 2 8" xfId="17408"/>
    <cellStyle name="SAPBEXHLevel3X 4 2 9" xfId="27631"/>
    <cellStyle name="SAPBEXHLevel3X 4 3" xfId="5985"/>
    <cellStyle name="SAPBEXHLevel3X 4 3 10" xfId="31336"/>
    <cellStyle name="SAPBEXHLevel3X 4 3 2" xfId="5986"/>
    <cellStyle name="SAPBEXHLevel3X 4 3 2 2" xfId="10235"/>
    <cellStyle name="SAPBEXHLevel3X 4 3 2 2 2" xfId="22402"/>
    <cellStyle name="SAPBEXHLevel3X 4 3 2 3" xfId="13365"/>
    <cellStyle name="SAPBEXHLevel3X 4 3 2 3 2" xfId="13926"/>
    <cellStyle name="SAPBEXHLevel3X 4 3 2 4" xfId="17406"/>
    <cellStyle name="SAPBEXHLevel3X 4 3 2 5" xfId="27637"/>
    <cellStyle name="SAPBEXHLevel3X 4 3 2 6" xfId="31337"/>
    <cellStyle name="SAPBEXHLevel3X 4 3 3" xfId="5987"/>
    <cellStyle name="SAPBEXHLevel3X 4 3 3 2" xfId="10236"/>
    <cellStyle name="SAPBEXHLevel3X 4 3 3 2 2" xfId="19858"/>
    <cellStyle name="SAPBEXHLevel3X 4 3 3 3" xfId="13366"/>
    <cellStyle name="SAPBEXHLevel3X 4 3 3 3 2" xfId="13925"/>
    <cellStyle name="SAPBEXHLevel3X 4 3 3 4" xfId="17405"/>
    <cellStyle name="SAPBEXHLevel3X 4 3 3 5" xfId="27638"/>
    <cellStyle name="SAPBEXHLevel3X 4 3 3 6" xfId="31338"/>
    <cellStyle name="SAPBEXHLevel3X 4 3 4" xfId="5988"/>
    <cellStyle name="SAPBEXHLevel3X 4 3 4 2" xfId="10237"/>
    <cellStyle name="SAPBEXHLevel3X 4 3 4 2 2" xfId="15821"/>
    <cellStyle name="SAPBEXHLevel3X 4 3 4 3" xfId="13367"/>
    <cellStyle name="SAPBEXHLevel3X 4 3 4 3 2" xfId="13924"/>
    <cellStyle name="SAPBEXHLevel3X 4 3 4 4" xfId="17404"/>
    <cellStyle name="SAPBEXHLevel3X 4 3 4 5" xfId="27639"/>
    <cellStyle name="SAPBEXHLevel3X 4 3 4 6" xfId="31339"/>
    <cellStyle name="SAPBEXHLevel3X 4 3 5" xfId="5989"/>
    <cellStyle name="SAPBEXHLevel3X 4 3 5 2" xfId="10238"/>
    <cellStyle name="SAPBEXHLevel3X 4 3 5 2 2" xfId="15820"/>
    <cellStyle name="SAPBEXHLevel3X 4 3 5 3" xfId="13368"/>
    <cellStyle name="SAPBEXHLevel3X 4 3 5 3 2" xfId="13923"/>
    <cellStyle name="SAPBEXHLevel3X 4 3 5 4" xfId="23647"/>
    <cellStyle name="SAPBEXHLevel3X 4 3 5 5" xfId="27640"/>
    <cellStyle name="SAPBEXHLevel3X 4 3 5 6" xfId="31340"/>
    <cellStyle name="SAPBEXHLevel3X 4 3 6" xfId="10234"/>
    <cellStyle name="SAPBEXHLevel3X 4 3 6 2" xfId="15822"/>
    <cellStyle name="SAPBEXHLevel3X 4 3 7" xfId="13364"/>
    <cellStyle name="SAPBEXHLevel3X 4 3 7 2" xfId="13927"/>
    <cellStyle name="SAPBEXHLevel3X 4 3 8" xfId="17407"/>
    <cellStyle name="SAPBEXHLevel3X 4 3 9" xfId="27636"/>
    <cellStyle name="SAPBEXHLevel3X 4 4" xfId="5990"/>
    <cellStyle name="SAPBEXHLevel3X 4 4 2" xfId="10239"/>
    <cellStyle name="SAPBEXHLevel3X 4 4 2 2" xfId="15819"/>
    <cellStyle name="SAPBEXHLevel3X 4 4 3" xfId="13369"/>
    <cellStyle name="SAPBEXHLevel3X 4 4 3 2" xfId="13922"/>
    <cellStyle name="SAPBEXHLevel3X 4 4 4" xfId="21101"/>
    <cellStyle name="SAPBEXHLevel3X 4 4 5" xfId="27641"/>
    <cellStyle name="SAPBEXHLevel3X 4 4 6" xfId="31341"/>
    <cellStyle name="SAPBEXHLevel3X 4 5" xfId="5991"/>
    <cellStyle name="SAPBEXHLevel3X 4 5 2" xfId="10240"/>
    <cellStyle name="SAPBEXHLevel3X 4 5 2 2" xfId="22392"/>
    <cellStyle name="SAPBEXHLevel3X 4 5 3" xfId="13370"/>
    <cellStyle name="SAPBEXHLevel3X 4 5 3 2" xfId="13921"/>
    <cellStyle name="SAPBEXHLevel3X 4 5 4" xfId="17403"/>
    <cellStyle name="SAPBEXHLevel3X 4 5 5" xfId="27642"/>
    <cellStyle name="SAPBEXHLevel3X 4 5 6" xfId="31342"/>
    <cellStyle name="SAPBEXHLevel3X 4 6" xfId="10228"/>
    <cellStyle name="SAPBEXHLevel3X 4 6 2" xfId="15824"/>
    <cellStyle name="SAPBEXHLevel3X 4 7" xfId="13358"/>
    <cellStyle name="SAPBEXHLevel3X 4 7 2" xfId="13933"/>
    <cellStyle name="SAPBEXHLevel3X 4 8" xfId="17409"/>
    <cellStyle name="SAPBEXHLevel3X 4 9" xfId="27630"/>
    <cellStyle name="SAPBEXHLevel3X 5" xfId="747"/>
    <cellStyle name="SAPBEXHLevel3X 5 10" xfId="31343"/>
    <cellStyle name="SAPBEXHLevel3X 5 2" xfId="5993"/>
    <cellStyle name="SAPBEXHLevel3X 5 2 10" xfId="31344"/>
    <cellStyle name="SAPBEXHLevel3X 5 2 2" xfId="5994"/>
    <cellStyle name="SAPBEXHLevel3X 5 2 2 2" xfId="10243"/>
    <cellStyle name="SAPBEXHLevel3X 5 2 2 2 2" xfId="19855"/>
    <cellStyle name="SAPBEXHLevel3X 5 2 2 3" xfId="13373"/>
    <cellStyle name="SAPBEXHLevel3X 5 2 2 3 2" xfId="13918"/>
    <cellStyle name="SAPBEXHLevel3X 5 2 2 4" xfId="17402"/>
    <cellStyle name="SAPBEXHLevel3X 5 2 2 5" xfId="27645"/>
    <cellStyle name="SAPBEXHLevel3X 5 2 2 6" xfId="31345"/>
    <cellStyle name="SAPBEXHLevel3X 5 2 3" xfId="5995"/>
    <cellStyle name="SAPBEXHLevel3X 5 2 3 2" xfId="10244"/>
    <cellStyle name="SAPBEXHLevel3X 5 2 3 2 2" xfId="15818"/>
    <cellStyle name="SAPBEXHLevel3X 5 2 3 3" xfId="13374"/>
    <cellStyle name="SAPBEXHLevel3X 5 2 3 3 2" xfId="13917"/>
    <cellStyle name="SAPBEXHLevel3X 5 2 3 4" xfId="23645"/>
    <cellStyle name="SAPBEXHLevel3X 5 2 3 5" xfId="27646"/>
    <cellStyle name="SAPBEXHLevel3X 5 2 3 6" xfId="31346"/>
    <cellStyle name="SAPBEXHLevel3X 5 2 4" xfId="5996"/>
    <cellStyle name="SAPBEXHLevel3X 5 2 4 2" xfId="10245"/>
    <cellStyle name="SAPBEXHLevel3X 5 2 4 2 2" xfId="22398"/>
    <cellStyle name="SAPBEXHLevel3X 5 2 4 3" xfId="13375"/>
    <cellStyle name="SAPBEXHLevel3X 5 2 4 3 2" xfId="13916"/>
    <cellStyle name="SAPBEXHLevel3X 5 2 4 4" xfId="21099"/>
    <cellStyle name="SAPBEXHLevel3X 5 2 4 5" xfId="27647"/>
    <cellStyle name="SAPBEXHLevel3X 5 2 4 6" xfId="31347"/>
    <cellStyle name="SAPBEXHLevel3X 5 2 5" xfId="5997"/>
    <cellStyle name="SAPBEXHLevel3X 5 2 5 2" xfId="10246"/>
    <cellStyle name="SAPBEXHLevel3X 5 2 5 2 2" xfId="19854"/>
    <cellStyle name="SAPBEXHLevel3X 5 2 5 3" xfId="13376"/>
    <cellStyle name="SAPBEXHLevel3X 5 2 5 3 2" xfId="13915"/>
    <cellStyle name="SAPBEXHLevel3X 5 2 5 4" xfId="17401"/>
    <cellStyle name="SAPBEXHLevel3X 5 2 5 5" xfId="27648"/>
    <cellStyle name="SAPBEXHLevel3X 5 2 5 6" xfId="31348"/>
    <cellStyle name="SAPBEXHLevel3X 5 2 6" xfId="10242"/>
    <cellStyle name="SAPBEXHLevel3X 5 2 6 2" xfId="22399"/>
    <cellStyle name="SAPBEXHLevel3X 5 2 7" xfId="13372"/>
    <cellStyle name="SAPBEXHLevel3X 5 2 7 2" xfId="13919"/>
    <cellStyle name="SAPBEXHLevel3X 5 2 8" xfId="21100"/>
    <cellStyle name="SAPBEXHLevel3X 5 2 9" xfId="27644"/>
    <cellStyle name="SAPBEXHLevel3X 5 3" xfId="5998"/>
    <cellStyle name="SAPBEXHLevel3X 5 3 10" xfId="31349"/>
    <cellStyle name="SAPBEXHLevel3X 5 3 2" xfId="5999"/>
    <cellStyle name="SAPBEXHLevel3X 5 3 2 2" xfId="10248"/>
    <cellStyle name="SAPBEXHLevel3X 5 3 2 2 2" xfId="22393"/>
    <cellStyle name="SAPBEXHLevel3X 5 3 2 3" xfId="13378"/>
    <cellStyle name="SAPBEXHLevel3X 5 3 2 3 2" xfId="819"/>
    <cellStyle name="SAPBEXHLevel3X 5 3 2 4" xfId="21094"/>
    <cellStyle name="SAPBEXHLevel3X 5 3 2 5" xfId="27650"/>
    <cellStyle name="SAPBEXHLevel3X 5 3 2 6" xfId="31350"/>
    <cellStyle name="SAPBEXHLevel3X 5 3 3" xfId="6000"/>
    <cellStyle name="SAPBEXHLevel3X 5 3 3 2" xfId="10249"/>
    <cellStyle name="SAPBEXHLevel3X 5 3 3 2 2" xfId="19849"/>
    <cellStyle name="SAPBEXHLevel3X 5 3 3 3" xfId="13379"/>
    <cellStyle name="SAPBEXHLevel3X 5 3 3 3 2" xfId="820"/>
    <cellStyle name="SAPBEXHLevel3X 5 3 3 4" xfId="23644"/>
    <cellStyle name="SAPBEXHLevel3X 5 3 3 5" xfId="27651"/>
    <cellStyle name="SAPBEXHLevel3X 5 3 3 6" xfId="31351"/>
    <cellStyle name="SAPBEXHLevel3X 5 3 4" xfId="6001"/>
    <cellStyle name="SAPBEXHLevel3X 5 3 4 2" xfId="10250"/>
    <cellStyle name="SAPBEXHLevel3X 5 3 4 2 2" xfId="22397"/>
    <cellStyle name="SAPBEXHLevel3X 5 3 4 3" xfId="13380"/>
    <cellStyle name="SAPBEXHLevel3X 5 3 4 3 2" xfId="821"/>
    <cellStyle name="SAPBEXHLevel3X 5 3 4 4" xfId="21098"/>
    <cellStyle name="SAPBEXHLevel3X 5 3 4 5" xfId="27652"/>
    <cellStyle name="SAPBEXHLevel3X 5 3 4 6" xfId="31352"/>
    <cellStyle name="SAPBEXHLevel3X 5 3 5" xfId="6002"/>
    <cellStyle name="SAPBEXHLevel3X 5 3 5 2" xfId="10251"/>
    <cellStyle name="SAPBEXHLevel3X 5 3 5 2 2" xfId="19853"/>
    <cellStyle name="SAPBEXHLevel3X 5 3 5 3" xfId="13381"/>
    <cellStyle name="SAPBEXHLevel3X 5 3 5 3 2" xfId="822"/>
    <cellStyle name="SAPBEXHLevel3X 5 3 5 4" xfId="17400"/>
    <cellStyle name="SAPBEXHLevel3X 5 3 5 5" xfId="27653"/>
    <cellStyle name="SAPBEXHLevel3X 5 3 5 6" xfId="31353"/>
    <cellStyle name="SAPBEXHLevel3X 5 3 6" xfId="10247"/>
    <cellStyle name="SAPBEXHLevel3X 5 3 6 2" xfId="15817"/>
    <cellStyle name="SAPBEXHLevel3X 5 3 7" xfId="13377"/>
    <cellStyle name="SAPBEXHLevel3X 5 3 7 2" xfId="13914"/>
    <cellStyle name="SAPBEXHLevel3X 5 3 8" xfId="23640"/>
    <cellStyle name="SAPBEXHLevel3X 5 3 9" xfId="27649"/>
    <cellStyle name="SAPBEXHLevel3X 5 4" xfId="6003"/>
    <cellStyle name="SAPBEXHLevel3X 5 4 2" xfId="10252"/>
    <cellStyle name="SAPBEXHLevel3X 5 4 2 2" xfId="15816"/>
    <cellStyle name="SAPBEXHLevel3X 5 4 3" xfId="13382"/>
    <cellStyle name="SAPBEXHLevel3X 5 4 3 2" xfId="823"/>
    <cellStyle name="SAPBEXHLevel3X 5 4 4" xfId="23643"/>
    <cellStyle name="SAPBEXHLevel3X 5 4 5" xfId="27654"/>
    <cellStyle name="SAPBEXHLevel3X 5 4 6" xfId="31354"/>
    <cellStyle name="SAPBEXHLevel3X 5 5" xfId="6004"/>
    <cellStyle name="SAPBEXHLevel3X 5 5 2" xfId="10253"/>
    <cellStyle name="SAPBEXHLevel3X 5 5 2 2" xfId="22396"/>
    <cellStyle name="SAPBEXHLevel3X 5 5 3" xfId="13383"/>
    <cellStyle name="SAPBEXHLevel3X 5 5 3 2" xfId="824"/>
    <cellStyle name="SAPBEXHLevel3X 5 5 4" xfId="21097"/>
    <cellStyle name="SAPBEXHLevel3X 5 5 5" xfId="27655"/>
    <cellStyle name="SAPBEXHLevel3X 5 5 6" xfId="31355"/>
    <cellStyle name="SAPBEXHLevel3X 5 6" xfId="10241"/>
    <cellStyle name="SAPBEXHLevel3X 5 6 2" xfId="19848"/>
    <cellStyle name="SAPBEXHLevel3X 5 7" xfId="13371"/>
    <cellStyle name="SAPBEXHLevel3X 5 7 2" xfId="13920"/>
    <cellStyle name="SAPBEXHLevel3X 5 8" xfId="23646"/>
    <cellStyle name="SAPBEXHLevel3X 5 9" xfId="27643"/>
    <cellStyle name="SAPBEXHLevel3X 6" xfId="6005"/>
    <cellStyle name="SAPBEXHLevel3X 6 10" xfId="31356"/>
    <cellStyle name="SAPBEXHLevel3X 6 2" xfId="6006"/>
    <cellStyle name="SAPBEXHLevel3X 6 2 10" xfId="31357"/>
    <cellStyle name="SAPBEXHLevel3X 6 2 2" xfId="6007"/>
    <cellStyle name="SAPBEXHLevel3X 6 2 2 2" xfId="10256"/>
    <cellStyle name="SAPBEXHLevel3X 6 2 2 2 2" xfId="22395"/>
    <cellStyle name="SAPBEXHLevel3X 6 2 2 3" xfId="13386"/>
    <cellStyle name="SAPBEXHLevel3X 6 2 2 3 2" xfId="829"/>
    <cellStyle name="SAPBEXHLevel3X 6 2 2 4" xfId="21096"/>
    <cellStyle name="SAPBEXHLevel3X 6 2 2 5" xfId="27658"/>
    <cellStyle name="SAPBEXHLevel3X 6 2 2 6" xfId="31358"/>
    <cellStyle name="SAPBEXHLevel3X 6 2 3" xfId="6008"/>
    <cellStyle name="SAPBEXHLevel3X 6 2 3 2" xfId="10257"/>
    <cellStyle name="SAPBEXHLevel3X 6 2 3 2 2" xfId="19851"/>
    <cellStyle name="SAPBEXHLevel3X 6 2 3 3" xfId="13387"/>
    <cellStyle name="SAPBEXHLevel3X 6 2 3 3 2" xfId="830"/>
    <cellStyle name="SAPBEXHLevel3X 6 2 3 4" xfId="17398"/>
    <cellStyle name="SAPBEXHLevel3X 6 2 3 5" xfId="27659"/>
    <cellStyle name="SAPBEXHLevel3X 6 2 3 6" xfId="31359"/>
    <cellStyle name="SAPBEXHLevel3X 6 2 4" xfId="6009"/>
    <cellStyle name="SAPBEXHLevel3X 6 2 4 2" xfId="10258"/>
    <cellStyle name="SAPBEXHLevel3X 6 2 4 2 2" xfId="15814"/>
    <cellStyle name="SAPBEXHLevel3X 6 2 4 3" xfId="13388"/>
    <cellStyle name="SAPBEXHLevel3X 6 2 4 3 2" xfId="936"/>
    <cellStyle name="SAPBEXHLevel3X 6 2 4 4" xfId="23641"/>
    <cellStyle name="SAPBEXHLevel3X 6 2 4 5" xfId="27660"/>
    <cellStyle name="SAPBEXHLevel3X 6 2 4 6" xfId="31360"/>
    <cellStyle name="SAPBEXHLevel3X 6 2 5" xfId="6010"/>
    <cellStyle name="SAPBEXHLevel3X 6 2 5 2" xfId="10259"/>
    <cellStyle name="SAPBEXHLevel3X 6 2 5 2 2" xfId="22394"/>
    <cellStyle name="SAPBEXHLevel3X 6 2 5 3" xfId="13389"/>
    <cellStyle name="SAPBEXHLevel3X 6 2 5 3 2" xfId="947"/>
    <cellStyle name="SAPBEXHLevel3X 6 2 5 4" xfId="21095"/>
    <cellStyle name="SAPBEXHLevel3X 6 2 5 5" xfId="27661"/>
    <cellStyle name="SAPBEXHLevel3X 6 2 5 6" xfId="31361"/>
    <cellStyle name="SAPBEXHLevel3X 6 2 6" xfId="10255"/>
    <cellStyle name="SAPBEXHLevel3X 6 2 6 2" xfId="15815"/>
    <cellStyle name="SAPBEXHLevel3X 6 2 7" xfId="13385"/>
    <cellStyle name="SAPBEXHLevel3X 6 2 7 2" xfId="828"/>
    <cellStyle name="SAPBEXHLevel3X 6 2 8" xfId="23642"/>
    <cellStyle name="SAPBEXHLevel3X 6 2 9" xfId="27657"/>
    <cellStyle name="SAPBEXHLevel3X 6 3" xfId="6011"/>
    <cellStyle name="SAPBEXHLevel3X 6 3 10" xfId="31362"/>
    <cellStyle name="SAPBEXHLevel3X 6 3 2" xfId="6012"/>
    <cellStyle name="SAPBEXHLevel3X 6 3 2 2" xfId="10261"/>
    <cellStyle name="SAPBEXHLevel3X 6 3 2 2 2" xfId="15813"/>
    <cellStyle name="SAPBEXHLevel3X 6 3 2 3" xfId="13391"/>
    <cellStyle name="SAPBEXHLevel3X 6 3 2 3 2" xfId="969"/>
    <cellStyle name="SAPBEXHLevel3X 6 3 2 4" xfId="17396"/>
    <cellStyle name="SAPBEXHLevel3X 6 3 2 5" xfId="27663"/>
    <cellStyle name="SAPBEXHLevel3X 6 3 2 6" xfId="31363"/>
    <cellStyle name="SAPBEXHLevel3X 6 3 3" xfId="6013"/>
    <cellStyle name="SAPBEXHLevel3X 6 3 3 2" xfId="10262"/>
    <cellStyle name="SAPBEXHLevel3X 6 3 3 2 2" xfId="15812"/>
    <cellStyle name="SAPBEXHLevel3X 6 3 3 3" xfId="13392"/>
    <cellStyle name="SAPBEXHLevel3X 6 3 3 3 2" xfId="980"/>
    <cellStyle name="SAPBEXHLevel3X 6 3 3 4" xfId="17395"/>
    <cellStyle name="SAPBEXHLevel3X 6 3 3 5" xfId="27664"/>
    <cellStyle name="SAPBEXHLevel3X 6 3 3 6" xfId="31364"/>
    <cellStyle name="SAPBEXHLevel3X 6 3 4" xfId="6014"/>
    <cellStyle name="SAPBEXHLevel3X 6 3 4 2" xfId="10263"/>
    <cellStyle name="SAPBEXHLevel3X 6 3 4 2 2" xfId="15811"/>
    <cellStyle name="SAPBEXHLevel3X 6 3 4 3" xfId="13393"/>
    <cellStyle name="SAPBEXHLevel3X 6 3 4 3 2" xfId="991"/>
    <cellStyle name="SAPBEXHLevel3X 6 3 4 4" xfId="17394"/>
    <cellStyle name="SAPBEXHLevel3X 6 3 4 5" xfId="27665"/>
    <cellStyle name="SAPBEXHLevel3X 6 3 4 6" xfId="31365"/>
    <cellStyle name="SAPBEXHLevel3X 6 3 5" xfId="6015"/>
    <cellStyle name="SAPBEXHLevel3X 6 3 5 2" xfId="10264"/>
    <cellStyle name="SAPBEXHLevel3X 6 3 5 2 2" xfId="22385"/>
    <cellStyle name="SAPBEXHLevel3X 6 3 5 3" xfId="13394"/>
    <cellStyle name="SAPBEXHLevel3X 6 3 5 3 2" xfId="1002"/>
    <cellStyle name="SAPBEXHLevel3X 6 3 5 4" xfId="17393"/>
    <cellStyle name="SAPBEXHLevel3X 6 3 5 5" xfId="27666"/>
    <cellStyle name="SAPBEXHLevel3X 6 3 5 6" xfId="31366"/>
    <cellStyle name="SAPBEXHLevel3X 6 3 6" xfId="10260"/>
    <cellStyle name="SAPBEXHLevel3X 6 3 6 2" xfId="19850"/>
    <cellStyle name="SAPBEXHLevel3X 6 3 7" xfId="13390"/>
    <cellStyle name="SAPBEXHLevel3X 6 3 7 2" xfId="958"/>
    <cellStyle name="SAPBEXHLevel3X 6 3 8" xfId="17397"/>
    <cellStyle name="SAPBEXHLevel3X 6 3 9" xfId="27662"/>
    <cellStyle name="SAPBEXHLevel3X 6 4" xfId="6016"/>
    <cellStyle name="SAPBEXHLevel3X 6 4 2" xfId="10265"/>
    <cellStyle name="SAPBEXHLevel3X 6 4 2 2" xfId="19842"/>
    <cellStyle name="SAPBEXHLevel3X 6 4 3" xfId="13395"/>
    <cellStyle name="SAPBEXHLevel3X 6 4 3 2" xfId="1013"/>
    <cellStyle name="SAPBEXHLevel3X 6 4 4" xfId="17392"/>
    <cellStyle name="SAPBEXHLevel3X 6 4 5" xfId="27667"/>
    <cellStyle name="SAPBEXHLevel3X 6 4 6" xfId="31367"/>
    <cellStyle name="SAPBEXHLevel3X 6 5" xfId="6017"/>
    <cellStyle name="SAPBEXHLevel3X 6 5 2" xfId="10266"/>
    <cellStyle name="SAPBEXHLevel3X 6 5 2 2" xfId="22391"/>
    <cellStyle name="SAPBEXHLevel3X 6 5 3" xfId="13396"/>
    <cellStyle name="SAPBEXHLevel3X 6 5 3 2" xfId="1024"/>
    <cellStyle name="SAPBEXHLevel3X 6 5 4" xfId="17391"/>
    <cellStyle name="SAPBEXHLevel3X 6 5 5" xfId="27668"/>
    <cellStyle name="SAPBEXHLevel3X 6 5 6" xfId="31368"/>
    <cellStyle name="SAPBEXHLevel3X 6 6" xfId="10254"/>
    <cellStyle name="SAPBEXHLevel3X 6 6 2" xfId="19852"/>
    <cellStyle name="SAPBEXHLevel3X 6 7" xfId="13384"/>
    <cellStyle name="SAPBEXHLevel3X 6 7 2" xfId="827"/>
    <cellStyle name="SAPBEXHLevel3X 6 8" xfId="17399"/>
    <cellStyle name="SAPBEXHLevel3X 6 9" xfId="27656"/>
    <cellStyle name="SAPBEXHLevel3X 7" xfId="6018"/>
    <cellStyle name="SAPBEXHLevel3X 7 10" xfId="31369"/>
    <cellStyle name="SAPBEXHLevel3X 7 2" xfId="6019"/>
    <cellStyle name="SAPBEXHLevel3X 7 2 2" xfId="10268"/>
    <cellStyle name="SAPBEXHLevel3X 7 2 2 2" xfId="15810"/>
    <cellStyle name="SAPBEXHLevel3X 7 2 3" xfId="13398"/>
    <cellStyle name="SAPBEXHLevel3X 7 2 3 2" xfId="1047"/>
    <cellStyle name="SAPBEXHLevel3X 7 2 4" xfId="17389"/>
    <cellStyle name="SAPBEXHLevel3X 7 2 5" xfId="27670"/>
    <cellStyle name="SAPBEXHLevel3X 7 2 6" xfId="31370"/>
    <cellStyle name="SAPBEXHLevel3X 7 3" xfId="6020"/>
    <cellStyle name="SAPBEXHLevel3X 7 3 2" xfId="10269"/>
    <cellStyle name="SAPBEXHLevel3X 7 3 2 2" xfId="22390"/>
    <cellStyle name="SAPBEXHLevel3X 7 3 3" xfId="13399"/>
    <cellStyle name="SAPBEXHLevel3X 7 3 3 2" xfId="1058"/>
    <cellStyle name="SAPBEXHLevel3X 7 3 4" xfId="17388"/>
    <cellStyle name="SAPBEXHLevel3X 7 3 5" xfId="27671"/>
    <cellStyle name="SAPBEXHLevel3X 7 3 6" xfId="31371"/>
    <cellStyle name="SAPBEXHLevel3X 7 4" xfId="6021"/>
    <cellStyle name="SAPBEXHLevel3X 7 4 2" xfId="10270"/>
    <cellStyle name="SAPBEXHLevel3X 7 4 2 2" xfId="19846"/>
    <cellStyle name="SAPBEXHLevel3X 7 4 3" xfId="13400"/>
    <cellStyle name="SAPBEXHLevel3X 7 4 3 2" xfId="1069"/>
    <cellStyle name="SAPBEXHLevel3X 7 4 4" xfId="17387"/>
    <cellStyle name="SAPBEXHLevel3X 7 4 5" xfId="27672"/>
    <cellStyle name="SAPBEXHLevel3X 7 4 6" xfId="31372"/>
    <cellStyle name="SAPBEXHLevel3X 7 5" xfId="6022"/>
    <cellStyle name="SAPBEXHLevel3X 7 5 2" xfId="10271"/>
    <cellStyle name="SAPBEXHLevel3X 7 5 2 2" xfId="15809"/>
    <cellStyle name="SAPBEXHLevel3X 7 5 3" xfId="13401"/>
    <cellStyle name="SAPBEXHLevel3X 7 5 3 2" xfId="1076"/>
    <cellStyle name="SAPBEXHLevel3X 7 5 4" xfId="17386"/>
    <cellStyle name="SAPBEXHLevel3X 7 5 5" xfId="27673"/>
    <cellStyle name="SAPBEXHLevel3X 7 5 6" xfId="31373"/>
    <cellStyle name="SAPBEXHLevel3X 7 6" xfId="10267"/>
    <cellStyle name="SAPBEXHLevel3X 7 6 2" xfId="19847"/>
    <cellStyle name="SAPBEXHLevel3X 7 7" xfId="13397"/>
    <cellStyle name="SAPBEXHLevel3X 7 7 2" xfId="1035"/>
    <cellStyle name="SAPBEXHLevel3X 7 8" xfId="17390"/>
    <cellStyle name="SAPBEXHLevel3X 7 9" xfId="27669"/>
    <cellStyle name="SAPBEXHLevel3X 8" xfId="6023"/>
    <cellStyle name="SAPBEXHLevel3X 8 10" xfId="31374"/>
    <cellStyle name="SAPBEXHLevel3X 8 2" xfId="6024"/>
    <cellStyle name="SAPBEXHLevel3X 8 2 2" xfId="10273"/>
    <cellStyle name="SAPBEXHLevel3X 8 2 2 2" xfId="19843"/>
    <cellStyle name="SAPBEXHLevel3X 8 2 3" xfId="13403"/>
    <cellStyle name="SAPBEXHLevel3X 8 2 3 2" xfId="1078"/>
    <cellStyle name="SAPBEXHLevel3X 8 2 4" xfId="17384"/>
    <cellStyle name="SAPBEXHLevel3X 8 2 5" xfId="27675"/>
    <cellStyle name="SAPBEXHLevel3X 8 2 6" xfId="31375"/>
    <cellStyle name="SAPBEXHLevel3X 8 3" xfId="6025"/>
    <cellStyle name="SAPBEXHLevel3X 8 3 2" xfId="10274"/>
    <cellStyle name="SAPBEXHLevel3X 8 3 2 2" xfId="22389"/>
    <cellStyle name="SAPBEXHLevel3X 8 3 3" xfId="13404"/>
    <cellStyle name="SAPBEXHLevel3X 8 3 3 2" xfId="1079"/>
    <cellStyle name="SAPBEXHLevel3X 8 3 4" xfId="17383"/>
    <cellStyle name="SAPBEXHLevel3X 8 3 5" xfId="27676"/>
    <cellStyle name="SAPBEXHLevel3X 8 3 6" xfId="31376"/>
    <cellStyle name="SAPBEXHLevel3X 8 4" xfId="6026"/>
    <cellStyle name="SAPBEXHLevel3X 8 4 2" xfId="10275"/>
    <cellStyle name="SAPBEXHLevel3X 8 4 2 2" xfId="19845"/>
    <cellStyle name="SAPBEXHLevel3X 8 4 3" xfId="13405"/>
    <cellStyle name="SAPBEXHLevel3X 8 4 3 2" xfId="1080"/>
    <cellStyle name="SAPBEXHLevel3X 8 4 4" xfId="17382"/>
    <cellStyle name="SAPBEXHLevel3X 8 4 5" xfId="27677"/>
    <cellStyle name="SAPBEXHLevel3X 8 4 6" xfId="31377"/>
    <cellStyle name="SAPBEXHLevel3X 8 5" xfId="6027"/>
    <cellStyle name="SAPBEXHLevel3X 8 5 2" xfId="10276"/>
    <cellStyle name="SAPBEXHLevel3X 8 5 2 2" xfId="15808"/>
    <cellStyle name="SAPBEXHLevel3X 8 5 3" xfId="13406"/>
    <cellStyle name="SAPBEXHLevel3X 8 5 3 2" xfId="1081"/>
    <cellStyle name="SAPBEXHLevel3X 8 5 4" xfId="17381"/>
    <cellStyle name="SAPBEXHLevel3X 8 5 5" xfId="27678"/>
    <cellStyle name="SAPBEXHLevel3X 8 5 6" xfId="31378"/>
    <cellStyle name="SAPBEXHLevel3X 8 6" xfId="10272"/>
    <cellStyle name="SAPBEXHLevel3X 8 6 2" xfId="22386"/>
    <cellStyle name="SAPBEXHLevel3X 8 7" xfId="13402"/>
    <cellStyle name="SAPBEXHLevel3X 8 7 2" xfId="1077"/>
    <cellStyle name="SAPBEXHLevel3X 8 8" xfId="17385"/>
    <cellStyle name="SAPBEXHLevel3X 8 9" xfId="27674"/>
    <cellStyle name="SAPBEXHLevel3X 9" xfId="6028"/>
    <cellStyle name="SAPBEXHLevel3X 9 2" xfId="10277"/>
    <cellStyle name="SAPBEXHLevel3X 9 2 2" xfId="22388"/>
    <cellStyle name="SAPBEXHLevel3X 9 3" xfId="13407"/>
    <cellStyle name="SAPBEXHLevel3X 9 3 2" xfId="1082"/>
    <cellStyle name="SAPBEXHLevel3X 9 4" xfId="17380"/>
    <cellStyle name="SAPBEXHLevel3X 9 5" xfId="27679"/>
    <cellStyle name="SAPBEXHLevel3X 9 6" xfId="31379"/>
    <cellStyle name="SAPBEXHLevel3X_PAL Graphs" xfId="748"/>
    <cellStyle name="SAPBEXinputData" xfId="207"/>
    <cellStyle name="SAPBEXinputData 2" xfId="749"/>
    <cellStyle name="SAPBEXinputData 2 2" xfId="10278"/>
    <cellStyle name="SAPBEXinputData 2 2 2" xfId="22110"/>
    <cellStyle name="SAPBEXinputData 2 3" xfId="13408"/>
    <cellStyle name="SAPBEXinputData 2 3 2" xfId="24651"/>
    <cellStyle name="SAPBEXinputData 2 4" xfId="18478"/>
    <cellStyle name="SAPBEXinputData 2 5" xfId="27680"/>
    <cellStyle name="SAPBEXinputData 2 6" xfId="31380"/>
    <cellStyle name="SAPBEXinputData 3" xfId="750"/>
    <cellStyle name="SAPBEXinputData 3 2" xfId="6032"/>
    <cellStyle name="SAPBEXinputData 3 2 2" xfId="10280"/>
    <cellStyle name="SAPBEXinputData 3 2 2 2" xfId="22112"/>
    <cellStyle name="SAPBEXinputData 3 2 3" xfId="13410"/>
    <cellStyle name="SAPBEXinputData 3 2 3 2" xfId="24653"/>
    <cellStyle name="SAPBEXinputData 3 2 4" xfId="18480"/>
    <cellStyle name="SAPBEXinputData 3 2 5" xfId="27682"/>
    <cellStyle name="SAPBEXinputData 3 2 6" xfId="31382"/>
    <cellStyle name="SAPBEXinputData 3 3" xfId="10279"/>
    <cellStyle name="SAPBEXinputData 3 3 2" xfId="22111"/>
    <cellStyle name="SAPBEXinputData 3 4" xfId="13409"/>
    <cellStyle name="SAPBEXinputData 3 4 2" xfId="24652"/>
    <cellStyle name="SAPBEXinputData 3 5" xfId="18479"/>
    <cellStyle name="SAPBEXinputData 3 6" xfId="27681"/>
    <cellStyle name="SAPBEXinputData 3 7" xfId="31381"/>
    <cellStyle name="SAPBEXinputData 4" xfId="6033"/>
    <cellStyle name="SAPBEXinputData 4 2" xfId="6034"/>
    <cellStyle name="SAPBEXinputData 4 2 2" xfId="10282"/>
    <cellStyle name="SAPBEXinputData 4 2 2 2" xfId="22114"/>
    <cellStyle name="SAPBEXinputData 4 2 3" xfId="13412"/>
    <cellStyle name="SAPBEXinputData 4 2 3 2" xfId="24655"/>
    <cellStyle name="SAPBEXinputData 4 2 4" xfId="18482"/>
    <cellStyle name="SAPBEXinputData 4 2 5" xfId="27684"/>
    <cellStyle name="SAPBEXinputData 4 2 6" xfId="31384"/>
    <cellStyle name="SAPBEXinputData 4 3" xfId="10281"/>
    <cellStyle name="SAPBEXinputData 4 3 2" xfId="22113"/>
    <cellStyle name="SAPBEXinputData 4 4" xfId="13411"/>
    <cellStyle name="SAPBEXinputData 4 4 2" xfId="24654"/>
    <cellStyle name="SAPBEXinputData 4 5" xfId="18481"/>
    <cellStyle name="SAPBEXinputData 4 6" xfId="27683"/>
    <cellStyle name="SAPBEXinputData 4 7" xfId="31383"/>
    <cellStyle name="SAPBEXItemHeader" xfId="208"/>
    <cellStyle name="SAPBEXItemHeader 10" xfId="17379"/>
    <cellStyle name="SAPBEXItemHeader 11" xfId="27685"/>
    <cellStyle name="SAPBEXItemHeader 12" xfId="31385"/>
    <cellStyle name="SAPBEXItemHeader 2" xfId="6036"/>
    <cellStyle name="SAPBEXItemHeader 2 10" xfId="31386"/>
    <cellStyle name="SAPBEXItemHeader 2 2" xfId="6037"/>
    <cellStyle name="SAPBEXItemHeader 2 2 10" xfId="31387"/>
    <cellStyle name="SAPBEXItemHeader 2 2 2" xfId="6038"/>
    <cellStyle name="SAPBEXItemHeader 2 2 2 2" xfId="10286"/>
    <cellStyle name="SAPBEXItemHeader 2 2 2 2 2" xfId="15806"/>
    <cellStyle name="SAPBEXItemHeader 2 2 2 3" xfId="13416"/>
    <cellStyle name="SAPBEXItemHeader 2 2 2 3 2" xfId="1169"/>
    <cellStyle name="SAPBEXItemHeader 2 2 2 4" xfId="17376"/>
    <cellStyle name="SAPBEXItemHeader 2 2 2 5" xfId="27688"/>
    <cellStyle name="SAPBEXItemHeader 2 2 2 6" xfId="31388"/>
    <cellStyle name="SAPBEXItemHeader 2 2 3" xfId="6039"/>
    <cellStyle name="SAPBEXItemHeader 2 2 3 2" xfId="10287"/>
    <cellStyle name="SAPBEXItemHeader 2 2 3 2 2" xfId="15805"/>
    <cellStyle name="SAPBEXItemHeader 2 2 3 3" xfId="13417"/>
    <cellStyle name="SAPBEXItemHeader 2 2 3 3 2" xfId="1180"/>
    <cellStyle name="SAPBEXItemHeader 2 2 3 4" xfId="17375"/>
    <cellStyle name="SAPBEXItemHeader 2 2 3 5" xfId="27689"/>
    <cellStyle name="SAPBEXItemHeader 2 2 3 6" xfId="31389"/>
    <cellStyle name="SAPBEXItemHeader 2 2 4" xfId="6040"/>
    <cellStyle name="SAPBEXItemHeader 2 2 4 2" xfId="10288"/>
    <cellStyle name="SAPBEXItemHeader 2 2 4 2 2" xfId="22377"/>
    <cellStyle name="SAPBEXItemHeader 2 2 4 3" xfId="13418"/>
    <cellStyle name="SAPBEXItemHeader 2 2 4 3 2" xfId="1191"/>
    <cellStyle name="SAPBEXItemHeader 2 2 4 4" xfId="17374"/>
    <cellStyle name="SAPBEXItemHeader 2 2 4 5" xfId="27690"/>
    <cellStyle name="SAPBEXItemHeader 2 2 4 6" xfId="31390"/>
    <cellStyle name="SAPBEXItemHeader 2 2 5" xfId="6041"/>
    <cellStyle name="SAPBEXItemHeader 2 2 5 2" xfId="10289"/>
    <cellStyle name="SAPBEXItemHeader 2 2 5 2 2" xfId="19834"/>
    <cellStyle name="SAPBEXItemHeader 2 2 5 3" xfId="13419"/>
    <cellStyle name="SAPBEXItemHeader 2 2 5 3 2" xfId="1202"/>
    <cellStyle name="SAPBEXItemHeader 2 2 5 4" xfId="17373"/>
    <cellStyle name="SAPBEXItemHeader 2 2 5 5" xfId="27691"/>
    <cellStyle name="SAPBEXItemHeader 2 2 5 6" xfId="31391"/>
    <cellStyle name="SAPBEXItemHeader 2 2 6" xfId="10285"/>
    <cellStyle name="SAPBEXItemHeader 2 2 6 2" xfId="15807"/>
    <cellStyle name="SAPBEXItemHeader 2 2 7" xfId="13415"/>
    <cellStyle name="SAPBEXItemHeader 2 2 7 2" xfId="1158"/>
    <cellStyle name="SAPBEXItemHeader 2 2 8" xfId="17377"/>
    <cellStyle name="SAPBEXItemHeader 2 2 9" xfId="27687"/>
    <cellStyle name="SAPBEXItemHeader 2 3" xfId="6042"/>
    <cellStyle name="SAPBEXItemHeader 2 3 10" xfId="31392"/>
    <cellStyle name="SAPBEXItemHeader 2 3 2" xfId="6043"/>
    <cellStyle name="SAPBEXItemHeader 2 3 2 2" xfId="10291"/>
    <cellStyle name="SAPBEXItemHeader 2 3 2 2 2" xfId="19841"/>
    <cellStyle name="SAPBEXItemHeader 2 3 2 3" xfId="13421"/>
    <cellStyle name="SAPBEXItemHeader 2 3 2 3 2" xfId="1224"/>
    <cellStyle name="SAPBEXItemHeader 2 3 2 4" xfId="17371"/>
    <cellStyle name="SAPBEXItemHeader 2 3 2 5" xfId="27693"/>
    <cellStyle name="SAPBEXItemHeader 2 3 2 6" xfId="31393"/>
    <cellStyle name="SAPBEXItemHeader 2 3 3" xfId="6044"/>
    <cellStyle name="SAPBEXItemHeader 2 3 3 2" xfId="10292"/>
    <cellStyle name="SAPBEXItemHeader 2 3 3 2 2" xfId="15804"/>
    <cellStyle name="SAPBEXItemHeader 2 3 3 3" xfId="13422"/>
    <cellStyle name="SAPBEXItemHeader 2 3 3 3 2" xfId="1235"/>
    <cellStyle name="SAPBEXItemHeader 2 3 3 4" xfId="6409"/>
    <cellStyle name="SAPBEXItemHeader 2 3 3 5" xfId="27694"/>
    <cellStyle name="SAPBEXItemHeader 2 3 3 6" xfId="31394"/>
    <cellStyle name="SAPBEXItemHeader 2 3 4" xfId="6045"/>
    <cellStyle name="SAPBEXItemHeader 2 3 4 2" xfId="10293"/>
    <cellStyle name="SAPBEXItemHeader 2 3 4 2 2" xfId="22383"/>
    <cellStyle name="SAPBEXItemHeader 2 3 4 3" xfId="13423"/>
    <cellStyle name="SAPBEXItemHeader 2 3 4 3 2" xfId="1246"/>
    <cellStyle name="SAPBEXItemHeader 2 3 4 4" xfId="17370"/>
    <cellStyle name="SAPBEXItemHeader 2 3 4 5" xfId="27695"/>
    <cellStyle name="SAPBEXItemHeader 2 3 4 6" xfId="31395"/>
    <cellStyle name="SAPBEXItemHeader 2 3 5" xfId="6046"/>
    <cellStyle name="SAPBEXItemHeader 2 3 5 2" xfId="10294"/>
    <cellStyle name="SAPBEXItemHeader 2 3 5 2 2" xfId="19840"/>
    <cellStyle name="SAPBEXItemHeader 2 3 5 3" xfId="13424"/>
    <cellStyle name="SAPBEXItemHeader 2 3 5 3 2" xfId="1257"/>
    <cellStyle name="SAPBEXItemHeader 2 3 5 4" xfId="17369"/>
    <cellStyle name="SAPBEXItemHeader 2 3 5 5" xfId="27696"/>
    <cellStyle name="SAPBEXItemHeader 2 3 5 6" xfId="31396"/>
    <cellStyle name="SAPBEXItemHeader 2 3 6" xfId="10290"/>
    <cellStyle name="SAPBEXItemHeader 2 3 6 2" xfId="22384"/>
    <cellStyle name="SAPBEXItemHeader 2 3 7" xfId="13420"/>
    <cellStyle name="SAPBEXItemHeader 2 3 7 2" xfId="1213"/>
    <cellStyle name="SAPBEXItemHeader 2 3 8" xfId="17372"/>
    <cellStyle name="SAPBEXItemHeader 2 3 9" xfId="27692"/>
    <cellStyle name="SAPBEXItemHeader 2 4" xfId="6047"/>
    <cellStyle name="SAPBEXItemHeader 2 4 2" xfId="10295"/>
    <cellStyle name="SAPBEXItemHeader 2 4 2 2" xfId="15803"/>
    <cellStyle name="SAPBEXItemHeader 2 4 3" xfId="13425"/>
    <cellStyle name="SAPBEXItemHeader 2 4 3 2" xfId="1269"/>
    <cellStyle name="SAPBEXItemHeader 2 4 4" xfId="17368"/>
    <cellStyle name="SAPBEXItemHeader 2 4 5" xfId="27697"/>
    <cellStyle name="SAPBEXItemHeader 2 4 6" xfId="31397"/>
    <cellStyle name="SAPBEXItemHeader 2 5" xfId="6048"/>
    <cellStyle name="SAPBEXItemHeader 2 5 2" xfId="10296"/>
    <cellStyle name="SAPBEXItemHeader 2 5 2 2" xfId="22378"/>
    <cellStyle name="SAPBEXItemHeader 2 5 3" xfId="13426"/>
    <cellStyle name="SAPBEXItemHeader 2 5 3 2" xfId="1280"/>
    <cellStyle name="SAPBEXItemHeader 2 5 4" xfId="17367"/>
    <cellStyle name="SAPBEXItemHeader 2 5 5" xfId="27698"/>
    <cellStyle name="SAPBEXItemHeader 2 5 6" xfId="31398"/>
    <cellStyle name="SAPBEXItemHeader 2 6" xfId="10284"/>
    <cellStyle name="SAPBEXItemHeader 2 6 2" xfId="19844"/>
    <cellStyle name="SAPBEXItemHeader 2 7" xfId="13414"/>
    <cellStyle name="SAPBEXItemHeader 2 7 2" xfId="1144"/>
    <cellStyle name="SAPBEXItemHeader 2 8" xfId="17378"/>
    <cellStyle name="SAPBEXItemHeader 2 9" xfId="27686"/>
    <cellStyle name="SAPBEXItemHeader 3" xfId="6049"/>
    <cellStyle name="SAPBEXItemHeader 3 10" xfId="31399"/>
    <cellStyle name="SAPBEXItemHeader 3 2" xfId="6050"/>
    <cellStyle name="SAPBEXItemHeader 3 2 10" xfId="31400"/>
    <cellStyle name="SAPBEXItemHeader 3 2 2" xfId="6051"/>
    <cellStyle name="SAPBEXItemHeader 3 2 2 2" xfId="10299"/>
    <cellStyle name="SAPBEXItemHeader 3 2 2 2 2" xfId="19839"/>
    <cellStyle name="SAPBEXItemHeader 3 2 2 3" xfId="13429"/>
    <cellStyle name="SAPBEXItemHeader 3 2 2 3 2" xfId="1299"/>
    <cellStyle name="SAPBEXItemHeader 3 2 2 4" xfId="17364"/>
    <cellStyle name="SAPBEXItemHeader 3 2 2 5" xfId="27701"/>
    <cellStyle name="SAPBEXItemHeader 3 2 2 6" xfId="31401"/>
    <cellStyle name="SAPBEXItemHeader 3 2 3" xfId="6052"/>
    <cellStyle name="SAPBEXItemHeader 3 2 3 2" xfId="10300"/>
    <cellStyle name="SAPBEXItemHeader 3 2 3 2 2" xfId="15802"/>
    <cellStyle name="SAPBEXItemHeader 3 2 3 3" xfId="13430"/>
    <cellStyle name="SAPBEXItemHeader 3 2 3 3 2" xfId="1300"/>
    <cellStyle name="SAPBEXItemHeader 3 2 3 4" xfId="17363"/>
    <cellStyle name="SAPBEXItemHeader 3 2 3 5" xfId="27702"/>
    <cellStyle name="SAPBEXItemHeader 3 2 3 6" xfId="31402"/>
    <cellStyle name="SAPBEXItemHeader 3 2 4" xfId="6053"/>
    <cellStyle name="SAPBEXItemHeader 3 2 4 2" xfId="10301"/>
    <cellStyle name="SAPBEXItemHeader 3 2 4 2 2" xfId="22381"/>
    <cellStyle name="SAPBEXItemHeader 3 2 4 3" xfId="13431"/>
    <cellStyle name="SAPBEXItemHeader 3 2 4 3 2" xfId="1301"/>
    <cellStyle name="SAPBEXItemHeader 3 2 4 4" xfId="17362"/>
    <cellStyle name="SAPBEXItemHeader 3 2 4 5" xfId="27703"/>
    <cellStyle name="SAPBEXItemHeader 3 2 4 6" xfId="31403"/>
    <cellStyle name="SAPBEXItemHeader 3 2 5" xfId="6054"/>
    <cellStyle name="SAPBEXItemHeader 3 2 5 2" xfId="10302"/>
    <cellStyle name="SAPBEXItemHeader 3 2 5 2 2" xfId="19838"/>
    <cellStyle name="SAPBEXItemHeader 3 2 5 3" xfId="13432"/>
    <cellStyle name="SAPBEXItemHeader 3 2 5 3 2" xfId="1302"/>
    <cellStyle name="SAPBEXItemHeader 3 2 5 4" xfId="17361"/>
    <cellStyle name="SAPBEXItemHeader 3 2 5 5" xfId="27704"/>
    <cellStyle name="SAPBEXItemHeader 3 2 5 6" xfId="31404"/>
    <cellStyle name="SAPBEXItemHeader 3 2 6" xfId="10298"/>
    <cellStyle name="SAPBEXItemHeader 3 2 6 2" xfId="22382"/>
    <cellStyle name="SAPBEXItemHeader 3 2 7" xfId="13428"/>
    <cellStyle name="SAPBEXItemHeader 3 2 7 2" xfId="1298"/>
    <cellStyle name="SAPBEXItemHeader 3 2 8" xfId="17365"/>
    <cellStyle name="SAPBEXItemHeader 3 2 9" xfId="27700"/>
    <cellStyle name="SAPBEXItemHeader 3 3" xfId="6055"/>
    <cellStyle name="SAPBEXItemHeader 3 3 10" xfId="31405"/>
    <cellStyle name="SAPBEXItemHeader 3 3 2" xfId="6056"/>
    <cellStyle name="SAPBEXItemHeader 3 3 2 2" xfId="10304"/>
    <cellStyle name="SAPBEXItemHeader 3 3 2 2 2" xfId="22380"/>
    <cellStyle name="SAPBEXItemHeader 3 3 2 3" xfId="13434"/>
    <cellStyle name="SAPBEXItemHeader 3 3 2 3 2" xfId="1304"/>
    <cellStyle name="SAPBEXItemHeader 3 3 2 4" xfId="17359"/>
    <cellStyle name="SAPBEXItemHeader 3 3 2 5" xfId="27706"/>
    <cellStyle name="SAPBEXItemHeader 3 3 2 6" xfId="31406"/>
    <cellStyle name="SAPBEXItemHeader 3 3 3" xfId="6057"/>
    <cellStyle name="SAPBEXItemHeader 3 3 3 2" xfId="10305"/>
    <cellStyle name="SAPBEXItemHeader 3 3 3 2 2" xfId="19837"/>
    <cellStyle name="SAPBEXItemHeader 3 3 3 3" xfId="13435"/>
    <cellStyle name="SAPBEXItemHeader 3 3 3 3 2" xfId="1305"/>
    <cellStyle name="SAPBEXItemHeader 3 3 3 4" xfId="17358"/>
    <cellStyle name="SAPBEXItemHeader 3 3 3 5" xfId="27707"/>
    <cellStyle name="SAPBEXItemHeader 3 3 3 6" xfId="31407"/>
    <cellStyle name="SAPBEXItemHeader 3 3 4" xfId="6058"/>
    <cellStyle name="SAPBEXItemHeader 3 3 4 2" xfId="10306"/>
    <cellStyle name="SAPBEXItemHeader 3 3 4 2 2" xfId="15800"/>
    <cellStyle name="SAPBEXItemHeader 3 3 4 3" xfId="13436"/>
    <cellStyle name="SAPBEXItemHeader 3 3 4 3 2" xfId="1316"/>
    <cellStyle name="SAPBEXItemHeader 3 3 4 4" xfId="17357"/>
    <cellStyle name="SAPBEXItemHeader 3 3 4 5" xfId="27708"/>
    <cellStyle name="SAPBEXItemHeader 3 3 4 6" xfId="31408"/>
    <cellStyle name="SAPBEXItemHeader 3 3 5" xfId="6059"/>
    <cellStyle name="SAPBEXItemHeader 3 3 5 2" xfId="10307"/>
    <cellStyle name="SAPBEXItemHeader 3 3 5 2 2" xfId="22379"/>
    <cellStyle name="SAPBEXItemHeader 3 3 5 3" xfId="13437"/>
    <cellStyle name="SAPBEXItemHeader 3 3 5 3 2" xfId="1327"/>
    <cellStyle name="SAPBEXItemHeader 3 3 5 4" xfId="17356"/>
    <cellStyle name="SAPBEXItemHeader 3 3 5 5" xfId="27709"/>
    <cellStyle name="SAPBEXItemHeader 3 3 5 6" xfId="31409"/>
    <cellStyle name="SAPBEXItemHeader 3 3 6" xfId="10303"/>
    <cellStyle name="SAPBEXItemHeader 3 3 6 2" xfId="15801"/>
    <cellStyle name="SAPBEXItemHeader 3 3 7" xfId="13433"/>
    <cellStyle name="SAPBEXItemHeader 3 3 7 2" xfId="1303"/>
    <cellStyle name="SAPBEXItemHeader 3 3 8" xfId="17360"/>
    <cellStyle name="SAPBEXItemHeader 3 3 9" xfId="27705"/>
    <cellStyle name="SAPBEXItemHeader 3 4" xfId="6060"/>
    <cellStyle name="SAPBEXItemHeader 3 4 2" xfId="10308"/>
    <cellStyle name="SAPBEXItemHeader 3 4 2 2" xfId="19836"/>
    <cellStyle name="SAPBEXItemHeader 3 4 3" xfId="13438"/>
    <cellStyle name="SAPBEXItemHeader 3 4 3 2" xfId="1338"/>
    <cellStyle name="SAPBEXItemHeader 3 4 4" xfId="17355"/>
    <cellStyle name="SAPBEXItemHeader 3 4 5" xfId="27710"/>
    <cellStyle name="SAPBEXItemHeader 3 4 6" xfId="31410"/>
    <cellStyle name="SAPBEXItemHeader 3 5" xfId="6061"/>
    <cellStyle name="SAPBEXItemHeader 3 5 2" xfId="10309"/>
    <cellStyle name="SAPBEXItemHeader 3 5 2 2" xfId="15799"/>
    <cellStyle name="SAPBEXItemHeader 3 5 3" xfId="13439"/>
    <cellStyle name="SAPBEXItemHeader 3 5 3 2" xfId="1349"/>
    <cellStyle name="SAPBEXItemHeader 3 5 4" xfId="17354"/>
    <cellStyle name="SAPBEXItemHeader 3 5 5" xfId="27711"/>
    <cellStyle name="SAPBEXItemHeader 3 5 6" xfId="31411"/>
    <cellStyle name="SAPBEXItemHeader 3 6" xfId="10297"/>
    <cellStyle name="SAPBEXItemHeader 3 6 2" xfId="19835"/>
    <cellStyle name="SAPBEXItemHeader 3 7" xfId="13427"/>
    <cellStyle name="SAPBEXItemHeader 3 7 2" xfId="1291"/>
    <cellStyle name="SAPBEXItemHeader 3 8" xfId="17366"/>
    <cellStyle name="SAPBEXItemHeader 3 9" xfId="27699"/>
    <cellStyle name="SAPBEXItemHeader 4" xfId="6062"/>
    <cellStyle name="SAPBEXItemHeader 4 10" xfId="31412"/>
    <cellStyle name="SAPBEXItemHeader 4 2" xfId="6063"/>
    <cellStyle name="SAPBEXItemHeader 4 2 2" xfId="10311"/>
    <cellStyle name="SAPBEXItemHeader 4 2 2 2" xfId="15797"/>
    <cellStyle name="SAPBEXItemHeader 4 2 3" xfId="13441"/>
    <cellStyle name="SAPBEXItemHeader 4 2 3 2" xfId="1371"/>
    <cellStyle name="SAPBEXItemHeader 4 2 4" xfId="17352"/>
    <cellStyle name="SAPBEXItemHeader 4 2 5" xfId="27713"/>
    <cellStyle name="SAPBEXItemHeader 4 2 6" xfId="31413"/>
    <cellStyle name="SAPBEXItemHeader 4 3" xfId="6064"/>
    <cellStyle name="SAPBEXItemHeader 4 3 2" xfId="10312"/>
    <cellStyle name="SAPBEXItemHeader 4 3 2 2" xfId="22369"/>
    <cellStyle name="SAPBEXItemHeader 4 3 3" xfId="13442"/>
    <cellStyle name="SAPBEXItemHeader 4 3 3 2" xfId="1385"/>
    <cellStyle name="SAPBEXItemHeader 4 3 4" xfId="17351"/>
    <cellStyle name="SAPBEXItemHeader 4 3 5" xfId="27714"/>
    <cellStyle name="SAPBEXItemHeader 4 3 6" xfId="31414"/>
    <cellStyle name="SAPBEXItemHeader 4 4" xfId="6065"/>
    <cellStyle name="SAPBEXItemHeader 4 4 2" xfId="10313"/>
    <cellStyle name="SAPBEXItemHeader 4 4 2 2" xfId="19826"/>
    <cellStyle name="SAPBEXItemHeader 4 4 3" xfId="13443"/>
    <cellStyle name="SAPBEXItemHeader 4 4 3 2" xfId="1396"/>
    <cellStyle name="SAPBEXItemHeader 4 4 4" xfId="17350"/>
    <cellStyle name="SAPBEXItemHeader 4 4 5" xfId="27715"/>
    <cellStyle name="SAPBEXItemHeader 4 4 6" xfId="31415"/>
    <cellStyle name="SAPBEXItemHeader 4 5" xfId="6066"/>
    <cellStyle name="SAPBEXItemHeader 4 5 2" xfId="10314"/>
    <cellStyle name="SAPBEXItemHeader 4 5 2 2" xfId="22376"/>
    <cellStyle name="SAPBEXItemHeader 4 5 3" xfId="13444"/>
    <cellStyle name="SAPBEXItemHeader 4 5 3 2" xfId="1407"/>
    <cellStyle name="SAPBEXItemHeader 4 5 4" xfId="17349"/>
    <cellStyle name="SAPBEXItemHeader 4 5 5" xfId="27716"/>
    <cellStyle name="SAPBEXItemHeader 4 5 6" xfId="31416"/>
    <cellStyle name="SAPBEXItemHeader 4 6" xfId="10310"/>
    <cellStyle name="SAPBEXItemHeader 4 6 2" xfId="15798"/>
    <cellStyle name="SAPBEXItemHeader 4 7" xfId="13440"/>
    <cellStyle name="SAPBEXItemHeader 4 7 2" xfId="1360"/>
    <cellStyle name="SAPBEXItemHeader 4 8" xfId="17353"/>
    <cellStyle name="SAPBEXItemHeader 4 9" xfId="27712"/>
    <cellStyle name="SAPBEXItemHeader 5" xfId="6067"/>
    <cellStyle name="SAPBEXItemHeader 5 10" xfId="31417"/>
    <cellStyle name="SAPBEXItemHeader 5 2" xfId="6068"/>
    <cellStyle name="SAPBEXItemHeader 5 2 2" xfId="10316"/>
    <cellStyle name="SAPBEXItemHeader 5 2 2 2" xfId="15796"/>
    <cellStyle name="SAPBEXItemHeader 5 2 3" xfId="13446"/>
    <cellStyle name="SAPBEXItemHeader 5 2 3 2" xfId="1429"/>
    <cellStyle name="SAPBEXItemHeader 5 2 4" xfId="17347"/>
    <cellStyle name="SAPBEXItemHeader 5 2 5" xfId="27718"/>
    <cellStyle name="SAPBEXItemHeader 5 2 6" xfId="31418"/>
    <cellStyle name="SAPBEXItemHeader 5 3" xfId="6069"/>
    <cellStyle name="SAPBEXItemHeader 5 3 2" xfId="10317"/>
    <cellStyle name="SAPBEXItemHeader 5 3 2 2" xfId="22375"/>
    <cellStyle name="SAPBEXItemHeader 5 3 3" xfId="13447"/>
    <cellStyle name="SAPBEXItemHeader 5 3 3 2" xfId="1440"/>
    <cellStyle name="SAPBEXItemHeader 5 3 4" xfId="17346"/>
    <cellStyle name="SAPBEXItemHeader 5 3 5" xfId="27719"/>
    <cellStyle name="SAPBEXItemHeader 5 3 6" xfId="31419"/>
    <cellStyle name="SAPBEXItemHeader 5 4" xfId="6070"/>
    <cellStyle name="SAPBEXItemHeader 5 4 2" xfId="10318"/>
    <cellStyle name="SAPBEXItemHeader 5 4 2 2" xfId="19832"/>
    <cellStyle name="SAPBEXItemHeader 5 4 3" xfId="13448"/>
    <cellStyle name="SAPBEXItemHeader 5 4 3 2" xfId="1451"/>
    <cellStyle name="SAPBEXItemHeader 5 4 4" xfId="17345"/>
    <cellStyle name="SAPBEXItemHeader 5 4 5" xfId="27720"/>
    <cellStyle name="SAPBEXItemHeader 5 4 6" xfId="31420"/>
    <cellStyle name="SAPBEXItemHeader 5 5" xfId="6071"/>
    <cellStyle name="SAPBEXItemHeader 5 5 2" xfId="10319"/>
    <cellStyle name="SAPBEXItemHeader 5 5 2 2" xfId="15795"/>
    <cellStyle name="SAPBEXItemHeader 5 5 3" xfId="13449"/>
    <cellStyle name="SAPBEXItemHeader 5 5 3 2" xfId="1462"/>
    <cellStyle name="SAPBEXItemHeader 5 5 4" xfId="17344"/>
    <cellStyle name="SAPBEXItemHeader 5 5 5" xfId="27721"/>
    <cellStyle name="SAPBEXItemHeader 5 5 6" xfId="31421"/>
    <cellStyle name="SAPBEXItemHeader 5 6" xfId="10315"/>
    <cellStyle name="SAPBEXItemHeader 5 6 2" xfId="19833"/>
    <cellStyle name="SAPBEXItemHeader 5 7" xfId="13445"/>
    <cellStyle name="SAPBEXItemHeader 5 7 2" xfId="1418"/>
    <cellStyle name="SAPBEXItemHeader 5 8" xfId="17348"/>
    <cellStyle name="SAPBEXItemHeader 5 9" xfId="27717"/>
    <cellStyle name="SAPBEXItemHeader 6" xfId="6072"/>
    <cellStyle name="SAPBEXItemHeader 6 2" xfId="10320"/>
    <cellStyle name="SAPBEXItemHeader 6 2 2" xfId="22370"/>
    <cellStyle name="SAPBEXItemHeader 6 3" xfId="13450"/>
    <cellStyle name="SAPBEXItemHeader 6 3 2" xfId="1473"/>
    <cellStyle name="SAPBEXItemHeader 6 4" xfId="17343"/>
    <cellStyle name="SAPBEXItemHeader 6 5" xfId="27722"/>
    <cellStyle name="SAPBEXItemHeader 6 6" xfId="31422"/>
    <cellStyle name="SAPBEXItemHeader 7" xfId="6073"/>
    <cellStyle name="SAPBEXItemHeader 7 2" xfId="10321"/>
    <cellStyle name="SAPBEXItemHeader 7 2 2" xfId="19827"/>
    <cellStyle name="SAPBEXItemHeader 7 3" xfId="13451"/>
    <cellStyle name="SAPBEXItemHeader 7 3 2" xfId="1484"/>
    <cellStyle name="SAPBEXItemHeader 7 4" xfId="17342"/>
    <cellStyle name="SAPBEXItemHeader 7 5" xfId="27723"/>
    <cellStyle name="SAPBEXItemHeader 7 6" xfId="31423"/>
    <cellStyle name="SAPBEXItemHeader 8" xfId="10283"/>
    <cellStyle name="SAPBEXItemHeader 8 2" xfId="22387"/>
    <cellStyle name="SAPBEXItemHeader 9" xfId="13413"/>
    <cellStyle name="SAPBEXItemHeader 9 2" xfId="1133"/>
    <cellStyle name="SAPBEXresData" xfId="209"/>
    <cellStyle name="SAPBEXresData 10" xfId="17341"/>
    <cellStyle name="SAPBEXresData 11" xfId="27724"/>
    <cellStyle name="SAPBEXresData 12" xfId="31424"/>
    <cellStyle name="SAPBEXresData 2" xfId="751"/>
    <cellStyle name="SAPBEXresData 2 10" xfId="31425"/>
    <cellStyle name="SAPBEXresData 2 2" xfId="6076"/>
    <cellStyle name="SAPBEXresData 2 2 10" xfId="31426"/>
    <cellStyle name="SAPBEXresData 2 2 2" xfId="6077"/>
    <cellStyle name="SAPBEXresData 2 2 2 2" xfId="10325"/>
    <cellStyle name="SAPBEXresData 2 2 2 2 2" xfId="22373"/>
    <cellStyle name="SAPBEXresData 2 2 2 3" xfId="13455"/>
    <cellStyle name="SAPBEXresData 2 2 2 3 2" xfId="1525"/>
    <cellStyle name="SAPBEXresData 2 2 2 4" xfId="17338"/>
    <cellStyle name="SAPBEXresData 2 2 2 5" xfId="27727"/>
    <cellStyle name="SAPBEXresData 2 2 2 6" xfId="31427"/>
    <cellStyle name="SAPBEXresData 2 2 3" xfId="6078"/>
    <cellStyle name="SAPBEXresData 2 2 3 2" xfId="10326"/>
    <cellStyle name="SAPBEXresData 2 2 3 2 2" xfId="19830"/>
    <cellStyle name="SAPBEXresData 2 2 3 3" xfId="13456"/>
    <cellStyle name="SAPBEXresData 2 2 3 3 2" xfId="1526"/>
    <cellStyle name="SAPBEXresData 2 2 3 4" xfId="17337"/>
    <cellStyle name="SAPBEXresData 2 2 3 5" xfId="27728"/>
    <cellStyle name="SAPBEXresData 2 2 3 6" xfId="31428"/>
    <cellStyle name="SAPBEXresData 2 2 4" xfId="6079"/>
    <cellStyle name="SAPBEXresData 2 2 4 2" xfId="10327"/>
    <cellStyle name="SAPBEXresData 2 2 4 2 2" xfId="15793"/>
    <cellStyle name="SAPBEXresData 2 2 4 3" xfId="13457"/>
    <cellStyle name="SAPBEXresData 2 2 4 3 2" xfId="1527"/>
    <cellStyle name="SAPBEXresData 2 2 4 4" xfId="17336"/>
    <cellStyle name="SAPBEXresData 2 2 4 5" xfId="27729"/>
    <cellStyle name="SAPBEXresData 2 2 4 6" xfId="31429"/>
    <cellStyle name="SAPBEXresData 2 2 5" xfId="6080"/>
    <cellStyle name="SAPBEXresData 2 2 5 2" xfId="10328"/>
    <cellStyle name="SAPBEXresData 2 2 5 2 2" xfId="22372"/>
    <cellStyle name="SAPBEXresData 2 2 5 3" xfId="13458"/>
    <cellStyle name="SAPBEXresData 2 2 5 3 2" xfId="1528"/>
    <cellStyle name="SAPBEXresData 2 2 5 4" xfId="17335"/>
    <cellStyle name="SAPBEXresData 2 2 5 5" xfId="27730"/>
    <cellStyle name="SAPBEXresData 2 2 5 6" xfId="31430"/>
    <cellStyle name="SAPBEXresData 2 2 6" xfId="10324"/>
    <cellStyle name="SAPBEXresData 2 2 6 2" xfId="15794"/>
    <cellStyle name="SAPBEXresData 2 2 7" xfId="13454"/>
    <cellStyle name="SAPBEXresData 2 2 7 2" xfId="1518"/>
    <cellStyle name="SAPBEXresData 2 2 8" xfId="17339"/>
    <cellStyle name="SAPBEXresData 2 2 9" xfId="27726"/>
    <cellStyle name="SAPBEXresData 2 3" xfId="6081"/>
    <cellStyle name="SAPBEXresData 2 3 10" xfId="31431"/>
    <cellStyle name="SAPBEXresData 2 3 2" xfId="6082"/>
    <cellStyle name="SAPBEXresData 2 3 2 2" xfId="10330"/>
    <cellStyle name="SAPBEXresData 2 3 2 2 2" xfId="15792"/>
    <cellStyle name="SAPBEXresData 2 3 2 3" xfId="13460"/>
    <cellStyle name="SAPBEXresData 2 3 2 3 2" xfId="1530"/>
    <cellStyle name="SAPBEXresData 2 3 2 4" xfId="17333"/>
    <cellStyle name="SAPBEXresData 2 3 2 5" xfId="27732"/>
    <cellStyle name="SAPBEXresData 2 3 2 6" xfId="31432"/>
    <cellStyle name="SAPBEXresData 2 3 3" xfId="6083"/>
    <cellStyle name="SAPBEXresData 2 3 3 2" xfId="10331"/>
    <cellStyle name="SAPBEXresData 2 3 3 2 2" xfId="22371"/>
    <cellStyle name="SAPBEXresData 2 3 3 3" xfId="13461"/>
    <cellStyle name="SAPBEXresData 2 3 3 3 2" xfId="1531"/>
    <cellStyle name="SAPBEXresData 2 3 3 4" xfId="17332"/>
    <cellStyle name="SAPBEXresData 2 3 3 5" xfId="27733"/>
    <cellStyle name="SAPBEXresData 2 3 3 6" xfId="31433"/>
    <cellStyle name="SAPBEXresData 2 3 4" xfId="6084"/>
    <cellStyle name="SAPBEXresData 2 3 4 2" xfId="10332"/>
    <cellStyle name="SAPBEXresData 2 3 4 2 2" xfId="19828"/>
    <cellStyle name="SAPBEXresData 2 3 4 3" xfId="13462"/>
    <cellStyle name="SAPBEXresData 2 3 4 3 2" xfId="1532"/>
    <cellStyle name="SAPBEXresData 2 3 4 4" xfId="17331"/>
    <cellStyle name="SAPBEXresData 2 3 4 5" xfId="27734"/>
    <cellStyle name="SAPBEXresData 2 3 4 6" xfId="31434"/>
    <cellStyle name="SAPBEXresData 2 3 5" xfId="6085"/>
    <cellStyle name="SAPBEXresData 2 3 5 2" xfId="10333"/>
    <cellStyle name="SAPBEXresData 2 3 5 2 2" xfId="15791"/>
    <cellStyle name="SAPBEXresData 2 3 5 3" xfId="13463"/>
    <cellStyle name="SAPBEXresData 2 3 5 3 2" xfId="1543"/>
    <cellStyle name="SAPBEXresData 2 3 5 4" xfId="17330"/>
    <cellStyle name="SAPBEXresData 2 3 5 5" xfId="27735"/>
    <cellStyle name="SAPBEXresData 2 3 5 6" xfId="31435"/>
    <cellStyle name="SAPBEXresData 2 3 6" xfId="10329"/>
    <cellStyle name="SAPBEXresData 2 3 6 2" xfId="19829"/>
    <cellStyle name="SAPBEXresData 2 3 7" xfId="13459"/>
    <cellStyle name="SAPBEXresData 2 3 7 2" xfId="1529"/>
    <cellStyle name="SAPBEXresData 2 3 8" xfId="17334"/>
    <cellStyle name="SAPBEXresData 2 3 9" xfId="27731"/>
    <cellStyle name="SAPBEXresData 2 4" xfId="6086"/>
    <cellStyle name="SAPBEXresData 2 4 2" xfId="10334"/>
    <cellStyle name="SAPBEXresData 2 4 2 2" xfId="15790"/>
    <cellStyle name="SAPBEXresData 2 4 3" xfId="13464"/>
    <cellStyle name="SAPBEXresData 2 4 3 2" xfId="1554"/>
    <cellStyle name="SAPBEXresData 2 4 4" xfId="17329"/>
    <cellStyle name="SAPBEXresData 2 4 5" xfId="27736"/>
    <cellStyle name="SAPBEXresData 2 4 6" xfId="31436"/>
    <cellStyle name="SAPBEXresData 2 5" xfId="6087"/>
    <cellStyle name="SAPBEXresData 2 5 2" xfId="10335"/>
    <cellStyle name="SAPBEXresData 2 5 2 2" xfId="15789"/>
    <cellStyle name="SAPBEXresData 2 5 3" xfId="13465"/>
    <cellStyle name="SAPBEXresData 2 5 3 2" xfId="1565"/>
    <cellStyle name="SAPBEXresData 2 5 4" xfId="17328"/>
    <cellStyle name="SAPBEXresData 2 5 5" xfId="27737"/>
    <cellStyle name="SAPBEXresData 2 5 6" xfId="31437"/>
    <cellStyle name="SAPBEXresData 2 6" xfId="10323"/>
    <cellStyle name="SAPBEXresData 2 6 2" xfId="19831"/>
    <cellStyle name="SAPBEXresData 2 7" xfId="13453"/>
    <cellStyle name="SAPBEXresData 2 7 2" xfId="1507"/>
    <cellStyle name="SAPBEXresData 2 8" xfId="17340"/>
    <cellStyle name="SAPBEXresData 2 9" xfId="27725"/>
    <cellStyle name="SAPBEXresData 3" xfId="6088"/>
    <cellStyle name="SAPBEXresData 3 10" xfId="31438"/>
    <cellStyle name="SAPBEXresData 3 2" xfId="6089"/>
    <cellStyle name="SAPBEXresData 3 2 10" xfId="31439"/>
    <cellStyle name="SAPBEXresData 3 2 2" xfId="6090"/>
    <cellStyle name="SAPBEXresData 3 2 2 2" xfId="10338"/>
    <cellStyle name="SAPBEXresData 3 2 2 2 2" xfId="22368"/>
    <cellStyle name="SAPBEXresData 3 2 2 3" xfId="13468"/>
    <cellStyle name="SAPBEXresData 3 2 2 3 2" xfId="1598"/>
    <cellStyle name="SAPBEXresData 3 2 2 4" xfId="17325"/>
    <cellStyle name="SAPBEXresData 3 2 2 5" xfId="27740"/>
    <cellStyle name="SAPBEXresData 3 2 2 6" xfId="31440"/>
    <cellStyle name="SAPBEXresData 3 2 3" xfId="6091"/>
    <cellStyle name="SAPBEXresData 3 2 3 2" xfId="10339"/>
    <cellStyle name="SAPBEXresData 3 2 3 2 2" xfId="19825"/>
    <cellStyle name="SAPBEXresData 3 2 3 3" xfId="13469"/>
    <cellStyle name="SAPBEXresData 3 2 3 3 2" xfId="1609"/>
    <cellStyle name="SAPBEXresData 3 2 3 4" xfId="17324"/>
    <cellStyle name="SAPBEXresData 3 2 3 5" xfId="27741"/>
    <cellStyle name="SAPBEXresData 3 2 3 6" xfId="31441"/>
    <cellStyle name="SAPBEXresData 3 2 4" xfId="6092"/>
    <cellStyle name="SAPBEXresData 3 2 4 2" xfId="10340"/>
    <cellStyle name="SAPBEXresData 3 2 4 2 2" xfId="15788"/>
    <cellStyle name="SAPBEXresData 3 2 4 3" xfId="13470"/>
    <cellStyle name="SAPBEXresData 3 2 4 3 2" xfId="1612"/>
    <cellStyle name="SAPBEXresData 3 2 4 4" xfId="17323"/>
    <cellStyle name="SAPBEXresData 3 2 4 5" xfId="27742"/>
    <cellStyle name="SAPBEXresData 3 2 4 6" xfId="31442"/>
    <cellStyle name="SAPBEXresData 3 2 5" xfId="6093"/>
    <cellStyle name="SAPBEXresData 3 2 5 2" xfId="10341"/>
    <cellStyle name="SAPBEXresData 3 2 5 2 2" xfId="22367"/>
    <cellStyle name="SAPBEXresData 3 2 5 3" xfId="13471"/>
    <cellStyle name="SAPBEXresData 3 2 5 3 2" xfId="1623"/>
    <cellStyle name="SAPBEXresData 3 2 5 4" xfId="17322"/>
    <cellStyle name="SAPBEXresData 3 2 5 5" xfId="27743"/>
    <cellStyle name="SAPBEXresData 3 2 5 6" xfId="31443"/>
    <cellStyle name="SAPBEXresData 3 2 6" xfId="10337"/>
    <cellStyle name="SAPBEXresData 3 2 6 2" xfId="19818"/>
    <cellStyle name="SAPBEXresData 3 2 7" xfId="13467"/>
    <cellStyle name="SAPBEXresData 3 2 7 2" xfId="1587"/>
    <cellStyle name="SAPBEXresData 3 2 8" xfId="17326"/>
    <cellStyle name="SAPBEXresData 3 2 9" xfId="27739"/>
    <cellStyle name="SAPBEXresData 3 3" xfId="6094"/>
    <cellStyle name="SAPBEXresData 3 3 10" xfId="31444"/>
    <cellStyle name="SAPBEXresData 3 3 2" xfId="6095"/>
    <cellStyle name="SAPBEXresData 3 3 2 2" xfId="10343"/>
    <cellStyle name="SAPBEXresData 3 3 2 2 2" xfId="15787"/>
    <cellStyle name="SAPBEXresData 3 3 2 3" xfId="13473"/>
    <cellStyle name="SAPBEXresData 3 3 2 3 2" xfId="1645"/>
    <cellStyle name="SAPBEXresData 3 3 2 4" xfId="17320"/>
    <cellStyle name="SAPBEXresData 3 3 2 5" xfId="27745"/>
    <cellStyle name="SAPBEXresData 3 3 2 6" xfId="31445"/>
    <cellStyle name="SAPBEXresData 3 3 3" xfId="6096"/>
    <cellStyle name="SAPBEXresData 3 3 3 2" xfId="10344"/>
    <cellStyle name="SAPBEXresData 3 3 3 2 2" xfId="22362"/>
    <cellStyle name="SAPBEXresData 3 3 3 3" xfId="13474"/>
    <cellStyle name="SAPBEXresData 3 3 3 3 2" xfId="1656"/>
    <cellStyle name="SAPBEXresData 3 3 3 4" xfId="17319"/>
    <cellStyle name="SAPBEXresData 3 3 3 5" xfId="27746"/>
    <cellStyle name="SAPBEXresData 3 3 3 6" xfId="31446"/>
    <cellStyle name="SAPBEXresData 3 3 4" xfId="6097"/>
    <cellStyle name="SAPBEXresData 3 3 4 2" xfId="10345"/>
    <cellStyle name="SAPBEXresData 3 3 4 2 2" xfId="19819"/>
    <cellStyle name="SAPBEXresData 3 3 4 3" xfId="13475"/>
    <cellStyle name="SAPBEXresData 3 3 4 3 2" xfId="1667"/>
    <cellStyle name="SAPBEXresData 3 3 4 4" xfId="17318"/>
    <cellStyle name="SAPBEXresData 3 3 4 5" xfId="27747"/>
    <cellStyle name="SAPBEXresData 3 3 4 6" xfId="31447"/>
    <cellStyle name="SAPBEXresData 3 3 5" xfId="6098"/>
    <cellStyle name="SAPBEXresData 3 3 5 2" xfId="10346"/>
    <cellStyle name="SAPBEXresData 3 3 5 2 2" xfId="22366"/>
    <cellStyle name="SAPBEXresData 3 3 5 3" xfId="13476"/>
    <cellStyle name="SAPBEXresData 3 3 5 3 2" xfId="1678"/>
    <cellStyle name="SAPBEXresData 3 3 5 4" xfId="17317"/>
    <cellStyle name="SAPBEXresData 3 3 5 5" xfId="27748"/>
    <cellStyle name="SAPBEXresData 3 3 5 6" xfId="31448"/>
    <cellStyle name="SAPBEXresData 3 3 6" xfId="10342"/>
    <cellStyle name="SAPBEXresData 3 3 6 2" xfId="19824"/>
    <cellStyle name="SAPBEXresData 3 3 7" xfId="13472"/>
    <cellStyle name="SAPBEXresData 3 3 7 2" xfId="1634"/>
    <cellStyle name="SAPBEXresData 3 3 8" xfId="17321"/>
    <cellStyle name="SAPBEXresData 3 3 9" xfId="27744"/>
    <cellStyle name="SAPBEXresData 3 4" xfId="6099"/>
    <cellStyle name="SAPBEXresData 3 4 2" xfId="10347"/>
    <cellStyle name="SAPBEXresData 3 4 2 2" xfId="19823"/>
    <cellStyle name="SAPBEXresData 3 4 3" xfId="13477"/>
    <cellStyle name="SAPBEXresData 3 4 3 2" xfId="1689"/>
    <cellStyle name="SAPBEXresData 3 4 4" xfId="17316"/>
    <cellStyle name="SAPBEXresData 3 4 5" xfId="27749"/>
    <cellStyle name="SAPBEXresData 3 4 6" xfId="31449"/>
    <cellStyle name="SAPBEXresData 3 5" xfId="6100"/>
    <cellStyle name="SAPBEXresData 3 5 2" xfId="10348"/>
    <cellStyle name="SAPBEXresData 3 5 2 2" xfId="15786"/>
    <cellStyle name="SAPBEXresData 3 5 3" xfId="13478"/>
    <cellStyle name="SAPBEXresData 3 5 3 2" xfId="1700"/>
    <cellStyle name="SAPBEXresData 3 5 4" xfId="17315"/>
    <cellStyle name="SAPBEXresData 3 5 5" xfId="27750"/>
    <cellStyle name="SAPBEXresData 3 5 6" xfId="31450"/>
    <cellStyle name="SAPBEXresData 3 6" xfId="10336"/>
    <cellStyle name="SAPBEXresData 3 6 2" xfId="22361"/>
    <cellStyle name="SAPBEXresData 3 7" xfId="13466"/>
    <cellStyle name="SAPBEXresData 3 7 2" xfId="1576"/>
    <cellStyle name="SAPBEXresData 3 8" xfId="17327"/>
    <cellStyle name="SAPBEXresData 3 9" xfId="27738"/>
    <cellStyle name="SAPBEXresData 4" xfId="6101"/>
    <cellStyle name="SAPBEXresData 4 10" xfId="31451"/>
    <cellStyle name="SAPBEXresData 4 2" xfId="6102"/>
    <cellStyle name="SAPBEXresData 4 2 2" xfId="10350"/>
    <cellStyle name="SAPBEXresData 4 2 2 2" xfId="19822"/>
    <cellStyle name="SAPBEXresData 4 2 3" xfId="13480"/>
    <cellStyle name="SAPBEXresData 4 2 3 2" xfId="1723"/>
    <cellStyle name="SAPBEXresData 4 2 4" xfId="17314"/>
    <cellStyle name="SAPBEXresData 4 2 5" xfId="27752"/>
    <cellStyle name="SAPBEXresData 4 2 6" xfId="31452"/>
    <cellStyle name="SAPBEXresData 4 3" xfId="6103"/>
    <cellStyle name="SAPBEXresData 4 3 2" xfId="10351"/>
    <cellStyle name="SAPBEXresData 4 3 2 2" xfId="15785"/>
    <cellStyle name="SAPBEXresData 4 3 3" xfId="13481"/>
    <cellStyle name="SAPBEXresData 4 3 3 2" xfId="1734"/>
    <cellStyle name="SAPBEXresData 4 3 4" xfId="17313"/>
    <cellStyle name="SAPBEXresData 4 3 5" xfId="27753"/>
    <cellStyle name="SAPBEXresData 4 3 6" xfId="31453"/>
    <cellStyle name="SAPBEXresData 4 4" xfId="6104"/>
    <cellStyle name="SAPBEXresData 4 4 2" xfId="10352"/>
    <cellStyle name="SAPBEXresData 4 4 2 2" xfId="22364"/>
    <cellStyle name="SAPBEXresData 4 4 3" xfId="13482"/>
    <cellStyle name="SAPBEXresData 4 4 3 2" xfId="1745"/>
    <cellStyle name="SAPBEXresData 4 4 4" xfId="17312"/>
    <cellStyle name="SAPBEXresData 4 4 5" xfId="27754"/>
    <cellStyle name="SAPBEXresData 4 4 6" xfId="31454"/>
    <cellStyle name="SAPBEXresData 4 5" xfId="6105"/>
    <cellStyle name="SAPBEXresData 4 5 2" xfId="10353"/>
    <cellStyle name="SAPBEXresData 4 5 2 2" xfId="19821"/>
    <cellStyle name="SAPBEXresData 4 5 3" xfId="13483"/>
    <cellStyle name="SAPBEXresData 4 5 3 2" xfId="1752"/>
    <cellStyle name="SAPBEXresData 4 5 4" xfId="17311"/>
    <cellStyle name="SAPBEXresData 4 5 5" xfId="27755"/>
    <cellStyle name="SAPBEXresData 4 5 6" xfId="31455"/>
    <cellStyle name="SAPBEXresData 4 6" xfId="10349"/>
    <cellStyle name="SAPBEXresData 4 6 2" xfId="22365"/>
    <cellStyle name="SAPBEXresData 4 7" xfId="13479"/>
    <cellStyle name="SAPBEXresData 4 7 2" xfId="1711"/>
    <cellStyle name="SAPBEXresData 4 8" xfId="6420"/>
    <cellStyle name="SAPBEXresData 4 9" xfId="27751"/>
    <cellStyle name="SAPBEXresData 5" xfId="6106"/>
    <cellStyle name="SAPBEXresData 5 10" xfId="31456"/>
    <cellStyle name="SAPBEXresData 5 2" xfId="6107"/>
    <cellStyle name="SAPBEXresData 5 2 2" xfId="10355"/>
    <cellStyle name="SAPBEXresData 5 2 2 2" xfId="22363"/>
    <cellStyle name="SAPBEXresData 5 2 3" xfId="13485"/>
    <cellStyle name="SAPBEXresData 5 2 3 2" xfId="1754"/>
    <cellStyle name="SAPBEXresData 5 2 4" xfId="17309"/>
    <cellStyle name="SAPBEXresData 5 2 5" xfId="27757"/>
    <cellStyle name="SAPBEXresData 5 2 6" xfId="31457"/>
    <cellStyle name="SAPBEXresData 5 3" xfId="6108"/>
    <cellStyle name="SAPBEXresData 5 3 2" xfId="10356"/>
    <cellStyle name="SAPBEXresData 5 3 2 2" xfId="19820"/>
    <cellStyle name="SAPBEXresData 5 3 3" xfId="13486"/>
    <cellStyle name="SAPBEXresData 5 3 3 2" xfId="1755"/>
    <cellStyle name="SAPBEXresData 5 3 4" xfId="17308"/>
    <cellStyle name="SAPBEXresData 5 3 5" xfId="27758"/>
    <cellStyle name="SAPBEXresData 5 3 6" xfId="31458"/>
    <cellStyle name="SAPBEXresData 5 4" xfId="6109"/>
    <cellStyle name="SAPBEXresData 5 4 2" xfId="10357"/>
    <cellStyle name="SAPBEXresData 5 4 2 2" xfId="15783"/>
    <cellStyle name="SAPBEXresData 5 4 3" xfId="13487"/>
    <cellStyle name="SAPBEXresData 5 4 3 2" xfId="1756"/>
    <cellStyle name="SAPBEXresData 5 4 4" xfId="17307"/>
    <cellStyle name="SAPBEXresData 5 4 5" xfId="27759"/>
    <cellStyle name="SAPBEXresData 5 4 6" xfId="31459"/>
    <cellStyle name="SAPBEXresData 5 5" xfId="6110"/>
    <cellStyle name="SAPBEXresData 5 5 2" xfId="10358"/>
    <cellStyle name="SAPBEXresData 5 5 2 2" xfId="15782"/>
    <cellStyle name="SAPBEXresData 5 5 3" xfId="13488"/>
    <cellStyle name="SAPBEXresData 5 5 3 2" xfId="1757"/>
    <cellStyle name="SAPBEXresData 5 5 4" xfId="17306"/>
    <cellStyle name="SAPBEXresData 5 5 5" xfId="27760"/>
    <cellStyle name="SAPBEXresData 5 5 6" xfId="31460"/>
    <cellStyle name="SAPBEXresData 5 6" xfId="10354"/>
    <cellStyle name="SAPBEXresData 5 6 2" xfId="15784"/>
    <cellStyle name="SAPBEXresData 5 7" xfId="13484"/>
    <cellStyle name="SAPBEXresData 5 7 2" xfId="1753"/>
    <cellStyle name="SAPBEXresData 5 8" xfId="17310"/>
    <cellStyle name="SAPBEXresData 5 9" xfId="27756"/>
    <cellStyle name="SAPBEXresData 6" xfId="6111"/>
    <cellStyle name="SAPBEXresData 6 2" xfId="10359"/>
    <cellStyle name="SAPBEXresData 6 2 2" xfId="15781"/>
    <cellStyle name="SAPBEXresData 6 3" xfId="13489"/>
    <cellStyle name="SAPBEXresData 6 3 2" xfId="1758"/>
    <cellStyle name="SAPBEXresData 6 4" xfId="17305"/>
    <cellStyle name="SAPBEXresData 6 5" xfId="27761"/>
    <cellStyle name="SAPBEXresData 6 6" xfId="31461"/>
    <cellStyle name="SAPBEXresData 7" xfId="6112"/>
    <cellStyle name="SAPBEXresData 7 2" xfId="10360"/>
    <cellStyle name="SAPBEXresData 7 2 2" xfId="22353"/>
    <cellStyle name="SAPBEXresData 7 3" xfId="13490"/>
    <cellStyle name="SAPBEXresData 7 3 2" xfId="1759"/>
    <cellStyle name="SAPBEXresData 7 4" xfId="17304"/>
    <cellStyle name="SAPBEXresData 7 5" xfId="27762"/>
    <cellStyle name="SAPBEXresData 7 6" xfId="31462"/>
    <cellStyle name="SAPBEXresData 8" xfId="10322"/>
    <cellStyle name="SAPBEXresData 8 2" xfId="22374"/>
    <cellStyle name="SAPBEXresData 9" xfId="13452"/>
    <cellStyle name="SAPBEXresData 9 2" xfId="1496"/>
    <cellStyle name="SAPBEXresData_PAL Graphs" xfId="752"/>
    <cellStyle name="SAPBEXresDataEmph" xfId="210"/>
    <cellStyle name="SAPBEXresDataEmph 10" xfId="10361"/>
    <cellStyle name="SAPBEXresDataEmph 10 2" xfId="19810"/>
    <cellStyle name="SAPBEXresDataEmph 11" xfId="13491"/>
    <cellStyle name="SAPBEXresDataEmph 11 2" xfId="1770"/>
    <cellStyle name="SAPBEXresDataEmph 12" xfId="17303"/>
    <cellStyle name="SAPBEXresDataEmph 13" xfId="27763"/>
    <cellStyle name="SAPBEXresDataEmph 14" xfId="31463"/>
    <cellStyle name="SAPBEXresDataEmph 2" xfId="753"/>
    <cellStyle name="SAPBEXresDataEmph 2 2" xfId="6115"/>
    <cellStyle name="SAPBEXresDataEmph 2 2 2" xfId="6116"/>
    <cellStyle name="SAPBEXresDataEmph 2 2 2 2" xfId="13494"/>
    <cellStyle name="SAPBEXresDataEmph 2 2 2 2 2" xfId="1803"/>
    <cellStyle name="SAPBEXresDataEmph 2 2 2 3" xfId="27766"/>
    <cellStyle name="SAPBEXresDataEmph 2 2 2 4" xfId="31466"/>
    <cellStyle name="SAPBEXresDataEmph 2 2 3" xfId="13493"/>
    <cellStyle name="SAPBEXresDataEmph 2 2 3 2" xfId="1792"/>
    <cellStyle name="SAPBEXresDataEmph 2 2 4" xfId="27765"/>
    <cellStyle name="SAPBEXresDataEmph 2 2 5" xfId="31465"/>
    <cellStyle name="SAPBEXresDataEmph 2 3" xfId="6117"/>
    <cellStyle name="SAPBEXresDataEmph 2 3 2" xfId="13495"/>
    <cellStyle name="SAPBEXresDataEmph 2 3 2 2" xfId="1814"/>
    <cellStyle name="SAPBEXresDataEmph 2 3 3" xfId="27767"/>
    <cellStyle name="SAPBEXresDataEmph 2 3 4" xfId="31467"/>
    <cellStyle name="SAPBEXresDataEmph 2 4" xfId="13492"/>
    <cellStyle name="SAPBEXresDataEmph 2 4 2" xfId="1781"/>
    <cellStyle name="SAPBEXresDataEmph 2 5" xfId="6114"/>
    <cellStyle name="SAPBEXresDataEmph 2 6" xfId="27764"/>
    <cellStyle name="SAPBEXresDataEmph 2 7" xfId="31464"/>
    <cellStyle name="SAPBEXresDataEmph 3" xfId="6118"/>
    <cellStyle name="SAPBEXresDataEmph 3 2" xfId="6119"/>
    <cellStyle name="SAPBEXresDataEmph 3 2 2" xfId="6120"/>
    <cellStyle name="SAPBEXresDataEmph 3 2 2 2" xfId="13498"/>
    <cellStyle name="SAPBEXresDataEmph 3 2 2 2 2" xfId="1850"/>
    <cellStyle name="SAPBEXresDataEmph 3 2 2 3" xfId="27770"/>
    <cellStyle name="SAPBEXresDataEmph 3 2 2 4" xfId="31470"/>
    <cellStyle name="SAPBEXresDataEmph 3 2 3" xfId="13497"/>
    <cellStyle name="SAPBEXresDataEmph 3 2 3 2" xfId="1839"/>
    <cellStyle name="SAPBEXresDataEmph 3 2 4" xfId="27769"/>
    <cellStyle name="SAPBEXresDataEmph 3 2 5" xfId="31469"/>
    <cellStyle name="SAPBEXresDataEmph 3 3" xfId="6121"/>
    <cellStyle name="SAPBEXresDataEmph 3 3 2" xfId="13499"/>
    <cellStyle name="SAPBEXresDataEmph 3 3 2 2" xfId="1861"/>
    <cellStyle name="SAPBEXresDataEmph 3 3 3" xfId="27771"/>
    <cellStyle name="SAPBEXresDataEmph 3 3 4" xfId="31471"/>
    <cellStyle name="SAPBEXresDataEmph 3 4" xfId="13496"/>
    <cellStyle name="SAPBEXresDataEmph 3 4 2" xfId="1825"/>
    <cellStyle name="SAPBEXresDataEmph 3 5" xfId="27768"/>
    <cellStyle name="SAPBEXresDataEmph 3 6" xfId="31468"/>
    <cellStyle name="SAPBEXresDataEmph 4" xfId="6122"/>
    <cellStyle name="SAPBEXresDataEmph 4 2" xfId="6123"/>
    <cellStyle name="SAPBEXresDataEmph 4 2 2" xfId="13501"/>
    <cellStyle name="SAPBEXresDataEmph 4 2 2 2" xfId="1883"/>
    <cellStyle name="SAPBEXresDataEmph 4 2 3" xfId="27773"/>
    <cellStyle name="SAPBEXresDataEmph 4 2 4" xfId="31473"/>
    <cellStyle name="SAPBEXresDataEmph 4 3" xfId="13500"/>
    <cellStyle name="SAPBEXresDataEmph 4 3 2" xfId="1872"/>
    <cellStyle name="SAPBEXresDataEmph 4 4" xfId="27772"/>
    <cellStyle name="SAPBEXresDataEmph 4 5" xfId="31472"/>
    <cellStyle name="SAPBEXresDataEmph 5" xfId="6124"/>
    <cellStyle name="SAPBEXresDataEmph 5 2" xfId="6125"/>
    <cellStyle name="SAPBEXresDataEmph 5 2 2" xfId="13503"/>
    <cellStyle name="SAPBEXresDataEmph 5 2 2 2" xfId="1905"/>
    <cellStyle name="SAPBEXresDataEmph 5 2 3" xfId="27775"/>
    <cellStyle name="SAPBEXresDataEmph 5 2 4" xfId="31475"/>
    <cellStyle name="SAPBEXresDataEmph 5 3" xfId="13502"/>
    <cellStyle name="SAPBEXresDataEmph 5 3 2" xfId="1894"/>
    <cellStyle name="SAPBEXresDataEmph 5 4" xfId="27774"/>
    <cellStyle name="SAPBEXresDataEmph 5 5" xfId="31474"/>
    <cellStyle name="SAPBEXresDataEmph 6" xfId="6126"/>
    <cellStyle name="SAPBEXresDataEmph 6 10" xfId="31476"/>
    <cellStyle name="SAPBEXresDataEmph 6 2" xfId="6127"/>
    <cellStyle name="SAPBEXresDataEmph 6 2 2" xfId="10363"/>
    <cellStyle name="SAPBEXresDataEmph 6 2 2 2" xfId="19817"/>
    <cellStyle name="SAPBEXresDataEmph 6 2 3" xfId="13505"/>
    <cellStyle name="SAPBEXresDataEmph 6 2 3 2" xfId="1927"/>
    <cellStyle name="SAPBEXresDataEmph 6 2 4" xfId="17301"/>
    <cellStyle name="SAPBEXresDataEmph 6 2 5" xfId="27777"/>
    <cellStyle name="SAPBEXresDataEmph 6 2 6" xfId="31477"/>
    <cellStyle name="SAPBEXresDataEmph 6 3" xfId="6128"/>
    <cellStyle name="SAPBEXresDataEmph 6 3 2" xfId="10364"/>
    <cellStyle name="SAPBEXresDataEmph 6 3 2 2" xfId="15780"/>
    <cellStyle name="SAPBEXresDataEmph 6 3 3" xfId="13506"/>
    <cellStyle name="SAPBEXresDataEmph 6 3 3 2" xfId="1938"/>
    <cellStyle name="SAPBEXresDataEmph 6 3 4" xfId="17300"/>
    <cellStyle name="SAPBEXresDataEmph 6 3 5" xfId="27778"/>
    <cellStyle name="SAPBEXresDataEmph 6 3 6" xfId="31478"/>
    <cellStyle name="SAPBEXresDataEmph 6 4" xfId="6129"/>
    <cellStyle name="SAPBEXresDataEmph 6 4 2" xfId="10365"/>
    <cellStyle name="SAPBEXresDataEmph 6 4 2 2" xfId="22359"/>
    <cellStyle name="SAPBEXresDataEmph 6 4 3" xfId="13507"/>
    <cellStyle name="SAPBEXresDataEmph 6 4 3 2" xfId="1950"/>
    <cellStyle name="SAPBEXresDataEmph 6 4 4" xfId="17299"/>
    <cellStyle name="SAPBEXresDataEmph 6 4 5" xfId="27779"/>
    <cellStyle name="SAPBEXresDataEmph 6 4 6" xfId="31479"/>
    <cellStyle name="SAPBEXresDataEmph 6 5" xfId="6130"/>
    <cellStyle name="SAPBEXresDataEmph 6 5 2" xfId="10366"/>
    <cellStyle name="SAPBEXresDataEmph 6 5 2 2" xfId="19816"/>
    <cellStyle name="SAPBEXresDataEmph 6 5 3" xfId="13508"/>
    <cellStyle name="SAPBEXresDataEmph 6 5 3 2" xfId="1961"/>
    <cellStyle name="SAPBEXresDataEmph 6 5 4" xfId="17298"/>
    <cellStyle name="SAPBEXresDataEmph 6 5 5" xfId="27780"/>
    <cellStyle name="SAPBEXresDataEmph 6 5 6" xfId="31480"/>
    <cellStyle name="SAPBEXresDataEmph 6 6" xfId="10362"/>
    <cellStyle name="SAPBEXresDataEmph 6 6 2" xfId="22360"/>
    <cellStyle name="SAPBEXresDataEmph 6 7" xfId="13504"/>
    <cellStyle name="SAPBEXresDataEmph 6 7 2" xfId="1916"/>
    <cellStyle name="SAPBEXresDataEmph 6 8" xfId="17302"/>
    <cellStyle name="SAPBEXresDataEmph 6 9" xfId="27776"/>
    <cellStyle name="SAPBEXresDataEmph 7" xfId="6131"/>
    <cellStyle name="SAPBEXresDataEmph 7 10" xfId="31481"/>
    <cellStyle name="SAPBEXresDataEmph 7 2" xfId="6132"/>
    <cellStyle name="SAPBEXresDataEmph 7 2 2" xfId="10368"/>
    <cellStyle name="SAPBEXresDataEmph 7 2 2 2" xfId="22354"/>
    <cellStyle name="SAPBEXresDataEmph 7 2 3" xfId="13510"/>
    <cellStyle name="SAPBEXresDataEmph 7 2 3 2" xfId="1979"/>
    <cellStyle name="SAPBEXresDataEmph 7 2 4" xfId="17296"/>
    <cellStyle name="SAPBEXresDataEmph 7 2 5" xfId="27782"/>
    <cellStyle name="SAPBEXresDataEmph 7 2 6" xfId="31482"/>
    <cellStyle name="SAPBEXresDataEmph 7 3" xfId="6133"/>
    <cellStyle name="SAPBEXresDataEmph 7 3 2" xfId="10369"/>
    <cellStyle name="SAPBEXresDataEmph 7 3 2 2" xfId="19811"/>
    <cellStyle name="SAPBEXresDataEmph 7 3 3" xfId="13511"/>
    <cellStyle name="SAPBEXresDataEmph 7 3 3 2" xfId="1980"/>
    <cellStyle name="SAPBEXresDataEmph 7 3 4" xfId="17295"/>
    <cellStyle name="SAPBEXresDataEmph 7 3 5" xfId="27783"/>
    <cellStyle name="SAPBEXresDataEmph 7 3 6" xfId="31483"/>
    <cellStyle name="SAPBEXresDataEmph 7 4" xfId="6134"/>
    <cellStyle name="SAPBEXresDataEmph 7 4 2" xfId="10370"/>
    <cellStyle name="SAPBEXresDataEmph 7 4 2 2" xfId="22358"/>
    <cellStyle name="SAPBEXresDataEmph 7 4 3" xfId="13512"/>
    <cellStyle name="SAPBEXresDataEmph 7 4 3 2" xfId="1981"/>
    <cellStyle name="SAPBEXresDataEmph 7 4 4" xfId="17294"/>
    <cellStyle name="SAPBEXresDataEmph 7 4 5" xfId="27784"/>
    <cellStyle name="SAPBEXresDataEmph 7 4 6" xfId="31484"/>
    <cellStyle name="SAPBEXresDataEmph 7 5" xfId="6135"/>
    <cellStyle name="SAPBEXresDataEmph 7 5 2" xfId="10371"/>
    <cellStyle name="SAPBEXresDataEmph 7 5 2 2" xfId="19815"/>
    <cellStyle name="SAPBEXresDataEmph 7 5 3" xfId="13513"/>
    <cellStyle name="SAPBEXresDataEmph 7 5 3 2" xfId="1982"/>
    <cellStyle name="SAPBEXresDataEmph 7 5 4" xfId="17293"/>
    <cellStyle name="SAPBEXresDataEmph 7 5 5" xfId="27785"/>
    <cellStyle name="SAPBEXresDataEmph 7 5 6" xfId="31485"/>
    <cellStyle name="SAPBEXresDataEmph 7 6" xfId="10367"/>
    <cellStyle name="SAPBEXresDataEmph 7 6 2" xfId="15779"/>
    <cellStyle name="SAPBEXresDataEmph 7 7" xfId="13509"/>
    <cellStyle name="SAPBEXresDataEmph 7 7 2" xfId="1972"/>
    <cellStyle name="SAPBEXresDataEmph 7 8" xfId="17297"/>
    <cellStyle name="SAPBEXresDataEmph 7 9" xfId="27781"/>
    <cellStyle name="SAPBEXresDataEmph 8" xfId="6136"/>
    <cellStyle name="SAPBEXresDataEmph 8 2" xfId="10372"/>
    <cellStyle name="SAPBEXresDataEmph 8 2 2" xfId="15778"/>
    <cellStyle name="SAPBEXresDataEmph 8 3" xfId="13514"/>
    <cellStyle name="SAPBEXresDataEmph 8 3 2" xfId="1983"/>
    <cellStyle name="SAPBEXresDataEmph 8 4" xfId="17292"/>
    <cellStyle name="SAPBEXresDataEmph 8 5" xfId="27786"/>
    <cellStyle name="SAPBEXresDataEmph 8 6" xfId="31486"/>
    <cellStyle name="SAPBEXresDataEmph 9" xfId="6137"/>
    <cellStyle name="SAPBEXresDataEmph 9 2" xfId="10373"/>
    <cellStyle name="SAPBEXresDataEmph 9 2 2" xfId="22357"/>
    <cellStyle name="SAPBEXresDataEmph 9 3" xfId="13515"/>
    <cellStyle name="SAPBEXresDataEmph 9 3 2" xfId="1984"/>
    <cellStyle name="SAPBEXresDataEmph 9 4" xfId="17291"/>
    <cellStyle name="SAPBEXresDataEmph 9 5" xfId="27787"/>
    <cellStyle name="SAPBEXresDataEmph 9 6" xfId="31487"/>
    <cellStyle name="SAPBEXresDataEmph_PAL Graphs" xfId="754"/>
    <cellStyle name="SAPBEXresItem" xfId="211"/>
    <cellStyle name="SAPBEXresItem 10" xfId="17290"/>
    <cellStyle name="SAPBEXresItem 11" xfId="27788"/>
    <cellStyle name="SAPBEXresItem 12" xfId="31488"/>
    <cellStyle name="SAPBEXresItem 2" xfId="270"/>
    <cellStyle name="SAPBEXresItem 2 10" xfId="27789"/>
    <cellStyle name="SAPBEXresItem 2 11" xfId="31489"/>
    <cellStyle name="SAPBEXresItem 2 2" xfId="6140"/>
    <cellStyle name="SAPBEXresItem 2 2 10" xfId="31490"/>
    <cellStyle name="SAPBEXresItem 2 2 2" xfId="6141"/>
    <cellStyle name="SAPBEXresItem 2 2 2 2" xfId="10377"/>
    <cellStyle name="SAPBEXresItem 2 2 2 2 2" xfId="19813"/>
    <cellStyle name="SAPBEXresItem 2 2 2 3" xfId="13519"/>
    <cellStyle name="SAPBEXresItem 2 2 2 3 2" xfId="2008"/>
    <cellStyle name="SAPBEXresItem 2 2 2 4" xfId="17287"/>
    <cellStyle name="SAPBEXresItem 2 2 2 5" xfId="27791"/>
    <cellStyle name="SAPBEXresItem 2 2 2 6" xfId="31491"/>
    <cellStyle name="SAPBEXresItem 2 2 3" xfId="6142"/>
    <cellStyle name="SAPBEXresItem 2 2 3 2" xfId="10378"/>
    <cellStyle name="SAPBEXresItem 2 2 3 2 2" xfId="15776"/>
    <cellStyle name="SAPBEXresItem 2 2 3 3" xfId="13520"/>
    <cellStyle name="SAPBEXresItem 2 2 3 3 2" xfId="2019"/>
    <cellStyle name="SAPBEXresItem 2 2 3 4" xfId="17286"/>
    <cellStyle name="SAPBEXresItem 2 2 3 5" xfId="27792"/>
    <cellStyle name="SAPBEXresItem 2 2 3 6" xfId="31492"/>
    <cellStyle name="SAPBEXresItem 2 2 4" xfId="6143"/>
    <cellStyle name="SAPBEXresItem 2 2 4 2" xfId="10379"/>
    <cellStyle name="SAPBEXresItem 2 2 4 2 2" xfId="22355"/>
    <cellStyle name="SAPBEXresItem 2 2 4 3" xfId="13521"/>
    <cellStyle name="SAPBEXresItem 2 2 4 3 2" xfId="2030"/>
    <cellStyle name="SAPBEXresItem 2 2 4 4" xfId="17285"/>
    <cellStyle name="SAPBEXresItem 2 2 4 5" xfId="27793"/>
    <cellStyle name="SAPBEXresItem 2 2 4 6" xfId="31493"/>
    <cellStyle name="SAPBEXresItem 2 2 5" xfId="6144"/>
    <cellStyle name="SAPBEXresItem 2 2 5 2" xfId="10380"/>
    <cellStyle name="SAPBEXresItem 2 2 5 2 2" xfId="19812"/>
    <cellStyle name="SAPBEXresItem 2 2 5 3" xfId="13522"/>
    <cellStyle name="SAPBEXresItem 2 2 5 3 2" xfId="2041"/>
    <cellStyle name="SAPBEXresItem 2 2 5 4" xfId="17284"/>
    <cellStyle name="SAPBEXresItem 2 2 5 5" xfId="27794"/>
    <cellStyle name="SAPBEXresItem 2 2 5 6" xfId="31494"/>
    <cellStyle name="SAPBEXresItem 2 2 6" xfId="10376"/>
    <cellStyle name="SAPBEXresItem 2 2 6 2" xfId="22356"/>
    <cellStyle name="SAPBEXresItem 2 2 7" xfId="13518"/>
    <cellStyle name="SAPBEXresItem 2 2 7 2" xfId="1997"/>
    <cellStyle name="SAPBEXresItem 2 2 8" xfId="17288"/>
    <cellStyle name="SAPBEXresItem 2 2 9" xfId="27790"/>
    <cellStyle name="SAPBEXresItem 2 3" xfId="6145"/>
    <cellStyle name="SAPBEXresItem 2 3 10" xfId="31495"/>
    <cellStyle name="SAPBEXresItem 2 3 2" xfId="6146"/>
    <cellStyle name="SAPBEXresItem 2 3 2 2" xfId="10382"/>
    <cellStyle name="SAPBEXresItem 2 3 2 2 2" xfId="15774"/>
    <cellStyle name="SAPBEXresItem 2 3 2 3" xfId="13524"/>
    <cellStyle name="SAPBEXresItem 2 3 2 3 2" xfId="2063"/>
    <cellStyle name="SAPBEXresItem 2 3 2 4" xfId="17282"/>
    <cellStyle name="SAPBEXresItem 2 3 2 5" xfId="27796"/>
    <cellStyle name="SAPBEXresItem 2 3 2 6" xfId="31496"/>
    <cellStyle name="SAPBEXresItem 2 3 3" xfId="6147"/>
    <cellStyle name="SAPBEXresItem 2 3 3 2" xfId="10383"/>
    <cellStyle name="SAPBEXresItem 2 3 3 2 2" xfId="15773"/>
    <cellStyle name="SAPBEXresItem 2 3 3 3" xfId="13525"/>
    <cellStyle name="SAPBEXresItem 2 3 3 3 2" xfId="2064"/>
    <cellStyle name="SAPBEXresItem 2 3 3 4" xfId="17281"/>
    <cellStyle name="SAPBEXresItem 2 3 3 5" xfId="27797"/>
    <cellStyle name="SAPBEXresItem 2 3 3 6" xfId="31497"/>
    <cellStyle name="SAPBEXresItem 2 3 4" xfId="6148"/>
    <cellStyle name="SAPBEXresItem 2 3 4 2" xfId="10384"/>
    <cellStyle name="SAPBEXresItem 2 3 4 2 2" xfId="22345"/>
    <cellStyle name="SAPBEXresItem 2 3 4 3" xfId="13526"/>
    <cellStyle name="SAPBEXresItem 2 3 4 3 2" xfId="2066"/>
    <cellStyle name="SAPBEXresItem 2 3 4 4" xfId="17280"/>
    <cellStyle name="SAPBEXresItem 2 3 4 5" xfId="27798"/>
    <cellStyle name="SAPBEXresItem 2 3 4 6" xfId="31498"/>
    <cellStyle name="SAPBEXresItem 2 3 5" xfId="6149"/>
    <cellStyle name="SAPBEXresItem 2 3 5 2" xfId="10385"/>
    <cellStyle name="SAPBEXresItem 2 3 5 2 2" xfId="19802"/>
    <cellStyle name="SAPBEXresItem 2 3 5 3" xfId="13527"/>
    <cellStyle name="SAPBEXresItem 2 3 5 3 2" xfId="2077"/>
    <cellStyle name="SAPBEXresItem 2 3 5 4" xfId="17279"/>
    <cellStyle name="SAPBEXresItem 2 3 5 5" xfId="27799"/>
    <cellStyle name="SAPBEXresItem 2 3 5 6" xfId="31499"/>
    <cellStyle name="SAPBEXresItem 2 3 6" xfId="10381"/>
    <cellStyle name="SAPBEXresItem 2 3 6 2" xfId="15775"/>
    <cellStyle name="SAPBEXresItem 2 3 7" xfId="13523"/>
    <cellStyle name="SAPBEXresItem 2 3 7 2" xfId="2052"/>
    <cellStyle name="SAPBEXresItem 2 3 8" xfId="17283"/>
    <cellStyle name="SAPBEXresItem 2 3 9" xfId="27795"/>
    <cellStyle name="SAPBEXresItem 2 4" xfId="6150"/>
    <cellStyle name="SAPBEXresItem 2 4 2" xfId="10386"/>
    <cellStyle name="SAPBEXresItem 2 4 2 2" xfId="22352"/>
    <cellStyle name="SAPBEXresItem 2 4 3" xfId="13528"/>
    <cellStyle name="SAPBEXresItem 2 4 3 2" xfId="2088"/>
    <cellStyle name="SAPBEXresItem 2 4 4" xfId="17278"/>
    <cellStyle name="SAPBEXresItem 2 4 5" xfId="27800"/>
    <cellStyle name="SAPBEXresItem 2 4 6" xfId="31500"/>
    <cellStyle name="SAPBEXresItem 2 5" xfId="6151"/>
    <cellStyle name="SAPBEXresItem 2 5 2" xfId="10387"/>
    <cellStyle name="SAPBEXresItem 2 5 2 2" xfId="19809"/>
    <cellStyle name="SAPBEXresItem 2 5 3" xfId="13529"/>
    <cellStyle name="SAPBEXresItem 2 5 3 2" xfId="2099"/>
    <cellStyle name="SAPBEXresItem 2 5 4" xfId="17277"/>
    <cellStyle name="SAPBEXresItem 2 5 5" xfId="27801"/>
    <cellStyle name="SAPBEXresItem 2 5 6" xfId="31501"/>
    <cellStyle name="SAPBEXresItem 2 6" xfId="10375"/>
    <cellStyle name="SAPBEXresItem 2 6 2" xfId="15777"/>
    <cellStyle name="SAPBEXresItem 2 7" xfId="13517"/>
    <cellStyle name="SAPBEXresItem 2 7 2" xfId="1986"/>
    <cellStyle name="SAPBEXresItem 2 8" xfId="6139"/>
    <cellStyle name="SAPBEXresItem 2 9" xfId="17289"/>
    <cellStyle name="SAPBEXresItem 3" xfId="6152"/>
    <cellStyle name="SAPBEXresItem 3 10" xfId="31502"/>
    <cellStyle name="SAPBEXresItem 3 2" xfId="6153"/>
    <cellStyle name="SAPBEXresItem 3 2 10" xfId="31503"/>
    <cellStyle name="SAPBEXresItem 3 2 2" xfId="6154"/>
    <cellStyle name="SAPBEXresItem 3 2 2 2" xfId="10390"/>
    <cellStyle name="SAPBEXresItem 3 2 2 2 2" xfId="19808"/>
    <cellStyle name="SAPBEXresItem 3 2 2 3" xfId="13532"/>
    <cellStyle name="SAPBEXresItem 3 2 2 3 2" xfId="2132"/>
    <cellStyle name="SAPBEXresItem 3 2 2 4" xfId="17274"/>
    <cellStyle name="SAPBEXresItem 3 2 2 5" xfId="27804"/>
    <cellStyle name="SAPBEXresItem 3 2 2 6" xfId="31504"/>
    <cellStyle name="SAPBEXresItem 3 2 3" xfId="6155"/>
    <cellStyle name="SAPBEXresItem 3 2 3 2" xfId="10391"/>
    <cellStyle name="SAPBEXresItem 3 2 3 2 2" xfId="15771"/>
    <cellStyle name="SAPBEXresItem 3 2 3 3" xfId="13533"/>
    <cellStyle name="SAPBEXresItem 3 2 3 3 2" xfId="2143"/>
    <cellStyle name="SAPBEXresItem 3 2 3 4" xfId="17273"/>
    <cellStyle name="SAPBEXresItem 3 2 3 5" xfId="27805"/>
    <cellStyle name="SAPBEXresItem 3 2 3 6" xfId="31505"/>
    <cellStyle name="SAPBEXresItem 3 2 4" xfId="6156"/>
    <cellStyle name="SAPBEXresItem 3 2 4 2" xfId="10392"/>
    <cellStyle name="SAPBEXresItem 3 2 4 2 2" xfId="22346"/>
    <cellStyle name="SAPBEXresItem 3 2 4 3" xfId="13534"/>
    <cellStyle name="SAPBEXresItem 3 2 4 3 2" xfId="2154"/>
    <cellStyle name="SAPBEXresItem 3 2 4 4" xfId="17272"/>
    <cellStyle name="SAPBEXresItem 3 2 4 5" xfId="27806"/>
    <cellStyle name="SAPBEXresItem 3 2 4 6" xfId="31506"/>
    <cellStyle name="SAPBEXresItem 3 2 5" xfId="6157"/>
    <cellStyle name="SAPBEXresItem 3 2 5 2" xfId="10393"/>
    <cellStyle name="SAPBEXresItem 3 2 5 2 2" xfId="19803"/>
    <cellStyle name="SAPBEXresItem 3 2 5 3" xfId="13535"/>
    <cellStyle name="SAPBEXresItem 3 2 5 3 2" xfId="2165"/>
    <cellStyle name="SAPBEXresItem 3 2 5 4" xfId="17271"/>
    <cellStyle name="SAPBEXresItem 3 2 5 5" xfId="27807"/>
    <cellStyle name="SAPBEXresItem 3 2 5 6" xfId="31507"/>
    <cellStyle name="SAPBEXresItem 3 2 6" xfId="10389"/>
    <cellStyle name="SAPBEXresItem 3 2 6 2" xfId="22351"/>
    <cellStyle name="SAPBEXresItem 3 2 7" xfId="13531"/>
    <cellStyle name="SAPBEXresItem 3 2 7 2" xfId="2121"/>
    <cellStyle name="SAPBEXresItem 3 2 8" xfId="17275"/>
    <cellStyle name="SAPBEXresItem 3 2 9" xfId="27803"/>
    <cellStyle name="SAPBEXresItem 3 3" xfId="6158"/>
    <cellStyle name="SAPBEXresItem 3 3 10" xfId="31508"/>
    <cellStyle name="SAPBEXresItem 3 3 2" xfId="6159"/>
    <cellStyle name="SAPBEXresItem 3 3 2 2" xfId="10395"/>
    <cellStyle name="SAPBEXresItem 3 3 2 2 2" xfId="19807"/>
    <cellStyle name="SAPBEXresItem 3 3 2 3" xfId="13537"/>
    <cellStyle name="SAPBEXresItem 3 3 2 3 2" xfId="2188"/>
    <cellStyle name="SAPBEXresItem 3 3 2 4" xfId="17269"/>
    <cellStyle name="SAPBEXresItem 3 3 2 5" xfId="27809"/>
    <cellStyle name="SAPBEXresItem 3 3 2 6" xfId="31509"/>
    <cellStyle name="SAPBEXresItem 3 3 3" xfId="6160"/>
    <cellStyle name="SAPBEXresItem 3 3 3 2" xfId="10396"/>
    <cellStyle name="SAPBEXresItem 3 3 3 2 2" xfId="15770"/>
    <cellStyle name="SAPBEXresItem 3 3 3 3" xfId="13538"/>
    <cellStyle name="SAPBEXresItem 3 3 3 3 2" xfId="2199"/>
    <cellStyle name="SAPBEXresItem 3 3 3 4" xfId="17268"/>
    <cellStyle name="SAPBEXresItem 3 3 3 5" xfId="27810"/>
    <cellStyle name="SAPBEXresItem 3 3 3 6" xfId="31510"/>
    <cellStyle name="SAPBEXresItem 3 3 4" xfId="6161"/>
    <cellStyle name="SAPBEXresItem 3 3 4 2" xfId="10397"/>
    <cellStyle name="SAPBEXresItem 3 3 4 2 2" xfId="22349"/>
    <cellStyle name="SAPBEXresItem 3 3 4 3" xfId="13539"/>
    <cellStyle name="SAPBEXresItem 3 3 4 3 2" xfId="2206"/>
    <cellStyle name="SAPBEXresItem 3 3 4 4" xfId="17267"/>
    <cellStyle name="SAPBEXresItem 3 3 4 5" xfId="27811"/>
    <cellStyle name="SAPBEXresItem 3 3 4 6" xfId="31511"/>
    <cellStyle name="SAPBEXresItem 3 3 5" xfId="6162"/>
    <cellStyle name="SAPBEXresItem 3 3 5 2" xfId="10398"/>
    <cellStyle name="SAPBEXresItem 3 3 5 2 2" xfId="19806"/>
    <cellStyle name="SAPBEXresItem 3 3 5 3" xfId="13540"/>
    <cellStyle name="SAPBEXresItem 3 3 5 3 2" xfId="2207"/>
    <cellStyle name="SAPBEXresItem 3 3 5 4" xfId="17266"/>
    <cellStyle name="SAPBEXresItem 3 3 5 5" xfId="27812"/>
    <cellStyle name="SAPBEXresItem 3 3 5 6" xfId="31512"/>
    <cellStyle name="SAPBEXresItem 3 3 6" xfId="10394"/>
    <cellStyle name="SAPBEXresItem 3 3 6 2" xfId="22350"/>
    <cellStyle name="SAPBEXresItem 3 3 7" xfId="13536"/>
    <cellStyle name="SAPBEXresItem 3 3 7 2" xfId="2177"/>
    <cellStyle name="SAPBEXresItem 3 3 8" xfId="17270"/>
    <cellStyle name="SAPBEXresItem 3 3 9" xfId="27808"/>
    <cellStyle name="SAPBEXresItem 3 4" xfId="6163"/>
    <cellStyle name="SAPBEXresItem 3 4 2" xfId="10399"/>
    <cellStyle name="SAPBEXresItem 3 4 2 2" xfId="15769"/>
    <cellStyle name="SAPBEXresItem 3 4 3" xfId="13541"/>
    <cellStyle name="SAPBEXresItem 3 4 3 2" xfId="2208"/>
    <cellStyle name="SAPBEXresItem 3 4 4" xfId="17265"/>
    <cellStyle name="SAPBEXresItem 3 4 5" xfId="27813"/>
    <cellStyle name="SAPBEXresItem 3 4 6" xfId="31513"/>
    <cellStyle name="SAPBEXresItem 3 5" xfId="6164"/>
    <cellStyle name="SAPBEXresItem 3 5 2" xfId="10400"/>
    <cellStyle name="SAPBEXresItem 3 5 2 2" xfId="22348"/>
    <cellStyle name="SAPBEXresItem 3 5 3" xfId="13542"/>
    <cellStyle name="SAPBEXresItem 3 5 3 2" xfId="2209"/>
    <cellStyle name="SAPBEXresItem 3 5 4" xfId="17264"/>
    <cellStyle name="SAPBEXresItem 3 5 5" xfId="27814"/>
    <cellStyle name="SAPBEXresItem 3 5 6" xfId="31514"/>
    <cellStyle name="SAPBEXresItem 3 6" xfId="10388"/>
    <cellStyle name="SAPBEXresItem 3 6 2" xfId="15772"/>
    <cellStyle name="SAPBEXresItem 3 7" xfId="13530"/>
    <cellStyle name="SAPBEXresItem 3 7 2" xfId="2110"/>
    <cellStyle name="SAPBEXresItem 3 8" xfId="17276"/>
    <cellStyle name="SAPBEXresItem 3 9" xfId="27802"/>
    <cellStyle name="SAPBEXresItem 4" xfId="6165"/>
    <cellStyle name="SAPBEXresItem 4 10" xfId="31515"/>
    <cellStyle name="SAPBEXresItem 4 2" xfId="6166"/>
    <cellStyle name="SAPBEXresItem 4 2 2" xfId="10402"/>
    <cellStyle name="SAPBEXresItem 4 2 2 2" xfId="15768"/>
    <cellStyle name="SAPBEXresItem 4 2 3" xfId="13544"/>
    <cellStyle name="SAPBEXresItem 4 2 3 2" xfId="2211"/>
    <cellStyle name="SAPBEXresItem 4 2 4" xfId="17262"/>
    <cellStyle name="SAPBEXresItem 4 2 5" xfId="27816"/>
    <cellStyle name="SAPBEXresItem 4 2 6" xfId="31516"/>
    <cellStyle name="SAPBEXresItem 4 3" xfId="6167"/>
    <cellStyle name="SAPBEXresItem 4 3 2" xfId="10403"/>
    <cellStyle name="SAPBEXresItem 4 3 2 2" xfId="22347"/>
    <cellStyle name="SAPBEXresItem 4 3 3" xfId="13545"/>
    <cellStyle name="SAPBEXresItem 4 3 3 2" xfId="2212"/>
    <cellStyle name="SAPBEXresItem 4 3 4" xfId="17261"/>
    <cellStyle name="SAPBEXresItem 4 3 5" xfId="27817"/>
    <cellStyle name="SAPBEXresItem 4 3 6" xfId="31517"/>
    <cellStyle name="SAPBEXresItem 4 4" xfId="6168"/>
    <cellStyle name="SAPBEXresItem 4 4 2" xfId="10404"/>
    <cellStyle name="SAPBEXresItem 4 4 2 2" xfId="19804"/>
    <cellStyle name="SAPBEXresItem 4 4 3" xfId="13546"/>
    <cellStyle name="SAPBEXresItem 4 4 3 2" xfId="2213"/>
    <cellStyle name="SAPBEXresItem 4 4 4" xfId="17260"/>
    <cellStyle name="SAPBEXresItem 4 4 5" xfId="27818"/>
    <cellStyle name="SAPBEXresItem 4 4 6" xfId="31518"/>
    <cellStyle name="SAPBEXresItem 4 5" xfId="6169"/>
    <cellStyle name="SAPBEXresItem 4 5 2" xfId="10405"/>
    <cellStyle name="SAPBEXresItem 4 5 2 2" xfId="15767"/>
    <cellStyle name="SAPBEXresItem 4 5 3" xfId="13547"/>
    <cellStyle name="SAPBEXresItem 4 5 3 2" xfId="2224"/>
    <cellStyle name="SAPBEXresItem 4 5 4" xfId="17259"/>
    <cellStyle name="SAPBEXresItem 4 5 5" xfId="27819"/>
    <cellStyle name="SAPBEXresItem 4 5 6" xfId="31519"/>
    <cellStyle name="SAPBEXresItem 4 6" xfId="10401"/>
    <cellStyle name="SAPBEXresItem 4 6 2" xfId="19805"/>
    <cellStyle name="SAPBEXresItem 4 7" xfId="13543"/>
    <cellStyle name="SAPBEXresItem 4 7 2" xfId="2210"/>
    <cellStyle name="SAPBEXresItem 4 8" xfId="17263"/>
    <cellStyle name="SAPBEXresItem 4 9" xfId="27815"/>
    <cellStyle name="SAPBEXresItem 5" xfId="6170"/>
    <cellStyle name="SAPBEXresItem 5 10" xfId="31520"/>
    <cellStyle name="SAPBEXresItem 5 2" xfId="6171"/>
    <cellStyle name="SAPBEXresItem 5 2 2" xfId="10407"/>
    <cellStyle name="SAPBEXresItem 5 2 2 2" xfId="15765"/>
    <cellStyle name="SAPBEXresItem 5 2 3" xfId="13549"/>
    <cellStyle name="SAPBEXresItem 5 2 3 2" xfId="2246"/>
    <cellStyle name="SAPBEXresItem 5 2 4" xfId="17257"/>
    <cellStyle name="SAPBEXresItem 5 2 5" xfId="27821"/>
    <cellStyle name="SAPBEXresItem 5 2 6" xfId="31521"/>
    <cellStyle name="SAPBEXresItem 5 3" xfId="6172"/>
    <cellStyle name="SAPBEXresItem 5 3 2" xfId="10408"/>
    <cellStyle name="SAPBEXresItem 5 3 2 2" xfId="22337"/>
    <cellStyle name="SAPBEXresItem 5 3 3" xfId="13550"/>
    <cellStyle name="SAPBEXresItem 5 3 3 2" xfId="2257"/>
    <cellStyle name="SAPBEXresItem 5 3 4" xfId="17256"/>
    <cellStyle name="SAPBEXresItem 5 3 5" xfId="27822"/>
    <cellStyle name="SAPBEXresItem 5 3 6" xfId="31522"/>
    <cellStyle name="SAPBEXresItem 5 4" xfId="6173"/>
    <cellStyle name="SAPBEXresItem 5 4 2" xfId="10409"/>
    <cellStyle name="SAPBEXresItem 5 4 2 2" xfId="19794"/>
    <cellStyle name="SAPBEXresItem 5 4 3" xfId="13551"/>
    <cellStyle name="SAPBEXresItem 5 4 3 2" xfId="2268"/>
    <cellStyle name="SAPBEXresItem 5 4 4" xfId="17255"/>
    <cellStyle name="SAPBEXresItem 5 4 5" xfId="27823"/>
    <cellStyle name="SAPBEXresItem 5 4 6" xfId="31523"/>
    <cellStyle name="SAPBEXresItem 5 5" xfId="6174"/>
    <cellStyle name="SAPBEXresItem 5 5 2" xfId="10410"/>
    <cellStyle name="SAPBEXresItem 5 5 2 2" xfId="22344"/>
    <cellStyle name="SAPBEXresItem 5 5 3" xfId="13552"/>
    <cellStyle name="SAPBEXresItem 5 5 3 2" xfId="2279"/>
    <cellStyle name="SAPBEXresItem 5 5 4" xfId="17254"/>
    <cellStyle name="SAPBEXresItem 5 5 5" xfId="27824"/>
    <cellStyle name="SAPBEXresItem 5 5 6" xfId="31524"/>
    <cellStyle name="SAPBEXresItem 5 6" xfId="10406"/>
    <cellStyle name="SAPBEXresItem 5 6 2" xfId="15766"/>
    <cellStyle name="SAPBEXresItem 5 7" xfId="13548"/>
    <cellStyle name="SAPBEXresItem 5 7 2" xfId="2235"/>
    <cellStyle name="SAPBEXresItem 5 8" xfId="17258"/>
    <cellStyle name="SAPBEXresItem 5 9" xfId="27820"/>
    <cellStyle name="SAPBEXresItem 6" xfId="6175"/>
    <cellStyle name="SAPBEXresItem 6 2" xfId="10411"/>
    <cellStyle name="SAPBEXresItem 6 2 2" xfId="19801"/>
    <cellStyle name="SAPBEXresItem 6 3" xfId="13553"/>
    <cellStyle name="SAPBEXresItem 6 3 2" xfId="2290"/>
    <cellStyle name="SAPBEXresItem 6 4" xfId="17253"/>
    <cellStyle name="SAPBEXresItem 6 5" xfId="27825"/>
    <cellStyle name="SAPBEXresItem 6 6" xfId="31525"/>
    <cellStyle name="SAPBEXresItem 7" xfId="6176"/>
    <cellStyle name="SAPBEXresItem 7 2" xfId="10412"/>
    <cellStyle name="SAPBEXresItem 7 2 2" xfId="15764"/>
    <cellStyle name="SAPBEXresItem 7 3" xfId="13554"/>
    <cellStyle name="SAPBEXresItem 7 3 2" xfId="2330"/>
    <cellStyle name="SAPBEXresItem 7 4" xfId="17252"/>
    <cellStyle name="SAPBEXresItem 7 5" xfId="27826"/>
    <cellStyle name="SAPBEXresItem 7 6" xfId="31526"/>
    <cellStyle name="SAPBEXresItem 8" xfId="10374"/>
    <cellStyle name="SAPBEXresItem 8 2" xfId="19814"/>
    <cellStyle name="SAPBEXresItem 9" xfId="13516"/>
    <cellStyle name="SAPBEXresItem 9 2" xfId="1985"/>
    <cellStyle name="SAPBEXresItem_BI profit and loss" xfId="6177"/>
    <cellStyle name="SAPBEXresItemX" xfId="212"/>
    <cellStyle name="SAPBEXresItemX 10" xfId="17251"/>
    <cellStyle name="SAPBEXresItemX 11" xfId="27827"/>
    <cellStyle name="SAPBEXresItemX 12" xfId="31527"/>
    <cellStyle name="SAPBEXresItemX 2" xfId="755"/>
    <cellStyle name="SAPBEXresItemX 2 10" xfId="31528"/>
    <cellStyle name="SAPBEXresItemX 2 2" xfId="6180"/>
    <cellStyle name="SAPBEXresItemX 2 2 10" xfId="31529"/>
    <cellStyle name="SAPBEXresItemX 2 2 2" xfId="6181"/>
    <cellStyle name="SAPBEXresItemX 2 2 2 2" xfId="10416"/>
    <cellStyle name="SAPBEXresItemX 2 2 2 2 2" xfId="22338"/>
    <cellStyle name="SAPBEXresItemX 2 2 2 3" xfId="13558"/>
    <cellStyle name="SAPBEXresItemX 2 2 2 3 2" xfId="2406"/>
    <cellStyle name="SAPBEXresItemX 2 2 2 4" xfId="17248"/>
    <cellStyle name="SAPBEXresItemX 2 2 2 5" xfId="27830"/>
    <cellStyle name="SAPBEXresItemX 2 2 2 6" xfId="31530"/>
    <cellStyle name="SAPBEXresItemX 2 2 3" xfId="6182"/>
    <cellStyle name="SAPBEXresItemX 2 2 3 2" xfId="10417"/>
    <cellStyle name="SAPBEXresItemX 2 2 3 2 2" xfId="19795"/>
    <cellStyle name="SAPBEXresItemX 2 2 3 3" xfId="13559"/>
    <cellStyle name="SAPBEXresItemX 2 2 3 3 2" xfId="2428"/>
    <cellStyle name="SAPBEXresItemX 2 2 3 4" xfId="17247"/>
    <cellStyle name="SAPBEXresItemX 2 2 3 5" xfId="27831"/>
    <cellStyle name="SAPBEXresItemX 2 2 3 6" xfId="31531"/>
    <cellStyle name="SAPBEXresItemX 2 2 4" xfId="6183"/>
    <cellStyle name="SAPBEXresItemX 2 2 4 2" xfId="10418"/>
    <cellStyle name="SAPBEXresItemX 2 2 4 2 2" xfId="22342"/>
    <cellStyle name="SAPBEXresItemX 2 2 4 3" xfId="13560"/>
    <cellStyle name="SAPBEXresItemX 2 2 4 3 2" xfId="812"/>
    <cellStyle name="SAPBEXresItemX 2 2 4 4" xfId="17246"/>
    <cellStyle name="SAPBEXresItemX 2 2 4 5" xfId="27832"/>
    <cellStyle name="SAPBEXresItemX 2 2 4 6" xfId="31532"/>
    <cellStyle name="SAPBEXresItemX 2 2 5" xfId="6184"/>
    <cellStyle name="SAPBEXresItemX 2 2 5 2" xfId="10419"/>
    <cellStyle name="SAPBEXresItemX 2 2 5 2 2" xfId="19799"/>
    <cellStyle name="SAPBEXresItemX 2 2 5 3" xfId="13561"/>
    <cellStyle name="SAPBEXresItemX 2 2 5 3 2" xfId="2432"/>
    <cellStyle name="SAPBEXresItemX 2 2 5 4" xfId="17245"/>
    <cellStyle name="SAPBEXresItemX 2 2 5 5" xfId="27833"/>
    <cellStyle name="SAPBEXresItemX 2 2 5 6" xfId="31533"/>
    <cellStyle name="SAPBEXresItemX 2 2 6" xfId="10415"/>
    <cellStyle name="SAPBEXresItemX 2 2 6 2" xfId="15763"/>
    <cellStyle name="SAPBEXresItemX 2 2 7" xfId="13557"/>
    <cellStyle name="SAPBEXresItemX 2 2 7 2" xfId="2405"/>
    <cellStyle name="SAPBEXresItemX 2 2 8" xfId="17249"/>
    <cellStyle name="SAPBEXresItemX 2 2 9" xfId="27829"/>
    <cellStyle name="SAPBEXresItemX 2 3" xfId="6185"/>
    <cellStyle name="SAPBEXresItemX 2 3 10" xfId="31534"/>
    <cellStyle name="SAPBEXresItemX 2 3 2" xfId="6186"/>
    <cellStyle name="SAPBEXresItemX 2 3 2 2" xfId="10421"/>
    <cellStyle name="SAPBEXresItemX 2 3 2 2 2" xfId="22341"/>
    <cellStyle name="SAPBEXresItemX 2 3 2 3" xfId="13563"/>
    <cellStyle name="SAPBEXresItemX 2 3 2 3 2" xfId="2434"/>
    <cellStyle name="SAPBEXresItemX 2 3 2 4" xfId="6410"/>
    <cellStyle name="SAPBEXresItemX 2 3 2 5" xfId="27835"/>
    <cellStyle name="SAPBEXresItemX 2 3 2 6" xfId="31535"/>
    <cellStyle name="SAPBEXresItemX 2 3 3" xfId="6187"/>
    <cellStyle name="SAPBEXresItemX 2 3 3 2" xfId="10422"/>
    <cellStyle name="SAPBEXresItemX 2 3 3 2 2" xfId="19798"/>
    <cellStyle name="SAPBEXresItemX 2 3 3 3" xfId="13564"/>
    <cellStyle name="SAPBEXresItemX 2 3 3 3 2" xfId="2435"/>
    <cellStyle name="SAPBEXresItemX 2 3 3 4" xfId="17244"/>
    <cellStyle name="SAPBEXresItemX 2 3 3 5" xfId="27836"/>
    <cellStyle name="SAPBEXresItemX 2 3 3 6" xfId="31536"/>
    <cellStyle name="SAPBEXresItemX 2 3 4" xfId="6188"/>
    <cellStyle name="SAPBEXresItemX 2 3 4 2" xfId="10423"/>
    <cellStyle name="SAPBEXresItemX 2 3 4 2 2" xfId="15761"/>
    <cellStyle name="SAPBEXresItemX 2 3 4 3" xfId="13565"/>
    <cellStyle name="SAPBEXresItemX 2 3 4 3 2" xfId="2436"/>
    <cellStyle name="SAPBEXresItemX 2 3 4 4" xfId="17243"/>
    <cellStyle name="SAPBEXresItemX 2 3 4 5" xfId="27837"/>
    <cellStyle name="SAPBEXresItemX 2 3 4 6" xfId="31537"/>
    <cellStyle name="SAPBEXresItemX 2 3 5" xfId="6189"/>
    <cellStyle name="SAPBEXresItemX 2 3 5 2" xfId="10424"/>
    <cellStyle name="SAPBEXresItemX 2 3 5 2 2" xfId="22340"/>
    <cellStyle name="SAPBEXresItemX 2 3 5 3" xfId="13566"/>
    <cellStyle name="SAPBEXresItemX 2 3 5 3 2" xfId="2437"/>
    <cellStyle name="SAPBEXresItemX 2 3 5 4" xfId="17242"/>
    <cellStyle name="SAPBEXresItemX 2 3 5 5" xfId="27838"/>
    <cellStyle name="SAPBEXresItemX 2 3 5 6" xfId="31538"/>
    <cellStyle name="SAPBEXresItemX 2 3 6" xfId="10420"/>
    <cellStyle name="SAPBEXresItemX 2 3 6 2" xfId="15762"/>
    <cellStyle name="SAPBEXresItemX 2 3 7" xfId="13562"/>
    <cellStyle name="SAPBEXresItemX 2 3 7 2" xfId="2433"/>
    <cellStyle name="SAPBEXresItemX 2 3 8" xfId="6431"/>
    <cellStyle name="SAPBEXresItemX 2 3 9" xfId="27834"/>
    <cellStyle name="SAPBEXresItemX 2 4" xfId="6190"/>
    <cellStyle name="SAPBEXresItemX 2 4 2" xfId="10425"/>
    <cellStyle name="SAPBEXresItemX 2 4 2 2" xfId="19797"/>
    <cellStyle name="SAPBEXresItemX 2 4 3" xfId="13567"/>
    <cellStyle name="SAPBEXresItemX 2 4 3 2" xfId="2438"/>
    <cellStyle name="SAPBEXresItemX 2 4 4" xfId="17241"/>
    <cellStyle name="SAPBEXresItemX 2 4 5" xfId="27839"/>
    <cellStyle name="SAPBEXresItemX 2 4 6" xfId="31539"/>
    <cellStyle name="SAPBEXresItemX 2 5" xfId="6191"/>
    <cellStyle name="SAPBEXresItemX 2 5 2" xfId="10426"/>
    <cellStyle name="SAPBEXresItemX 2 5 2 2" xfId="15760"/>
    <cellStyle name="SAPBEXresItemX 2 5 3" xfId="13568"/>
    <cellStyle name="SAPBEXresItemX 2 5 3 2" xfId="2439"/>
    <cellStyle name="SAPBEXresItemX 2 5 4" xfId="17240"/>
    <cellStyle name="SAPBEXresItemX 2 5 5" xfId="27840"/>
    <cellStyle name="SAPBEXresItemX 2 5 6" xfId="31540"/>
    <cellStyle name="SAPBEXresItemX 2 6" xfId="10414"/>
    <cellStyle name="SAPBEXresItemX 2 6 2" xfId="19800"/>
    <cellStyle name="SAPBEXresItemX 2 7" xfId="13556"/>
    <cellStyle name="SAPBEXresItemX 2 7 2" xfId="2336"/>
    <cellStyle name="SAPBEXresItemX 2 8" xfId="17250"/>
    <cellStyle name="SAPBEXresItemX 2 9" xfId="27828"/>
    <cellStyle name="SAPBEXresItemX 3" xfId="6192"/>
    <cellStyle name="SAPBEXresItemX 3 10" xfId="31541"/>
    <cellStyle name="SAPBEXresItemX 3 2" xfId="6193"/>
    <cellStyle name="SAPBEXresItemX 3 2 10" xfId="31542"/>
    <cellStyle name="SAPBEXresItemX 3 2 2" xfId="6194"/>
    <cellStyle name="SAPBEXresItemX 3 2 2 2" xfId="10429"/>
    <cellStyle name="SAPBEXresItemX 3 2 2 2 2" xfId="15759"/>
    <cellStyle name="SAPBEXresItemX 3 2 2 3" xfId="13571"/>
    <cellStyle name="SAPBEXresItemX 3 2 2 3 2" xfId="2442"/>
    <cellStyle name="SAPBEXresItemX 3 2 2 4" xfId="17237"/>
    <cellStyle name="SAPBEXresItemX 3 2 2 5" xfId="27843"/>
    <cellStyle name="SAPBEXresItemX 3 2 2 6" xfId="31543"/>
    <cellStyle name="SAPBEXresItemX 3 2 3" xfId="6195"/>
    <cellStyle name="SAPBEXresItemX 3 2 3 2" xfId="10430"/>
    <cellStyle name="SAPBEXresItemX 3 2 3 2 2" xfId="15758"/>
    <cellStyle name="SAPBEXresItemX 3 2 3 3" xfId="13572"/>
    <cellStyle name="SAPBEXresItemX 3 2 3 3 2" xfId="2443"/>
    <cellStyle name="SAPBEXresItemX 3 2 3 4" xfId="17236"/>
    <cellStyle name="SAPBEXresItemX 3 2 3 5" xfId="27844"/>
    <cellStyle name="SAPBEXresItemX 3 2 3 6" xfId="31544"/>
    <cellStyle name="SAPBEXresItemX 3 2 4" xfId="6196"/>
    <cellStyle name="SAPBEXresItemX 3 2 4 2" xfId="10431"/>
    <cellStyle name="SAPBEXresItemX 3 2 4 2 2" xfId="15757"/>
    <cellStyle name="SAPBEXresItemX 3 2 4 3" xfId="13573"/>
    <cellStyle name="SAPBEXresItemX 3 2 4 3 2" xfId="2446"/>
    <cellStyle name="SAPBEXresItemX 3 2 4 4" xfId="17235"/>
    <cellStyle name="SAPBEXresItemX 3 2 4 5" xfId="27845"/>
    <cellStyle name="SAPBEXresItemX 3 2 4 6" xfId="31545"/>
    <cellStyle name="SAPBEXresItemX 3 2 5" xfId="6197"/>
    <cellStyle name="SAPBEXresItemX 3 2 5 2" xfId="10432"/>
    <cellStyle name="SAPBEXresItemX 3 2 5 2 2" xfId="22329"/>
    <cellStyle name="SAPBEXresItemX 3 2 5 3" xfId="13574"/>
    <cellStyle name="SAPBEXresItemX 3 2 5 3 2" xfId="2450"/>
    <cellStyle name="SAPBEXresItemX 3 2 5 4" xfId="17234"/>
    <cellStyle name="SAPBEXresItemX 3 2 5 5" xfId="27846"/>
    <cellStyle name="SAPBEXresItemX 3 2 5 6" xfId="31546"/>
    <cellStyle name="SAPBEXresItemX 3 2 6" xfId="10428"/>
    <cellStyle name="SAPBEXresItemX 3 2 6 2" xfId="19796"/>
    <cellStyle name="SAPBEXresItemX 3 2 7" xfId="13570"/>
    <cellStyle name="SAPBEXresItemX 3 2 7 2" xfId="2441"/>
    <cellStyle name="SAPBEXresItemX 3 2 8" xfId="17238"/>
    <cellStyle name="SAPBEXresItemX 3 2 9" xfId="27842"/>
    <cellStyle name="SAPBEXresItemX 3 3" xfId="6198"/>
    <cellStyle name="SAPBEXresItemX 3 3 10" xfId="31547"/>
    <cellStyle name="SAPBEXresItemX 3 3 2" xfId="6199"/>
    <cellStyle name="SAPBEXresItemX 3 3 2 2" xfId="10434"/>
    <cellStyle name="SAPBEXresItemX 3 3 2 2 2" xfId="22336"/>
    <cellStyle name="SAPBEXresItemX 3 3 2 3" xfId="13576"/>
    <cellStyle name="SAPBEXresItemX 3 3 2 3 2" xfId="2452"/>
    <cellStyle name="SAPBEXresItemX 3 3 2 4" xfId="17232"/>
    <cellStyle name="SAPBEXresItemX 3 3 2 5" xfId="27848"/>
    <cellStyle name="SAPBEXresItemX 3 3 2 6" xfId="31548"/>
    <cellStyle name="SAPBEXresItemX 3 3 3" xfId="6200"/>
    <cellStyle name="SAPBEXresItemX 3 3 3 2" xfId="10435"/>
    <cellStyle name="SAPBEXresItemX 3 3 3 2 2" xfId="19793"/>
    <cellStyle name="SAPBEXresItemX 3 3 3 3" xfId="13577"/>
    <cellStyle name="SAPBEXresItemX 3 3 3 3 2" xfId="2464"/>
    <cellStyle name="SAPBEXresItemX 3 3 3 4" xfId="17231"/>
    <cellStyle name="SAPBEXresItemX 3 3 3 5" xfId="27849"/>
    <cellStyle name="SAPBEXresItemX 3 3 3 6" xfId="31549"/>
    <cellStyle name="SAPBEXresItemX 3 3 4" xfId="6201"/>
    <cellStyle name="SAPBEXresItemX 3 3 4 2" xfId="10436"/>
    <cellStyle name="SAPBEXresItemX 3 3 4 2 2" xfId="15756"/>
    <cellStyle name="SAPBEXresItemX 3 3 4 3" xfId="13578"/>
    <cellStyle name="SAPBEXresItemX 3 3 4 3 2" xfId="2466"/>
    <cellStyle name="SAPBEXresItemX 3 3 4 4" xfId="17230"/>
    <cellStyle name="SAPBEXresItemX 3 3 4 5" xfId="27850"/>
    <cellStyle name="SAPBEXresItemX 3 3 4 6" xfId="31550"/>
    <cellStyle name="SAPBEXresItemX 3 3 5" xfId="6202"/>
    <cellStyle name="SAPBEXresItemX 3 3 5 2" xfId="10437"/>
    <cellStyle name="SAPBEXresItemX 3 3 5 2 2" xfId="22335"/>
    <cellStyle name="SAPBEXresItemX 3 3 5 3" xfId="13579"/>
    <cellStyle name="SAPBEXresItemX 3 3 5 3 2" xfId="2478"/>
    <cellStyle name="SAPBEXresItemX 3 3 5 4" xfId="17229"/>
    <cellStyle name="SAPBEXresItemX 3 3 5 5" xfId="27851"/>
    <cellStyle name="SAPBEXresItemX 3 3 5 6" xfId="31551"/>
    <cellStyle name="SAPBEXresItemX 3 3 6" xfId="10433"/>
    <cellStyle name="SAPBEXresItemX 3 3 6 2" xfId="19786"/>
    <cellStyle name="SAPBEXresItemX 3 3 7" xfId="13575"/>
    <cellStyle name="SAPBEXresItemX 3 3 7 2" xfId="2451"/>
    <cellStyle name="SAPBEXresItemX 3 3 8" xfId="17233"/>
    <cellStyle name="SAPBEXresItemX 3 3 9" xfId="27847"/>
    <cellStyle name="SAPBEXresItemX 3 4" xfId="6203"/>
    <cellStyle name="SAPBEXresItemX 3 4 2" xfId="10438"/>
    <cellStyle name="SAPBEXresItemX 3 4 2 2" xfId="19792"/>
    <cellStyle name="SAPBEXresItemX 3 4 3" xfId="13580"/>
    <cellStyle name="SAPBEXresItemX 3 4 3 2" xfId="2479"/>
    <cellStyle name="SAPBEXresItemX 3 4 4" xfId="17228"/>
    <cellStyle name="SAPBEXresItemX 3 4 5" xfId="27852"/>
    <cellStyle name="SAPBEXresItemX 3 4 6" xfId="31552"/>
    <cellStyle name="SAPBEXresItemX 3 5" xfId="6204"/>
    <cellStyle name="SAPBEXresItemX 3 5 2" xfId="10439"/>
    <cellStyle name="SAPBEXresItemX 3 5 2 2" xfId="15755"/>
    <cellStyle name="SAPBEXresItemX 3 5 3" xfId="13581"/>
    <cellStyle name="SAPBEXresItemX 3 5 3 2" xfId="2480"/>
    <cellStyle name="SAPBEXresItemX 3 5 4" xfId="17227"/>
    <cellStyle name="SAPBEXresItemX 3 5 5" xfId="27853"/>
    <cellStyle name="SAPBEXresItemX 3 5 6" xfId="31553"/>
    <cellStyle name="SAPBEXresItemX 3 6" xfId="10427"/>
    <cellStyle name="SAPBEXresItemX 3 6 2" xfId="22339"/>
    <cellStyle name="SAPBEXresItemX 3 7" xfId="13569"/>
    <cellStyle name="SAPBEXresItemX 3 7 2" xfId="2440"/>
    <cellStyle name="SAPBEXresItemX 3 8" xfId="17239"/>
    <cellStyle name="SAPBEXresItemX 3 9" xfId="27841"/>
    <cellStyle name="SAPBEXresItemX 4" xfId="6205"/>
    <cellStyle name="SAPBEXresItemX 4 10" xfId="31554"/>
    <cellStyle name="SAPBEXresItemX 4 2" xfId="6206"/>
    <cellStyle name="SAPBEXresItemX 4 2 2" xfId="10441"/>
    <cellStyle name="SAPBEXresItemX 4 2 2 2" xfId="19787"/>
    <cellStyle name="SAPBEXresItemX 4 2 3" xfId="13583"/>
    <cellStyle name="SAPBEXresItemX 4 2 3 2" xfId="2484"/>
    <cellStyle name="SAPBEXresItemX 4 2 4" xfId="17225"/>
    <cellStyle name="SAPBEXresItemX 4 2 5" xfId="27855"/>
    <cellStyle name="SAPBEXresItemX 4 2 6" xfId="31555"/>
    <cellStyle name="SAPBEXresItemX 4 3" xfId="6207"/>
    <cellStyle name="SAPBEXresItemX 4 3 2" xfId="10442"/>
    <cellStyle name="SAPBEXresItemX 4 3 2 2" xfId="22334"/>
    <cellStyle name="SAPBEXresItemX 4 3 3" xfId="13584"/>
    <cellStyle name="SAPBEXresItemX 4 3 3 2" xfId="2486"/>
    <cellStyle name="SAPBEXresItemX 4 3 4" xfId="17224"/>
    <cellStyle name="SAPBEXresItemX 4 3 5" xfId="27856"/>
    <cellStyle name="SAPBEXresItemX 4 3 6" xfId="31556"/>
    <cellStyle name="SAPBEXresItemX 4 4" xfId="6208"/>
    <cellStyle name="SAPBEXresItemX 4 4 2" xfId="10443"/>
    <cellStyle name="SAPBEXresItemX 4 4 2 2" xfId="19791"/>
    <cellStyle name="SAPBEXresItemX 4 4 3" xfId="13585"/>
    <cellStyle name="SAPBEXresItemX 4 4 3 2" xfId="2495"/>
    <cellStyle name="SAPBEXresItemX 4 4 4" xfId="17223"/>
    <cellStyle name="SAPBEXresItemX 4 4 5" xfId="27857"/>
    <cellStyle name="SAPBEXresItemX 4 4 6" xfId="31557"/>
    <cellStyle name="SAPBEXresItemX 4 5" xfId="6209"/>
    <cellStyle name="SAPBEXresItemX 4 5 2" xfId="10444"/>
    <cellStyle name="SAPBEXresItemX 4 5 2 2" xfId="15754"/>
    <cellStyle name="SAPBEXresItemX 4 5 3" xfId="13586"/>
    <cellStyle name="SAPBEXresItemX 4 5 3 2" xfId="2499"/>
    <cellStyle name="SAPBEXresItemX 4 5 4" xfId="17222"/>
    <cellStyle name="SAPBEXresItemX 4 5 5" xfId="27858"/>
    <cellStyle name="SAPBEXresItemX 4 5 6" xfId="31558"/>
    <cellStyle name="SAPBEXresItemX 4 6" xfId="10440"/>
    <cellStyle name="SAPBEXresItemX 4 6 2" xfId="22330"/>
    <cellStyle name="SAPBEXresItemX 4 7" xfId="13582"/>
    <cellStyle name="SAPBEXresItemX 4 7 2" xfId="2481"/>
    <cellStyle name="SAPBEXresItemX 4 8" xfId="17226"/>
    <cellStyle name="SAPBEXresItemX 4 9" xfId="27854"/>
    <cellStyle name="SAPBEXresItemX 5" xfId="6210"/>
    <cellStyle name="SAPBEXresItemX 5 10" xfId="31559"/>
    <cellStyle name="SAPBEXresItemX 5 2" xfId="6211"/>
    <cellStyle name="SAPBEXresItemX 5 2 2" xfId="10446"/>
    <cellStyle name="SAPBEXresItemX 5 2 2 2" xfId="19790"/>
    <cellStyle name="SAPBEXresItemX 5 2 3" xfId="13588"/>
    <cellStyle name="SAPBEXresItemX 5 2 3 2" xfId="2510"/>
    <cellStyle name="SAPBEXresItemX 5 2 4" xfId="17220"/>
    <cellStyle name="SAPBEXresItemX 5 2 5" xfId="27860"/>
    <cellStyle name="SAPBEXresItemX 5 2 6" xfId="31560"/>
    <cellStyle name="SAPBEXresItemX 5 3" xfId="6212"/>
    <cellStyle name="SAPBEXresItemX 5 3 2" xfId="10447"/>
    <cellStyle name="SAPBEXresItemX 5 3 2 2" xfId="15753"/>
    <cellStyle name="SAPBEXresItemX 5 3 3" xfId="13589"/>
    <cellStyle name="SAPBEXresItemX 5 3 3 2" xfId="2511"/>
    <cellStyle name="SAPBEXresItemX 5 3 4" xfId="17219"/>
    <cellStyle name="SAPBEXresItemX 5 3 5" xfId="27861"/>
    <cellStyle name="SAPBEXresItemX 5 3 6" xfId="31561"/>
    <cellStyle name="SAPBEXresItemX 5 4" xfId="6213"/>
    <cellStyle name="SAPBEXresItemX 5 4 2" xfId="10448"/>
    <cellStyle name="SAPBEXresItemX 5 4 2 2" xfId="22332"/>
    <cellStyle name="SAPBEXresItemX 5 4 3" xfId="13590"/>
    <cellStyle name="SAPBEXresItemX 5 4 3 2" xfId="2513"/>
    <cellStyle name="SAPBEXresItemX 5 4 4" xfId="17218"/>
    <cellStyle name="SAPBEXresItemX 5 4 5" xfId="27862"/>
    <cellStyle name="SAPBEXresItemX 5 4 6" xfId="31562"/>
    <cellStyle name="SAPBEXresItemX 5 5" xfId="6214"/>
    <cellStyle name="SAPBEXresItemX 5 5 2" xfId="10449"/>
    <cellStyle name="SAPBEXresItemX 5 5 2 2" xfId="19789"/>
    <cellStyle name="SAPBEXresItemX 5 5 3" xfId="13591"/>
    <cellStyle name="SAPBEXresItemX 5 5 3 2" xfId="2515"/>
    <cellStyle name="SAPBEXresItemX 5 5 4" xfId="17217"/>
    <cellStyle name="SAPBEXresItemX 5 5 5" xfId="27863"/>
    <cellStyle name="SAPBEXresItemX 5 5 6" xfId="31563"/>
    <cellStyle name="SAPBEXresItemX 5 6" xfId="10445"/>
    <cellStyle name="SAPBEXresItemX 5 6 2" xfId="22333"/>
    <cellStyle name="SAPBEXresItemX 5 7" xfId="13587"/>
    <cellStyle name="SAPBEXresItemX 5 7 2" xfId="2506"/>
    <cellStyle name="SAPBEXresItemX 5 8" xfId="17221"/>
    <cellStyle name="SAPBEXresItemX 5 9" xfId="27859"/>
    <cellStyle name="SAPBEXresItemX 6" xfId="6215"/>
    <cellStyle name="SAPBEXresItemX 6 2" xfId="10450"/>
    <cellStyle name="SAPBEXresItemX 6 2 2" xfId="15752"/>
    <cellStyle name="SAPBEXresItemX 6 3" xfId="13592"/>
    <cellStyle name="SAPBEXresItemX 6 3 2" xfId="2519"/>
    <cellStyle name="SAPBEXresItemX 6 4" xfId="17216"/>
    <cellStyle name="SAPBEXresItemX 6 5" xfId="27864"/>
    <cellStyle name="SAPBEXresItemX 6 6" xfId="31564"/>
    <cellStyle name="SAPBEXresItemX 7" xfId="6216"/>
    <cellStyle name="SAPBEXresItemX 7 2" xfId="10451"/>
    <cellStyle name="SAPBEXresItemX 7 2 2" xfId="22331"/>
    <cellStyle name="SAPBEXresItemX 7 3" xfId="13593"/>
    <cellStyle name="SAPBEXresItemX 7 3 2" xfId="2520"/>
    <cellStyle name="SAPBEXresItemX 7 4" xfId="17215"/>
    <cellStyle name="SAPBEXresItemX 7 5" xfId="27865"/>
    <cellStyle name="SAPBEXresItemX 7 6" xfId="31565"/>
    <cellStyle name="SAPBEXresItemX 8" xfId="10413"/>
    <cellStyle name="SAPBEXresItemX 8 2" xfId="22343"/>
    <cellStyle name="SAPBEXresItemX 9" xfId="13555"/>
    <cellStyle name="SAPBEXresItemX 9 2" xfId="2333"/>
    <cellStyle name="SAPBEXresItemX_PAL Graphs" xfId="756"/>
    <cellStyle name="SAPBEXstdData" xfId="213"/>
    <cellStyle name="SAPBEXstdData 10" xfId="17214"/>
    <cellStyle name="SAPBEXstdData 11" xfId="27866"/>
    <cellStyle name="SAPBEXstdData 12" xfId="31566"/>
    <cellStyle name="SAPBEXstdData 2" xfId="757"/>
    <cellStyle name="SAPBEXstdData 2 10" xfId="31567"/>
    <cellStyle name="SAPBEXstdData 2 2" xfId="6219"/>
    <cellStyle name="SAPBEXstdData 2 2 10" xfId="31568"/>
    <cellStyle name="SAPBEXstdData 2 2 2" xfId="6220"/>
    <cellStyle name="SAPBEXstdData 2 2 2 2" xfId="10455"/>
    <cellStyle name="SAPBEXstdData 2 2 2 2 2" xfId="15749"/>
    <cellStyle name="SAPBEXstdData 2 2 2 3" xfId="13597"/>
    <cellStyle name="SAPBEXstdData 2 2 2 3 2" xfId="4317"/>
    <cellStyle name="SAPBEXstdData 2 2 2 4" xfId="17211"/>
    <cellStyle name="SAPBEXstdData 2 2 2 5" xfId="27869"/>
    <cellStyle name="SAPBEXstdData 2 2 2 6" xfId="31569"/>
    <cellStyle name="SAPBEXstdData 2 2 3" xfId="6221"/>
    <cellStyle name="SAPBEXstdData 2 2 3 2" xfId="10456"/>
    <cellStyle name="SAPBEXstdData 2 2 3 2 2" xfId="22321"/>
    <cellStyle name="SAPBEXstdData 2 2 3 3" xfId="13598"/>
    <cellStyle name="SAPBEXstdData 2 2 3 3 2" xfId="4319"/>
    <cellStyle name="SAPBEXstdData 2 2 3 4" xfId="17210"/>
    <cellStyle name="SAPBEXstdData 2 2 3 5" xfId="27870"/>
    <cellStyle name="SAPBEXstdData 2 2 3 6" xfId="31570"/>
    <cellStyle name="SAPBEXstdData 2 2 4" xfId="6222"/>
    <cellStyle name="SAPBEXstdData 2 2 4 2" xfId="10457"/>
    <cellStyle name="SAPBEXstdData 2 2 4 2 2" xfId="19778"/>
    <cellStyle name="SAPBEXstdData 2 2 4 3" xfId="13599"/>
    <cellStyle name="SAPBEXstdData 2 2 4 3 2" xfId="4323"/>
    <cellStyle name="SAPBEXstdData 2 2 4 4" xfId="17209"/>
    <cellStyle name="SAPBEXstdData 2 2 4 5" xfId="27871"/>
    <cellStyle name="SAPBEXstdData 2 2 4 6" xfId="31571"/>
    <cellStyle name="SAPBEXstdData 2 2 5" xfId="6223"/>
    <cellStyle name="SAPBEXstdData 2 2 5 2" xfId="10458"/>
    <cellStyle name="SAPBEXstdData 2 2 5 2 2" xfId="22328"/>
    <cellStyle name="SAPBEXstdData 2 2 5 3" xfId="13600"/>
    <cellStyle name="SAPBEXstdData 2 2 5 3 2" xfId="4324"/>
    <cellStyle name="SAPBEXstdData 2 2 5 4" xfId="17208"/>
    <cellStyle name="SAPBEXstdData 2 2 5 5" xfId="27872"/>
    <cellStyle name="SAPBEXstdData 2 2 5 6" xfId="31572"/>
    <cellStyle name="SAPBEXstdData 2 2 6" xfId="10454"/>
    <cellStyle name="SAPBEXstdData 2 2 6 2" xfId="15750"/>
    <cellStyle name="SAPBEXstdData 2 2 7" xfId="13596"/>
    <cellStyle name="SAPBEXstdData 2 2 7 2" xfId="4313"/>
    <cellStyle name="SAPBEXstdData 2 2 8" xfId="17212"/>
    <cellStyle name="SAPBEXstdData 2 2 9" xfId="27868"/>
    <cellStyle name="SAPBEXstdData 2 3" xfId="6224"/>
    <cellStyle name="SAPBEXstdData 2 3 2" xfId="10459"/>
    <cellStyle name="SAPBEXstdData 2 3 2 2" xfId="19785"/>
    <cellStyle name="SAPBEXstdData 2 3 3" xfId="13601"/>
    <cellStyle name="SAPBEXstdData 2 3 3 2" xfId="4325"/>
    <cellStyle name="SAPBEXstdData 2 3 4" xfId="17207"/>
    <cellStyle name="SAPBEXstdData 2 3 5" xfId="27873"/>
    <cellStyle name="SAPBEXstdData 2 3 6" xfId="31573"/>
    <cellStyle name="SAPBEXstdData 2 4" xfId="6225"/>
    <cellStyle name="SAPBEXstdData 2 4 2" xfId="10460"/>
    <cellStyle name="SAPBEXstdData 2 4 2 2" xfId="15748"/>
    <cellStyle name="SAPBEXstdData 2 4 3" xfId="13602"/>
    <cellStyle name="SAPBEXstdData 2 4 3 2" xfId="4400"/>
    <cellStyle name="SAPBEXstdData 2 4 4" xfId="17206"/>
    <cellStyle name="SAPBEXstdData 2 4 5" xfId="27874"/>
    <cellStyle name="SAPBEXstdData 2 4 6" xfId="31574"/>
    <cellStyle name="SAPBEXstdData 2 5" xfId="10453"/>
    <cellStyle name="SAPBEXstdData 2 5 2" xfId="15751"/>
    <cellStyle name="SAPBEXstdData 2 6" xfId="13595"/>
    <cellStyle name="SAPBEXstdData 2 6 2" xfId="4312"/>
    <cellStyle name="SAPBEXstdData 2 7" xfId="6218"/>
    <cellStyle name="SAPBEXstdData 2 8" xfId="17213"/>
    <cellStyle name="SAPBEXstdData 2 9" xfId="27867"/>
    <cellStyle name="SAPBEXstdData 3" xfId="6226"/>
    <cellStyle name="SAPBEXstdData 3 2" xfId="6227"/>
    <cellStyle name="SAPBEXstdData 3 2 10" xfId="31576"/>
    <cellStyle name="SAPBEXstdData 3 2 2" xfId="6228"/>
    <cellStyle name="SAPBEXstdData 3 2 2 2" xfId="10463"/>
    <cellStyle name="SAPBEXstdData 3 2 2 2 2" xfId="15747"/>
    <cellStyle name="SAPBEXstdData 3 2 2 3" xfId="13605"/>
    <cellStyle name="SAPBEXstdData 3 2 2 3 2" xfId="4407"/>
    <cellStyle name="SAPBEXstdData 3 2 2 4" xfId="17203"/>
    <cellStyle name="SAPBEXstdData 3 2 2 5" xfId="27877"/>
    <cellStyle name="SAPBEXstdData 3 2 2 6" xfId="31577"/>
    <cellStyle name="SAPBEXstdData 3 2 3" xfId="6229"/>
    <cellStyle name="SAPBEXstdData 3 2 3 2" xfId="10464"/>
    <cellStyle name="SAPBEXstdData 3 2 3 2 2" xfId="22322"/>
    <cellStyle name="SAPBEXstdData 3 2 3 3" xfId="13606"/>
    <cellStyle name="SAPBEXstdData 3 2 3 3 2" xfId="4408"/>
    <cellStyle name="SAPBEXstdData 3 2 3 4" xfId="17202"/>
    <cellStyle name="SAPBEXstdData 3 2 3 5" xfId="27878"/>
    <cellStyle name="SAPBEXstdData 3 2 3 6" xfId="31578"/>
    <cellStyle name="SAPBEXstdData 3 2 4" xfId="6230"/>
    <cellStyle name="SAPBEXstdData 3 2 4 2" xfId="10465"/>
    <cellStyle name="SAPBEXstdData 3 2 4 2 2" xfId="19779"/>
    <cellStyle name="SAPBEXstdData 3 2 4 3" xfId="13607"/>
    <cellStyle name="SAPBEXstdData 3 2 4 3 2" xfId="4409"/>
    <cellStyle name="SAPBEXstdData 3 2 4 4" xfId="17201"/>
    <cellStyle name="SAPBEXstdData 3 2 4 5" xfId="27879"/>
    <cellStyle name="SAPBEXstdData 3 2 4 6" xfId="31579"/>
    <cellStyle name="SAPBEXstdData 3 2 5" xfId="6231"/>
    <cellStyle name="SAPBEXstdData 3 2 5 2" xfId="10466"/>
    <cellStyle name="SAPBEXstdData 3 2 5 2 2" xfId="22326"/>
    <cellStyle name="SAPBEXstdData 3 2 5 3" xfId="13608"/>
    <cellStyle name="SAPBEXstdData 3 2 5 3 2" xfId="4410"/>
    <cellStyle name="SAPBEXstdData 3 2 5 4" xfId="17200"/>
    <cellStyle name="SAPBEXstdData 3 2 5 5" xfId="27880"/>
    <cellStyle name="SAPBEXstdData 3 2 5 6" xfId="31580"/>
    <cellStyle name="SAPBEXstdData 3 2 6" xfId="10462"/>
    <cellStyle name="SAPBEXstdData 3 2 6 2" xfId="19784"/>
    <cellStyle name="SAPBEXstdData 3 2 7" xfId="13604"/>
    <cellStyle name="SAPBEXstdData 3 2 7 2" xfId="4406"/>
    <cellStyle name="SAPBEXstdData 3 2 8" xfId="17204"/>
    <cellStyle name="SAPBEXstdData 3 2 9" xfId="27876"/>
    <cellStyle name="SAPBEXstdData 3 3" xfId="6232"/>
    <cellStyle name="SAPBEXstdData 3 3 2" xfId="10467"/>
    <cellStyle name="SAPBEXstdData 3 3 2 2" xfId="19783"/>
    <cellStyle name="SAPBEXstdData 3 3 3" xfId="13609"/>
    <cellStyle name="SAPBEXstdData 3 3 3 2" xfId="4411"/>
    <cellStyle name="SAPBEXstdData 3 3 4" xfId="17199"/>
    <cellStyle name="SAPBEXstdData 3 3 5" xfId="27881"/>
    <cellStyle name="SAPBEXstdData 3 3 6" xfId="31581"/>
    <cellStyle name="SAPBEXstdData 3 4" xfId="6233"/>
    <cellStyle name="SAPBEXstdData 3 4 2" xfId="10468"/>
    <cellStyle name="SAPBEXstdData 3 4 2 2" xfId="15746"/>
    <cellStyle name="SAPBEXstdData 3 4 3" xfId="13610"/>
    <cellStyle name="SAPBEXstdData 3 4 3 2" xfId="4412"/>
    <cellStyle name="SAPBEXstdData 3 4 4" xfId="17198"/>
    <cellStyle name="SAPBEXstdData 3 4 5" xfId="27882"/>
    <cellStyle name="SAPBEXstdData 3 4 6" xfId="31582"/>
    <cellStyle name="SAPBEXstdData 3 5" xfId="10461"/>
    <cellStyle name="SAPBEXstdData 3 5 2" xfId="22327"/>
    <cellStyle name="SAPBEXstdData 3 6" xfId="13603"/>
    <cellStyle name="SAPBEXstdData 3 6 2" xfId="4404"/>
    <cellStyle name="SAPBEXstdData 3 7" xfId="17205"/>
    <cellStyle name="SAPBEXstdData 3 8" xfId="27875"/>
    <cellStyle name="SAPBEXstdData 3 9" xfId="31575"/>
    <cellStyle name="SAPBEXstdData 4" xfId="6234"/>
    <cellStyle name="SAPBEXstdData 4 10" xfId="31583"/>
    <cellStyle name="SAPBEXstdData 4 2" xfId="6235"/>
    <cellStyle name="SAPBEXstdData 4 2 2" xfId="10470"/>
    <cellStyle name="SAPBEXstdData 4 2 2 2" xfId="19782"/>
    <cellStyle name="SAPBEXstdData 4 2 3" xfId="13612"/>
    <cellStyle name="SAPBEXstdData 4 2 3 2" xfId="4414"/>
    <cellStyle name="SAPBEXstdData 4 2 4" xfId="17196"/>
    <cellStyle name="SAPBEXstdData 4 2 5" xfId="27884"/>
    <cellStyle name="SAPBEXstdData 4 2 6" xfId="31584"/>
    <cellStyle name="SAPBEXstdData 4 3" xfId="6236"/>
    <cellStyle name="SAPBEXstdData 4 3 2" xfId="10471"/>
    <cellStyle name="SAPBEXstdData 4 3 2 2" xfId="15745"/>
    <cellStyle name="SAPBEXstdData 4 3 3" xfId="13613"/>
    <cellStyle name="SAPBEXstdData 4 3 3 2" xfId="4415"/>
    <cellStyle name="SAPBEXstdData 4 3 4" xfId="17195"/>
    <cellStyle name="SAPBEXstdData 4 3 5" xfId="27885"/>
    <cellStyle name="SAPBEXstdData 4 3 6" xfId="31585"/>
    <cellStyle name="SAPBEXstdData 4 4" xfId="6237"/>
    <cellStyle name="SAPBEXstdData 4 4 2" xfId="10472"/>
    <cellStyle name="SAPBEXstdData 4 4 2 2" xfId="22324"/>
    <cellStyle name="SAPBEXstdData 4 4 3" xfId="13614"/>
    <cellStyle name="SAPBEXstdData 4 4 3 2" xfId="4417"/>
    <cellStyle name="SAPBEXstdData 4 4 4" xfId="17194"/>
    <cellStyle name="SAPBEXstdData 4 4 5" xfId="27886"/>
    <cellStyle name="SAPBEXstdData 4 4 6" xfId="31586"/>
    <cellStyle name="SAPBEXstdData 4 5" xfId="6238"/>
    <cellStyle name="SAPBEXstdData 4 5 2" xfId="10473"/>
    <cellStyle name="SAPBEXstdData 4 5 2 2" xfId="19781"/>
    <cellStyle name="SAPBEXstdData 4 5 3" xfId="13615"/>
    <cellStyle name="SAPBEXstdData 4 5 3 2" xfId="808"/>
    <cellStyle name="SAPBEXstdData 4 5 4" xfId="17193"/>
    <cellStyle name="SAPBEXstdData 4 5 5" xfId="27887"/>
    <cellStyle name="SAPBEXstdData 4 5 6" xfId="31587"/>
    <cellStyle name="SAPBEXstdData 4 6" xfId="10469"/>
    <cellStyle name="SAPBEXstdData 4 6 2" xfId="22325"/>
    <cellStyle name="SAPBEXstdData 4 7" xfId="13611"/>
    <cellStyle name="SAPBEXstdData 4 7 2" xfId="4413"/>
    <cellStyle name="SAPBEXstdData 4 8" xfId="17197"/>
    <cellStyle name="SAPBEXstdData 4 9" xfId="27883"/>
    <cellStyle name="SAPBEXstdData 5" xfId="6239"/>
    <cellStyle name="SAPBEXstdData 5 10" xfId="31588"/>
    <cellStyle name="SAPBEXstdData 5 2" xfId="6240"/>
    <cellStyle name="SAPBEXstdData 5 2 2" xfId="10475"/>
    <cellStyle name="SAPBEXstdData 5 2 2 2" xfId="22323"/>
    <cellStyle name="SAPBEXstdData 5 2 3" xfId="13617"/>
    <cellStyle name="SAPBEXstdData 5 2 3 2" xfId="4579"/>
    <cellStyle name="SAPBEXstdData 5 2 4" xfId="17191"/>
    <cellStyle name="SAPBEXstdData 5 2 5" xfId="27889"/>
    <cellStyle name="SAPBEXstdData 5 2 6" xfId="31589"/>
    <cellStyle name="SAPBEXstdData 5 3" xfId="6241"/>
    <cellStyle name="SAPBEXstdData 5 3 2" xfId="10476"/>
    <cellStyle name="SAPBEXstdData 5 3 2 2" xfId="19780"/>
    <cellStyle name="SAPBEXstdData 5 3 3" xfId="13618"/>
    <cellStyle name="SAPBEXstdData 5 3 3 2" xfId="817"/>
    <cellStyle name="SAPBEXstdData 5 3 4" xfId="17190"/>
    <cellStyle name="SAPBEXstdData 5 3 5" xfId="27890"/>
    <cellStyle name="SAPBEXstdData 5 3 6" xfId="31590"/>
    <cellStyle name="SAPBEXstdData 5 4" xfId="6242"/>
    <cellStyle name="SAPBEXstdData 5 4 2" xfId="10477"/>
    <cellStyle name="SAPBEXstdData 5 4 2 2" xfId="15743"/>
    <cellStyle name="SAPBEXstdData 5 4 3" xfId="13619"/>
    <cellStyle name="SAPBEXstdData 5 4 3 2" xfId="809"/>
    <cellStyle name="SAPBEXstdData 5 4 4" xfId="17189"/>
    <cellStyle name="SAPBEXstdData 5 4 5" xfId="27891"/>
    <cellStyle name="SAPBEXstdData 5 4 6" xfId="31591"/>
    <cellStyle name="SAPBEXstdData 5 5" xfId="6243"/>
    <cellStyle name="SAPBEXstdData 5 5 2" xfId="10478"/>
    <cellStyle name="SAPBEXstdData 5 5 2 2" xfId="15742"/>
    <cellStyle name="SAPBEXstdData 5 5 3" xfId="13620"/>
    <cellStyle name="SAPBEXstdData 5 5 3 2" xfId="4603"/>
    <cellStyle name="SAPBEXstdData 5 5 4" xfId="17188"/>
    <cellStyle name="SAPBEXstdData 5 5 5" xfId="27892"/>
    <cellStyle name="SAPBEXstdData 5 5 6" xfId="31592"/>
    <cellStyle name="SAPBEXstdData 5 6" xfId="10474"/>
    <cellStyle name="SAPBEXstdData 5 6 2" xfId="15744"/>
    <cellStyle name="SAPBEXstdData 5 7" xfId="13616"/>
    <cellStyle name="SAPBEXstdData 5 7 2" xfId="4438"/>
    <cellStyle name="SAPBEXstdData 5 8" xfId="17192"/>
    <cellStyle name="SAPBEXstdData 5 9" xfId="27888"/>
    <cellStyle name="SAPBEXstdData 6" xfId="6244"/>
    <cellStyle name="SAPBEXstdData 6 2" xfId="10479"/>
    <cellStyle name="SAPBEXstdData 6 2 2" xfId="15741"/>
    <cellStyle name="SAPBEXstdData 6 3" xfId="13621"/>
    <cellStyle name="SAPBEXstdData 6 3 2" xfId="4616"/>
    <cellStyle name="SAPBEXstdData 6 4" xfId="17187"/>
    <cellStyle name="SAPBEXstdData 6 5" xfId="27893"/>
    <cellStyle name="SAPBEXstdData 6 6" xfId="31593"/>
    <cellStyle name="SAPBEXstdData 7" xfId="6245"/>
    <cellStyle name="SAPBEXstdData 7 2" xfId="10480"/>
    <cellStyle name="SAPBEXstdData 7 2 2" xfId="22313"/>
    <cellStyle name="SAPBEXstdData 7 3" xfId="13622"/>
    <cellStyle name="SAPBEXstdData 7 3 2" xfId="4629"/>
    <cellStyle name="SAPBEXstdData 7 4" xfId="17186"/>
    <cellStyle name="SAPBEXstdData 7 5" xfId="27894"/>
    <cellStyle name="SAPBEXstdData 7 6" xfId="31594"/>
    <cellStyle name="SAPBEXstdData 8" xfId="10452"/>
    <cellStyle name="SAPBEXstdData 8 2" xfId="19788"/>
    <cellStyle name="SAPBEXstdData 9" xfId="13594"/>
    <cellStyle name="SAPBEXstdData 9 2" xfId="2521"/>
    <cellStyle name="SAPBEXstdData_2009-12 Comms actuals " xfId="758"/>
    <cellStyle name="SAPBEXstdDataEmph" xfId="214"/>
    <cellStyle name="SAPBEXstdDataEmph 2" xfId="759"/>
    <cellStyle name="SAPBEXstdDataEmph 2 10" xfId="31595"/>
    <cellStyle name="SAPBEXstdDataEmph 2 2" xfId="6248"/>
    <cellStyle name="SAPBEXstdDataEmph 2 2 10" xfId="31596"/>
    <cellStyle name="SAPBEXstdDataEmph 2 2 2" xfId="6249"/>
    <cellStyle name="SAPBEXstdDataEmph 2 2 2 2" xfId="10483"/>
    <cellStyle name="SAPBEXstdDataEmph 2 2 2 2 2" xfId="19777"/>
    <cellStyle name="SAPBEXstdDataEmph 2 2 2 3" xfId="13625"/>
    <cellStyle name="SAPBEXstdDataEmph 2 2 2 3 2" xfId="4644"/>
    <cellStyle name="SAPBEXstdDataEmph 2 2 2 4" xfId="17183"/>
    <cellStyle name="SAPBEXstdDataEmph 2 2 2 5" xfId="27897"/>
    <cellStyle name="SAPBEXstdDataEmph 2 2 2 6" xfId="31597"/>
    <cellStyle name="SAPBEXstdDataEmph 2 2 3" xfId="6250"/>
    <cellStyle name="SAPBEXstdDataEmph 2 2 3 2" xfId="10484"/>
    <cellStyle name="SAPBEXstdDataEmph 2 2 3 2 2" xfId="15740"/>
    <cellStyle name="SAPBEXstdDataEmph 2 2 3 3" xfId="13626"/>
    <cellStyle name="SAPBEXstdDataEmph 2 2 3 3 2" xfId="4645"/>
    <cellStyle name="SAPBEXstdDataEmph 2 2 3 4" xfId="17182"/>
    <cellStyle name="SAPBEXstdDataEmph 2 2 3 5" xfId="27898"/>
    <cellStyle name="SAPBEXstdDataEmph 2 2 3 6" xfId="31598"/>
    <cellStyle name="SAPBEXstdDataEmph 2 2 4" xfId="6251"/>
    <cellStyle name="SAPBEXstdDataEmph 2 2 4 2" xfId="10485"/>
    <cellStyle name="SAPBEXstdDataEmph 2 2 4 2 2" xfId="22319"/>
    <cellStyle name="SAPBEXstdDataEmph 2 2 4 3" xfId="13627"/>
    <cellStyle name="SAPBEXstdDataEmph 2 2 4 3 2" xfId="4646"/>
    <cellStyle name="SAPBEXstdDataEmph 2 2 4 4" xfId="17181"/>
    <cellStyle name="SAPBEXstdDataEmph 2 2 4 5" xfId="27899"/>
    <cellStyle name="SAPBEXstdDataEmph 2 2 4 6" xfId="31599"/>
    <cellStyle name="SAPBEXstdDataEmph 2 2 5" xfId="6252"/>
    <cellStyle name="SAPBEXstdDataEmph 2 2 5 2" xfId="10486"/>
    <cellStyle name="SAPBEXstdDataEmph 2 2 5 2 2" xfId="19776"/>
    <cellStyle name="SAPBEXstdDataEmph 2 2 5 3" xfId="13628"/>
    <cellStyle name="SAPBEXstdDataEmph 2 2 5 3 2" xfId="4648"/>
    <cellStyle name="SAPBEXstdDataEmph 2 2 5 4" xfId="17180"/>
    <cellStyle name="SAPBEXstdDataEmph 2 2 5 5" xfId="27900"/>
    <cellStyle name="SAPBEXstdDataEmph 2 2 5 6" xfId="31600"/>
    <cellStyle name="SAPBEXstdDataEmph 2 2 6" xfId="10482"/>
    <cellStyle name="SAPBEXstdDataEmph 2 2 6 2" xfId="22320"/>
    <cellStyle name="SAPBEXstdDataEmph 2 2 7" xfId="13624"/>
    <cellStyle name="SAPBEXstdDataEmph 2 2 7 2" xfId="4643"/>
    <cellStyle name="SAPBEXstdDataEmph 2 2 8" xfId="17184"/>
    <cellStyle name="SAPBEXstdDataEmph 2 2 9" xfId="27896"/>
    <cellStyle name="SAPBEXstdDataEmph 2 3" xfId="6253"/>
    <cellStyle name="SAPBEXstdDataEmph 2 3 2" xfId="10487"/>
    <cellStyle name="SAPBEXstdDataEmph 2 3 2 2" xfId="15739"/>
    <cellStyle name="SAPBEXstdDataEmph 2 3 3" xfId="13629"/>
    <cellStyle name="SAPBEXstdDataEmph 2 3 3 2" xfId="4649"/>
    <cellStyle name="SAPBEXstdDataEmph 2 3 4" xfId="17179"/>
    <cellStyle name="SAPBEXstdDataEmph 2 3 5" xfId="27901"/>
    <cellStyle name="SAPBEXstdDataEmph 2 3 6" xfId="31601"/>
    <cellStyle name="SAPBEXstdDataEmph 2 4" xfId="6254"/>
    <cellStyle name="SAPBEXstdDataEmph 2 4 2" xfId="10488"/>
    <cellStyle name="SAPBEXstdDataEmph 2 4 2 2" xfId="22314"/>
    <cellStyle name="SAPBEXstdDataEmph 2 4 3" xfId="13630"/>
    <cellStyle name="SAPBEXstdDataEmph 2 4 3 2" xfId="4652"/>
    <cellStyle name="SAPBEXstdDataEmph 2 4 4" xfId="17178"/>
    <cellStyle name="SAPBEXstdDataEmph 2 4 5" xfId="27902"/>
    <cellStyle name="SAPBEXstdDataEmph 2 4 6" xfId="31602"/>
    <cellStyle name="SAPBEXstdDataEmph 2 5" xfId="10481"/>
    <cellStyle name="SAPBEXstdDataEmph 2 5 2" xfId="19770"/>
    <cellStyle name="SAPBEXstdDataEmph 2 6" xfId="13623"/>
    <cellStyle name="SAPBEXstdDataEmph 2 6 2" xfId="4642"/>
    <cellStyle name="SAPBEXstdDataEmph 2 7" xfId="6247"/>
    <cellStyle name="SAPBEXstdDataEmph 2 8" xfId="17185"/>
    <cellStyle name="SAPBEXstdDataEmph 2 9" xfId="27895"/>
    <cellStyle name="SAPBEXstdDataEmph 3" xfId="6255"/>
    <cellStyle name="SAPBEXstdDataEmph 3 2" xfId="6256"/>
    <cellStyle name="SAPBEXstdDataEmph 3 2 10" xfId="31604"/>
    <cellStyle name="SAPBEXstdDataEmph 3 2 2" xfId="6257"/>
    <cellStyle name="SAPBEXstdDataEmph 3 2 2 2" xfId="10491"/>
    <cellStyle name="SAPBEXstdDataEmph 3 2 2 2 2" xfId="19775"/>
    <cellStyle name="SAPBEXstdDataEmph 3 2 2 3" xfId="13633"/>
    <cellStyle name="SAPBEXstdDataEmph 3 2 2 3 2" xfId="818"/>
    <cellStyle name="SAPBEXstdDataEmph 3 2 2 4" xfId="17175"/>
    <cellStyle name="SAPBEXstdDataEmph 3 2 2 5" xfId="27905"/>
    <cellStyle name="SAPBEXstdDataEmph 3 2 2 6" xfId="31605"/>
    <cellStyle name="SAPBEXstdDataEmph 3 2 3" xfId="6258"/>
    <cellStyle name="SAPBEXstdDataEmph 3 2 3 2" xfId="10492"/>
    <cellStyle name="SAPBEXstdDataEmph 3 2 3 2 2" xfId="15738"/>
    <cellStyle name="SAPBEXstdDataEmph 3 2 3 3" xfId="13634"/>
    <cellStyle name="SAPBEXstdDataEmph 3 2 3 3 2" xfId="4725"/>
    <cellStyle name="SAPBEXstdDataEmph 3 2 3 4" xfId="17174"/>
    <cellStyle name="SAPBEXstdDataEmph 3 2 3 5" xfId="27906"/>
    <cellStyle name="SAPBEXstdDataEmph 3 2 3 6" xfId="31606"/>
    <cellStyle name="SAPBEXstdDataEmph 3 2 4" xfId="6259"/>
    <cellStyle name="SAPBEXstdDataEmph 3 2 4 2" xfId="10493"/>
    <cellStyle name="SAPBEXstdDataEmph 3 2 4 2 2" xfId="22317"/>
    <cellStyle name="SAPBEXstdDataEmph 3 2 4 3" xfId="13635"/>
    <cellStyle name="SAPBEXstdDataEmph 3 2 4 3 2" xfId="4726"/>
    <cellStyle name="SAPBEXstdDataEmph 3 2 4 4" xfId="17173"/>
    <cellStyle name="SAPBEXstdDataEmph 3 2 4 5" xfId="27907"/>
    <cellStyle name="SAPBEXstdDataEmph 3 2 4 6" xfId="31607"/>
    <cellStyle name="SAPBEXstdDataEmph 3 2 5" xfId="6260"/>
    <cellStyle name="SAPBEXstdDataEmph 3 2 5 2" xfId="10494"/>
    <cellStyle name="SAPBEXstdDataEmph 3 2 5 2 2" xfId="19774"/>
    <cellStyle name="SAPBEXstdDataEmph 3 2 5 3" xfId="13636"/>
    <cellStyle name="SAPBEXstdDataEmph 3 2 5 3 2" xfId="4727"/>
    <cellStyle name="SAPBEXstdDataEmph 3 2 5 4" xfId="17172"/>
    <cellStyle name="SAPBEXstdDataEmph 3 2 5 5" xfId="27908"/>
    <cellStyle name="SAPBEXstdDataEmph 3 2 5 6" xfId="31608"/>
    <cellStyle name="SAPBEXstdDataEmph 3 2 6" xfId="10490"/>
    <cellStyle name="SAPBEXstdDataEmph 3 2 6 2" xfId="22318"/>
    <cellStyle name="SAPBEXstdDataEmph 3 2 7" xfId="13632"/>
    <cellStyle name="SAPBEXstdDataEmph 3 2 7 2" xfId="4718"/>
    <cellStyle name="SAPBEXstdDataEmph 3 2 8" xfId="17176"/>
    <cellStyle name="SAPBEXstdDataEmph 3 2 9" xfId="27904"/>
    <cellStyle name="SAPBEXstdDataEmph 3 3" xfId="6261"/>
    <cellStyle name="SAPBEXstdDataEmph 3 3 2" xfId="10495"/>
    <cellStyle name="SAPBEXstdDataEmph 3 3 2 2" xfId="15737"/>
    <cellStyle name="SAPBEXstdDataEmph 3 3 3" xfId="13637"/>
    <cellStyle name="SAPBEXstdDataEmph 3 3 3 2" xfId="4729"/>
    <cellStyle name="SAPBEXstdDataEmph 3 3 4" xfId="17171"/>
    <cellStyle name="SAPBEXstdDataEmph 3 3 5" xfId="27909"/>
    <cellStyle name="SAPBEXstdDataEmph 3 3 6" xfId="31609"/>
    <cellStyle name="SAPBEXstdDataEmph 3 4" xfId="6262"/>
    <cellStyle name="SAPBEXstdDataEmph 3 4 2" xfId="10496"/>
    <cellStyle name="SAPBEXstdDataEmph 3 4 2 2" xfId="22316"/>
    <cellStyle name="SAPBEXstdDataEmph 3 4 3" xfId="13638"/>
    <cellStyle name="SAPBEXstdDataEmph 3 4 3 2" xfId="4731"/>
    <cellStyle name="SAPBEXstdDataEmph 3 4 4" xfId="17170"/>
    <cellStyle name="SAPBEXstdDataEmph 3 4 5" xfId="27910"/>
    <cellStyle name="SAPBEXstdDataEmph 3 4 6" xfId="31610"/>
    <cellStyle name="SAPBEXstdDataEmph 3 5" xfId="10489"/>
    <cellStyle name="SAPBEXstdDataEmph 3 5 2" xfId="19771"/>
    <cellStyle name="SAPBEXstdDataEmph 3 6" xfId="13631"/>
    <cellStyle name="SAPBEXstdDataEmph 3 6 2" xfId="4673"/>
    <cellStyle name="SAPBEXstdDataEmph 3 7" xfId="17177"/>
    <cellStyle name="SAPBEXstdDataEmph 3 8" xfId="27903"/>
    <cellStyle name="SAPBEXstdDataEmph 3 9" xfId="31603"/>
    <cellStyle name="SAPBEXstdDataEmph 4" xfId="6263"/>
    <cellStyle name="SAPBEXstdDataEmph 4 2" xfId="6264"/>
    <cellStyle name="SAPBEXstdDataEmph 4 2 10" xfId="31612"/>
    <cellStyle name="SAPBEXstdDataEmph 4 2 2" xfId="6265"/>
    <cellStyle name="SAPBEXstdDataEmph 4 2 2 2" xfId="10499"/>
    <cellStyle name="SAPBEXstdDataEmph 4 2 2 2 2" xfId="22315"/>
    <cellStyle name="SAPBEXstdDataEmph 4 2 2 3" xfId="13641"/>
    <cellStyle name="SAPBEXstdDataEmph 4 2 2 3 2" xfId="4738"/>
    <cellStyle name="SAPBEXstdDataEmph 4 2 2 4" xfId="17167"/>
    <cellStyle name="SAPBEXstdDataEmph 4 2 2 5" xfId="27913"/>
    <cellStyle name="SAPBEXstdDataEmph 4 2 2 6" xfId="31613"/>
    <cellStyle name="SAPBEXstdDataEmph 4 2 3" xfId="6266"/>
    <cellStyle name="SAPBEXstdDataEmph 4 2 3 2" xfId="10500"/>
    <cellStyle name="SAPBEXstdDataEmph 4 2 3 2 2" xfId="19772"/>
    <cellStyle name="SAPBEXstdDataEmph 4 2 3 3" xfId="13642"/>
    <cellStyle name="SAPBEXstdDataEmph 4 2 3 3 2" xfId="4740"/>
    <cellStyle name="SAPBEXstdDataEmph 4 2 3 4" xfId="17166"/>
    <cellStyle name="SAPBEXstdDataEmph 4 2 3 5" xfId="27914"/>
    <cellStyle name="SAPBEXstdDataEmph 4 2 3 6" xfId="31614"/>
    <cellStyle name="SAPBEXstdDataEmph 4 2 4" xfId="6267"/>
    <cellStyle name="SAPBEXstdDataEmph 4 2 4 2" xfId="10501"/>
    <cellStyle name="SAPBEXstdDataEmph 4 2 4 2 2" xfId="15735"/>
    <cellStyle name="SAPBEXstdDataEmph 4 2 4 3" xfId="13643"/>
    <cellStyle name="SAPBEXstdDataEmph 4 2 4 3 2" xfId="4742"/>
    <cellStyle name="SAPBEXstdDataEmph 4 2 4 4" xfId="17165"/>
    <cellStyle name="SAPBEXstdDataEmph 4 2 4 5" xfId="27915"/>
    <cellStyle name="SAPBEXstdDataEmph 4 2 4 6" xfId="31615"/>
    <cellStyle name="SAPBEXstdDataEmph 4 2 5" xfId="6268"/>
    <cellStyle name="SAPBEXstdDataEmph 4 2 5 2" xfId="10502"/>
    <cellStyle name="SAPBEXstdDataEmph 4 2 5 2 2" xfId="15734"/>
    <cellStyle name="SAPBEXstdDataEmph 4 2 5 3" xfId="13644"/>
    <cellStyle name="SAPBEXstdDataEmph 4 2 5 3 2" xfId="4743"/>
    <cellStyle name="SAPBEXstdDataEmph 4 2 5 4" xfId="17164"/>
    <cellStyle name="SAPBEXstdDataEmph 4 2 5 5" xfId="27916"/>
    <cellStyle name="SAPBEXstdDataEmph 4 2 5 6" xfId="31616"/>
    <cellStyle name="SAPBEXstdDataEmph 4 2 6" xfId="10498"/>
    <cellStyle name="SAPBEXstdDataEmph 4 2 6 2" xfId="15736"/>
    <cellStyle name="SAPBEXstdDataEmph 4 2 7" xfId="13640"/>
    <cellStyle name="SAPBEXstdDataEmph 4 2 7 2" xfId="4736"/>
    <cellStyle name="SAPBEXstdDataEmph 4 2 8" xfId="17168"/>
    <cellStyle name="SAPBEXstdDataEmph 4 2 9" xfId="27912"/>
    <cellStyle name="SAPBEXstdDataEmph 4 3" xfId="6269"/>
    <cellStyle name="SAPBEXstdDataEmph 4 3 2" xfId="10503"/>
    <cellStyle name="SAPBEXstdDataEmph 4 3 2 2" xfId="15733"/>
    <cellStyle name="SAPBEXstdDataEmph 4 3 3" xfId="13645"/>
    <cellStyle name="SAPBEXstdDataEmph 4 3 3 2" xfId="4744"/>
    <cellStyle name="SAPBEXstdDataEmph 4 3 4" xfId="17163"/>
    <cellStyle name="SAPBEXstdDataEmph 4 3 5" xfId="27917"/>
    <cellStyle name="SAPBEXstdDataEmph 4 3 6" xfId="31617"/>
    <cellStyle name="SAPBEXstdDataEmph 4 4" xfId="6270"/>
    <cellStyle name="SAPBEXstdDataEmph 4 4 2" xfId="10504"/>
    <cellStyle name="SAPBEXstdDataEmph 4 4 2 2" xfId="22305"/>
    <cellStyle name="SAPBEXstdDataEmph 4 4 3" xfId="13646"/>
    <cellStyle name="SAPBEXstdDataEmph 4 4 3 2" xfId="4745"/>
    <cellStyle name="SAPBEXstdDataEmph 4 4 4" xfId="17162"/>
    <cellStyle name="SAPBEXstdDataEmph 4 4 5" xfId="27918"/>
    <cellStyle name="SAPBEXstdDataEmph 4 4 6" xfId="31618"/>
    <cellStyle name="SAPBEXstdDataEmph 4 5" xfId="10497"/>
    <cellStyle name="SAPBEXstdDataEmph 4 5 2" xfId="19773"/>
    <cellStyle name="SAPBEXstdDataEmph 4 6" xfId="13639"/>
    <cellStyle name="SAPBEXstdDataEmph 4 6 2" xfId="4734"/>
    <cellStyle name="SAPBEXstdDataEmph 4 7" xfId="17169"/>
    <cellStyle name="SAPBEXstdDataEmph 4 8" xfId="27911"/>
    <cellStyle name="SAPBEXstdDataEmph 4 9" xfId="31611"/>
    <cellStyle name="SAPBEXstdDataEmph 5" xfId="6271"/>
    <cellStyle name="SAPBEXstdDataEmph 5 2" xfId="6272"/>
    <cellStyle name="SAPBEXstdDataEmph 5 2 10" xfId="31620"/>
    <cellStyle name="SAPBEXstdDataEmph 5 2 2" xfId="6273"/>
    <cellStyle name="SAPBEXstdDataEmph 5 2 2 2" xfId="10507"/>
    <cellStyle name="SAPBEXstdDataEmph 5 2 2 2 2" xfId="19769"/>
    <cellStyle name="SAPBEXstdDataEmph 5 2 2 3" xfId="13649"/>
    <cellStyle name="SAPBEXstdDataEmph 5 2 2 3 2" xfId="5020"/>
    <cellStyle name="SAPBEXstdDataEmph 5 2 2 4" xfId="17159"/>
    <cellStyle name="SAPBEXstdDataEmph 5 2 2 5" xfId="27921"/>
    <cellStyle name="SAPBEXstdDataEmph 5 2 2 6" xfId="31621"/>
    <cellStyle name="SAPBEXstdDataEmph 5 2 3" xfId="6274"/>
    <cellStyle name="SAPBEXstdDataEmph 5 2 3 2" xfId="10508"/>
    <cellStyle name="SAPBEXstdDataEmph 5 2 3 2 2" xfId="15732"/>
    <cellStyle name="SAPBEXstdDataEmph 5 2 3 3" xfId="13650"/>
    <cellStyle name="SAPBEXstdDataEmph 5 2 3 3 2" xfId="5023"/>
    <cellStyle name="SAPBEXstdDataEmph 5 2 3 4" xfId="17158"/>
    <cellStyle name="SAPBEXstdDataEmph 5 2 3 5" xfId="27922"/>
    <cellStyle name="SAPBEXstdDataEmph 5 2 3 6" xfId="31622"/>
    <cellStyle name="SAPBEXstdDataEmph 5 2 4" xfId="6275"/>
    <cellStyle name="SAPBEXstdDataEmph 5 2 4 2" xfId="10509"/>
    <cellStyle name="SAPBEXstdDataEmph 5 2 4 2 2" xfId="22311"/>
    <cellStyle name="SAPBEXstdDataEmph 5 2 4 3" xfId="13651"/>
    <cellStyle name="SAPBEXstdDataEmph 5 2 4 3 2" xfId="5027"/>
    <cellStyle name="SAPBEXstdDataEmph 5 2 4 4" xfId="17157"/>
    <cellStyle name="SAPBEXstdDataEmph 5 2 4 5" xfId="27923"/>
    <cellStyle name="SAPBEXstdDataEmph 5 2 4 6" xfId="31623"/>
    <cellStyle name="SAPBEXstdDataEmph 5 2 5" xfId="6276"/>
    <cellStyle name="SAPBEXstdDataEmph 5 2 5 2" xfId="10510"/>
    <cellStyle name="SAPBEXstdDataEmph 5 2 5 2 2" xfId="19768"/>
    <cellStyle name="SAPBEXstdDataEmph 5 2 5 3" xfId="13652"/>
    <cellStyle name="SAPBEXstdDataEmph 5 2 5 3 2" xfId="5028"/>
    <cellStyle name="SAPBEXstdDataEmph 5 2 5 4" xfId="17156"/>
    <cellStyle name="SAPBEXstdDataEmph 5 2 5 5" xfId="27924"/>
    <cellStyle name="SAPBEXstdDataEmph 5 2 5 6" xfId="31624"/>
    <cellStyle name="SAPBEXstdDataEmph 5 2 6" xfId="10506"/>
    <cellStyle name="SAPBEXstdDataEmph 5 2 6 2" xfId="22312"/>
    <cellStyle name="SAPBEXstdDataEmph 5 2 7" xfId="13648"/>
    <cellStyle name="SAPBEXstdDataEmph 5 2 7 2" xfId="4747"/>
    <cellStyle name="SAPBEXstdDataEmph 5 2 8" xfId="17160"/>
    <cellStyle name="SAPBEXstdDataEmph 5 2 9" xfId="27920"/>
    <cellStyle name="SAPBEXstdDataEmph 5 3" xfId="6277"/>
    <cellStyle name="SAPBEXstdDataEmph 5 3 2" xfId="10511"/>
    <cellStyle name="SAPBEXstdDataEmph 5 3 2 2" xfId="15731"/>
    <cellStyle name="SAPBEXstdDataEmph 5 3 3" xfId="13653"/>
    <cellStyle name="SAPBEXstdDataEmph 5 3 3 2" xfId="5030"/>
    <cellStyle name="SAPBEXstdDataEmph 5 3 4" xfId="17155"/>
    <cellStyle name="SAPBEXstdDataEmph 5 3 5" xfId="27925"/>
    <cellStyle name="SAPBEXstdDataEmph 5 3 6" xfId="31625"/>
    <cellStyle name="SAPBEXstdDataEmph 5 4" xfId="6278"/>
    <cellStyle name="SAPBEXstdDataEmph 5 4 2" xfId="10512"/>
    <cellStyle name="SAPBEXstdDataEmph 5 4 2 2" xfId="22306"/>
    <cellStyle name="SAPBEXstdDataEmph 5 4 3" xfId="13654"/>
    <cellStyle name="SAPBEXstdDataEmph 5 4 3 2" xfId="5031"/>
    <cellStyle name="SAPBEXstdDataEmph 5 4 4" xfId="17154"/>
    <cellStyle name="SAPBEXstdDataEmph 5 4 5" xfId="27926"/>
    <cellStyle name="SAPBEXstdDataEmph 5 4 6" xfId="31626"/>
    <cellStyle name="SAPBEXstdDataEmph 5 5" xfId="10505"/>
    <cellStyle name="SAPBEXstdDataEmph 5 5 2" xfId="19762"/>
    <cellStyle name="SAPBEXstdDataEmph 5 6" xfId="13647"/>
    <cellStyle name="SAPBEXstdDataEmph 5 6 2" xfId="4746"/>
    <cellStyle name="SAPBEXstdDataEmph 5 7" xfId="17161"/>
    <cellStyle name="SAPBEXstdDataEmph 5 8" xfId="27919"/>
    <cellStyle name="SAPBEXstdDataEmph 5 9" xfId="31619"/>
    <cellStyle name="SAPBEXstdDataEmph_PAL Graphs" xfId="760"/>
    <cellStyle name="SAPBEXstdItem" xfId="215"/>
    <cellStyle name="SAPBEXstdItem 10" xfId="17153"/>
    <cellStyle name="SAPBEXstdItem 11" xfId="27927"/>
    <cellStyle name="SAPBEXstdItem 12" xfId="31627"/>
    <cellStyle name="SAPBEXstdItem 2" xfId="761"/>
    <cellStyle name="SAPBEXstdItem 2 10" xfId="31628"/>
    <cellStyle name="SAPBEXstdItem 2 2" xfId="6281"/>
    <cellStyle name="SAPBEXstdItem 2 2 10" xfId="31629"/>
    <cellStyle name="SAPBEXstdItem 2 2 2" xfId="6282"/>
    <cellStyle name="SAPBEXstdItem 2 2 2 2" xfId="10516"/>
    <cellStyle name="SAPBEXstdItem 2 2 2 2 2" xfId="15730"/>
    <cellStyle name="SAPBEXstdItem 2 2 2 3" xfId="13658"/>
    <cellStyle name="SAPBEXstdItem 2 2 2 3 2" xfId="5039"/>
    <cellStyle name="SAPBEXstdItem 2 2 2 4" xfId="17150"/>
    <cellStyle name="SAPBEXstdItem 2 2 2 5" xfId="27930"/>
    <cellStyle name="SAPBEXstdItem 2 2 2 6" xfId="31630"/>
    <cellStyle name="SAPBEXstdItem 2 2 3" xfId="6283"/>
    <cellStyle name="SAPBEXstdItem 2 2 3 2" xfId="10517"/>
    <cellStyle name="SAPBEXstdItem 2 2 3 2 2" xfId="22309"/>
    <cellStyle name="SAPBEXstdItem 2 2 3 3" xfId="13659"/>
    <cellStyle name="SAPBEXstdItem 2 2 3 3 2" xfId="5045"/>
    <cellStyle name="SAPBEXstdItem 2 2 3 4" xfId="17149"/>
    <cellStyle name="SAPBEXstdItem 2 2 3 5" xfId="27931"/>
    <cellStyle name="SAPBEXstdItem 2 2 3 6" xfId="31631"/>
    <cellStyle name="SAPBEXstdItem 2 2 4" xfId="6284"/>
    <cellStyle name="SAPBEXstdItem 2 2 4 2" xfId="10518"/>
    <cellStyle name="SAPBEXstdItem 2 2 4 2 2" xfId="19766"/>
    <cellStyle name="SAPBEXstdItem 2 2 4 3" xfId="13660"/>
    <cellStyle name="SAPBEXstdItem 2 2 4 3 2" xfId="5046"/>
    <cellStyle name="SAPBEXstdItem 2 2 4 4" xfId="17148"/>
    <cellStyle name="SAPBEXstdItem 2 2 4 5" xfId="27932"/>
    <cellStyle name="SAPBEXstdItem 2 2 4 6" xfId="31632"/>
    <cellStyle name="SAPBEXstdItem 2 2 5" xfId="6285"/>
    <cellStyle name="SAPBEXstdItem 2 2 5 2" xfId="10519"/>
    <cellStyle name="SAPBEXstdItem 2 2 5 2 2" xfId="15729"/>
    <cellStyle name="SAPBEXstdItem 2 2 5 3" xfId="13661"/>
    <cellStyle name="SAPBEXstdItem 2 2 5 3 2" xfId="5048"/>
    <cellStyle name="SAPBEXstdItem 2 2 5 4" xfId="17147"/>
    <cellStyle name="SAPBEXstdItem 2 2 5 5" xfId="27933"/>
    <cellStyle name="SAPBEXstdItem 2 2 5 6" xfId="31633"/>
    <cellStyle name="SAPBEXstdItem 2 2 6" xfId="10515"/>
    <cellStyle name="SAPBEXstdItem 2 2 6 2" xfId="19767"/>
    <cellStyle name="SAPBEXstdItem 2 2 7" xfId="13657"/>
    <cellStyle name="SAPBEXstdItem 2 2 7 2" xfId="5038"/>
    <cellStyle name="SAPBEXstdItem 2 2 8" xfId="17151"/>
    <cellStyle name="SAPBEXstdItem 2 2 9" xfId="27929"/>
    <cellStyle name="SAPBEXstdItem 2 3" xfId="6286"/>
    <cellStyle name="SAPBEXstdItem 2 3 2" xfId="10520"/>
    <cellStyle name="SAPBEXstdItem 2 3 2 2" xfId="22308"/>
    <cellStyle name="SAPBEXstdItem 2 3 3" xfId="13662"/>
    <cellStyle name="SAPBEXstdItem 2 3 3 2" xfId="5067"/>
    <cellStyle name="SAPBEXstdItem 2 3 4" xfId="17146"/>
    <cellStyle name="SAPBEXstdItem 2 3 5" xfId="27934"/>
    <cellStyle name="SAPBEXstdItem 2 3 6" xfId="31634"/>
    <cellStyle name="SAPBEXstdItem 2 4" xfId="6287"/>
    <cellStyle name="SAPBEXstdItem 2 4 2" xfId="10521"/>
    <cellStyle name="SAPBEXstdItem 2 4 2 2" xfId="19765"/>
    <cellStyle name="SAPBEXstdItem 2 4 3" xfId="13663"/>
    <cellStyle name="SAPBEXstdItem 2 4 3 2" xfId="5096"/>
    <cellStyle name="SAPBEXstdItem 2 4 4" xfId="17145"/>
    <cellStyle name="SAPBEXstdItem 2 4 5" xfId="27935"/>
    <cellStyle name="SAPBEXstdItem 2 4 6" xfId="31635"/>
    <cellStyle name="SAPBEXstdItem 2 5" xfId="10514"/>
    <cellStyle name="SAPBEXstdItem 2 5 2" xfId="22310"/>
    <cellStyle name="SAPBEXstdItem 2 6" xfId="13656"/>
    <cellStyle name="SAPBEXstdItem 2 6 2" xfId="5034"/>
    <cellStyle name="SAPBEXstdItem 2 7" xfId="6280"/>
    <cellStyle name="SAPBEXstdItem 2 8" xfId="17152"/>
    <cellStyle name="SAPBEXstdItem 2 9" xfId="27928"/>
    <cellStyle name="SAPBEXstdItem 3" xfId="6288"/>
    <cellStyle name="SAPBEXstdItem 3 2" xfId="6289"/>
    <cellStyle name="SAPBEXstdItem 3 2 10" xfId="31637"/>
    <cellStyle name="SAPBEXstdItem 3 2 2" xfId="6290"/>
    <cellStyle name="SAPBEXstdItem 3 2 2 2" xfId="10524"/>
    <cellStyle name="SAPBEXstdItem 3 2 2 2 2" xfId="19764"/>
    <cellStyle name="SAPBEXstdItem 3 2 2 3" xfId="13666"/>
    <cellStyle name="SAPBEXstdItem 3 2 2 3 2" xfId="5171"/>
    <cellStyle name="SAPBEXstdItem 3 2 2 4" xfId="17142"/>
    <cellStyle name="SAPBEXstdItem 3 2 2 5" xfId="27938"/>
    <cellStyle name="SAPBEXstdItem 3 2 2 6" xfId="31638"/>
    <cellStyle name="SAPBEXstdItem 3 2 3" xfId="6291"/>
    <cellStyle name="SAPBEXstdItem 3 2 3 2" xfId="10525"/>
    <cellStyle name="SAPBEXstdItem 3 2 3 2 2" xfId="15727"/>
    <cellStyle name="SAPBEXstdItem 3 2 3 3" xfId="13667"/>
    <cellStyle name="SAPBEXstdItem 3 2 3 3 2" xfId="5209"/>
    <cellStyle name="SAPBEXstdItem 3 2 3 4" xfId="17141"/>
    <cellStyle name="SAPBEXstdItem 3 2 3 5" xfId="27939"/>
    <cellStyle name="SAPBEXstdItem 3 2 3 6" xfId="31639"/>
    <cellStyle name="SAPBEXstdItem 3 2 4" xfId="6292"/>
    <cellStyle name="SAPBEXstdItem 3 2 4 2" xfId="10526"/>
    <cellStyle name="SAPBEXstdItem 3 2 4 2 2" xfId="15726"/>
    <cellStyle name="SAPBEXstdItem 3 2 4 3" xfId="13668"/>
    <cellStyle name="SAPBEXstdItem 3 2 4 3 2" xfId="5226"/>
    <cellStyle name="SAPBEXstdItem 3 2 4 4" xfId="17140"/>
    <cellStyle name="SAPBEXstdItem 3 2 4 5" xfId="27940"/>
    <cellStyle name="SAPBEXstdItem 3 2 4 6" xfId="31640"/>
    <cellStyle name="SAPBEXstdItem 3 2 5" xfId="6293"/>
    <cellStyle name="SAPBEXstdItem 3 2 5 2" xfId="10527"/>
    <cellStyle name="SAPBEXstdItem 3 2 5 2 2" xfId="15725"/>
    <cellStyle name="SAPBEXstdItem 3 2 5 3" xfId="13669"/>
    <cellStyle name="SAPBEXstdItem 3 2 5 3 2" xfId="5255"/>
    <cellStyle name="SAPBEXstdItem 3 2 5 4" xfId="17139"/>
    <cellStyle name="SAPBEXstdItem 3 2 5 5" xfId="27941"/>
    <cellStyle name="SAPBEXstdItem 3 2 5 6" xfId="31641"/>
    <cellStyle name="SAPBEXstdItem 3 2 6" xfId="10523"/>
    <cellStyle name="SAPBEXstdItem 3 2 6 2" xfId="22307"/>
    <cellStyle name="SAPBEXstdItem 3 2 7" xfId="13665"/>
    <cellStyle name="SAPBEXstdItem 3 2 7 2" xfId="5170"/>
    <cellStyle name="SAPBEXstdItem 3 2 8" xfId="17143"/>
    <cellStyle name="SAPBEXstdItem 3 2 9" xfId="27937"/>
    <cellStyle name="SAPBEXstdItem 3 3" xfId="6294"/>
    <cellStyle name="SAPBEXstdItem 3 3 2" xfId="10528"/>
    <cellStyle name="SAPBEXstdItem 3 3 2 2" xfId="22297"/>
    <cellStyle name="SAPBEXstdItem 3 3 3" xfId="13670"/>
    <cellStyle name="SAPBEXstdItem 3 3 3 2" xfId="5284"/>
    <cellStyle name="SAPBEXstdItem 3 3 4" xfId="17138"/>
    <cellStyle name="SAPBEXstdItem 3 3 5" xfId="27942"/>
    <cellStyle name="SAPBEXstdItem 3 3 6" xfId="31642"/>
    <cellStyle name="SAPBEXstdItem 3 4" xfId="6295"/>
    <cellStyle name="SAPBEXstdItem 3 4 2" xfId="10529"/>
    <cellStyle name="SAPBEXstdItem 3 4 2 2" xfId="19754"/>
    <cellStyle name="SAPBEXstdItem 3 4 3" xfId="13671"/>
    <cellStyle name="SAPBEXstdItem 3 4 3 2" xfId="5285"/>
    <cellStyle name="SAPBEXstdItem 3 4 4" xfId="17137"/>
    <cellStyle name="SAPBEXstdItem 3 4 5" xfId="27943"/>
    <cellStyle name="SAPBEXstdItem 3 4 6" xfId="31643"/>
    <cellStyle name="SAPBEXstdItem 3 5" xfId="10522"/>
    <cellStyle name="SAPBEXstdItem 3 5 2" xfId="15728"/>
    <cellStyle name="SAPBEXstdItem 3 6" xfId="13664"/>
    <cellStyle name="SAPBEXstdItem 3 6 2" xfId="5141"/>
    <cellStyle name="SAPBEXstdItem 3 7" xfId="17144"/>
    <cellStyle name="SAPBEXstdItem 3 8" xfId="27936"/>
    <cellStyle name="SAPBEXstdItem 3 9" xfId="31636"/>
    <cellStyle name="SAPBEXstdItem 4" xfId="6296"/>
    <cellStyle name="SAPBEXstdItem 4 10" xfId="31644"/>
    <cellStyle name="SAPBEXstdItem 4 2" xfId="6297"/>
    <cellStyle name="SAPBEXstdItem 4 2 2" xfId="10531"/>
    <cellStyle name="SAPBEXstdItem 4 2 2 2" xfId="19761"/>
    <cellStyle name="SAPBEXstdItem 4 2 3" xfId="13673"/>
    <cellStyle name="SAPBEXstdItem 4 2 3 2" xfId="5342"/>
    <cellStyle name="SAPBEXstdItem 4 2 4" xfId="17135"/>
    <cellStyle name="SAPBEXstdItem 4 2 5" xfId="27945"/>
    <cellStyle name="SAPBEXstdItem 4 2 6" xfId="31645"/>
    <cellStyle name="SAPBEXstdItem 4 3" xfId="6298"/>
    <cellStyle name="SAPBEXstdItem 4 3 2" xfId="10532"/>
    <cellStyle name="SAPBEXstdItem 4 3 2 2" xfId="15724"/>
    <cellStyle name="SAPBEXstdItem 4 3 3" xfId="13674"/>
    <cellStyle name="SAPBEXstdItem 4 3 3 2" xfId="5371"/>
    <cellStyle name="SAPBEXstdItem 4 3 4" xfId="17134"/>
    <cellStyle name="SAPBEXstdItem 4 3 5" xfId="27946"/>
    <cellStyle name="SAPBEXstdItem 4 3 6" xfId="31646"/>
    <cellStyle name="SAPBEXstdItem 4 4" xfId="6299"/>
    <cellStyle name="SAPBEXstdItem 4 4 2" xfId="10533"/>
    <cellStyle name="SAPBEXstdItem 4 4 2 2" xfId="22303"/>
    <cellStyle name="SAPBEXstdItem 4 4 3" xfId="13675"/>
    <cellStyle name="SAPBEXstdItem 4 4 3 2" xfId="5400"/>
    <cellStyle name="SAPBEXstdItem 4 4 4" xfId="17133"/>
    <cellStyle name="SAPBEXstdItem 4 4 5" xfId="27947"/>
    <cellStyle name="SAPBEXstdItem 4 4 6" xfId="31647"/>
    <cellStyle name="SAPBEXstdItem 4 5" xfId="6300"/>
    <cellStyle name="SAPBEXstdItem 4 5 2" xfId="10534"/>
    <cellStyle name="SAPBEXstdItem 4 5 2 2" xfId="19760"/>
    <cellStyle name="SAPBEXstdItem 4 5 3" xfId="13676"/>
    <cellStyle name="SAPBEXstdItem 4 5 3 2" xfId="5429"/>
    <cellStyle name="SAPBEXstdItem 4 5 4" xfId="17132"/>
    <cellStyle name="SAPBEXstdItem 4 5 5" xfId="27948"/>
    <cellStyle name="SAPBEXstdItem 4 5 6" xfId="31648"/>
    <cellStyle name="SAPBEXstdItem 4 6" xfId="10530"/>
    <cellStyle name="SAPBEXstdItem 4 6 2" xfId="22304"/>
    <cellStyle name="SAPBEXstdItem 4 7" xfId="13672"/>
    <cellStyle name="SAPBEXstdItem 4 7 2" xfId="5313"/>
    <cellStyle name="SAPBEXstdItem 4 8" xfId="17136"/>
    <cellStyle name="SAPBEXstdItem 4 9" xfId="27944"/>
    <cellStyle name="SAPBEXstdItem 5" xfId="6301"/>
    <cellStyle name="SAPBEXstdItem 5 10" xfId="31649"/>
    <cellStyle name="SAPBEXstdItem 5 2" xfId="6302"/>
    <cellStyle name="SAPBEXstdItem 5 2 2" xfId="10536"/>
    <cellStyle name="SAPBEXstdItem 5 2 2 2" xfId="22298"/>
    <cellStyle name="SAPBEXstdItem 5 2 3" xfId="13678"/>
    <cellStyle name="SAPBEXstdItem 5 2 3 2" xfId="5487"/>
    <cellStyle name="SAPBEXstdItem 5 2 4" xfId="17130"/>
    <cellStyle name="SAPBEXstdItem 5 2 5" xfId="27950"/>
    <cellStyle name="SAPBEXstdItem 5 2 6" xfId="31650"/>
    <cellStyle name="SAPBEXstdItem 5 3" xfId="6303"/>
    <cellStyle name="SAPBEXstdItem 5 3 2" xfId="10537"/>
    <cellStyle name="SAPBEXstdItem 5 3 2 2" xfId="19755"/>
    <cellStyle name="SAPBEXstdItem 5 3 3" xfId="13679"/>
    <cellStyle name="SAPBEXstdItem 5 3 3 2" xfId="5488"/>
    <cellStyle name="SAPBEXstdItem 5 3 4" xfId="17129"/>
    <cellStyle name="SAPBEXstdItem 5 3 5" xfId="27951"/>
    <cellStyle name="SAPBEXstdItem 5 3 6" xfId="31651"/>
    <cellStyle name="SAPBEXstdItem 5 4" xfId="6304"/>
    <cellStyle name="SAPBEXstdItem 5 4 2" xfId="10538"/>
    <cellStyle name="SAPBEXstdItem 5 4 2 2" xfId="22302"/>
    <cellStyle name="SAPBEXstdItem 5 4 3" xfId="13680"/>
    <cellStyle name="SAPBEXstdItem 5 4 3 2" xfId="5505"/>
    <cellStyle name="SAPBEXstdItem 5 4 4" xfId="17128"/>
    <cellStyle name="SAPBEXstdItem 5 4 5" xfId="27952"/>
    <cellStyle name="SAPBEXstdItem 5 4 6" xfId="31652"/>
    <cellStyle name="SAPBEXstdItem 5 5" xfId="6305"/>
    <cellStyle name="SAPBEXstdItem 5 5 2" xfId="10539"/>
    <cellStyle name="SAPBEXstdItem 5 5 2 2" xfId="19759"/>
    <cellStyle name="SAPBEXstdItem 5 5 3" xfId="13681"/>
    <cellStyle name="SAPBEXstdItem 5 5 3 2" xfId="5506"/>
    <cellStyle name="SAPBEXstdItem 5 5 4" xfId="17127"/>
    <cellStyle name="SAPBEXstdItem 5 5 5" xfId="27953"/>
    <cellStyle name="SAPBEXstdItem 5 5 6" xfId="31653"/>
    <cellStyle name="SAPBEXstdItem 5 6" xfId="10535"/>
    <cellStyle name="SAPBEXstdItem 5 6 2" xfId="15723"/>
    <cellStyle name="SAPBEXstdItem 5 7" xfId="13677"/>
    <cellStyle name="SAPBEXstdItem 5 7 2" xfId="5458"/>
    <cellStyle name="SAPBEXstdItem 5 8" xfId="17131"/>
    <cellStyle name="SAPBEXstdItem 5 9" xfId="27949"/>
    <cellStyle name="SAPBEXstdItem 6" xfId="6306"/>
    <cellStyle name="SAPBEXstdItem 6 2" xfId="10540"/>
    <cellStyle name="SAPBEXstdItem 6 2 2" xfId="15722"/>
    <cellStyle name="SAPBEXstdItem 6 3" xfId="13682"/>
    <cellStyle name="SAPBEXstdItem 6 3 2" xfId="5514"/>
    <cellStyle name="SAPBEXstdItem 6 4" xfId="17126"/>
    <cellStyle name="SAPBEXstdItem 6 5" xfId="27954"/>
    <cellStyle name="SAPBEXstdItem 6 6" xfId="31654"/>
    <cellStyle name="SAPBEXstdItem 7" xfId="6307"/>
    <cellStyle name="SAPBEXstdItem 7 2" xfId="10541"/>
    <cellStyle name="SAPBEXstdItem 7 2 2" xfId="22301"/>
    <cellStyle name="SAPBEXstdItem 7 3" xfId="13683"/>
    <cellStyle name="SAPBEXstdItem 7 3 2" xfId="5523"/>
    <cellStyle name="SAPBEXstdItem 7 4" xfId="17125"/>
    <cellStyle name="SAPBEXstdItem 7 5" xfId="27955"/>
    <cellStyle name="SAPBEXstdItem 7 6" xfId="31655"/>
    <cellStyle name="SAPBEXstdItem 8" xfId="10513"/>
    <cellStyle name="SAPBEXstdItem 8 2" xfId="19763"/>
    <cellStyle name="SAPBEXstdItem 9" xfId="13655"/>
    <cellStyle name="SAPBEXstdItem 9 2" xfId="5033"/>
    <cellStyle name="SAPBEXstdItem_2009-12 Comms actuals " xfId="762"/>
    <cellStyle name="SAPBEXstdItemX" xfId="216"/>
    <cellStyle name="SAPBEXstdItemX 2" xfId="763"/>
    <cellStyle name="SAPBEXstdItemX 2 10" xfId="31656"/>
    <cellStyle name="SAPBEXstdItemX 2 2" xfId="6310"/>
    <cellStyle name="SAPBEXstdItemX 2 2 10" xfId="31657"/>
    <cellStyle name="SAPBEXstdItemX 2 2 2" xfId="6311"/>
    <cellStyle name="SAPBEXstdItemX 2 2 2 2" xfId="10544"/>
    <cellStyle name="SAPBEXstdItemX 2 2 2 2 2" xfId="22300"/>
    <cellStyle name="SAPBEXstdItemX 2 2 2 3" xfId="13686"/>
    <cellStyle name="SAPBEXstdItemX 2 2 2 3 2" xfId="5559"/>
    <cellStyle name="SAPBEXstdItemX 2 2 2 4" xfId="17122"/>
    <cellStyle name="SAPBEXstdItemX 2 2 2 5" xfId="27958"/>
    <cellStyle name="SAPBEXstdItemX 2 2 2 6" xfId="31658"/>
    <cellStyle name="SAPBEXstdItemX 2 2 3" xfId="6312"/>
    <cellStyle name="SAPBEXstdItemX 2 2 3 2" xfId="10545"/>
    <cellStyle name="SAPBEXstdItemX 2 2 3 2 2" xfId="19757"/>
    <cellStyle name="SAPBEXstdItemX 2 2 3 3" xfId="13687"/>
    <cellStyle name="SAPBEXstdItemX 2 2 3 3 2" xfId="5560"/>
    <cellStyle name="SAPBEXstdItemX 2 2 3 4" xfId="6411"/>
    <cellStyle name="SAPBEXstdItemX 2 2 3 5" xfId="27959"/>
    <cellStyle name="SAPBEXstdItemX 2 2 3 6" xfId="31659"/>
    <cellStyle name="SAPBEXstdItemX 2 2 4" xfId="6313"/>
    <cellStyle name="SAPBEXstdItemX 2 2 4 2" xfId="10546"/>
    <cellStyle name="SAPBEXstdItemX 2 2 4 2 2" xfId="15720"/>
    <cellStyle name="SAPBEXstdItemX 2 2 4 3" xfId="13688"/>
    <cellStyle name="SAPBEXstdItemX 2 2 4 3 2" xfId="5578"/>
    <cellStyle name="SAPBEXstdItemX 2 2 4 4" xfId="17121"/>
    <cellStyle name="SAPBEXstdItemX 2 2 4 5" xfId="27960"/>
    <cellStyle name="SAPBEXstdItemX 2 2 4 6" xfId="31660"/>
    <cellStyle name="SAPBEXstdItemX 2 2 5" xfId="6314"/>
    <cellStyle name="SAPBEXstdItemX 2 2 5 2" xfId="10547"/>
    <cellStyle name="SAPBEXstdItemX 2 2 5 2 2" xfId="22299"/>
    <cellStyle name="SAPBEXstdItemX 2 2 5 3" xfId="13689"/>
    <cellStyle name="SAPBEXstdItemX 2 2 5 3 2" xfId="5579"/>
    <cellStyle name="SAPBEXstdItemX 2 2 5 4" xfId="17120"/>
    <cellStyle name="SAPBEXstdItemX 2 2 5 5" xfId="27961"/>
    <cellStyle name="SAPBEXstdItemX 2 2 5 6" xfId="31661"/>
    <cellStyle name="SAPBEXstdItemX 2 2 6" xfId="10543"/>
    <cellStyle name="SAPBEXstdItemX 2 2 6 2" xfId="15721"/>
    <cellStyle name="SAPBEXstdItemX 2 2 7" xfId="13685"/>
    <cellStyle name="SAPBEXstdItemX 2 2 7 2" xfId="5532"/>
    <cellStyle name="SAPBEXstdItemX 2 2 8" xfId="17123"/>
    <cellStyle name="SAPBEXstdItemX 2 2 9" xfId="27957"/>
    <cellStyle name="SAPBEXstdItemX 2 3" xfId="6315"/>
    <cellStyle name="SAPBEXstdItemX 2 3 10" xfId="31662"/>
    <cellStyle name="SAPBEXstdItemX 2 3 2" xfId="6316"/>
    <cellStyle name="SAPBEXstdItemX 2 3 2 2" xfId="10549"/>
    <cellStyle name="SAPBEXstdItemX 2 3 2 2 2" xfId="15719"/>
    <cellStyle name="SAPBEXstdItemX 2 3 2 3" xfId="13691"/>
    <cellStyle name="SAPBEXstdItemX 2 3 2 3 2" xfId="5629"/>
    <cellStyle name="SAPBEXstdItemX 2 3 2 4" xfId="17118"/>
    <cellStyle name="SAPBEXstdItemX 2 3 2 5" xfId="27963"/>
    <cellStyle name="SAPBEXstdItemX 2 3 2 6" xfId="31663"/>
    <cellStyle name="SAPBEXstdItemX 2 3 3" xfId="6317"/>
    <cellStyle name="SAPBEXstdItemX 2 3 3 2" xfId="10550"/>
    <cellStyle name="SAPBEXstdItemX 2 3 3 2 2" xfId="15718"/>
    <cellStyle name="SAPBEXstdItemX 2 3 3 3" xfId="13692"/>
    <cellStyle name="SAPBEXstdItemX 2 3 3 3 2" xfId="5642"/>
    <cellStyle name="SAPBEXstdItemX 2 3 3 4" xfId="17117"/>
    <cellStyle name="SAPBEXstdItemX 2 3 3 5" xfId="27964"/>
    <cellStyle name="SAPBEXstdItemX 2 3 3 6" xfId="31664"/>
    <cellStyle name="SAPBEXstdItemX 2 3 4" xfId="6318"/>
    <cellStyle name="SAPBEXstdItemX 2 3 4 2" xfId="10551"/>
    <cellStyle name="SAPBEXstdItemX 2 3 4 2 2" xfId="15717"/>
    <cellStyle name="SAPBEXstdItemX 2 3 4 3" xfId="13693"/>
    <cellStyle name="SAPBEXstdItemX 2 3 4 3 2" xfId="5655"/>
    <cellStyle name="SAPBEXstdItemX 2 3 4 4" xfId="17116"/>
    <cellStyle name="SAPBEXstdItemX 2 3 4 5" xfId="27965"/>
    <cellStyle name="SAPBEXstdItemX 2 3 4 6" xfId="31665"/>
    <cellStyle name="SAPBEXstdItemX 2 3 5" xfId="6319"/>
    <cellStyle name="SAPBEXstdItemX 2 3 5 2" xfId="10552"/>
    <cellStyle name="SAPBEXstdItemX 2 3 5 2 2" xfId="22289"/>
    <cellStyle name="SAPBEXstdItemX 2 3 5 3" xfId="13694"/>
    <cellStyle name="SAPBEXstdItemX 2 3 5 3 2" xfId="5668"/>
    <cellStyle name="SAPBEXstdItemX 2 3 5 4" xfId="17115"/>
    <cellStyle name="SAPBEXstdItemX 2 3 5 5" xfId="27966"/>
    <cellStyle name="SAPBEXstdItemX 2 3 5 6" xfId="31666"/>
    <cellStyle name="SAPBEXstdItemX 2 3 6" xfId="10548"/>
    <cellStyle name="SAPBEXstdItemX 2 3 6 2" xfId="19756"/>
    <cellStyle name="SAPBEXstdItemX 2 3 7" xfId="13690"/>
    <cellStyle name="SAPBEXstdItemX 2 3 7 2" xfId="5627"/>
    <cellStyle name="SAPBEXstdItemX 2 3 8" xfId="17119"/>
    <cellStyle name="SAPBEXstdItemX 2 3 9" xfId="27962"/>
    <cellStyle name="SAPBEXstdItemX 2 4" xfId="6320"/>
    <cellStyle name="SAPBEXstdItemX 2 4 2" xfId="10553"/>
    <cellStyle name="SAPBEXstdItemX 2 4 2 2" xfId="19746"/>
    <cellStyle name="SAPBEXstdItemX 2 4 3" xfId="13695"/>
    <cellStyle name="SAPBEXstdItemX 2 4 3 2" xfId="5735"/>
    <cellStyle name="SAPBEXstdItemX 2 4 4" xfId="17114"/>
    <cellStyle name="SAPBEXstdItemX 2 4 5" xfId="27967"/>
    <cellStyle name="SAPBEXstdItemX 2 4 6" xfId="31667"/>
    <cellStyle name="SAPBEXstdItemX 2 5" xfId="6321"/>
    <cellStyle name="SAPBEXstdItemX 2 5 2" xfId="10554"/>
    <cellStyle name="SAPBEXstdItemX 2 5 2 2" xfId="22296"/>
    <cellStyle name="SAPBEXstdItemX 2 5 3" xfId="13696"/>
    <cellStyle name="SAPBEXstdItemX 2 5 3 2" xfId="5737"/>
    <cellStyle name="SAPBEXstdItemX 2 5 4" xfId="17113"/>
    <cellStyle name="SAPBEXstdItemX 2 5 5" xfId="27968"/>
    <cellStyle name="SAPBEXstdItemX 2 5 6" xfId="31668"/>
    <cellStyle name="SAPBEXstdItemX 2 6" xfId="10542"/>
    <cellStyle name="SAPBEXstdItemX 2 6 2" xfId="19758"/>
    <cellStyle name="SAPBEXstdItemX 2 7" xfId="13684"/>
    <cellStyle name="SAPBEXstdItemX 2 7 2" xfId="5524"/>
    <cellStyle name="SAPBEXstdItemX 2 8" xfId="17124"/>
    <cellStyle name="SAPBEXstdItemX 2 9" xfId="27956"/>
    <cellStyle name="SAPBEXstdItemX 3" xfId="6322"/>
    <cellStyle name="SAPBEXstdItemX 3 10" xfId="31669"/>
    <cellStyle name="SAPBEXstdItemX 3 2" xfId="6323"/>
    <cellStyle name="SAPBEXstdItemX 3 2 10" xfId="31670"/>
    <cellStyle name="SAPBEXstdItemX 3 2 2" xfId="6324"/>
    <cellStyle name="SAPBEXstdItemX 3 2 2 2" xfId="10557"/>
    <cellStyle name="SAPBEXstdItemX 3 2 2 2 2" xfId="22295"/>
    <cellStyle name="SAPBEXstdItemX 3 2 2 3" xfId="13699"/>
    <cellStyle name="SAPBEXstdItemX 3 2 2 3 2" xfId="5776"/>
    <cellStyle name="SAPBEXstdItemX 3 2 2 4" xfId="17110"/>
    <cellStyle name="SAPBEXstdItemX 3 2 2 5" xfId="27971"/>
    <cellStyle name="SAPBEXstdItemX 3 2 2 6" xfId="31671"/>
    <cellStyle name="SAPBEXstdItemX 3 2 3" xfId="6325"/>
    <cellStyle name="SAPBEXstdItemX 3 2 3 2" xfId="10558"/>
    <cellStyle name="SAPBEXstdItemX 3 2 3 2 2" xfId="19752"/>
    <cellStyle name="SAPBEXstdItemX 3 2 3 3" xfId="13700"/>
    <cellStyle name="SAPBEXstdItemX 3 2 3 3 2" xfId="5813"/>
    <cellStyle name="SAPBEXstdItemX 3 2 3 4" xfId="17109"/>
    <cellStyle name="SAPBEXstdItemX 3 2 3 5" xfId="27972"/>
    <cellStyle name="SAPBEXstdItemX 3 2 3 6" xfId="31672"/>
    <cellStyle name="SAPBEXstdItemX 3 2 4" xfId="6326"/>
    <cellStyle name="SAPBEXstdItemX 3 2 4 2" xfId="10559"/>
    <cellStyle name="SAPBEXstdItemX 3 2 4 2 2" xfId="15715"/>
    <cellStyle name="SAPBEXstdItemX 3 2 4 3" xfId="13701"/>
    <cellStyle name="SAPBEXstdItemX 3 2 4 3 2" xfId="5843"/>
    <cellStyle name="SAPBEXstdItemX 3 2 4 4" xfId="17108"/>
    <cellStyle name="SAPBEXstdItemX 3 2 4 5" xfId="27973"/>
    <cellStyle name="SAPBEXstdItemX 3 2 4 6" xfId="31673"/>
    <cellStyle name="SAPBEXstdItemX 3 2 5" xfId="6327"/>
    <cellStyle name="SAPBEXstdItemX 3 2 5 2" xfId="10560"/>
    <cellStyle name="SAPBEXstdItemX 3 2 5 2 2" xfId="22290"/>
    <cellStyle name="SAPBEXstdItemX 3 2 5 3" xfId="13702"/>
    <cellStyle name="SAPBEXstdItemX 3 2 5 3 2" xfId="5845"/>
    <cellStyle name="SAPBEXstdItemX 3 2 5 4" xfId="17107"/>
    <cellStyle name="SAPBEXstdItemX 3 2 5 5" xfId="27974"/>
    <cellStyle name="SAPBEXstdItemX 3 2 5 6" xfId="31674"/>
    <cellStyle name="SAPBEXstdItemX 3 2 6" xfId="10556"/>
    <cellStyle name="SAPBEXstdItemX 3 2 6 2" xfId="15716"/>
    <cellStyle name="SAPBEXstdItemX 3 2 7" xfId="13698"/>
    <cellStyle name="SAPBEXstdItemX 3 2 7 2" xfId="5763"/>
    <cellStyle name="SAPBEXstdItemX 3 2 8" xfId="17111"/>
    <cellStyle name="SAPBEXstdItemX 3 2 9" xfId="27970"/>
    <cellStyle name="SAPBEXstdItemX 3 3" xfId="6328"/>
    <cellStyle name="SAPBEXstdItemX 3 3 10" xfId="31675"/>
    <cellStyle name="SAPBEXstdItemX 3 3 2" xfId="6329"/>
    <cellStyle name="SAPBEXstdItemX 3 3 2 2" xfId="10562"/>
    <cellStyle name="SAPBEXstdItemX 3 3 2 2 2" xfId="22294"/>
    <cellStyle name="SAPBEXstdItemX 3 3 2 3" xfId="13704"/>
    <cellStyle name="SAPBEXstdItemX 3 3 2 3 2" xfId="5871"/>
    <cellStyle name="SAPBEXstdItemX 3 3 2 4" xfId="17106"/>
    <cellStyle name="SAPBEXstdItemX 3 3 2 5" xfId="27976"/>
    <cellStyle name="SAPBEXstdItemX 3 3 2 6" xfId="31676"/>
    <cellStyle name="SAPBEXstdItemX 3 3 3" xfId="6330"/>
    <cellStyle name="SAPBEXstdItemX 3 3 3 2" xfId="10563"/>
    <cellStyle name="SAPBEXstdItemX 3 3 3 2 2" xfId="19751"/>
    <cellStyle name="SAPBEXstdItemX 3 3 3 3" xfId="13705"/>
    <cellStyle name="SAPBEXstdItemX 3 3 3 3 2" xfId="5884"/>
    <cellStyle name="SAPBEXstdItemX 3 3 3 4" xfId="17105"/>
    <cellStyle name="SAPBEXstdItemX 3 3 3 5" xfId="27977"/>
    <cellStyle name="SAPBEXstdItemX 3 3 3 6" xfId="31677"/>
    <cellStyle name="SAPBEXstdItemX 3 3 4" xfId="6331"/>
    <cellStyle name="SAPBEXstdItemX 3 3 4 2" xfId="10564"/>
    <cellStyle name="SAPBEXstdItemX 3 3 4 2 2" xfId="15714"/>
    <cellStyle name="SAPBEXstdItemX 3 3 4 3" xfId="13706"/>
    <cellStyle name="SAPBEXstdItemX 3 3 4 3 2" xfId="5921"/>
    <cellStyle name="SAPBEXstdItemX 3 3 4 4" xfId="17104"/>
    <cellStyle name="SAPBEXstdItemX 3 3 4 5" xfId="27978"/>
    <cellStyle name="SAPBEXstdItemX 3 3 4 6" xfId="31678"/>
    <cellStyle name="SAPBEXstdItemX 3 3 5" xfId="6332"/>
    <cellStyle name="SAPBEXstdItemX 3 3 5 2" xfId="10565"/>
    <cellStyle name="SAPBEXstdItemX 3 3 5 2 2" xfId="22293"/>
    <cellStyle name="SAPBEXstdItemX 3 3 5 3" xfId="13707"/>
    <cellStyle name="SAPBEXstdItemX 3 3 5 3 2" xfId="5951"/>
    <cellStyle name="SAPBEXstdItemX 3 3 5 4" xfId="17103"/>
    <cellStyle name="SAPBEXstdItemX 3 3 5 5" xfId="27979"/>
    <cellStyle name="SAPBEXstdItemX 3 3 5 6" xfId="31679"/>
    <cellStyle name="SAPBEXstdItemX 3 3 6" xfId="10561"/>
    <cellStyle name="SAPBEXstdItemX 3 3 6 2" xfId="19747"/>
    <cellStyle name="SAPBEXstdItemX 3 3 7" xfId="13703"/>
    <cellStyle name="SAPBEXstdItemX 3 3 7 2" xfId="5858"/>
    <cellStyle name="SAPBEXstdItemX 3 3 8" xfId="6432"/>
    <cellStyle name="SAPBEXstdItemX 3 3 9" xfId="27975"/>
    <cellStyle name="SAPBEXstdItemX 3 4" xfId="6333"/>
    <cellStyle name="SAPBEXstdItemX 3 4 2" xfId="10566"/>
    <cellStyle name="SAPBEXstdItemX 3 4 2 2" xfId="19750"/>
    <cellStyle name="SAPBEXstdItemX 3 4 3" xfId="13708"/>
    <cellStyle name="SAPBEXstdItemX 3 4 3 2" xfId="5953"/>
    <cellStyle name="SAPBEXstdItemX 3 4 4" xfId="17102"/>
    <cellStyle name="SAPBEXstdItemX 3 4 5" xfId="27980"/>
    <cellStyle name="SAPBEXstdItemX 3 4 6" xfId="31680"/>
    <cellStyle name="SAPBEXstdItemX 3 5" xfId="6334"/>
    <cellStyle name="SAPBEXstdItemX 3 5 2" xfId="10567"/>
    <cellStyle name="SAPBEXstdItemX 3 5 2 2" xfId="15713"/>
    <cellStyle name="SAPBEXstdItemX 3 5 3" xfId="13709"/>
    <cellStyle name="SAPBEXstdItemX 3 5 3 2" xfId="5966"/>
    <cellStyle name="SAPBEXstdItemX 3 5 4" xfId="17101"/>
    <cellStyle name="SAPBEXstdItemX 3 5 5" xfId="27981"/>
    <cellStyle name="SAPBEXstdItemX 3 5 6" xfId="31681"/>
    <cellStyle name="SAPBEXstdItemX 3 6" xfId="10555"/>
    <cellStyle name="SAPBEXstdItemX 3 6 2" xfId="19753"/>
    <cellStyle name="SAPBEXstdItemX 3 7" xfId="13697"/>
    <cellStyle name="SAPBEXstdItemX 3 7 2" xfId="5750"/>
    <cellStyle name="SAPBEXstdItemX 3 8" xfId="17112"/>
    <cellStyle name="SAPBEXstdItemX 3 9" xfId="27969"/>
    <cellStyle name="SAPBEXstdItemX_BW Capital Summary Flash December 07" xfId="6335"/>
    <cellStyle name="SAPBEXtitle" xfId="217"/>
    <cellStyle name="SAPBEXtitle 2" xfId="764"/>
    <cellStyle name="SAPBEXtitle 2 2" xfId="6338"/>
    <cellStyle name="SAPBEXtitle 2 2 10" xfId="31683"/>
    <cellStyle name="SAPBEXtitle 2 2 2" xfId="6339"/>
    <cellStyle name="SAPBEXtitle 2 2 2 2" xfId="10570"/>
    <cellStyle name="SAPBEXtitle 2 2 2 2 2" xfId="15712"/>
    <cellStyle name="SAPBEXtitle 2 2 2 3" xfId="13712"/>
    <cellStyle name="SAPBEXtitle 2 2 2 3 2" xfId="6029"/>
    <cellStyle name="SAPBEXtitle 2 2 2 4" xfId="17098"/>
    <cellStyle name="SAPBEXtitle 2 2 2 5" xfId="27984"/>
    <cellStyle name="SAPBEXtitle 2 2 2 6" xfId="31684"/>
    <cellStyle name="SAPBEXtitle 2 2 3" xfId="6340"/>
    <cellStyle name="SAPBEXtitle 2 2 3 2" xfId="10571"/>
    <cellStyle name="SAPBEXtitle 2 2 3 2 2" xfId="22291"/>
    <cellStyle name="SAPBEXtitle 2 2 3 3" xfId="13713"/>
    <cellStyle name="SAPBEXtitle 2 2 3 3 2" xfId="6030"/>
    <cellStyle name="SAPBEXtitle 2 2 3 4" xfId="17097"/>
    <cellStyle name="SAPBEXtitle 2 2 3 5" xfId="27985"/>
    <cellStyle name="SAPBEXtitle 2 2 3 6" xfId="31685"/>
    <cellStyle name="SAPBEXtitle 2 2 4" xfId="6341"/>
    <cellStyle name="SAPBEXtitle 2 2 4 2" xfId="10572"/>
    <cellStyle name="SAPBEXtitle 2 2 4 2 2" xfId="19748"/>
    <cellStyle name="SAPBEXtitle 2 2 4 3" xfId="13714"/>
    <cellStyle name="SAPBEXtitle 2 2 4 3 2" xfId="6031"/>
    <cellStyle name="SAPBEXtitle 2 2 4 4" xfId="17096"/>
    <cellStyle name="SAPBEXtitle 2 2 4 5" xfId="27986"/>
    <cellStyle name="SAPBEXtitle 2 2 4 6" xfId="31686"/>
    <cellStyle name="SAPBEXtitle 2 2 5" xfId="6342"/>
    <cellStyle name="SAPBEXtitle 2 2 5 2" xfId="10573"/>
    <cellStyle name="SAPBEXtitle 2 2 5 2 2" xfId="15711"/>
    <cellStyle name="SAPBEXtitle 2 2 5 3" xfId="13715"/>
    <cellStyle name="SAPBEXtitle 2 2 5 3 2" xfId="6035"/>
    <cellStyle name="SAPBEXtitle 2 2 5 4" xfId="17095"/>
    <cellStyle name="SAPBEXtitle 2 2 5 5" xfId="27987"/>
    <cellStyle name="SAPBEXtitle 2 2 5 6" xfId="31687"/>
    <cellStyle name="SAPBEXtitle 2 2 6" xfId="10569"/>
    <cellStyle name="SAPBEXtitle 2 2 6 2" xfId="19749"/>
    <cellStyle name="SAPBEXtitle 2 2 7" xfId="13711"/>
    <cellStyle name="SAPBEXtitle 2 2 7 2" xfId="5992"/>
    <cellStyle name="SAPBEXtitle 2 2 8" xfId="17099"/>
    <cellStyle name="SAPBEXtitle 2 2 9" xfId="27983"/>
    <cellStyle name="SAPBEXtitle 2 3" xfId="6343"/>
    <cellStyle name="SAPBEXtitle 2 3 2" xfId="10574"/>
    <cellStyle name="SAPBEXtitle 2 3 2 2" xfId="15710"/>
    <cellStyle name="SAPBEXtitle 2 3 3" xfId="13716"/>
    <cellStyle name="SAPBEXtitle 2 3 3 2" xfId="6074"/>
    <cellStyle name="SAPBEXtitle 2 3 4" xfId="17094"/>
    <cellStyle name="SAPBEXtitle 2 3 5" xfId="27988"/>
    <cellStyle name="SAPBEXtitle 2 3 6" xfId="31688"/>
    <cellStyle name="SAPBEXtitle 2 4" xfId="6344"/>
    <cellStyle name="SAPBEXtitle 2 4 2" xfId="10575"/>
    <cellStyle name="SAPBEXtitle 2 4 2 2" xfId="15709"/>
    <cellStyle name="SAPBEXtitle 2 4 3" xfId="13717"/>
    <cellStyle name="SAPBEXtitle 2 4 3 2" xfId="6075"/>
    <cellStyle name="SAPBEXtitle 2 4 4" xfId="17093"/>
    <cellStyle name="SAPBEXtitle 2 4 5" xfId="27989"/>
    <cellStyle name="SAPBEXtitle 2 4 6" xfId="31689"/>
    <cellStyle name="SAPBEXtitle 2 5" xfId="10568"/>
    <cellStyle name="SAPBEXtitle 2 5 2" xfId="22292"/>
    <cellStyle name="SAPBEXtitle 2 6" xfId="13710"/>
    <cellStyle name="SAPBEXtitle 2 6 2" xfId="5979"/>
    <cellStyle name="SAPBEXtitle 2 7" xfId="17100"/>
    <cellStyle name="SAPBEXtitle 2 8" xfId="27982"/>
    <cellStyle name="SAPBEXtitle 2 9" xfId="31682"/>
    <cellStyle name="SAPBEXtitle 3" xfId="765"/>
    <cellStyle name="SAPBEXtitle 3 2" xfId="6346"/>
    <cellStyle name="SAPBEXtitle 3 2 10" xfId="31691"/>
    <cellStyle name="SAPBEXtitle 3 2 2" xfId="6347"/>
    <cellStyle name="SAPBEXtitle 3 2 2 2" xfId="10578"/>
    <cellStyle name="SAPBEXtitle 3 2 2 2 2" xfId="22288"/>
    <cellStyle name="SAPBEXtitle 3 2 2 3" xfId="13720"/>
    <cellStyle name="SAPBEXtitle 3 2 2 3 2" xfId="6178"/>
    <cellStyle name="SAPBEXtitle 3 2 2 4" xfId="17091"/>
    <cellStyle name="SAPBEXtitle 3 2 2 5" xfId="27992"/>
    <cellStyle name="SAPBEXtitle 3 2 2 6" xfId="31692"/>
    <cellStyle name="SAPBEXtitle 3 2 3" xfId="6348"/>
    <cellStyle name="SAPBEXtitle 3 2 3 2" xfId="10579"/>
    <cellStyle name="SAPBEXtitle 3 2 3 2 2" xfId="19745"/>
    <cellStyle name="SAPBEXtitle 3 2 3 3" xfId="13721"/>
    <cellStyle name="SAPBEXtitle 3 2 3 3 2" xfId="6179"/>
    <cellStyle name="SAPBEXtitle 3 2 3 4" xfId="17090"/>
    <cellStyle name="SAPBEXtitle 3 2 3 5" xfId="27993"/>
    <cellStyle name="SAPBEXtitle 3 2 3 6" xfId="31693"/>
    <cellStyle name="SAPBEXtitle 3 2 4" xfId="6349"/>
    <cellStyle name="SAPBEXtitle 3 2 4 2" xfId="10580"/>
    <cellStyle name="SAPBEXtitle 3 2 4 2 2" xfId="15708"/>
    <cellStyle name="SAPBEXtitle 3 2 4 3" xfId="13722"/>
    <cellStyle name="SAPBEXtitle 3 2 4 3 2" xfId="6217"/>
    <cellStyle name="SAPBEXtitle 3 2 4 4" xfId="17089"/>
    <cellStyle name="SAPBEXtitle 3 2 4 5" xfId="27994"/>
    <cellStyle name="SAPBEXtitle 3 2 4 6" xfId="31694"/>
    <cellStyle name="SAPBEXtitle 3 2 5" xfId="6350"/>
    <cellStyle name="SAPBEXtitle 3 2 5 2" xfId="10581"/>
    <cellStyle name="SAPBEXtitle 3 2 5 2 2" xfId="22287"/>
    <cellStyle name="SAPBEXtitle 3 2 5 3" xfId="13723"/>
    <cellStyle name="SAPBEXtitle 3 2 5 3 2" xfId="6246"/>
    <cellStyle name="SAPBEXtitle 3 2 5 4" xfId="17088"/>
    <cellStyle name="SAPBEXtitle 3 2 5 5" xfId="27995"/>
    <cellStyle name="SAPBEXtitle 3 2 5 6" xfId="31695"/>
    <cellStyle name="SAPBEXtitle 3 2 6" xfId="10577"/>
    <cellStyle name="SAPBEXtitle 3 2 6 2" xfId="19738"/>
    <cellStyle name="SAPBEXtitle 3 2 7" xfId="13719"/>
    <cellStyle name="SAPBEXtitle 3 2 7 2" xfId="6138"/>
    <cellStyle name="SAPBEXtitle 3 2 8" xfId="6412"/>
    <cellStyle name="SAPBEXtitle 3 2 9" xfId="27991"/>
    <cellStyle name="SAPBEXtitle 3 3" xfId="6351"/>
    <cellStyle name="SAPBEXtitle 3 3 2" xfId="10582"/>
    <cellStyle name="SAPBEXtitle 3 3 2 2" xfId="19744"/>
    <cellStyle name="SAPBEXtitle 3 3 3" xfId="13724"/>
    <cellStyle name="SAPBEXtitle 3 3 3 2" xfId="6279"/>
    <cellStyle name="SAPBEXtitle 3 3 4" xfId="17087"/>
    <cellStyle name="SAPBEXtitle 3 3 5" xfId="27996"/>
    <cellStyle name="SAPBEXtitle 3 3 6" xfId="31696"/>
    <cellStyle name="SAPBEXtitle 3 4" xfId="6352"/>
    <cellStyle name="SAPBEXtitle 3 4 2" xfId="10583"/>
    <cellStyle name="SAPBEXtitle 3 4 2 2" xfId="15707"/>
    <cellStyle name="SAPBEXtitle 3 4 3" xfId="13725"/>
    <cellStyle name="SAPBEXtitle 3 4 3 2" xfId="6308"/>
    <cellStyle name="SAPBEXtitle 3 4 4" xfId="17086"/>
    <cellStyle name="SAPBEXtitle 3 4 5" xfId="27997"/>
    <cellStyle name="SAPBEXtitle 3 4 6" xfId="31697"/>
    <cellStyle name="SAPBEXtitle 3 5" xfId="10576"/>
    <cellStyle name="SAPBEXtitle 3 5 2" xfId="22281"/>
    <cellStyle name="SAPBEXtitle 3 6" xfId="13718"/>
    <cellStyle name="SAPBEXtitle 3 6 2" xfId="6113"/>
    <cellStyle name="SAPBEXtitle 3 7" xfId="17092"/>
    <cellStyle name="SAPBEXtitle 3 8" xfId="27990"/>
    <cellStyle name="SAPBEXtitle 3 9" xfId="31690"/>
    <cellStyle name="SAPBEXtitle_BW Capital Summary Flash December 07" xfId="6353"/>
    <cellStyle name="SAPBEXunassignedItem" xfId="218"/>
    <cellStyle name="SAPBEXunassignedItem 2" xfId="766"/>
    <cellStyle name="SAPBEXunassignedItem 2 2" xfId="6356"/>
    <cellStyle name="SAPBEXunassignedItem 2 2 2" xfId="6357"/>
    <cellStyle name="SAPBEXunassignedItem 2 2 2 2" xfId="13729"/>
    <cellStyle name="SAPBEXunassignedItem 2 2 2 2 2" xfId="6345"/>
    <cellStyle name="SAPBEXunassignedItem 2 2 2 3" xfId="28001"/>
    <cellStyle name="SAPBEXunassignedItem 2 2 2 4" xfId="31701"/>
    <cellStyle name="SAPBEXunassignedItem 2 2 3" xfId="13728"/>
    <cellStyle name="SAPBEXunassignedItem 2 2 3 2" xfId="6337"/>
    <cellStyle name="SAPBEXunassignedItem 2 2 4" xfId="28000"/>
    <cellStyle name="SAPBEXunassignedItem 2 2 5" xfId="31700"/>
    <cellStyle name="SAPBEXunassignedItem 2 3" xfId="6358"/>
    <cellStyle name="SAPBEXunassignedItem 2 3 2" xfId="13730"/>
    <cellStyle name="SAPBEXunassignedItem 2 3 2 2" xfId="6354"/>
    <cellStyle name="SAPBEXunassignedItem 2 3 3" xfId="28002"/>
    <cellStyle name="SAPBEXunassignedItem 2 3 4" xfId="31702"/>
    <cellStyle name="SAPBEXunassignedItem 2 4" xfId="13727"/>
    <cellStyle name="SAPBEXunassignedItem 2 4 2" xfId="6336"/>
    <cellStyle name="SAPBEXunassignedItem 2 5" xfId="27999"/>
    <cellStyle name="SAPBEXunassignedItem 2 6" xfId="31699"/>
    <cellStyle name="SAPBEXunassignedItem 3" xfId="6359"/>
    <cellStyle name="SAPBEXunassignedItem 3 2" xfId="6360"/>
    <cellStyle name="SAPBEXunassignedItem 3 2 2" xfId="13732"/>
    <cellStyle name="SAPBEXunassignedItem 3 2 2 2" xfId="6362"/>
    <cellStyle name="SAPBEXunassignedItem 3 2 3" xfId="28004"/>
    <cellStyle name="SAPBEXunassignedItem 3 2 4" xfId="31704"/>
    <cellStyle name="SAPBEXunassignedItem 3 3" xfId="13731"/>
    <cellStyle name="SAPBEXunassignedItem 3 3 2" xfId="6355"/>
    <cellStyle name="SAPBEXunassignedItem 3 4" xfId="28003"/>
    <cellStyle name="SAPBEXunassignedItem 3 5" xfId="31703"/>
    <cellStyle name="SAPBEXunassignedItem 4" xfId="6361"/>
    <cellStyle name="SAPBEXunassignedItem 4 2" xfId="13733"/>
    <cellStyle name="SAPBEXunassignedItem 4 2 2" xfId="6391"/>
    <cellStyle name="SAPBEXunassignedItem 4 3" xfId="28005"/>
    <cellStyle name="SAPBEXunassignedItem 4 4" xfId="31705"/>
    <cellStyle name="SAPBEXunassignedItem 5" xfId="13726"/>
    <cellStyle name="SAPBEXunassignedItem 5 2" xfId="6309"/>
    <cellStyle name="SAPBEXunassignedItem 6" xfId="27998"/>
    <cellStyle name="SAPBEXunassignedItem 7" xfId="31698"/>
    <cellStyle name="SAPBEXunassignedItem_PAL Graphs" xfId="767"/>
    <cellStyle name="SAPBEXundefined" xfId="219"/>
    <cellStyle name="SAPBEXundefined 10" xfId="6429"/>
    <cellStyle name="SAPBEXundefined 11" xfId="28006"/>
    <cellStyle name="SAPBEXundefined 12" xfId="31706"/>
    <cellStyle name="SAPBEXundefined 2" xfId="768"/>
    <cellStyle name="SAPBEXundefined 2 10" xfId="31707"/>
    <cellStyle name="SAPBEXundefined 2 2" xfId="6364"/>
    <cellStyle name="SAPBEXundefined 2 2 10" xfId="31708"/>
    <cellStyle name="SAPBEXundefined 2 2 2" xfId="6365"/>
    <cellStyle name="SAPBEXundefined 2 2 2 2" xfId="10587"/>
    <cellStyle name="SAPBEXundefined 2 2 2 2 2" xfId="19743"/>
    <cellStyle name="SAPBEXundefined 2 2 2 3" xfId="13737"/>
    <cellStyle name="SAPBEXundefined 2 2 2 3 2" xfId="6395"/>
    <cellStyle name="SAPBEXundefined 2 2 2 4" xfId="17083"/>
    <cellStyle name="SAPBEXundefined 2 2 2 5" xfId="28009"/>
    <cellStyle name="SAPBEXundefined 2 2 2 6" xfId="31709"/>
    <cellStyle name="SAPBEXundefined 2 2 3" xfId="6366"/>
    <cellStyle name="SAPBEXundefined 2 2 3 2" xfId="10588"/>
    <cellStyle name="SAPBEXundefined 2 2 3 2 2" xfId="15706"/>
    <cellStyle name="SAPBEXundefined 2 2 3 3" xfId="13738"/>
    <cellStyle name="SAPBEXundefined 2 2 3 3 2" xfId="6396"/>
    <cellStyle name="SAPBEXundefined 2 2 3 4" xfId="17082"/>
    <cellStyle name="SAPBEXundefined 2 2 3 5" xfId="28010"/>
    <cellStyle name="SAPBEXundefined 2 2 3 6" xfId="31710"/>
    <cellStyle name="SAPBEXundefined 2 2 4" xfId="6367"/>
    <cellStyle name="SAPBEXundefined 2 2 4 2" xfId="10589"/>
    <cellStyle name="SAPBEXundefined 2 2 4 2 2" xfId="22285"/>
    <cellStyle name="SAPBEXundefined 2 2 4 3" xfId="13739"/>
    <cellStyle name="SAPBEXundefined 2 2 4 3 2" xfId="6397"/>
    <cellStyle name="SAPBEXundefined 2 2 4 4" xfId="17081"/>
    <cellStyle name="SAPBEXundefined 2 2 4 5" xfId="28011"/>
    <cellStyle name="SAPBEXundefined 2 2 4 6" xfId="31711"/>
    <cellStyle name="SAPBEXundefined 2 2 5" xfId="6368"/>
    <cellStyle name="SAPBEXundefined 2 2 5 2" xfId="10590"/>
    <cellStyle name="SAPBEXundefined 2 2 5 2 2" xfId="19742"/>
    <cellStyle name="SAPBEXundefined 2 2 5 3" xfId="13740"/>
    <cellStyle name="SAPBEXundefined 2 2 5 3 2" xfId="6398"/>
    <cellStyle name="SAPBEXundefined 2 2 5 4" xfId="17080"/>
    <cellStyle name="SAPBEXundefined 2 2 5 5" xfId="28012"/>
    <cellStyle name="SAPBEXundefined 2 2 5 6" xfId="31712"/>
    <cellStyle name="SAPBEXundefined 2 2 6" xfId="10586"/>
    <cellStyle name="SAPBEXundefined 2 2 6 2" xfId="22286"/>
    <cellStyle name="SAPBEXundefined 2 2 7" xfId="13736"/>
    <cellStyle name="SAPBEXundefined 2 2 7 2" xfId="6394"/>
    <cellStyle name="SAPBEXundefined 2 2 8" xfId="17084"/>
    <cellStyle name="SAPBEXundefined 2 2 9" xfId="28008"/>
    <cellStyle name="SAPBEXundefined 2 3" xfId="6369"/>
    <cellStyle name="SAPBEXundefined 2 3 2" xfId="10591"/>
    <cellStyle name="SAPBEXundefined 2 3 2 2" xfId="15705"/>
    <cellStyle name="SAPBEXundefined 2 3 3" xfId="13741"/>
    <cellStyle name="SAPBEXundefined 2 3 3 2" xfId="6399"/>
    <cellStyle name="SAPBEXundefined 2 3 4" xfId="23631"/>
    <cellStyle name="SAPBEXundefined 2 3 5" xfId="28013"/>
    <cellStyle name="SAPBEXundefined 2 3 6" xfId="31713"/>
    <cellStyle name="SAPBEXundefined 2 4" xfId="6370"/>
    <cellStyle name="SAPBEXundefined 2 4 2" xfId="10592"/>
    <cellStyle name="SAPBEXundefined 2 4 2 2" xfId="22284"/>
    <cellStyle name="SAPBEXundefined 2 4 3" xfId="13742"/>
    <cellStyle name="SAPBEXundefined 2 4 3 2" xfId="6400"/>
    <cellStyle name="SAPBEXundefined 2 4 4" xfId="21085"/>
    <cellStyle name="SAPBEXundefined 2 4 5" xfId="28014"/>
    <cellStyle name="SAPBEXundefined 2 4 6" xfId="31714"/>
    <cellStyle name="SAPBEXundefined 2 5" xfId="10585"/>
    <cellStyle name="SAPBEXundefined 2 5 2" xfId="19739"/>
    <cellStyle name="SAPBEXundefined 2 6" xfId="13735"/>
    <cellStyle name="SAPBEXundefined 2 6 2" xfId="6393"/>
    <cellStyle name="SAPBEXundefined 2 7" xfId="6363"/>
    <cellStyle name="SAPBEXundefined 2 8" xfId="17085"/>
    <cellStyle name="SAPBEXundefined 2 9" xfId="28007"/>
    <cellStyle name="SAPBEXundefined 3" xfId="6371"/>
    <cellStyle name="SAPBEXundefined 3 2" xfId="6372"/>
    <cellStyle name="SAPBEXundefined 3 2 10" xfId="31716"/>
    <cellStyle name="SAPBEXundefined 3 2 2" xfId="6373"/>
    <cellStyle name="SAPBEXundefined 3 2 2 2" xfId="10595"/>
    <cellStyle name="SAPBEXundefined 3 2 2 2 2" xfId="22283"/>
    <cellStyle name="SAPBEXundefined 3 2 2 3" xfId="13745"/>
    <cellStyle name="SAPBEXundefined 3 2 2 3 2" xfId="6405"/>
    <cellStyle name="SAPBEXundefined 3 2 2 4" xfId="17079"/>
    <cellStyle name="SAPBEXundefined 3 2 2 5" xfId="28017"/>
    <cellStyle name="SAPBEXundefined 3 2 2 6" xfId="31717"/>
    <cellStyle name="SAPBEXundefined 3 2 3" xfId="6374"/>
    <cellStyle name="SAPBEXundefined 3 2 3 2" xfId="10596"/>
    <cellStyle name="SAPBEXundefined 3 2 3 2 2" xfId="19740"/>
    <cellStyle name="SAPBEXundefined 3 2 3 3" xfId="13746"/>
    <cellStyle name="SAPBEXundefined 3 2 3 3 2" xfId="6406"/>
    <cellStyle name="SAPBEXundefined 3 2 3 4" xfId="23638"/>
    <cellStyle name="SAPBEXundefined 3 2 3 5" xfId="28018"/>
    <cellStyle name="SAPBEXundefined 3 2 3 6" xfId="31718"/>
    <cellStyle name="SAPBEXundefined 3 2 4" xfId="6375"/>
    <cellStyle name="SAPBEXundefined 3 2 4 2" xfId="10597"/>
    <cellStyle name="SAPBEXundefined 3 2 4 2 2" xfId="15703"/>
    <cellStyle name="SAPBEXundefined 3 2 4 3" xfId="13747"/>
    <cellStyle name="SAPBEXundefined 3 2 4 3 2" xfId="6407"/>
    <cellStyle name="SAPBEXundefined 3 2 4 4" xfId="21092"/>
    <cellStyle name="SAPBEXundefined 3 2 4 5" xfId="28019"/>
    <cellStyle name="SAPBEXundefined 3 2 4 6" xfId="31719"/>
    <cellStyle name="SAPBEXundefined 3 2 5" xfId="6376"/>
    <cellStyle name="SAPBEXundefined 3 2 5 2" xfId="10598"/>
    <cellStyle name="SAPBEXundefined 3 2 5 2 2" xfId="15702"/>
    <cellStyle name="SAPBEXundefined 3 2 5 3" xfId="13748"/>
    <cellStyle name="SAPBEXundefined 3 2 5 3 2" xfId="6408"/>
    <cellStyle name="SAPBEXundefined 3 2 5 4" xfId="17078"/>
    <cellStyle name="SAPBEXundefined 3 2 5 5" xfId="28020"/>
    <cellStyle name="SAPBEXundefined 3 2 5 6" xfId="31720"/>
    <cellStyle name="SAPBEXundefined 3 2 6" xfId="10594"/>
    <cellStyle name="SAPBEXundefined 3 2 6 2" xfId="15704"/>
    <cellStyle name="SAPBEXundefined 3 2 7" xfId="13744"/>
    <cellStyle name="SAPBEXundefined 3 2 7 2" xfId="6402"/>
    <cellStyle name="SAPBEXundefined 3 2 8" xfId="21093"/>
    <cellStyle name="SAPBEXundefined 3 2 9" xfId="28016"/>
    <cellStyle name="SAPBEXundefined 3 3" xfId="6377"/>
    <cellStyle name="SAPBEXundefined 3 3 2" xfId="10599"/>
    <cellStyle name="SAPBEXundefined 3 3 2 2" xfId="15701"/>
    <cellStyle name="SAPBEXundefined 3 3 3" xfId="13749"/>
    <cellStyle name="SAPBEXundefined 3 3 3 2" xfId="24786"/>
    <cellStyle name="SAPBEXundefined 3 3 4" xfId="23633"/>
    <cellStyle name="SAPBEXundefined 3 3 5" xfId="28021"/>
    <cellStyle name="SAPBEXundefined 3 3 6" xfId="31721"/>
    <cellStyle name="SAPBEXundefined 3 4" xfId="6378"/>
    <cellStyle name="SAPBEXundefined 3 4 2" xfId="10600"/>
    <cellStyle name="SAPBEXundefined 3 4 2 2" xfId="22273"/>
    <cellStyle name="SAPBEXundefined 3 4 3" xfId="13750"/>
    <cellStyle name="SAPBEXundefined 3 4 3 2" xfId="24787"/>
    <cellStyle name="SAPBEXundefined 3 4 4" xfId="21087"/>
    <cellStyle name="SAPBEXundefined 3 4 5" xfId="28022"/>
    <cellStyle name="SAPBEXundefined 3 4 6" xfId="31722"/>
    <cellStyle name="SAPBEXundefined 3 5" xfId="10593"/>
    <cellStyle name="SAPBEXundefined 3 5 2" xfId="19741"/>
    <cellStyle name="SAPBEXundefined 3 6" xfId="13743"/>
    <cellStyle name="SAPBEXundefined 3 6 2" xfId="6401"/>
    <cellStyle name="SAPBEXundefined 3 7" xfId="23639"/>
    <cellStyle name="SAPBEXundefined 3 8" xfId="28015"/>
    <cellStyle name="SAPBEXundefined 3 9" xfId="31715"/>
    <cellStyle name="SAPBEXundefined 4" xfId="6379"/>
    <cellStyle name="SAPBEXundefined 4 10" xfId="31723"/>
    <cellStyle name="SAPBEXundefined 4 2" xfId="6380"/>
    <cellStyle name="SAPBEXundefined 4 2 2" xfId="10602"/>
    <cellStyle name="SAPBEXundefined 4 2 2 2" xfId="22280"/>
    <cellStyle name="SAPBEXundefined 4 2 3" xfId="13752"/>
    <cellStyle name="SAPBEXundefined 4 2 3 2" xfId="24789"/>
    <cellStyle name="SAPBEXundefined 4 2 4" xfId="21091"/>
    <cellStyle name="SAPBEXundefined 4 2 5" xfId="28024"/>
    <cellStyle name="SAPBEXundefined 4 2 6" xfId="31724"/>
    <cellStyle name="SAPBEXundefined 4 3" xfId="6381"/>
    <cellStyle name="SAPBEXundefined 4 3 2" xfId="10603"/>
    <cellStyle name="SAPBEXundefined 4 3 2 2" xfId="19737"/>
    <cellStyle name="SAPBEXundefined 4 3 3" xfId="13753"/>
    <cellStyle name="SAPBEXundefined 4 3 3 2" xfId="24790"/>
    <cellStyle name="SAPBEXundefined 4 3 4" xfId="17077"/>
    <cellStyle name="SAPBEXundefined 4 3 5" xfId="28025"/>
    <cellStyle name="SAPBEXundefined 4 3 6" xfId="31725"/>
    <cellStyle name="SAPBEXundefined 4 4" xfId="6382"/>
    <cellStyle name="SAPBEXundefined 4 4 2" xfId="10604"/>
    <cellStyle name="SAPBEXundefined 4 4 2 2" xfId="15700"/>
    <cellStyle name="SAPBEXundefined 4 4 3" xfId="13754"/>
    <cellStyle name="SAPBEXundefined 4 4 3 2" xfId="24791"/>
    <cellStyle name="SAPBEXundefined 4 4 4" xfId="23636"/>
    <cellStyle name="SAPBEXundefined 4 4 5" xfId="28026"/>
    <cellStyle name="SAPBEXundefined 4 4 6" xfId="31726"/>
    <cellStyle name="SAPBEXundefined 4 5" xfId="6383"/>
    <cellStyle name="SAPBEXundefined 4 5 2" xfId="10605"/>
    <cellStyle name="SAPBEXundefined 4 5 2 2" xfId="22279"/>
    <cellStyle name="SAPBEXundefined 4 5 3" xfId="13755"/>
    <cellStyle name="SAPBEXundefined 4 5 3 2" xfId="24792"/>
    <cellStyle name="SAPBEXundefined 4 5 4" xfId="21090"/>
    <cellStyle name="SAPBEXundefined 4 5 5" xfId="28027"/>
    <cellStyle name="SAPBEXundefined 4 5 6" xfId="31727"/>
    <cellStyle name="SAPBEXundefined 4 6" xfId="10601"/>
    <cellStyle name="SAPBEXundefined 4 6 2" xfId="19730"/>
    <cellStyle name="SAPBEXundefined 4 7" xfId="13751"/>
    <cellStyle name="SAPBEXundefined 4 7 2" xfId="24788"/>
    <cellStyle name="SAPBEXundefined 4 8" xfId="23637"/>
    <cellStyle name="SAPBEXundefined 4 9" xfId="28023"/>
    <cellStyle name="SAPBEXundefined 5" xfId="6384"/>
    <cellStyle name="SAPBEXundefined 5 10" xfId="31728"/>
    <cellStyle name="SAPBEXundefined 5 2" xfId="6385"/>
    <cellStyle name="SAPBEXundefined 5 2 2" xfId="10607"/>
    <cellStyle name="SAPBEXundefined 5 2 2 2" xfId="15699"/>
    <cellStyle name="SAPBEXundefined 5 2 3" xfId="13757"/>
    <cellStyle name="SAPBEXundefined 5 2 3 2" xfId="24794"/>
    <cellStyle name="SAPBEXundefined 5 2 4" xfId="23635"/>
    <cellStyle name="SAPBEXundefined 5 2 5" xfId="28029"/>
    <cellStyle name="SAPBEXundefined 5 2 6" xfId="31729"/>
    <cellStyle name="SAPBEXundefined 5 3" xfId="6386"/>
    <cellStyle name="SAPBEXundefined 5 3 2" xfId="10608"/>
    <cellStyle name="SAPBEXundefined 5 3 2 2" xfId="22274"/>
    <cellStyle name="SAPBEXundefined 5 3 3" xfId="13758"/>
    <cellStyle name="SAPBEXundefined 5 3 3 2" xfId="24795"/>
    <cellStyle name="SAPBEXundefined 5 3 4" xfId="21089"/>
    <cellStyle name="SAPBEXundefined 5 3 5" xfId="28030"/>
    <cellStyle name="SAPBEXundefined 5 3 6" xfId="31730"/>
    <cellStyle name="SAPBEXundefined 5 4" xfId="6387"/>
    <cellStyle name="SAPBEXundefined 5 4 2" xfId="10609"/>
    <cellStyle name="SAPBEXundefined 5 4 2 2" xfId="19731"/>
    <cellStyle name="SAPBEXundefined 5 4 3" xfId="13759"/>
    <cellStyle name="SAPBEXundefined 5 4 3 2" xfId="24796"/>
    <cellStyle name="SAPBEXundefined 5 4 4" xfId="17075"/>
    <cellStyle name="SAPBEXundefined 5 4 5" xfId="28031"/>
    <cellStyle name="SAPBEXundefined 5 4 6" xfId="31731"/>
    <cellStyle name="SAPBEXundefined 5 5" xfId="6388"/>
    <cellStyle name="SAPBEXundefined 5 5 2" xfId="10610"/>
    <cellStyle name="SAPBEXundefined 5 5 2 2" xfId="22278"/>
    <cellStyle name="SAPBEXundefined 5 5 3" xfId="13760"/>
    <cellStyle name="SAPBEXundefined 5 5 3 2" xfId="24797"/>
    <cellStyle name="SAPBEXundefined 5 5 4" xfId="23634"/>
    <cellStyle name="SAPBEXundefined 5 5 5" xfId="28032"/>
    <cellStyle name="SAPBEXundefined 5 5 6" xfId="31732"/>
    <cellStyle name="SAPBEXundefined 5 6" xfId="10606"/>
    <cellStyle name="SAPBEXundefined 5 6 2" xfId="19736"/>
    <cellStyle name="SAPBEXundefined 5 7" xfId="13756"/>
    <cellStyle name="SAPBEXundefined 5 7 2" xfId="24793"/>
    <cellStyle name="SAPBEXundefined 5 8" xfId="17076"/>
    <cellStyle name="SAPBEXundefined 5 9" xfId="28028"/>
    <cellStyle name="SAPBEXundefined 6" xfId="6389"/>
    <cellStyle name="SAPBEXundefined 6 2" xfId="10611"/>
    <cellStyle name="SAPBEXundefined 6 2 2" xfId="19735"/>
    <cellStyle name="SAPBEXundefined 6 3" xfId="13761"/>
    <cellStyle name="SAPBEXundefined 6 3 2" xfId="24798"/>
    <cellStyle name="SAPBEXundefined 6 4" xfId="21088"/>
    <cellStyle name="SAPBEXundefined 6 5" xfId="28033"/>
    <cellStyle name="SAPBEXundefined 6 6" xfId="31733"/>
    <cellStyle name="SAPBEXundefined 7" xfId="6390"/>
    <cellStyle name="SAPBEXundefined 7 2" xfId="10612"/>
    <cellStyle name="SAPBEXundefined 7 2 2" xfId="15698"/>
    <cellStyle name="SAPBEXundefined 7 3" xfId="13762"/>
    <cellStyle name="SAPBEXundefined 7 3 2" xfId="24799"/>
    <cellStyle name="SAPBEXundefined 7 4" xfId="17074"/>
    <cellStyle name="SAPBEXundefined 7 5" xfId="28034"/>
    <cellStyle name="SAPBEXundefined 7 6" xfId="31734"/>
    <cellStyle name="SAPBEXundefined 8" xfId="10584"/>
    <cellStyle name="SAPBEXundefined 8 2" xfId="22282"/>
    <cellStyle name="SAPBEXundefined 9" xfId="13734"/>
    <cellStyle name="SAPBEXundefined 9 2" xfId="6392"/>
    <cellStyle name="SAPBEXundefined_PAL Graphs" xfId="769"/>
    <cellStyle name="SAPError" xfId="220"/>
    <cellStyle name="SAPKey" xfId="221"/>
    <cellStyle name="SAPLocked" xfId="222"/>
    <cellStyle name="SAPOutput" xfId="223"/>
    <cellStyle name="SAPSpace" xfId="224"/>
    <cellStyle name="SAPText" xfId="225"/>
    <cellStyle name="SAPUnLocked" xfId="226"/>
    <cellStyle name="Section Number" xfId="227"/>
    <cellStyle name="SEM-BPS-data" xfId="228"/>
    <cellStyle name="SEM-BPS-headdata" xfId="229"/>
    <cellStyle name="SEM-BPS-headkey" xfId="230"/>
    <cellStyle name="SEM-BPS-key" xfId="231"/>
    <cellStyle name="Sheet Title" xfId="232"/>
    <cellStyle name="Sheet Title 2" xfId="6404"/>
    <cellStyle name="Sheet Title 3" xfId="6403"/>
    <cellStyle name="Special" xfId="233"/>
    <cellStyle name="Special 2" xfId="770"/>
    <cellStyle name="Special 2 2" xfId="28036"/>
    <cellStyle name="Special 3" xfId="28035"/>
    <cellStyle name="Standaard_HWL BudgetSummary 2004 HWL retrieve Cons 031014" xfId="771"/>
    <cellStyle name="StaticText" xfId="234"/>
    <cellStyle name="Std_%" xfId="772"/>
    <cellStyle name="Style 1" xfId="235"/>
    <cellStyle name="Style 1 2" xfId="773"/>
    <cellStyle name="Style 2" xfId="774"/>
    <cellStyle name="Style2" xfId="236"/>
    <cellStyle name="Style3" xfId="237"/>
    <cellStyle name="Style4" xfId="238"/>
    <cellStyle name="Style5" xfId="239"/>
    <cellStyle name="Subtotal" xfId="775"/>
    <cellStyle name="Table Head Green" xfId="240"/>
    <cellStyle name="Table Head Green 2" xfId="6415"/>
    <cellStyle name="Table Head Green 2 2" xfId="6416"/>
    <cellStyle name="Table Head Green 2 2 2" xfId="28039"/>
    <cellStyle name="Table Head Green 2 2 3" xfId="31737"/>
    <cellStyle name="Table Head Green 2 3" xfId="28038"/>
    <cellStyle name="Table Head Green 2 4" xfId="31736"/>
    <cellStyle name="Table Head Green 3" xfId="6417"/>
    <cellStyle name="Table Head Green 3 2" xfId="28040"/>
    <cellStyle name="Table Head Green 3 3" xfId="31738"/>
    <cellStyle name="Table Head Green 4" xfId="6414"/>
    <cellStyle name="Table Head Green 5" xfId="28037"/>
    <cellStyle name="Table Head Green 6" xfId="31735"/>
    <cellStyle name="Table Head_pldt" xfId="241"/>
    <cellStyle name="Table Source" xfId="242"/>
    <cellStyle name="Table Units" xfId="243"/>
    <cellStyle name="Table Units 2" xfId="6421"/>
    <cellStyle name="TableLvl2" xfId="776"/>
    <cellStyle name="TableLvl3" xfId="283"/>
    <cellStyle name="Text" xfId="244"/>
    <cellStyle name="Text 2" xfId="245"/>
    <cellStyle name="Text 3" xfId="6424"/>
    <cellStyle name="Text 4" xfId="6425"/>
    <cellStyle name="Text 5" xfId="6422"/>
    <cellStyle name="Text Head 1" xfId="246"/>
    <cellStyle name="Text Head 1 2" xfId="6426"/>
    <cellStyle name="Text Head 2" xfId="247"/>
    <cellStyle name="Text Head 2 2" xfId="6427"/>
    <cellStyle name="Text Indent 2" xfId="248"/>
    <cellStyle name="Theirs" xfId="249"/>
    <cellStyle name="Tim" xfId="777"/>
    <cellStyle name="Title" xfId="250" builtinId="15" customBuiltin="1"/>
    <cellStyle name="Title 2" xfId="6430"/>
    <cellStyle name="TOC 1" xfId="251"/>
    <cellStyle name="TOC 2" xfId="252"/>
    <cellStyle name="TOC 3" xfId="253"/>
    <cellStyle name="Total" xfId="254" builtinId="25" customBuiltin="1"/>
    <cellStyle name="Total 2" xfId="778"/>
    <cellStyle name="Total 2 10" xfId="6435"/>
    <cellStyle name="Total 2 10 2" xfId="6436"/>
    <cellStyle name="Total 2 10 2 2" xfId="10615"/>
    <cellStyle name="Total 2 10 2 2 2" xfId="15697"/>
    <cellStyle name="Total 2 10 2 3" xfId="13765"/>
    <cellStyle name="Total 2 10 2 3 2" xfId="24802"/>
    <cellStyle name="Total 2 10 2 4" xfId="21086"/>
    <cellStyle name="Total 2 10 2 5" xfId="28043"/>
    <cellStyle name="Total 2 10 2 6" xfId="31741"/>
    <cellStyle name="Total 2 10 3" xfId="10614"/>
    <cellStyle name="Total 2 10 3 2" xfId="19734"/>
    <cellStyle name="Total 2 10 4" xfId="13764"/>
    <cellStyle name="Total 2 10 4 2" xfId="24801"/>
    <cellStyle name="Total 2 10 5" xfId="23632"/>
    <cellStyle name="Total 2 10 6" xfId="28042"/>
    <cellStyle name="Total 2 10 7" xfId="31740"/>
    <cellStyle name="Total 2 11" xfId="6437"/>
    <cellStyle name="Total 2 11 2" xfId="6438"/>
    <cellStyle name="Total 2 11 2 2" xfId="10617"/>
    <cellStyle name="Total 2 11 2 2 2" xfId="19733"/>
    <cellStyle name="Total 2 11 2 3" xfId="13767"/>
    <cellStyle name="Total 2 11 2 3 2" xfId="24804"/>
    <cellStyle name="Total 2 11 2 4" xfId="17071"/>
    <cellStyle name="Total 2 11 2 5" xfId="28045"/>
    <cellStyle name="Total 2 11 2 6" xfId="31743"/>
    <cellStyle name="Total 2 11 3" xfId="10616"/>
    <cellStyle name="Total 2 11 3 2" xfId="22276"/>
    <cellStyle name="Total 2 11 4" xfId="13766"/>
    <cellStyle name="Total 2 11 4 2" xfId="24803"/>
    <cellStyle name="Total 2 11 5" xfId="17072"/>
    <cellStyle name="Total 2 11 6" xfId="28044"/>
    <cellStyle name="Total 2 11 7" xfId="31742"/>
    <cellStyle name="Total 2 12" xfId="6439"/>
    <cellStyle name="Total 2 12 2" xfId="10618"/>
    <cellStyle name="Total 2 12 2 2" xfId="15696"/>
    <cellStyle name="Total 2 12 3" xfId="13768"/>
    <cellStyle name="Total 2 12 3 2" xfId="24805"/>
    <cellStyle name="Total 2 12 4" xfId="17070"/>
    <cellStyle name="Total 2 12 5" xfId="28046"/>
    <cellStyle name="Total 2 12 6" xfId="31744"/>
    <cellStyle name="Total 2 13" xfId="10613"/>
    <cellStyle name="Total 2 13 2" xfId="22277"/>
    <cellStyle name="Total 2 14" xfId="13763"/>
    <cellStyle name="Total 2 14 2" xfId="24800"/>
    <cellStyle name="Total 2 15" xfId="6434"/>
    <cellStyle name="Total 2 16" xfId="17073"/>
    <cellStyle name="Total 2 17" xfId="28041"/>
    <cellStyle name="Total 2 18" xfId="31739"/>
    <cellStyle name="Total 2 2" xfId="6440"/>
    <cellStyle name="Total 2 2 10" xfId="28047"/>
    <cellStyle name="Total 2 2 11" xfId="31745"/>
    <cellStyle name="Total 2 2 2" xfId="6441"/>
    <cellStyle name="Total 2 2 2 2" xfId="6442"/>
    <cellStyle name="Total 2 2 2 2 2" xfId="6443"/>
    <cellStyle name="Total 2 2 2 2 2 2" xfId="10622"/>
    <cellStyle name="Total 2 2 2 2 2 2 2" xfId="15694"/>
    <cellStyle name="Total 2 2 2 2 2 3" xfId="13772"/>
    <cellStyle name="Total 2 2 2 2 2 3 2" xfId="24809"/>
    <cellStyle name="Total 2 2 2 2 2 4" xfId="23630"/>
    <cellStyle name="Total 2 2 2 2 2 5" xfId="28050"/>
    <cellStyle name="Total 2 2 2 2 2 6" xfId="31748"/>
    <cellStyle name="Total 2 2 2 2 3" xfId="10621"/>
    <cellStyle name="Total 2 2 2 2 3 2" xfId="15695"/>
    <cellStyle name="Total 2 2 2 2 4" xfId="13771"/>
    <cellStyle name="Total 2 2 2 2 4 2" xfId="24808"/>
    <cellStyle name="Total 2 2 2 2 5" xfId="21061"/>
    <cellStyle name="Total 2 2 2 2 6" xfId="28049"/>
    <cellStyle name="Total 2 2 2 2 7" xfId="31747"/>
    <cellStyle name="Total 2 2 2 3" xfId="6444"/>
    <cellStyle name="Total 2 2 2 3 2" xfId="6445"/>
    <cellStyle name="Total 2 2 2 3 2 2" xfId="10624"/>
    <cellStyle name="Total 2 2 2 3 2 2 2" xfId="22265"/>
    <cellStyle name="Total 2 2 2 3 2 3" xfId="13774"/>
    <cellStyle name="Total 2 2 2 3 2 3 2" xfId="24811"/>
    <cellStyle name="Total 2 2 2 3 2 4" xfId="17068"/>
    <cellStyle name="Total 2 2 2 3 2 5" xfId="28052"/>
    <cellStyle name="Total 2 2 2 3 2 6" xfId="31750"/>
    <cellStyle name="Total 2 2 2 3 3" xfId="10623"/>
    <cellStyle name="Total 2 2 2 3 3 2" xfId="15693"/>
    <cellStyle name="Total 2 2 2 3 4" xfId="13773"/>
    <cellStyle name="Total 2 2 2 3 4 2" xfId="24810"/>
    <cellStyle name="Total 2 2 2 3 5" xfId="21084"/>
    <cellStyle name="Total 2 2 2 3 6" xfId="28051"/>
    <cellStyle name="Total 2 2 2 3 7" xfId="31749"/>
    <cellStyle name="Total 2 2 2 4" xfId="6446"/>
    <cellStyle name="Total 2 2 2 4 2" xfId="10625"/>
    <cellStyle name="Total 2 2 2 4 2 2" xfId="19722"/>
    <cellStyle name="Total 2 2 2 4 3" xfId="13775"/>
    <cellStyle name="Total 2 2 2 4 3 2" xfId="24812"/>
    <cellStyle name="Total 2 2 2 4 4" xfId="23629"/>
    <cellStyle name="Total 2 2 2 4 5" xfId="28053"/>
    <cellStyle name="Total 2 2 2 4 6" xfId="31751"/>
    <cellStyle name="Total 2 2 2 5" xfId="10620"/>
    <cellStyle name="Total 2 2 2 5 2" xfId="19732"/>
    <cellStyle name="Total 2 2 2 6" xfId="13770"/>
    <cellStyle name="Total 2 2 2 6 2" xfId="24807"/>
    <cellStyle name="Total 2 2 2 7" xfId="23607"/>
    <cellStyle name="Total 2 2 2 8" xfId="28048"/>
    <cellStyle name="Total 2 2 2 9" xfId="31746"/>
    <cellStyle name="Total 2 2 3" xfId="6447"/>
    <cellStyle name="Total 2 2 3 2" xfId="6448"/>
    <cellStyle name="Total 2 2 3 2 2" xfId="6449"/>
    <cellStyle name="Total 2 2 3 2 2 2" xfId="10628"/>
    <cellStyle name="Total 2 2 3 2 2 2 2" xfId="15692"/>
    <cellStyle name="Total 2 2 3 2 2 3" xfId="13778"/>
    <cellStyle name="Total 2 2 3 2 2 3 2" xfId="24815"/>
    <cellStyle name="Total 2 2 3 2 2 4" xfId="23624"/>
    <cellStyle name="Total 2 2 3 2 2 5" xfId="28056"/>
    <cellStyle name="Total 2 2 3 2 2 6" xfId="31754"/>
    <cellStyle name="Total 2 2 3 2 3" xfId="10627"/>
    <cellStyle name="Total 2 2 3 2 3 2" xfId="19729"/>
    <cellStyle name="Total 2 2 3 2 4" xfId="13777"/>
    <cellStyle name="Total 2 2 3 2 4 2" xfId="24814"/>
    <cellStyle name="Total 2 2 3 2 5" xfId="17067"/>
    <cellStyle name="Total 2 2 3 2 6" xfId="28055"/>
    <cellStyle name="Total 2 2 3 2 7" xfId="31753"/>
    <cellStyle name="Total 2 2 3 3" xfId="6450"/>
    <cellStyle name="Total 2 2 3 3 2" xfId="6451"/>
    <cellStyle name="Total 2 2 3 3 2 2" xfId="10630"/>
    <cellStyle name="Total 2 2 3 3 2 2 2" xfId="19728"/>
    <cellStyle name="Total 2 2 3 3 2 3" xfId="13780"/>
    <cellStyle name="Total 2 2 3 3 2 3 2" xfId="24817"/>
    <cellStyle name="Total 2 2 3 3 2 4" xfId="23628"/>
    <cellStyle name="Total 2 2 3 3 2 5" xfId="28058"/>
    <cellStyle name="Total 2 2 3 3 2 6" xfId="31756"/>
    <cellStyle name="Total 2 2 3 3 3" xfId="10629"/>
    <cellStyle name="Total 2 2 3 3 3 2" xfId="22271"/>
    <cellStyle name="Total 2 2 3 3 4" xfId="13779"/>
    <cellStyle name="Total 2 2 3 3 4 2" xfId="24816"/>
    <cellStyle name="Total 2 2 3 3 5" xfId="21078"/>
    <cellStyle name="Total 2 2 3 3 6" xfId="28057"/>
    <cellStyle name="Total 2 2 3 3 7" xfId="31755"/>
    <cellStyle name="Total 2 2 3 4" xfId="6452"/>
    <cellStyle name="Total 2 2 3 4 2" xfId="10631"/>
    <cellStyle name="Total 2 2 3 4 2 2" xfId="15691"/>
    <cellStyle name="Total 2 2 3 4 3" xfId="13781"/>
    <cellStyle name="Total 2 2 3 4 3 2" xfId="24818"/>
    <cellStyle name="Total 2 2 3 4 4" xfId="21082"/>
    <cellStyle name="Total 2 2 3 4 5" xfId="28059"/>
    <cellStyle name="Total 2 2 3 4 6" xfId="31757"/>
    <cellStyle name="Total 2 2 3 5" xfId="10626"/>
    <cellStyle name="Total 2 2 3 5 2" xfId="22272"/>
    <cellStyle name="Total 2 2 3 6" xfId="13776"/>
    <cellStyle name="Total 2 2 3 6 2" xfId="24813"/>
    <cellStyle name="Total 2 2 3 7" xfId="21083"/>
    <cellStyle name="Total 2 2 3 8" xfId="28054"/>
    <cellStyle name="Total 2 2 3 9" xfId="31752"/>
    <cellStyle name="Total 2 2 4" xfId="6453"/>
    <cellStyle name="Total 2 2 4 2" xfId="6454"/>
    <cellStyle name="Total 2 2 4 2 2" xfId="10633"/>
    <cellStyle name="Total 2 2 4 2 2 2" xfId="19723"/>
    <cellStyle name="Total 2 2 4 2 3" xfId="13783"/>
    <cellStyle name="Total 2 2 4 2 3 2" xfId="24820"/>
    <cellStyle name="Total 2 2 4 2 4" xfId="23627"/>
    <cellStyle name="Total 2 2 4 2 5" xfId="28061"/>
    <cellStyle name="Total 2 2 4 2 6" xfId="31759"/>
    <cellStyle name="Total 2 2 4 3" xfId="10632"/>
    <cellStyle name="Total 2 2 4 3 2" xfId="22266"/>
    <cellStyle name="Total 2 2 4 4" xfId="13782"/>
    <cellStyle name="Total 2 2 4 4 2" xfId="24819"/>
    <cellStyle name="Total 2 2 4 5" xfId="17066"/>
    <cellStyle name="Total 2 2 4 6" xfId="28060"/>
    <cellStyle name="Total 2 2 4 7" xfId="31758"/>
    <cellStyle name="Total 2 2 5" xfId="6455"/>
    <cellStyle name="Total 2 2 5 2" xfId="6456"/>
    <cellStyle name="Total 2 2 5 2 2" xfId="10635"/>
    <cellStyle name="Total 2 2 5 2 2 2" xfId="19727"/>
    <cellStyle name="Total 2 2 5 2 3" xfId="13785"/>
    <cellStyle name="Total 2 2 5 2 3 2" xfId="24822"/>
    <cellStyle name="Total 2 2 5 2 4" xfId="17065"/>
    <cellStyle name="Total 2 2 5 2 5" xfId="28063"/>
    <cellStyle name="Total 2 2 5 2 6" xfId="31761"/>
    <cellStyle name="Total 2 2 5 3" xfId="10634"/>
    <cellStyle name="Total 2 2 5 3 2" xfId="22270"/>
    <cellStyle name="Total 2 2 5 4" xfId="13784"/>
    <cellStyle name="Total 2 2 5 4 2" xfId="24821"/>
    <cellStyle name="Total 2 2 5 5" xfId="21081"/>
    <cellStyle name="Total 2 2 5 6" xfId="28062"/>
    <cellStyle name="Total 2 2 5 7" xfId="31760"/>
    <cellStyle name="Total 2 2 6" xfId="6457"/>
    <cellStyle name="Total 2 2 6 2" xfId="10636"/>
    <cellStyle name="Total 2 2 6 2 2" xfId="15690"/>
    <cellStyle name="Total 2 2 6 3" xfId="13786"/>
    <cellStyle name="Total 2 2 6 3 2" xfId="24823"/>
    <cellStyle name="Total 2 2 6 4" xfId="23626"/>
    <cellStyle name="Total 2 2 6 5" xfId="28064"/>
    <cellStyle name="Total 2 2 6 6" xfId="31762"/>
    <cellStyle name="Total 2 2 7" xfId="10619"/>
    <cellStyle name="Total 2 2 7 2" xfId="22275"/>
    <cellStyle name="Total 2 2 8" xfId="13769"/>
    <cellStyle name="Total 2 2 8 2" xfId="24806"/>
    <cellStyle name="Total 2 2 9" xfId="17069"/>
    <cellStyle name="Total 2 3" xfId="6458"/>
    <cellStyle name="Total 2 3 10" xfId="28065"/>
    <cellStyle name="Total 2 3 11" xfId="31763"/>
    <cellStyle name="Total 2 3 2" xfId="6459"/>
    <cellStyle name="Total 2 3 2 2" xfId="6460"/>
    <cellStyle name="Total 2 3 2 2 2" xfId="6461"/>
    <cellStyle name="Total 2 3 2 2 2 2" xfId="10640"/>
    <cellStyle name="Total 2 3 2 2 2 2 2" xfId="22268"/>
    <cellStyle name="Total 2 3 2 2 2 3" xfId="13790"/>
    <cellStyle name="Total 2 3 2 2 2 3 2" xfId="24827"/>
    <cellStyle name="Total 2 3 2 2 2 4" xfId="21079"/>
    <cellStyle name="Total 2 3 2 2 2 5" xfId="28068"/>
    <cellStyle name="Total 2 3 2 2 2 6" xfId="31766"/>
    <cellStyle name="Total 2 3 2 2 3" xfId="10639"/>
    <cellStyle name="Total 2 3 2 2 3 2" xfId="15689"/>
    <cellStyle name="Total 2 3 2 2 4" xfId="13789"/>
    <cellStyle name="Total 2 3 2 2 4 2" xfId="24826"/>
    <cellStyle name="Total 2 3 2 2 5" xfId="23625"/>
    <cellStyle name="Total 2 3 2 2 6" xfId="28067"/>
    <cellStyle name="Total 2 3 2 2 7" xfId="31765"/>
    <cellStyle name="Total 2 3 2 3" xfId="6462"/>
    <cellStyle name="Total 2 3 2 3 2" xfId="6463"/>
    <cellStyle name="Total 2 3 2 3 2 2" xfId="10642"/>
    <cellStyle name="Total 2 3 2 3 2 2 2" xfId="15688"/>
    <cellStyle name="Total 2 3 2 3 2 3" xfId="13792"/>
    <cellStyle name="Total 2 3 2 3 2 3 2" xfId="24829"/>
    <cellStyle name="Total 2 3 2 3 2 4" xfId="17062"/>
    <cellStyle name="Total 2 3 2 3 2 5" xfId="28070"/>
    <cellStyle name="Total 2 3 2 3 2 6" xfId="31768"/>
    <cellStyle name="Total 2 3 2 3 3" xfId="10641"/>
    <cellStyle name="Total 2 3 2 3 3 2" xfId="19725"/>
    <cellStyle name="Total 2 3 2 3 4" xfId="13791"/>
    <cellStyle name="Total 2 3 2 3 4 2" xfId="24828"/>
    <cellStyle name="Total 2 3 2 3 5" xfId="17063"/>
    <cellStyle name="Total 2 3 2 3 6" xfId="28069"/>
    <cellStyle name="Total 2 3 2 3 7" xfId="31767"/>
    <cellStyle name="Total 2 3 2 4" xfId="6464"/>
    <cellStyle name="Total 2 3 2 4 2" xfId="10643"/>
    <cellStyle name="Total 2 3 2 4 2 2" xfId="22267"/>
    <cellStyle name="Total 2 3 2 4 3" xfId="13793"/>
    <cellStyle name="Total 2 3 2 4 3 2" xfId="24830"/>
    <cellStyle name="Total 2 3 2 4 4" xfId="23616"/>
    <cellStyle name="Total 2 3 2 4 5" xfId="28071"/>
    <cellStyle name="Total 2 3 2 4 6" xfId="31769"/>
    <cellStyle name="Total 2 3 2 5" xfId="10638"/>
    <cellStyle name="Total 2 3 2 5 2" xfId="19726"/>
    <cellStyle name="Total 2 3 2 6" xfId="13788"/>
    <cellStyle name="Total 2 3 2 6 2" xfId="24825"/>
    <cellStyle name="Total 2 3 2 7" xfId="17064"/>
    <cellStyle name="Total 2 3 2 8" xfId="28066"/>
    <cellStyle name="Total 2 3 2 9" xfId="31764"/>
    <cellStyle name="Total 2 3 3" xfId="6465"/>
    <cellStyle name="Total 2 3 3 2" xfId="6466"/>
    <cellStyle name="Total 2 3 3 2 2" xfId="6467"/>
    <cellStyle name="Total 2 3 3 2 2 2" xfId="10646"/>
    <cellStyle name="Total 2 3 3 2 2 2 2" xfId="15686"/>
    <cellStyle name="Total 2 3 3 2 2 3" xfId="13796"/>
    <cellStyle name="Total 2 3 3 2 2 3 2" xfId="24833"/>
    <cellStyle name="Total 2 3 3 2 2 4" xfId="21077"/>
    <cellStyle name="Total 2 3 3 2 2 5" xfId="28074"/>
    <cellStyle name="Total 2 3 3 2 2 6" xfId="31772"/>
    <cellStyle name="Total 2 3 3 2 3" xfId="10645"/>
    <cellStyle name="Total 2 3 3 2 3 2" xfId="15687"/>
    <cellStyle name="Total 2 3 3 2 4" xfId="13795"/>
    <cellStyle name="Total 2 3 3 2 4 2" xfId="24832"/>
    <cellStyle name="Total 2 3 3 2 5" xfId="23623"/>
    <cellStyle name="Total 2 3 3 2 6" xfId="28073"/>
    <cellStyle name="Total 2 3 3 2 7" xfId="31771"/>
    <cellStyle name="Total 2 3 3 3" xfId="6468"/>
    <cellStyle name="Total 2 3 3 3 2" xfId="6469"/>
    <cellStyle name="Total 2 3 3 3 2 2" xfId="10648"/>
    <cellStyle name="Total 2 3 3 3 2 2 2" xfId="22257"/>
    <cellStyle name="Total 2 3 3 3 2 3" xfId="13798"/>
    <cellStyle name="Total 2 3 3 3 2 3 2" xfId="24835"/>
    <cellStyle name="Total 2 3 3 3 2 4" xfId="23622"/>
    <cellStyle name="Total 2 3 3 3 2 5" xfId="28076"/>
    <cellStyle name="Total 2 3 3 3 2 6" xfId="31774"/>
    <cellStyle name="Total 2 3 3 3 3" xfId="10647"/>
    <cellStyle name="Total 2 3 3 3 3 2" xfId="15685"/>
    <cellStyle name="Total 2 3 3 3 4" xfId="13797"/>
    <cellStyle name="Total 2 3 3 3 4 2" xfId="24834"/>
    <cellStyle name="Total 2 3 3 3 5" xfId="17061"/>
    <cellStyle name="Total 2 3 3 3 6" xfId="28075"/>
    <cellStyle name="Total 2 3 3 3 7" xfId="31773"/>
    <cellStyle name="Total 2 3 3 4" xfId="6470"/>
    <cellStyle name="Total 2 3 3 4 2" xfId="10649"/>
    <cellStyle name="Total 2 3 3 4 2 2" xfId="19714"/>
    <cellStyle name="Total 2 3 3 4 3" xfId="13799"/>
    <cellStyle name="Total 2 3 3 4 3 2" xfId="24836"/>
    <cellStyle name="Total 2 3 3 4 4" xfId="21076"/>
    <cellStyle name="Total 2 3 3 4 5" xfId="28077"/>
    <cellStyle name="Total 2 3 3 4 6" xfId="31775"/>
    <cellStyle name="Total 2 3 3 5" xfId="10644"/>
    <cellStyle name="Total 2 3 3 5 2" xfId="19724"/>
    <cellStyle name="Total 2 3 3 6" xfId="13794"/>
    <cellStyle name="Total 2 3 3 6 2" xfId="24831"/>
    <cellStyle name="Total 2 3 3 7" xfId="21070"/>
    <cellStyle name="Total 2 3 3 8" xfId="28072"/>
    <cellStyle name="Total 2 3 3 9" xfId="31770"/>
    <cellStyle name="Total 2 3 4" xfId="6471"/>
    <cellStyle name="Total 2 3 4 2" xfId="6472"/>
    <cellStyle name="Total 2 3 4 2 2" xfId="10651"/>
    <cellStyle name="Total 2 3 4 2 2 2" xfId="19721"/>
    <cellStyle name="Total 2 3 4 2 3" xfId="13801"/>
    <cellStyle name="Total 2 3 4 2 3 2" xfId="24838"/>
    <cellStyle name="Total 2 3 4 2 4" xfId="23617"/>
    <cellStyle name="Total 2 3 4 2 5" xfId="28079"/>
    <cellStyle name="Total 2 3 4 2 6" xfId="31777"/>
    <cellStyle name="Total 2 3 4 3" xfId="10650"/>
    <cellStyle name="Total 2 3 4 3 2" xfId="22264"/>
    <cellStyle name="Total 2 3 4 4" xfId="13800"/>
    <cellStyle name="Total 2 3 4 4 2" xfId="24837"/>
    <cellStyle name="Total 2 3 4 5" xfId="17060"/>
    <cellStyle name="Total 2 3 4 6" xfId="28078"/>
    <cellStyle name="Total 2 3 4 7" xfId="31776"/>
    <cellStyle name="Total 2 3 5" xfId="6473"/>
    <cellStyle name="Total 2 3 5 2" xfId="6474"/>
    <cellStyle name="Total 2 3 5 2 2" xfId="10653"/>
    <cellStyle name="Total 2 3 5 2 2 2" xfId="22263"/>
    <cellStyle name="Total 2 3 5 2 3" xfId="13803"/>
    <cellStyle name="Total 2 3 5 2 3 2" xfId="24840"/>
    <cellStyle name="Total 2 3 5 2 4" xfId="23621"/>
    <cellStyle name="Total 2 3 5 2 5" xfId="28081"/>
    <cellStyle name="Total 2 3 5 2 6" xfId="31779"/>
    <cellStyle name="Total 2 3 5 3" xfId="10652"/>
    <cellStyle name="Total 2 3 5 3 2" xfId="15684"/>
    <cellStyle name="Total 2 3 5 4" xfId="13802"/>
    <cellStyle name="Total 2 3 5 4 2" xfId="24839"/>
    <cellStyle name="Total 2 3 5 5" xfId="21071"/>
    <cellStyle name="Total 2 3 5 6" xfId="28080"/>
    <cellStyle name="Total 2 3 5 7" xfId="31778"/>
    <cellStyle name="Total 2 3 6" xfId="6475"/>
    <cellStyle name="Total 2 3 6 2" xfId="10654"/>
    <cellStyle name="Total 2 3 6 2 2" xfId="19720"/>
    <cellStyle name="Total 2 3 6 3" xfId="13804"/>
    <cellStyle name="Total 2 3 6 3 2" xfId="24841"/>
    <cellStyle name="Total 2 3 6 4" xfId="21075"/>
    <cellStyle name="Total 2 3 6 5" xfId="28082"/>
    <cellStyle name="Total 2 3 6 6" xfId="31780"/>
    <cellStyle name="Total 2 3 7" xfId="10637"/>
    <cellStyle name="Total 2 3 7 2" xfId="22269"/>
    <cellStyle name="Total 2 3 8" xfId="13787"/>
    <cellStyle name="Total 2 3 8 2" xfId="24824"/>
    <cellStyle name="Total 2 3 9" xfId="21080"/>
    <cellStyle name="Total 2 4" xfId="6476"/>
    <cellStyle name="Total 2 4 10" xfId="28083"/>
    <cellStyle name="Total 2 4 11" xfId="31781"/>
    <cellStyle name="Total 2 4 2" xfId="6477"/>
    <cellStyle name="Total 2 4 2 2" xfId="6478"/>
    <cellStyle name="Total 2 4 2 2 2" xfId="6479"/>
    <cellStyle name="Total 2 4 2 2 2 2" xfId="10658"/>
    <cellStyle name="Total 2 4 2 2 2 2 2" xfId="22262"/>
    <cellStyle name="Total 2 4 2 2 2 3" xfId="13808"/>
    <cellStyle name="Total 2 4 2 2 2 3 2" xfId="24845"/>
    <cellStyle name="Total 2 4 2 2 2 4" xfId="17058"/>
    <cellStyle name="Total 2 4 2 2 2 5" xfId="28086"/>
    <cellStyle name="Total 2 4 2 2 2 6" xfId="31784"/>
    <cellStyle name="Total 2 4 2 2 3" xfId="10657"/>
    <cellStyle name="Total 2 4 2 2 3 2" xfId="19715"/>
    <cellStyle name="Total 2 4 2 2 4" xfId="13807"/>
    <cellStyle name="Total 2 4 2 2 4 2" xfId="24844"/>
    <cellStyle name="Total 2 4 2 2 5" xfId="21074"/>
    <cellStyle name="Total 2 4 2 2 6" xfId="28085"/>
    <cellStyle name="Total 2 4 2 2 7" xfId="31783"/>
    <cellStyle name="Total 2 4 2 3" xfId="6480"/>
    <cellStyle name="Total 2 4 2 3 2" xfId="6481"/>
    <cellStyle name="Total 2 4 2 3 2 2" xfId="10660"/>
    <cellStyle name="Total 2 4 2 3 2 2 2" xfId="15682"/>
    <cellStyle name="Total 2 4 2 3 2 3" xfId="13810"/>
    <cellStyle name="Total 2 4 2 3 2 3 2" xfId="24847"/>
    <cellStyle name="Total 2 4 2 3 2 4" xfId="21073"/>
    <cellStyle name="Total 2 4 2 3 2 5" xfId="28088"/>
    <cellStyle name="Total 2 4 2 3 2 6" xfId="31786"/>
    <cellStyle name="Total 2 4 2 3 3" xfId="10659"/>
    <cellStyle name="Total 2 4 2 3 3 2" xfId="19719"/>
    <cellStyle name="Total 2 4 2 3 4" xfId="13809"/>
    <cellStyle name="Total 2 4 2 3 4 2" xfId="24846"/>
    <cellStyle name="Total 2 4 2 3 5" xfId="23619"/>
    <cellStyle name="Total 2 4 2 3 6" xfId="28087"/>
    <cellStyle name="Total 2 4 2 3 7" xfId="31785"/>
    <cellStyle name="Total 2 4 2 4" xfId="6482"/>
    <cellStyle name="Total 2 4 2 4 2" xfId="10661"/>
    <cellStyle name="Total 2 4 2 4 2 2" xfId="22261"/>
    <cellStyle name="Total 2 4 2 4 3" xfId="13811"/>
    <cellStyle name="Total 2 4 2 4 3 2" xfId="24848"/>
    <cellStyle name="Total 2 4 2 4 4" xfId="17057"/>
    <cellStyle name="Total 2 4 2 4 5" xfId="28089"/>
    <cellStyle name="Total 2 4 2 4 6" xfId="31787"/>
    <cellStyle name="Total 2 4 2 5" xfId="10656"/>
    <cellStyle name="Total 2 4 2 5 2" xfId="22258"/>
    <cellStyle name="Total 2 4 2 6" xfId="13806"/>
    <cellStyle name="Total 2 4 2 6 2" xfId="24843"/>
    <cellStyle name="Total 2 4 2 7" xfId="23620"/>
    <cellStyle name="Total 2 4 2 8" xfId="28084"/>
    <cellStyle name="Total 2 4 2 9" xfId="31782"/>
    <cellStyle name="Total 2 4 3" xfId="6483"/>
    <cellStyle name="Total 2 4 3 2" xfId="6484"/>
    <cellStyle name="Total 2 4 3 2 2" xfId="6485"/>
    <cellStyle name="Total 2 4 3 2 2 2" xfId="10664"/>
    <cellStyle name="Total 2 4 3 2 2 2 2" xfId="22260"/>
    <cellStyle name="Total 2 4 3 2 2 3" xfId="13814"/>
    <cellStyle name="Total 2 4 3 2 2 3 2" xfId="24851"/>
    <cellStyle name="Total 2 4 3 2 2 4" xfId="17056"/>
    <cellStyle name="Total 2 4 3 2 2 5" xfId="28092"/>
    <cellStyle name="Total 2 4 3 2 2 6" xfId="31790"/>
    <cellStyle name="Total 2 4 3 2 3" xfId="10663"/>
    <cellStyle name="Total 2 4 3 2 3 2" xfId="15681"/>
    <cellStyle name="Total 2 4 3 2 4" xfId="13813"/>
    <cellStyle name="Total 2 4 3 2 4 2" xfId="24850"/>
    <cellStyle name="Total 2 4 3 2 5" xfId="21072"/>
    <cellStyle name="Total 2 4 3 2 6" xfId="28091"/>
    <cellStyle name="Total 2 4 3 2 7" xfId="31789"/>
    <cellStyle name="Total 2 4 3 3" xfId="6486"/>
    <cellStyle name="Total 2 4 3 3 2" xfId="6487"/>
    <cellStyle name="Total 2 4 3 3 2 2" xfId="10666"/>
    <cellStyle name="Total 2 4 3 3 2 2 2" xfId="15680"/>
    <cellStyle name="Total 2 4 3 3 2 3" xfId="13816"/>
    <cellStyle name="Total 2 4 3 3 2 3 2" xfId="24853"/>
    <cellStyle name="Total 2 4 3 3 2 4" xfId="17054"/>
    <cellStyle name="Total 2 4 3 3 2 5" xfId="28094"/>
    <cellStyle name="Total 2 4 3 3 2 6" xfId="31792"/>
    <cellStyle name="Total 2 4 3 3 3" xfId="10665"/>
    <cellStyle name="Total 2 4 3 3 3 2" xfId="19717"/>
    <cellStyle name="Total 2 4 3 3 4" xfId="13815"/>
    <cellStyle name="Total 2 4 3 3 4 2" xfId="24852"/>
    <cellStyle name="Total 2 4 3 3 5" xfId="17055"/>
    <cellStyle name="Total 2 4 3 3 6" xfId="28093"/>
    <cellStyle name="Total 2 4 3 3 7" xfId="31791"/>
    <cellStyle name="Total 2 4 3 4" xfId="6488"/>
    <cellStyle name="Total 2 4 3 4 2" xfId="10667"/>
    <cellStyle name="Total 2 4 3 4 2 2" xfId="22259"/>
    <cellStyle name="Total 2 4 3 4 3" xfId="13817"/>
    <cellStyle name="Total 2 4 3 4 3 2" xfId="24854"/>
    <cellStyle name="Total 2 4 3 4 4" xfId="23608"/>
    <cellStyle name="Total 2 4 3 4 5" xfId="28095"/>
    <cellStyle name="Total 2 4 3 4 6" xfId="31793"/>
    <cellStyle name="Total 2 4 3 5" xfId="10662"/>
    <cellStyle name="Total 2 4 3 5 2" xfId="19718"/>
    <cellStyle name="Total 2 4 3 6" xfId="13812"/>
    <cellStyle name="Total 2 4 3 6 2" xfId="24849"/>
    <cellStyle name="Total 2 4 3 7" xfId="23618"/>
    <cellStyle name="Total 2 4 3 8" xfId="28090"/>
    <cellStyle name="Total 2 4 3 9" xfId="31788"/>
    <cellStyle name="Total 2 4 4" xfId="6489"/>
    <cellStyle name="Total 2 4 4 2" xfId="6490"/>
    <cellStyle name="Total 2 4 4 2 2" xfId="10669"/>
    <cellStyle name="Total 2 4 4 2 2 2" xfId="15679"/>
    <cellStyle name="Total 2 4 4 2 3" xfId="13819"/>
    <cellStyle name="Total 2 4 4 2 3 2" xfId="24856"/>
    <cellStyle name="Total 2 4 4 2 4" xfId="23615"/>
    <cellStyle name="Total 2 4 4 2 5" xfId="28097"/>
    <cellStyle name="Total 2 4 4 2 6" xfId="31795"/>
    <cellStyle name="Total 2 4 4 3" xfId="10668"/>
    <cellStyle name="Total 2 4 4 3 2" xfId="19716"/>
    <cellStyle name="Total 2 4 4 4" xfId="13818"/>
    <cellStyle name="Total 2 4 4 4 2" xfId="24855"/>
    <cellStyle name="Total 2 4 4 5" xfId="21062"/>
    <cellStyle name="Total 2 4 4 6" xfId="28096"/>
    <cellStyle name="Total 2 4 4 7" xfId="31794"/>
    <cellStyle name="Total 2 4 5" xfId="6491"/>
    <cellStyle name="Total 2 4 5 2" xfId="6492"/>
    <cellStyle name="Total 2 4 5 2 2" xfId="10671"/>
    <cellStyle name="Total 2 4 5 2 2 2" xfId="15677"/>
    <cellStyle name="Total 2 4 5 2 3" xfId="13821"/>
    <cellStyle name="Total 2 4 5 2 3 2" xfId="24858"/>
    <cellStyle name="Total 2 4 5 2 4" xfId="17053"/>
    <cellStyle name="Total 2 4 5 2 5" xfId="28099"/>
    <cellStyle name="Total 2 4 5 2 6" xfId="31797"/>
    <cellStyle name="Total 2 4 5 3" xfId="10670"/>
    <cellStyle name="Total 2 4 5 3 2" xfId="15678"/>
    <cellStyle name="Total 2 4 5 4" xfId="13820"/>
    <cellStyle name="Total 2 4 5 4 2" xfId="24857"/>
    <cellStyle name="Total 2 4 5 5" xfId="21069"/>
    <cellStyle name="Total 2 4 5 6" xfId="28098"/>
    <cellStyle name="Total 2 4 5 7" xfId="31796"/>
    <cellStyle name="Total 2 4 6" xfId="6493"/>
    <cellStyle name="Total 2 4 6 2" xfId="10672"/>
    <cellStyle name="Total 2 4 6 2 2" xfId="22249"/>
    <cellStyle name="Total 2 4 6 3" xfId="13822"/>
    <cellStyle name="Total 2 4 6 3 2" xfId="24859"/>
    <cellStyle name="Total 2 4 6 4" xfId="23614"/>
    <cellStyle name="Total 2 4 6 5" xfId="28100"/>
    <cellStyle name="Total 2 4 6 6" xfId="31798"/>
    <cellStyle name="Total 2 4 7" xfId="10655"/>
    <cellStyle name="Total 2 4 7 2" xfId="15683"/>
    <cellStyle name="Total 2 4 8" xfId="13805"/>
    <cellStyle name="Total 2 4 8 2" xfId="24842"/>
    <cellStyle name="Total 2 4 9" xfId="17059"/>
    <cellStyle name="Total 2 5" xfId="6494"/>
    <cellStyle name="Total 2 5 10" xfId="28101"/>
    <cellStyle name="Total 2 5 11" xfId="31799"/>
    <cellStyle name="Total 2 5 2" xfId="6495"/>
    <cellStyle name="Total 2 5 2 2" xfId="6496"/>
    <cellStyle name="Total 2 5 2 2 2" xfId="6497"/>
    <cellStyle name="Total 2 5 2 2 2 2" xfId="10676"/>
    <cellStyle name="Total 2 5 2 2 2 2 2" xfId="15676"/>
    <cellStyle name="Total 2 5 2 2 2 3" xfId="13826"/>
    <cellStyle name="Total 2 5 2 2 2 3 2" xfId="24863"/>
    <cellStyle name="Total 2 5 2 2 2 4" xfId="21063"/>
    <cellStyle name="Total 2 5 2 2 2 5" xfId="28104"/>
    <cellStyle name="Total 2 5 2 2 2 6" xfId="31802"/>
    <cellStyle name="Total 2 5 2 2 3" xfId="10675"/>
    <cellStyle name="Total 2 5 2 2 3 2" xfId="19713"/>
    <cellStyle name="Total 2 5 2 2 4" xfId="13825"/>
    <cellStyle name="Total 2 5 2 2 4 2" xfId="24862"/>
    <cellStyle name="Total 2 5 2 2 5" xfId="23609"/>
    <cellStyle name="Total 2 5 2 2 6" xfId="28103"/>
    <cellStyle name="Total 2 5 2 2 7" xfId="31801"/>
    <cellStyle name="Total 2 5 2 3" xfId="6498"/>
    <cellStyle name="Total 2 5 2 3 2" xfId="6499"/>
    <cellStyle name="Total 2 5 2 3 2 2" xfId="10678"/>
    <cellStyle name="Total 2 5 2 3 2 2 2" xfId="19712"/>
    <cellStyle name="Total 2 5 2 3 2 3" xfId="13828"/>
    <cellStyle name="Total 2 5 2 3 2 3 2" xfId="24865"/>
    <cellStyle name="Total 2 5 2 3 2 4" xfId="21067"/>
    <cellStyle name="Total 2 5 2 3 2 5" xfId="28106"/>
    <cellStyle name="Total 2 5 2 3 2 6" xfId="31804"/>
    <cellStyle name="Total 2 5 2 3 3" xfId="10677"/>
    <cellStyle name="Total 2 5 2 3 3 2" xfId="22255"/>
    <cellStyle name="Total 2 5 2 3 4" xfId="13827"/>
    <cellStyle name="Total 2 5 2 3 4 2" xfId="24864"/>
    <cellStyle name="Total 2 5 2 3 5" xfId="23613"/>
    <cellStyle name="Total 2 5 2 3 6" xfId="28105"/>
    <cellStyle name="Total 2 5 2 3 7" xfId="31803"/>
    <cellStyle name="Total 2 5 2 4" xfId="6500"/>
    <cellStyle name="Total 2 5 2 4 2" xfId="10679"/>
    <cellStyle name="Total 2 5 2 4 2 2" xfId="15675"/>
    <cellStyle name="Total 2 5 2 4 3" xfId="13829"/>
    <cellStyle name="Total 2 5 2 4 3 2" xfId="24866"/>
    <cellStyle name="Total 2 5 2 4 4" xfId="17051"/>
    <cellStyle name="Total 2 5 2 4 5" xfId="28107"/>
    <cellStyle name="Total 2 5 2 4 6" xfId="31805"/>
    <cellStyle name="Total 2 5 2 5" xfId="10674"/>
    <cellStyle name="Total 2 5 2 5 2" xfId="22256"/>
    <cellStyle name="Total 2 5 2 6" xfId="13824"/>
    <cellStyle name="Total 2 5 2 6 2" xfId="24861"/>
    <cellStyle name="Total 2 5 2 7" xfId="17052"/>
    <cellStyle name="Total 2 5 2 8" xfId="28102"/>
    <cellStyle name="Total 2 5 2 9" xfId="31800"/>
    <cellStyle name="Total 2 5 3" xfId="6501"/>
    <cellStyle name="Total 2 5 3 2" xfId="6502"/>
    <cellStyle name="Total 2 5 3 2 2" xfId="6503"/>
    <cellStyle name="Total 2 5 3 2 2 2" xfId="10682"/>
    <cellStyle name="Total 2 5 3 2 2 2 2" xfId="22254"/>
    <cellStyle name="Total 2 5 3 2 2 3" xfId="13832"/>
    <cellStyle name="Total 2 5 3 2 2 3 2" xfId="24869"/>
    <cellStyle name="Total 2 5 3 2 2 4" xfId="17050"/>
    <cellStyle name="Total 2 5 3 2 2 5" xfId="28110"/>
    <cellStyle name="Total 2 5 3 2 2 6" xfId="31808"/>
    <cellStyle name="Total 2 5 3 2 3" xfId="10681"/>
    <cellStyle name="Total 2 5 3 2 3 2" xfId="19707"/>
    <cellStyle name="Total 2 5 3 2 4" xfId="13831"/>
    <cellStyle name="Total 2 5 3 2 4 2" xfId="24868"/>
    <cellStyle name="Total 2 5 3 2 5" xfId="21066"/>
    <cellStyle name="Total 2 5 3 2 6" xfId="28109"/>
    <cellStyle name="Total 2 5 3 2 7" xfId="31807"/>
    <cellStyle name="Total 2 5 3 3" xfId="6504"/>
    <cellStyle name="Total 2 5 3 3 2" xfId="6505"/>
    <cellStyle name="Total 2 5 3 3 2 2" xfId="10684"/>
    <cellStyle name="Total 2 5 3 3 2 2 2" xfId="15674"/>
    <cellStyle name="Total 2 5 3 3 2 3" xfId="13834"/>
    <cellStyle name="Total 2 5 3 3 2 3 2" xfId="24871"/>
    <cellStyle name="Total 2 5 3 3 2 4" xfId="21065"/>
    <cellStyle name="Total 2 5 3 3 2 5" xfId="28112"/>
    <cellStyle name="Total 2 5 3 3 2 6" xfId="31810"/>
    <cellStyle name="Total 2 5 3 3 3" xfId="10683"/>
    <cellStyle name="Total 2 5 3 3 3 2" xfId="19711"/>
    <cellStyle name="Total 2 5 3 3 4" xfId="13833"/>
    <cellStyle name="Total 2 5 3 3 4 2" xfId="24870"/>
    <cellStyle name="Total 2 5 3 3 5" xfId="23611"/>
    <cellStyle name="Total 2 5 3 3 6" xfId="28111"/>
    <cellStyle name="Total 2 5 3 3 7" xfId="31809"/>
    <cellStyle name="Total 2 5 3 4" xfId="6506"/>
    <cellStyle name="Total 2 5 3 4 2" xfId="10685"/>
    <cellStyle name="Total 2 5 3 4 2 2" xfId="22253"/>
    <cellStyle name="Total 2 5 3 4 3" xfId="13835"/>
    <cellStyle name="Total 2 5 3 4 3 2" xfId="24872"/>
    <cellStyle name="Total 2 5 3 4 4" xfId="17049"/>
    <cellStyle name="Total 2 5 3 4 5" xfId="28113"/>
    <cellStyle name="Total 2 5 3 4 6" xfId="31811"/>
    <cellStyle name="Total 2 5 3 5" xfId="10680"/>
    <cellStyle name="Total 2 5 3 5 2" xfId="22250"/>
    <cellStyle name="Total 2 5 3 6" xfId="13830"/>
    <cellStyle name="Total 2 5 3 6 2" xfId="24867"/>
    <cellStyle name="Total 2 5 3 7" xfId="23612"/>
    <cellStyle name="Total 2 5 3 8" xfId="28108"/>
    <cellStyle name="Total 2 5 3 9" xfId="31806"/>
    <cellStyle name="Total 2 5 4" xfId="6507"/>
    <cellStyle name="Total 2 5 4 2" xfId="6508"/>
    <cellStyle name="Total 2 5 4 2 2" xfId="10687"/>
    <cellStyle name="Total 2 5 4 2 2 2" xfId="15673"/>
    <cellStyle name="Total 2 5 4 2 3" xfId="13837"/>
    <cellStyle name="Total 2 5 4 2 3 2" xfId="24874"/>
    <cellStyle name="Total 2 5 4 2 4" xfId="21064"/>
    <cellStyle name="Total 2 5 4 2 5" xfId="28115"/>
    <cellStyle name="Total 2 5 4 2 6" xfId="31813"/>
    <cellStyle name="Total 2 5 4 3" xfId="10686"/>
    <cellStyle name="Total 2 5 4 3 2" xfId="19710"/>
    <cellStyle name="Total 2 5 4 4" xfId="13836"/>
    <cellStyle name="Total 2 5 4 4 2" xfId="24873"/>
    <cellStyle name="Total 2 5 4 5" xfId="23610"/>
    <cellStyle name="Total 2 5 4 6" xfId="28114"/>
    <cellStyle name="Total 2 5 4 7" xfId="31812"/>
    <cellStyle name="Total 2 5 5" xfId="6509"/>
    <cellStyle name="Total 2 5 5 2" xfId="6510"/>
    <cellStyle name="Total 2 5 5 2 2" xfId="10689"/>
    <cellStyle name="Total 2 5 5 2 2 2" xfId="19709"/>
    <cellStyle name="Total 2 5 5 2 3" xfId="13839"/>
    <cellStyle name="Total 2 5 5 2 3 2" xfId="24876"/>
    <cellStyle name="Total 2 5 5 2 4" xfId="17047"/>
    <cellStyle name="Total 2 5 5 2 5" xfId="28117"/>
    <cellStyle name="Total 2 5 5 2 6" xfId="31815"/>
    <cellStyle name="Total 2 5 5 3" xfId="10688"/>
    <cellStyle name="Total 2 5 5 3 2" xfId="22252"/>
    <cellStyle name="Total 2 5 5 4" xfId="13838"/>
    <cellStyle name="Total 2 5 5 4 2" xfId="24875"/>
    <cellStyle name="Total 2 5 5 5" xfId="17048"/>
    <cellStyle name="Total 2 5 5 6" xfId="28116"/>
    <cellStyle name="Total 2 5 5 7" xfId="31814"/>
    <cellStyle name="Total 2 5 6" xfId="6511"/>
    <cellStyle name="Total 2 5 6 2" xfId="10690"/>
    <cellStyle name="Total 2 5 6 2 2" xfId="15672"/>
    <cellStyle name="Total 2 5 6 3" xfId="13840"/>
    <cellStyle name="Total 2 5 6 3 2" xfId="24877"/>
    <cellStyle name="Total 2 5 6 4" xfId="17046"/>
    <cellStyle name="Total 2 5 6 5" xfId="28118"/>
    <cellStyle name="Total 2 5 6 6" xfId="31816"/>
    <cellStyle name="Total 2 5 7" xfId="10673"/>
    <cellStyle name="Total 2 5 7 2" xfId="19706"/>
    <cellStyle name="Total 2 5 8" xfId="13823"/>
    <cellStyle name="Total 2 5 8 2" xfId="24860"/>
    <cellStyle name="Total 2 5 9" xfId="21068"/>
    <cellStyle name="Total 2 6" xfId="6512"/>
    <cellStyle name="Total 2 6 10" xfId="28119"/>
    <cellStyle name="Total 2 6 11" xfId="31817"/>
    <cellStyle name="Total 2 6 2" xfId="6513"/>
    <cellStyle name="Total 2 6 2 2" xfId="6514"/>
    <cellStyle name="Total 2 6 2 2 2" xfId="6515"/>
    <cellStyle name="Total 2 6 2 2 2 2" xfId="10694"/>
    <cellStyle name="Total 2 6 2 2 2 2 2" xfId="15670"/>
    <cellStyle name="Total 2 6 2 2 2 3" xfId="13844"/>
    <cellStyle name="Total 2 6 2 2 2 3 2" xfId="24881"/>
    <cellStyle name="Total 2 6 2 2 2 4" xfId="23606"/>
    <cellStyle name="Total 2 6 2 2 2 5" xfId="28122"/>
    <cellStyle name="Total 2 6 2 2 2 6" xfId="31820"/>
    <cellStyle name="Total 2 6 2 2 3" xfId="10693"/>
    <cellStyle name="Total 2 6 2 2 3 2" xfId="15671"/>
    <cellStyle name="Total 2 6 2 2 4" xfId="13843"/>
    <cellStyle name="Total 2 6 2 2 4 2" xfId="24880"/>
    <cellStyle name="Total 2 6 2 2 5" xfId="21037"/>
    <cellStyle name="Total 2 6 2 2 6" xfId="28121"/>
    <cellStyle name="Total 2 6 2 2 7" xfId="31819"/>
    <cellStyle name="Total 2 6 2 3" xfId="6516"/>
    <cellStyle name="Total 2 6 2 3 2" xfId="6517"/>
    <cellStyle name="Total 2 6 2 3 2 2" xfId="10696"/>
    <cellStyle name="Total 2 6 2 3 2 2 2" xfId="18657"/>
    <cellStyle name="Total 2 6 2 3 2 3" xfId="13846"/>
    <cellStyle name="Total 2 6 2 3 2 3 2" xfId="24883"/>
    <cellStyle name="Total 2 6 2 3 2 4" xfId="17044"/>
    <cellStyle name="Total 2 6 2 3 2 5" xfId="28124"/>
    <cellStyle name="Total 2 6 2 3 2 6" xfId="31822"/>
    <cellStyle name="Total 2 6 2 3 3" xfId="10695"/>
    <cellStyle name="Total 2 6 2 3 3 2" xfId="15669"/>
    <cellStyle name="Total 2 6 2 3 4" xfId="13845"/>
    <cellStyle name="Total 2 6 2 3 4 2" xfId="24882"/>
    <cellStyle name="Total 2 6 2 3 5" xfId="21060"/>
    <cellStyle name="Total 2 6 2 3 6" xfId="28123"/>
    <cellStyle name="Total 2 6 2 3 7" xfId="31821"/>
    <cellStyle name="Total 2 6 2 4" xfId="6518"/>
    <cellStyle name="Total 2 6 2 4 2" xfId="10697"/>
    <cellStyle name="Total 2 6 2 4 2 2" xfId="19698"/>
    <cellStyle name="Total 2 6 2 4 3" xfId="13847"/>
    <cellStyle name="Total 2 6 2 4 3 2" xfId="24884"/>
    <cellStyle name="Total 2 6 2 4 4" xfId="23605"/>
    <cellStyle name="Total 2 6 2 4 5" xfId="28125"/>
    <cellStyle name="Total 2 6 2 4 6" xfId="31823"/>
    <cellStyle name="Total 2 6 2 5" xfId="10692"/>
    <cellStyle name="Total 2 6 2 5 2" xfId="19708"/>
    <cellStyle name="Total 2 6 2 6" xfId="13842"/>
    <cellStyle name="Total 2 6 2 6 2" xfId="24879"/>
    <cellStyle name="Total 2 6 2 7" xfId="23584"/>
    <cellStyle name="Total 2 6 2 8" xfId="28120"/>
    <cellStyle name="Total 2 6 2 9" xfId="31818"/>
    <cellStyle name="Total 2 6 3" xfId="6519"/>
    <cellStyle name="Total 2 6 3 2" xfId="6520"/>
    <cellStyle name="Total 2 6 3 2 2" xfId="6521"/>
    <cellStyle name="Total 2 6 3 2 2 2" xfId="10700"/>
    <cellStyle name="Total 2 6 3 2 2 2 2" xfId="15668"/>
    <cellStyle name="Total 2 6 3 2 2 3" xfId="13850"/>
    <cellStyle name="Total 2 6 3 2 2 3 2" xfId="24887"/>
    <cellStyle name="Total 2 6 3 2 2 4" xfId="23600"/>
    <cellStyle name="Total 2 6 3 2 2 5" xfId="28128"/>
    <cellStyle name="Total 2 6 3 2 2 6" xfId="31826"/>
    <cellStyle name="Total 2 6 3 2 3" xfId="10699"/>
    <cellStyle name="Total 2 6 3 2 3 2" xfId="19705"/>
    <cellStyle name="Total 2 6 3 2 4" xfId="13849"/>
    <cellStyle name="Total 2 6 3 2 4 2" xfId="24886"/>
    <cellStyle name="Total 2 6 3 2 5" xfId="17043"/>
    <cellStyle name="Total 2 6 3 2 6" xfId="28127"/>
    <cellStyle name="Total 2 6 3 2 7" xfId="31825"/>
    <cellStyle name="Total 2 6 3 3" xfId="6522"/>
    <cellStyle name="Total 2 6 3 3 2" xfId="6523"/>
    <cellStyle name="Total 2 6 3 3 2 2" xfId="10702"/>
    <cellStyle name="Total 2 6 3 3 2 2 2" xfId="19704"/>
    <cellStyle name="Total 2 6 3 3 2 3" xfId="13852"/>
    <cellStyle name="Total 2 6 3 3 2 3 2" xfId="24889"/>
    <cellStyle name="Total 2 6 3 3 2 4" xfId="23604"/>
    <cellStyle name="Total 2 6 3 3 2 5" xfId="28130"/>
    <cellStyle name="Total 2 6 3 3 2 6" xfId="31828"/>
    <cellStyle name="Total 2 6 3 3 3" xfId="10701"/>
    <cellStyle name="Total 2 6 3 3 3 2" xfId="22247"/>
    <cellStyle name="Total 2 6 3 3 4" xfId="13851"/>
    <cellStyle name="Total 2 6 3 3 4 2" xfId="24888"/>
    <cellStyle name="Total 2 6 3 3 5" xfId="21054"/>
    <cellStyle name="Total 2 6 3 3 6" xfId="28129"/>
    <cellStyle name="Total 2 6 3 3 7" xfId="31827"/>
    <cellStyle name="Total 2 6 3 4" xfId="6524"/>
    <cellStyle name="Total 2 6 3 4 2" xfId="10703"/>
    <cellStyle name="Total 2 6 3 4 2 2" xfId="15667"/>
    <cellStyle name="Total 2 6 3 4 3" xfId="13853"/>
    <cellStyle name="Total 2 6 3 4 3 2" xfId="24890"/>
    <cellStyle name="Total 2 6 3 4 4" xfId="21058"/>
    <cellStyle name="Total 2 6 3 4 5" xfId="28131"/>
    <cellStyle name="Total 2 6 3 4 6" xfId="31829"/>
    <cellStyle name="Total 2 6 3 5" xfId="10698"/>
    <cellStyle name="Total 2 6 3 5 2" xfId="22248"/>
    <cellStyle name="Total 2 6 3 6" xfId="13848"/>
    <cellStyle name="Total 2 6 3 6 2" xfId="24885"/>
    <cellStyle name="Total 2 6 3 7" xfId="21059"/>
    <cellStyle name="Total 2 6 3 8" xfId="28126"/>
    <cellStyle name="Total 2 6 3 9" xfId="31824"/>
    <cellStyle name="Total 2 6 4" xfId="6525"/>
    <cellStyle name="Total 2 6 4 2" xfId="6526"/>
    <cellStyle name="Total 2 6 4 2 2" xfId="10705"/>
    <cellStyle name="Total 2 6 4 2 2 2" xfId="19699"/>
    <cellStyle name="Total 2 6 4 2 3" xfId="13855"/>
    <cellStyle name="Total 2 6 4 2 3 2" xfId="24892"/>
    <cellStyle name="Total 2 6 4 2 4" xfId="23603"/>
    <cellStyle name="Total 2 6 4 2 5" xfId="28133"/>
    <cellStyle name="Total 2 6 4 2 6" xfId="31831"/>
    <cellStyle name="Total 2 6 4 3" xfId="10704"/>
    <cellStyle name="Total 2 6 4 3 2" xfId="22242"/>
    <cellStyle name="Total 2 6 4 4" xfId="13854"/>
    <cellStyle name="Total 2 6 4 4 2" xfId="24891"/>
    <cellStyle name="Total 2 6 4 5" xfId="17042"/>
    <cellStyle name="Total 2 6 4 6" xfId="28132"/>
    <cellStyle name="Total 2 6 4 7" xfId="31830"/>
    <cellStyle name="Total 2 6 5" xfId="6527"/>
    <cellStyle name="Total 2 6 5 2" xfId="6528"/>
    <cellStyle name="Total 2 6 5 2 2" xfId="10707"/>
    <cellStyle name="Total 2 6 5 2 2 2" xfId="19703"/>
    <cellStyle name="Total 2 6 5 2 3" xfId="13857"/>
    <cellStyle name="Total 2 6 5 2 3 2" xfId="24894"/>
    <cellStyle name="Total 2 6 5 2 4" xfId="17041"/>
    <cellStyle name="Total 2 6 5 2 5" xfId="28135"/>
    <cellStyle name="Total 2 6 5 2 6" xfId="31833"/>
    <cellStyle name="Total 2 6 5 3" xfId="10706"/>
    <cellStyle name="Total 2 6 5 3 2" xfId="22246"/>
    <cellStyle name="Total 2 6 5 4" xfId="13856"/>
    <cellStyle name="Total 2 6 5 4 2" xfId="24893"/>
    <cellStyle name="Total 2 6 5 5" xfId="21057"/>
    <cellStyle name="Total 2 6 5 6" xfId="28134"/>
    <cellStyle name="Total 2 6 5 7" xfId="31832"/>
    <cellStyle name="Total 2 6 6" xfId="6529"/>
    <cellStyle name="Total 2 6 6 2" xfId="10708"/>
    <cellStyle name="Total 2 6 6 2 2" xfId="15666"/>
    <cellStyle name="Total 2 6 6 3" xfId="13858"/>
    <cellStyle name="Total 2 6 6 3 2" xfId="24895"/>
    <cellStyle name="Total 2 6 6 4" xfId="23602"/>
    <cellStyle name="Total 2 6 6 5" xfId="28136"/>
    <cellStyle name="Total 2 6 6 6" xfId="31834"/>
    <cellStyle name="Total 2 6 7" xfId="10691"/>
    <cellStyle name="Total 2 6 7 2" xfId="22251"/>
    <cellStyle name="Total 2 6 8" xfId="13841"/>
    <cellStyle name="Total 2 6 8 2" xfId="24878"/>
    <cellStyle name="Total 2 6 9" xfId="17045"/>
    <cellStyle name="Total 2 7" xfId="6530"/>
    <cellStyle name="Total 2 7 10" xfId="28137"/>
    <cellStyle name="Total 2 7 11" xfId="31835"/>
    <cellStyle name="Total 2 7 2" xfId="6531"/>
    <cellStyle name="Total 2 7 2 2" xfId="6532"/>
    <cellStyle name="Total 2 7 2 2 2" xfId="6533"/>
    <cellStyle name="Total 2 7 2 2 2 2" xfId="10712"/>
    <cellStyle name="Total 2 7 2 2 2 2 2" xfId="22244"/>
    <cellStyle name="Total 2 7 2 2 2 3" xfId="13862"/>
    <cellStyle name="Total 2 7 2 2 2 3 2" xfId="24899"/>
    <cellStyle name="Total 2 7 2 2 2 4" xfId="21055"/>
    <cellStyle name="Total 2 7 2 2 2 5" xfId="28140"/>
    <cellStyle name="Total 2 7 2 2 2 6" xfId="31838"/>
    <cellStyle name="Total 2 7 2 2 3" xfId="10711"/>
    <cellStyle name="Total 2 7 2 2 3 2" xfId="15665"/>
    <cellStyle name="Total 2 7 2 2 4" xfId="13861"/>
    <cellStyle name="Total 2 7 2 2 4 2" xfId="24898"/>
    <cellStyle name="Total 2 7 2 2 5" xfId="23601"/>
    <cellStyle name="Total 2 7 2 2 6" xfId="28139"/>
    <cellStyle name="Total 2 7 2 2 7" xfId="31837"/>
    <cellStyle name="Total 2 7 2 3" xfId="6534"/>
    <cellStyle name="Total 2 7 2 3 2" xfId="6535"/>
    <cellStyle name="Total 2 7 2 3 2 2" xfId="10714"/>
    <cellStyle name="Total 2 7 2 3 2 2 2" xfId="15664"/>
    <cellStyle name="Total 2 7 2 3 2 3" xfId="13864"/>
    <cellStyle name="Total 2 7 2 3 2 3 2" xfId="24901"/>
    <cellStyle name="Total 2 7 2 3 2 4" xfId="17038"/>
    <cellStyle name="Total 2 7 2 3 2 5" xfId="28142"/>
    <cellStyle name="Total 2 7 2 3 2 6" xfId="31840"/>
    <cellStyle name="Total 2 7 2 3 3" xfId="10713"/>
    <cellStyle name="Total 2 7 2 3 3 2" xfId="19701"/>
    <cellStyle name="Total 2 7 2 3 4" xfId="13863"/>
    <cellStyle name="Total 2 7 2 3 4 2" xfId="24900"/>
    <cellStyle name="Total 2 7 2 3 5" xfId="17039"/>
    <cellStyle name="Total 2 7 2 3 6" xfId="28141"/>
    <cellStyle name="Total 2 7 2 3 7" xfId="31839"/>
    <cellStyle name="Total 2 7 2 4" xfId="6536"/>
    <cellStyle name="Total 2 7 2 4 2" xfId="10715"/>
    <cellStyle name="Total 2 7 2 4 2 2" xfId="22243"/>
    <cellStyle name="Total 2 7 2 4 3" xfId="13865"/>
    <cellStyle name="Total 2 7 2 4 3 2" xfId="24902"/>
    <cellStyle name="Total 2 7 2 4 4" xfId="23592"/>
    <cellStyle name="Total 2 7 2 4 5" xfId="28143"/>
    <cellStyle name="Total 2 7 2 4 6" xfId="31841"/>
    <cellStyle name="Total 2 7 2 5" xfId="10710"/>
    <cellStyle name="Total 2 7 2 5 2" xfId="19702"/>
    <cellStyle name="Total 2 7 2 6" xfId="13860"/>
    <cellStyle name="Total 2 7 2 6 2" xfId="24897"/>
    <cellStyle name="Total 2 7 2 7" xfId="17040"/>
    <cellStyle name="Total 2 7 2 8" xfId="28138"/>
    <cellStyle name="Total 2 7 2 9" xfId="31836"/>
    <cellStyle name="Total 2 7 3" xfId="6537"/>
    <cellStyle name="Total 2 7 3 2" xfId="6538"/>
    <cellStyle name="Total 2 7 3 2 2" xfId="6539"/>
    <cellStyle name="Total 2 7 3 2 2 2" xfId="10718"/>
    <cellStyle name="Total 2 7 3 2 2 2 2" xfId="15662"/>
    <cellStyle name="Total 2 7 3 2 2 3" xfId="13868"/>
    <cellStyle name="Total 2 7 3 2 2 3 2" xfId="24905"/>
    <cellStyle name="Total 2 7 3 2 2 4" xfId="21053"/>
    <cellStyle name="Total 2 7 3 2 2 5" xfId="28146"/>
    <cellStyle name="Total 2 7 3 2 2 6" xfId="31844"/>
    <cellStyle name="Total 2 7 3 2 3" xfId="10717"/>
    <cellStyle name="Total 2 7 3 2 3 2" xfId="15663"/>
    <cellStyle name="Total 2 7 3 2 4" xfId="13867"/>
    <cellStyle name="Total 2 7 3 2 4 2" xfId="24904"/>
    <cellStyle name="Total 2 7 3 2 5" xfId="23599"/>
    <cellStyle name="Total 2 7 3 2 6" xfId="28145"/>
    <cellStyle name="Total 2 7 3 2 7" xfId="31843"/>
    <cellStyle name="Total 2 7 3 3" xfId="6540"/>
    <cellStyle name="Total 2 7 3 3 2" xfId="6541"/>
    <cellStyle name="Total 2 7 3 3 2 2" xfId="10720"/>
    <cellStyle name="Total 2 7 3 3 2 2 2" xfId="18665"/>
    <cellStyle name="Total 2 7 3 3 2 3" xfId="13870"/>
    <cellStyle name="Total 2 7 3 3 2 3 2" xfId="24907"/>
    <cellStyle name="Total 2 7 3 3 2 4" xfId="23598"/>
    <cellStyle name="Total 2 7 3 3 2 5" xfId="28148"/>
    <cellStyle name="Total 2 7 3 3 2 6" xfId="31846"/>
    <cellStyle name="Total 2 7 3 3 3" xfId="10719"/>
    <cellStyle name="Total 2 7 3 3 3 2" xfId="15661"/>
    <cellStyle name="Total 2 7 3 3 4" xfId="13869"/>
    <cellStyle name="Total 2 7 3 3 4 2" xfId="24906"/>
    <cellStyle name="Total 2 7 3 3 5" xfId="17037"/>
    <cellStyle name="Total 2 7 3 3 6" xfId="28147"/>
    <cellStyle name="Total 2 7 3 3 7" xfId="31845"/>
    <cellStyle name="Total 2 7 3 4" xfId="6542"/>
    <cellStyle name="Total 2 7 3 4 2" xfId="10721"/>
    <cellStyle name="Total 2 7 3 4 2 2" xfId="19690"/>
    <cellStyle name="Total 2 7 3 4 3" xfId="13871"/>
    <cellStyle name="Total 2 7 3 4 3 2" xfId="24908"/>
    <cellStyle name="Total 2 7 3 4 4" xfId="21052"/>
    <cellStyle name="Total 2 7 3 4 5" xfId="28149"/>
    <cellStyle name="Total 2 7 3 4 6" xfId="31847"/>
    <cellStyle name="Total 2 7 3 5" xfId="10716"/>
    <cellStyle name="Total 2 7 3 5 2" xfId="19700"/>
    <cellStyle name="Total 2 7 3 6" xfId="13866"/>
    <cellStyle name="Total 2 7 3 6 2" xfId="24903"/>
    <cellStyle name="Total 2 7 3 7" xfId="21046"/>
    <cellStyle name="Total 2 7 3 8" xfId="28144"/>
    <cellStyle name="Total 2 7 3 9" xfId="31842"/>
    <cellStyle name="Total 2 7 4" xfId="6543"/>
    <cellStyle name="Total 2 7 4 2" xfId="6544"/>
    <cellStyle name="Total 2 7 4 2 2" xfId="10723"/>
    <cellStyle name="Total 2 7 4 2 2 2" xfId="19697"/>
    <cellStyle name="Total 2 7 4 2 3" xfId="13873"/>
    <cellStyle name="Total 2 7 4 2 3 2" xfId="24910"/>
    <cellStyle name="Total 2 7 4 2 4" xfId="23593"/>
    <cellStyle name="Total 2 7 4 2 5" xfId="28151"/>
    <cellStyle name="Total 2 7 4 2 6" xfId="31849"/>
    <cellStyle name="Total 2 7 4 3" xfId="10722"/>
    <cellStyle name="Total 2 7 4 3 2" xfId="18658"/>
    <cellStyle name="Total 2 7 4 4" xfId="13872"/>
    <cellStyle name="Total 2 7 4 4 2" xfId="24909"/>
    <cellStyle name="Total 2 7 4 5" xfId="17036"/>
    <cellStyle name="Total 2 7 4 6" xfId="28150"/>
    <cellStyle name="Total 2 7 4 7" xfId="31848"/>
    <cellStyle name="Total 2 7 5" xfId="6545"/>
    <cellStyle name="Total 2 7 5 2" xfId="6546"/>
    <cellStyle name="Total 2 7 5 2 2" xfId="10725"/>
    <cellStyle name="Total 2 7 5 2 2 2" xfId="18659"/>
    <cellStyle name="Total 2 7 5 2 3" xfId="13875"/>
    <cellStyle name="Total 2 7 5 2 3 2" xfId="24912"/>
    <cellStyle name="Total 2 7 5 2 4" xfId="23597"/>
    <cellStyle name="Total 2 7 5 2 5" xfId="28153"/>
    <cellStyle name="Total 2 7 5 2 6" xfId="31851"/>
    <cellStyle name="Total 2 7 5 3" xfId="10724"/>
    <cellStyle name="Total 2 7 5 3 2" xfId="15660"/>
    <cellStyle name="Total 2 7 5 4" xfId="13874"/>
    <cellStyle name="Total 2 7 5 4 2" xfId="24911"/>
    <cellStyle name="Total 2 7 5 5" xfId="21047"/>
    <cellStyle name="Total 2 7 5 6" xfId="28152"/>
    <cellStyle name="Total 2 7 5 7" xfId="31850"/>
    <cellStyle name="Total 2 7 6" xfId="6547"/>
    <cellStyle name="Total 2 7 6 2" xfId="10726"/>
    <cellStyle name="Total 2 7 6 2 2" xfId="19696"/>
    <cellStyle name="Total 2 7 6 3" xfId="13876"/>
    <cellStyle name="Total 2 7 6 3 2" xfId="24913"/>
    <cellStyle name="Total 2 7 6 4" xfId="21051"/>
    <cellStyle name="Total 2 7 6 5" xfId="28154"/>
    <cellStyle name="Total 2 7 6 6" xfId="31852"/>
    <cellStyle name="Total 2 7 7" xfId="10709"/>
    <cellStyle name="Total 2 7 7 2" xfId="22245"/>
    <cellStyle name="Total 2 7 8" xfId="13859"/>
    <cellStyle name="Total 2 7 8 2" xfId="24896"/>
    <cellStyle name="Total 2 7 9" xfId="21056"/>
    <cellStyle name="Total 2 8" xfId="6548"/>
    <cellStyle name="Total 2 8 2" xfId="6549"/>
    <cellStyle name="Total 2 8 2 2" xfId="6550"/>
    <cellStyle name="Total 2 8 2 2 2" xfId="10729"/>
    <cellStyle name="Total 2 8 2 2 2 2" xfId="19691"/>
    <cellStyle name="Total 2 8 2 2 3" xfId="13879"/>
    <cellStyle name="Total 2 8 2 2 3 2" xfId="24916"/>
    <cellStyle name="Total 2 8 2 2 4" xfId="21050"/>
    <cellStyle name="Total 2 8 2 2 5" xfId="28157"/>
    <cellStyle name="Total 2 8 2 2 6" xfId="31855"/>
    <cellStyle name="Total 2 8 2 3" xfId="10728"/>
    <cellStyle name="Total 2 8 2 3 2" xfId="18664"/>
    <cellStyle name="Total 2 8 2 4" xfId="13878"/>
    <cellStyle name="Total 2 8 2 4 2" xfId="24915"/>
    <cellStyle name="Total 2 8 2 5" xfId="23596"/>
    <cellStyle name="Total 2 8 2 6" xfId="28156"/>
    <cellStyle name="Total 2 8 2 7" xfId="31854"/>
    <cellStyle name="Total 2 8 3" xfId="6551"/>
    <cellStyle name="Total 2 8 3 2" xfId="6552"/>
    <cellStyle name="Total 2 8 3 2 2" xfId="10731"/>
    <cellStyle name="Total 2 8 3 2 2 2" xfId="19695"/>
    <cellStyle name="Total 2 8 3 2 3" xfId="13881"/>
    <cellStyle name="Total 2 8 3 2 3 2" xfId="24918"/>
    <cellStyle name="Total 2 8 3 2 4" xfId="23595"/>
    <cellStyle name="Total 2 8 3 2 5" xfId="28159"/>
    <cellStyle name="Total 2 8 3 2 6" xfId="31857"/>
    <cellStyle name="Total 2 8 3 3" xfId="10730"/>
    <cellStyle name="Total 2 8 3 3 2" xfId="18660"/>
    <cellStyle name="Total 2 8 3 4" xfId="13880"/>
    <cellStyle name="Total 2 8 3 4 2" xfId="24917"/>
    <cellStyle name="Total 2 8 3 5" xfId="17034"/>
    <cellStyle name="Total 2 8 3 6" xfId="28158"/>
    <cellStyle name="Total 2 8 3 7" xfId="31856"/>
    <cellStyle name="Total 2 8 4" xfId="6553"/>
    <cellStyle name="Total 2 8 4 2" xfId="10732"/>
    <cellStyle name="Total 2 8 4 2 2" xfId="15658"/>
    <cellStyle name="Total 2 8 4 3" xfId="13882"/>
    <cellStyle name="Total 2 8 4 3 2" xfId="24919"/>
    <cellStyle name="Total 2 8 4 4" xfId="21049"/>
    <cellStyle name="Total 2 8 4 5" xfId="28160"/>
    <cellStyle name="Total 2 8 4 6" xfId="31858"/>
    <cellStyle name="Total 2 8 5" xfId="10727"/>
    <cellStyle name="Total 2 8 5 2" xfId="15659"/>
    <cellStyle name="Total 2 8 6" xfId="13877"/>
    <cellStyle name="Total 2 8 6 2" xfId="24914"/>
    <cellStyle name="Total 2 8 7" xfId="17035"/>
    <cellStyle name="Total 2 8 8" xfId="28155"/>
    <cellStyle name="Total 2 8 9" xfId="31853"/>
    <cellStyle name="Total 2 9" xfId="6554"/>
    <cellStyle name="Total 2 9 2" xfId="6555"/>
    <cellStyle name="Total 2 9 2 2" xfId="6556"/>
    <cellStyle name="Total 2 9 2 2 2" xfId="10735"/>
    <cellStyle name="Total 2 9 2 2 2 2" xfId="15657"/>
    <cellStyle name="Total 2 9 2 2 3" xfId="13885"/>
    <cellStyle name="Total 2 9 2 2 3 2" xfId="24922"/>
    <cellStyle name="Total 2 9 2 2 4" xfId="21048"/>
    <cellStyle name="Total 2 9 2 2 5" xfId="28163"/>
    <cellStyle name="Total 2 9 2 2 6" xfId="31861"/>
    <cellStyle name="Total 2 9 2 3" xfId="10734"/>
    <cellStyle name="Total 2 9 2 3 2" xfId="19694"/>
    <cellStyle name="Total 2 9 2 4" xfId="13884"/>
    <cellStyle name="Total 2 9 2 4 2" xfId="24921"/>
    <cellStyle name="Total 2 9 2 5" xfId="23594"/>
    <cellStyle name="Total 2 9 2 6" xfId="28162"/>
    <cellStyle name="Total 2 9 2 7" xfId="31860"/>
    <cellStyle name="Total 2 9 3" xfId="6557"/>
    <cellStyle name="Total 2 9 3 2" xfId="6558"/>
    <cellStyle name="Total 2 9 3 2 2" xfId="10737"/>
    <cellStyle name="Total 2 9 3 2 2 2" xfId="19693"/>
    <cellStyle name="Total 2 9 3 2 3" xfId="13887"/>
    <cellStyle name="Total 2 9 3 2 3 2" xfId="24924"/>
    <cellStyle name="Total 2 9 3 2 4" xfId="17031"/>
    <cellStyle name="Total 2 9 3 2 5" xfId="28165"/>
    <cellStyle name="Total 2 9 3 2 6" xfId="31863"/>
    <cellStyle name="Total 2 9 3 3" xfId="10736"/>
    <cellStyle name="Total 2 9 3 3 2" xfId="18662"/>
    <cellStyle name="Total 2 9 3 4" xfId="13886"/>
    <cellStyle name="Total 2 9 3 4 2" xfId="24923"/>
    <cellStyle name="Total 2 9 3 5" xfId="17032"/>
    <cellStyle name="Total 2 9 3 6" xfId="28164"/>
    <cellStyle name="Total 2 9 3 7" xfId="31862"/>
    <cellStyle name="Total 2 9 4" xfId="6559"/>
    <cellStyle name="Total 2 9 4 2" xfId="10738"/>
    <cellStyle name="Total 2 9 4 2 2" xfId="15656"/>
    <cellStyle name="Total 2 9 4 3" xfId="13888"/>
    <cellStyle name="Total 2 9 4 3 2" xfId="24925"/>
    <cellStyle name="Total 2 9 4 4" xfId="17030"/>
    <cellStyle name="Total 2 9 4 5" xfId="28166"/>
    <cellStyle name="Total 2 9 4 6" xfId="31864"/>
    <cellStyle name="Total 2 9 5" xfId="10733"/>
    <cellStyle name="Total 2 9 5 2" xfId="18661"/>
    <cellStyle name="Total 2 9 6" xfId="13883"/>
    <cellStyle name="Total 2 9 6 2" xfId="24920"/>
    <cellStyle name="Total 2 9 7" xfId="17033"/>
    <cellStyle name="Total 2 9 8" xfId="28161"/>
    <cellStyle name="Total 2 9 9" xfId="31859"/>
    <cellStyle name="Total 3" xfId="6560"/>
    <cellStyle name="Total 4" xfId="6561"/>
    <cellStyle name="Total 4 10" xfId="31865"/>
    <cellStyle name="Total 4 2" xfId="6562"/>
    <cellStyle name="Total 4 2 10" xfId="31866"/>
    <cellStyle name="Total 4 2 2" xfId="6563"/>
    <cellStyle name="Total 4 2 2 2" xfId="10741"/>
    <cellStyle name="Total 4 2 2 2 2" xfId="15655"/>
    <cellStyle name="Total 4 2 2 3" xfId="13891"/>
    <cellStyle name="Total 4 2 2 3 2" xfId="24928"/>
    <cellStyle name="Total 4 2 2 4" xfId="21045"/>
    <cellStyle name="Total 4 2 2 5" xfId="28169"/>
    <cellStyle name="Total 4 2 2 6" xfId="31867"/>
    <cellStyle name="Total 4 2 3" xfId="6564"/>
    <cellStyle name="Total 4 2 3 2" xfId="10742"/>
    <cellStyle name="Total 4 2 3 2 2" xfId="15654"/>
    <cellStyle name="Total 4 2 3 3" xfId="13892"/>
    <cellStyle name="Total 4 2 3 3 2" xfId="24929"/>
    <cellStyle name="Total 4 2 3 4" xfId="17029"/>
    <cellStyle name="Total 4 2 3 5" xfId="28170"/>
    <cellStyle name="Total 4 2 3 6" xfId="31868"/>
    <cellStyle name="Total 4 2 4" xfId="6565"/>
    <cellStyle name="Total 4 2 4 2" xfId="10743"/>
    <cellStyle name="Total 4 2 4 2 2" xfId="15653"/>
    <cellStyle name="Total 4 2 4 3" xfId="13893"/>
    <cellStyle name="Total 4 2 4 3 2" xfId="24930"/>
    <cellStyle name="Total 4 2 4 4" xfId="23590"/>
    <cellStyle name="Total 4 2 4 5" xfId="28171"/>
    <cellStyle name="Total 4 2 4 6" xfId="31869"/>
    <cellStyle name="Total 4 2 5" xfId="6566"/>
    <cellStyle name="Total 4 2 5 2" xfId="10744"/>
    <cellStyle name="Total 4 2 5 2 2" xfId="18673"/>
    <cellStyle name="Total 4 2 5 3" xfId="13894"/>
    <cellStyle name="Total 4 2 5 3 2" xfId="24931"/>
    <cellStyle name="Total 4 2 5 4" xfId="21044"/>
    <cellStyle name="Total 4 2 5 5" xfId="28172"/>
    <cellStyle name="Total 4 2 5 6" xfId="31870"/>
    <cellStyle name="Total 4 2 6" xfId="10740"/>
    <cellStyle name="Total 4 2 6 2" xfId="19692"/>
    <cellStyle name="Total 4 2 7" xfId="13890"/>
    <cellStyle name="Total 4 2 7 2" xfId="24927"/>
    <cellStyle name="Total 4 2 8" xfId="23591"/>
    <cellStyle name="Total 4 2 9" xfId="28168"/>
    <cellStyle name="Total 4 3" xfId="6567"/>
    <cellStyle name="Total 4 3 10" xfId="31871"/>
    <cellStyle name="Total 4 3 2" xfId="6568"/>
    <cellStyle name="Total 4 3 2 2" xfId="10746"/>
    <cellStyle name="Total 4 3 2 2 2" xfId="18666"/>
    <cellStyle name="Total 4 3 2 3" xfId="13896"/>
    <cellStyle name="Total 4 3 2 3 2" xfId="24933"/>
    <cellStyle name="Total 4 3 2 4" xfId="23585"/>
    <cellStyle name="Total 4 3 2 5" xfId="28174"/>
    <cellStyle name="Total 4 3 2 6" xfId="31872"/>
    <cellStyle name="Total 4 3 3" xfId="6569"/>
    <cellStyle name="Total 4 3 3 2" xfId="10747"/>
    <cellStyle name="Total 4 3 3 2 2" xfId="19689"/>
    <cellStyle name="Total 4 3 3 3" xfId="13897"/>
    <cellStyle name="Total 4 3 3 3 2" xfId="24934"/>
    <cellStyle name="Total 4 3 3 4" xfId="21039"/>
    <cellStyle name="Total 4 3 3 5" xfId="28175"/>
    <cellStyle name="Total 4 3 3 6" xfId="31873"/>
    <cellStyle name="Total 4 3 4" xfId="6570"/>
    <cellStyle name="Total 4 3 4 2" xfId="10748"/>
    <cellStyle name="Total 4 3 4 2 2" xfId="15652"/>
    <cellStyle name="Total 4 3 4 3" xfId="13898"/>
    <cellStyle name="Total 4 3 4 3 2" xfId="24935"/>
    <cellStyle name="Total 4 3 4 4" xfId="23589"/>
    <cellStyle name="Total 4 3 4 5" xfId="28176"/>
    <cellStyle name="Total 4 3 4 6" xfId="31874"/>
    <cellStyle name="Total 4 3 5" xfId="6571"/>
    <cellStyle name="Total 4 3 5 2" xfId="10749"/>
    <cellStyle name="Total 4 3 5 2 2" xfId="18667"/>
    <cellStyle name="Total 4 3 5 3" xfId="13899"/>
    <cellStyle name="Total 4 3 5 3 2" xfId="24936"/>
    <cellStyle name="Total 4 3 5 4" xfId="21043"/>
    <cellStyle name="Total 4 3 5 5" xfId="28177"/>
    <cellStyle name="Total 4 3 5 6" xfId="31875"/>
    <cellStyle name="Total 4 3 6" xfId="10745"/>
    <cellStyle name="Total 4 3 6 2" xfId="19682"/>
    <cellStyle name="Total 4 3 7" xfId="13895"/>
    <cellStyle name="Total 4 3 7 2" xfId="24932"/>
    <cellStyle name="Total 4 3 8" xfId="17028"/>
    <cellStyle name="Total 4 3 9" xfId="28173"/>
    <cellStyle name="Total 4 4" xfId="6572"/>
    <cellStyle name="Total 4 4 2" xfId="10750"/>
    <cellStyle name="Total 4 4 2 2" xfId="19688"/>
    <cellStyle name="Total 4 4 3" xfId="13900"/>
    <cellStyle name="Total 4 4 3 2" xfId="24937"/>
    <cellStyle name="Total 4 4 4" xfId="17027"/>
    <cellStyle name="Total 4 4 5" xfId="28178"/>
    <cellStyle name="Total 4 4 6" xfId="31876"/>
    <cellStyle name="Total 4 5" xfId="6573"/>
    <cellStyle name="Total 4 5 2" xfId="10751"/>
    <cellStyle name="Total 4 5 2 2" xfId="15651"/>
    <cellStyle name="Total 4 5 3" xfId="13901"/>
    <cellStyle name="Total 4 5 3 2" xfId="24938"/>
    <cellStyle name="Total 4 5 4" xfId="23588"/>
    <cellStyle name="Total 4 5 5" xfId="28179"/>
    <cellStyle name="Total 4 5 6" xfId="31877"/>
    <cellStyle name="Total 4 6" xfId="10739"/>
    <cellStyle name="Total 4 6 2" xfId="18663"/>
    <cellStyle name="Total 4 7" xfId="13889"/>
    <cellStyle name="Total 4 7 2" xfId="24926"/>
    <cellStyle name="Total 4 8" xfId="21038"/>
    <cellStyle name="Total 4 9" xfId="28167"/>
    <cellStyle name="Total 5" xfId="6574"/>
    <cellStyle name="Total 5 10" xfId="31878"/>
    <cellStyle name="Total 5 2" xfId="6575"/>
    <cellStyle name="Total 5 2 2" xfId="10753"/>
    <cellStyle name="Total 5 2 2 2" xfId="19683"/>
    <cellStyle name="Total 5 2 3" xfId="13903"/>
    <cellStyle name="Total 5 2 3 2" xfId="24940"/>
    <cellStyle name="Total 5 2 4" xfId="17026"/>
    <cellStyle name="Total 5 2 5" xfId="28181"/>
    <cellStyle name="Total 5 2 6" xfId="31879"/>
    <cellStyle name="Total 5 3" xfId="6576"/>
    <cellStyle name="Total 5 3 2" xfId="10754"/>
    <cellStyle name="Total 5 3 2 2" xfId="18668"/>
    <cellStyle name="Total 5 3 3" xfId="13904"/>
    <cellStyle name="Total 5 3 3 2" xfId="24941"/>
    <cellStyle name="Total 5 3 4" xfId="23587"/>
    <cellStyle name="Total 5 3 5" xfId="28182"/>
    <cellStyle name="Total 5 3 6" xfId="31880"/>
    <cellStyle name="Total 5 4" xfId="6577"/>
    <cellStyle name="Total 5 4 2" xfId="10755"/>
    <cellStyle name="Total 5 4 2 2" xfId="19687"/>
    <cellStyle name="Total 5 4 3" xfId="13905"/>
    <cellStyle name="Total 5 4 3 2" xfId="24942"/>
    <cellStyle name="Total 5 4 4" xfId="21041"/>
    <cellStyle name="Total 5 4 5" xfId="28183"/>
    <cellStyle name="Total 5 4 6" xfId="31881"/>
    <cellStyle name="Total 5 5" xfId="6578"/>
    <cellStyle name="Total 5 5 2" xfId="10756"/>
    <cellStyle name="Total 5 5 2 2" xfId="15650"/>
    <cellStyle name="Total 5 5 3" xfId="13906"/>
    <cellStyle name="Total 5 5 3 2" xfId="24943"/>
    <cellStyle name="Total 5 5 4" xfId="17025"/>
    <cellStyle name="Total 5 5 5" xfId="28184"/>
    <cellStyle name="Total 5 5 6" xfId="31882"/>
    <cellStyle name="Total 5 6" xfId="10752"/>
    <cellStyle name="Total 5 6 2" xfId="18672"/>
    <cellStyle name="Total 5 7" xfId="13902"/>
    <cellStyle name="Total 5 7 2" xfId="24939"/>
    <cellStyle name="Total 5 8" xfId="21042"/>
    <cellStyle name="Total 5 9" xfId="28180"/>
    <cellStyle name="Total 6" xfId="6579"/>
    <cellStyle name="Total 6 10" xfId="31883"/>
    <cellStyle name="Total 6 2" xfId="6580"/>
    <cellStyle name="Total 6 2 2" xfId="10758"/>
    <cellStyle name="Total 6 2 2 2" xfId="19686"/>
    <cellStyle name="Total 6 2 3" xfId="13908"/>
    <cellStyle name="Total 6 2 3 2" xfId="24945"/>
    <cellStyle name="Total 6 2 4" xfId="21040"/>
    <cellStyle name="Total 6 2 5" xfId="28186"/>
    <cellStyle name="Total 6 2 6" xfId="31884"/>
    <cellStyle name="Total 6 3" xfId="6581"/>
    <cellStyle name="Total 6 3 2" xfId="10759"/>
    <cellStyle name="Total 6 3 2 2" xfId="15649"/>
    <cellStyle name="Total 6 3 3" xfId="13909"/>
    <cellStyle name="Total 6 3 3 2" xfId="24946"/>
    <cellStyle name="Total 6 3 4" xfId="17024"/>
    <cellStyle name="Total 6 3 5" xfId="28187"/>
    <cellStyle name="Total 6 3 6" xfId="31885"/>
    <cellStyle name="Total 6 4" xfId="6582"/>
    <cellStyle name="Total 6 4 2" xfId="10760"/>
    <cellStyle name="Total 6 4 2 2" xfId="18670"/>
    <cellStyle name="Total 6 4 3" xfId="13910"/>
    <cellStyle name="Total 6 4 3 2" xfId="24947"/>
    <cellStyle name="Total 6 4 4" xfId="17023"/>
    <cellStyle name="Total 6 4 5" xfId="28188"/>
    <cellStyle name="Total 6 4 6" xfId="31886"/>
    <cellStyle name="Total 6 5" xfId="6583"/>
    <cellStyle name="Total 6 5 2" xfId="10761"/>
    <cellStyle name="Total 6 5 2 2" xfId="19685"/>
    <cellStyle name="Total 6 5 3" xfId="13911"/>
    <cellStyle name="Total 6 5 3 2" xfId="24948"/>
    <cellStyle name="Total 6 5 4" xfId="17022"/>
    <cellStyle name="Total 6 5 5" xfId="28189"/>
    <cellStyle name="Total 6 5 6" xfId="31887"/>
    <cellStyle name="Total 6 6" xfId="10757"/>
    <cellStyle name="Total 6 6 2" xfId="18669"/>
    <cellStyle name="Total 6 7" xfId="13907"/>
    <cellStyle name="Total 6 7 2" xfId="24944"/>
    <cellStyle name="Total 6 8" xfId="23586"/>
    <cellStyle name="Total 6 9" xfId="28185"/>
    <cellStyle name="Total 7" xfId="6584"/>
    <cellStyle name="Total 7 2" xfId="10762"/>
    <cellStyle name="Total 7 2 2" xfId="15648"/>
    <cellStyle name="Total 7 3" xfId="13912"/>
    <cellStyle name="Total 7 3 2" xfId="24949"/>
    <cellStyle name="Total 7 4" xfId="17021"/>
    <cellStyle name="Total 7 5" xfId="28190"/>
    <cellStyle name="Total 7 6" xfId="31888"/>
    <cellStyle name="Total 8" xfId="6585"/>
    <cellStyle name="Total 8 2" xfId="10763"/>
    <cellStyle name="Total 8 2 2" xfId="18671"/>
    <cellStyle name="Total 8 3" xfId="13913"/>
    <cellStyle name="Total 8 3 2" xfId="24950"/>
    <cellStyle name="Total 8 4" xfId="17020"/>
    <cellStyle name="Total 8 5" xfId="28191"/>
    <cellStyle name="Total 8 6" xfId="31889"/>
    <cellStyle name="tpaid capitalisation" xfId="779"/>
    <cellStyle name="two" xfId="780"/>
    <cellStyle name="UNITS" xfId="781"/>
    <cellStyle name="Warning Text" xfId="255" builtinId="11" customBuiltin="1"/>
    <cellStyle name="Warning Text 2" xfId="782"/>
    <cellStyle name="Warning Text 2 2" xfId="6586"/>
    <cellStyle name="Warning Text 3" xfId="6587"/>
    <cellStyle name="whole" xfId="783"/>
    <cellStyle name="Word_Formula" xfId="784"/>
    <cellStyle name="wrap" xfId="785"/>
    <cellStyle name="year" xfId="256"/>
    <cellStyle name="year 2" xfId="6589"/>
    <cellStyle name="year 2 2" xfId="6590"/>
    <cellStyle name="year 2 2 2" xfId="28194"/>
    <cellStyle name="year 2 2 3" xfId="31892"/>
    <cellStyle name="year 2 3" xfId="28193"/>
    <cellStyle name="year 2 4" xfId="31891"/>
    <cellStyle name="year 3" xfId="6591"/>
    <cellStyle name="year 3 2" xfId="28195"/>
    <cellStyle name="year 3 3" xfId="31893"/>
    <cellStyle name="year 4" xfId="6588"/>
    <cellStyle name="year 5" xfId="28192"/>
    <cellStyle name="year 6" xfId="31890"/>
    <cellStyle name="_934" xfId="786"/>
    <cellStyle name="표준_2008 Budget Summary" xfId="787"/>
    <cellStyle name="一般_2 Individual BU" xfId="788"/>
    <cellStyle name="千位分隔[0]_2000sales" xfId="789"/>
    <cellStyle name="千位分隔_2000sales" xfId="790"/>
    <cellStyle name="千分位_Budget summary 2007-2011 (Aqua Tower)" xfId="791"/>
    <cellStyle name="后继超级链接_2001SALES" xfId="792"/>
    <cellStyle name="常规_2000sales" xfId="793"/>
    <cellStyle name="桁区切り [0.]" xfId="794"/>
    <cellStyle name="桁区切り [0.0]" xfId="795"/>
    <cellStyle name="桁区切り [0.00]_laroux" xfId="796"/>
    <cellStyle name="桁区切り_laroux" xfId="797"/>
    <cellStyle name="桁区切り0.0" xfId="798"/>
    <cellStyle name="標準_BSD-Academic" xfId="799"/>
    <cellStyle name="貨幣[0]_BJV" xfId="800"/>
    <cellStyle name="货币[0]_2000sales" xfId="801"/>
    <cellStyle name="货币_2000sales" xfId="802"/>
    <cellStyle name="超级链接_2001SALES" xfId="803"/>
    <cellStyle name="通貨 [0.00]_BSD-Academic" xfId="804"/>
    <cellStyle name="通貨_BSD-Academic" xfId="805"/>
    <cellStyle name="隨後的超連結_loyalty scheme impact WTC 16 sept 2004" xfId="806"/>
  </cellStyles>
  <dxfs count="4"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</dxfs>
  <tableStyles count="0" defaultTableStyle="TableStyleMedium2" defaultPivotStyle="PivotStyleLight16"/>
  <colors>
    <mruColors>
      <color rgb="FF00FFFF"/>
      <color rgb="FFFFFF99"/>
      <color rgb="FF99CCFF"/>
      <color rgb="FFFF66FF"/>
      <color rgb="FF006600"/>
      <color rgb="FF0000FF"/>
      <color rgb="FFCCFFFF"/>
      <color rgb="FF333399"/>
      <color rgb="FF16365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2.xml"/><Relationship Id="rId68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4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3.xml"/><Relationship Id="rId69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0</xdr:colOff>
      <xdr:row>10</xdr:row>
      <xdr:rowOff>52027</xdr:rowOff>
    </xdr:to>
    <xdr:pic>
      <xdr:nvPicPr>
        <xdr:cNvPr id="4" name="Picture 1" descr="Powercor%20Colour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58471" cy="1688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747032</xdr:colOff>
      <xdr:row>0</xdr:row>
      <xdr:rowOff>136072</xdr:rowOff>
    </xdr:from>
    <xdr:to>
      <xdr:col>16</xdr:col>
      <xdr:colOff>108274</xdr:colOff>
      <xdr:row>2</xdr:row>
      <xdr:rowOff>231015</xdr:rowOff>
    </xdr:to>
    <xdr:grpSp>
      <xdr:nvGrpSpPr>
        <xdr:cNvPr id="8" name="Group 7"/>
        <xdr:cNvGrpSpPr/>
      </xdr:nvGrpSpPr>
      <xdr:grpSpPr>
        <a:xfrm>
          <a:off x="16885103" y="136072"/>
          <a:ext cx="4368671" cy="492272"/>
          <a:chOff x="7742464" y="136072"/>
          <a:chExt cx="2739896" cy="693657"/>
        </a:xfrm>
      </xdr:grpSpPr>
      <xdr:sp macro="" textlink="">
        <xdr:nvSpPr>
          <xdr:cNvPr id="9" name="Rounded Rectangle 8"/>
          <xdr:cNvSpPr/>
        </xdr:nvSpPr>
        <xdr:spPr>
          <a:xfrm>
            <a:off x="7742464" y="136072"/>
            <a:ext cx="2739896" cy="277163"/>
          </a:xfrm>
          <a:prstGeom prst="roundRect">
            <a:avLst/>
          </a:prstGeom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en-AU" sz="1200" b="1">
                <a:solidFill>
                  <a:srgbClr val="FF0000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Mark selected</a:t>
            </a:r>
            <a:r>
              <a:rPr lang="en-AU" sz="1200" b="1" baseline="0">
                <a:solidFill>
                  <a:srgbClr val="FF0000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cells CONFIDENTIAL</a:t>
            </a:r>
            <a:endParaRPr lang="en-AU" sz="1200" b="1">
              <a:solidFill>
                <a:srgbClr val="FF0000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10" name="Rounded Rectangle 9"/>
          <xdr:cNvSpPr/>
        </xdr:nvSpPr>
        <xdr:spPr>
          <a:xfrm>
            <a:off x="7742464" y="514809"/>
            <a:ext cx="2729573" cy="314920"/>
          </a:xfrm>
          <a:prstGeom prst="roundRect">
            <a:avLst/>
          </a:prstGeom>
        </xdr:spPr>
        <xdr:style>
          <a:lnRef idx="1">
            <a:schemeClr val="accent6"/>
          </a:lnRef>
          <a:fillRef idx="2">
            <a:schemeClr val="accent6"/>
          </a:fillRef>
          <a:effectRef idx="1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en-AU" sz="1200" b="1">
                <a:solidFill>
                  <a:schemeClr val="accent6">
                    <a:lumMod val="75000"/>
                  </a:schemeClr>
                </a:solidFill>
              </a:rPr>
              <a:t>Return</a:t>
            </a:r>
            <a:r>
              <a:rPr lang="en-AU" sz="1200" b="1" baseline="0">
                <a:solidFill>
                  <a:schemeClr val="accent6">
                    <a:lumMod val="75000"/>
                  </a:schemeClr>
                </a:solidFill>
              </a:rPr>
              <a:t> cells to NON-CONFIDENTIAL</a:t>
            </a:r>
            <a:endParaRPr lang="en-AU" sz="1200" b="1">
              <a:solidFill>
                <a:schemeClr val="accent6">
                  <a:lumMod val="75000"/>
                </a:schemeClr>
              </a:solidFill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projects\FIN\MKT\INTER-DEPT\Legacy%20Data\_FINANCIAL%20ACCOUNTING\FIN_ACC\Fin%20Acctg\Statutory%20Accounts\Dec%2000%20Accounts\Powercor\TBPCA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Legacy%20Data\_FINANCIAL%20ACCOUNTING\FIN_ACC\Fin%20Acctg\Statutory%20Accounts\Dec%2000%20Accounts\Powercor\TBPCA20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projects\FIN\MKT\DEPT\AIMRO\Monthly%20Reporting\Bus%20Report\2011\02.%20Feb%202011\PL%20and%20Flash%20analysis\Capex%20Report%20Feb%20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projects\FIN\MKT\DEPT\AIMRO\Monthly%20Reporting\Bus%20Report\2011\02.%20Feb%202011\PL%20and%20Flash%20analysis\Metering%20P_L%20-%20Feb%20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DEPT\AIMRO\Monthly%20Reporting\Bus%20Report\2011\02.%20Feb%202011\PL%20and%20Flash%20analysis\Capex%20Report%20Feb%20201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DEPT\AIMRO\Monthly%20Reporting\Bus%20Report\2011\06.%20June%202011\Meter%20Volumes%20Reports\Meter%20volumes%20report%20May%20201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DEPT\AIMRO\Monthly%20Reporting\Bus%20Report\2011\02.%20Feb%202011\PL%20and%20Flash%20analysis\Metering%20P_L%20-%20Feb%2020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por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PCOR00"/>
      <sheetName val="TB 00"/>
      <sheetName val="Tax"/>
      <sheetName val="Loss on Disposal"/>
      <sheetName val="Interest"/>
      <sheetName val="Operating Lea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PCOR00"/>
      <sheetName val="TB 00"/>
      <sheetName val="Tax"/>
      <sheetName val="Loss on Disposal"/>
      <sheetName val="Interest"/>
      <sheetName val="Operating Leases"/>
      <sheetName val="Corp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-METR"/>
      <sheetName val="Func code 205 breakdown"/>
      <sheetName val="Metr Direct Capex by AC"/>
      <sheetName val="Metr Direct Capex by order BW"/>
      <sheetName val="Metr Direct Capex BW"/>
      <sheetName val="Metr Overheads BW"/>
      <sheetName val="Metr Total Capex BW"/>
      <sheetName val="Metr Total Capex Rollout"/>
      <sheetName val="Reco Sheet for Fcast"/>
      <sheetName val="Capex Bud 11-ME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E1" t="str">
            <v>F240 CAP Capital Expenditure Forecast Function Codes Listing</v>
          </cell>
        </row>
        <row r="2">
          <cell r="G2" t="str">
            <v>Author</v>
          </cell>
          <cell r="H2" t="str">
            <v>SGOHIL</v>
          </cell>
          <cell r="J2" t="str">
            <v>Status of Data</v>
          </cell>
          <cell r="K2" t="str">
            <v>31/05/2010 12:21:34</v>
          </cell>
        </row>
        <row r="6">
          <cell r="F6" t="str">
            <v>Author</v>
          </cell>
          <cell r="G6" t="str">
            <v>SGOHIL</v>
          </cell>
          <cell r="I6" t="str">
            <v>Last Refreshed</v>
          </cell>
          <cell r="J6" t="str">
            <v>31/05/2010 13:40:23</v>
          </cell>
          <cell r="L6" t="str">
            <v>Order (Selection Options, Optional)</v>
          </cell>
          <cell r="M6" t="str">
            <v>Empty Demarcation</v>
          </cell>
          <cell r="O6" t="str">
            <v>Actuals 4 Period Season (single period)</v>
          </cell>
          <cell r="P6" t="str">
            <v>004.2010</v>
          </cell>
        </row>
        <row r="7">
          <cell r="F7" t="str">
            <v>Current User</v>
          </cell>
          <cell r="G7" t="str">
            <v>RPARNES</v>
          </cell>
          <cell r="I7" t="str">
            <v>Key Date</v>
          </cell>
          <cell r="J7" t="str">
            <v>31/05/2010</v>
          </cell>
          <cell r="L7" t="str">
            <v>Business Area Intervals Optional</v>
          </cell>
          <cell r="M7" t="str">
            <v>METR</v>
          </cell>
          <cell r="O7" t="str">
            <v>Forecast Period Variable</v>
          </cell>
          <cell r="P7" t="str">
            <v>005.2010</v>
          </cell>
        </row>
        <row r="8">
          <cell r="F8" t="str">
            <v>Last Changed By</v>
          </cell>
          <cell r="G8" t="str">
            <v>SSEHARAN</v>
          </cell>
          <cell r="I8" t="str">
            <v>Changed At</v>
          </cell>
          <cell r="J8" t="str">
            <v>7/05/2010 14:47:41</v>
          </cell>
          <cell r="L8" t="str">
            <v>Order Type Optional Selects</v>
          </cell>
          <cell r="M8" t="str">
            <v>Empty Demarcation</v>
          </cell>
          <cell r="O8" t="str">
            <v>WBS Element (Selection Options, Optional)</v>
          </cell>
          <cell r="P8" t="str">
            <v>Empty Demarcation</v>
          </cell>
        </row>
        <row r="9">
          <cell r="F9" t="str">
            <v>InfoProvider</v>
          </cell>
          <cell r="G9" t="str">
            <v>ZOPA_M01</v>
          </cell>
          <cell r="I9" t="str">
            <v>Status of Data</v>
          </cell>
          <cell r="J9" t="str">
            <v>31/05/2010 12:21:34</v>
          </cell>
          <cell r="L9" t="str">
            <v>Forecast Version (Single Mandatory)</v>
          </cell>
          <cell r="M9" t="str">
            <v>20</v>
          </cell>
          <cell r="O9" t="str">
            <v>Budget version (single value entry,mandatory)</v>
          </cell>
          <cell r="P9" t="str">
            <v>1</v>
          </cell>
        </row>
        <row r="10">
          <cell r="F10" t="str">
            <v>Query Technical Name</v>
          </cell>
          <cell r="G10" t="str">
            <v>ZOPA_M01_Q0010</v>
          </cell>
          <cell r="I10" t="str">
            <v>Relevance of Data (Date)</v>
          </cell>
          <cell r="J10" t="str">
            <v>31/05/2010</v>
          </cell>
          <cell r="L10" t="str">
            <v>BW FunctionCode Optional Selections</v>
          </cell>
          <cell r="M10" t="str">
            <v>205</v>
          </cell>
          <cell r="O10" t="str">
            <v>Company Code (Selection Options, Optional)</v>
          </cell>
          <cell r="P10" t="str">
            <v>Empty Demarcation</v>
          </cell>
        </row>
        <row r="11">
          <cell r="F11" t="str">
            <v>Query Description</v>
          </cell>
          <cell r="G11" t="str">
            <v>F240 CAP Capital Expenditure Forecast Function Codes Listing</v>
          </cell>
          <cell r="I11" t="str">
            <v>Relevance of Data (Time)</v>
          </cell>
          <cell r="J11" t="str">
            <v>12:21:34</v>
          </cell>
        </row>
        <row r="15">
          <cell r="C15" t="str">
            <v>Business area</v>
          </cell>
          <cell r="D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>Forecast 5MAY 2010</v>
          </cell>
          <cell r="L15" t="str">
            <v>Forecast 6JUN 2010</v>
          </cell>
          <cell r="M15" t="str">
            <v>Forecast 7JUL 2010</v>
          </cell>
          <cell r="N15" t="str">
            <v>Forecast 8AUG 2010</v>
          </cell>
          <cell r="O15" t="str">
            <v>Forecast 9SEP 2010</v>
          </cell>
          <cell r="P15" t="str">
            <v>Forecast 10OCT 2010</v>
          </cell>
          <cell r="Q15" t="str">
            <v>Forecast 11NOV 2010</v>
          </cell>
          <cell r="R15" t="str">
            <v>Forecast 12DEC 2010</v>
          </cell>
          <cell r="S15" t="str">
            <v>Total periods 5-12</v>
          </cell>
        </row>
        <row r="16">
          <cell r="C16" t="str">
            <v>BWFIN Function Code</v>
          </cell>
          <cell r="D16" t="str">
            <v>205 IT METERING DATA SERVICES</v>
          </cell>
          <cell r="F16" t="str">
            <v>Cost element</v>
          </cell>
          <cell r="G16" t="str">
            <v/>
          </cell>
          <cell r="H16" t="str">
            <v>WBS (Function Code)</v>
          </cell>
          <cell r="I16" t="str">
            <v>Order</v>
          </cell>
          <cell r="J16" t="str">
            <v/>
          </cell>
          <cell r="K16" t="str">
            <v>* 1,000 AUD</v>
          </cell>
          <cell r="L16" t="str">
            <v>* 1,000 AUD</v>
          </cell>
          <cell r="M16" t="str">
            <v>* 1,000 AUD</v>
          </cell>
          <cell r="N16" t="str">
            <v>* 1,000 AUD</v>
          </cell>
          <cell r="O16" t="str">
            <v>* 1,000 AUD</v>
          </cell>
          <cell r="P16" t="str">
            <v>* 1,000 AUD</v>
          </cell>
          <cell r="Q16" t="str">
            <v>* 1,000 AUD</v>
          </cell>
          <cell r="R16" t="str">
            <v>* 1,000 AUD</v>
          </cell>
        </row>
        <row r="17">
          <cell r="C17" t="str">
            <v>Capex or Opex  Indic</v>
          </cell>
          <cell r="D17" t="str">
            <v/>
          </cell>
          <cell r="F17" t="str">
            <v>524100</v>
          </cell>
          <cell r="G17" t="str">
            <v>Cap Purch ComputerHW</v>
          </cell>
          <cell r="H17" t="str">
            <v>BG/10/MT/BTC/205/01</v>
          </cell>
          <cell r="I17" t="str">
            <v>#</v>
          </cell>
          <cell r="J17" t="str">
            <v>Not assigned</v>
          </cell>
          <cell r="K17">
            <v>0.375</v>
          </cell>
          <cell r="L17">
            <v>0.375</v>
          </cell>
          <cell r="M17">
            <v>0.375</v>
          </cell>
          <cell r="N17">
            <v>0.375</v>
          </cell>
          <cell r="O17">
            <v>0.375</v>
          </cell>
          <cell r="P17">
            <v>0.375</v>
          </cell>
          <cell r="Q17">
            <v>0.375</v>
          </cell>
          <cell r="R17">
            <v>0.375</v>
          </cell>
          <cell r="S17">
            <v>3000</v>
          </cell>
        </row>
        <row r="18">
          <cell r="C18" t="str">
            <v>Company code</v>
          </cell>
          <cell r="D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>Result</v>
          </cell>
          <cell r="J18" t="str">
            <v/>
          </cell>
          <cell r="K18">
            <v>0.375</v>
          </cell>
          <cell r="L18">
            <v>0.375</v>
          </cell>
          <cell r="M18">
            <v>0.375</v>
          </cell>
          <cell r="N18">
            <v>0.375</v>
          </cell>
          <cell r="O18">
            <v>0.375</v>
          </cell>
          <cell r="P18">
            <v>0.375</v>
          </cell>
          <cell r="Q18">
            <v>0.375</v>
          </cell>
          <cell r="R18">
            <v>0.375</v>
          </cell>
          <cell r="S18">
            <v>3000</v>
          </cell>
        </row>
        <row r="19">
          <cell r="C19" t="str">
            <v>Cost element</v>
          </cell>
          <cell r="D19" t="str">
            <v>]4500/633000 Corporate Overheads to Capital[, ]4500/634000 Local Overheads to Capital[...</v>
          </cell>
          <cell r="F19" t="str">
            <v/>
          </cell>
          <cell r="G19" t="str">
            <v/>
          </cell>
          <cell r="H19" t="str">
            <v>BG/10/MT/BTP/205/01</v>
          </cell>
          <cell r="I19" t="str">
            <v>#</v>
          </cell>
          <cell r="J19" t="str">
            <v>Not assigned</v>
          </cell>
        </row>
        <row r="20">
          <cell r="C20" t="str">
            <v>Order type</v>
          </cell>
          <cell r="D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>Result</v>
          </cell>
          <cell r="J20" t="str">
            <v/>
          </cell>
        </row>
        <row r="21">
          <cell r="C21" t="str">
            <v>Order</v>
          </cell>
          <cell r="D21" t="str">
            <v/>
          </cell>
          <cell r="F21" t="str">
            <v/>
          </cell>
          <cell r="G21" t="str">
            <v/>
          </cell>
          <cell r="H21" t="str">
            <v>BG/10/MT/FIC/205/01</v>
          </cell>
          <cell r="I21" t="str">
            <v>#</v>
          </cell>
          <cell r="J21" t="str">
            <v>Not assigned</v>
          </cell>
        </row>
        <row r="22">
          <cell r="C22" t="str">
            <v>Time Analysis: Forecast Reports</v>
          </cell>
          <cell r="D22" t="str">
            <v>,Forecast 5_x000D_MAY 2010,Forecast 6_x000D_JUN 2010,Forecast 7_x000D_JUL 2010,Forecast 8_x000D_AUG 2010,Forecast 9_x000D_SEP 2010...</v>
          </cell>
          <cell r="F22" t="str">
            <v/>
          </cell>
          <cell r="G22" t="str">
            <v/>
          </cell>
          <cell r="H22" t="str">
            <v/>
          </cell>
          <cell r="I22" t="str">
            <v>Result</v>
          </cell>
          <cell r="J22" t="str">
            <v/>
          </cell>
        </row>
        <row r="23">
          <cell r="C23" t="str">
            <v>WBS (Function Code)</v>
          </cell>
          <cell r="D23" t="str">
            <v/>
          </cell>
          <cell r="F23" t="str">
            <v/>
          </cell>
          <cell r="G23" t="str">
            <v/>
          </cell>
          <cell r="H23" t="str">
            <v>BG/10/MT/FIP/205/01</v>
          </cell>
          <cell r="I23" t="str">
            <v>#</v>
          </cell>
          <cell r="J23" t="str">
            <v>Not assigned</v>
          </cell>
        </row>
        <row r="24">
          <cell r="F24" t="str">
            <v/>
          </cell>
          <cell r="G24" t="str">
            <v/>
          </cell>
          <cell r="H24" t="str">
            <v/>
          </cell>
          <cell r="I24" t="str">
            <v>Result</v>
          </cell>
          <cell r="J24" t="str">
            <v/>
          </cell>
        </row>
        <row r="25">
          <cell r="F25" t="str">
            <v/>
          </cell>
          <cell r="G25" t="str">
            <v/>
          </cell>
          <cell r="H25" t="str">
            <v>BG/10/MT/ITC/205/01</v>
          </cell>
          <cell r="I25" t="str">
            <v>#</v>
          </cell>
          <cell r="J25" t="str">
            <v>Not assigned</v>
          </cell>
        </row>
        <row r="26">
          <cell r="F26" t="str">
            <v/>
          </cell>
          <cell r="G26" t="str">
            <v/>
          </cell>
          <cell r="H26" t="str">
            <v/>
          </cell>
          <cell r="I26" t="str">
            <v>Result</v>
          </cell>
          <cell r="J26" t="str">
            <v/>
          </cell>
        </row>
        <row r="27">
          <cell r="F27" t="str">
            <v/>
          </cell>
          <cell r="G27" t="str">
            <v/>
          </cell>
          <cell r="H27" t="str">
            <v>BG/10/MT/ITP/205/01</v>
          </cell>
          <cell r="I27" t="str">
            <v>#</v>
          </cell>
          <cell r="J27" t="str">
            <v>Not assigned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>Result</v>
          </cell>
          <cell r="J28" t="str">
            <v/>
          </cell>
        </row>
        <row r="29">
          <cell r="F29" t="str">
            <v/>
          </cell>
          <cell r="G29" t="str">
            <v/>
          </cell>
          <cell r="H29" t="str">
            <v>Result</v>
          </cell>
          <cell r="I29" t="str">
            <v/>
          </cell>
          <cell r="J29" t="str">
            <v/>
          </cell>
        </row>
        <row r="30">
          <cell r="F30" t="str">
            <v>533000</v>
          </cell>
          <cell r="G30" t="str">
            <v>IT Prof Services</v>
          </cell>
          <cell r="H30" t="str">
            <v>BG/10/MT/ITC/205/01</v>
          </cell>
          <cell r="I30" t="str">
            <v>#</v>
          </cell>
          <cell r="J30" t="str">
            <v>Not assigned</v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>Result</v>
          </cell>
          <cell r="J31" t="str">
            <v/>
          </cell>
        </row>
        <row r="32">
          <cell r="F32" t="str">
            <v/>
          </cell>
          <cell r="G32" t="str">
            <v/>
          </cell>
          <cell r="H32" t="str">
            <v>BG/10/MT/ITP/205/01</v>
          </cell>
          <cell r="I32" t="str">
            <v>#</v>
          </cell>
          <cell r="J32" t="str">
            <v>Not assigned</v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>Result</v>
          </cell>
          <cell r="J33" t="str">
            <v/>
          </cell>
        </row>
        <row r="34">
          <cell r="F34" t="str">
            <v/>
          </cell>
          <cell r="G34" t="str">
            <v/>
          </cell>
          <cell r="H34" t="str">
            <v>Result</v>
          </cell>
          <cell r="I34" t="str">
            <v/>
          </cell>
          <cell r="J34" t="str">
            <v/>
          </cell>
        </row>
        <row r="35">
          <cell r="F35" t="str">
            <v>611988</v>
          </cell>
          <cell r="G35" t="str">
            <v>AMI Cpx Prj Mgmt Fee</v>
          </cell>
          <cell r="H35" t="str">
            <v>BG/10/MT/AMC/205/20</v>
          </cell>
          <cell r="I35" t="str">
            <v>#</v>
          </cell>
          <cell r="J35" t="str">
            <v>Not assigned</v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>Result</v>
          </cell>
          <cell r="J36" t="str">
            <v/>
          </cell>
        </row>
        <row r="37">
          <cell r="F37" t="str">
            <v/>
          </cell>
          <cell r="G37" t="str">
            <v/>
          </cell>
          <cell r="H37" t="str">
            <v>BG/10/MT/AMP/205/20</v>
          </cell>
          <cell r="I37" t="str">
            <v>#</v>
          </cell>
          <cell r="J37" t="str">
            <v>Not assigned</v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>Result</v>
          </cell>
          <cell r="J38" t="str">
            <v/>
          </cell>
        </row>
        <row r="39">
          <cell r="F39" t="str">
            <v/>
          </cell>
          <cell r="G39" t="str">
            <v/>
          </cell>
          <cell r="H39" t="str">
            <v>BG/10/MT/BTC/205/20</v>
          </cell>
          <cell r="I39" t="str">
            <v>#</v>
          </cell>
          <cell r="J39" t="str">
            <v>Not assigned</v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>Result</v>
          </cell>
          <cell r="J40" t="str">
            <v/>
          </cell>
        </row>
        <row r="41">
          <cell r="F41" t="str">
            <v/>
          </cell>
          <cell r="G41" t="str">
            <v/>
          </cell>
          <cell r="H41" t="str">
            <v>BG/10/MT/BTP/205/20</v>
          </cell>
          <cell r="I41" t="str">
            <v>#</v>
          </cell>
          <cell r="J41" t="str">
            <v>Not assigned</v>
          </cell>
        </row>
        <row r="42">
          <cell r="F42" t="str">
            <v/>
          </cell>
          <cell r="G42" t="str">
            <v/>
          </cell>
          <cell r="H42" t="str">
            <v/>
          </cell>
          <cell r="I42" t="str">
            <v>Result</v>
          </cell>
          <cell r="J42" t="str">
            <v/>
          </cell>
        </row>
        <row r="43">
          <cell r="F43" t="str">
            <v/>
          </cell>
          <cell r="G43" t="str">
            <v/>
          </cell>
          <cell r="H43" t="str">
            <v>BG/10/MT/FIC/205/20</v>
          </cell>
          <cell r="I43" t="str">
            <v>#</v>
          </cell>
          <cell r="J43" t="str">
            <v>Not assigned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>Result</v>
          </cell>
          <cell r="J44" t="str">
            <v/>
          </cell>
        </row>
        <row r="45">
          <cell r="F45" t="str">
            <v/>
          </cell>
          <cell r="G45" t="str">
            <v/>
          </cell>
          <cell r="H45" t="str">
            <v>BG/10/MT/FIP/205/20</v>
          </cell>
          <cell r="I45" t="str">
            <v>#</v>
          </cell>
          <cell r="J45" t="str">
            <v>Not assigned</v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>Result</v>
          </cell>
          <cell r="J46" t="str">
            <v/>
          </cell>
        </row>
        <row r="47">
          <cell r="F47" t="str">
            <v/>
          </cell>
          <cell r="G47" t="str">
            <v/>
          </cell>
          <cell r="H47" t="str">
            <v>BG/10/MT/ITC/205/20</v>
          </cell>
          <cell r="I47" t="str">
            <v>#</v>
          </cell>
          <cell r="J47" t="str">
            <v>Not assigned</v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>Result</v>
          </cell>
          <cell r="J48" t="str">
            <v/>
          </cell>
        </row>
        <row r="49">
          <cell r="F49" t="str">
            <v/>
          </cell>
          <cell r="G49" t="str">
            <v/>
          </cell>
          <cell r="H49" t="str">
            <v>BG/10/MT/ITP/205/20</v>
          </cell>
          <cell r="I49" t="str">
            <v>#</v>
          </cell>
          <cell r="J49" t="str">
            <v>Not assigned</v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>Result</v>
          </cell>
          <cell r="J50" t="str">
            <v/>
          </cell>
        </row>
        <row r="51">
          <cell r="F51" t="str">
            <v/>
          </cell>
          <cell r="G51" t="str">
            <v/>
          </cell>
          <cell r="H51" t="str">
            <v>BG/10/MT/MDC/205/20</v>
          </cell>
          <cell r="I51" t="str">
            <v>#</v>
          </cell>
          <cell r="J51" t="str">
            <v>Not assigned</v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>Result</v>
          </cell>
          <cell r="J52" t="str">
            <v/>
          </cell>
        </row>
        <row r="53">
          <cell r="F53" t="str">
            <v/>
          </cell>
          <cell r="G53" t="str">
            <v/>
          </cell>
          <cell r="H53" t="str">
            <v>BG/10/MT/MDP/205/20</v>
          </cell>
          <cell r="I53" t="str">
            <v>#</v>
          </cell>
          <cell r="J53" t="str">
            <v>Not assigned</v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>Result</v>
          </cell>
          <cell r="J54" t="str">
            <v/>
          </cell>
        </row>
        <row r="55">
          <cell r="F55" t="str">
            <v/>
          </cell>
          <cell r="G55" t="str">
            <v/>
          </cell>
          <cell r="H55" t="str">
            <v>Result</v>
          </cell>
          <cell r="I55" t="str">
            <v/>
          </cell>
          <cell r="J55" t="str">
            <v/>
          </cell>
        </row>
        <row r="56">
          <cell r="F56" t="str">
            <v>635005</v>
          </cell>
          <cell r="G56" t="str">
            <v>AMI Proj Margin</v>
          </cell>
          <cell r="H56" t="str">
            <v>BG/10/MT/AMC/205/20</v>
          </cell>
          <cell r="I56" t="str">
            <v>#</v>
          </cell>
          <cell r="J56" t="str">
            <v>Not assigned</v>
          </cell>
        </row>
        <row r="57">
          <cell r="F57" t="str">
            <v/>
          </cell>
          <cell r="G57" t="str">
            <v/>
          </cell>
          <cell r="H57" t="str">
            <v/>
          </cell>
          <cell r="I57" t="str">
            <v>Result</v>
          </cell>
          <cell r="J57" t="str">
            <v/>
          </cell>
        </row>
        <row r="58">
          <cell r="F58" t="str">
            <v/>
          </cell>
          <cell r="G58" t="str">
            <v/>
          </cell>
          <cell r="H58" t="str">
            <v>BG/10/MT/AMP/205/20</v>
          </cell>
          <cell r="I58" t="str">
            <v>#</v>
          </cell>
          <cell r="J58" t="str">
            <v>Not assigned</v>
          </cell>
        </row>
        <row r="59">
          <cell r="F59" t="str">
            <v/>
          </cell>
          <cell r="G59" t="str">
            <v/>
          </cell>
          <cell r="H59" t="str">
            <v/>
          </cell>
          <cell r="I59" t="str">
            <v>Result</v>
          </cell>
          <cell r="J59" t="str">
            <v/>
          </cell>
        </row>
        <row r="60">
          <cell r="F60" t="str">
            <v/>
          </cell>
          <cell r="G60" t="str">
            <v/>
          </cell>
          <cell r="H60" t="str">
            <v>BG/10/MT/BTC/205/20</v>
          </cell>
          <cell r="I60" t="str">
            <v>#</v>
          </cell>
          <cell r="J60" t="str">
            <v>Not assigned</v>
          </cell>
        </row>
        <row r="61">
          <cell r="F61" t="str">
            <v/>
          </cell>
          <cell r="G61" t="str">
            <v/>
          </cell>
          <cell r="H61" t="str">
            <v/>
          </cell>
          <cell r="I61" t="str">
            <v>Result</v>
          </cell>
          <cell r="J61" t="str">
            <v/>
          </cell>
        </row>
        <row r="62">
          <cell r="F62" t="str">
            <v/>
          </cell>
          <cell r="G62" t="str">
            <v/>
          </cell>
          <cell r="H62" t="str">
            <v>BG/10/MT/BTP/205/20</v>
          </cell>
          <cell r="I62" t="str">
            <v>#</v>
          </cell>
          <cell r="J62" t="str">
            <v>Not assigned</v>
          </cell>
        </row>
        <row r="63">
          <cell r="F63" t="str">
            <v/>
          </cell>
          <cell r="G63" t="str">
            <v/>
          </cell>
          <cell r="H63" t="str">
            <v/>
          </cell>
          <cell r="I63" t="str">
            <v>Result</v>
          </cell>
          <cell r="J63" t="str">
            <v/>
          </cell>
        </row>
        <row r="64">
          <cell r="F64" t="str">
            <v/>
          </cell>
          <cell r="G64" t="str">
            <v/>
          </cell>
          <cell r="H64" t="str">
            <v>BG/10/MT/FIC/205/20</v>
          </cell>
          <cell r="I64" t="str">
            <v>#</v>
          </cell>
          <cell r="J64" t="str">
            <v>Not assigned</v>
          </cell>
        </row>
        <row r="65">
          <cell r="F65" t="str">
            <v/>
          </cell>
          <cell r="G65" t="str">
            <v/>
          </cell>
          <cell r="H65" t="str">
            <v/>
          </cell>
          <cell r="I65" t="str">
            <v>Result</v>
          </cell>
          <cell r="J65" t="str">
            <v/>
          </cell>
        </row>
        <row r="66">
          <cell r="F66" t="str">
            <v/>
          </cell>
          <cell r="G66" t="str">
            <v/>
          </cell>
          <cell r="H66" t="str">
            <v>BG/10/MT/FIP/205/20</v>
          </cell>
          <cell r="I66" t="str">
            <v>#</v>
          </cell>
          <cell r="J66" t="str">
            <v>Not assigned</v>
          </cell>
        </row>
        <row r="67">
          <cell r="F67" t="str">
            <v/>
          </cell>
          <cell r="G67" t="str">
            <v/>
          </cell>
          <cell r="H67" t="str">
            <v/>
          </cell>
          <cell r="I67" t="str">
            <v>Result</v>
          </cell>
          <cell r="J67" t="str">
            <v/>
          </cell>
        </row>
        <row r="68">
          <cell r="F68" t="str">
            <v/>
          </cell>
          <cell r="G68" t="str">
            <v/>
          </cell>
          <cell r="H68" t="str">
            <v>BG/10/MT/ITC/205/20</v>
          </cell>
          <cell r="I68" t="str">
            <v>#</v>
          </cell>
          <cell r="J68" t="str">
            <v>Not assigned</v>
          </cell>
        </row>
        <row r="69">
          <cell r="F69" t="str">
            <v/>
          </cell>
          <cell r="G69" t="str">
            <v/>
          </cell>
          <cell r="H69" t="str">
            <v/>
          </cell>
          <cell r="I69" t="str">
            <v>Result</v>
          </cell>
          <cell r="J69" t="str">
            <v/>
          </cell>
        </row>
        <row r="70">
          <cell r="F70" t="str">
            <v/>
          </cell>
          <cell r="G70" t="str">
            <v/>
          </cell>
          <cell r="H70" t="str">
            <v>BG/10/MT/ITP/205/20</v>
          </cell>
          <cell r="I70" t="str">
            <v>#</v>
          </cell>
          <cell r="J70" t="str">
            <v>Not assigned</v>
          </cell>
        </row>
        <row r="71">
          <cell r="F71" t="str">
            <v/>
          </cell>
          <cell r="G71" t="str">
            <v/>
          </cell>
          <cell r="H71" t="str">
            <v/>
          </cell>
          <cell r="I71" t="str">
            <v>Result</v>
          </cell>
          <cell r="J71" t="str">
            <v/>
          </cell>
        </row>
        <row r="72">
          <cell r="F72" t="str">
            <v/>
          </cell>
          <cell r="G72" t="str">
            <v/>
          </cell>
          <cell r="H72" t="str">
            <v>BG/10/MT/MDC/205/20</v>
          </cell>
          <cell r="I72" t="str">
            <v>#</v>
          </cell>
          <cell r="J72" t="str">
            <v>Not assigned</v>
          </cell>
        </row>
        <row r="73">
          <cell r="F73" t="str">
            <v/>
          </cell>
          <cell r="G73" t="str">
            <v/>
          </cell>
          <cell r="H73" t="str">
            <v/>
          </cell>
          <cell r="I73" t="str">
            <v>Result</v>
          </cell>
          <cell r="J73" t="str">
            <v/>
          </cell>
        </row>
        <row r="74">
          <cell r="F74" t="str">
            <v/>
          </cell>
          <cell r="G74" t="str">
            <v/>
          </cell>
          <cell r="H74" t="str">
            <v>BG/10/MT/MDP/205/20</v>
          </cell>
          <cell r="I74" t="str">
            <v>#</v>
          </cell>
          <cell r="J74" t="str">
            <v>Not assigned</v>
          </cell>
        </row>
        <row r="75">
          <cell r="F75" t="str">
            <v/>
          </cell>
          <cell r="G75" t="str">
            <v/>
          </cell>
          <cell r="H75" t="str">
            <v/>
          </cell>
          <cell r="I75" t="str">
            <v>Result</v>
          </cell>
          <cell r="J75" t="str">
            <v/>
          </cell>
        </row>
        <row r="76">
          <cell r="F76" t="str">
            <v/>
          </cell>
          <cell r="G76" t="str">
            <v/>
          </cell>
          <cell r="H76" t="str">
            <v>Result</v>
          </cell>
          <cell r="I76" t="str">
            <v/>
          </cell>
          <cell r="J76" t="str">
            <v/>
          </cell>
        </row>
        <row r="77">
          <cell r="F77" t="str">
            <v>Overall Result</v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</row>
      </sheetData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-METR Comb"/>
      <sheetName val="Detailed P&amp;L-JMT"/>
      <sheetName val="GM"/>
      <sheetName val="Tech"/>
      <sheetName val="AMI P &amp; L"/>
      <sheetName val="Unit Pricing - PAL"/>
      <sheetName val="Unit Pricing - CP"/>
      <sheetName val="Regulation"/>
      <sheetName val="Deployment"/>
      <sheetName val="BExRepositorySheet"/>
      <sheetName val="P&amp;L-METR BW Proj"/>
      <sheetName val="P&amp;L-METR BW BA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-METR"/>
      <sheetName val="Func code 205 breakdown"/>
      <sheetName val="Metr Direct Capex by AC"/>
      <sheetName val="Metr Direct Capex by order BW"/>
      <sheetName val="Metr Direct Capex BW"/>
      <sheetName val="Metr Overheads BW"/>
      <sheetName val="Metr Total Capex BW"/>
      <sheetName val="Metr Total Capex Rollout"/>
      <sheetName val="Reco Sheet for Fcast"/>
      <sheetName val="Capex Bud 11-ME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E1" t="str">
            <v>F240 CAP Capital Expenditure Forecast Function Codes Listing</v>
          </cell>
        </row>
        <row r="2">
          <cell r="G2" t="str">
            <v>Author</v>
          </cell>
          <cell r="H2" t="str">
            <v>SGOHIL</v>
          </cell>
          <cell r="J2" t="str">
            <v>Status of Data</v>
          </cell>
          <cell r="K2" t="str">
            <v>31/05/2010 12:21:34</v>
          </cell>
        </row>
        <row r="6">
          <cell r="F6" t="str">
            <v>Author</v>
          </cell>
          <cell r="G6" t="str">
            <v>SGOHIL</v>
          </cell>
          <cell r="I6" t="str">
            <v>Last Refreshed</v>
          </cell>
          <cell r="J6" t="str">
            <v>31/05/2010 13:40:23</v>
          </cell>
          <cell r="L6" t="str">
            <v>Order (Selection Options, Optional)</v>
          </cell>
          <cell r="M6" t="str">
            <v>Empty Demarcation</v>
          </cell>
          <cell r="O6" t="str">
            <v>Actuals 4 Period Season (single period)</v>
          </cell>
          <cell r="P6" t="str">
            <v>004.2010</v>
          </cell>
        </row>
        <row r="7">
          <cell r="F7" t="str">
            <v>Current User</v>
          </cell>
          <cell r="G7" t="str">
            <v>RPARNES</v>
          </cell>
          <cell r="I7" t="str">
            <v>Key Date</v>
          </cell>
          <cell r="J7" t="str">
            <v>31/05/2010</v>
          </cell>
          <cell r="L7" t="str">
            <v>Business Area Intervals Optional</v>
          </cell>
          <cell r="M7" t="str">
            <v>METR</v>
          </cell>
          <cell r="O7" t="str">
            <v>Forecast Period Variable</v>
          </cell>
          <cell r="P7" t="str">
            <v>005.2010</v>
          </cell>
        </row>
        <row r="8">
          <cell r="F8" t="str">
            <v>Last Changed By</v>
          </cell>
          <cell r="G8" t="str">
            <v>SSEHARAN</v>
          </cell>
          <cell r="I8" t="str">
            <v>Changed At</v>
          </cell>
          <cell r="J8" t="str">
            <v>7/05/2010 14:47:41</v>
          </cell>
          <cell r="L8" t="str">
            <v>Order Type Optional Selects</v>
          </cell>
          <cell r="M8" t="str">
            <v>Empty Demarcation</v>
          </cell>
          <cell r="O8" t="str">
            <v>WBS Element (Selection Options, Optional)</v>
          </cell>
          <cell r="P8" t="str">
            <v>Empty Demarcation</v>
          </cell>
        </row>
        <row r="9">
          <cell r="F9" t="str">
            <v>InfoProvider</v>
          </cell>
          <cell r="G9" t="str">
            <v>ZOPA_M01</v>
          </cell>
          <cell r="I9" t="str">
            <v>Status of Data</v>
          </cell>
          <cell r="J9" t="str">
            <v>31/05/2010 12:21:34</v>
          </cell>
          <cell r="L9" t="str">
            <v>Forecast Version (Single Mandatory)</v>
          </cell>
          <cell r="M9" t="str">
            <v>20</v>
          </cell>
          <cell r="O9" t="str">
            <v>Budget version (single value entry,mandatory)</v>
          </cell>
          <cell r="P9" t="str">
            <v>1</v>
          </cell>
        </row>
        <row r="10">
          <cell r="F10" t="str">
            <v>Query Technical Name</v>
          </cell>
          <cell r="G10" t="str">
            <v>ZOPA_M01_Q0010</v>
          </cell>
          <cell r="I10" t="str">
            <v>Relevance of Data (Date)</v>
          </cell>
          <cell r="J10" t="str">
            <v>31/05/2010</v>
          </cell>
          <cell r="L10" t="str">
            <v>BW FunctionCode Optional Selections</v>
          </cell>
          <cell r="M10" t="str">
            <v>205</v>
          </cell>
          <cell r="O10" t="str">
            <v>Company Code (Selection Options, Optional)</v>
          </cell>
          <cell r="P10" t="str">
            <v>Empty Demarcation</v>
          </cell>
        </row>
        <row r="11">
          <cell r="F11" t="str">
            <v>Query Description</v>
          </cell>
          <cell r="G11" t="str">
            <v>F240 CAP Capital Expenditure Forecast Function Codes Listing</v>
          </cell>
          <cell r="I11" t="str">
            <v>Relevance of Data (Time)</v>
          </cell>
          <cell r="J11" t="str">
            <v>12:21:34</v>
          </cell>
        </row>
        <row r="15">
          <cell r="C15" t="str">
            <v>Business area</v>
          </cell>
          <cell r="D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 xml:space="preserve">
Forecast 5
MAY 2010</v>
          </cell>
          <cell r="L15" t="str">
            <v xml:space="preserve">
Forecast 6
JUN 2010</v>
          </cell>
          <cell r="M15" t="str">
            <v xml:space="preserve">
Forecast 7
JUL 2010</v>
          </cell>
          <cell r="N15" t="str">
            <v xml:space="preserve">
Forecast 8
AUG 2010</v>
          </cell>
          <cell r="O15" t="str">
            <v xml:space="preserve">
Forecast 9
SEP 2010</v>
          </cell>
          <cell r="P15" t="str">
            <v xml:space="preserve">
Forecast 10
OCT 2010</v>
          </cell>
          <cell r="Q15" t="str">
            <v xml:space="preserve">
Forecast 11
NOV 2010</v>
          </cell>
          <cell r="R15" t="str">
            <v xml:space="preserve">
Forecast 12
DEC 2010</v>
          </cell>
          <cell r="S15" t="str">
            <v>Total periods 5-12</v>
          </cell>
        </row>
        <row r="16">
          <cell r="C16" t="str">
            <v>BWFIN Function Code</v>
          </cell>
          <cell r="D16" t="str">
            <v>205 IT METERING DATA SERVICES</v>
          </cell>
          <cell r="F16" t="str">
            <v>Cost element</v>
          </cell>
          <cell r="G16" t="str">
            <v/>
          </cell>
          <cell r="H16" t="str">
            <v>WBS (Function Code)</v>
          </cell>
          <cell r="I16" t="str">
            <v>Order</v>
          </cell>
          <cell r="J16" t="str">
            <v/>
          </cell>
          <cell r="K16" t="str">
            <v>* 1,000 AUD</v>
          </cell>
          <cell r="L16" t="str">
            <v>* 1,000 AUD</v>
          </cell>
          <cell r="M16" t="str">
            <v>* 1,000 AUD</v>
          </cell>
          <cell r="N16" t="str">
            <v>* 1,000 AUD</v>
          </cell>
          <cell r="O16" t="str">
            <v>* 1,000 AUD</v>
          </cell>
          <cell r="P16" t="str">
            <v>* 1,000 AUD</v>
          </cell>
          <cell r="Q16" t="str">
            <v>* 1,000 AUD</v>
          </cell>
          <cell r="R16" t="str">
            <v>* 1,000 AUD</v>
          </cell>
        </row>
        <row r="17">
          <cell r="C17" t="str">
            <v>Capex or Opex  Indic</v>
          </cell>
          <cell r="D17" t="str">
            <v/>
          </cell>
          <cell r="F17" t="str">
            <v>524100</v>
          </cell>
          <cell r="G17" t="str">
            <v>Cap Purch ComputerHW</v>
          </cell>
          <cell r="H17" t="str">
            <v>BG/10/MT/BTC/205/01</v>
          </cell>
          <cell r="I17" t="str">
            <v>#</v>
          </cell>
          <cell r="J17" t="str">
            <v>Not assigned</v>
          </cell>
          <cell r="K17">
            <v>0.375</v>
          </cell>
          <cell r="L17">
            <v>0.375</v>
          </cell>
          <cell r="M17">
            <v>0.375</v>
          </cell>
          <cell r="N17">
            <v>0.375</v>
          </cell>
          <cell r="O17">
            <v>0.375</v>
          </cell>
          <cell r="P17">
            <v>0.375</v>
          </cell>
          <cell r="Q17">
            <v>0.375</v>
          </cell>
          <cell r="R17">
            <v>0.375</v>
          </cell>
          <cell r="S17">
            <v>3000</v>
          </cell>
        </row>
        <row r="18">
          <cell r="C18" t="str">
            <v>Company code</v>
          </cell>
          <cell r="D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>Result</v>
          </cell>
          <cell r="J18" t="str">
            <v/>
          </cell>
          <cell r="K18">
            <v>0.375</v>
          </cell>
          <cell r="L18">
            <v>0.375</v>
          </cell>
          <cell r="M18">
            <v>0.375</v>
          </cell>
          <cell r="N18">
            <v>0.375</v>
          </cell>
          <cell r="O18">
            <v>0.375</v>
          </cell>
          <cell r="P18">
            <v>0.375</v>
          </cell>
          <cell r="Q18">
            <v>0.375</v>
          </cell>
          <cell r="R18">
            <v>0.375</v>
          </cell>
          <cell r="S18">
            <v>3000</v>
          </cell>
        </row>
        <row r="19">
          <cell r="C19" t="str">
            <v>Cost element</v>
          </cell>
          <cell r="D19" t="str">
            <v>]4500/633000 Corporate Overheads to Capital[, ]4500/634000 Local Overheads to Capital[...</v>
          </cell>
        </row>
        <row r="20">
          <cell r="C20" t="str">
            <v>Order type</v>
          </cell>
          <cell r="D20" t="str">
            <v/>
          </cell>
        </row>
        <row r="21">
          <cell r="C21" t="str">
            <v>Order</v>
          </cell>
          <cell r="D21" t="str">
            <v/>
          </cell>
        </row>
        <row r="22">
          <cell r="C22" t="str">
            <v>Time Analysis: Forecast Reports</v>
          </cell>
          <cell r="D22" t="str">
            <v>,Forecast 5_x000D_
MAY 2010,Forecast 6_x000D_
JUN 2010,Forecast 7_x000D_
JUL 2010,Forecast 8_x000D_
AUG 2010,Forecast 9_x000D_
SEP 2010...</v>
          </cell>
        </row>
        <row r="23">
          <cell r="C23" t="str">
            <v>WBS (Function Code)</v>
          </cell>
          <cell r="D23" t="str">
            <v/>
          </cell>
        </row>
      </sheetData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s"/>
      <sheetName val="Summary-Bus Report"/>
      <sheetName val="Summary-Bus Report Rollout"/>
      <sheetName val="Act Rates"/>
      <sheetName val="Graph Rollout"/>
      <sheetName val="Graph"/>
      <sheetName val="PNS Details (2)"/>
      <sheetName val="Month Report PAL BAU"/>
      <sheetName val="Month Report PAL Rollout"/>
      <sheetName val="Powercor Meters Act"/>
      <sheetName val="Powercor Meters Budget"/>
      <sheetName val="Act Mth"/>
      <sheetName val="Bud Mth"/>
      <sheetName val="Month Report CP"/>
      <sheetName val="Month Report CP Rollout"/>
      <sheetName val="CitiPower Meters Budget"/>
      <sheetName val="CitiPower Meters Act"/>
      <sheetName val="SAP PAL Jan"/>
      <sheetName val="SAP PAL Feb"/>
      <sheetName val="SAP PAL Mar"/>
      <sheetName val="SAP PAL Apr"/>
      <sheetName val="SAP PAL May"/>
      <sheetName val="SAP CP Jan"/>
      <sheetName val="SAP CP Feb"/>
      <sheetName val="SAP CP Mar"/>
      <sheetName val="SAP CP Apr"/>
      <sheetName val="SAP CP May"/>
      <sheetName val="Bud Rates"/>
      <sheetName val="BExRepository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">
          <cell r="E1" t="str">
            <v>F200 CCA Global Opexp By F_Code 12 Month Budget 2010</v>
          </cell>
        </row>
        <row r="2">
          <cell r="G2" t="str">
            <v>Author</v>
          </cell>
          <cell r="H2" t="str">
            <v>SGOHIL</v>
          </cell>
          <cell r="J2" t="str">
            <v>Status of Data</v>
          </cell>
          <cell r="K2" t="str">
            <v>4/03/2010 01:45:52</v>
          </cell>
        </row>
        <row r="6">
          <cell r="F6" t="str">
            <v>Author</v>
          </cell>
          <cell r="G6" t="str">
            <v>SGOHIL</v>
          </cell>
          <cell r="I6" t="str">
            <v>Last Refreshed</v>
          </cell>
          <cell r="J6" t="str">
            <v>4/03/2010 17:17:35</v>
          </cell>
          <cell r="L6" t="str">
            <v>Plan Version (Single Value Entry, Required)</v>
          </cell>
          <cell r="M6" t="str">
            <v>1</v>
          </cell>
        </row>
        <row r="7">
          <cell r="F7" t="str">
            <v>Current User</v>
          </cell>
          <cell r="G7" t="str">
            <v>RPARNES</v>
          </cell>
          <cell r="I7" t="str">
            <v>Key Date</v>
          </cell>
          <cell r="J7" t="str">
            <v>4/03/2010</v>
          </cell>
          <cell r="L7" t="str">
            <v>Business Area Intervals Optional</v>
          </cell>
          <cell r="M7" t="str">
            <v>METR</v>
          </cell>
        </row>
        <row r="8">
          <cell r="F8" t="str">
            <v>Last Changed By</v>
          </cell>
          <cell r="G8" t="str">
            <v>VPARTHASARAT</v>
          </cell>
          <cell r="I8" t="str">
            <v>Changed At</v>
          </cell>
          <cell r="J8" t="str">
            <v>8/10/2009 12:48:21</v>
          </cell>
          <cell r="L8" t="str">
            <v>Function Codes Optional Intvl2</v>
          </cell>
          <cell r="M8" t="str">
            <v>Empty Demarcation</v>
          </cell>
        </row>
        <row r="9">
          <cell r="F9" t="str">
            <v>InfoProvider</v>
          </cell>
          <cell r="G9" t="str">
            <v>ZOPEX_M01</v>
          </cell>
          <cell r="I9" t="str">
            <v>Status of Data</v>
          </cell>
          <cell r="J9" t="str">
            <v>4/03/2010 01:45:52</v>
          </cell>
          <cell r="L9" t="str">
            <v>Company Code (Selection Options, Optional)</v>
          </cell>
          <cell r="M9" t="str">
            <v>4550, 4650</v>
          </cell>
        </row>
        <row r="10">
          <cell r="F10" t="str">
            <v>Query Technical Name</v>
          </cell>
          <cell r="G10" t="str">
            <v>ZOPEX_M01_Q0015</v>
          </cell>
          <cell r="I10" t="str">
            <v>Relevance of Data (Date)</v>
          </cell>
          <cell r="J10" t="str">
            <v>4/03/2010</v>
          </cell>
          <cell r="L10" t="str">
            <v>Fiscal Year (Single Value Entry, Required)</v>
          </cell>
          <cell r="M10" t="str">
            <v>2010</v>
          </cell>
        </row>
        <row r="11">
          <cell r="F11" t="str">
            <v>Query Description</v>
          </cell>
          <cell r="G11" t="str">
            <v>F200 CCA Global Opexp By F_Code 12 Month Budget 2010</v>
          </cell>
          <cell r="I11" t="str">
            <v>Relevance of Data (Time)</v>
          </cell>
          <cell r="J11" t="str">
            <v>1:45:52</v>
          </cell>
        </row>
        <row r="15">
          <cell r="C15" t="str">
            <v>Business Area</v>
          </cell>
          <cell r="D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>Jan
2011</v>
          </cell>
          <cell r="L15" t="str">
            <v>Feb
2011</v>
          </cell>
          <cell r="M15" t="str">
            <v>Mar
2011</v>
          </cell>
          <cell r="N15" t="str">
            <v>Apr
2011</v>
          </cell>
          <cell r="O15" t="str">
            <v>May
2011</v>
          </cell>
          <cell r="P15" t="str">
            <v>Jun
2011</v>
          </cell>
          <cell r="Q15" t="str">
            <v>Jul
2011</v>
          </cell>
          <cell r="R15" t="str">
            <v>Aug
2011</v>
          </cell>
          <cell r="S15" t="str">
            <v>Sep
2011</v>
          </cell>
        </row>
        <row r="16">
          <cell r="C16" t="str">
            <v>BWFIN Function Code</v>
          </cell>
          <cell r="D16" t="str">
            <v>430, 991</v>
          </cell>
          <cell r="F16" t="str">
            <v>Company code</v>
          </cell>
          <cell r="G16" t="str">
            <v/>
          </cell>
          <cell r="H16" t="str">
            <v>BWFIN Function Code</v>
          </cell>
          <cell r="I16" t="str">
            <v>Cost element</v>
          </cell>
          <cell r="J16" t="str">
            <v/>
          </cell>
          <cell r="K16" t="str">
            <v>AUD</v>
          </cell>
          <cell r="L16" t="str">
            <v>AUD</v>
          </cell>
          <cell r="M16" t="str">
            <v>AUD</v>
          </cell>
          <cell r="N16" t="str">
            <v>AUD</v>
          </cell>
          <cell r="O16" t="str">
            <v>AUD</v>
          </cell>
          <cell r="P16" t="str">
            <v>AUD</v>
          </cell>
          <cell r="Q16" t="str">
            <v>AUD</v>
          </cell>
          <cell r="R16" t="str">
            <v>AUD</v>
          </cell>
          <cell r="S16" t="str">
            <v>AUD</v>
          </cell>
        </row>
        <row r="17">
          <cell r="C17" t="str">
            <v>Chart of accounts</v>
          </cell>
          <cell r="D17" t="str">
            <v/>
          </cell>
          <cell r="F17" t="str">
            <v>4550</v>
          </cell>
          <cell r="G17" t="str">
            <v>Powercor Australia Ltd</v>
          </cell>
          <cell r="H17" t="str">
            <v>430</v>
          </cell>
          <cell r="I17" t="str">
            <v>4500ALLCSTELEM</v>
          </cell>
          <cell r="J17" t="str">
            <v>All Cost Elements</v>
          </cell>
          <cell r="K17">
            <v>44926.84</v>
          </cell>
          <cell r="L17">
            <v>60447.17</v>
          </cell>
          <cell r="M17">
            <v>86817.24</v>
          </cell>
          <cell r="N17">
            <v>83214.039999999994</v>
          </cell>
          <cell r="O17">
            <v>98784.21</v>
          </cell>
          <cell r="P17">
            <v>122071.26</v>
          </cell>
          <cell r="Q17">
            <v>130242.7</v>
          </cell>
          <cell r="R17">
            <v>141807.46</v>
          </cell>
          <cell r="S17">
            <v>153757.67000000001</v>
          </cell>
        </row>
        <row r="18">
          <cell r="C18" t="str">
            <v>Company code</v>
          </cell>
          <cell r="D18" t="str">
            <v/>
          </cell>
          <cell r="F18" t="str">
            <v/>
          </cell>
          <cell r="G18" t="str">
            <v/>
          </cell>
          <cell r="H18" t="str">
            <v/>
          </cell>
          <cell r="I18">
            <v>624055</v>
          </cell>
          <cell r="J18" t="str">
            <v>Cde Tst D/C Metr S P</v>
          </cell>
          <cell r="K18">
            <v>4592.07</v>
          </cell>
          <cell r="L18">
            <v>10496.16</v>
          </cell>
          <cell r="M18">
            <v>8309.4599999999991</v>
          </cell>
          <cell r="N18">
            <v>7653.45</v>
          </cell>
          <cell r="O18">
            <v>7653.45</v>
          </cell>
          <cell r="P18">
            <v>9840.15</v>
          </cell>
          <cell r="Q18">
            <v>7653.45</v>
          </cell>
          <cell r="R18">
            <v>7653.45</v>
          </cell>
          <cell r="S18">
            <v>9840.15</v>
          </cell>
        </row>
        <row r="19">
          <cell r="C19" t="str">
            <v>Cost center</v>
          </cell>
          <cell r="D19" t="str">
            <v/>
          </cell>
          <cell r="F19" t="str">
            <v/>
          </cell>
          <cell r="G19" t="str">
            <v/>
          </cell>
          <cell r="H19" t="str">
            <v/>
          </cell>
          <cell r="I19">
            <v>624057</v>
          </cell>
          <cell r="J19" t="str">
            <v>Comp Tst Single Ph M</v>
          </cell>
          <cell r="K19">
            <v>7856.2</v>
          </cell>
          <cell r="L19">
            <v>7463.39</v>
          </cell>
          <cell r="M19">
            <v>9034.6299999999992</v>
          </cell>
          <cell r="N19">
            <v>8249.01</v>
          </cell>
          <cell r="O19">
            <v>8249.01</v>
          </cell>
          <cell r="P19">
            <v>8249.01</v>
          </cell>
          <cell r="Q19">
            <v>8249.01</v>
          </cell>
          <cell r="R19">
            <v>8249.01</v>
          </cell>
          <cell r="S19">
            <v>8249.01</v>
          </cell>
        </row>
        <row r="20">
          <cell r="C20" t="str">
            <v>Cost element</v>
          </cell>
          <cell r="D20" t="str">
            <v/>
          </cell>
          <cell r="F20" t="str">
            <v/>
          </cell>
          <cell r="G20" t="str">
            <v/>
          </cell>
          <cell r="H20" t="str">
            <v/>
          </cell>
          <cell r="I20">
            <v>624058</v>
          </cell>
          <cell r="J20" t="str">
            <v>Compl Tst Multi Ph M</v>
          </cell>
          <cell r="K20">
            <v>3666.18</v>
          </cell>
          <cell r="L20">
            <v>7856.1</v>
          </cell>
          <cell r="M20">
            <v>4713.66</v>
          </cell>
          <cell r="N20">
            <v>3666.18</v>
          </cell>
          <cell r="O20">
            <v>3666.18</v>
          </cell>
          <cell r="P20">
            <v>3666.18</v>
          </cell>
          <cell r="Q20">
            <v>4189.92</v>
          </cell>
          <cell r="R20">
            <v>4189.92</v>
          </cell>
          <cell r="S20">
            <v>3666.18</v>
          </cell>
        </row>
        <row r="21">
          <cell r="C21" t="str">
            <v>G/L Account</v>
          </cell>
          <cell r="D21" t="str">
            <v/>
          </cell>
          <cell r="F21" t="str">
            <v/>
          </cell>
          <cell r="G21" t="str">
            <v/>
          </cell>
          <cell r="H21" t="str">
            <v/>
          </cell>
          <cell r="I21">
            <v>624067</v>
          </cell>
          <cell r="J21" t="str">
            <v>Mtr Pd Inv AMI-PAL</v>
          </cell>
          <cell r="K21">
            <v>8730.7000000000007</v>
          </cell>
          <cell r="L21">
            <v>9079.4</v>
          </cell>
          <cell r="M21">
            <v>9079.4</v>
          </cell>
          <cell r="N21">
            <v>9079.4</v>
          </cell>
          <cell r="O21">
            <v>9079.4</v>
          </cell>
          <cell r="P21">
            <v>9777.9</v>
          </cell>
          <cell r="Q21">
            <v>9777.9</v>
          </cell>
          <cell r="R21">
            <v>9428.1</v>
          </cell>
          <cell r="S21">
            <v>9079.4</v>
          </cell>
        </row>
        <row r="22">
          <cell r="C22" t="str">
            <v>Partner Activity</v>
          </cell>
          <cell r="D22" t="str">
            <v/>
          </cell>
        </row>
        <row r="23">
          <cell r="C23" t="str">
            <v>Partner Business Pro</v>
          </cell>
          <cell r="D23" t="str">
            <v/>
          </cell>
        </row>
        <row r="24">
          <cell r="C24" t="str">
            <v>Partner Cost Center</v>
          </cell>
          <cell r="D24" t="str">
            <v/>
          </cell>
        </row>
        <row r="25">
          <cell r="C25" t="str">
            <v>Partner Object Type</v>
          </cell>
          <cell r="D25" t="str">
            <v/>
          </cell>
        </row>
        <row r="26">
          <cell r="C26" t="str">
            <v>Partner object</v>
          </cell>
          <cell r="D26" t="str">
            <v/>
          </cell>
        </row>
        <row r="27">
          <cell r="C27" t="str">
            <v>Partner Order</v>
          </cell>
          <cell r="D27" t="str">
            <v/>
          </cell>
        </row>
        <row r="28">
          <cell r="C28" t="str">
            <v>Partner WBS Element</v>
          </cell>
          <cell r="D28" t="str">
            <v/>
          </cell>
        </row>
        <row r="29">
          <cell r="C29" t="str">
            <v>Time Analysis. Period 001, 002, ..., 012 and total 001-012</v>
          </cell>
          <cell r="D29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-METR Comb"/>
      <sheetName val="Detailed P&amp;L-JMT"/>
      <sheetName val="GM"/>
      <sheetName val="Tech"/>
      <sheetName val="AMI P &amp; L"/>
      <sheetName val="Unit Pricing - PAL"/>
      <sheetName val="Unit Pricing - CP"/>
      <sheetName val="Regulation"/>
      <sheetName val="Deployment"/>
      <sheetName val="BExRepositorySheet"/>
      <sheetName val="P&amp;L-METR BW Proj"/>
      <sheetName val="P&amp;L-METR BW BA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put"/>
      <sheetName val="Profit Loss Analysis"/>
      <sheetName val="Table"/>
      <sheetName val="PAL NETW ONLY"/>
      <sheetName val="CP NETW ONLY"/>
      <sheetName val="PAL NETW SERV"/>
      <sheetName val="CP NETW SERV"/>
      <sheetName val="NETW_reglu Reco"/>
      <sheetName val="NETW_reglu reports PAL"/>
      <sheetName val="NETW_reglu reports CP"/>
      <sheetName val="PAL Total"/>
      <sheetName val="PAL METR"/>
      <sheetName val="PAL PM"/>
      <sheetName val="PAL METR Soln"/>
      <sheetName val="PAL EN Service"/>
      <sheetName val="CP TOTAL"/>
      <sheetName val="CP P.METR"/>
      <sheetName val="CP EN Service"/>
      <sheetName val="BExRepositorySheet"/>
      <sheetName val="CP P&amp;L"/>
      <sheetName val="PAL P&amp;L"/>
      <sheetName val="CP CTR REPORT"/>
      <sheetName val="PAL CTR REPORT"/>
      <sheetName val="Summary RECO"/>
      <sheetName val="NEW PAL CTR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Q12"/>
  <sheetViews>
    <sheetView showGridLines="0" zoomScale="85" workbookViewId="0"/>
  </sheetViews>
  <sheetFormatPr defaultRowHeight="12.75"/>
  <cols>
    <col min="1" max="1" width="9.140625" style="66"/>
    <col min="2" max="2" width="9.5703125" style="66" customWidth="1"/>
    <col min="3" max="3" width="6.28515625" style="66" customWidth="1"/>
    <col min="4" max="16384" width="9.140625" style="66"/>
  </cols>
  <sheetData>
    <row r="1" spans="1:17" ht="18" customHeight="1">
      <c r="A1"/>
    </row>
    <row r="12" spans="1:17" ht="15.75">
      <c r="B12" s="1176" t="s">
        <v>592</v>
      </c>
      <c r="P12" s="67"/>
      <c r="Q12" s="68"/>
    </row>
  </sheetData>
  <phoneticPr fontId="8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99CCFF"/>
    <pageSetUpPr fitToPage="1"/>
  </sheetPr>
  <dimension ref="A1:DU474"/>
  <sheetViews>
    <sheetView showGridLines="0" zoomScale="70" zoomScaleNormal="70" workbookViewId="0">
      <pane xSplit="4" ySplit="11" topLeftCell="E12" activePane="bottomRight" state="frozen"/>
      <selection activeCell="H46" sqref="H46"/>
      <selection pane="topRight" activeCell="H46" sqref="H46"/>
      <selection pane="bottomLeft" activeCell="H46" sqref="H46"/>
      <selection pane="bottomRight" activeCell="D29" sqref="D29"/>
    </sheetView>
  </sheetViews>
  <sheetFormatPr defaultColWidth="9.140625" defaultRowHeight="15"/>
  <cols>
    <col min="1" max="1" width="2.42578125" style="861" customWidth="1"/>
    <col min="2" max="2" width="2.42578125" style="862" customWidth="1"/>
    <col min="3" max="3" width="52.5703125" style="858" bestFit="1" customWidth="1"/>
    <col min="4" max="4" width="58.140625" style="858" customWidth="1"/>
    <col min="5" max="8" width="12" style="858" bestFit="1" customWidth="1"/>
    <col min="9" max="9" width="12.42578125" style="858" bestFit="1" customWidth="1"/>
    <col min="10" max="10" width="12" style="858" bestFit="1" customWidth="1"/>
    <col min="11" max="15" width="7.28515625" style="858" bestFit="1" customWidth="1"/>
    <col min="16" max="16" width="7.42578125" style="858" bestFit="1" customWidth="1"/>
    <col min="17" max="26" width="15.7109375" style="858" customWidth="1"/>
    <col min="27" max="16384" width="9.140625" style="858"/>
  </cols>
  <sheetData>
    <row r="1" spans="1:125" s="712" customFormat="1" ht="18">
      <c r="A1" s="41" t="str">
        <f>Title!B12</f>
        <v>PAL 2016-20 Revised Proposal - ACS Model</v>
      </c>
      <c r="B1" s="708"/>
      <c r="C1" s="709"/>
      <c r="D1" s="709"/>
      <c r="E1" s="709"/>
      <c r="F1" s="709"/>
      <c r="G1" s="709"/>
      <c r="H1" s="709"/>
      <c r="I1" s="709"/>
      <c r="J1" s="710"/>
      <c r="K1" s="711"/>
      <c r="L1" s="711"/>
      <c r="M1" s="711"/>
    </row>
    <row r="2" spans="1:125" s="712" customFormat="1" ht="15.75">
      <c r="A2" s="621" t="str">
        <f ca="1">MID(CELL("Filename",D1),FIND("]",CELL("Filename",D1))+1,255)</f>
        <v>PAL Restet 4.4</v>
      </c>
      <c r="B2" s="621"/>
      <c r="C2" s="621"/>
      <c r="D2" s="621"/>
      <c r="E2" s="621"/>
      <c r="F2" s="621"/>
      <c r="G2" s="621"/>
      <c r="I2" s="621"/>
      <c r="J2" s="713" t="str">
        <f ca="1">Check!D2</f>
        <v>OK</v>
      </c>
      <c r="K2" s="714"/>
      <c r="L2" s="714"/>
      <c r="M2" s="711"/>
    </row>
    <row r="3" spans="1:125" s="388" customFormat="1" ht="12.75">
      <c r="A3" s="715" t="s">
        <v>2</v>
      </c>
      <c r="B3" s="715"/>
      <c r="E3" s="716"/>
      <c r="F3" s="716"/>
      <c r="G3" s="716"/>
    </row>
    <row r="4" spans="1:125" customFormat="1" ht="24" customHeight="1"/>
    <row r="5" spans="1:125" ht="31.5" customHeight="1">
      <c r="A5" s="855"/>
      <c r="B5" s="856"/>
      <c r="C5" s="877"/>
      <c r="D5" s="877"/>
      <c r="E5" s="877"/>
      <c r="F5" s="877"/>
      <c r="G5" s="877"/>
      <c r="H5" s="877"/>
      <c r="I5" s="877"/>
      <c r="J5" s="877"/>
      <c r="K5" s="877"/>
      <c r="L5" s="877"/>
      <c r="M5" s="877"/>
      <c r="N5" s="877"/>
      <c r="O5" s="877"/>
      <c r="AA5" s="857"/>
    </row>
    <row r="6" spans="1:125" ht="15.75">
      <c r="A6" s="855"/>
      <c r="B6" s="856"/>
      <c r="C6" s="728" t="s">
        <v>498</v>
      </c>
      <c r="D6" s="728"/>
      <c r="E6" s="728"/>
      <c r="F6" s="728"/>
      <c r="G6" s="728"/>
      <c r="H6" s="728"/>
      <c r="I6" s="728"/>
      <c r="J6" s="728"/>
      <c r="K6" s="728"/>
      <c r="L6" s="728"/>
      <c r="M6" s="728"/>
      <c r="N6" s="728"/>
      <c r="O6" s="728"/>
      <c r="P6" s="728"/>
      <c r="Q6" s="728"/>
      <c r="R6" s="728"/>
      <c r="S6" s="728"/>
      <c r="T6" s="728"/>
      <c r="U6" s="728"/>
      <c r="V6" s="728"/>
      <c r="W6" s="728"/>
      <c r="X6" s="728"/>
      <c r="Y6" s="728"/>
      <c r="Z6" s="728"/>
      <c r="AA6" s="857"/>
    </row>
    <row r="7" spans="1:125" s="881" customFormat="1" ht="13.5" customHeight="1">
      <c r="A7" s="855"/>
      <c r="B7" s="856"/>
      <c r="C7" s="878"/>
      <c r="D7" s="879"/>
      <c r="E7" s="879"/>
      <c r="F7" s="879"/>
      <c r="G7" s="880"/>
      <c r="H7" s="880"/>
      <c r="I7" s="880"/>
      <c r="J7" s="880"/>
      <c r="K7" s="880"/>
      <c r="L7" s="880"/>
      <c r="M7" s="880"/>
      <c r="N7" s="880"/>
      <c r="O7" s="880"/>
      <c r="P7" s="880"/>
      <c r="Q7" s="880"/>
      <c r="R7" s="880"/>
      <c r="AB7" s="858"/>
      <c r="AC7" s="858"/>
      <c r="AD7" s="858"/>
      <c r="AE7" s="858"/>
      <c r="AF7" s="858"/>
      <c r="AG7" s="858"/>
      <c r="AH7" s="858"/>
      <c r="AI7" s="858"/>
      <c r="AJ7" s="858"/>
      <c r="AK7" s="858"/>
      <c r="AL7" s="858"/>
      <c r="AM7" s="858"/>
      <c r="AN7" s="858"/>
      <c r="AO7" s="858"/>
      <c r="AP7" s="858"/>
      <c r="AQ7" s="858"/>
      <c r="AR7" s="858"/>
      <c r="AS7" s="858"/>
      <c r="AT7" s="858"/>
      <c r="AU7" s="858"/>
      <c r="AV7" s="858"/>
      <c r="AW7" s="858"/>
      <c r="AX7" s="858"/>
      <c r="AY7" s="858"/>
      <c r="AZ7" s="858"/>
      <c r="BA7" s="858"/>
      <c r="BB7" s="858"/>
      <c r="BC7" s="858"/>
      <c r="BD7" s="858"/>
      <c r="BE7" s="858"/>
      <c r="BF7" s="858"/>
      <c r="BG7" s="858"/>
      <c r="BH7" s="858"/>
      <c r="BI7" s="858"/>
      <c r="BJ7" s="858"/>
      <c r="BK7" s="858"/>
      <c r="BL7" s="858"/>
      <c r="BM7" s="858"/>
      <c r="BN7" s="858"/>
      <c r="BO7" s="858"/>
      <c r="BP7" s="858"/>
      <c r="BQ7" s="858"/>
      <c r="BR7" s="858"/>
      <c r="BS7" s="858"/>
      <c r="BT7" s="858"/>
      <c r="BU7" s="858"/>
      <c r="BV7" s="858"/>
      <c r="BW7" s="858"/>
      <c r="BX7" s="858"/>
      <c r="BY7" s="858"/>
      <c r="BZ7" s="858"/>
      <c r="CA7" s="858"/>
      <c r="CB7" s="858"/>
      <c r="CC7" s="858"/>
      <c r="CD7" s="858"/>
      <c r="CE7" s="858"/>
      <c r="CF7" s="858"/>
      <c r="CG7" s="858"/>
      <c r="CH7" s="858"/>
      <c r="CI7" s="858"/>
      <c r="CJ7" s="858"/>
      <c r="CK7" s="858"/>
      <c r="CL7" s="858"/>
      <c r="CM7" s="858"/>
      <c r="CN7" s="858"/>
      <c r="CO7" s="858"/>
      <c r="CP7" s="858"/>
      <c r="CQ7" s="858"/>
      <c r="CR7" s="858"/>
      <c r="CS7" s="858"/>
      <c r="CT7" s="858"/>
      <c r="CU7" s="858"/>
      <c r="CV7" s="858"/>
      <c r="CW7" s="858"/>
      <c r="CX7" s="858"/>
      <c r="CY7" s="858"/>
      <c r="CZ7" s="858"/>
      <c r="DA7" s="858"/>
      <c r="DB7" s="858"/>
      <c r="DC7" s="858"/>
      <c r="DD7" s="858"/>
      <c r="DE7" s="858"/>
      <c r="DF7" s="858"/>
      <c r="DG7" s="858"/>
      <c r="DH7" s="858"/>
      <c r="DI7" s="858"/>
      <c r="DJ7" s="858"/>
      <c r="DK7" s="858"/>
      <c r="DL7" s="858"/>
      <c r="DM7" s="858"/>
      <c r="DN7" s="858"/>
      <c r="DO7" s="858"/>
      <c r="DP7" s="858"/>
      <c r="DQ7" s="858"/>
      <c r="DR7" s="858"/>
      <c r="DS7" s="858"/>
      <c r="DT7" s="858"/>
      <c r="DU7" s="858"/>
    </row>
    <row r="8" spans="1:125" s="881" customFormat="1" ht="13.5" customHeight="1">
      <c r="A8" s="855"/>
      <c r="B8" s="856"/>
      <c r="C8" s="882"/>
      <c r="D8" s="879"/>
      <c r="E8" s="879"/>
      <c r="F8" s="879"/>
      <c r="G8" s="880"/>
      <c r="H8" s="880"/>
      <c r="I8" s="880"/>
      <c r="J8" s="880"/>
      <c r="K8" s="880"/>
      <c r="L8" s="880"/>
      <c r="M8" s="880"/>
      <c r="N8" s="880"/>
      <c r="O8" s="880"/>
      <c r="P8" s="880"/>
      <c r="Q8" s="880"/>
      <c r="R8" s="880"/>
      <c r="AB8" s="858"/>
      <c r="AC8" s="858"/>
      <c r="AD8" s="858"/>
      <c r="AE8" s="858"/>
      <c r="AF8" s="858"/>
      <c r="AG8" s="858"/>
      <c r="AH8" s="858"/>
      <c r="AI8" s="858"/>
      <c r="AJ8" s="858"/>
      <c r="AK8" s="858"/>
      <c r="AL8" s="858"/>
      <c r="AM8" s="858"/>
      <c r="AN8" s="858"/>
      <c r="AO8" s="858"/>
      <c r="AP8" s="858"/>
      <c r="AQ8" s="858"/>
      <c r="AR8" s="858"/>
      <c r="AS8" s="858"/>
      <c r="AT8" s="858"/>
      <c r="AU8" s="858"/>
      <c r="AV8" s="858"/>
      <c r="AW8" s="858"/>
      <c r="AX8" s="858"/>
      <c r="AY8" s="858"/>
      <c r="AZ8" s="858"/>
      <c r="BA8" s="858"/>
      <c r="BB8" s="858"/>
      <c r="BC8" s="858"/>
      <c r="BD8" s="858"/>
      <c r="BE8" s="858"/>
      <c r="BF8" s="858"/>
      <c r="BG8" s="858"/>
      <c r="BH8" s="858"/>
      <c r="BI8" s="858"/>
      <c r="BJ8" s="858"/>
      <c r="BK8" s="858"/>
      <c r="BL8" s="858"/>
      <c r="BM8" s="858"/>
      <c r="BN8" s="858"/>
      <c r="BO8" s="858"/>
      <c r="BP8" s="858"/>
      <c r="BQ8" s="858"/>
      <c r="BR8" s="858"/>
      <c r="BS8" s="858"/>
      <c r="BT8" s="858"/>
      <c r="BU8" s="858"/>
      <c r="BV8" s="858"/>
      <c r="BW8" s="858"/>
      <c r="BX8" s="858"/>
      <c r="BY8" s="858"/>
      <c r="BZ8" s="858"/>
      <c r="CA8" s="858"/>
      <c r="CB8" s="858"/>
      <c r="CC8" s="858"/>
      <c r="CD8" s="858"/>
      <c r="CE8" s="858"/>
      <c r="CF8" s="858"/>
      <c r="CG8" s="858"/>
      <c r="CH8" s="858"/>
      <c r="CI8" s="858"/>
      <c r="CJ8" s="858"/>
      <c r="CK8" s="858"/>
      <c r="CL8" s="858"/>
      <c r="CM8" s="858"/>
      <c r="CN8" s="858"/>
      <c r="CO8" s="858"/>
      <c r="CP8" s="858"/>
      <c r="CQ8" s="858"/>
      <c r="CR8" s="858"/>
      <c r="CS8" s="858"/>
      <c r="CT8" s="858"/>
      <c r="CU8" s="858"/>
      <c r="CV8" s="858"/>
      <c r="CW8" s="858"/>
      <c r="CX8" s="858"/>
      <c r="CY8" s="858"/>
      <c r="CZ8" s="858"/>
      <c r="DA8" s="858"/>
      <c r="DB8" s="858"/>
      <c r="DC8" s="858"/>
      <c r="DD8" s="858"/>
      <c r="DE8" s="858"/>
      <c r="DF8" s="858"/>
      <c r="DG8" s="858"/>
      <c r="DH8" s="858"/>
      <c r="DI8" s="858"/>
      <c r="DJ8" s="858"/>
      <c r="DK8" s="858"/>
      <c r="DL8" s="858"/>
      <c r="DM8" s="858"/>
      <c r="DN8" s="858"/>
      <c r="DO8" s="858"/>
      <c r="DP8" s="858"/>
      <c r="DQ8" s="858"/>
      <c r="DR8" s="858"/>
      <c r="DS8" s="858"/>
      <c r="DT8" s="858"/>
      <c r="DU8" s="858"/>
    </row>
    <row r="9" spans="1:125" s="881" customFormat="1" ht="18.75" thickBot="1">
      <c r="A9" s="855"/>
      <c r="B9" s="856"/>
      <c r="C9" s="878"/>
      <c r="D9" s="879"/>
      <c r="E9" s="879"/>
      <c r="F9" s="879"/>
      <c r="G9" s="880"/>
      <c r="H9" s="880"/>
      <c r="I9" s="880"/>
      <c r="J9" s="880"/>
      <c r="K9" s="880"/>
      <c r="L9" s="880"/>
      <c r="M9" s="880"/>
      <c r="N9" s="880"/>
      <c r="O9" s="880"/>
      <c r="P9" s="880"/>
      <c r="Q9" s="880"/>
      <c r="R9" s="880"/>
      <c r="AB9" s="858"/>
      <c r="AC9" s="858"/>
      <c r="AD9" s="858"/>
      <c r="AE9" s="858"/>
      <c r="AF9" s="858"/>
      <c r="AG9" s="858"/>
      <c r="AH9" s="858"/>
      <c r="AI9" s="858"/>
      <c r="AJ9" s="858"/>
      <c r="AK9" s="858"/>
      <c r="AL9" s="858"/>
      <c r="AM9" s="858"/>
      <c r="AN9" s="858"/>
      <c r="AO9" s="858"/>
      <c r="AP9" s="858"/>
      <c r="AQ9" s="858"/>
      <c r="AR9" s="858"/>
      <c r="AS9" s="858"/>
      <c r="AT9" s="858"/>
      <c r="AU9" s="858"/>
      <c r="AV9" s="858"/>
      <c r="AW9" s="858"/>
      <c r="AX9" s="858"/>
      <c r="AY9" s="858"/>
      <c r="AZ9" s="858"/>
      <c r="BA9" s="858"/>
      <c r="BB9" s="858"/>
      <c r="BC9" s="858"/>
      <c r="BD9" s="858"/>
      <c r="BE9" s="858"/>
      <c r="BF9" s="858"/>
      <c r="BG9" s="858"/>
      <c r="BH9" s="858"/>
      <c r="BI9" s="858"/>
      <c r="BJ9" s="858"/>
      <c r="BK9" s="858"/>
      <c r="BL9" s="858"/>
      <c r="BM9" s="858"/>
      <c r="BN9" s="858"/>
      <c r="BO9" s="858"/>
      <c r="BP9" s="858"/>
      <c r="BQ9" s="858"/>
      <c r="BR9" s="858"/>
      <c r="BS9" s="858"/>
      <c r="BT9" s="858"/>
      <c r="BU9" s="858"/>
      <c r="BV9" s="858"/>
      <c r="BW9" s="858"/>
      <c r="BX9" s="858"/>
      <c r="BY9" s="858"/>
      <c r="BZ9" s="858"/>
      <c r="CA9" s="858"/>
      <c r="CB9" s="858"/>
      <c r="CC9" s="858"/>
      <c r="CD9" s="858"/>
      <c r="CE9" s="858"/>
      <c r="CF9" s="858"/>
      <c r="CG9" s="858"/>
      <c r="CH9" s="858"/>
      <c r="CI9" s="858"/>
      <c r="CJ9" s="858"/>
      <c r="CK9" s="858"/>
      <c r="CL9" s="858"/>
      <c r="CM9" s="858"/>
      <c r="CN9" s="858"/>
      <c r="CO9" s="858"/>
      <c r="CP9" s="858"/>
      <c r="CQ9" s="858"/>
      <c r="CR9" s="858"/>
      <c r="CS9" s="858"/>
      <c r="CT9" s="858"/>
      <c r="CU9" s="858"/>
      <c r="CV9" s="858"/>
      <c r="CW9" s="858"/>
      <c r="CX9" s="858"/>
      <c r="CY9" s="858"/>
      <c r="CZ9" s="858"/>
      <c r="DA9" s="858"/>
      <c r="DB9" s="858"/>
      <c r="DC9" s="858"/>
      <c r="DD9" s="858"/>
      <c r="DE9" s="858"/>
      <c r="DF9" s="858"/>
      <c r="DG9" s="858"/>
      <c r="DH9" s="858"/>
      <c r="DI9" s="858"/>
      <c r="DJ9" s="858"/>
      <c r="DK9" s="858"/>
      <c r="DL9" s="858"/>
      <c r="DM9" s="858"/>
      <c r="DN9" s="858"/>
      <c r="DO9" s="858"/>
      <c r="DP9" s="858"/>
      <c r="DQ9" s="858"/>
      <c r="DR9" s="858"/>
      <c r="DS9" s="858"/>
      <c r="DT9" s="858"/>
      <c r="DU9" s="858"/>
    </row>
    <row r="10" spans="1:125" ht="30.75" customHeight="1" thickBot="1">
      <c r="C10" s="1258" t="s">
        <v>492</v>
      </c>
      <c r="D10" s="1260" t="s">
        <v>429</v>
      </c>
      <c r="E10" s="1262" t="s">
        <v>419</v>
      </c>
      <c r="F10" s="1263"/>
      <c r="G10" s="1263"/>
      <c r="H10" s="1263"/>
      <c r="I10" s="1263"/>
      <c r="J10" s="1264"/>
      <c r="K10" s="1265" t="s">
        <v>418</v>
      </c>
      <c r="L10" s="1266"/>
      <c r="M10" s="1266"/>
      <c r="N10" s="1266"/>
      <c r="O10" s="1266"/>
      <c r="P10" s="1267"/>
      <c r="Q10" s="857"/>
    </row>
    <row r="11" spans="1:125" ht="15.75" thickBot="1">
      <c r="C11" s="1259"/>
      <c r="D11" s="1261"/>
      <c r="E11" s="883" t="s">
        <v>423</v>
      </c>
      <c r="F11" s="884" t="s">
        <v>424</v>
      </c>
      <c r="G11" s="884" t="s">
        <v>425</v>
      </c>
      <c r="H11" s="884" t="s">
        <v>426</v>
      </c>
      <c r="I11" s="884" t="s">
        <v>427</v>
      </c>
      <c r="J11" s="885" t="s">
        <v>428</v>
      </c>
      <c r="K11" s="886" t="s">
        <v>423</v>
      </c>
      <c r="L11" s="887" t="s">
        <v>424</v>
      </c>
      <c r="M11" s="887" t="s">
        <v>425</v>
      </c>
      <c r="N11" s="887" t="s">
        <v>426</v>
      </c>
      <c r="O11" s="887" t="s">
        <v>427</v>
      </c>
      <c r="P11" s="888" t="s">
        <v>428</v>
      </c>
      <c r="Q11" s="857"/>
    </row>
    <row r="12" spans="1:125">
      <c r="C12" s="889"/>
      <c r="D12" s="964"/>
      <c r="E12" s="914"/>
      <c r="F12" s="935"/>
      <c r="G12" s="935"/>
      <c r="H12" s="935"/>
      <c r="I12" s="935"/>
      <c r="J12" s="958"/>
      <c r="K12" s="914"/>
      <c r="L12" s="935"/>
      <c r="M12" s="935"/>
      <c r="N12" s="935"/>
      <c r="O12" s="935"/>
      <c r="P12" s="915"/>
    </row>
    <row r="13" spans="1:125">
      <c r="C13" s="875" t="s">
        <v>528</v>
      </c>
      <c r="D13" s="965"/>
      <c r="E13" s="959">
        <f>'ACS 12.5'!G76</f>
        <v>1909928.3344214885</v>
      </c>
      <c r="F13" s="932">
        <f>'ACS 12.5'!H76</f>
        <v>1947606.5024579077</v>
      </c>
      <c r="G13" s="932">
        <f>'ACS 12.5'!I76</f>
        <v>1981960.0190514054</v>
      </c>
      <c r="H13" s="932">
        <f>'ACS 12.5'!J76</f>
        <v>2016919.4917766221</v>
      </c>
      <c r="I13" s="932">
        <f>'ACS 12.5'!K76</f>
        <v>2052495.6089959142</v>
      </c>
      <c r="J13" s="956">
        <f>'ACS 12.5'!L76</f>
        <v>2088699.2476019354</v>
      </c>
      <c r="K13" s="959">
        <f>'ACS vol'!G76</f>
        <v>237</v>
      </c>
      <c r="L13" s="932">
        <f>'ACS vol'!H76</f>
        <v>237</v>
      </c>
      <c r="M13" s="932">
        <f>'ACS vol'!I76</f>
        <v>237</v>
      </c>
      <c r="N13" s="932">
        <f>'ACS vol'!J76</f>
        <v>237</v>
      </c>
      <c r="O13" s="932">
        <f>'ACS vol'!K76</f>
        <v>237</v>
      </c>
      <c r="P13" s="916">
        <f>'ACS vol'!L76</f>
        <v>237</v>
      </c>
    </row>
    <row r="14" spans="1:125">
      <c r="C14" s="875" t="s">
        <v>529</v>
      </c>
      <c r="D14" s="937"/>
      <c r="E14" s="959">
        <f>'ACS 12.5'!G77</f>
        <v>10051.331525259355</v>
      </c>
      <c r="F14" s="932">
        <f>'ACS 12.5'!H77</f>
        <v>10249.61946694445</v>
      </c>
      <c r="G14" s="932">
        <f>'ACS 12.5'!I77</f>
        <v>10430.410849593021</v>
      </c>
      <c r="H14" s="932">
        <f>'ACS 12.5'!J77</f>
        <v>10614.391182245581</v>
      </c>
      <c r="I14" s="932">
        <f>'ACS 12.5'!K77</f>
        <v>10801.616714276292</v>
      </c>
      <c r="J14" s="956">
        <f>'ACS 12.5'!L77</f>
        <v>10992.144687232942</v>
      </c>
      <c r="K14" s="959">
        <f>'ACS vol'!G77</f>
        <v>46.99</v>
      </c>
      <c r="L14" s="932">
        <f>'ACS vol'!H77</f>
        <v>46.99</v>
      </c>
      <c r="M14" s="932">
        <f>'ACS vol'!I77</f>
        <v>46.99</v>
      </c>
      <c r="N14" s="932">
        <f>'ACS vol'!J77</f>
        <v>46.99</v>
      </c>
      <c r="O14" s="932">
        <f>'ACS vol'!K77</f>
        <v>46.99</v>
      </c>
      <c r="P14" s="916">
        <f>'ACS vol'!L77</f>
        <v>46.99</v>
      </c>
    </row>
    <row r="15" spans="1:125">
      <c r="C15" s="875" t="s">
        <v>530</v>
      </c>
      <c r="D15" s="936"/>
      <c r="E15" s="960">
        <f>'ACS 12.5'!G78</f>
        <v>622834.00289641204</v>
      </c>
      <c r="F15" s="1039"/>
      <c r="G15" s="1039"/>
      <c r="H15" s="1039"/>
      <c r="I15" s="1039"/>
      <c r="J15" s="1038"/>
      <c r="K15" s="960">
        <f>'ACS vol'!G78</f>
        <v>1200</v>
      </c>
      <c r="L15" s="1039"/>
      <c r="M15" s="1039"/>
      <c r="N15" s="1039"/>
      <c r="O15" s="1039"/>
      <c r="P15" s="1037"/>
    </row>
    <row r="16" spans="1:125">
      <c r="C16" s="875" t="s">
        <v>531</v>
      </c>
      <c r="D16" s="937"/>
      <c r="E16" s="960">
        <f>'ACS 12.5'!G79</f>
        <v>1088010.7353078767</v>
      </c>
      <c r="F16" s="939">
        <f>'ACS 12.5'!H79</f>
        <v>1109474.4994562708</v>
      </c>
      <c r="G16" s="939">
        <f>'ACS 12.5'!I79</f>
        <v>1129044.3409920393</v>
      </c>
      <c r="H16" s="939">
        <f>'ACS 12.5'!J79</f>
        <v>1148959.3718024807</v>
      </c>
      <c r="I16" s="939">
        <f>'ACS 12.5'!K79</f>
        <v>1169225.6806254687</v>
      </c>
      <c r="J16" s="917">
        <f>'ACS 12.5'!L79</f>
        <v>1189849.4635971417</v>
      </c>
      <c r="K16" s="960">
        <f>'ACS vol'!G79</f>
        <v>564</v>
      </c>
      <c r="L16" s="939">
        <f>'ACS vol'!H79</f>
        <v>564</v>
      </c>
      <c r="M16" s="939">
        <f>'ACS vol'!I79</f>
        <v>564</v>
      </c>
      <c r="N16" s="939">
        <f>'ACS vol'!J79</f>
        <v>564</v>
      </c>
      <c r="O16" s="939">
        <f>'ACS vol'!K79</f>
        <v>564</v>
      </c>
      <c r="P16" s="938">
        <f>'ACS vol'!L79</f>
        <v>564</v>
      </c>
    </row>
    <row r="17" spans="3:16">
      <c r="C17" s="875" t="s">
        <v>532</v>
      </c>
      <c r="D17" s="936"/>
      <c r="E17" s="960">
        <f>'ACS 12.5'!G80</f>
        <v>1793197.7051147309</v>
      </c>
      <c r="F17" s="939">
        <f>'ACS 12.5'!H80</f>
        <v>1828573.0661888411</v>
      </c>
      <c r="G17" s="939">
        <f>'ACS 12.5'!I80</f>
        <v>1860826.9712217439</v>
      </c>
      <c r="H17" s="939">
        <f>'ACS 12.5'!J80</f>
        <v>1893649.7976770978</v>
      </c>
      <c r="I17" s="939">
        <f>'ACS 12.5'!K80</f>
        <v>1927051.5806680028</v>
      </c>
      <c r="J17" s="917">
        <f>'ACS 12.5'!L80</f>
        <v>1961042.5323152982</v>
      </c>
      <c r="K17" s="960">
        <f>'ACS vol'!G80</f>
        <v>115</v>
      </c>
      <c r="L17" s="939">
        <f>'ACS vol'!H80</f>
        <v>115</v>
      </c>
      <c r="M17" s="939">
        <f>'ACS vol'!I80</f>
        <v>115</v>
      </c>
      <c r="N17" s="939">
        <f>'ACS vol'!J80</f>
        <v>115</v>
      </c>
      <c r="O17" s="939">
        <f>'ACS vol'!K80</f>
        <v>115</v>
      </c>
      <c r="P17" s="938">
        <f>'ACS vol'!L80</f>
        <v>115</v>
      </c>
    </row>
    <row r="18" spans="3:16">
      <c r="C18" s="875" t="s">
        <v>533</v>
      </c>
      <c r="D18" s="937"/>
      <c r="E18" s="960">
        <f>'ACS 12.5'!G81</f>
        <v>24316.5001435952</v>
      </c>
      <c r="F18" s="939">
        <f>'ACS 12.5'!H81</f>
        <v>24796.204623577956</v>
      </c>
      <c r="G18" s="939">
        <f>'ACS 12.5'!I81</f>
        <v>25233.580872792991</v>
      </c>
      <c r="H18" s="939">
        <f>'ACS 12.5'!J81</f>
        <v>25678.671931039549</v>
      </c>
      <c r="I18" s="939">
        <f>'ACS 12.5'!K81</f>
        <v>26131.613878588334</v>
      </c>
      <c r="J18" s="917">
        <f>'ACS 12.5'!L81</f>
        <v>26592.545196007966</v>
      </c>
      <c r="K18" s="960">
        <f>'ACS vol'!G81</f>
        <v>12</v>
      </c>
      <c r="L18" s="939">
        <f>'ACS vol'!H81</f>
        <v>12</v>
      </c>
      <c r="M18" s="939">
        <f>'ACS vol'!I81</f>
        <v>12</v>
      </c>
      <c r="N18" s="939">
        <f>'ACS vol'!J81</f>
        <v>12</v>
      </c>
      <c r="O18" s="939">
        <f>'ACS vol'!K81</f>
        <v>12</v>
      </c>
      <c r="P18" s="938">
        <f>'ACS vol'!L81</f>
        <v>12</v>
      </c>
    </row>
    <row r="19" spans="3:16">
      <c r="C19" s="875" t="s">
        <v>534</v>
      </c>
      <c r="D19" s="936"/>
      <c r="E19" s="960">
        <f>'ACS 12.5'!G82</f>
        <v>487269.68919974734</v>
      </c>
      <c r="F19" s="939">
        <f>'ACS 12.5'!H82</f>
        <v>496882.31648939004</v>
      </c>
      <c r="G19" s="939">
        <f>'ACS 12.5'!I82</f>
        <v>505646.74343240529</v>
      </c>
      <c r="H19" s="939">
        <f>'ACS 12.5'!J82</f>
        <v>514565.7646869715</v>
      </c>
      <c r="I19" s="939">
        <f>'ACS 12.5'!K82</f>
        <v>523642.10711718578</v>
      </c>
      <c r="J19" s="917">
        <f>'ACS 12.5'!L82</f>
        <v>532878.54568586079</v>
      </c>
      <c r="K19" s="960">
        <f>'ACS vol'!G82</f>
        <v>265</v>
      </c>
      <c r="L19" s="939">
        <f>'ACS vol'!H82</f>
        <v>265</v>
      </c>
      <c r="M19" s="939">
        <f>'ACS vol'!I82</f>
        <v>265</v>
      </c>
      <c r="N19" s="939">
        <f>'ACS vol'!J82</f>
        <v>265</v>
      </c>
      <c r="O19" s="939">
        <f>'ACS vol'!K82</f>
        <v>265</v>
      </c>
      <c r="P19" s="938">
        <f>'ACS vol'!L82</f>
        <v>265</v>
      </c>
    </row>
    <row r="20" spans="3:16">
      <c r="C20" s="875" t="s">
        <v>600</v>
      </c>
      <c r="D20" s="936"/>
      <c r="E20" s="960" t="str">
        <f>'ACS 12.5'!G83</f>
        <v xml:space="preserve">                -  </v>
      </c>
      <c r="F20" s="939">
        <f>'ACS 12.5'!H83</f>
        <v>222386.34269314579</v>
      </c>
      <c r="G20" s="939">
        <f>'ACS 12.5'!I83</f>
        <v>226308.97948052289</v>
      </c>
      <c r="H20" s="939">
        <f>'ACS 12.5'!J83</f>
        <v>230300.80702475741</v>
      </c>
      <c r="I20" s="939">
        <f>'ACS 12.5'!K83</f>
        <v>234363.04577043647</v>
      </c>
      <c r="J20" s="917">
        <f>'ACS 12.5'!L83</f>
        <v>238496.93768937219</v>
      </c>
      <c r="K20" s="960" t="str">
        <f>'ACS vol'!G83</f>
        <v xml:space="preserve">                -  </v>
      </c>
      <c r="L20" s="939">
        <f>'ACS vol'!H83</f>
        <v>1</v>
      </c>
      <c r="M20" s="939">
        <f>'ACS vol'!I83</f>
        <v>1</v>
      </c>
      <c r="N20" s="939">
        <f>'ACS vol'!J83</f>
        <v>1</v>
      </c>
      <c r="O20" s="939">
        <f>'ACS vol'!K83</f>
        <v>1</v>
      </c>
      <c r="P20" s="938">
        <f>'ACS vol'!L83</f>
        <v>1</v>
      </c>
    </row>
    <row r="21" spans="3:16">
      <c r="C21" s="1042" t="s">
        <v>499</v>
      </c>
      <c r="D21" s="1036"/>
      <c r="E21" s="1040"/>
      <c r="F21" s="1039"/>
      <c r="G21" s="1039"/>
      <c r="H21" s="1039"/>
      <c r="I21" s="1039"/>
      <c r="J21" s="1038"/>
      <c r="K21" s="1040"/>
      <c r="L21" s="1039"/>
      <c r="M21" s="1039"/>
      <c r="N21" s="1039"/>
      <c r="O21" s="1039"/>
      <c r="P21" s="1037"/>
    </row>
    <row r="22" spans="3:16">
      <c r="C22" s="1042" t="s">
        <v>499</v>
      </c>
      <c r="D22" s="1041"/>
      <c r="E22" s="1040"/>
      <c r="F22" s="1039"/>
      <c r="G22" s="1039"/>
      <c r="H22" s="1039"/>
      <c r="I22" s="1039"/>
      <c r="J22" s="1038"/>
      <c r="K22" s="1040"/>
      <c r="L22" s="1039"/>
      <c r="M22" s="1039"/>
      <c r="N22" s="1039"/>
      <c r="O22" s="1039"/>
      <c r="P22" s="1037"/>
    </row>
    <row r="23" spans="3:16">
      <c r="C23" s="1042" t="s">
        <v>499</v>
      </c>
      <c r="D23" s="1036"/>
      <c r="E23" s="1040"/>
      <c r="F23" s="1039"/>
      <c r="G23" s="1039"/>
      <c r="H23" s="1039"/>
      <c r="I23" s="1039"/>
      <c r="J23" s="1038"/>
      <c r="K23" s="1040"/>
      <c r="L23" s="1039"/>
      <c r="M23" s="1039"/>
      <c r="N23" s="1039"/>
      <c r="O23" s="1039"/>
      <c r="P23" s="1037"/>
    </row>
    <row r="24" spans="3:16">
      <c r="C24" s="1042" t="s">
        <v>499</v>
      </c>
      <c r="D24" s="1041"/>
      <c r="E24" s="1040"/>
      <c r="F24" s="1039"/>
      <c r="G24" s="1039"/>
      <c r="H24" s="1039"/>
      <c r="I24" s="1039"/>
      <c r="J24" s="1038"/>
      <c r="K24" s="1040"/>
      <c r="L24" s="1039"/>
      <c r="M24" s="1039"/>
      <c r="N24" s="1039"/>
      <c r="O24" s="1039"/>
      <c r="P24" s="1037"/>
    </row>
    <row r="25" spans="3:16">
      <c r="C25" s="1042" t="s">
        <v>499</v>
      </c>
      <c r="D25" s="1036"/>
      <c r="E25" s="1040"/>
      <c r="F25" s="1039"/>
      <c r="G25" s="1039"/>
      <c r="H25" s="1039"/>
      <c r="I25" s="1039"/>
      <c r="J25" s="1038"/>
      <c r="K25" s="1040"/>
      <c r="L25" s="1039"/>
      <c r="M25" s="1039"/>
      <c r="N25" s="1039"/>
      <c r="O25" s="1039"/>
      <c r="P25" s="1037"/>
    </row>
    <row r="26" spans="3:16">
      <c r="C26" s="1042" t="s">
        <v>499</v>
      </c>
      <c r="D26" s="1041"/>
      <c r="E26" s="1040"/>
      <c r="F26" s="1039"/>
      <c r="G26" s="1039"/>
      <c r="H26" s="1039"/>
      <c r="I26" s="1039"/>
      <c r="J26" s="1038"/>
      <c r="K26" s="1040"/>
      <c r="L26" s="1039"/>
      <c r="M26" s="1039"/>
      <c r="N26" s="1039"/>
      <c r="O26" s="1039"/>
      <c r="P26" s="1037"/>
    </row>
    <row r="27" spans="3:16">
      <c r="C27" s="1042" t="s">
        <v>499</v>
      </c>
      <c r="D27" s="1036"/>
      <c r="E27" s="1040"/>
      <c r="F27" s="1039"/>
      <c r="G27" s="1039"/>
      <c r="H27" s="1039"/>
      <c r="I27" s="1039"/>
      <c r="J27" s="1038"/>
      <c r="K27" s="1040"/>
      <c r="L27" s="1039"/>
      <c r="M27" s="1039"/>
      <c r="N27" s="1039"/>
      <c r="O27" s="1039"/>
      <c r="P27" s="1037"/>
    </row>
    <row r="28" spans="3:16">
      <c r="C28" s="1042" t="s">
        <v>499</v>
      </c>
      <c r="D28" s="1041"/>
      <c r="E28" s="1040"/>
      <c r="F28" s="1039"/>
      <c r="G28" s="1039"/>
      <c r="H28" s="1039"/>
      <c r="I28" s="1039"/>
      <c r="J28" s="1038"/>
      <c r="K28" s="1040"/>
      <c r="L28" s="1039"/>
      <c r="M28" s="1039"/>
      <c r="N28" s="1039"/>
      <c r="O28" s="1039"/>
      <c r="P28" s="1037"/>
    </row>
    <row r="29" spans="3:16">
      <c r="C29" s="1042" t="s">
        <v>499</v>
      </c>
      <c r="D29" s="1036"/>
      <c r="E29" s="1040"/>
      <c r="F29" s="1039"/>
      <c r="G29" s="1039"/>
      <c r="H29" s="1039"/>
      <c r="I29" s="1039"/>
      <c r="J29" s="1038"/>
      <c r="K29" s="1040"/>
      <c r="L29" s="1039"/>
      <c r="M29" s="1039"/>
      <c r="N29" s="1039"/>
      <c r="O29" s="1039"/>
      <c r="P29" s="1037"/>
    </row>
    <row r="30" spans="3:16">
      <c r="C30" s="1042" t="s">
        <v>499</v>
      </c>
      <c r="D30" s="1041"/>
      <c r="E30" s="1040"/>
      <c r="F30" s="1039"/>
      <c r="G30" s="1039"/>
      <c r="H30" s="1039"/>
      <c r="I30" s="1039"/>
      <c r="J30" s="1038"/>
      <c r="K30" s="1040"/>
      <c r="L30" s="1039"/>
      <c r="M30" s="1039"/>
      <c r="N30" s="1039"/>
      <c r="O30" s="1039"/>
      <c r="P30" s="1037"/>
    </row>
    <row r="31" spans="3:16">
      <c r="C31" s="1042" t="s">
        <v>499</v>
      </c>
      <c r="D31" s="1036"/>
      <c r="E31" s="1040"/>
      <c r="F31" s="1039"/>
      <c r="G31" s="1039"/>
      <c r="H31" s="1039"/>
      <c r="I31" s="1039"/>
      <c r="J31" s="1038"/>
      <c r="K31" s="1040"/>
      <c r="L31" s="1039"/>
      <c r="M31" s="1039"/>
      <c r="N31" s="1039"/>
      <c r="O31" s="1039"/>
      <c r="P31" s="1037"/>
    </row>
    <row r="32" spans="3:16">
      <c r="C32" s="1042" t="s">
        <v>499</v>
      </c>
      <c r="D32" s="1041"/>
      <c r="E32" s="1040"/>
      <c r="F32" s="1039"/>
      <c r="G32" s="1039"/>
      <c r="H32" s="1039"/>
      <c r="I32" s="1039"/>
      <c r="J32" s="1038"/>
      <c r="K32" s="1040"/>
      <c r="L32" s="1039"/>
      <c r="M32" s="1039"/>
      <c r="N32" s="1039"/>
      <c r="O32" s="1039"/>
      <c r="P32" s="1037"/>
    </row>
    <row r="33" spans="3:16">
      <c r="C33" s="1042" t="s">
        <v>499</v>
      </c>
      <c r="D33" s="1036"/>
      <c r="E33" s="1040"/>
      <c r="F33" s="1039"/>
      <c r="G33" s="1039"/>
      <c r="H33" s="1039"/>
      <c r="I33" s="1039"/>
      <c r="J33" s="1038"/>
      <c r="K33" s="1040"/>
      <c r="L33" s="1039"/>
      <c r="M33" s="1039"/>
      <c r="N33" s="1039"/>
      <c r="O33" s="1039"/>
      <c r="P33" s="1037"/>
    </row>
    <row r="34" spans="3:16">
      <c r="C34" s="1042" t="s">
        <v>499</v>
      </c>
      <c r="D34" s="1041"/>
      <c r="E34" s="1040"/>
      <c r="F34" s="1039"/>
      <c r="G34" s="1039"/>
      <c r="H34" s="1039"/>
      <c r="I34" s="1039"/>
      <c r="J34" s="1038"/>
      <c r="K34" s="1040"/>
      <c r="L34" s="1039"/>
      <c r="M34" s="1039"/>
      <c r="N34" s="1039"/>
      <c r="O34" s="1039"/>
      <c r="P34" s="1037"/>
    </row>
    <row r="35" spans="3:16">
      <c r="C35" s="1042" t="s">
        <v>499</v>
      </c>
      <c r="D35" s="1036"/>
      <c r="E35" s="1040"/>
      <c r="F35" s="1039"/>
      <c r="G35" s="1039"/>
      <c r="H35" s="1039"/>
      <c r="I35" s="1039"/>
      <c r="J35" s="1038"/>
      <c r="K35" s="1040"/>
      <c r="L35" s="1039"/>
      <c r="M35" s="1039"/>
      <c r="N35" s="1039"/>
      <c r="O35" s="1039"/>
      <c r="P35" s="1037"/>
    </row>
    <row r="36" spans="3:16">
      <c r="C36" s="1042" t="s">
        <v>499</v>
      </c>
      <c r="D36" s="1041"/>
      <c r="E36" s="1040"/>
      <c r="F36" s="1039"/>
      <c r="G36" s="1039"/>
      <c r="H36" s="1039"/>
      <c r="I36" s="1039"/>
      <c r="J36" s="1038"/>
      <c r="K36" s="1040"/>
      <c r="L36" s="1039"/>
      <c r="M36" s="1039"/>
      <c r="N36" s="1039"/>
      <c r="O36" s="1039"/>
      <c r="P36" s="1037"/>
    </row>
    <row r="37" spans="3:16">
      <c r="C37" s="1042" t="s">
        <v>499</v>
      </c>
      <c r="D37" s="1036"/>
      <c r="E37" s="1040"/>
      <c r="F37" s="1039"/>
      <c r="G37" s="1039"/>
      <c r="H37" s="1039"/>
      <c r="I37" s="1039"/>
      <c r="J37" s="1038"/>
      <c r="K37" s="1040"/>
      <c r="L37" s="1039"/>
      <c r="M37" s="1039"/>
      <c r="N37" s="1039"/>
      <c r="O37" s="1039"/>
      <c r="P37" s="1037"/>
    </row>
    <row r="38" spans="3:16">
      <c r="C38" s="1042" t="s">
        <v>499</v>
      </c>
      <c r="D38" s="1041"/>
      <c r="E38" s="1040"/>
      <c r="F38" s="1039"/>
      <c r="G38" s="1039"/>
      <c r="H38" s="1039"/>
      <c r="I38" s="1039"/>
      <c r="J38" s="1038"/>
      <c r="K38" s="1040"/>
      <c r="L38" s="1039"/>
      <c r="M38" s="1039"/>
      <c r="N38" s="1039"/>
      <c r="O38" s="1039"/>
      <c r="P38" s="1037"/>
    </row>
    <row r="39" spans="3:16">
      <c r="C39" s="1042" t="s">
        <v>499</v>
      </c>
      <c r="D39" s="1036"/>
      <c r="E39" s="1040"/>
      <c r="F39" s="1039"/>
      <c r="G39" s="1039"/>
      <c r="H39" s="1039"/>
      <c r="I39" s="1039"/>
      <c r="J39" s="1038"/>
      <c r="K39" s="1040"/>
      <c r="L39" s="1039"/>
      <c r="M39" s="1039"/>
      <c r="N39" s="1039"/>
      <c r="O39" s="1039"/>
      <c r="P39" s="1037"/>
    </row>
    <row r="40" spans="3:16">
      <c r="C40" s="1042" t="s">
        <v>499</v>
      </c>
      <c r="D40" s="1041"/>
      <c r="E40" s="1040"/>
      <c r="F40" s="1039"/>
      <c r="G40" s="1039"/>
      <c r="H40" s="1039"/>
      <c r="I40" s="1039"/>
      <c r="J40" s="1038"/>
      <c r="K40" s="1040"/>
      <c r="L40" s="1039"/>
      <c r="M40" s="1039"/>
      <c r="N40" s="1039"/>
      <c r="O40" s="1039"/>
      <c r="P40" s="1037"/>
    </row>
    <row r="41" spans="3:16">
      <c r="C41" s="1042" t="s">
        <v>499</v>
      </c>
      <c r="D41" s="1036"/>
      <c r="E41" s="1040"/>
      <c r="F41" s="1039"/>
      <c r="G41" s="1039"/>
      <c r="H41" s="1039"/>
      <c r="I41" s="1039"/>
      <c r="J41" s="1038"/>
      <c r="K41" s="1040"/>
      <c r="L41" s="1039"/>
      <c r="M41" s="1039"/>
      <c r="N41" s="1039"/>
      <c r="O41" s="1039"/>
      <c r="P41" s="1037"/>
    </row>
    <row r="42" spans="3:16">
      <c r="C42" s="1042" t="s">
        <v>499</v>
      </c>
      <c r="D42" s="1035"/>
      <c r="E42" s="1040"/>
      <c r="F42" s="1039"/>
      <c r="G42" s="1039"/>
      <c r="H42" s="1039"/>
      <c r="I42" s="1039"/>
      <c r="J42" s="1038"/>
      <c r="K42" s="1040"/>
      <c r="L42" s="1039"/>
      <c r="M42" s="1039"/>
      <c r="N42" s="1039"/>
      <c r="O42" s="1039"/>
      <c r="P42" s="1037"/>
    </row>
    <row r="43" spans="3:16">
      <c r="C43" s="1042" t="s">
        <v>499</v>
      </c>
      <c r="D43" s="1036"/>
      <c r="E43" s="1040"/>
      <c r="F43" s="1039"/>
      <c r="G43" s="1039"/>
      <c r="H43" s="1039"/>
      <c r="I43" s="1039"/>
      <c r="J43" s="1038"/>
      <c r="K43" s="1040"/>
      <c r="L43" s="1039"/>
      <c r="M43" s="1039"/>
      <c r="N43" s="1039"/>
      <c r="O43" s="1039"/>
      <c r="P43" s="1037"/>
    </row>
    <row r="44" spans="3:16">
      <c r="C44" s="1042" t="s">
        <v>499</v>
      </c>
      <c r="D44" s="1041"/>
      <c r="E44" s="1040"/>
      <c r="F44" s="1039"/>
      <c r="G44" s="1039"/>
      <c r="H44" s="1039"/>
      <c r="I44" s="1039"/>
      <c r="J44" s="1038"/>
      <c r="K44" s="1040"/>
      <c r="L44" s="1039"/>
      <c r="M44" s="1039"/>
      <c r="N44" s="1039"/>
      <c r="O44" s="1039"/>
      <c r="P44" s="1037"/>
    </row>
    <row r="45" spans="3:16">
      <c r="C45" s="1042" t="s">
        <v>499</v>
      </c>
      <c r="D45" s="1036"/>
      <c r="E45" s="1040"/>
      <c r="F45" s="1039"/>
      <c r="G45" s="1039"/>
      <c r="H45" s="1039"/>
      <c r="I45" s="1039"/>
      <c r="J45" s="1038"/>
      <c r="K45" s="1040"/>
      <c r="L45" s="1039"/>
      <c r="M45" s="1039"/>
      <c r="N45" s="1039"/>
      <c r="O45" s="1039"/>
      <c r="P45" s="1037"/>
    </row>
    <row r="46" spans="3:16">
      <c r="C46" s="1042" t="s">
        <v>499</v>
      </c>
      <c r="D46" s="1041"/>
      <c r="E46" s="1040"/>
      <c r="F46" s="1039"/>
      <c r="G46" s="1039"/>
      <c r="H46" s="1039"/>
      <c r="I46" s="1039"/>
      <c r="J46" s="1038"/>
      <c r="K46" s="1040"/>
      <c r="L46" s="1039"/>
      <c r="M46" s="1039"/>
      <c r="N46" s="1039"/>
      <c r="O46" s="1039"/>
      <c r="P46" s="1037"/>
    </row>
    <row r="47" spans="3:16">
      <c r="C47" s="1042" t="s">
        <v>499</v>
      </c>
      <c r="D47" s="1036"/>
      <c r="E47" s="1040"/>
      <c r="F47" s="1039"/>
      <c r="G47" s="1039"/>
      <c r="H47" s="1039"/>
      <c r="I47" s="1039"/>
      <c r="J47" s="1038"/>
      <c r="K47" s="1040"/>
      <c r="L47" s="1039"/>
      <c r="M47" s="1039"/>
      <c r="N47" s="1039"/>
      <c r="O47" s="1039"/>
      <c r="P47" s="1037"/>
    </row>
    <row r="48" spans="3:16">
      <c r="C48" s="1042" t="s">
        <v>499</v>
      </c>
      <c r="D48" s="1041"/>
      <c r="E48" s="1040"/>
      <c r="F48" s="1039"/>
      <c r="G48" s="1039"/>
      <c r="H48" s="1039"/>
      <c r="I48" s="1039"/>
      <c r="J48" s="1038"/>
      <c r="K48" s="1040"/>
      <c r="L48" s="1039"/>
      <c r="M48" s="1039"/>
      <c r="N48" s="1039"/>
      <c r="O48" s="1039"/>
      <c r="P48" s="1037"/>
    </row>
    <row r="49" spans="3:16">
      <c r="C49" s="1042" t="s">
        <v>499</v>
      </c>
      <c r="D49" s="1036"/>
      <c r="E49" s="1040"/>
      <c r="F49" s="1039"/>
      <c r="G49" s="1039"/>
      <c r="H49" s="1039"/>
      <c r="I49" s="1039"/>
      <c r="J49" s="1038"/>
      <c r="K49" s="1040"/>
      <c r="L49" s="1039"/>
      <c r="M49" s="1039"/>
      <c r="N49" s="1039"/>
      <c r="O49" s="1039"/>
      <c r="P49" s="1037"/>
    </row>
    <row r="50" spans="3:16">
      <c r="C50" s="1042" t="s">
        <v>499</v>
      </c>
      <c r="D50" s="1041"/>
      <c r="E50" s="1040"/>
      <c r="F50" s="1039"/>
      <c r="G50" s="1039"/>
      <c r="H50" s="1039"/>
      <c r="I50" s="1039"/>
      <c r="J50" s="1038"/>
      <c r="K50" s="1040"/>
      <c r="L50" s="1039"/>
      <c r="M50" s="1039"/>
      <c r="N50" s="1039"/>
      <c r="O50" s="1039"/>
      <c r="P50" s="1037"/>
    </row>
    <row r="51" spans="3:16">
      <c r="C51" s="1042" t="s">
        <v>499</v>
      </c>
      <c r="D51" s="1036"/>
      <c r="E51" s="1040"/>
      <c r="F51" s="1039"/>
      <c r="G51" s="1039"/>
      <c r="H51" s="1039"/>
      <c r="I51" s="1039"/>
      <c r="J51" s="1038"/>
      <c r="K51" s="1040"/>
      <c r="L51" s="1039"/>
      <c r="M51" s="1039"/>
      <c r="N51" s="1039"/>
      <c r="O51" s="1039"/>
      <c r="P51" s="1037"/>
    </row>
    <row r="52" spans="3:16">
      <c r="C52" s="1042" t="s">
        <v>499</v>
      </c>
      <c r="D52" s="1041"/>
      <c r="E52" s="1040"/>
      <c r="F52" s="1039"/>
      <c r="G52" s="1039"/>
      <c r="H52" s="1039"/>
      <c r="I52" s="1039"/>
      <c r="J52" s="1038"/>
      <c r="K52" s="1040"/>
      <c r="L52" s="1039"/>
      <c r="M52" s="1039"/>
      <c r="N52" s="1039"/>
      <c r="O52" s="1039"/>
      <c r="P52" s="1037"/>
    </row>
    <row r="53" spans="3:16">
      <c r="C53" s="1042" t="s">
        <v>499</v>
      </c>
      <c r="D53" s="1036"/>
      <c r="E53" s="1040"/>
      <c r="F53" s="1039"/>
      <c r="G53" s="1039"/>
      <c r="H53" s="1039"/>
      <c r="I53" s="1039"/>
      <c r="J53" s="1038"/>
      <c r="K53" s="1040"/>
      <c r="L53" s="1039"/>
      <c r="M53" s="1039"/>
      <c r="N53" s="1039"/>
      <c r="O53" s="1039"/>
      <c r="P53" s="1037"/>
    </row>
    <row r="54" spans="3:16">
      <c r="C54" s="1042" t="s">
        <v>499</v>
      </c>
      <c r="D54" s="1041"/>
      <c r="E54" s="1040"/>
      <c r="F54" s="1039"/>
      <c r="G54" s="1039"/>
      <c r="H54" s="1039"/>
      <c r="I54" s="1039"/>
      <c r="J54" s="1038"/>
      <c r="K54" s="1040"/>
      <c r="L54" s="1039"/>
      <c r="M54" s="1039"/>
      <c r="N54" s="1039"/>
      <c r="O54" s="1039"/>
      <c r="P54" s="1037"/>
    </row>
    <row r="55" spans="3:16">
      <c r="C55" s="1042" t="s">
        <v>499</v>
      </c>
      <c r="D55" s="1036"/>
      <c r="E55" s="1040"/>
      <c r="F55" s="1039"/>
      <c r="G55" s="1039"/>
      <c r="H55" s="1039"/>
      <c r="I55" s="1039"/>
      <c r="J55" s="1038"/>
      <c r="K55" s="1040"/>
      <c r="L55" s="1039"/>
      <c r="M55" s="1039"/>
      <c r="N55" s="1039"/>
      <c r="O55" s="1039"/>
      <c r="P55" s="1037"/>
    </row>
    <row r="56" spans="3:16">
      <c r="C56" s="1042" t="s">
        <v>499</v>
      </c>
      <c r="D56" s="1041"/>
      <c r="E56" s="1040"/>
      <c r="F56" s="1039"/>
      <c r="G56" s="1039"/>
      <c r="H56" s="1039"/>
      <c r="I56" s="1039"/>
      <c r="J56" s="1038"/>
      <c r="K56" s="1040"/>
      <c r="L56" s="1039"/>
      <c r="M56" s="1039"/>
      <c r="N56" s="1039"/>
      <c r="O56" s="1039"/>
      <c r="P56" s="1037"/>
    </row>
    <row r="57" spans="3:16">
      <c r="C57" s="1042" t="s">
        <v>499</v>
      </c>
      <c r="D57" s="1036"/>
      <c r="E57" s="1040"/>
      <c r="F57" s="1039"/>
      <c r="G57" s="1039"/>
      <c r="H57" s="1039"/>
      <c r="I57" s="1039"/>
      <c r="J57" s="1038"/>
      <c r="K57" s="1040"/>
      <c r="L57" s="1039"/>
      <c r="M57" s="1039"/>
      <c r="N57" s="1039"/>
      <c r="O57" s="1039"/>
      <c r="P57" s="1037"/>
    </row>
    <row r="58" spans="3:16">
      <c r="C58" s="1042" t="s">
        <v>499</v>
      </c>
      <c r="D58" s="1041"/>
      <c r="E58" s="1040"/>
      <c r="F58" s="1039"/>
      <c r="G58" s="1039"/>
      <c r="H58" s="1039"/>
      <c r="I58" s="1039"/>
      <c r="J58" s="1038"/>
      <c r="K58" s="1040"/>
      <c r="L58" s="1039"/>
      <c r="M58" s="1039"/>
      <c r="N58" s="1039"/>
      <c r="O58" s="1039"/>
      <c r="P58" s="1037"/>
    </row>
    <row r="59" spans="3:16">
      <c r="C59" s="1042" t="s">
        <v>499</v>
      </c>
      <c r="D59" s="1036"/>
      <c r="E59" s="1040"/>
      <c r="F59" s="1039"/>
      <c r="G59" s="1039"/>
      <c r="H59" s="1039"/>
      <c r="I59" s="1039"/>
      <c r="J59" s="1038"/>
      <c r="K59" s="1040"/>
      <c r="L59" s="1039"/>
      <c r="M59" s="1039"/>
      <c r="N59" s="1039"/>
      <c r="O59" s="1039"/>
      <c r="P59" s="1037"/>
    </row>
    <row r="60" spans="3:16">
      <c r="C60" s="1042" t="s">
        <v>499</v>
      </c>
      <c r="D60" s="1041"/>
      <c r="E60" s="1040"/>
      <c r="F60" s="1039"/>
      <c r="G60" s="1039"/>
      <c r="H60" s="1039"/>
      <c r="I60" s="1039"/>
      <c r="J60" s="1038"/>
      <c r="K60" s="1040"/>
      <c r="L60" s="1039"/>
      <c r="M60" s="1039"/>
      <c r="N60" s="1039"/>
      <c r="O60" s="1039"/>
      <c r="P60" s="1037"/>
    </row>
    <row r="61" spans="3:16">
      <c r="C61" s="1042" t="s">
        <v>499</v>
      </c>
      <c r="D61" s="1036"/>
      <c r="E61" s="1040"/>
      <c r="F61" s="1039"/>
      <c r="G61" s="1039"/>
      <c r="H61" s="1039"/>
      <c r="I61" s="1039"/>
      <c r="J61" s="1038"/>
      <c r="K61" s="1040"/>
      <c r="L61" s="1039"/>
      <c r="M61" s="1039"/>
      <c r="N61" s="1039"/>
      <c r="O61" s="1039"/>
      <c r="P61" s="1037"/>
    </row>
    <row r="62" spans="3:16">
      <c r="C62" s="1042" t="s">
        <v>499</v>
      </c>
      <c r="D62" s="1041"/>
      <c r="E62" s="1040"/>
      <c r="F62" s="1039"/>
      <c r="G62" s="1039"/>
      <c r="H62" s="1039"/>
      <c r="I62" s="1039"/>
      <c r="J62" s="1038"/>
      <c r="K62" s="1040"/>
      <c r="L62" s="1039"/>
      <c r="M62" s="1039"/>
      <c r="N62" s="1039"/>
      <c r="O62" s="1039"/>
      <c r="P62" s="1037"/>
    </row>
    <row r="63" spans="3:16">
      <c r="C63" s="1042" t="s">
        <v>499</v>
      </c>
      <c r="D63" s="1036"/>
      <c r="E63" s="1040"/>
      <c r="F63" s="1039"/>
      <c r="G63" s="1039"/>
      <c r="H63" s="1039"/>
      <c r="I63" s="1039"/>
      <c r="J63" s="1038"/>
      <c r="K63" s="1040"/>
      <c r="L63" s="1039"/>
      <c r="M63" s="1039"/>
      <c r="N63" s="1039"/>
      <c r="O63" s="1039"/>
      <c r="P63" s="1037"/>
    </row>
    <row r="64" spans="3:16">
      <c r="C64" s="1042" t="s">
        <v>499</v>
      </c>
      <c r="D64" s="1041"/>
      <c r="E64" s="1040"/>
      <c r="F64" s="1039"/>
      <c r="G64" s="1039"/>
      <c r="H64" s="1039"/>
      <c r="I64" s="1039"/>
      <c r="J64" s="1038"/>
      <c r="K64" s="1040"/>
      <c r="L64" s="1039"/>
      <c r="M64" s="1039"/>
      <c r="N64" s="1039"/>
      <c r="O64" s="1039"/>
      <c r="P64" s="1037"/>
    </row>
    <row r="65" spans="3:16">
      <c r="C65" s="1042" t="s">
        <v>499</v>
      </c>
      <c r="D65" s="1036"/>
      <c r="E65" s="1040"/>
      <c r="F65" s="1039"/>
      <c r="G65" s="1039"/>
      <c r="H65" s="1039"/>
      <c r="I65" s="1039"/>
      <c r="J65" s="1038"/>
      <c r="K65" s="1040"/>
      <c r="L65" s="1039"/>
      <c r="M65" s="1039"/>
      <c r="N65" s="1039"/>
      <c r="O65" s="1039"/>
      <c r="P65" s="1037"/>
    </row>
    <row r="66" spans="3:16">
      <c r="C66" s="1042" t="s">
        <v>499</v>
      </c>
      <c r="D66" s="1041"/>
      <c r="E66" s="1040"/>
      <c r="F66" s="1039"/>
      <c r="G66" s="1039"/>
      <c r="H66" s="1039"/>
      <c r="I66" s="1039"/>
      <c r="J66" s="1038"/>
      <c r="K66" s="1040"/>
      <c r="L66" s="1039"/>
      <c r="M66" s="1039"/>
      <c r="N66" s="1039"/>
      <c r="O66" s="1039"/>
      <c r="P66" s="1037"/>
    </row>
    <row r="67" spans="3:16">
      <c r="C67" s="1042" t="s">
        <v>499</v>
      </c>
      <c r="D67" s="1036"/>
      <c r="E67" s="1040"/>
      <c r="F67" s="1039"/>
      <c r="G67" s="1039"/>
      <c r="H67" s="1039"/>
      <c r="I67" s="1039"/>
      <c r="J67" s="1038"/>
      <c r="K67" s="1040"/>
      <c r="L67" s="1039"/>
      <c r="M67" s="1039"/>
      <c r="N67" s="1039"/>
      <c r="O67" s="1039"/>
      <c r="P67" s="1037"/>
    </row>
    <row r="68" spans="3:16">
      <c r="C68" s="1042" t="s">
        <v>499</v>
      </c>
      <c r="D68" s="1041"/>
      <c r="E68" s="1040"/>
      <c r="F68" s="1039"/>
      <c r="G68" s="1039"/>
      <c r="H68" s="1039"/>
      <c r="I68" s="1039"/>
      <c r="J68" s="1038"/>
      <c r="K68" s="1040"/>
      <c r="L68" s="1039"/>
      <c r="M68" s="1039"/>
      <c r="N68" s="1039"/>
      <c r="O68" s="1039"/>
      <c r="P68" s="1037"/>
    </row>
    <row r="69" spans="3:16">
      <c r="C69" s="1042" t="s">
        <v>499</v>
      </c>
      <c r="D69" s="1036"/>
      <c r="E69" s="1040"/>
      <c r="F69" s="1039"/>
      <c r="G69" s="1039"/>
      <c r="H69" s="1039"/>
      <c r="I69" s="1039"/>
      <c r="J69" s="1038"/>
      <c r="K69" s="1040"/>
      <c r="L69" s="1039"/>
      <c r="M69" s="1039"/>
      <c r="N69" s="1039"/>
      <c r="O69" s="1039"/>
      <c r="P69" s="1037"/>
    </row>
    <row r="70" spans="3:16">
      <c r="C70" s="1042" t="s">
        <v>499</v>
      </c>
      <c r="D70" s="1041"/>
      <c r="E70" s="1040"/>
      <c r="F70" s="1039"/>
      <c r="G70" s="1039"/>
      <c r="H70" s="1039"/>
      <c r="I70" s="1039"/>
      <c r="J70" s="1038"/>
      <c r="K70" s="1040"/>
      <c r="L70" s="1039"/>
      <c r="M70" s="1039"/>
      <c r="N70" s="1039"/>
      <c r="O70" s="1039"/>
      <c r="P70" s="1037"/>
    </row>
    <row r="71" spans="3:16">
      <c r="C71" s="1042" t="s">
        <v>499</v>
      </c>
      <c r="D71" s="1036"/>
      <c r="E71" s="1040"/>
      <c r="F71" s="1039"/>
      <c r="G71" s="1039"/>
      <c r="H71" s="1039"/>
      <c r="I71" s="1039"/>
      <c r="J71" s="1038"/>
      <c r="K71" s="1040"/>
      <c r="L71" s="1039"/>
      <c r="M71" s="1039"/>
      <c r="N71" s="1039"/>
      <c r="O71" s="1039"/>
      <c r="P71" s="1037"/>
    </row>
    <row r="72" spans="3:16">
      <c r="C72" s="1042" t="s">
        <v>499</v>
      </c>
      <c r="D72" s="1041"/>
      <c r="E72" s="1040"/>
      <c r="F72" s="1039"/>
      <c r="G72" s="1039"/>
      <c r="H72" s="1039"/>
      <c r="I72" s="1039"/>
      <c r="J72" s="1038"/>
      <c r="K72" s="1040"/>
      <c r="L72" s="1039"/>
      <c r="M72" s="1039"/>
      <c r="N72" s="1039"/>
      <c r="O72" s="1039"/>
      <c r="P72" s="1037"/>
    </row>
    <row r="73" spans="3:16">
      <c r="C73" s="1042" t="s">
        <v>499</v>
      </c>
      <c r="D73" s="1036"/>
      <c r="E73" s="1040"/>
      <c r="F73" s="1039"/>
      <c r="G73" s="1039"/>
      <c r="H73" s="1039"/>
      <c r="I73" s="1039"/>
      <c r="J73" s="1038"/>
      <c r="K73" s="1040"/>
      <c r="L73" s="1039"/>
      <c r="M73" s="1039"/>
      <c r="N73" s="1039"/>
      <c r="O73" s="1039"/>
      <c r="P73" s="1037"/>
    </row>
    <row r="74" spans="3:16">
      <c r="C74" s="1042" t="s">
        <v>499</v>
      </c>
      <c r="D74" s="1041"/>
      <c r="E74" s="1040"/>
      <c r="F74" s="1039"/>
      <c r="G74" s="1039"/>
      <c r="H74" s="1039"/>
      <c r="I74" s="1039"/>
      <c r="J74" s="1038"/>
      <c r="K74" s="1040"/>
      <c r="L74" s="1039"/>
      <c r="M74" s="1039"/>
      <c r="N74" s="1039"/>
      <c r="O74" s="1039"/>
      <c r="P74" s="1037"/>
    </row>
    <row r="75" spans="3:16">
      <c r="C75" s="1042" t="s">
        <v>499</v>
      </c>
      <c r="D75" s="1036"/>
      <c r="E75" s="1040"/>
      <c r="F75" s="1039"/>
      <c r="G75" s="1039"/>
      <c r="H75" s="1039"/>
      <c r="I75" s="1039"/>
      <c r="J75" s="1038"/>
      <c r="K75" s="1040"/>
      <c r="L75" s="1039"/>
      <c r="M75" s="1039"/>
      <c r="N75" s="1039"/>
      <c r="O75" s="1039"/>
      <c r="P75" s="1037"/>
    </row>
    <row r="76" spans="3:16">
      <c r="C76" s="1042" t="s">
        <v>499</v>
      </c>
      <c r="D76" s="1041"/>
      <c r="E76" s="1040"/>
      <c r="F76" s="1039"/>
      <c r="G76" s="1039"/>
      <c r="H76" s="1039"/>
      <c r="I76" s="1039"/>
      <c r="J76" s="1038"/>
      <c r="K76" s="1040"/>
      <c r="L76" s="1039"/>
      <c r="M76" s="1039"/>
      <c r="N76" s="1039"/>
      <c r="O76" s="1039"/>
      <c r="P76" s="1037"/>
    </row>
    <row r="77" spans="3:16">
      <c r="C77" s="1042" t="s">
        <v>499</v>
      </c>
      <c r="D77" s="1036"/>
      <c r="E77" s="1040"/>
      <c r="F77" s="1039"/>
      <c r="G77" s="1039"/>
      <c r="H77" s="1039"/>
      <c r="I77" s="1039"/>
      <c r="J77" s="1038"/>
      <c r="K77" s="1040"/>
      <c r="L77" s="1039"/>
      <c r="M77" s="1039"/>
      <c r="N77" s="1039"/>
      <c r="O77" s="1039"/>
      <c r="P77" s="1037"/>
    </row>
    <row r="78" spans="3:16">
      <c r="C78" s="1042" t="s">
        <v>499</v>
      </c>
      <c r="D78" s="1041"/>
      <c r="E78" s="1040"/>
      <c r="F78" s="1039"/>
      <c r="G78" s="1039"/>
      <c r="H78" s="1039"/>
      <c r="I78" s="1039"/>
      <c r="J78" s="1038"/>
      <c r="K78" s="1040"/>
      <c r="L78" s="1039"/>
      <c r="M78" s="1039"/>
      <c r="N78" s="1039"/>
      <c r="O78" s="1039"/>
      <c r="P78" s="1037"/>
    </row>
    <row r="79" spans="3:16">
      <c r="C79" s="1042" t="s">
        <v>499</v>
      </c>
      <c r="D79" s="1036"/>
      <c r="E79" s="1040"/>
      <c r="F79" s="1039"/>
      <c r="G79" s="1039"/>
      <c r="H79" s="1039"/>
      <c r="I79" s="1039"/>
      <c r="J79" s="1038"/>
      <c r="K79" s="1040"/>
      <c r="L79" s="1039"/>
      <c r="M79" s="1039"/>
      <c r="N79" s="1039"/>
      <c r="O79" s="1039"/>
      <c r="P79" s="1037"/>
    </row>
    <row r="80" spans="3:16">
      <c r="C80" s="1042" t="s">
        <v>499</v>
      </c>
      <c r="D80" s="1041"/>
      <c r="E80" s="1040"/>
      <c r="F80" s="1039"/>
      <c r="G80" s="1039"/>
      <c r="H80" s="1039"/>
      <c r="I80" s="1039"/>
      <c r="J80" s="1038"/>
      <c r="K80" s="1040"/>
      <c r="L80" s="1039"/>
      <c r="M80" s="1039"/>
      <c r="N80" s="1039"/>
      <c r="O80" s="1039"/>
      <c r="P80" s="1037"/>
    </row>
    <row r="81" spans="3:16">
      <c r="C81" s="1042" t="s">
        <v>499</v>
      </c>
      <c r="D81" s="1036"/>
      <c r="E81" s="1040"/>
      <c r="F81" s="1039"/>
      <c r="G81" s="1039"/>
      <c r="H81" s="1039"/>
      <c r="I81" s="1039"/>
      <c r="J81" s="1038"/>
      <c r="K81" s="1040"/>
      <c r="L81" s="1039"/>
      <c r="M81" s="1039"/>
      <c r="N81" s="1039"/>
      <c r="O81" s="1039"/>
      <c r="P81" s="1037"/>
    </row>
    <row r="82" spans="3:16">
      <c r="C82" s="1042" t="s">
        <v>499</v>
      </c>
      <c r="D82" s="1041"/>
      <c r="E82" s="1040"/>
      <c r="F82" s="1039"/>
      <c r="G82" s="1039"/>
      <c r="H82" s="1039"/>
      <c r="I82" s="1039"/>
      <c r="J82" s="1038"/>
      <c r="K82" s="1040"/>
      <c r="L82" s="1039"/>
      <c r="M82" s="1039"/>
      <c r="N82" s="1039"/>
      <c r="O82" s="1039"/>
      <c r="P82" s="1037"/>
    </row>
    <row r="83" spans="3:16">
      <c r="C83" s="1042" t="s">
        <v>499</v>
      </c>
      <c r="D83" s="1036"/>
      <c r="E83" s="1040"/>
      <c r="F83" s="1039"/>
      <c r="G83" s="1039"/>
      <c r="H83" s="1039"/>
      <c r="I83" s="1039"/>
      <c r="J83" s="1038"/>
      <c r="K83" s="1040"/>
      <c r="L83" s="1039"/>
      <c r="M83" s="1039"/>
      <c r="N83" s="1039"/>
      <c r="O83" s="1039"/>
      <c r="P83" s="1037"/>
    </row>
    <row r="84" spans="3:16">
      <c r="C84" s="1042" t="s">
        <v>499</v>
      </c>
      <c r="D84" s="1041"/>
      <c r="E84" s="1040"/>
      <c r="F84" s="1039"/>
      <c r="G84" s="1039"/>
      <c r="H84" s="1039"/>
      <c r="I84" s="1039"/>
      <c r="J84" s="1038"/>
      <c r="K84" s="1040"/>
      <c r="L84" s="1039"/>
      <c r="M84" s="1039"/>
      <c r="N84" s="1039"/>
      <c r="O84" s="1039"/>
      <c r="P84" s="1037"/>
    </row>
    <row r="85" spans="3:16">
      <c r="C85" s="1042" t="s">
        <v>499</v>
      </c>
      <c r="D85" s="1036"/>
      <c r="E85" s="1040"/>
      <c r="F85" s="1039"/>
      <c r="G85" s="1039"/>
      <c r="H85" s="1039"/>
      <c r="I85" s="1039"/>
      <c r="J85" s="1038"/>
      <c r="K85" s="1040"/>
      <c r="L85" s="1039"/>
      <c r="M85" s="1039"/>
      <c r="N85" s="1039"/>
      <c r="O85" s="1039"/>
      <c r="P85" s="1037"/>
    </row>
    <row r="86" spans="3:16">
      <c r="C86" s="1042" t="s">
        <v>499</v>
      </c>
      <c r="D86" s="1041"/>
      <c r="E86" s="1040"/>
      <c r="F86" s="1039"/>
      <c r="G86" s="1039"/>
      <c r="H86" s="1039"/>
      <c r="I86" s="1039"/>
      <c r="J86" s="1038"/>
      <c r="K86" s="1040"/>
      <c r="L86" s="1039"/>
      <c r="M86" s="1039"/>
      <c r="N86" s="1039"/>
      <c r="O86" s="1039"/>
      <c r="P86" s="1037"/>
    </row>
    <row r="87" spans="3:16">
      <c r="C87" s="1042" t="s">
        <v>499</v>
      </c>
      <c r="D87" s="1036"/>
      <c r="E87" s="1040"/>
      <c r="F87" s="1039"/>
      <c r="G87" s="1039"/>
      <c r="H87" s="1039"/>
      <c r="I87" s="1039"/>
      <c r="J87" s="1038"/>
      <c r="K87" s="1040"/>
      <c r="L87" s="1039"/>
      <c r="M87" s="1039"/>
      <c r="N87" s="1039"/>
      <c r="O87" s="1039"/>
      <c r="P87" s="1037"/>
    </row>
    <row r="88" spans="3:16">
      <c r="C88" s="1042" t="s">
        <v>499</v>
      </c>
      <c r="D88" s="1041"/>
      <c r="E88" s="1040"/>
      <c r="F88" s="1039"/>
      <c r="G88" s="1039"/>
      <c r="H88" s="1039"/>
      <c r="I88" s="1039"/>
      <c r="J88" s="1038"/>
      <c r="K88" s="1040"/>
      <c r="L88" s="1039"/>
      <c r="M88" s="1039"/>
      <c r="N88" s="1039"/>
      <c r="O88" s="1039"/>
      <c r="P88" s="1037"/>
    </row>
    <row r="89" spans="3:16">
      <c r="C89" s="1042" t="s">
        <v>499</v>
      </c>
      <c r="D89" s="1036"/>
      <c r="E89" s="1040"/>
      <c r="F89" s="1039"/>
      <c r="G89" s="1039"/>
      <c r="H89" s="1039"/>
      <c r="I89" s="1039"/>
      <c r="J89" s="1038"/>
      <c r="K89" s="1040"/>
      <c r="L89" s="1039"/>
      <c r="M89" s="1039"/>
      <c r="N89" s="1039"/>
      <c r="O89" s="1039"/>
      <c r="P89" s="1037"/>
    </row>
    <row r="90" spans="3:16">
      <c r="C90" s="1042" t="s">
        <v>499</v>
      </c>
      <c r="D90" s="1041"/>
      <c r="E90" s="1040"/>
      <c r="F90" s="1039"/>
      <c r="G90" s="1039"/>
      <c r="H90" s="1039"/>
      <c r="I90" s="1039"/>
      <c r="J90" s="1038"/>
      <c r="K90" s="1040"/>
      <c r="L90" s="1039"/>
      <c r="M90" s="1039"/>
      <c r="N90" s="1039"/>
      <c r="O90" s="1039"/>
      <c r="P90" s="1037"/>
    </row>
    <row r="91" spans="3:16">
      <c r="C91" s="1042" t="s">
        <v>499</v>
      </c>
      <c r="D91" s="1036"/>
      <c r="E91" s="1040"/>
      <c r="F91" s="1039"/>
      <c r="G91" s="1039"/>
      <c r="H91" s="1039"/>
      <c r="I91" s="1039"/>
      <c r="J91" s="1038"/>
      <c r="K91" s="1040"/>
      <c r="L91" s="1039"/>
      <c r="M91" s="1039"/>
      <c r="N91" s="1039"/>
      <c r="O91" s="1039"/>
      <c r="P91" s="1037"/>
    </row>
    <row r="92" spans="3:16">
      <c r="C92" s="1042" t="s">
        <v>499</v>
      </c>
      <c r="D92" s="1041"/>
      <c r="E92" s="1040"/>
      <c r="F92" s="1039"/>
      <c r="G92" s="1039"/>
      <c r="H92" s="1039"/>
      <c r="I92" s="1039"/>
      <c r="J92" s="1038"/>
      <c r="K92" s="1040"/>
      <c r="L92" s="1039"/>
      <c r="M92" s="1039"/>
      <c r="N92" s="1039"/>
      <c r="O92" s="1039"/>
      <c r="P92" s="1037"/>
    </row>
    <row r="93" spans="3:16">
      <c r="C93" s="1042" t="s">
        <v>499</v>
      </c>
      <c r="D93" s="1036"/>
      <c r="E93" s="1040"/>
      <c r="F93" s="1039"/>
      <c r="G93" s="1039"/>
      <c r="H93" s="1039"/>
      <c r="I93" s="1039"/>
      <c r="J93" s="1038"/>
      <c r="K93" s="1040"/>
      <c r="L93" s="1039"/>
      <c r="M93" s="1039"/>
      <c r="N93" s="1039"/>
      <c r="O93" s="1039"/>
      <c r="P93" s="1037"/>
    </row>
    <row r="94" spans="3:16">
      <c r="C94" s="1042" t="s">
        <v>499</v>
      </c>
      <c r="D94" s="1041"/>
      <c r="E94" s="1040"/>
      <c r="F94" s="1039"/>
      <c r="G94" s="1039"/>
      <c r="H94" s="1039"/>
      <c r="I94" s="1039"/>
      <c r="J94" s="1038"/>
      <c r="K94" s="1040"/>
      <c r="L94" s="1039"/>
      <c r="M94" s="1039"/>
      <c r="N94" s="1039"/>
      <c r="O94" s="1039"/>
      <c r="P94" s="1037"/>
    </row>
    <row r="95" spans="3:16">
      <c r="C95" s="1042" t="s">
        <v>499</v>
      </c>
      <c r="D95" s="1036"/>
      <c r="E95" s="1040"/>
      <c r="F95" s="1039"/>
      <c r="G95" s="1039"/>
      <c r="H95" s="1039"/>
      <c r="I95" s="1039"/>
      <c r="J95" s="1038"/>
      <c r="K95" s="1040"/>
      <c r="L95" s="1039"/>
      <c r="M95" s="1039"/>
      <c r="N95" s="1039"/>
      <c r="O95" s="1039"/>
      <c r="P95" s="1037"/>
    </row>
    <row r="96" spans="3:16">
      <c r="C96" s="1042" t="s">
        <v>499</v>
      </c>
      <c r="D96" s="1041"/>
      <c r="E96" s="1040"/>
      <c r="F96" s="1039"/>
      <c r="G96" s="1039"/>
      <c r="H96" s="1039"/>
      <c r="I96" s="1039"/>
      <c r="J96" s="1038"/>
      <c r="K96" s="1040"/>
      <c r="L96" s="1039"/>
      <c r="M96" s="1039"/>
      <c r="N96" s="1039"/>
      <c r="O96" s="1039"/>
      <c r="P96" s="1037"/>
    </row>
    <row r="97" spans="3:16">
      <c r="C97" s="1042" t="s">
        <v>499</v>
      </c>
      <c r="D97" s="1036"/>
      <c r="E97" s="1040"/>
      <c r="F97" s="1039"/>
      <c r="G97" s="1039"/>
      <c r="H97" s="1039"/>
      <c r="I97" s="1039"/>
      <c r="J97" s="1038"/>
      <c r="K97" s="1040"/>
      <c r="L97" s="1039"/>
      <c r="M97" s="1039"/>
      <c r="N97" s="1039"/>
      <c r="O97" s="1039"/>
      <c r="P97" s="1037"/>
    </row>
    <row r="98" spans="3:16">
      <c r="C98" s="1042" t="s">
        <v>499</v>
      </c>
      <c r="D98" s="1041"/>
      <c r="E98" s="1040"/>
      <c r="F98" s="1039"/>
      <c r="G98" s="1039"/>
      <c r="H98" s="1039"/>
      <c r="I98" s="1039"/>
      <c r="J98" s="1038"/>
      <c r="K98" s="1040"/>
      <c r="L98" s="1039"/>
      <c r="M98" s="1039"/>
      <c r="N98" s="1039"/>
      <c r="O98" s="1039"/>
      <c r="P98" s="1037"/>
    </row>
    <row r="99" spans="3:16">
      <c r="C99" s="1042" t="s">
        <v>499</v>
      </c>
      <c r="D99" s="1036"/>
      <c r="E99" s="1040"/>
      <c r="F99" s="1039"/>
      <c r="G99" s="1039"/>
      <c r="H99" s="1039"/>
      <c r="I99" s="1039"/>
      <c r="J99" s="1038"/>
      <c r="K99" s="1040"/>
      <c r="L99" s="1039"/>
      <c r="M99" s="1039"/>
      <c r="N99" s="1039"/>
      <c r="O99" s="1039"/>
      <c r="P99" s="1037"/>
    </row>
    <row r="100" spans="3:16">
      <c r="C100" s="1042" t="s">
        <v>499</v>
      </c>
      <c r="D100" s="1041"/>
      <c r="E100" s="1040"/>
      <c r="F100" s="1039"/>
      <c r="G100" s="1039"/>
      <c r="H100" s="1039"/>
      <c r="I100" s="1039"/>
      <c r="J100" s="1038"/>
      <c r="K100" s="1040"/>
      <c r="L100" s="1039"/>
      <c r="M100" s="1039"/>
      <c r="N100" s="1039"/>
      <c r="O100" s="1039"/>
      <c r="P100" s="1037"/>
    </row>
    <row r="101" spans="3:16">
      <c r="C101" s="1042" t="s">
        <v>499</v>
      </c>
      <c r="D101" s="1036"/>
      <c r="E101" s="1040"/>
      <c r="F101" s="1039"/>
      <c r="G101" s="1039"/>
      <c r="H101" s="1039"/>
      <c r="I101" s="1039"/>
      <c r="J101" s="1038"/>
      <c r="K101" s="1040"/>
      <c r="L101" s="1039"/>
      <c r="M101" s="1039"/>
      <c r="N101" s="1039"/>
      <c r="O101" s="1039"/>
      <c r="P101" s="1037"/>
    </row>
    <row r="102" spans="3:16">
      <c r="C102" s="1042" t="s">
        <v>499</v>
      </c>
      <c r="D102" s="1041"/>
      <c r="E102" s="1040"/>
      <c r="F102" s="1039"/>
      <c r="G102" s="1039"/>
      <c r="H102" s="1039"/>
      <c r="I102" s="1039"/>
      <c r="J102" s="1038"/>
      <c r="K102" s="1040"/>
      <c r="L102" s="1039"/>
      <c r="M102" s="1039"/>
      <c r="N102" s="1039"/>
      <c r="O102" s="1039"/>
      <c r="P102" s="1037"/>
    </row>
    <row r="103" spans="3:16">
      <c r="C103" s="1042" t="s">
        <v>499</v>
      </c>
      <c r="D103" s="1036"/>
      <c r="E103" s="1040"/>
      <c r="F103" s="1039"/>
      <c r="G103" s="1039"/>
      <c r="H103" s="1039"/>
      <c r="I103" s="1039"/>
      <c r="J103" s="1038"/>
      <c r="K103" s="1040"/>
      <c r="L103" s="1039"/>
      <c r="M103" s="1039"/>
      <c r="N103" s="1039"/>
      <c r="O103" s="1039"/>
      <c r="P103" s="1037"/>
    </row>
    <row r="104" spans="3:16">
      <c r="C104" s="1042" t="s">
        <v>499</v>
      </c>
      <c r="D104" s="1041"/>
      <c r="E104" s="1040"/>
      <c r="F104" s="1039"/>
      <c r="G104" s="1039"/>
      <c r="H104" s="1039"/>
      <c r="I104" s="1039"/>
      <c r="J104" s="1038"/>
      <c r="K104" s="1040"/>
      <c r="L104" s="1039"/>
      <c r="M104" s="1039"/>
      <c r="N104" s="1039"/>
      <c r="O104" s="1039"/>
      <c r="P104" s="1037"/>
    </row>
    <row r="105" spans="3:16">
      <c r="C105" s="1042" t="s">
        <v>499</v>
      </c>
      <c r="D105" s="1036"/>
      <c r="E105" s="1040"/>
      <c r="F105" s="1039"/>
      <c r="G105" s="1039"/>
      <c r="H105" s="1039"/>
      <c r="I105" s="1039"/>
      <c r="J105" s="1038"/>
      <c r="K105" s="1040"/>
      <c r="L105" s="1039"/>
      <c r="M105" s="1039"/>
      <c r="N105" s="1039"/>
      <c r="O105" s="1039"/>
      <c r="P105" s="1037"/>
    </row>
    <row r="106" spans="3:16">
      <c r="C106" s="1042" t="s">
        <v>499</v>
      </c>
      <c r="D106" s="1041"/>
      <c r="E106" s="1040"/>
      <c r="F106" s="1039"/>
      <c r="G106" s="1039"/>
      <c r="H106" s="1039"/>
      <c r="I106" s="1039"/>
      <c r="J106" s="1038"/>
      <c r="K106" s="1040"/>
      <c r="L106" s="1039"/>
      <c r="M106" s="1039"/>
      <c r="N106" s="1039"/>
      <c r="O106" s="1039"/>
      <c r="P106" s="1037"/>
    </row>
    <row r="107" spans="3:16">
      <c r="C107" s="1042" t="s">
        <v>499</v>
      </c>
      <c r="D107" s="1036"/>
      <c r="E107" s="1040"/>
      <c r="F107" s="1039"/>
      <c r="G107" s="1039"/>
      <c r="H107" s="1039"/>
      <c r="I107" s="1039"/>
      <c r="J107" s="1038"/>
      <c r="K107" s="1040"/>
      <c r="L107" s="1039"/>
      <c r="M107" s="1039"/>
      <c r="N107" s="1039"/>
      <c r="O107" s="1039"/>
      <c r="P107" s="1037"/>
    </row>
    <row r="108" spans="3:16">
      <c r="C108" s="1042" t="s">
        <v>499</v>
      </c>
      <c r="D108" s="1041"/>
      <c r="E108" s="1040"/>
      <c r="F108" s="1039"/>
      <c r="G108" s="1039"/>
      <c r="H108" s="1039"/>
      <c r="I108" s="1039"/>
      <c r="J108" s="1038"/>
      <c r="K108" s="1040"/>
      <c r="L108" s="1039"/>
      <c r="M108" s="1039"/>
      <c r="N108" s="1039"/>
      <c r="O108" s="1039"/>
      <c r="P108" s="1037"/>
    </row>
    <row r="109" spans="3:16">
      <c r="C109" s="1042" t="s">
        <v>499</v>
      </c>
      <c r="D109" s="1036"/>
      <c r="E109" s="1040"/>
      <c r="F109" s="1039"/>
      <c r="G109" s="1039"/>
      <c r="H109" s="1039"/>
      <c r="I109" s="1039"/>
      <c r="J109" s="1038"/>
      <c r="K109" s="1040"/>
      <c r="L109" s="1039"/>
      <c r="M109" s="1039"/>
      <c r="N109" s="1039"/>
      <c r="O109" s="1039"/>
      <c r="P109" s="1037"/>
    </row>
    <row r="110" spans="3:16">
      <c r="C110" s="1042" t="s">
        <v>499</v>
      </c>
      <c r="D110" s="1041"/>
      <c r="E110" s="1040"/>
      <c r="F110" s="1039"/>
      <c r="G110" s="1039"/>
      <c r="H110" s="1039"/>
      <c r="I110" s="1039"/>
      <c r="J110" s="1038"/>
      <c r="K110" s="1040"/>
      <c r="L110" s="1039"/>
      <c r="M110" s="1039"/>
      <c r="N110" s="1039"/>
      <c r="O110" s="1039"/>
      <c r="P110" s="1037"/>
    </row>
    <row r="111" spans="3:16">
      <c r="C111" s="1042" t="s">
        <v>499</v>
      </c>
      <c r="D111" s="1036"/>
      <c r="E111" s="1040"/>
      <c r="F111" s="1039"/>
      <c r="G111" s="1039"/>
      <c r="H111" s="1039"/>
      <c r="I111" s="1039"/>
      <c r="J111" s="1038"/>
      <c r="K111" s="1040"/>
      <c r="L111" s="1039"/>
      <c r="M111" s="1039"/>
      <c r="N111" s="1039"/>
      <c r="O111" s="1039"/>
      <c r="P111" s="1037"/>
    </row>
    <row r="112" spans="3:16">
      <c r="C112" s="1042" t="s">
        <v>499</v>
      </c>
      <c r="D112" s="1041"/>
      <c r="E112" s="1040"/>
      <c r="F112" s="1039"/>
      <c r="G112" s="1039"/>
      <c r="H112" s="1039"/>
      <c r="I112" s="1039"/>
      <c r="J112" s="1038"/>
      <c r="K112" s="1040"/>
      <c r="L112" s="1039"/>
      <c r="M112" s="1039"/>
      <c r="N112" s="1039"/>
      <c r="O112" s="1039"/>
      <c r="P112" s="1037"/>
    </row>
    <row r="113" spans="3:16">
      <c r="C113" s="1042" t="s">
        <v>499</v>
      </c>
      <c r="D113" s="1036"/>
      <c r="E113" s="1040"/>
      <c r="F113" s="1039"/>
      <c r="G113" s="1039"/>
      <c r="H113" s="1039"/>
      <c r="I113" s="1039"/>
      <c r="J113" s="1038"/>
      <c r="K113" s="1040"/>
      <c r="L113" s="1039"/>
      <c r="M113" s="1039"/>
      <c r="N113" s="1039"/>
      <c r="O113" s="1039"/>
      <c r="P113" s="1037"/>
    </row>
    <row r="114" spans="3:16">
      <c r="C114" s="1042" t="s">
        <v>499</v>
      </c>
      <c r="D114" s="1041"/>
      <c r="E114" s="1040"/>
      <c r="F114" s="1039"/>
      <c r="G114" s="1039"/>
      <c r="H114" s="1039"/>
      <c r="I114" s="1039"/>
      <c r="J114" s="1038"/>
      <c r="K114" s="1040"/>
      <c r="L114" s="1039"/>
      <c r="M114" s="1039"/>
      <c r="N114" s="1039"/>
      <c r="O114" s="1039"/>
      <c r="P114" s="1037"/>
    </row>
    <row r="115" spans="3:16">
      <c r="C115" s="1042" t="s">
        <v>499</v>
      </c>
      <c r="D115" s="1036"/>
      <c r="E115" s="1040"/>
      <c r="F115" s="1039"/>
      <c r="G115" s="1039"/>
      <c r="H115" s="1039"/>
      <c r="I115" s="1039"/>
      <c r="J115" s="1038"/>
      <c r="K115" s="1040"/>
      <c r="L115" s="1039"/>
      <c r="M115" s="1039"/>
      <c r="N115" s="1039"/>
      <c r="O115" s="1039"/>
      <c r="P115" s="1037"/>
    </row>
    <row r="116" spans="3:16">
      <c r="C116" s="1042" t="s">
        <v>499</v>
      </c>
      <c r="D116" s="1041"/>
      <c r="E116" s="1040"/>
      <c r="F116" s="1039"/>
      <c r="G116" s="1039"/>
      <c r="H116" s="1039"/>
      <c r="I116" s="1039"/>
      <c r="J116" s="1038"/>
      <c r="K116" s="1040"/>
      <c r="L116" s="1039"/>
      <c r="M116" s="1039"/>
      <c r="N116" s="1039"/>
      <c r="O116" s="1039"/>
      <c r="P116" s="1037"/>
    </row>
    <row r="117" spans="3:16">
      <c r="C117" s="1042" t="s">
        <v>499</v>
      </c>
      <c r="D117" s="1036"/>
      <c r="E117" s="1040"/>
      <c r="F117" s="1039"/>
      <c r="G117" s="1039"/>
      <c r="H117" s="1039"/>
      <c r="I117" s="1039"/>
      <c r="J117" s="1038"/>
      <c r="K117" s="1040"/>
      <c r="L117" s="1039"/>
      <c r="M117" s="1039"/>
      <c r="N117" s="1039"/>
      <c r="O117" s="1039"/>
      <c r="P117" s="1037"/>
    </row>
    <row r="118" spans="3:16">
      <c r="C118" s="1042" t="s">
        <v>499</v>
      </c>
      <c r="D118" s="1041"/>
      <c r="E118" s="1040"/>
      <c r="F118" s="1039"/>
      <c r="G118" s="1039"/>
      <c r="H118" s="1039"/>
      <c r="I118" s="1039"/>
      <c r="J118" s="1038"/>
      <c r="K118" s="1040"/>
      <c r="L118" s="1039"/>
      <c r="M118" s="1039"/>
      <c r="N118" s="1039"/>
      <c r="O118" s="1039"/>
      <c r="P118" s="1037"/>
    </row>
    <row r="119" spans="3:16">
      <c r="C119" s="1042" t="s">
        <v>499</v>
      </c>
      <c r="D119" s="1036"/>
      <c r="E119" s="1040"/>
      <c r="F119" s="1039"/>
      <c r="G119" s="1039"/>
      <c r="H119" s="1039"/>
      <c r="I119" s="1039"/>
      <c r="J119" s="1038"/>
      <c r="K119" s="1040"/>
      <c r="L119" s="1039"/>
      <c r="M119" s="1039"/>
      <c r="N119" s="1039"/>
      <c r="O119" s="1039"/>
      <c r="P119" s="1037"/>
    </row>
    <row r="120" spans="3:16">
      <c r="C120" s="1042" t="s">
        <v>499</v>
      </c>
      <c r="D120" s="1041"/>
      <c r="E120" s="1040"/>
      <c r="F120" s="1039"/>
      <c r="G120" s="1039"/>
      <c r="H120" s="1039"/>
      <c r="I120" s="1039"/>
      <c r="J120" s="1038"/>
      <c r="K120" s="1040"/>
      <c r="L120" s="1039"/>
      <c r="M120" s="1039"/>
      <c r="N120" s="1039"/>
      <c r="O120" s="1039"/>
      <c r="P120" s="1037"/>
    </row>
    <row r="121" spans="3:16">
      <c r="C121" s="1042" t="s">
        <v>499</v>
      </c>
      <c r="D121" s="1036"/>
      <c r="E121" s="1040"/>
      <c r="F121" s="1039"/>
      <c r="G121" s="1039"/>
      <c r="H121" s="1039"/>
      <c r="I121" s="1039"/>
      <c r="J121" s="1038"/>
      <c r="K121" s="1040"/>
      <c r="L121" s="1039"/>
      <c r="M121" s="1039"/>
      <c r="N121" s="1039"/>
      <c r="O121" s="1039"/>
      <c r="P121" s="1037"/>
    </row>
    <row r="122" spans="3:16">
      <c r="C122" s="1042" t="s">
        <v>499</v>
      </c>
      <c r="D122" s="1041"/>
      <c r="E122" s="1040"/>
      <c r="F122" s="1039"/>
      <c r="G122" s="1039"/>
      <c r="H122" s="1039"/>
      <c r="I122" s="1039"/>
      <c r="J122" s="1038"/>
      <c r="K122" s="1040"/>
      <c r="L122" s="1039"/>
      <c r="M122" s="1039"/>
      <c r="N122" s="1039"/>
      <c r="O122" s="1039"/>
      <c r="P122" s="1037"/>
    </row>
    <row r="123" spans="3:16">
      <c r="C123" s="1042" t="s">
        <v>499</v>
      </c>
      <c r="D123" s="1036"/>
      <c r="E123" s="1040"/>
      <c r="F123" s="1039"/>
      <c r="G123" s="1039"/>
      <c r="H123" s="1039"/>
      <c r="I123" s="1039"/>
      <c r="J123" s="1038"/>
      <c r="K123" s="1040"/>
      <c r="L123" s="1039"/>
      <c r="M123" s="1039"/>
      <c r="N123" s="1039"/>
      <c r="O123" s="1039"/>
      <c r="P123" s="1037"/>
    </row>
    <row r="124" spans="3:16">
      <c r="C124" s="1042" t="s">
        <v>499</v>
      </c>
      <c r="D124" s="1041"/>
      <c r="E124" s="1040"/>
      <c r="F124" s="1039"/>
      <c r="G124" s="1039"/>
      <c r="H124" s="1039"/>
      <c r="I124" s="1039"/>
      <c r="J124" s="1038"/>
      <c r="K124" s="1040"/>
      <c r="L124" s="1039"/>
      <c r="M124" s="1039"/>
      <c r="N124" s="1039"/>
      <c r="O124" s="1039"/>
      <c r="P124" s="1037"/>
    </row>
    <row r="125" spans="3:16">
      <c r="C125" s="1042" t="s">
        <v>499</v>
      </c>
      <c r="D125" s="1036"/>
      <c r="E125" s="1040"/>
      <c r="F125" s="1039"/>
      <c r="G125" s="1039"/>
      <c r="H125" s="1039"/>
      <c r="I125" s="1039"/>
      <c r="J125" s="1038"/>
      <c r="K125" s="1040"/>
      <c r="L125" s="1039"/>
      <c r="M125" s="1039"/>
      <c r="N125" s="1039"/>
      <c r="O125" s="1039"/>
      <c r="P125" s="1037"/>
    </row>
    <row r="126" spans="3:16">
      <c r="C126" s="1042" t="s">
        <v>499</v>
      </c>
      <c r="D126" s="1041"/>
      <c r="E126" s="1040"/>
      <c r="F126" s="1039"/>
      <c r="G126" s="1039"/>
      <c r="H126" s="1039"/>
      <c r="I126" s="1039"/>
      <c r="J126" s="1038"/>
      <c r="K126" s="1040"/>
      <c r="L126" s="1039"/>
      <c r="M126" s="1039"/>
      <c r="N126" s="1039"/>
      <c r="O126" s="1039"/>
      <c r="P126" s="1037"/>
    </row>
    <row r="127" spans="3:16">
      <c r="C127" s="1042" t="s">
        <v>499</v>
      </c>
      <c r="D127" s="1036"/>
      <c r="E127" s="1040"/>
      <c r="F127" s="1039"/>
      <c r="G127" s="1039"/>
      <c r="H127" s="1039"/>
      <c r="I127" s="1039"/>
      <c r="J127" s="1038"/>
      <c r="K127" s="1040"/>
      <c r="L127" s="1039"/>
      <c r="M127" s="1039"/>
      <c r="N127" s="1039"/>
      <c r="O127" s="1039"/>
      <c r="P127" s="1037"/>
    </row>
    <row r="128" spans="3:16">
      <c r="C128" s="1042" t="s">
        <v>499</v>
      </c>
      <c r="D128" s="1041"/>
      <c r="E128" s="1040"/>
      <c r="F128" s="1039"/>
      <c r="G128" s="1039"/>
      <c r="H128" s="1039"/>
      <c r="I128" s="1039"/>
      <c r="J128" s="1038"/>
      <c r="K128" s="1040"/>
      <c r="L128" s="1039"/>
      <c r="M128" s="1039"/>
      <c r="N128" s="1039"/>
      <c r="O128" s="1039"/>
      <c r="P128" s="1037"/>
    </row>
    <row r="129" spans="3:16">
      <c r="C129" s="1042" t="s">
        <v>499</v>
      </c>
      <c r="D129" s="1036"/>
      <c r="E129" s="1040"/>
      <c r="F129" s="1039"/>
      <c r="G129" s="1039"/>
      <c r="H129" s="1039"/>
      <c r="I129" s="1039"/>
      <c r="J129" s="1038"/>
      <c r="K129" s="1040"/>
      <c r="L129" s="1039"/>
      <c r="M129" s="1039"/>
      <c r="N129" s="1039"/>
      <c r="O129" s="1039"/>
      <c r="P129" s="1037"/>
    </row>
    <row r="130" spans="3:16">
      <c r="C130" s="1042" t="s">
        <v>499</v>
      </c>
      <c r="D130" s="1041"/>
      <c r="E130" s="1040"/>
      <c r="F130" s="1039"/>
      <c r="G130" s="1039"/>
      <c r="H130" s="1039"/>
      <c r="I130" s="1039"/>
      <c r="J130" s="1038"/>
      <c r="K130" s="1040"/>
      <c r="L130" s="1039"/>
      <c r="M130" s="1039"/>
      <c r="N130" s="1039"/>
      <c r="O130" s="1039"/>
      <c r="P130" s="1037"/>
    </row>
    <row r="131" spans="3:16">
      <c r="C131" s="1042" t="s">
        <v>499</v>
      </c>
      <c r="D131" s="1036"/>
      <c r="E131" s="1040"/>
      <c r="F131" s="1039"/>
      <c r="G131" s="1039"/>
      <c r="H131" s="1039"/>
      <c r="I131" s="1039"/>
      <c r="J131" s="1038"/>
      <c r="K131" s="1040"/>
      <c r="L131" s="1039"/>
      <c r="M131" s="1039"/>
      <c r="N131" s="1039"/>
      <c r="O131" s="1039"/>
      <c r="P131" s="1037"/>
    </row>
    <row r="132" spans="3:16">
      <c r="C132" s="1042" t="s">
        <v>499</v>
      </c>
      <c r="D132" s="1041"/>
      <c r="E132" s="1040"/>
      <c r="F132" s="1039"/>
      <c r="G132" s="1039"/>
      <c r="H132" s="1039"/>
      <c r="I132" s="1039"/>
      <c r="J132" s="1038"/>
      <c r="K132" s="1040"/>
      <c r="L132" s="1039"/>
      <c r="M132" s="1039"/>
      <c r="N132" s="1039"/>
      <c r="O132" s="1039"/>
      <c r="P132" s="1037"/>
    </row>
    <row r="133" spans="3:16">
      <c r="C133" s="1042" t="s">
        <v>499</v>
      </c>
      <c r="D133" s="1036"/>
      <c r="E133" s="1040"/>
      <c r="F133" s="1039"/>
      <c r="G133" s="1039"/>
      <c r="H133" s="1039"/>
      <c r="I133" s="1039"/>
      <c r="J133" s="1038"/>
      <c r="K133" s="1040"/>
      <c r="L133" s="1039"/>
      <c r="M133" s="1039"/>
      <c r="N133" s="1039"/>
      <c r="O133" s="1039"/>
      <c r="P133" s="1037"/>
    </row>
    <row r="134" spans="3:16">
      <c r="C134" s="1042" t="s">
        <v>499</v>
      </c>
      <c r="D134" s="1041"/>
      <c r="E134" s="1040"/>
      <c r="F134" s="1039"/>
      <c r="G134" s="1039"/>
      <c r="H134" s="1039"/>
      <c r="I134" s="1039"/>
      <c r="J134" s="1038"/>
      <c r="K134" s="1040"/>
      <c r="L134" s="1039"/>
      <c r="M134" s="1039"/>
      <c r="N134" s="1039"/>
      <c r="O134" s="1039"/>
      <c r="P134" s="1037"/>
    </row>
    <row r="135" spans="3:16">
      <c r="C135" s="1042" t="s">
        <v>499</v>
      </c>
      <c r="D135" s="1036"/>
      <c r="E135" s="1040"/>
      <c r="F135" s="1039"/>
      <c r="G135" s="1039"/>
      <c r="H135" s="1039"/>
      <c r="I135" s="1039"/>
      <c r="J135" s="1038"/>
      <c r="K135" s="1040"/>
      <c r="L135" s="1039"/>
      <c r="M135" s="1039"/>
      <c r="N135" s="1039"/>
      <c r="O135" s="1039"/>
      <c r="P135" s="1037"/>
    </row>
    <row r="136" spans="3:16">
      <c r="C136" s="1042" t="s">
        <v>499</v>
      </c>
      <c r="D136" s="1041"/>
      <c r="E136" s="1040"/>
      <c r="F136" s="1039"/>
      <c r="G136" s="1039"/>
      <c r="H136" s="1039"/>
      <c r="I136" s="1039"/>
      <c r="J136" s="1038"/>
      <c r="K136" s="1040"/>
      <c r="L136" s="1039"/>
      <c r="M136" s="1039"/>
      <c r="N136" s="1039"/>
      <c r="O136" s="1039"/>
      <c r="P136" s="1037"/>
    </row>
    <row r="137" spans="3:16">
      <c r="C137" s="1042" t="s">
        <v>499</v>
      </c>
      <c r="D137" s="1036"/>
      <c r="E137" s="1040"/>
      <c r="F137" s="1039"/>
      <c r="G137" s="1039"/>
      <c r="H137" s="1039"/>
      <c r="I137" s="1039"/>
      <c r="J137" s="1038"/>
      <c r="K137" s="1040"/>
      <c r="L137" s="1039"/>
      <c r="M137" s="1039"/>
      <c r="N137" s="1039"/>
      <c r="O137" s="1039"/>
      <c r="P137" s="1037"/>
    </row>
    <row r="138" spans="3:16">
      <c r="C138" s="1042" t="s">
        <v>499</v>
      </c>
      <c r="D138" s="1041"/>
      <c r="E138" s="1040"/>
      <c r="F138" s="1039"/>
      <c r="G138" s="1039"/>
      <c r="H138" s="1039"/>
      <c r="I138" s="1039"/>
      <c r="J138" s="1038"/>
      <c r="K138" s="1040"/>
      <c r="L138" s="1039"/>
      <c r="M138" s="1039"/>
      <c r="N138" s="1039"/>
      <c r="O138" s="1039"/>
      <c r="P138" s="1037"/>
    </row>
    <row r="139" spans="3:16">
      <c r="C139" s="1042" t="s">
        <v>499</v>
      </c>
      <c r="D139" s="1036"/>
      <c r="E139" s="1040"/>
      <c r="F139" s="1039"/>
      <c r="G139" s="1039"/>
      <c r="H139" s="1039"/>
      <c r="I139" s="1039"/>
      <c r="J139" s="1038"/>
      <c r="K139" s="1040"/>
      <c r="L139" s="1039"/>
      <c r="M139" s="1039"/>
      <c r="N139" s="1039"/>
      <c r="O139" s="1039"/>
      <c r="P139" s="1037"/>
    </row>
    <row r="140" spans="3:16">
      <c r="C140" s="1042" t="s">
        <v>499</v>
      </c>
      <c r="D140" s="1041"/>
      <c r="E140" s="1040"/>
      <c r="F140" s="1039"/>
      <c r="G140" s="1039"/>
      <c r="H140" s="1039"/>
      <c r="I140" s="1039"/>
      <c r="J140" s="1038"/>
      <c r="K140" s="1040"/>
      <c r="L140" s="1039"/>
      <c r="M140" s="1039"/>
      <c r="N140" s="1039"/>
      <c r="O140" s="1039"/>
      <c r="P140" s="1037"/>
    </row>
    <row r="141" spans="3:16">
      <c r="C141" s="1042" t="s">
        <v>499</v>
      </c>
      <c r="D141" s="1036"/>
      <c r="E141" s="1040"/>
      <c r="F141" s="1039"/>
      <c r="G141" s="1039"/>
      <c r="H141" s="1039"/>
      <c r="I141" s="1039"/>
      <c r="J141" s="1038"/>
      <c r="K141" s="1040"/>
      <c r="L141" s="1039"/>
      <c r="M141" s="1039"/>
      <c r="N141" s="1039"/>
      <c r="O141" s="1039"/>
      <c r="P141" s="1037"/>
    </row>
    <row r="142" spans="3:16">
      <c r="C142" s="1042" t="s">
        <v>499</v>
      </c>
      <c r="D142" s="1041"/>
      <c r="E142" s="1040"/>
      <c r="F142" s="1039"/>
      <c r="G142" s="1039"/>
      <c r="H142" s="1039"/>
      <c r="I142" s="1039"/>
      <c r="J142" s="1038"/>
      <c r="K142" s="1040"/>
      <c r="L142" s="1039"/>
      <c r="M142" s="1039"/>
      <c r="N142" s="1039"/>
      <c r="O142" s="1039"/>
      <c r="P142" s="1037"/>
    </row>
    <row r="143" spans="3:16">
      <c r="C143" s="1042" t="s">
        <v>499</v>
      </c>
      <c r="D143" s="1036"/>
      <c r="E143" s="1040"/>
      <c r="F143" s="1039"/>
      <c r="G143" s="1039"/>
      <c r="H143" s="1039"/>
      <c r="I143" s="1039"/>
      <c r="J143" s="1038"/>
      <c r="K143" s="1040"/>
      <c r="L143" s="1039"/>
      <c r="M143" s="1039"/>
      <c r="N143" s="1039"/>
      <c r="O143" s="1039"/>
      <c r="P143" s="1037"/>
    </row>
    <row r="144" spans="3:16">
      <c r="C144" s="1042" t="s">
        <v>499</v>
      </c>
      <c r="D144" s="1041"/>
      <c r="E144" s="1040"/>
      <c r="F144" s="1039"/>
      <c r="G144" s="1039"/>
      <c r="H144" s="1039"/>
      <c r="I144" s="1039"/>
      <c r="J144" s="1038"/>
      <c r="K144" s="1040"/>
      <c r="L144" s="1039"/>
      <c r="M144" s="1039"/>
      <c r="N144" s="1039"/>
      <c r="O144" s="1039"/>
      <c r="P144" s="1037"/>
    </row>
    <row r="145" spans="3:16">
      <c r="C145" s="1042" t="s">
        <v>499</v>
      </c>
      <c r="D145" s="1036"/>
      <c r="E145" s="1040"/>
      <c r="F145" s="1039"/>
      <c r="G145" s="1039"/>
      <c r="H145" s="1039"/>
      <c r="I145" s="1039"/>
      <c r="J145" s="1038"/>
      <c r="K145" s="1040"/>
      <c r="L145" s="1039"/>
      <c r="M145" s="1039"/>
      <c r="N145" s="1039"/>
      <c r="O145" s="1039"/>
      <c r="P145" s="1037"/>
    </row>
    <row r="146" spans="3:16">
      <c r="C146" s="1042" t="s">
        <v>499</v>
      </c>
      <c r="D146" s="1041"/>
      <c r="E146" s="1040"/>
      <c r="F146" s="1039"/>
      <c r="G146" s="1039"/>
      <c r="H146" s="1039"/>
      <c r="I146" s="1039"/>
      <c r="J146" s="1038"/>
      <c r="K146" s="1040"/>
      <c r="L146" s="1039"/>
      <c r="M146" s="1039"/>
      <c r="N146" s="1039"/>
      <c r="O146" s="1039"/>
      <c r="P146" s="1037"/>
    </row>
    <row r="147" spans="3:16">
      <c r="C147" s="1042" t="s">
        <v>499</v>
      </c>
      <c r="D147" s="1036"/>
      <c r="E147" s="1040"/>
      <c r="F147" s="1039"/>
      <c r="G147" s="1039"/>
      <c r="H147" s="1039"/>
      <c r="I147" s="1039"/>
      <c r="J147" s="1038"/>
      <c r="K147" s="1040"/>
      <c r="L147" s="1039"/>
      <c r="M147" s="1039"/>
      <c r="N147" s="1039"/>
      <c r="O147" s="1039"/>
      <c r="P147" s="1037"/>
    </row>
    <row r="148" spans="3:16">
      <c r="C148" s="1042" t="s">
        <v>499</v>
      </c>
      <c r="D148" s="1041"/>
      <c r="E148" s="1040"/>
      <c r="F148" s="1039"/>
      <c r="G148" s="1039"/>
      <c r="H148" s="1039"/>
      <c r="I148" s="1039"/>
      <c r="J148" s="1038"/>
      <c r="K148" s="1040"/>
      <c r="L148" s="1039"/>
      <c r="M148" s="1039"/>
      <c r="N148" s="1039"/>
      <c r="O148" s="1039"/>
      <c r="P148" s="1037"/>
    </row>
    <row r="149" spans="3:16">
      <c r="C149" s="1042" t="s">
        <v>499</v>
      </c>
      <c r="D149" s="1036"/>
      <c r="E149" s="1040"/>
      <c r="F149" s="1039"/>
      <c r="G149" s="1039"/>
      <c r="H149" s="1039"/>
      <c r="I149" s="1039"/>
      <c r="J149" s="1038"/>
      <c r="K149" s="1040"/>
      <c r="L149" s="1039"/>
      <c r="M149" s="1039"/>
      <c r="N149" s="1039"/>
      <c r="O149" s="1039"/>
      <c r="P149" s="1037"/>
    </row>
    <row r="150" spans="3:16">
      <c r="C150" s="1042" t="s">
        <v>499</v>
      </c>
      <c r="D150" s="1041"/>
      <c r="E150" s="1040"/>
      <c r="F150" s="1039"/>
      <c r="G150" s="1039"/>
      <c r="H150" s="1039"/>
      <c r="I150" s="1039"/>
      <c r="J150" s="1038"/>
      <c r="K150" s="1040"/>
      <c r="L150" s="1039"/>
      <c r="M150" s="1039"/>
      <c r="N150" s="1039"/>
      <c r="O150" s="1039"/>
      <c r="P150" s="1037"/>
    </row>
    <row r="151" spans="3:16">
      <c r="C151" s="1042" t="s">
        <v>499</v>
      </c>
      <c r="D151" s="1036"/>
      <c r="E151" s="1040"/>
      <c r="F151" s="1039"/>
      <c r="G151" s="1039"/>
      <c r="H151" s="1039"/>
      <c r="I151" s="1039"/>
      <c r="J151" s="1038"/>
      <c r="K151" s="1040"/>
      <c r="L151" s="1039"/>
      <c r="M151" s="1039"/>
      <c r="N151" s="1039"/>
      <c r="O151" s="1039"/>
      <c r="P151" s="1037"/>
    </row>
    <row r="152" spans="3:16">
      <c r="C152" s="1042" t="s">
        <v>499</v>
      </c>
      <c r="D152" s="1041"/>
      <c r="E152" s="1040"/>
      <c r="F152" s="1039"/>
      <c r="G152" s="1039"/>
      <c r="H152" s="1039"/>
      <c r="I152" s="1039"/>
      <c r="J152" s="1038"/>
      <c r="K152" s="1040"/>
      <c r="L152" s="1039"/>
      <c r="M152" s="1039"/>
      <c r="N152" s="1039"/>
      <c r="O152" s="1039"/>
      <c r="P152" s="1037"/>
    </row>
    <row r="153" spans="3:16">
      <c r="C153" s="1042" t="s">
        <v>499</v>
      </c>
      <c r="D153" s="1036"/>
      <c r="E153" s="1040"/>
      <c r="F153" s="1039"/>
      <c r="G153" s="1039"/>
      <c r="H153" s="1039"/>
      <c r="I153" s="1039"/>
      <c r="J153" s="1038"/>
      <c r="K153" s="1040"/>
      <c r="L153" s="1039"/>
      <c r="M153" s="1039"/>
      <c r="N153" s="1039"/>
      <c r="O153" s="1039"/>
      <c r="P153" s="1037"/>
    </row>
    <row r="154" spans="3:16">
      <c r="C154" s="1042" t="s">
        <v>499</v>
      </c>
      <c r="D154" s="1041"/>
      <c r="E154" s="1040"/>
      <c r="F154" s="1039"/>
      <c r="G154" s="1039"/>
      <c r="H154" s="1039"/>
      <c r="I154" s="1039"/>
      <c r="J154" s="1038"/>
      <c r="K154" s="1040"/>
      <c r="L154" s="1039"/>
      <c r="M154" s="1039"/>
      <c r="N154" s="1039"/>
      <c r="O154" s="1039"/>
      <c r="P154" s="1037"/>
    </row>
    <row r="155" spans="3:16">
      <c r="C155" s="1042" t="s">
        <v>499</v>
      </c>
      <c r="D155" s="1036"/>
      <c r="E155" s="1040"/>
      <c r="F155" s="1039"/>
      <c r="G155" s="1039"/>
      <c r="H155" s="1039"/>
      <c r="I155" s="1039"/>
      <c r="J155" s="1038"/>
      <c r="K155" s="1040"/>
      <c r="L155" s="1039"/>
      <c r="M155" s="1039"/>
      <c r="N155" s="1039"/>
      <c r="O155" s="1039"/>
      <c r="P155" s="1037"/>
    </row>
    <row r="156" spans="3:16">
      <c r="C156" s="1042" t="s">
        <v>499</v>
      </c>
      <c r="D156" s="1041"/>
      <c r="E156" s="1040"/>
      <c r="F156" s="1039"/>
      <c r="G156" s="1039"/>
      <c r="H156" s="1039"/>
      <c r="I156" s="1039"/>
      <c r="J156" s="1038"/>
      <c r="K156" s="1040"/>
      <c r="L156" s="1039"/>
      <c r="M156" s="1039"/>
      <c r="N156" s="1039"/>
      <c r="O156" s="1039"/>
      <c r="P156" s="1037"/>
    </row>
    <row r="157" spans="3:16">
      <c r="C157" s="1042" t="s">
        <v>499</v>
      </c>
      <c r="D157" s="1036"/>
      <c r="E157" s="1040"/>
      <c r="F157" s="1039"/>
      <c r="G157" s="1039"/>
      <c r="H157" s="1039"/>
      <c r="I157" s="1039"/>
      <c r="J157" s="1038"/>
      <c r="K157" s="1040"/>
      <c r="L157" s="1039"/>
      <c r="M157" s="1039"/>
      <c r="N157" s="1039"/>
      <c r="O157" s="1039"/>
      <c r="P157" s="1037"/>
    </row>
    <row r="158" spans="3:16">
      <c r="C158" s="1042" t="s">
        <v>499</v>
      </c>
      <c r="D158" s="1041"/>
      <c r="E158" s="1040"/>
      <c r="F158" s="1039"/>
      <c r="G158" s="1039"/>
      <c r="H158" s="1039"/>
      <c r="I158" s="1039"/>
      <c r="J158" s="1038"/>
      <c r="K158" s="1040"/>
      <c r="L158" s="1039"/>
      <c r="M158" s="1039"/>
      <c r="N158" s="1039"/>
      <c r="O158" s="1039"/>
      <c r="P158" s="1037"/>
    </row>
    <row r="159" spans="3:16">
      <c r="C159" s="1042" t="s">
        <v>499</v>
      </c>
      <c r="D159" s="1036"/>
      <c r="E159" s="1040"/>
      <c r="F159" s="1039"/>
      <c r="G159" s="1039"/>
      <c r="H159" s="1039"/>
      <c r="I159" s="1039"/>
      <c r="J159" s="1038"/>
      <c r="K159" s="1040"/>
      <c r="L159" s="1039"/>
      <c r="M159" s="1039"/>
      <c r="N159" s="1039"/>
      <c r="O159" s="1039"/>
      <c r="P159" s="1037"/>
    </row>
    <row r="160" spans="3:16">
      <c r="C160" s="1042" t="s">
        <v>499</v>
      </c>
      <c r="D160" s="1041"/>
      <c r="E160" s="1040"/>
      <c r="F160" s="1039"/>
      <c r="G160" s="1039"/>
      <c r="H160" s="1039"/>
      <c r="I160" s="1039"/>
      <c r="J160" s="1038"/>
      <c r="K160" s="1040"/>
      <c r="L160" s="1039"/>
      <c r="M160" s="1039"/>
      <c r="N160" s="1039"/>
      <c r="O160" s="1039"/>
      <c r="P160" s="1037"/>
    </row>
    <row r="161" spans="3:16">
      <c r="C161" s="1042" t="s">
        <v>499</v>
      </c>
      <c r="D161" s="1036"/>
      <c r="E161" s="1040"/>
      <c r="F161" s="1039"/>
      <c r="G161" s="1039"/>
      <c r="H161" s="1039"/>
      <c r="I161" s="1039"/>
      <c r="J161" s="1038"/>
      <c r="K161" s="1040"/>
      <c r="L161" s="1039"/>
      <c r="M161" s="1039"/>
      <c r="N161" s="1039"/>
      <c r="O161" s="1039"/>
      <c r="P161" s="1037"/>
    </row>
    <row r="162" spans="3:16">
      <c r="C162" s="1042" t="s">
        <v>499</v>
      </c>
      <c r="D162" s="1041"/>
      <c r="E162" s="1040"/>
      <c r="F162" s="1039"/>
      <c r="G162" s="1039"/>
      <c r="H162" s="1039"/>
      <c r="I162" s="1039"/>
      <c r="J162" s="1038"/>
      <c r="K162" s="1040"/>
      <c r="L162" s="1039"/>
      <c r="M162" s="1039"/>
      <c r="N162" s="1039"/>
      <c r="O162" s="1039"/>
      <c r="P162" s="1037"/>
    </row>
    <row r="163" spans="3:16">
      <c r="C163" s="1042" t="s">
        <v>499</v>
      </c>
      <c r="D163" s="1036"/>
      <c r="E163" s="1040"/>
      <c r="F163" s="1039"/>
      <c r="G163" s="1039"/>
      <c r="H163" s="1039"/>
      <c r="I163" s="1039"/>
      <c r="J163" s="1038"/>
      <c r="K163" s="1040"/>
      <c r="L163" s="1039"/>
      <c r="M163" s="1039"/>
      <c r="N163" s="1039"/>
      <c r="O163" s="1039"/>
      <c r="P163" s="1037"/>
    </row>
    <row r="164" spans="3:16">
      <c r="C164" s="1042" t="s">
        <v>499</v>
      </c>
      <c r="D164" s="1041"/>
      <c r="E164" s="1040"/>
      <c r="F164" s="1039"/>
      <c r="G164" s="1039"/>
      <c r="H164" s="1039"/>
      <c r="I164" s="1039"/>
      <c r="J164" s="1038"/>
      <c r="K164" s="1040"/>
      <c r="L164" s="1039"/>
      <c r="M164" s="1039"/>
      <c r="N164" s="1039"/>
      <c r="O164" s="1039"/>
      <c r="P164" s="1037"/>
    </row>
    <row r="165" spans="3:16">
      <c r="C165" s="1042" t="s">
        <v>499</v>
      </c>
      <c r="D165" s="1036"/>
      <c r="E165" s="1040"/>
      <c r="F165" s="1039"/>
      <c r="G165" s="1039"/>
      <c r="H165" s="1039"/>
      <c r="I165" s="1039"/>
      <c r="J165" s="1038"/>
      <c r="K165" s="1040"/>
      <c r="L165" s="1039"/>
      <c r="M165" s="1039"/>
      <c r="N165" s="1039"/>
      <c r="O165" s="1039"/>
      <c r="P165" s="1037"/>
    </row>
    <row r="166" spans="3:16">
      <c r="C166" s="1042" t="s">
        <v>499</v>
      </c>
      <c r="D166" s="1041"/>
      <c r="E166" s="1040"/>
      <c r="F166" s="1039"/>
      <c r="G166" s="1039"/>
      <c r="H166" s="1039"/>
      <c r="I166" s="1039"/>
      <c r="J166" s="1038"/>
      <c r="K166" s="1040"/>
      <c r="L166" s="1039"/>
      <c r="M166" s="1039"/>
      <c r="N166" s="1039"/>
      <c r="O166" s="1039"/>
      <c r="P166" s="1037"/>
    </row>
    <row r="167" spans="3:16">
      <c r="C167" s="1042" t="s">
        <v>499</v>
      </c>
      <c r="D167" s="1036"/>
      <c r="E167" s="1040"/>
      <c r="F167" s="1039"/>
      <c r="G167" s="1039"/>
      <c r="H167" s="1039"/>
      <c r="I167" s="1039"/>
      <c r="J167" s="1038"/>
      <c r="K167" s="1040"/>
      <c r="L167" s="1039"/>
      <c r="M167" s="1039"/>
      <c r="N167" s="1039"/>
      <c r="O167" s="1039"/>
      <c r="P167" s="1037"/>
    </row>
    <row r="168" spans="3:16">
      <c r="C168" s="1042" t="s">
        <v>499</v>
      </c>
      <c r="D168" s="1041"/>
      <c r="E168" s="1040"/>
      <c r="F168" s="1039"/>
      <c r="G168" s="1039"/>
      <c r="H168" s="1039"/>
      <c r="I168" s="1039"/>
      <c r="J168" s="1038"/>
      <c r="K168" s="1040"/>
      <c r="L168" s="1039"/>
      <c r="M168" s="1039"/>
      <c r="N168" s="1039"/>
      <c r="O168" s="1039"/>
      <c r="P168" s="1037"/>
    </row>
    <row r="169" spans="3:16">
      <c r="C169" s="1042" t="s">
        <v>499</v>
      </c>
      <c r="D169" s="1036"/>
      <c r="E169" s="1040"/>
      <c r="F169" s="1039"/>
      <c r="G169" s="1039"/>
      <c r="H169" s="1039"/>
      <c r="I169" s="1039"/>
      <c r="J169" s="1038"/>
      <c r="K169" s="1040"/>
      <c r="L169" s="1039"/>
      <c r="M169" s="1039"/>
      <c r="N169" s="1039"/>
      <c r="O169" s="1039"/>
      <c r="P169" s="1037"/>
    </row>
    <row r="170" spans="3:16">
      <c r="C170" s="1042" t="s">
        <v>499</v>
      </c>
      <c r="D170" s="1041"/>
      <c r="E170" s="1040"/>
      <c r="F170" s="1039"/>
      <c r="G170" s="1039"/>
      <c r="H170" s="1039"/>
      <c r="I170" s="1039"/>
      <c r="J170" s="1038"/>
      <c r="K170" s="1040"/>
      <c r="L170" s="1039"/>
      <c r="M170" s="1039"/>
      <c r="N170" s="1039"/>
      <c r="O170" s="1039"/>
      <c r="P170" s="1037"/>
    </row>
    <row r="171" spans="3:16">
      <c r="C171" s="1042" t="s">
        <v>499</v>
      </c>
      <c r="D171" s="1036"/>
      <c r="E171" s="1040"/>
      <c r="F171" s="1039"/>
      <c r="G171" s="1039"/>
      <c r="H171" s="1039"/>
      <c r="I171" s="1039"/>
      <c r="J171" s="1038"/>
      <c r="K171" s="1040"/>
      <c r="L171" s="1039"/>
      <c r="M171" s="1039"/>
      <c r="N171" s="1039"/>
      <c r="O171" s="1039"/>
      <c r="P171" s="1037"/>
    </row>
    <row r="172" spans="3:16">
      <c r="C172" s="1042" t="s">
        <v>499</v>
      </c>
      <c r="D172" s="1041"/>
      <c r="E172" s="1040"/>
      <c r="F172" s="1039"/>
      <c r="G172" s="1039"/>
      <c r="H172" s="1039"/>
      <c r="I172" s="1039"/>
      <c r="J172" s="1038"/>
      <c r="K172" s="1040"/>
      <c r="L172" s="1039"/>
      <c r="M172" s="1039"/>
      <c r="N172" s="1039"/>
      <c r="O172" s="1039"/>
      <c r="P172" s="1037"/>
    </row>
    <row r="173" spans="3:16">
      <c r="C173" s="1042" t="s">
        <v>499</v>
      </c>
      <c r="D173" s="1036"/>
      <c r="E173" s="1040"/>
      <c r="F173" s="1039"/>
      <c r="G173" s="1039"/>
      <c r="H173" s="1039"/>
      <c r="I173" s="1039"/>
      <c r="J173" s="1038"/>
      <c r="K173" s="1040"/>
      <c r="L173" s="1039"/>
      <c r="M173" s="1039"/>
      <c r="N173" s="1039"/>
      <c r="O173" s="1039"/>
      <c r="P173" s="1037"/>
    </row>
    <row r="174" spans="3:16">
      <c r="C174" s="1042" t="s">
        <v>499</v>
      </c>
      <c r="D174" s="1041"/>
      <c r="E174" s="1040"/>
      <c r="F174" s="1039"/>
      <c r="G174" s="1039"/>
      <c r="H174" s="1039"/>
      <c r="I174" s="1039"/>
      <c r="J174" s="1038"/>
      <c r="K174" s="1040"/>
      <c r="L174" s="1039"/>
      <c r="M174" s="1039"/>
      <c r="N174" s="1039"/>
      <c r="O174" s="1039"/>
      <c r="P174" s="1037"/>
    </row>
    <row r="175" spans="3:16">
      <c r="C175" s="1042" t="s">
        <v>499</v>
      </c>
      <c r="D175" s="1036"/>
      <c r="E175" s="1040"/>
      <c r="F175" s="1039"/>
      <c r="G175" s="1039"/>
      <c r="H175" s="1039"/>
      <c r="I175" s="1039"/>
      <c r="J175" s="1038"/>
      <c r="K175" s="1040"/>
      <c r="L175" s="1039"/>
      <c r="M175" s="1039"/>
      <c r="N175" s="1039"/>
      <c r="O175" s="1039"/>
      <c r="P175" s="1037"/>
    </row>
    <row r="176" spans="3:16">
      <c r="C176" s="1042" t="s">
        <v>499</v>
      </c>
      <c r="D176" s="1041"/>
      <c r="E176" s="1040"/>
      <c r="F176" s="1039"/>
      <c r="G176" s="1039"/>
      <c r="H176" s="1039"/>
      <c r="I176" s="1039"/>
      <c r="J176" s="1038"/>
      <c r="K176" s="1040"/>
      <c r="L176" s="1039"/>
      <c r="M176" s="1039"/>
      <c r="N176" s="1039"/>
      <c r="O176" s="1039"/>
      <c r="P176" s="1037"/>
    </row>
    <row r="177" spans="3:16">
      <c r="C177" s="1042" t="s">
        <v>499</v>
      </c>
      <c r="D177" s="1036"/>
      <c r="E177" s="1040"/>
      <c r="F177" s="1039"/>
      <c r="G177" s="1039"/>
      <c r="H177" s="1039"/>
      <c r="I177" s="1039"/>
      <c r="J177" s="1038"/>
      <c r="K177" s="1040"/>
      <c r="L177" s="1039"/>
      <c r="M177" s="1039"/>
      <c r="N177" s="1039"/>
      <c r="O177" s="1039"/>
      <c r="P177" s="1037"/>
    </row>
    <row r="178" spans="3:16">
      <c r="C178" s="1042" t="s">
        <v>499</v>
      </c>
      <c r="D178" s="1041"/>
      <c r="E178" s="1040"/>
      <c r="F178" s="1039"/>
      <c r="G178" s="1039"/>
      <c r="H178" s="1039"/>
      <c r="I178" s="1039"/>
      <c r="J178" s="1038"/>
      <c r="K178" s="1040"/>
      <c r="L178" s="1039"/>
      <c r="M178" s="1039"/>
      <c r="N178" s="1039"/>
      <c r="O178" s="1039"/>
      <c r="P178" s="1037"/>
    </row>
    <row r="179" spans="3:16">
      <c r="C179" s="1042" t="s">
        <v>499</v>
      </c>
      <c r="D179" s="1036"/>
      <c r="E179" s="1040"/>
      <c r="F179" s="1039"/>
      <c r="G179" s="1039"/>
      <c r="H179" s="1039"/>
      <c r="I179" s="1039"/>
      <c r="J179" s="1038"/>
      <c r="K179" s="1040"/>
      <c r="L179" s="1039"/>
      <c r="M179" s="1039"/>
      <c r="N179" s="1039"/>
      <c r="O179" s="1039"/>
      <c r="P179" s="1037"/>
    </row>
    <row r="180" spans="3:16">
      <c r="C180" s="1042" t="s">
        <v>499</v>
      </c>
      <c r="D180" s="1041"/>
      <c r="E180" s="1040"/>
      <c r="F180" s="1039"/>
      <c r="G180" s="1039"/>
      <c r="H180" s="1039"/>
      <c r="I180" s="1039"/>
      <c r="J180" s="1038"/>
      <c r="K180" s="1040"/>
      <c r="L180" s="1039"/>
      <c r="M180" s="1039"/>
      <c r="N180" s="1039"/>
      <c r="O180" s="1039"/>
      <c r="P180" s="1037"/>
    </row>
    <row r="181" spans="3:16">
      <c r="C181" s="1042" t="s">
        <v>499</v>
      </c>
      <c r="D181" s="1036"/>
      <c r="E181" s="1040"/>
      <c r="F181" s="1039"/>
      <c r="G181" s="1039"/>
      <c r="H181" s="1039"/>
      <c r="I181" s="1039"/>
      <c r="J181" s="1038"/>
      <c r="K181" s="1040"/>
      <c r="L181" s="1039"/>
      <c r="M181" s="1039"/>
      <c r="N181" s="1039"/>
      <c r="O181" s="1039"/>
      <c r="P181" s="1037"/>
    </row>
    <row r="182" spans="3:16">
      <c r="C182" s="1042" t="s">
        <v>499</v>
      </c>
      <c r="D182" s="1041"/>
      <c r="E182" s="1040"/>
      <c r="F182" s="1039"/>
      <c r="G182" s="1039"/>
      <c r="H182" s="1039"/>
      <c r="I182" s="1039"/>
      <c r="J182" s="1038"/>
      <c r="K182" s="1040"/>
      <c r="L182" s="1039"/>
      <c r="M182" s="1039"/>
      <c r="N182" s="1039"/>
      <c r="O182" s="1039"/>
      <c r="P182" s="1037"/>
    </row>
    <row r="183" spans="3:16">
      <c r="C183" s="1042" t="s">
        <v>499</v>
      </c>
      <c r="D183" s="1036"/>
      <c r="E183" s="1040"/>
      <c r="F183" s="1039"/>
      <c r="G183" s="1039"/>
      <c r="H183" s="1039"/>
      <c r="I183" s="1039"/>
      <c r="J183" s="1038"/>
      <c r="K183" s="1040"/>
      <c r="L183" s="1039"/>
      <c r="M183" s="1039"/>
      <c r="N183" s="1039"/>
      <c r="O183" s="1039"/>
      <c r="P183" s="1037"/>
    </row>
    <row r="184" spans="3:16">
      <c r="C184" s="1042" t="s">
        <v>499</v>
      </c>
      <c r="D184" s="1041"/>
      <c r="E184" s="1040"/>
      <c r="F184" s="1039"/>
      <c r="G184" s="1039"/>
      <c r="H184" s="1039"/>
      <c r="I184" s="1039"/>
      <c r="J184" s="1038"/>
      <c r="K184" s="1040"/>
      <c r="L184" s="1039"/>
      <c r="M184" s="1039"/>
      <c r="N184" s="1039"/>
      <c r="O184" s="1039"/>
      <c r="P184" s="1037"/>
    </row>
    <row r="185" spans="3:16">
      <c r="C185" s="1042" t="s">
        <v>499</v>
      </c>
      <c r="D185" s="1036"/>
      <c r="E185" s="1040"/>
      <c r="F185" s="1039"/>
      <c r="G185" s="1039"/>
      <c r="H185" s="1039"/>
      <c r="I185" s="1039"/>
      <c r="J185" s="1038"/>
      <c r="K185" s="1040"/>
      <c r="L185" s="1039"/>
      <c r="M185" s="1039"/>
      <c r="N185" s="1039"/>
      <c r="O185" s="1039"/>
      <c r="P185" s="1037"/>
    </row>
    <row r="186" spans="3:16">
      <c r="C186" s="1042" t="s">
        <v>499</v>
      </c>
      <c r="D186" s="1041"/>
      <c r="E186" s="1040"/>
      <c r="F186" s="1039"/>
      <c r="G186" s="1039"/>
      <c r="H186" s="1039"/>
      <c r="I186" s="1039"/>
      <c r="J186" s="1038"/>
      <c r="K186" s="1040"/>
      <c r="L186" s="1039"/>
      <c r="M186" s="1039"/>
      <c r="N186" s="1039"/>
      <c r="O186" s="1039"/>
      <c r="P186" s="1037"/>
    </row>
    <row r="187" spans="3:16">
      <c r="C187" s="1042" t="s">
        <v>499</v>
      </c>
      <c r="D187" s="1036"/>
      <c r="E187" s="1040"/>
      <c r="F187" s="1039"/>
      <c r="G187" s="1039"/>
      <c r="H187" s="1039"/>
      <c r="I187" s="1039"/>
      <c r="J187" s="1038"/>
      <c r="K187" s="1040"/>
      <c r="L187" s="1039"/>
      <c r="M187" s="1039"/>
      <c r="N187" s="1039"/>
      <c r="O187" s="1039"/>
      <c r="P187" s="1037"/>
    </row>
    <row r="188" spans="3:16">
      <c r="C188" s="1042" t="s">
        <v>499</v>
      </c>
      <c r="D188" s="1041"/>
      <c r="E188" s="1040"/>
      <c r="F188" s="1039"/>
      <c r="G188" s="1039"/>
      <c r="H188" s="1039"/>
      <c r="I188" s="1039"/>
      <c r="J188" s="1038"/>
      <c r="K188" s="1040"/>
      <c r="L188" s="1039"/>
      <c r="M188" s="1039"/>
      <c r="N188" s="1039"/>
      <c r="O188" s="1039"/>
      <c r="P188" s="1037"/>
    </row>
    <row r="189" spans="3:16">
      <c r="C189" s="1042" t="s">
        <v>499</v>
      </c>
      <c r="D189" s="1036"/>
      <c r="E189" s="1040"/>
      <c r="F189" s="1039"/>
      <c r="G189" s="1039"/>
      <c r="H189" s="1039"/>
      <c r="I189" s="1039"/>
      <c r="J189" s="1038"/>
      <c r="K189" s="1040"/>
      <c r="L189" s="1039"/>
      <c r="M189" s="1039"/>
      <c r="N189" s="1039"/>
      <c r="O189" s="1039"/>
      <c r="P189" s="1037"/>
    </row>
    <row r="190" spans="3:16">
      <c r="C190" s="1042" t="s">
        <v>499</v>
      </c>
      <c r="D190" s="1041"/>
      <c r="E190" s="1040"/>
      <c r="F190" s="1039"/>
      <c r="G190" s="1039"/>
      <c r="H190" s="1039"/>
      <c r="I190" s="1039"/>
      <c r="J190" s="1038"/>
      <c r="K190" s="1040"/>
      <c r="L190" s="1039"/>
      <c r="M190" s="1039"/>
      <c r="N190" s="1039"/>
      <c r="O190" s="1039"/>
      <c r="P190" s="1037"/>
    </row>
    <row r="191" spans="3:16">
      <c r="C191" s="1042" t="s">
        <v>499</v>
      </c>
      <c r="D191" s="1036"/>
      <c r="E191" s="1040"/>
      <c r="F191" s="1039"/>
      <c r="G191" s="1039"/>
      <c r="H191" s="1039"/>
      <c r="I191" s="1039"/>
      <c r="J191" s="1038"/>
      <c r="K191" s="1040"/>
      <c r="L191" s="1039"/>
      <c r="M191" s="1039"/>
      <c r="N191" s="1039"/>
      <c r="O191" s="1039"/>
      <c r="P191" s="1037"/>
    </row>
    <row r="192" spans="3:16">
      <c r="C192" s="1042" t="s">
        <v>499</v>
      </c>
      <c r="D192" s="1041"/>
      <c r="E192" s="1040"/>
      <c r="F192" s="1039"/>
      <c r="G192" s="1039"/>
      <c r="H192" s="1039"/>
      <c r="I192" s="1039"/>
      <c r="J192" s="1038"/>
      <c r="K192" s="1040"/>
      <c r="L192" s="1039"/>
      <c r="M192" s="1039"/>
      <c r="N192" s="1039"/>
      <c r="O192" s="1039"/>
      <c r="P192" s="1037"/>
    </row>
    <row r="193" spans="3:16">
      <c r="C193" s="1042" t="s">
        <v>499</v>
      </c>
      <c r="D193" s="1036"/>
      <c r="E193" s="1040"/>
      <c r="F193" s="1039"/>
      <c r="G193" s="1039"/>
      <c r="H193" s="1039"/>
      <c r="I193" s="1039"/>
      <c r="J193" s="1038"/>
      <c r="K193" s="1040"/>
      <c r="L193" s="1039"/>
      <c r="M193" s="1039"/>
      <c r="N193" s="1039"/>
      <c r="O193" s="1039"/>
      <c r="P193" s="1037"/>
    </row>
    <row r="194" spans="3:16">
      <c r="C194" s="1042" t="s">
        <v>499</v>
      </c>
      <c r="D194" s="1041"/>
      <c r="E194" s="1040"/>
      <c r="F194" s="1039"/>
      <c r="G194" s="1039"/>
      <c r="H194" s="1039"/>
      <c r="I194" s="1039"/>
      <c r="J194" s="1038"/>
      <c r="K194" s="1040"/>
      <c r="L194" s="1039"/>
      <c r="M194" s="1039"/>
      <c r="N194" s="1039"/>
      <c r="O194" s="1039"/>
      <c r="P194" s="1037"/>
    </row>
    <row r="195" spans="3:16">
      <c r="C195" s="1042" t="s">
        <v>499</v>
      </c>
      <c r="D195" s="1036"/>
      <c r="E195" s="1040"/>
      <c r="F195" s="1039"/>
      <c r="G195" s="1039"/>
      <c r="H195" s="1039"/>
      <c r="I195" s="1039"/>
      <c r="J195" s="1038"/>
      <c r="K195" s="1040"/>
      <c r="L195" s="1039"/>
      <c r="M195" s="1039"/>
      <c r="N195" s="1039"/>
      <c r="O195" s="1039"/>
      <c r="P195" s="1037"/>
    </row>
    <row r="196" spans="3:16">
      <c r="C196" s="1042" t="s">
        <v>499</v>
      </c>
      <c r="D196" s="1041"/>
      <c r="E196" s="1040"/>
      <c r="F196" s="1039"/>
      <c r="G196" s="1039"/>
      <c r="H196" s="1039"/>
      <c r="I196" s="1039"/>
      <c r="J196" s="1038"/>
      <c r="K196" s="1040"/>
      <c r="L196" s="1039"/>
      <c r="M196" s="1039"/>
      <c r="N196" s="1039"/>
      <c r="O196" s="1039"/>
      <c r="P196" s="1037"/>
    </row>
    <row r="197" spans="3:16">
      <c r="C197" s="1042" t="s">
        <v>499</v>
      </c>
      <c r="D197" s="1036"/>
      <c r="E197" s="1040"/>
      <c r="F197" s="1039"/>
      <c r="G197" s="1039"/>
      <c r="H197" s="1039"/>
      <c r="I197" s="1039"/>
      <c r="J197" s="1038"/>
      <c r="K197" s="1040"/>
      <c r="L197" s="1039"/>
      <c r="M197" s="1039"/>
      <c r="N197" s="1039"/>
      <c r="O197" s="1039"/>
      <c r="P197" s="1037"/>
    </row>
    <row r="198" spans="3:16">
      <c r="C198" s="1042" t="s">
        <v>499</v>
      </c>
      <c r="D198" s="1041"/>
      <c r="E198" s="1040"/>
      <c r="F198" s="1039"/>
      <c r="G198" s="1039"/>
      <c r="H198" s="1039"/>
      <c r="I198" s="1039"/>
      <c r="J198" s="1038"/>
      <c r="K198" s="1040"/>
      <c r="L198" s="1039"/>
      <c r="M198" s="1039"/>
      <c r="N198" s="1039"/>
      <c r="O198" s="1039"/>
      <c r="P198" s="1037"/>
    </row>
    <row r="199" spans="3:16">
      <c r="C199" s="1042" t="s">
        <v>499</v>
      </c>
      <c r="D199" s="1036"/>
      <c r="E199" s="1040"/>
      <c r="F199" s="1039"/>
      <c r="G199" s="1039"/>
      <c r="H199" s="1039"/>
      <c r="I199" s="1039"/>
      <c r="J199" s="1038"/>
      <c r="K199" s="1040"/>
      <c r="L199" s="1039"/>
      <c r="M199" s="1039"/>
      <c r="N199" s="1039"/>
      <c r="O199" s="1039"/>
      <c r="P199" s="1037"/>
    </row>
    <row r="200" spans="3:16">
      <c r="C200" s="1042" t="s">
        <v>499</v>
      </c>
      <c r="D200" s="1041"/>
      <c r="E200" s="1040"/>
      <c r="F200" s="1039"/>
      <c r="G200" s="1039"/>
      <c r="H200" s="1039"/>
      <c r="I200" s="1039"/>
      <c r="J200" s="1038"/>
      <c r="K200" s="1040"/>
      <c r="L200" s="1039"/>
      <c r="M200" s="1039"/>
      <c r="N200" s="1039"/>
      <c r="O200" s="1039"/>
      <c r="P200" s="1037"/>
    </row>
    <row r="201" spans="3:16">
      <c r="C201" s="1042" t="s">
        <v>499</v>
      </c>
      <c r="D201" s="1036"/>
      <c r="E201" s="1040"/>
      <c r="F201" s="1039"/>
      <c r="G201" s="1039"/>
      <c r="H201" s="1039"/>
      <c r="I201" s="1039"/>
      <c r="J201" s="1038"/>
      <c r="K201" s="1040"/>
      <c r="L201" s="1039"/>
      <c r="M201" s="1039"/>
      <c r="N201" s="1039"/>
      <c r="O201" s="1039"/>
      <c r="P201" s="1037"/>
    </row>
    <row r="202" spans="3:16">
      <c r="C202" s="1042" t="s">
        <v>499</v>
      </c>
      <c r="D202" s="1041"/>
      <c r="E202" s="1040"/>
      <c r="F202" s="1039"/>
      <c r="G202" s="1039"/>
      <c r="H202" s="1039"/>
      <c r="I202" s="1039"/>
      <c r="J202" s="1038"/>
      <c r="K202" s="1040"/>
      <c r="L202" s="1039"/>
      <c r="M202" s="1039"/>
      <c r="N202" s="1039"/>
      <c r="O202" s="1039"/>
      <c r="P202" s="1037"/>
    </row>
    <row r="203" spans="3:16">
      <c r="C203" s="1042" t="s">
        <v>499</v>
      </c>
      <c r="D203" s="1036"/>
      <c r="E203" s="1040"/>
      <c r="F203" s="1039"/>
      <c r="G203" s="1039"/>
      <c r="H203" s="1039"/>
      <c r="I203" s="1039"/>
      <c r="J203" s="1038"/>
      <c r="K203" s="1040"/>
      <c r="L203" s="1039"/>
      <c r="M203" s="1039"/>
      <c r="N203" s="1039"/>
      <c r="O203" s="1039"/>
      <c r="P203" s="1037"/>
    </row>
    <row r="204" spans="3:16">
      <c r="C204" s="1042" t="s">
        <v>499</v>
      </c>
      <c r="D204" s="1041"/>
      <c r="E204" s="1040"/>
      <c r="F204" s="1039"/>
      <c r="G204" s="1039"/>
      <c r="H204" s="1039"/>
      <c r="I204" s="1039"/>
      <c r="J204" s="1038"/>
      <c r="K204" s="1040"/>
      <c r="L204" s="1039"/>
      <c r="M204" s="1039"/>
      <c r="N204" s="1039"/>
      <c r="O204" s="1039"/>
      <c r="P204" s="1037"/>
    </row>
    <row r="205" spans="3:16">
      <c r="C205" s="1042" t="s">
        <v>499</v>
      </c>
      <c r="D205" s="1036"/>
      <c r="E205" s="1040"/>
      <c r="F205" s="1039"/>
      <c r="G205" s="1039"/>
      <c r="H205" s="1039"/>
      <c r="I205" s="1039"/>
      <c r="J205" s="1038"/>
      <c r="K205" s="1040"/>
      <c r="L205" s="1039"/>
      <c r="M205" s="1039"/>
      <c r="N205" s="1039"/>
      <c r="O205" s="1039"/>
      <c r="P205" s="1037"/>
    </row>
    <row r="206" spans="3:16">
      <c r="C206" s="1042" t="s">
        <v>499</v>
      </c>
      <c r="D206" s="1041"/>
      <c r="E206" s="1040"/>
      <c r="F206" s="1039"/>
      <c r="G206" s="1039"/>
      <c r="H206" s="1039"/>
      <c r="I206" s="1039"/>
      <c r="J206" s="1038"/>
      <c r="K206" s="1040"/>
      <c r="L206" s="1039"/>
      <c r="M206" s="1039"/>
      <c r="N206" s="1039"/>
      <c r="O206" s="1039"/>
      <c r="P206" s="1037"/>
    </row>
    <row r="207" spans="3:16">
      <c r="C207" s="1042" t="s">
        <v>499</v>
      </c>
      <c r="D207" s="1036"/>
      <c r="E207" s="1040"/>
      <c r="F207" s="1039"/>
      <c r="G207" s="1039"/>
      <c r="H207" s="1039"/>
      <c r="I207" s="1039"/>
      <c r="J207" s="1038"/>
      <c r="K207" s="1040"/>
      <c r="L207" s="1039"/>
      <c r="M207" s="1039"/>
      <c r="N207" s="1039"/>
      <c r="O207" s="1039"/>
      <c r="P207" s="1037"/>
    </row>
    <row r="208" spans="3:16">
      <c r="C208" s="1042" t="s">
        <v>499</v>
      </c>
      <c r="D208" s="1041"/>
      <c r="E208" s="1040"/>
      <c r="F208" s="1039"/>
      <c r="G208" s="1039"/>
      <c r="H208" s="1039"/>
      <c r="I208" s="1039"/>
      <c r="J208" s="1038"/>
      <c r="K208" s="1040"/>
      <c r="L208" s="1039"/>
      <c r="M208" s="1039"/>
      <c r="N208" s="1039"/>
      <c r="O208" s="1039"/>
      <c r="P208" s="1037"/>
    </row>
    <row r="209" spans="3:16">
      <c r="C209" s="1042" t="s">
        <v>499</v>
      </c>
      <c r="D209" s="1036"/>
      <c r="E209" s="1040"/>
      <c r="F209" s="1039"/>
      <c r="G209" s="1039"/>
      <c r="H209" s="1039"/>
      <c r="I209" s="1039"/>
      <c r="J209" s="1038"/>
      <c r="K209" s="1040"/>
      <c r="L209" s="1039"/>
      <c r="M209" s="1039"/>
      <c r="N209" s="1039"/>
      <c r="O209" s="1039"/>
      <c r="P209" s="1037"/>
    </row>
    <row r="210" spans="3:16">
      <c r="C210" s="1042" t="s">
        <v>499</v>
      </c>
      <c r="D210" s="1041"/>
      <c r="E210" s="1040"/>
      <c r="F210" s="1039"/>
      <c r="G210" s="1039"/>
      <c r="H210" s="1039"/>
      <c r="I210" s="1039"/>
      <c r="J210" s="1038"/>
      <c r="K210" s="1040"/>
      <c r="L210" s="1039"/>
      <c r="M210" s="1039"/>
      <c r="N210" s="1039"/>
      <c r="O210" s="1039"/>
      <c r="P210" s="1037"/>
    </row>
    <row r="211" spans="3:16">
      <c r="C211" s="1042" t="s">
        <v>499</v>
      </c>
      <c r="D211" s="1036"/>
      <c r="E211" s="1040"/>
      <c r="F211" s="1039"/>
      <c r="G211" s="1039"/>
      <c r="H211" s="1039"/>
      <c r="I211" s="1039"/>
      <c r="J211" s="1038"/>
      <c r="K211" s="1040"/>
      <c r="L211" s="1039"/>
      <c r="M211" s="1039"/>
      <c r="N211" s="1039"/>
      <c r="O211" s="1039"/>
      <c r="P211" s="1037"/>
    </row>
    <row r="212" spans="3:16">
      <c r="C212" s="1042" t="s">
        <v>499</v>
      </c>
      <c r="D212" s="1041"/>
      <c r="E212" s="1040"/>
      <c r="F212" s="1039"/>
      <c r="G212" s="1039"/>
      <c r="H212" s="1039"/>
      <c r="I212" s="1039"/>
      <c r="J212" s="1038"/>
      <c r="K212" s="1040"/>
      <c r="L212" s="1039"/>
      <c r="M212" s="1039"/>
      <c r="N212" s="1039"/>
      <c r="O212" s="1039"/>
      <c r="P212" s="1037"/>
    </row>
    <row r="213" spans="3:16">
      <c r="C213" s="1042" t="s">
        <v>499</v>
      </c>
      <c r="D213" s="1036"/>
      <c r="E213" s="1040"/>
      <c r="F213" s="1039"/>
      <c r="G213" s="1039"/>
      <c r="H213" s="1039"/>
      <c r="I213" s="1039"/>
      <c r="J213" s="1038"/>
      <c r="K213" s="1040"/>
      <c r="L213" s="1039"/>
      <c r="M213" s="1039"/>
      <c r="N213" s="1039"/>
      <c r="O213" s="1039"/>
      <c r="P213" s="1037"/>
    </row>
    <row r="214" spans="3:16">
      <c r="C214" s="1042" t="s">
        <v>499</v>
      </c>
      <c r="D214" s="1041"/>
      <c r="E214" s="1040"/>
      <c r="F214" s="1039"/>
      <c r="G214" s="1039"/>
      <c r="H214" s="1039"/>
      <c r="I214" s="1039"/>
      <c r="J214" s="1038"/>
      <c r="K214" s="1040"/>
      <c r="L214" s="1039"/>
      <c r="M214" s="1039"/>
      <c r="N214" s="1039"/>
      <c r="O214" s="1039"/>
      <c r="P214" s="1037"/>
    </row>
    <row r="215" spans="3:16">
      <c r="C215" s="1042" t="s">
        <v>499</v>
      </c>
      <c r="D215" s="1036"/>
      <c r="E215" s="1040"/>
      <c r="F215" s="1039"/>
      <c r="G215" s="1039"/>
      <c r="H215" s="1039"/>
      <c r="I215" s="1039"/>
      <c r="J215" s="1038"/>
      <c r="K215" s="1040"/>
      <c r="L215" s="1039"/>
      <c r="M215" s="1039"/>
      <c r="N215" s="1039"/>
      <c r="O215" s="1039"/>
      <c r="P215" s="1037"/>
    </row>
    <row r="216" spans="3:16">
      <c r="C216" s="1042" t="s">
        <v>499</v>
      </c>
      <c r="D216" s="1041"/>
      <c r="E216" s="1040"/>
      <c r="F216" s="1039"/>
      <c r="G216" s="1039"/>
      <c r="H216" s="1039"/>
      <c r="I216" s="1039"/>
      <c r="J216" s="1038"/>
      <c r="K216" s="1040"/>
      <c r="L216" s="1039"/>
      <c r="M216" s="1039"/>
      <c r="N216" s="1039"/>
      <c r="O216" s="1039"/>
      <c r="P216" s="1037"/>
    </row>
    <row r="217" spans="3:16">
      <c r="C217" s="1042" t="s">
        <v>499</v>
      </c>
      <c r="D217" s="1036"/>
      <c r="E217" s="1040"/>
      <c r="F217" s="1039"/>
      <c r="G217" s="1039"/>
      <c r="H217" s="1039"/>
      <c r="I217" s="1039"/>
      <c r="J217" s="1038"/>
      <c r="K217" s="1040"/>
      <c r="L217" s="1039"/>
      <c r="M217" s="1039"/>
      <c r="N217" s="1039"/>
      <c r="O217" s="1039"/>
      <c r="P217" s="1037"/>
    </row>
    <row r="218" spans="3:16">
      <c r="C218" s="1042" t="s">
        <v>499</v>
      </c>
      <c r="D218" s="1041"/>
      <c r="E218" s="1040"/>
      <c r="F218" s="1039"/>
      <c r="G218" s="1039"/>
      <c r="H218" s="1039"/>
      <c r="I218" s="1039"/>
      <c r="J218" s="1038"/>
      <c r="K218" s="1040"/>
      <c r="L218" s="1039"/>
      <c r="M218" s="1039"/>
      <c r="N218" s="1039"/>
      <c r="O218" s="1039"/>
      <c r="P218" s="1037"/>
    </row>
    <row r="219" spans="3:16">
      <c r="C219" s="1042" t="s">
        <v>499</v>
      </c>
      <c r="D219" s="1036"/>
      <c r="E219" s="1040"/>
      <c r="F219" s="1039"/>
      <c r="G219" s="1039"/>
      <c r="H219" s="1039"/>
      <c r="I219" s="1039"/>
      <c r="J219" s="1038"/>
      <c r="K219" s="1040"/>
      <c r="L219" s="1039"/>
      <c r="M219" s="1039"/>
      <c r="N219" s="1039"/>
      <c r="O219" s="1039"/>
      <c r="P219" s="1037"/>
    </row>
    <row r="220" spans="3:16">
      <c r="C220" s="1042" t="s">
        <v>499</v>
      </c>
      <c r="D220" s="1041"/>
      <c r="E220" s="1040"/>
      <c r="F220" s="1039"/>
      <c r="G220" s="1039"/>
      <c r="H220" s="1039"/>
      <c r="I220" s="1039"/>
      <c r="J220" s="1038"/>
      <c r="K220" s="1040"/>
      <c r="L220" s="1039"/>
      <c r="M220" s="1039"/>
      <c r="N220" s="1039"/>
      <c r="O220" s="1039"/>
      <c r="P220" s="1037"/>
    </row>
    <row r="221" spans="3:16">
      <c r="C221" s="1042" t="s">
        <v>499</v>
      </c>
      <c r="D221" s="1036"/>
      <c r="E221" s="1040"/>
      <c r="F221" s="1039"/>
      <c r="G221" s="1039"/>
      <c r="H221" s="1039"/>
      <c r="I221" s="1039"/>
      <c r="J221" s="1038"/>
      <c r="K221" s="1040"/>
      <c r="L221" s="1039"/>
      <c r="M221" s="1039"/>
      <c r="N221" s="1039"/>
      <c r="O221" s="1039"/>
      <c r="P221" s="1037"/>
    </row>
    <row r="222" spans="3:16">
      <c r="C222" s="1042" t="s">
        <v>499</v>
      </c>
      <c r="D222" s="1041"/>
      <c r="E222" s="1040"/>
      <c r="F222" s="1039"/>
      <c r="G222" s="1039"/>
      <c r="H222" s="1039"/>
      <c r="I222" s="1039"/>
      <c r="J222" s="1038"/>
      <c r="K222" s="1040"/>
      <c r="L222" s="1039"/>
      <c r="M222" s="1039"/>
      <c r="N222" s="1039"/>
      <c r="O222" s="1039"/>
      <c r="P222" s="1037"/>
    </row>
    <row r="223" spans="3:16">
      <c r="C223" s="1042" t="s">
        <v>499</v>
      </c>
      <c r="D223" s="1036"/>
      <c r="E223" s="1040"/>
      <c r="F223" s="1039"/>
      <c r="G223" s="1039"/>
      <c r="H223" s="1039"/>
      <c r="I223" s="1039"/>
      <c r="J223" s="1038"/>
      <c r="K223" s="1040"/>
      <c r="L223" s="1039"/>
      <c r="M223" s="1039"/>
      <c r="N223" s="1039"/>
      <c r="O223" s="1039"/>
      <c r="P223" s="1037"/>
    </row>
    <row r="224" spans="3:16">
      <c r="C224" s="1042" t="s">
        <v>499</v>
      </c>
      <c r="D224" s="1041"/>
      <c r="E224" s="1040"/>
      <c r="F224" s="1039"/>
      <c r="G224" s="1039"/>
      <c r="H224" s="1039"/>
      <c r="I224" s="1039"/>
      <c r="J224" s="1038"/>
      <c r="K224" s="1040"/>
      <c r="L224" s="1039"/>
      <c r="M224" s="1039"/>
      <c r="N224" s="1039"/>
      <c r="O224" s="1039"/>
      <c r="P224" s="1037"/>
    </row>
    <row r="225" spans="3:16">
      <c r="C225" s="1042" t="s">
        <v>499</v>
      </c>
      <c r="D225" s="1036"/>
      <c r="E225" s="1040"/>
      <c r="F225" s="1039"/>
      <c r="G225" s="1039"/>
      <c r="H225" s="1039"/>
      <c r="I225" s="1039"/>
      <c r="J225" s="1038"/>
      <c r="K225" s="1040"/>
      <c r="L225" s="1039"/>
      <c r="M225" s="1039"/>
      <c r="N225" s="1039"/>
      <c r="O225" s="1039"/>
      <c r="P225" s="1037"/>
    </row>
    <row r="226" spans="3:16">
      <c r="C226" s="1042" t="s">
        <v>499</v>
      </c>
      <c r="D226" s="1041"/>
      <c r="E226" s="1040"/>
      <c r="F226" s="1039"/>
      <c r="G226" s="1039"/>
      <c r="H226" s="1039"/>
      <c r="I226" s="1039"/>
      <c r="J226" s="1038"/>
      <c r="K226" s="1040"/>
      <c r="L226" s="1039"/>
      <c r="M226" s="1039"/>
      <c r="N226" s="1039"/>
      <c r="O226" s="1039"/>
      <c r="P226" s="1037"/>
    </row>
    <row r="227" spans="3:16">
      <c r="C227" s="1042" t="s">
        <v>499</v>
      </c>
      <c r="D227" s="1036"/>
      <c r="E227" s="1040"/>
      <c r="F227" s="1039"/>
      <c r="G227" s="1039"/>
      <c r="H227" s="1039"/>
      <c r="I227" s="1039"/>
      <c r="J227" s="1038"/>
      <c r="K227" s="1040"/>
      <c r="L227" s="1039"/>
      <c r="M227" s="1039"/>
      <c r="N227" s="1039"/>
      <c r="O227" s="1039"/>
      <c r="P227" s="1037"/>
    </row>
    <row r="228" spans="3:16">
      <c r="C228" s="1042" t="s">
        <v>499</v>
      </c>
      <c r="D228" s="1041"/>
      <c r="E228" s="1040"/>
      <c r="F228" s="1039"/>
      <c r="G228" s="1039"/>
      <c r="H228" s="1039"/>
      <c r="I228" s="1039"/>
      <c r="J228" s="1038"/>
      <c r="K228" s="1040"/>
      <c r="L228" s="1039"/>
      <c r="M228" s="1039"/>
      <c r="N228" s="1039"/>
      <c r="O228" s="1039"/>
      <c r="P228" s="1037"/>
    </row>
    <row r="229" spans="3:16">
      <c r="C229" s="1042" t="s">
        <v>499</v>
      </c>
      <c r="D229" s="1036"/>
      <c r="E229" s="1040"/>
      <c r="F229" s="1039"/>
      <c r="G229" s="1039"/>
      <c r="H229" s="1039"/>
      <c r="I229" s="1039"/>
      <c r="J229" s="1038"/>
      <c r="K229" s="1040"/>
      <c r="L229" s="1039"/>
      <c r="M229" s="1039"/>
      <c r="N229" s="1039"/>
      <c r="O229" s="1039"/>
      <c r="P229" s="1037"/>
    </row>
    <row r="230" spans="3:16">
      <c r="C230" s="1042" t="s">
        <v>499</v>
      </c>
      <c r="D230" s="1041"/>
      <c r="E230" s="1040"/>
      <c r="F230" s="1039"/>
      <c r="G230" s="1039"/>
      <c r="H230" s="1039"/>
      <c r="I230" s="1039"/>
      <c r="J230" s="1038"/>
      <c r="K230" s="1040"/>
      <c r="L230" s="1039"/>
      <c r="M230" s="1039"/>
      <c r="N230" s="1039"/>
      <c r="O230" s="1039"/>
      <c r="P230" s="1037"/>
    </row>
    <row r="231" spans="3:16">
      <c r="C231" s="1042" t="s">
        <v>499</v>
      </c>
      <c r="D231" s="1036"/>
      <c r="E231" s="1040"/>
      <c r="F231" s="1039"/>
      <c r="G231" s="1039"/>
      <c r="H231" s="1039"/>
      <c r="I231" s="1039"/>
      <c r="J231" s="1038"/>
      <c r="K231" s="1040"/>
      <c r="L231" s="1039"/>
      <c r="M231" s="1039"/>
      <c r="N231" s="1039"/>
      <c r="O231" s="1039"/>
      <c r="P231" s="1037"/>
    </row>
    <row r="232" spans="3:16">
      <c r="C232" s="1042" t="s">
        <v>499</v>
      </c>
      <c r="D232" s="1041"/>
      <c r="E232" s="1040"/>
      <c r="F232" s="1039"/>
      <c r="G232" s="1039"/>
      <c r="H232" s="1039"/>
      <c r="I232" s="1039"/>
      <c r="J232" s="1038"/>
      <c r="K232" s="1040"/>
      <c r="L232" s="1039"/>
      <c r="M232" s="1039"/>
      <c r="N232" s="1039"/>
      <c r="O232" s="1039"/>
      <c r="P232" s="1037"/>
    </row>
    <row r="233" spans="3:16">
      <c r="C233" s="1042" t="s">
        <v>499</v>
      </c>
      <c r="D233" s="1036"/>
      <c r="E233" s="1040"/>
      <c r="F233" s="1039"/>
      <c r="G233" s="1039"/>
      <c r="H233" s="1039"/>
      <c r="I233" s="1039"/>
      <c r="J233" s="1038"/>
      <c r="K233" s="1040"/>
      <c r="L233" s="1039"/>
      <c r="M233" s="1039"/>
      <c r="N233" s="1039"/>
      <c r="O233" s="1039"/>
      <c r="P233" s="1037"/>
    </row>
    <row r="234" spans="3:16">
      <c r="C234" s="1042" t="s">
        <v>499</v>
      </c>
      <c r="D234" s="1041"/>
      <c r="E234" s="1040"/>
      <c r="F234" s="1039"/>
      <c r="G234" s="1039"/>
      <c r="H234" s="1039"/>
      <c r="I234" s="1039"/>
      <c r="J234" s="1038"/>
      <c r="K234" s="1040"/>
      <c r="L234" s="1039"/>
      <c r="M234" s="1039"/>
      <c r="N234" s="1039"/>
      <c r="O234" s="1039"/>
      <c r="P234" s="1037"/>
    </row>
    <row r="235" spans="3:16">
      <c r="C235" s="1042" t="s">
        <v>499</v>
      </c>
      <c r="D235" s="1036"/>
      <c r="E235" s="1040"/>
      <c r="F235" s="1039"/>
      <c r="G235" s="1039"/>
      <c r="H235" s="1039"/>
      <c r="I235" s="1039"/>
      <c r="J235" s="1038"/>
      <c r="K235" s="1040"/>
      <c r="L235" s="1039"/>
      <c r="M235" s="1039"/>
      <c r="N235" s="1039"/>
      <c r="O235" s="1039"/>
      <c r="P235" s="1037"/>
    </row>
    <row r="236" spans="3:16">
      <c r="C236" s="1042" t="s">
        <v>499</v>
      </c>
      <c r="D236" s="1041"/>
      <c r="E236" s="1040"/>
      <c r="F236" s="1039"/>
      <c r="G236" s="1039"/>
      <c r="H236" s="1039"/>
      <c r="I236" s="1039"/>
      <c r="J236" s="1038"/>
      <c r="K236" s="1040"/>
      <c r="L236" s="1039"/>
      <c r="M236" s="1039"/>
      <c r="N236" s="1039"/>
      <c r="O236" s="1039"/>
      <c r="P236" s="1037"/>
    </row>
    <row r="237" spans="3:16">
      <c r="C237" s="1042" t="s">
        <v>499</v>
      </c>
      <c r="D237" s="1036"/>
      <c r="E237" s="1040"/>
      <c r="F237" s="1039"/>
      <c r="G237" s="1039"/>
      <c r="H237" s="1039"/>
      <c r="I237" s="1039"/>
      <c r="J237" s="1038"/>
      <c r="K237" s="1040"/>
      <c r="L237" s="1039"/>
      <c r="M237" s="1039"/>
      <c r="N237" s="1039"/>
      <c r="O237" s="1039"/>
      <c r="P237" s="1037"/>
    </row>
    <row r="238" spans="3:16">
      <c r="C238" s="1042" t="s">
        <v>499</v>
      </c>
      <c r="D238" s="1041"/>
      <c r="E238" s="1040"/>
      <c r="F238" s="1039"/>
      <c r="G238" s="1039"/>
      <c r="H238" s="1039"/>
      <c r="I238" s="1039"/>
      <c r="J238" s="1038"/>
      <c r="K238" s="1040"/>
      <c r="L238" s="1039"/>
      <c r="M238" s="1039"/>
      <c r="N238" s="1039"/>
      <c r="O238" s="1039"/>
      <c r="P238" s="1037"/>
    </row>
    <row r="239" spans="3:16">
      <c r="C239" s="1042" t="s">
        <v>499</v>
      </c>
      <c r="D239" s="1036"/>
      <c r="E239" s="1040"/>
      <c r="F239" s="1039"/>
      <c r="G239" s="1039"/>
      <c r="H239" s="1039"/>
      <c r="I239" s="1039"/>
      <c r="J239" s="1038"/>
      <c r="K239" s="1040"/>
      <c r="L239" s="1039"/>
      <c r="M239" s="1039"/>
      <c r="N239" s="1039"/>
      <c r="O239" s="1039"/>
      <c r="P239" s="1037"/>
    </row>
    <row r="240" spans="3:16">
      <c r="C240" s="1042" t="s">
        <v>499</v>
      </c>
      <c r="D240" s="1041"/>
      <c r="E240" s="1040"/>
      <c r="F240" s="1039"/>
      <c r="G240" s="1039"/>
      <c r="H240" s="1039"/>
      <c r="I240" s="1039"/>
      <c r="J240" s="1038"/>
      <c r="K240" s="1040"/>
      <c r="L240" s="1039"/>
      <c r="M240" s="1039"/>
      <c r="N240" s="1039"/>
      <c r="O240" s="1039"/>
      <c r="P240" s="1037"/>
    </row>
    <row r="241" spans="3:16">
      <c r="C241" s="1042" t="s">
        <v>499</v>
      </c>
      <c r="D241" s="1036"/>
      <c r="E241" s="1040"/>
      <c r="F241" s="1039"/>
      <c r="G241" s="1039"/>
      <c r="H241" s="1039"/>
      <c r="I241" s="1039"/>
      <c r="J241" s="1038"/>
      <c r="K241" s="1040"/>
      <c r="L241" s="1039"/>
      <c r="M241" s="1039"/>
      <c r="N241" s="1039"/>
      <c r="O241" s="1039"/>
      <c r="P241" s="1037"/>
    </row>
    <row r="242" spans="3:16">
      <c r="C242" s="1042" t="s">
        <v>499</v>
      </c>
      <c r="D242" s="1041"/>
      <c r="E242" s="1040"/>
      <c r="F242" s="1039"/>
      <c r="G242" s="1039"/>
      <c r="H242" s="1039"/>
      <c r="I242" s="1039"/>
      <c r="J242" s="1038"/>
      <c r="K242" s="1040"/>
      <c r="L242" s="1039"/>
      <c r="M242" s="1039"/>
      <c r="N242" s="1039"/>
      <c r="O242" s="1039"/>
      <c r="P242" s="1037"/>
    </row>
    <row r="243" spans="3:16">
      <c r="C243" s="1042" t="s">
        <v>499</v>
      </c>
      <c r="D243" s="1036"/>
      <c r="E243" s="1040"/>
      <c r="F243" s="1039"/>
      <c r="G243" s="1039"/>
      <c r="H243" s="1039"/>
      <c r="I243" s="1039"/>
      <c r="J243" s="1038"/>
      <c r="K243" s="1040"/>
      <c r="L243" s="1039"/>
      <c r="M243" s="1039"/>
      <c r="N243" s="1039"/>
      <c r="O243" s="1039"/>
      <c r="P243" s="1037"/>
    </row>
    <row r="244" spans="3:16">
      <c r="C244" s="1042" t="s">
        <v>499</v>
      </c>
      <c r="D244" s="1041"/>
      <c r="E244" s="1040"/>
      <c r="F244" s="1039"/>
      <c r="G244" s="1039"/>
      <c r="H244" s="1039"/>
      <c r="I244" s="1039"/>
      <c r="J244" s="1038"/>
      <c r="K244" s="1040"/>
      <c r="L244" s="1039"/>
      <c r="M244" s="1039"/>
      <c r="N244" s="1039"/>
      <c r="O244" s="1039"/>
      <c r="P244" s="1037"/>
    </row>
    <row r="245" spans="3:16">
      <c r="C245" s="1042" t="s">
        <v>499</v>
      </c>
      <c r="D245" s="1036"/>
      <c r="E245" s="1040"/>
      <c r="F245" s="1039"/>
      <c r="G245" s="1039"/>
      <c r="H245" s="1039"/>
      <c r="I245" s="1039"/>
      <c r="J245" s="1038"/>
      <c r="K245" s="1040"/>
      <c r="L245" s="1039"/>
      <c r="M245" s="1039"/>
      <c r="N245" s="1039"/>
      <c r="O245" s="1039"/>
      <c r="P245" s="1037"/>
    </row>
    <row r="246" spans="3:16">
      <c r="C246" s="1042" t="s">
        <v>499</v>
      </c>
      <c r="D246" s="1041"/>
      <c r="E246" s="1040"/>
      <c r="F246" s="1039"/>
      <c r="G246" s="1039"/>
      <c r="H246" s="1039"/>
      <c r="I246" s="1039"/>
      <c r="J246" s="1038"/>
      <c r="K246" s="1040"/>
      <c r="L246" s="1039"/>
      <c r="M246" s="1039"/>
      <c r="N246" s="1039"/>
      <c r="O246" s="1039"/>
      <c r="P246" s="1037"/>
    </row>
    <row r="247" spans="3:16">
      <c r="C247" s="1042" t="s">
        <v>499</v>
      </c>
      <c r="D247" s="1036"/>
      <c r="E247" s="1040"/>
      <c r="F247" s="1039"/>
      <c r="G247" s="1039"/>
      <c r="H247" s="1039"/>
      <c r="I247" s="1039"/>
      <c r="J247" s="1038"/>
      <c r="K247" s="1040"/>
      <c r="L247" s="1039"/>
      <c r="M247" s="1039"/>
      <c r="N247" s="1039"/>
      <c r="O247" s="1039"/>
      <c r="P247" s="1037"/>
    </row>
    <row r="248" spans="3:16">
      <c r="C248" s="1042" t="s">
        <v>499</v>
      </c>
      <c r="D248" s="1041"/>
      <c r="E248" s="1040"/>
      <c r="F248" s="1039"/>
      <c r="G248" s="1039"/>
      <c r="H248" s="1039"/>
      <c r="I248" s="1039"/>
      <c r="J248" s="1038"/>
      <c r="K248" s="1040"/>
      <c r="L248" s="1039"/>
      <c r="M248" s="1039"/>
      <c r="N248" s="1039"/>
      <c r="O248" s="1039"/>
      <c r="P248" s="1037"/>
    </row>
    <row r="249" spans="3:16">
      <c r="C249" s="1042" t="s">
        <v>499</v>
      </c>
      <c r="D249" s="1036"/>
      <c r="E249" s="1040"/>
      <c r="F249" s="1039"/>
      <c r="G249" s="1039"/>
      <c r="H249" s="1039"/>
      <c r="I249" s="1039"/>
      <c r="J249" s="1038"/>
      <c r="K249" s="1040"/>
      <c r="L249" s="1039"/>
      <c r="M249" s="1039"/>
      <c r="N249" s="1039"/>
      <c r="O249" s="1039"/>
      <c r="P249" s="1037"/>
    </row>
    <row r="250" spans="3:16">
      <c r="C250" s="1042" t="s">
        <v>499</v>
      </c>
      <c r="D250" s="1041"/>
      <c r="E250" s="1040"/>
      <c r="F250" s="1039"/>
      <c r="G250" s="1039"/>
      <c r="H250" s="1039"/>
      <c r="I250" s="1039"/>
      <c r="J250" s="1038"/>
      <c r="K250" s="1040"/>
      <c r="L250" s="1039"/>
      <c r="M250" s="1039"/>
      <c r="N250" s="1039"/>
      <c r="O250" s="1039"/>
      <c r="P250" s="1037"/>
    </row>
    <row r="251" spans="3:16">
      <c r="C251" s="1042" t="s">
        <v>499</v>
      </c>
      <c r="D251" s="1036"/>
      <c r="E251" s="1040"/>
      <c r="F251" s="1039"/>
      <c r="G251" s="1039"/>
      <c r="H251" s="1039"/>
      <c r="I251" s="1039"/>
      <c r="J251" s="1038"/>
      <c r="K251" s="1040"/>
      <c r="L251" s="1039"/>
      <c r="M251" s="1039"/>
      <c r="N251" s="1039"/>
      <c r="O251" s="1039"/>
      <c r="P251" s="1037"/>
    </row>
    <row r="252" spans="3:16">
      <c r="C252" s="1042" t="s">
        <v>499</v>
      </c>
      <c r="D252" s="1041"/>
      <c r="E252" s="1040"/>
      <c r="F252" s="1039"/>
      <c r="G252" s="1039"/>
      <c r="H252" s="1039"/>
      <c r="I252" s="1039"/>
      <c r="J252" s="1038"/>
      <c r="K252" s="1040"/>
      <c r="L252" s="1039"/>
      <c r="M252" s="1039"/>
      <c r="N252" s="1039"/>
      <c r="O252" s="1039"/>
      <c r="P252" s="1037"/>
    </row>
    <row r="253" spans="3:16">
      <c r="C253" s="1042" t="s">
        <v>499</v>
      </c>
      <c r="D253" s="1036"/>
      <c r="E253" s="1040"/>
      <c r="F253" s="1039"/>
      <c r="G253" s="1039"/>
      <c r="H253" s="1039"/>
      <c r="I253" s="1039"/>
      <c r="J253" s="1038"/>
      <c r="K253" s="1040"/>
      <c r="L253" s="1039"/>
      <c r="M253" s="1039"/>
      <c r="N253" s="1039"/>
      <c r="O253" s="1039"/>
      <c r="P253" s="1037"/>
    </row>
    <row r="254" spans="3:16">
      <c r="C254" s="1042" t="s">
        <v>499</v>
      </c>
      <c r="D254" s="1041"/>
      <c r="E254" s="1040"/>
      <c r="F254" s="1039"/>
      <c r="G254" s="1039"/>
      <c r="H254" s="1039"/>
      <c r="I254" s="1039"/>
      <c r="J254" s="1038"/>
      <c r="K254" s="1040"/>
      <c r="L254" s="1039"/>
      <c r="M254" s="1039"/>
      <c r="N254" s="1039"/>
      <c r="O254" s="1039"/>
      <c r="P254" s="1037"/>
    </row>
    <row r="255" spans="3:16">
      <c r="C255" s="1042" t="s">
        <v>499</v>
      </c>
      <c r="D255" s="1036"/>
      <c r="E255" s="1040"/>
      <c r="F255" s="1039"/>
      <c r="G255" s="1039"/>
      <c r="H255" s="1039"/>
      <c r="I255" s="1039"/>
      <c r="J255" s="1038"/>
      <c r="K255" s="1040"/>
      <c r="L255" s="1039"/>
      <c r="M255" s="1039"/>
      <c r="N255" s="1039"/>
      <c r="O255" s="1039"/>
      <c r="P255" s="1037"/>
    </row>
    <row r="256" spans="3:16">
      <c r="C256" s="1042" t="s">
        <v>499</v>
      </c>
      <c r="D256" s="1041"/>
      <c r="E256" s="1040"/>
      <c r="F256" s="1039"/>
      <c r="G256" s="1039"/>
      <c r="H256" s="1039"/>
      <c r="I256" s="1039"/>
      <c r="J256" s="1038"/>
      <c r="K256" s="1040"/>
      <c r="L256" s="1039"/>
      <c r="M256" s="1039"/>
      <c r="N256" s="1039"/>
      <c r="O256" s="1039"/>
      <c r="P256" s="1037"/>
    </row>
    <row r="257" spans="3:16">
      <c r="C257" s="1042" t="s">
        <v>499</v>
      </c>
      <c r="D257" s="1036"/>
      <c r="E257" s="1040"/>
      <c r="F257" s="1039"/>
      <c r="G257" s="1039"/>
      <c r="H257" s="1039"/>
      <c r="I257" s="1039"/>
      <c r="J257" s="1038"/>
      <c r="K257" s="1040"/>
      <c r="L257" s="1039"/>
      <c r="M257" s="1039"/>
      <c r="N257" s="1039"/>
      <c r="O257" s="1039"/>
      <c r="P257" s="1037"/>
    </row>
    <row r="258" spans="3:16">
      <c r="C258" s="1042" t="s">
        <v>499</v>
      </c>
      <c r="D258" s="1041"/>
      <c r="E258" s="1040"/>
      <c r="F258" s="1039"/>
      <c r="G258" s="1039"/>
      <c r="H258" s="1039"/>
      <c r="I258" s="1039"/>
      <c r="J258" s="1038"/>
      <c r="K258" s="1040"/>
      <c r="L258" s="1039"/>
      <c r="M258" s="1039"/>
      <c r="N258" s="1039"/>
      <c r="O258" s="1039"/>
      <c r="P258" s="1037"/>
    </row>
    <row r="259" spans="3:16">
      <c r="C259" s="1042" t="s">
        <v>499</v>
      </c>
      <c r="D259" s="1036"/>
      <c r="E259" s="1040"/>
      <c r="F259" s="1039"/>
      <c r="G259" s="1039"/>
      <c r="H259" s="1039"/>
      <c r="I259" s="1039"/>
      <c r="J259" s="1038"/>
      <c r="K259" s="1040"/>
      <c r="L259" s="1039"/>
      <c r="M259" s="1039"/>
      <c r="N259" s="1039"/>
      <c r="O259" s="1039"/>
      <c r="P259" s="1037"/>
    </row>
    <row r="260" spans="3:16">
      <c r="C260" s="1042" t="s">
        <v>499</v>
      </c>
      <c r="D260" s="1041"/>
      <c r="E260" s="1040"/>
      <c r="F260" s="1039"/>
      <c r="G260" s="1039"/>
      <c r="H260" s="1039"/>
      <c r="I260" s="1039"/>
      <c r="J260" s="1038"/>
      <c r="K260" s="1040"/>
      <c r="L260" s="1039"/>
      <c r="M260" s="1039"/>
      <c r="N260" s="1039"/>
      <c r="O260" s="1039"/>
      <c r="P260" s="1037"/>
    </row>
    <row r="261" spans="3:16">
      <c r="C261" s="1042" t="s">
        <v>499</v>
      </c>
      <c r="D261" s="1036"/>
      <c r="E261" s="1040"/>
      <c r="F261" s="1039"/>
      <c r="G261" s="1039"/>
      <c r="H261" s="1039"/>
      <c r="I261" s="1039"/>
      <c r="J261" s="1038"/>
      <c r="K261" s="1040"/>
      <c r="L261" s="1039"/>
      <c r="M261" s="1039"/>
      <c r="N261" s="1039"/>
      <c r="O261" s="1039"/>
      <c r="P261" s="1037"/>
    </row>
    <row r="262" spans="3:16">
      <c r="C262" s="1042" t="s">
        <v>499</v>
      </c>
      <c r="D262" s="1041"/>
      <c r="E262" s="1040"/>
      <c r="F262" s="1039"/>
      <c r="G262" s="1039"/>
      <c r="H262" s="1039"/>
      <c r="I262" s="1039"/>
      <c r="J262" s="1038"/>
      <c r="K262" s="1040"/>
      <c r="L262" s="1039"/>
      <c r="M262" s="1039"/>
      <c r="N262" s="1039"/>
      <c r="O262" s="1039"/>
      <c r="P262" s="1037"/>
    </row>
    <row r="263" spans="3:16">
      <c r="C263" s="1042" t="s">
        <v>499</v>
      </c>
      <c r="D263" s="1036"/>
      <c r="E263" s="1040"/>
      <c r="F263" s="1039"/>
      <c r="G263" s="1039"/>
      <c r="H263" s="1039"/>
      <c r="I263" s="1039"/>
      <c r="J263" s="1038"/>
      <c r="K263" s="1040"/>
      <c r="L263" s="1039"/>
      <c r="M263" s="1039"/>
      <c r="N263" s="1039"/>
      <c r="O263" s="1039"/>
      <c r="P263" s="1037"/>
    </row>
    <row r="264" spans="3:16">
      <c r="C264" s="1042" t="s">
        <v>499</v>
      </c>
      <c r="D264" s="1041"/>
      <c r="E264" s="1040"/>
      <c r="F264" s="1039"/>
      <c r="G264" s="1039"/>
      <c r="H264" s="1039"/>
      <c r="I264" s="1039"/>
      <c r="J264" s="1038"/>
      <c r="K264" s="1040"/>
      <c r="L264" s="1039"/>
      <c r="M264" s="1039"/>
      <c r="N264" s="1039"/>
      <c r="O264" s="1039"/>
      <c r="P264" s="1037"/>
    </row>
    <row r="265" spans="3:16">
      <c r="C265" s="1042" t="s">
        <v>499</v>
      </c>
      <c r="D265" s="1036"/>
      <c r="E265" s="1040"/>
      <c r="F265" s="1039"/>
      <c r="G265" s="1039"/>
      <c r="H265" s="1039"/>
      <c r="I265" s="1039"/>
      <c r="J265" s="1038"/>
      <c r="K265" s="1040"/>
      <c r="L265" s="1039"/>
      <c r="M265" s="1039"/>
      <c r="N265" s="1039"/>
      <c r="O265" s="1039"/>
      <c r="P265" s="1037"/>
    </row>
    <row r="266" spans="3:16">
      <c r="C266" s="1042" t="s">
        <v>499</v>
      </c>
      <c r="D266" s="1041"/>
      <c r="E266" s="1040"/>
      <c r="F266" s="1039"/>
      <c r="G266" s="1039"/>
      <c r="H266" s="1039"/>
      <c r="I266" s="1039"/>
      <c r="J266" s="1038"/>
      <c r="K266" s="1040"/>
      <c r="L266" s="1039"/>
      <c r="M266" s="1039"/>
      <c r="N266" s="1039"/>
      <c r="O266" s="1039"/>
      <c r="P266" s="1037"/>
    </row>
    <row r="267" spans="3:16">
      <c r="C267" s="1042" t="s">
        <v>499</v>
      </c>
      <c r="D267" s="1036"/>
      <c r="E267" s="1040"/>
      <c r="F267" s="1039"/>
      <c r="G267" s="1039"/>
      <c r="H267" s="1039"/>
      <c r="I267" s="1039"/>
      <c r="J267" s="1038"/>
      <c r="K267" s="1040"/>
      <c r="L267" s="1039"/>
      <c r="M267" s="1039"/>
      <c r="N267" s="1039"/>
      <c r="O267" s="1039"/>
      <c r="P267" s="1037"/>
    </row>
    <row r="268" spans="3:16">
      <c r="C268" s="1042" t="s">
        <v>499</v>
      </c>
      <c r="D268" s="1041"/>
      <c r="E268" s="1040"/>
      <c r="F268" s="1039"/>
      <c r="G268" s="1039"/>
      <c r="H268" s="1039"/>
      <c r="I268" s="1039"/>
      <c r="J268" s="1038"/>
      <c r="K268" s="1040"/>
      <c r="L268" s="1039"/>
      <c r="M268" s="1039"/>
      <c r="N268" s="1039"/>
      <c r="O268" s="1039"/>
      <c r="P268" s="1037"/>
    </row>
    <row r="269" spans="3:16">
      <c r="C269" s="1042" t="s">
        <v>499</v>
      </c>
      <c r="D269" s="1036"/>
      <c r="E269" s="1040"/>
      <c r="F269" s="1039"/>
      <c r="G269" s="1039"/>
      <c r="H269" s="1039"/>
      <c r="I269" s="1039"/>
      <c r="J269" s="1038"/>
      <c r="K269" s="1040"/>
      <c r="L269" s="1039"/>
      <c r="M269" s="1039"/>
      <c r="N269" s="1039"/>
      <c r="O269" s="1039"/>
      <c r="P269" s="1037"/>
    </row>
    <row r="270" spans="3:16">
      <c r="C270" s="1042" t="s">
        <v>499</v>
      </c>
      <c r="D270" s="1041"/>
      <c r="E270" s="1040"/>
      <c r="F270" s="1039"/>
      <c r="G270" s="1039"/>
      <c r="H270" s="1039"/>
      <c r="I270" s="1039"/>
      <c r="J270" s="1038"/>
      <c r="K270" s="1040"/>
      <c r="L270" s="1039"/>
      <c r="M270" s="1039"/>
      <c r="N270" s="1039"/>
      <c r="O270" s="1039"/>
      <c r="P270" s="1037"/>
    </row>
    <row r="271" spans="3:16">
      <c r="C271" s="1042" t="s">
        <v>499</v>
      </c>
      <c r="D271" s="1036"/>
      <c r="E271" s="1040"/>
      <c r="F271" s="1039"/>
      <c r="G271" s="1039"/>
      <c r="H271" s="1039"/>
      <c r="I271" s="1039"/>
      <c r="J271" s="1038"/>
      <c r="K271" s="1040"/>
      <c r="L271" s="1039"/>
      <c r="M271" s="1039"/>
      <c r="N271" s="1039"/>
      <c r="O271" s="1039"/>
      <c r="P271" s="1037"/>
    </row>
    <row r="272" spans="3:16">
      <c r="C272" s="1042" t="s">
        <v>499</v>
      </c>
      <c r="D272" s="1041"/>
      <c r="E272" s="1040"/>
      <c r="F272" s="1039"/>
      <c r="G272" s="1039"/>
      <c r="H272" s="1039"/>
      <c r="I272" s="1039"/>
      <c r="J272" s="1038"/>
      <c r="K272" s="1040"/>
      <c r="L272" s="1039"/>
      <c r="M272" s="1039"/>
      <c r="N272" s="1039"/>
      <c r="O272" s="1039"/>
      <c r="P272" s="1037"/>
    </row>
    <row r="273" spans="3:16">
      <c r="C273" s="1042" t="s">
        <v>499</v>
      </c>
      <c r="D273" s="1036"/>
      <c r="E273" s="1040"/>
      <c r="F273" s="1039"/>
      <c r="G273" s="1039"/>
      <c r="H273" s="1039"/>
      <c r="I273" s="1039"/>
      <c r="J273" s="1038"/>
      <c r="K273" s="1040"/>
      <c r="L273" s="1039"/>
      <c r="M273" s="1039"/>
      <c r="N273" s="1039"/>
      <c r="O273" s="1039"/>
      <c r="P273" s="1037"/>
    </row>
    <row r="274" spans="3:16">
      <c r="C274" s="1042" t="s">
        <v>499</v>
      </c>
      <c r="D274" s="1041"/>
      <c r="E274" s="1040"/>
      <c r="F274" s="1039"/>
      <c r="G274" s="1039"/>
      <c r="H274" s="1039"/>
      <c r="I274" s="1039"/>
      <c r="J274" s="1038"/>
      <c r="K274" s="1040"/>
      <c r="L274" s="1039"/>
      <c r="M274" s="1039"/>
      <c r="N274" s="1039"/>
      <c r="O274" s="1039"/>
      <c r="P274" s="1037"/>
    </row>
    <row r="275" spans="3:16">
      <c r="C275" s="1042" t="s">
        <v>499</v>
      </c>
      <c r="D275" s="1036"/>
      <c r="E275" s="1040"/>
      <c r="F275" s="1039"/>
      <c r="G275" s="1039"/>
      <c r="H275" s="1039"/>
      <c r="I275" s="1039"/>
      <c r="J275" s="1038"/>
      <c r="K275" s="1040"/>
      <c r="L275" s="1039"/>
      <c r="M275" s="1039"/>
      <c r="N275" s="1039"/>
      <c r="O275" s="1039"/>
      <c r="P275" s="1037"/>
    </row>
    <row r="276" spans="3:16">
      <c r="C276" s="1042" t="s">
        <v>499</v>
      </c>
      <c r="D276" s="1041"/>
      <c r="E276" s="1040"/>
      <c r="F276" s="1039"/>
      <c r="G276" s="1039"/>
      <c r="H276" s="1039"/>
      <c r="I276" s="1039"/>
      <c r="J276" s="1038"/>
      <c r="K276" s="1040"/>
      <c r="L276" s="1039"/>
      <c r="M276" s="1039"/>
      <c r="N276" s="1039"/>
      <c r="O276" s="1039"/>
      <c r="P276" s="1037"/>
    </row>
    <row r="277" spans="3:16">
      <c r="C277" s="1042" t="s">
        <v>499</v>
      </c>
      <c r="D277" s="1036"/>
      <c r="E277" s="1040"/>
      <c r="F277" s="1039"/>
      <c r="G277" s="1039"/>
      <c r="H277" s="1039"/>
      <c r="I277" s="1039"/>
      <c r="J277" s="1038"/>
      <c r="K277" s="1040"/>
      <c r="L277" s="1039"/>
      <c r="M277" s="1039"/>
      <c r="N277" s="1039"/>
      <c r="O277" s="1039"/>
      <c r="P277" s="1037"/>
    </row>
    <row r="278" spans="3:16">
      <c r="C278" s="1042" t="s">
        <v>499</v>
      </c>
      <c r="D278" s="1041"/>
      <c r="E278" s="1040"/>
      <c r="F278" s="1039"/>
      <c r="G278" s="1039"/>
      <c r="H278" s="1039"/>
      <c r="I278" s="1039"/>
      <c r="J278" s="1038"/>
      <c r="K278" s="1040"/>
      <c r="L278" s="1039"/>
      <c r="M278" s="1039"/>
      <c r="N278" s="1039"/>
      <c r="O278" s="1039"/>
      <c r="P278" s="1037"/>
    </row>
    <row r="279" spans="3:16">
      <c r="C279" s="1042" t="s">
        <v>499</v>
      </c>
      <c r="D279" s="1036"/>
      <c r="E279" s="1040"/>
      <c r="F279" s="1039"/>
      <c r="G279" s="1039"/>
      <c r="H279" s="1039"/>
      <c r="I279" s="1039"/>
      <c r="J279" s="1038"/>
      <c r="K279" s="1040"/>
      <c r="L279" s="1039"/>
      <c r="M279" s="1039"/>
      <c r="N279" s="1039"/>
      <c r="O279" s="1039"/>
      <c r="P279" s="1037"/>
    </row>
    <row r="280" spans="3:16">
      <c r="C280" s="1042" t="s">
        <v>499</v>
      </c>
      <c r="D280" s="1041"/>
      <c r="E280" s="1040"/>
      <c r="F280" s="1039"/>
      <c r="G280" s="1039"/>
      <c r="H280" s="1039"/>
      <c r="I280" s="1039"/>
      <c r="J280" s="1038"/>
      <c r="K280" s="1040"/>
      <c r="L280" s="1039"/>
      <c r="M280" s="1039"/>
      <c r="N280" s="1039"/>
      <c r="O280" s="1039"/>
      <c r="P280" s="1037"/>
    </row>
    <row r="281" spans="3:16">
      <c r="C281" s="1042" t="s">
        <v>499</v>
      </c>
      <c r="D281" s="1036"/>
      <c r="E281" s="1040"/>
      <c r="F281" s="1039"/>
      <c r="G281" s="1039"/>
      <c r="H281" s="1039"/>
      <c r="I281" s="1039"/>
      <c r="J281" s="1038"/>
      <c r="K281" s="1040"/>
      <c r="L281" s="1039"/>
      <c r="M281" s="1039"/>
      <c r="N281" s="1039"/>
      <c r="O281" s="1039"/>
      <c r="P281" s="1037"/>
    </row>
    <row r="282" spans="3:16">
      <c r="C282" s="1042" t="s">
        <v>499</v>
      </c>
      <c r="D282" s="1041"/>
      <c r="E282" s="1040"/>
      <c r="F282" s="1039"/>
      <c r="G282" s="1039"/>
      <c r="H282" s="1039"/>
      <c r="I282" s="1039"/>
      <c r="J282" s="1038"/>
      <c r="K282" s="1040"/>
      <c r="L282" s="1039"/>
      <c r="M282" s="1039"/>
      <c r="N282" s="1039"/>
      <c r="O282" s="1039"/>
      <c r="P282" s="1037"/>
    </row>
    <row r="283" spans="3:16">
      <c r="C283" s="1042" t="s">
        <v>499</v>
      </c>
      <c r="D283" s="1036"/>
      <c r="E283" s="1040"/>
      <c r="F283" s="1039"/>
      <c r="G283" s="1039"/>
      <c r="H283" s="1039"/>
      <c r="I283" s="1039"/>
      <c r="J283" s="1038"/>
      <c r="K283" s="1040"/>
      <c r="L283" s="1039"/>
      <c r="M283" s="1039"/>
      <c r="N283" s="1039"/>
      <c r="O283" s="1039"/>
      <c r="P283" s="1037"/>
    </row>
    <row r="284" spans="3:16">
      <c r="C284" s="1042" t="s">
        <v>499</v>
      </c>
      <c r="D284" s="1041"/>
      <c r="E284" s="1040"/>
      <c r="F284" s="1039"/>
      <c r="G284" s="1039"/>
      <c r="H284" s="1039"/>
      <c r="I284" s="1039"/>
      <c r="J284" s="1038"/>
      <c r="K284" s="1040"/>
      <c r="L284" s="1039"/>
      <c r="M284" s="1039"/>
      <c r="N284" s="1039"/>
      <c r="O284" s="1039"/>
      <c r="P284" s="1037"/>
    </row>
    <row r="285" spans="3:16">
      <c r="C285" s="1042" t="s">
        <v>499</v>
      </c>
      <c r="D285" s="1036"/>
      <c r="E285" s="1040"/>
      <c r="F285" s="1039"/>
      <c r="G285" s="1039"/>
      <c r="H285" s="1039"/>
      <c r="I285" s="1039"/>
      <c r="J285" s="1038"/>
      <c r="K285" s="1040"/>
      <c r="L285" s="1039"/>
      <c r="M285" s="1039"/>
      <c r="N285" s="1039"/>
      <c r="O285" s="1039"/>
      <c r="P285" s="1037"/>
    </row>
    <row r="286" spans="3:16">
      <c r="C286" s="1042" t="s">
        <v>499</v>
      </c>
      <c r="D286" s="1041"/>
      <c r="E286" s="1040"/>
      <c r="F286" s="1039"/>
      <c r="G286" s="1039"/>
      <c r="H286" s="1039"/>
      <c r="I286" s="1039"/>
      <c r="J286" s="1038"/>
      <c r="K286" s="1040"/>
      <c r="L286" s="1039"/>
      <c r="M286" s="1039"/>
      <c r="N286" s="1039"/>
      <c r="O286" s="1039"/>
      <c r="P286" s="1037"/>
    </row>
    <row r="287" spans="3:16">
      <c r="C287" s="1042" t="s">
        <v>499</v>
      </c>
      <c r="D287" s="1036"/>
      <c r="E287" s="1040"/>
      <c r="F287" s="1039"/>
      <c r="G287" s="1039"/>
      <c r="H287" s="1039"/>
      <c r="I287" s="1039"/>
      <c r="J287" s="1038"/>
      <c r="K287" s="1040"/>
      <c r="L287" s="1039"/>
      <c r="M287" s="1039"/>
      <c r="N287" s="1039"/>
      <c r="O287" s="1039"/>
      <c r="P287" s="1037"/>
    </row>
    <row r="288" spans="3:16">
      <c r="C288" s="1042" t="s">
        <v>499</v>
      </c>
      <c r="D288" s="1041"/>
      <c r="E288" s="1040"/>
      <c r="F288" s="1039"/>
      <c r="G288" s="1039"/>
      <c r="H288" s="1039"/>
      <c r="I288" s="1039"/>
      <c r="J288" s="1038"/>
      <c r="K288" s="1040"/>
      <c r="L288" s="1039"/>
      <c r="M288" s="1039"/>
      <c r="N288" s="1039"/>
      <c r="O288" s="1039"/>
      <c r="P288" s="1037"/>
    </row>
    <row r="289" spans="3:16">
      <c r="C289" s="1042" t="s">
        <v>499</v>
      </c>
      <c r="D289" s="1036"/>
      <c r="E289" s="1040"/>
      <c r="F289" s="1039"/>
      <c r="G289" s="1039"/>
      <c r="H289" s="1039"/>
      <c r="I289" s="1039"/>
      <c r="J289" s="1038"/>
      <c r="K289" s="1040"/>
      <c r="L289" s="1039"/>
      <c r="M289" s="1039"/>
      <c r="N289" s="1039"/>
      <c r="O289" s="1039"/>
      <c r="P289" s="1037"/>
    </row>
    <row r="290" spans="3:16">
      <c r="C290" s="1042" t="s">
        <v>499</v>
      </c>
      <c r="D290" s="1041"/>
      <c r="E290" s="1040"/>
      <c r="F290" s="1039"/>
      <c r="G290" s="1039"/>
      <c r="H290" s="1039"/>
      <c r="I290" s="1039"/>
      <c r="J290" s="1038"/>
      <c r="K290" s="1040"/>
      <c r="L290" s="1039"/>
      <c r="M290" s="1039"/>
      <c r="N290" s="1039"/>
      <c r="O290" s="1039"/>
      <c r="P290" s="1037"/>
    </row>
    <row r="291" spans="3:16">
      <c r="C291" s="1042" t="s">
        <v>499</v>
      </c>
      <c r="D291" s="1036"/>
      <c r="E291" s="1040"/>
      <c r="F291" s="1039"/>
      <c r="G291" s="1039"/>
      <c r="H291" s="1039"/>
      <c r="I291" s="1039"/>
      <c r="J291" s="1038"/>
      <c r="K291" s="1040"/>
      <c r="L291" s="1039"/>
      <c r="M291" s="1039"/>
      <c r="N291" s="1039"/>
      <c r="O291" s="1039"/>
      <c r="P291" s="1037"/>
    </row>
    <row r="292" spans="3:16">
      <c r="C292" s="1042" t="s">
        <v>499</v>
      </c>
      <c r="D292" s="1041"/>
      <c r="E292" s="1040"/>
      <c r="F292" s="1039"/>
      <c r="G292" s="1039"/>
      <c r="H292" s="1039"/>
      <c r="I292" s="1039"/>
      <c r="J292" s="1038"/>
      <c r="K292" s="1040"/>
      <c r="L292" s="1039"/>
      <c r="M292" s="1039"/>
      <c r="N292" s="1039"/>
      <c r="O292" s="1039"/>
      <c r="P292" s="1037"/>
    </row>
    <row r="293" spans="3:16">
      <c r="C293" s="1042" t="s">
        <v>499</v>
      </c>
      <c r="D293" s="1036"/>
      <c r="E293" s="1040"/>
      <c r="F293" s="1039"/>
      <c r="G293" s="1039"/>
      <c r="H293" s="1039"/>
      <c r="I293" s="1039"/>
      <c r="J293" s="1038"/>
      <c r="K293" s="1040"/>
      <c r="L293" s="1039"/>
      <c r="M293" s="1039"/>
      <c r="N293" s="1039"/>
      <c r="O293" s="1039"/>
      <c r="P293" s="1037"/>
    </row>
    <row r="294" spans="3:16">
      <c r="C294" s="1042" t="s">
        <v>499</v>
      </c>
      <c r="D294" s="1041"/>
      <c r="E294" s="1040"/>
      <c r="F294" s="1039"/>
      <c r="G294" s="1039"/>
      <c r="H294" s="1039"/>
      <c r="I294" s="1039"/>
      <c r="J294" s="1038"/>
      <c r="K294" s="1040"/>
      <c r="L294" s="1039"/>
      <c r="M294" s="1039"/>
      <c r="N294" s="1039"/>
      <c r="O294" s="1039"/>
      <c r="P294" s="1037"/>
    </row>
    <row r="295" spans="3:16">
      <c r="C295" s="1042" t="s">
        <v>499</v>
      </c>
      <c r="D295" s="1036"/>
      <c r="E295" s="1040"/>
      <c r="F295" s="1039"/>
      <c r="G295" s="1039"/>
      <c r="H295" s="1039"/>
      <c r="I295" s="1039"/>
      <c r="J295" s="1038"/>
      <c r="K295" s="1040"/>
      <c r="L295" s="1039"/>
      <c r="M295" s="1039"/>
      <c r="N295" s="1039"/>
      <c r="O295" s="1039"/>
      <c r="P295" s="1037"/>
    </row>
    <row r="296" spans="3:16">
      <c r="C296" s="1042" t="s">
        <v>499</v>
      </c>
      <c r="D296" s="1041"/>
      <c r="E296" s="1040"/>
      <c r="F296" s="1039"/>
      <c r="G296" s="1039"/>
      <c r="H296" s="1039"/>
      <c r="I296" s="1039"/>
      <c r="J296" s="1038"/>
      <c r="K296" s="1040"/>
      <c r="L296" s="1039"/>
      <c r="M296" s="1039"/>
      <c r="N296" s="1039"/>
      <c r="O296" s="1039"/>
      <c r="P296" s="1037"/>
    </row>
    <row r="297" spans="3:16">
      <c r="C297" s="1042" t="s">
        <v>499</v>
      </c>
      <c r="D297" s="1036"/>
      <c r="E297" s="1040"/>
      <c r="F297" s="1039"/>
      <c r="G297" s="1039"/>
      <c r="H297" s="1039"/>
      <c r="I297" s="1039"/>
      <c r="J297" s="1038"/>
      <c r="K297" s="1040"/>
      <c r="L297" s="1039"/>
      <c r="M297" s="1039"/>
      <c r="N297" s="1039"/>
      <c r="O297" s="1039"/>
      <c r="P297" s="1037"/>
    </row>
    <row r="298" spans="3:16">
      <c r="C298" s="1042" t="s">
        <v>499</v>
      </c>
      <c r="D298" s="1041"/>
      <c r="E298" s="1040"/>
      <c r="F298" s="1039"/>
      <c r="G298" s="1039"/>
      <c r="H298" s="1039"/>
      <c r="I298" s="1039"/>
      <c r="J298" s="1038"/>
      <c r="K298" s="1040"/>
      <c r="L298" s="1039"/>
      <c r="M298" s="1039"/>
      <c r="N298" s="1039"/>
      <c r="O298" s="1039"/>
      <c r="P298" s="1037"/>
    </row>
    <row r="299" spans="3:16">
      <c r="C299" s="1042" t="s">
        <v>499</v>
      </c>
      <c r="D299" s="1036"/>
      <c r="E299" s="1040"/>
      <c r="F299" s="1039"/>
      <c r="G299" s="1039"/>
      <c r="H299" s="1039"/>
      <c r="I299" s="1039"/>
      <c r="J299" s="1038"/>
      <c r="K299" s="1040"/>
      <c r="L299" s="1039"/>
      <c r="M299" s="1039"/>
      <c r="N299" s="1039"/>
      <c r="O299" s="1039"/>
      <c r="P299" s="1037"/>
    </row>
    <row r="300" spans="3:16">
      <c r="C300" s="1042" t="s">
        <v>499</v>
      </c>
      <c r="D300" s="1041"/>
      <c r="E300" s="1040"/>
      <c r="F300" s="1039"/>
      <c r="G300" s="1039"/>
      <c r="H300" s="1039"/>
      <c r="I300" s="1039"/>
      <c r="J300" s="1038"/>
      <c r="K300" s="1040"/>
      <c r="L300" s="1039"/>
      <c r="M300" s="1039"/>
      <c r="N300" s="1039"/>
      <c r="O300" s="1039"/>
      <c r="P300" s="1037"/>
    </row>
    <row r="301" spans="3:16">
      <c r="C301" s="1042" t="s">
        <v>499</v>
      </c>
      <c r="D301" s="1036"/>
      <c r="E301" s="1040"/>
      <c r="F301" s="1039"/>
      <c r="G301" s="1039"/>
      <c r="H301" s="1039"/>
      <c r="I301" s="1039"/>
      <c r="J301" s="1038"/>
      <c r="K301" s="1040"/>
      <c r="L301" s="1039"/>
      <c r="M301" s="1039"/>
      <c r="N301" s="1039"/>
      <c r="O301" s="1039"/>
      <c r="P301" s="1037"/>
    </row>
    <row r="302" spans="3:16">
      <c r="C302" s="1042" t="s">
        <v>499</v>
      </c>
      <c r="D302" s="1041"/>
      <c r="E302" s="1040"/>
      <c r="F302" s="1039"/>
      <c r="G302" s="1039"/>
      <c r="H302" s="1039"/>
      <c r="I302" s="1039"/>
      <c r="J302" s="1038"/>
      <c r="K302" s="1040"/>
      <c r="L302" s="1039"/>
      <c r="M302" s="1039"/>
      <c r="N302" s="1039"/>
      <c r="O302" s="1039"/>
      <c r="P302" s="1037"/>
    </row>
    <row r="303" spans="3:16">
      <c r="C303" s="1042" t="s">
        <v>499</v>
      </c>
      <c r="D303" s="1036"/>
      <c r="E303" s="1040"/>
      <c r="F303" s="1039"/>
      <c r="G303" s="1039"/>
      <c r="H303" s="1039"/>
      <c r="I303" s="1039"/>
      <c r="J303" s="1038"/>
      <c r="K303" s="1040"/>
      <c r="L303" s="1039"/>
      <c r="M303" s="1039"/>
      <c r="N303" s="1039"/>
      <c r="O303" s="1039"/>
      <c r="P303" s="1037"/>
    </row>
    <row r="304" spans="3:16">
      <c r="C304" s="1042" t="s">
        <v>499</v>
      </c>
      <c r="D304" s="1041"/>
      <c r="E304" s="1040"/>
      <c r="F304" s="1039"/>
      <c r="G304" s="1039"/>
      <c r="H304" s="1039"/>
      <c r="I304" s="1039"/>
      <c r="J304" s="1038"/>
      <c r="K304" s="1040"/>
      <c r="L304" s="1039"/>
      <c r="M304" s="1039"/>
      <c r="N304" s="1039"/>
      <c r="O304" s="1039"/>
      <c r="P304" s="1037"/>
    </row>
    <row r="305" spans="3:16">
      <c r="C305" s="1042" t="s">
        <v>499</v>
      </c>
      <c r="D305" s="1036"/>
      <c r="E305" s="1040"/>
      <c r="F305" s="1039"/>
      <c r="G305" s="1039"/>
      <c r="H305" s="1039"/>
      <c r="I305" s="1039"/>
      <c r="J305" s="1038"/>
      <c r="K305" s="1040"/>
      <c r="L305" s="1039"/>
      <c r="M305" s="1039"/>
      <c r="N305" s="1039"/>
      <c r="O305" s="1039"/>
      <c r="P305" s="1037"/>
    </row>
    <row r="306" spans="3:16">
      <c r="C306" s="1042" t="s">
        <v>499</v>
      </c>
      <c r="D306" s="1041"/>
      <c r="E306" s="1040"/>
      <c r="F306" s="1039"/>
      <c r="G306" s="1039"/>
      <c r="H306" s="1039"/>
      <c r="I306" s="1039"/>
      <c r="J306" s="1038"/>
      <c r="K306" s="1040"/>
      <c r="L306" s="1039"/>
      <c r="M306" s="1039"/>
      <c r="N306" s="1039"/>
      <c r="O306" s="1039"/>
      <c r="P306" s="1037"/>
    </row>
    <row r="307" spans="3:16">
      <c r="C307" s="1042" t="s">
        <v>499</v>
      </c>
      <c r="D307" s="1036"/>
      <c r="E307" s="1040"/>
      <c r="F307" s="1039"/>
      <c r="G307" s="1039"/>
      <c r="H307" s="1039"/>
      <c r="I307" s="1039"/>
      <c r="J307" s="1038"/>
      <c r="K307" s="1040"/>
      <c r="L307" s="1039"/>
      <c r="M307" s="1039"/>
      <c r="N307" s="1039"/>
      <c r="O307" s="1039"/>
      <c r="P307" s="1037"/>
    </row>
    <row r="308" spans="3:16">
      <c r="C308" s="1042" t="s">
        <v>499</v>
      </c>
      <c r="D308" s="1041"/>
      <c r="E308" s="1040"/>
      <c r="F308" s="1039"/>
      <c r="G308" s="1039"/>
      <c r="H308" s="1039"/>
      <c r="I308" s="1039"/>
      <c r="J308" s="1038"/>
      <c r="K308" s="1040"/>
      <c r="L308" s="1039"/>
      <c r="M308" s="1039"/>
      <c r="N308" s="1039"/>
      <c r="O308" s="1039"/>
      <c r="P308" s="1037"/>
    </row>
    <row r="309" spans="3:16">
      <c r="C309" s="1042" t="s">
        <v>499</v>
      </c>
      <c r="D309" s="1036"/>
      <c r="E309" s="1040"/>
      <c r="F309" s="1039"/>
      <c r="G309" s="1039"/>
      <c r="H309" s="1039"/>
      <c r="I309" s="1039"/>
      <c r="J309" s="1038"/>
      <c r="K309" s="1040"/>
      <c r="L309" s="1039"/>
      <c r="M309" s="1039"/>
      <c r="N309" s="1039"/>
      <c r="O309" s="1039"/>
      <c r="P309" s="1037"/>
    </row>
    <row r="310" spans="3:16">
      <c r="C310" s="1042" t="s">
        <v>499</v>
      </c>
      <c r="D310" s="1041"/>
      <c r="E310" s="1040"/>
      <c r="F310" s="1039"/>
      <c r="G310" s="1039"/>
      <c r="H310" s="1039"/>
      <c r="I310" s="1039"/>
      <c r="J310" s="1038"/>
      <c r="K310" s="1040"/>
      <c r="L310" s="1039"/>
      <c r="M310" s="1039"/>
      <c r="N310" s="1039"/>
      <c r="O310" s="1039"/>
      <c r="P310" s="1037"/>
    </row>
    <row r="311" spans="3:16">
      <c r="C311" s="1042" t="s">
        <v>499</v>
      </c>
      <c r="D311" s="1036"/>
      <c r="E311" s="1040"/>
      <c r="F311" s="1039"/>
      <c r="G311" s="1039"/>
      <c r="H311" s="1039"/>
      <c r="I311" s="1039"/>
      <c r="J311" s="1038"/>
      <c r="K311" s="1040"/>
      <c r="L311" s="1039"/>
      <c r="M311" s="1039"/>
      <c r="N311" s="1039"/>
      <c r="O311" s="1039"/>
      <c r="P311" s="1037"/>
    </row>
    <row r="312" spans="3:16">
      <c r="C312" s="1042" t="s">
        <v>499</v>
      </c>
      <c r="D312" s="1041"/>
      <c r="E312" s="1040"/>
      <c r="F312" s="1039"/>
      <c r="G312" s="1039"/>
      <c r="H312" s="1039"/>
      <c r="I312" s="1039"/>
      <c r="J312" s="1038"/>
      <c r="K312" s="1040"/>
      <c r="L312" s="1039"/>
      <c r="M312" s="1039"/>
      <c r="N312" s="1039"/>
      <c r="O312" s="1039"/>
      <c r="P312" s="1037"/>
    </row>
    <row r="313" spans="3:16">
      <c r="C313" s="1042" t="s">
        <v>499</v>
      </c>
      <c r="D313" s="1036"/>
      <c r="E313" s="1040"/>
      <c r="F313" s="1039"/>
      <c r="G313" s="1039"/>
      <c r="H313" s="1039"/>
      <c r="I313" s="1039"/>
      <c r="J313" s="1038"/>
      <c r="K313" s="1040"/>
      <c r="L313" s="1039"/>
      <c r="M313" s="1039"/>
      <c r="N313" s="1039"/>
      <c r="O313" s="1039"/>
      <c r="P313" s="1037"/>
    </row>
    <row r="314" spans="3:16">
      <c r="C314" s="1042" t="s">
        <v>499</v>
      </c>
      <c r="D314" s="1041"/>
      <c r="E314" s="1040"/>
      <c r="F314" s="1039"/>
      <c r="G314" s="1039"/>
      <c r="H314" s="1039"/>
      <c r="I314" s="1039"/>
      <c r="J314" s="1038"/>
      <c r="K314" s="1040"/>
      <c r="L314" s="1039"/>
      <c r="M314" s="1039"/>
      <c r="N314" s="1039"/>
      <c r="O314" s="1039"/>
      <c r="P314" s="1037"/>
    </row>
    <row r="315" spans="3:16">
      <c r="C315" s="1042" t="s">
        <v>499</v>
      </c>
      <c r="D315" s="1036"/>
      <c r="E315" s="1040"/>
      <c r="F315" s="1039"/>
      <c r="G315" s="1039"/>
      <c r="H315" s="1039"/>
      <c r="I315" s="1039"/>
      <c r="J315" s="1038"/>
      <c r="K315" s="1040"/>
      <c r="L315" s="1039"/>
      <c r="M315" s="1039"/>
      <c r="N315" s="1039"/>
      <c r="O315" s="1039"/>
      <c r="P315" s="1037"/>
    </row>
    <row r="316" spans="3:16">
      <c r="C316" s="1042" t="s">
        <v>499</v>
      </c>
      <c r="D316" s="1041"/>
      <c r="E316" s="1040"/>
      <c r="F316" s="1039"/>
      <c r="G316" s="1039"/>
      <c r="H316" s="1039"/>
      <c r="I316" s="1039"/>
      <c r="J316" s="1038"/>
      <c r="K316" s="1040"/>
      <c r="L316" s="1039"/>
      <c r="M316" s="1039"/>
      <c r="N316" s="1039"/>
      <c r="O316" s="1039"/>
      <c r="P316" s="1037"/>
    </row>
    <row r="317" spans="3:16">
      <c r="C317" s="1042" t="s">
        <v>499</v>
      </c>
      <c r="D317" s="1036"/>
      <c r="E317" s="1040"/>
      <c r="F317" s="1039"/>
      <c r="G317" s="1039"/>
      <c r="H317" s="1039"/>
      <c r="I317" s="1039"/>
      <c r="J317" s="1038"/>
      <c r="K317" s="1040"/>
      <c r="L317" s="1039"/>
      <c r="M317" s="1039"/>
      <c r="N317" s="1039"/>
      <c r="O317" s="1039"/>
      <c r="P317" s="1037"/>
    </row>
    <row r="318" spans="3:16">
      <c r="C318" s="1042" t="s">
        <v>499</v>
      </c>
      <c r="D318" s="1041"/>
      <c r="E318" s="1040"/>
      <c r="F318" s="1039"/>
      <c r="G318" s="1039"/>
      <c r="H318" s="1039"/>
      <c r="I318" s="1039"/>
      <c r="J318" s="1038"/>
      <c r="K318" s="1040"/>
      <c r="L318" s="1039"/>
      <c r="M318" s="1039"/>
      <c r="N318" s="1039"/>
      <c r="O318" s="1039"/>
      <c r="P318" s="1037"/>
    </row>
    <row r="319" spans="3:16">
      <c r="C319" s="1042" t="s">
        <v>499</v>
      </c>
      <c r="D319" s="1036"/>
      <c r="E319" s="1040"/>
      <c r="F319" s="1039"/>
      <c r="G319" s="1039"/>
      <c r="H319" s="1039"/>
      <c r="I319" s="1039"/>
      <c r="J319" s="1038"/>
      <c r="K319" s="1040"/>
      <c r="L319" s="1039"/>
      <c r="M319" s="1039"/>
      <c r="N319" s="1039"/>
      <c r="O319" s="1039"/>
      <c r="P319" s="1037"/>
    </row>
    <row r="320" spans="3:16">
      <c r="C320" s="1042" t="s">
        <v>499</v>
      </c>
      <c r="D320" s="1041"/>
      <c r="E320" s="1040"/>
      <c r="F320" s="1039"/>
      <c r="G320" s="1039"/>
      <c r="H320" s="1039"/>
      <c r="I320" s="1039"/>
      <c r="J320" s="1038"/>
      <c r="K320" s="1040"/>
      <c r="L320" s="1039"/>
      <c r="M320" s="1039"/>
      <c r="N320" s="1039"/>
      <c r="O320" s="1039"/>
      <c r="P320" s="1037"/>
    </row>
    <row r="321" spans="3:16">
      <c r="C321" s="1042" t="s">
        <v>499</v>
      </c>
      <c r="D321" s="1036"/>
      <c r="E321" s="1040"/>
      <c r="F321" s="1039"/>
      <c r="G321" s="1039"/>
      <c r="H321" s="1039"/>
      <c r="I321" s="1039"/>
      <c r="J321" s="1038"/>
      <c r="K321" s="1040"/>
      <c r="L321" s="1039"/>
      <c r="M321" s="1039"/>
      <c r="N321" s="1039"/>
      <c r="O321" s="1039"/>
      <c r="P321" s="1037"/>
    </row>
    <row r="322" spans="3:16">
      <c r="C322" s="1042" t="s">
        <v>499</v>
      </c>
      <c r="D322" s="1041"/>
      <c r="E322" s="1040"/>
      <c r="F322" s="1039"/>
      <c r="G322" s="1039"/>
      <c r="H322" s="1039"/>
      <c r="I322" s="1039"/>
      <c r="J322" s="1038"/>
      <c r="K322" s="1040"/>
      <c r="L322" s="1039"/>
      <c r="M322" s="1039"/>
      <c r="N322" s="1039"/>
      <c r="O322" s="1039"/>
      <c r="P322" s="1037"/>
    </row>
    <row r="323" spans="3:16">
      <c r="C323" s="1042" t="s">
        <v>499</v>
      </c>
      <c r="D323" s="1036"/>
      <c r="E323" s="1040"/>
      <c r="F323" s="1039"/>
      <c r="G323" s="1039"/>
      <c r="H323" s="1039"/>
      <c r="I323" s="1039"/>
      <c r="J323" s="1038"/>
      <c r="K323" s="1040"/>
      <c r="L323" s="1039"/>
      <c r="M323" s="1039"/>
      <c r="N323" s="1039"/>
      <c r="O323" s="1039"/>
      <c r="P323" s="1037"/>
    </row>
    <row r="324" spans="3:16">
      <c r="C324" s="1042" t="s">
        <v>499</v>
      </c>
      <c r="D324" s="1041"/>
      <c r="E324" s="1040"/>
      <c r="F324" s="1039"/>
      <c r="G324" s="1039"/>
      <c r="H324" s="1039"/>
      <c r="I324" s="1039"/>
      <c r="J324" s="1038"/>
      <c r="K324" s="1040"/>
      <c r="L324" s="1039"/>
      <c r="M324" s="1039"/>
      <c r="N324" s="1039"/>
      <c r="O324" s="1039"/>
      <c r="P324" s="1037"/>
    </row>
    <row r="325" spans="3:16">
      <c r="C325" s="1042" t="s">
        <v>499</v>
      </c>
      <c r="D325" s="1036"/>
      <c r="E325" s="1040"/>
      <c r="F325" s="1039"/>
      <c r="G325" s="1039"/>
      <c r="H325" s="1039"/>
      <c r="I325" s="1039"/>
      <c r="J325" s="1038"/>
      <c r="K325" s="1040"/>
      <c r="L325" s="1039"/>
      <c r="M325" s="1039"/>
      <c r="N325" s="1039"/>
      <c r="O325" s="1039"/>
      <c r="P325" s="1037"/>
    </row>
    <row r="326" spans="3:16">
      <c r="C326" s="1042" t="s">
        <v>499</v>
      </c>
      <c r="D326" s="1041"/>
      <c r="E326" s="1040"/>
      <c r="F326" s="1039"/>
      <c r="G326" s="1039"/>
      <c r="H326" s="1039"/>
      <c r="I326" s="1039"/>
      <c r="J326" s="1038"/>
      <c r="K326" s="1040"/>
      <c r="L326" s="1039"/>
      <c r="M326" s="1039"/>
      <c r="N326" s="1039"/>
      <c r="O326" s="1039"/>
      <c r="P326" s="1037"/>
    </row>
    <row r="327" spans="3:16">
      <c r="C327" s="1042" t="s">
        <v>499</v>
      </c>
      <c r="D327" s="1036"/>
      <c r="E327" s="1040"/>
      <c r="F327" s="1039"/>
      <c r="G327" s="1039"/>
      <c r="H327" s="1039"/>
      <c r="I327" s="1039"/>
      <c r="J327" s="1038"/>
      <c r="K327" s="1040"/>
      <c r="L327" s="1039"/>
      <c r="M327" s="1039"/>
      <c r="N327" s="1039"/>
      <c r="O327" s="1039"/>
      <c r="P327" s="1037"/>
    </row>
    <row r="328" spans="3:16">
      <c r="C328" s="1042" t="s">
        <v>499</v>
      </c>
      <c r="D328" s="1041"/>
      <c r="E328" s="1040"/>
      <c r="F328" s="1039"/>
      <c r="G328" s="1039"/>
      <c r="H328" s="1039"/>
      <c r="I328" s="1039"/>
      <c r="J328" s="1038"/>
      <c r="K328" s="1040"/>
      <c r="L328" s="1039"/>
      <c r="M328" s="1039"/>
      <c r="N328" s="1039"/>
      <c r="O328" s="1039"/>
      <c r="P328" s="1037"/>
    </row>
    <row r="329" spans="3:16">
      <c r="C329" s="1042" t="s">
        <v>499</v>
      </c>
      <c r="D329" s="1036"/>
      <c r="E329" s="1040"/>
      <c r="F329" s="1039"/>
      <c r="G329" s="1039"/>
      <c r="H329" s="1039"/>
      <c r="I329" s="1039"/>
      <c r="J329" s="1038"/>
      <c r="K329" s="1040"/>
      <c r="L329" s="1039"/>
      <c r="M329" s="1039"/>
      <c r="N329" s="1039"/>
      <c r="O329" s="1039"/>
      <c r="P329" s="1037"/>
    </row>
    <row r="330" spans="3:16">
      <c r="C330" s="1042" t="s">
        <v>499</v>
      </c>
      <c r="D330" s="1041"/>
      <c r="E330" s="1040"/>
      <c r="F330" s="1039"/>
      <c r="G330" s="1039"/>
      <c r="H330" s="1039"/>
      <c r="I330" s="1039"/>
      <c r="J330" s="1038"/>
      <c r="K330" s="1040"/>
      <c r="L330" s="1039"/>
      <c r="M330" s="1039"/>
      <c r="N330" s="1039"/>
      <c r="O330" s="1039"/>
      <c r="P330" s="1037"/>
    </row>
    <row r="331" spans="3:16">
      <c r="C331" s="1042" t="s">
        <v>499</v>
      </c>
      <c r="D331" s="1036"/>
      <c r="E331" s="1040"/>
      <c r="F331" s="1039"/>
      <c r="G331" s="1039"/>
      <c r="H331" s="1039"/>
      <c r="I331" s="1039"/>
      <c r="J331" s="1038"/>
      <c r="K331" s="1040"/>
      <c r="L331" s="1039"/>
      <c r="M331" s="1039"/>
      <c r="N331" s="1039"/>
      <c r="O331" s="1039"/>
      <c r="P331" s="1037"/>
    </row>
    <row r="332" spans="3:16">
      <c r="C332" s="1042" t="s">
        <v>499</v>
      </c>
      <c r="D332" s="1041"/>
      <c r="E332" s="1040"/>
      <c r="F332" s="1039"/>
      <c r="G332" s="1039"/>
      <c r="H332" s="1039"/>
      <c r="I332" s="1039"/>
      <c r="J332" s="1038"/>
      <c r="K332" s="1040"/>
      <c r="L332" s="1039"/>
      <c r="M332" s="1039"/>
      <c r="N332" s="1039"/>
      <c r="O332" s="1039"/>
      <c r="P332" s="1037"/>
    </row>
    <row r="333" spans="3:16">
      <c r="C333" s="1042" t="s">
        <v>499</v>
      </c>
      <c r="D333" s="1036"/>
      <c r="E333" s="1040"/>
      <c r="F333" s="1039"/>
      <c r="G333" s="1039"/>
      <c r="H333" s="1039"/>
      <c r="I333" s="1039"/>
      <c r="J333" s="1038"/>
      <c r="K333" s="1040"/>
      <c r="L333" s="1039"/>
      <c r="M333" s="1039"/>
      <c r="N333" s="1039"/>
      <c r="O333" s="1039"/>
      <c r="P333" s="1037"/>
    </row>
    <row r="334" spans="3:16">
      <c r="C334" s="1042" t="s">
        <v>499</v>
      </c>
      <c r="D334" s="1041"/>
      <c r="E334" s="1040"/>
      <c r="F334" s="1039"/>
      <c r="G334" s="1039"/>
      <c r="H334" s="1039"/>
      <c r="I334" s="1039"/>
      <c r="J334" s="1038"/>
      <c r="K334" s="1040"/>
      <c r="L334" s="1039"/>
      <c r="M334" s="1039"/>
      <c r="N334" s="1039"/>
      <c r="O334" s="1039"/>
      <c r="P334" s="1037"/>
    </row>
    <row r="335" spans="3:16">
      <c r="C335" s="1042" t="s">
        <v>499</v>
      </c>
      <c r="D335" s="1036"/>
      <c r="E335" s="1040"/>
      <c r="F335" s="1039"/>
      <c r="G335" s="1039"/>
      <c r="H335" s="1039"/>
      <c r="I335" s="1039"/>
      <c r="J335" s="1038"/>
      <c r="K335" s="1040"/>
      <c r="L335" s="1039"/>
      <c r="M335" s="1039"/>
      <c r="N335" s="1039"/>
      <c r="O335" s="1039"/>
      <c r="P335" s="1037"/>
    </row>
    <row r="336" spans="3:16">
      <c r="C336" s="1042" t="s">
        <v>499</v>
      </c>
      <c r="D336" s="1041"/>
      <c r="E336" s="1040"/>
      <c r="F336" s="1039"/>
      <c r="G336" s="1039"/>
      <c r="H336" s="1039"/>
      <c r="I336" s="1039"/>
      <c r="J336" s="1038"/>
      <c r="K336" s="1040"/>
      <c r="L336" s="1039"/>
      <c r="M336" s="1039"/>
      <c r="N336" s="1039"/>
      <c r="O336" s="1039"/>
      <c r="P336" s="1037"/>
    </row>
    <row r="337" spans="3:16">
      <c r="C337" s="1042" t="s">
        <v>499</v>
      </c>
      <c r="D337" s="1036"/>
      <c r="E337" s="1040"/>
      <c r="F337" s="1039"/>
      <c r="G337" s="1039"/>
      <c r="H337" s="1039"/>
      <c r="I337" s="1039"/>
      <c r="J337" s="1038"/>
      <c r="K337" s="1040"/>
      <c r="L337" s="1039"/>
      <c r="M337" s="1039"/>
      <c r="N337" s="1039"/>
      <c r="O337" s="1039"/>
      <c r="P337" s="1037"/>
    </row>
    <row r="338" spans="3:16">
      <c r="C338" s="1042" t="s">
        <v>499</v>
      </c>
      <c r="D338" s="1041"/>
      <c r="E338" s="1040"/>
      <c r="F338" s="1039"/>
      <c r="G338" s="1039"/>
      <c r="H338" s="1039"/>
      <c r="I338" s="1039"/>
      <c r="J338" s="1038"/>
      <c r="K338" s="1040"/>
      <c r="L338" s="1039"/>
      <c r="M338" s="1039"/>
      <c r="N338" s="1039"/>
      <c r="O338" s="1039"/>
      <c r="P338" s="1037"/>
    </row>
    <row r="339" spans="3:16">
      <c r="C339" s="1042" t="s">
        <v>499</v>
      </c>
      <c r="D339" s="1036"/>
      <c r="E339" s="1040"/>
      <c r="F339" s="1039"/>
      <c r="G339" s="1039"/>
      <c r="H339" s="1039"/>
      <c r="I339" s="1039"/>
      <c r="J339" s="1038"/>
      <c r="K339" s="1040"/>
      <c r="L339" s="1039"/>
      <c r="M339" s="1039"/>
      <c r="N339" s="1039"/>
      <c r="O339" s="1039"/>
      <c r="P339" s="1037"/>
    </row>
    <row r="340" spans="3:16">
      <c r="C340" s="1042" t="s">
        <v>499</v>
      </c>
      <c r="D340" s="1041"/>
      <c r="E340" s="1040"/>
      <c r="F340" s="1039"/>
      <c r="G340" s="1039"/>
      <c r="H340" s="1039"/>
      <c r="I340" s="1039"/>
      <c r="J340" s="1038"/>
      <c r="K340" s="1040"/>
      <c r="L340" s="1039"/>
      <c r="M340" s="1039"/>
      <c r="N340" s="1039"/>
      <c r="O340" s="1039"/>
      <c r="P340" s="1037"/>
    </row>
    <row r="341" spans="3:16">
      <c r="C341" s="1042" t="s">
        <v>499</v>
      </c>
      <c r="D341" s="1036"/>
      <c r="E341" s="1040"/>
      <c r="F341" s="1039"/>
      <c r="G341" s="1039"/>
      <c r="H341" s="1039"/>
      <c r="I341" s="1039"/>
      <c r="J341" s="1038"/>
      <c r="K341" s="1040"/>
      <c r="L341" s="1039"/>
      <c r="M341" s="1039"/>
      <c r="N341" s="1039"/>
      <c r="O341" s="1039"/>
      <c r="P341" s="1037"/>
    </row>
    <row r="342" spans="3:16">
      <c r="C342" s="1042" t="s">
        <v>499</v>
      </c>
      <c r="D342" s="1041"/>
      <c r="E342" s="1040"/>
      <c r="F342" s="1039"/>
      <c r="G342" s="1039"/>
      <c r="H342" s="1039"/>
      <c r="I342" s="1039"/>
      <c r="J342" s="1038"/>
      <c r="K342" s="1040"/>
      <c r="L342" s="1039"/>
      <c r="M342" s="1039"/>
      <c r="N342" s="1039"/>
      <c r="O342" s="1039"/>
      <c r="P342" s="1037"/>
    </row>
    <row r="343" spans="3:16">
      <c r="C343" s="1042" t="s">
        <v>499</v>
      </c>
      <c r="D343" s="1036"/>
      <c r="E343" s="1040"/>
      <c r="F343" s="1039"/>
      <c r="G343" s="1039"/>
      <c r="H343" s="1039"/>
      <c r="I343" s="1039"/>
      <c r="J343" s="1038"/>
      <c r="K343" s="1040"/>
      <c r="L343" s="1039"/>
      <c r="M343" s="1039"/>
      <c r="N343" s="1039"/>
      <c r="O343" s="1039"/>
      <c r="P343" s="1037"/>
    </row>
    <row r="344" spans="3:16">
      <c r="C344" s="1042" t="s">
        <v>499</v>
      </c>
      <c r="D344" s="1041"/>
      <c r="E344" s="1040"/>
      <c r="F344" s="1039"/>
      <c r="G344" s="1039"/>
      <c r="H344" s="1039"/>
      <c r="I344" s="1039"/>
      <c r="J344" s="1038"/>
      <c r="K344" s="1040"/>
      <c r="L344" s="1039"/>
      <c r="M344" s="1039"/>
      <c r="N344" s="1039"/>
      <c r="O344" s="1039"/>
      <c r="P344" s="1037"/>
    </row>
    <row r="345" spans="3:16">
      <c r="C345" s="1042" t="s">
        <v>499</v>
      </c>
      <c r="D345" s="1036"/>
      <c r="E345" s="1040"/>
      <c r="F345" s="1039"/>
      <c r="G345" s="1039"/>
      <c r="H345" s="1039"/>
      <c r="I345" s="1039"/>
      <c r="J345" s="1038"/>
      <c r="K345" s="1040"/>
      <c r="L345" s="1039"/>
      <c r="M345" s="1039"/>
      <c r="N345" s="1039"/>
      <c r="O345" s="1039"/>
      <c r="P345" s="1037"/>
    </row>
    <row r="346" spans="3:16">
      <c r="C346" s="1042" t="s">
        <v>499</v>
      </c>
      <c r="D346" s="1041"/>
      <c r="E346" s="1040"/>
      <c r="F346" s="1039"/>
      <c r="G346" s="1039"/>
      <c r="H346" s="1039"/>
      <c r="I346" s="1039"/>
      <c r="J346" s="1038"/>
      <c r="K346" s="1040"/>
      <c r="L346" s="1039"/>
      <c r="M346" s="1039"/>
      <c r="N346" s="1039"/>
      <c r="O346" s="1039"/>
      <c r="P346" s="1037"/>
    </row>
    <row r="347" spans="3:16">
      <c r="C347" s="1042" t="s">
        <v>499</v>
      </c>
      <c r="D347" s="1036"/>
      <c r="E347" s="1040"/>
      <c r="F347" s="1039"/>
      <c r="G347" s="1039"/>
      <c r="H347" s="1039"/>
      <c r="I347" s="1039"/>
      <c r="J347" s="1038"/>
      <c r="K347" s="1040"/>
      <c r="L347" s="1039"/>
      <c r="M347" s="1039"/>
      <c r="N347" s="1039"/>
      <c r="O347" s="1039"/>
      <c r="P347" s="1037"/>
    </row>
    <row r="348" spans="3:16">
      <c r="C348" s="1042" t="s">
        <v>499</v>
      </c>
      <c r="D348" s="1041"/>
      <c r="E348" s="1040"/>
      <c r="F348" s="1039"/>
      <c r="G348" s="1039"/>
      <c r="H348" s="1039"/>
      <c r="I348" s="1039"/>
      <c r="J348" s="1038"/>
      <c r="K348" s="1040"/>
      <c r="L348" s="1039"/>
      <c r="M348" s="1039"/>
      <c r="N348" s="1039"/>
      <c r="O348" s="1039"/>
      <c r="P348" s="1037"/>
    </row>
    <row r="349" spans="3:16">
      <c r="C349" s="1042" t="s">
        <v>499</v>
      </c>
      <c r="D349" s="1036"/>
      <c r="E349" s="1040"/>
      <c r="F349" s="1039"/>
      <c r="G349" s="1039"/>
      <c r="H349" s="1039"/>
      <c r="I349" s="1039"/>
      <c r="J349" s="1038"/>
      <c r="K349" s="1040"/>
      <c r="L349" s="1039"/>
      <c r="M349" s="1039"/>
      <c r="N349" s="1039"/>
      <c r="O349" s="1039"/>
      <c r="P349" s="1037"/>
    </row>
    <row r="350" spans="3:16">
      <c r="C350" s="1042" t="s">
        <v>499</v>
      </c>
      <c r="D350" s="1041"/>
      <c r="E350" s="1040"/>
      <c r="F350" s="1039"/>
      <c r="G350" s="1039"/>
      <c r="H350" s="1039"/>
      <c r="I350" s="1039"/>
      <c r="J350" s="1038"/>
      <c r="K350" s="1040"/>
      <c r="L350" s="1039"/>
      <c r="M350" s="1039"/>
      <c r="N350" s="1039"/>
      <c r="O350" s="1039"/>
      <c r="P350" s="1037"/>
    </row>
    <row r="351" spans="3:16">
      <c r="C351" s="1042" t="s">
        <v>499</v>
      </c>
      <c r="D351" s="1036"/>
      <c r="E351" s="1040"/>
      <c r="F351" s="1039"/>
      <c r="G351" s="1039"/>
      <c r="H351" s="1039"/>
      <c r="I351" s="1039"/>
      <c r="J351" s="1038"/>
      <c r="K351" s="1040"/>
      <c r="L351" s="1039"/>
      <c r="M351" s="1039"/>
      <c r="N351" s="1039"/>
      <c r="O351" s="1039"/>
      <c r="P351" s="1037"/>
    </row>
    <row r="352" spans="3:16">
      <c r="C352" s="1042" t="s">
        <v>499</v>
      </c>
      <c r="D352" s="1041"/>
      <c r="E352" s="1040"/>
      <c r="F352" s="1039"/>
      <c r="G352" s="1039"/>
      <c r="H352" s="1039"/>
      <c r="I352" s="1039"/>
      <c r="J352" s="1038"/>
      <c r="K352" s="1040"/>
      <c r="L352" s="1039"/>
      <c r="M352" s="1039"/>
      <c r="N352" s="1039"/>
      <c r="O352" s="1039"/>
      <c r="P352" s="1037"/>
    </row>
    <row r="353" spans="3:16">
      <c r="C353" s="1042" t="s">
        <v>499</v>
      </c>
      <c r="D353" s="1036"/>
      <c r="E353" s="1040"/>
      <c r="F353" s="1039"/>
      <c r="G353" s="1039"/>
      <c r="H353" s="1039"/>
      <c r="I353" s="1039"/>
      <c r="J353" s="1038"/>
      <c r="K353" s="1040"/>
      <c r="L353" s="1039"/>
      <c r="M353" s="1039"/>
      <c r="N353" s="1039"/>
      <c r="O353" s="1039"/>
      <c r="P353" s="1037"/>
    </row>
    <row r="354" spans="3:16">
      <c r="C354" s="1042" t="s">
        <v>499</v>
      </c>
      <c r="D354" s="1041"/>
      <c r="E354" s="1040"/>
      <c r="F354" s="1039"/>
      <c r="G354" s="1039"/>
      <c r="H354" s="1039"/>
      <c r="I354" s="1039"/>
      <c r="J354" s="1038"/>
      <c r="K354" s="1040"/>
      <c r="L354" s="1039"/>
      <c r="M354" s="1039"/>
      <c r="N354" s="1039"/>
      <c r="O354" s="1039"/>
      <c r="P354" s="1037"/>
    </row>
    <row r="355" spans="3:16">
      <c r="C355" s="1042" t="s">
        <v>499</v>
      </c>
      <c r="D355" s="1036"/>
      <c r="E355" s="1040"/>
      <c r="F355" s="1039"/>
      <c r="G355" s="1039"/>
      <c r="H355" s="1039"/>
      <c r="I355" s="1039"/>
      <c r="J355" s="1038"/>
      <c r="K355" s="1040"/>
      <c r="L355" s="1039"/>
      <c r="M355" s="1039"/>
      <c r="N355" s="1039"/>
      <c r="O355" s="1039"/>
      <c r="P355" s="1037"/>
    </row>
    <row r="356" spans="3:16">
      <c r="C356" s="1042" t="s">
        <v>499</v>
      </c>
      <c r="D356" s="1041"/>
      <c r="E356" s="1040"/>
      <c r="F356" s="1039"/>
      <c r="G356" s="1039"/>
      <c r="H356" s="1039"/>
      <c r="I356" s="1039"/>
      <c r="J356" s="1038"/>
      <c r="K356" s="1040"/>
      <c r="L356" s="1039"/>
      <c r="M356" s="1039"/>
      <c r="N356" s="1039"/>
      <c r="O356" s="1039"/>
      <c r="P356" s="1037"/>
    </row>
    <row r="357" spans="3:16">
      <c r="C357" s="1042" t="s">
        <v>499</v>
      </c>
      <c r="D357" s="1036"/>
      <c r="E357" s="1040"/>
      <c r="F357" s="1039"/>
      <c r="G357" s="1039"/>
      <c r="H357" s="1039"/>
      <c r="I357" s="1039"/>
      <c r="J357" s="1038"/>
      <c r="K357" s="1040"/>
      <c r="L357" s="1039"/>
      <c r="M357" s="1039"/>
      <c r="N357" s="1039"/>
      <c r="O357" s="1039"/>
      <c r="P357" s="1037"/>
    </row>
    <row r="358" spans="3:16">
      <c r="C358" s="1042" t="s">
        <v>499</v>
      </c>
      <c r="D358" s="1041"/>
      <c r="E358" s="1040"/>
      <c r="F358" s="1039"/>
      <c r="G358" s="1039"/>
      <c r="H358" s="1039"/>
      <c r="I358" s="1039"/>
      <c r="J358" s="1038"/>
      <c r="K358" s="1040"/>
      <c r="L358" s="1039"/>
      <c r="M358" s="1039"/>
      <c r="N358" s="1039"/>
      <c r="O358" s="1039"/>
      <c r="P358" s="1037"/>
    </row>
    <row r="359" spans="3:16">
      <c r="C359" s="1042" t="s">
        <v>499</v>
      </c>
      <c r="D359" s="1036"/>
      <c r="E359" s="1040"/>
      <c r="F359" s="1039"/>
      <c r="G359" s="1039"/>
      <c r="H359" s="1039"/>
      <c r="I359" s="1039"/>
      <c r="J359" s="1038"/>
      <c r="K359" s="1040"/>
      <c r="L359" s="1039"/>
      <c r="M359" s="1039"/>
      <c r="N359" s="1039"/>
      <c r="O359" s="1039"/>
      <c r="P359" s="1037"/>
    </row>
    <row r="360" spans="3:16">
      <c r="C360" s="1042" t="s">
        <v>499</v>
      </c>
      <c r="D360" s="1041"/>
      <c r="E360" s="1040"/>
      <c r="F360" s="1039"/>
      <c r="G360" s="1039"/>
      <c r="H360" s="1039"/>
      <c r="I360" s="1039"/>
      <c r="J360" s="1038"/>
      <c r="K360" s="1040"/>
      <c r="L360" s="1039"/>
      <c r="M360" s="1039"/>
      <c r="N360" s="1039"/>
      <c r="O360" s="1039"/>
      <c r="P360" s="1037"/>
    </row>
    <row r="361" spans="3:16">
      <c r="C361" s="1042" t="s">
        <v>499</v>
      </c>
      <c r="D361" s="1036"/>
      <c r="E361" s="1040"/>
      <c r="F361" s="1039"/>
      <c r="G361" s="1039"/>
      <c r="H361" s="1039"/>
      <c r="I361" s="1039"/>
      <c r="J361" s="1038"/>
      <c r="K361" s="1040"/>
      <c r="L361" s="1039"/>
      <c r="M361" s="1039"/>
      <c r="N361" s="1039"/>
      <c r="O361" s="1039"/>
      <c r="P361" s="1037"/>
    </row>
    <row r="362" spans="3:16">
      <c r="C362" s="1042" t="s">
        <v>499</v>
      </c>
      <c r="D362" s="1041"/>
      <c r="E362" s="1040"/>
      <c r="F362" s="1039"/>
      <c r="G362" s="1039"/>
      <c r="H362" s="1039"/>
      <c r="I362" s="1039"/>
      <c r="J362" s="1038"/>
      <c r="K362" s="1040"/>
      <c r="L362" s="1039"/>
      <c r="M362" s="1039"/>
      <c r="N362" s="1039"/>
      <c r="O362" s="1039"/>
      <c r="P362" s="1037"/>
    </row>
    <row r="363" spans="3:16">
      <c r="C363" s="1042" t="s">
        <v>499</v>
      </c>
      <c r="D363" s="1036"/>
      <c r="E363" s="1040"/>
      <c r="F363" s="1039"/>
      <c r="G363" s="1039"/>
      <c r="H363" s="1039"/>
      <c r="I363" s="1039"/>
      <c r="J363" s="1038"/>
      <c r="K363" s="1040"/>
      <c r="L363" s="1039"/>
      <c r="M363" s="1039"/>
      <c r="N363" s="1039"/>
      <c r="O363" s="1039"/>
      <c r="P363" s="1037"/>
    </row>
    <row r="364" spans="3:16">
      <c r="C364" s="1042" t="s">
        <v>499</v>
      </c>
      <c r="D364" s="1041"/>
      <c r="E364" s="1040"/>
      <c r="F364" s="1039"/>
      <c r="G364" s="1039"/>
      <c r="H364" s="1039"/>
      <c r="I364" s="1039"/>
      <c r="J364" s="1038"/>
      <c r="K364" s="1040"/>
      <c r="L364" s="1039"/>
      <c r="M364" s="1039"/>
      <c r="N364" s="1039"/>
      <c r="O364" s="1039"/>
      <c r="P364" s="1037"/>
    </row>
    <row r="365" spans="3:16">
      <c r="C365" s="1042" t="s">
        <v>499</v>
      </c>
      <c r="D365" s="1036"/>
      <c r="E365" s="1040"/>
      <c r="F365" s="1039"/>
      <c r="G365" s="1039"/>
      <c r="H365" s="1039"/>
      <c r="I365" s="1039"/>
      <c r="J365" s="1038"/>
      <c r="K365" s="1040"/>
      <c r="L365" s="1039"/>
      <c r="M365" s="1039"/>
      <c r="N365" s="1039"/>
      <c r="O365" s="1039"/>
      <c r="P365" s="1037"/>
    </row>
    <row r="366" spans="3:16">
      <c r="C366" s="1042" t="s">
        <v>499</v>
      </c>
      <c r="D366" s="1041"/>
      <c r="E366" s="1040"/>
      <c r="F366" s="1039"/>
      <c r="G366" s="1039"/>
      <c r="H366" s="1039"/>
      <c r="I366" s="1039"/>
      <c r="J366" s="1038"/>
      <c r="K366" s="1040"/>
      <c r="L366" s="1039"/>
      <c r="M366" s="1039"/>
      <c r="N366" s="1039"/>
      <c r="O366" s="1039"/>
      <c r="P366" s="1037"/>
    </row>
    <row r="367" spans="3:16">
      <c r="C367" s="1042" t="s">
        <v>499</v>
      </c>
      <c r="D367" s="1036"/>
      <c r="E367" s="1040"/>
      <c r="F367" s="1039"/>
      <c r="G367" s="1039"/>
      <c r="H367" s="1039"/>
      <c r="I367" s="1039"/>
      <c r="J367" s="1038"/>
      <c r="K367" s="1040"/>
      <c r="L367" s="1039"/>
      <c r="M367" s="1039"/>
      <c r="N367" s="1039"/>
      <c r="O367" s="1039"/>
      <c r="P367" s="1037"/>
    </row>
    <row r="368" spans="3:16">
      <c r="C368" s="1042" t="s">
        <v>499</v>
      </c>
      <c r="D368" s="1041"/>
      <c r="E368" s="1040"/>
      <c r="F368" s="1039"/>
      <c r="G368" s="1039"/>
      <c r="H368" s="1039"/>
      <c r="I368" s="1039"/>
      <c r="J368" s="1038"/>
      <c r="K368" s="1040"/>
      <c r="L368" s="1039"/>
      <c r="M368" s="1039"/>
      <c r="N368" s="1039"/>
      <c r="O368" s="1039"/>
      <c r="P368" s="1037"/>
    </row>
    <row r="369" spans="3:16">
      <c r="C369" s="1042" t="s">
        <v>499</v>
      </c>
      <c r="D369" s="1036"/>
      <c r="E369" s="1040"/>
      <c r="F369" s="1039"/>
      <c r="G369" s="1039"/>
      <c r="H369" s="1039"/>
      <c r="I369" s="1039"/>
      <c r="J369" s="1038"/>
      <c r="K369" s="1040"/>
      <c r="L369" s="1039"/>
      <c r="M369" s="1039"/>
      <c r="N369" s="1039"/>
      <c r="O369" s="1039"/>
      <c r="P369" s="1037"/>
    </row>
    <row r="370" spans="3:16">
      <c r="C370" s="1042" t="s">
        <v>499</v>
      </c>
      <c r="D370" s="1041"/>
      <c r="E370" s="1040"/>
      <c r="F370" s="1039"/>
      <c r="G370" s="1039"/>
      <c r="H370" s="1039"/>
      <c r="I370" s="1039"/>
      <c r="J370" s="1038"/>
      <c r="K370" s="1040"/>
      <c r="L370" s="1039"/>
      <c r="M370" s="1039"/>
      <c r="N370" s="1039"/>
      <c r="O370" s="1039"/>
      <c r="P370" s="1037"/>
    </row>
    <row r="371" spans="3:16">
      <c r="C371" s="1042" t="s">
        <v>499</v>
      </c>
      <c r="D371" s="1036"/>
      <c r="E371" s="1040"/>
      <c r="F371" s="1039"/>
      <c r="G371" s="1039"/>
      <c r="H371" s="1039"/>
      <c r="I371" s="1039"/>
      <c r="J371" s="1038"/>
      <c r="K371" s="1040"/>
      <c r="L371" s="1039"/>
      <c r="M371" s="1039"/>
      <c r="N371" s="1039"/>
      <c r="O371" s="1039"/>
      <c r="P371" s="1037"/>
    </row>
    <row r="372" spans="3:16">
      <c r="C372" s="1042" t="s">
        <v>499</v>
      </c>
      <c r="D372" s="1041"/>
      <c r="E372" s="1040"/>
      <c r="F372" s="1039"/>
      <c r="G372" s="1039"/>
      <c r="H372" s="1039"/>
      <c r="I372" s="1039"/>
      <c r="J372" s="1038"/>
      <c r="K372" s="1040"/>
      <c r="L372" s="1039"/>
      <c r="M372" s="1039"/>
      <c r="N372" s="1039"/>
      <c r="O372" s="1039"/>
      <c r="P372" s="1037"/>
    </row>
    <row r="373" spans="3:16">
      <c r="C373" s="1042" t="s">
        <v>499</v>
      </c>
      <c r="D373" s="1036"/>
      <c r="E373" s="1040"/>
      <c r="F373" s="1039"/>
      <c r="G373" s="1039"/>
      <c r="H373" s="1039"/>
      <c r="I373" s="1039"/>
      <c r="J373" s="1038"/>
      <c r="K373" s="1040"/>
      <c r="L373" s="1039"/>
      <c r="M373" s="1039"/>
      <c r="N373" s="1039"/>
      <c r="O373" s="1039"/>
      <c r="P373" s="1037"/>
    </row>
    <row r="374" spans="3:16">
      <c r="C374" s="1042" t="s">
        <v>499</v>
      </c>
      <c r="D374" s="1041"/>
      <c r="E374" s="1040"/>
      <c r="F374" s="1039"/>
      <c r="G374" s="1039"/>
      <c r="H374" s="1039"/>
      <c r="I374" s="1039"/>
      <c r="J374" s="1038"/>
      <c r="K374" s="1040"/>
      <c r="L374" s="1039"/>
      <c r="M374" s="1039"/>
      <c r="N374" s="1039"/>
      <c r="O374" s="1039"/>
      <c r="P374" s="1037"/>
    </row>
    <row r="375" spans="3:16">
      <c r="C375" s="1042" t="s">
        <v>499</v>
      </c>
      <c r="D375" s="1036"/>
      <c r="E375" s="1040"/>
      <c r="F375" s="1039"/>
      <c r="G375" s="1039"/>
      <c r="H375" s="1039"/>
      <c r="I375" s="1039"/>
      <c r="J375" s="1038"/>
      <c r="K375" s="1040"/>
      <c r="L375" s="1039"/>
      <c r="M375" s="1039"/>
      <c r="N375" s="1039"/>
      <c r="O375" s="1039"/>
      <c r="P375" s="1037"/>
    </row>
    <row r="376" spans="3:16">
      <c r="C376" s="1042" t="s">
        <v>499</v>
      </c>
      <c r="D376" s="1041"/>
      <c r="E376" s="1040"/>
      <c r="F376" s="1039"/>
      <c r="G376" s="1039"/>
      <c r="H376" s="1039"/>
      <c r="I376" s="1039"/>
      <c r="J376" s="1038"/>
      <c r="K376" s="1040"/>
      <c r="L376" s="1039"/>
      <c r="M376" s="1039"/>
      <c r="N376" s="1039"/>
      <c r="O376" s="1039"/>
      <c r="P376" s="1037"/>
    </row>
    <row r="377" spans="3:16">
      <c r="C377" s="1042" t="s">
        <v>499</v>
      </c>
      <c r="D377" s="1036"/>
      <c r="E377" s="1040"/>
      <c r="F377" s="1039"/>
      <c r="G377" s="1039"/>
      <c r="H377" s="1039"/>
      <c r="I377" s="1039"/>
      <c r="J377" s="1038"/>
      <c r="K377" s="1040"/>
      <c r="L377" s="1039"/>
      <c r="M377" s="1039"/>
      <c r="N377" s="1039"/>
      <c r="O377" s="1039"/>
      <c r="P377" s="1037"/>
    </row>
    <row r="378" spans="3:16">
      <c r="C378" s="1042" t="s">
        <v>499</v>
      </c>
      <c r="D378" s="1041"/>
      <c r="E378" s="1040"/>
      <c r="F378" s="1039"/>
      <c r="G378" s="1039"/>
      <c r="H378" s="1039"/>
      <c r="I378" s="1039"/>
      <c r="J378" s="1038"/>
      <c r="K378" s="1040"/>
      <c r="L378" s="1039"/>
      <c r="M378" s="1039"/>
      <c r="N378" s="1039"/>
      <c r="O378" s="1039"/>
      <c r="P378" s="1037"/>
    </row>
    <row r="379" spans="3:16">
      <c r="C379" s="1042" t="s">
        <v>499</v>
      </c>
      <c r="D379" s="1036"/>
      <c r="E379" s="1040"/>
      <c r="F379" s="1039"/>
      <c r="G379" s="1039"/>
      <c r="H379" s="1039"/>
      <c r="I379" s="1039"/>
      <c r="J379" s="1038"/>
      <c r="K379" s="1040"/>
      <c r="L379" s="1039"/>
      <c r="M379" s="1039"/>
      <c r="N379" s="1039"/>
      <c r="O379" s="1039"/>
      <c r="P379" s="1037"/>
    </row>
    <row r="380" spans="3:16">
      <c r="C380" s="1042" t="s">
        <v>499</v>
      </c>
      <c r="D380" s="1041"/>
      <c r="E380" s="1040"/>
      <c r="F380" s="1039"/>
      <c r="G380" s="1039"/>
      <c r="H380" s="1039"/>
      <c r="I380" s="1039"/>
      <c r="J380" s="1038"/>
      <c r="K380" s="1040"/>
      <c r="L380" s="1039"/>
      <c r="M380" s="1039"/>
      <c r="N380" s="1039"/>
      <c r="O380" s="1039"/>
      <c r="P380" s="1037"/>
    </row>
    <row r="381" spans="3:16">
      <c r="C381" s="1042" t="s">
        <v>499</v>
      </c>
      <c r="D381" s="1036"/>
      <c r="E381" s="1040"/>
      <c r="F381" s="1039"/>
      <c r="G381" s="1039"/>
      <c r="H381" s="1039"/>
      <c r="I381" s="1039"/>
      <c r="J381" s="1038"/>
      <c r="K381" s="1040"/>
      <c r="L381" s="1039"/>
      <c r="M381" s="1039"/>
      <c r="N381" s="1039"/>
      <c r="O381" s="1039"/>
      <c r="P381" s="1037"/>
    </row>
    <row r="382" spans="3:16">
      <c r="C382" s="1042" t="s">
        <v>499</v>
      </c>
      <c r="D382" s="1041"/>
      <c r="E382" s="1040"/>
      <c r="F382" s="1039"/>
      <c r="G382" s="1039"/>
      <c r="H382" s="1039"/>
      <c r="I382" s="1039"/>
      <c r="J382" s="1038"/>
      <c r="K382" s="1040"/>
      <c r="L382" s="1039"/>
      <c r="M382" s="1039"/>
      <c r="N382" s="1039"/>
      <c r="O382" s="1039"/>
      <c r="P382" s="1037"/>
    </row>
    <row r="383" spans="3:16">
      <c r="C383" s="1042" t="s">
        <v>499</v>
      </c>
      <c r="D383" s="1036"/>
      <c r="E383" s="1040"/>
      <c r="F383" s="1039"/>
      <c r="G383" s="1039"/>
      <c r="H383" s="1039"/>
      <c r="I383" s="1039"/>
      <c r="J383" s="1038"/>
      <c r="K383" s="1040"/>
      <c r="L383" s="1039"/>
      <c r="M383" s="1039"/>
      <c r="N383" s="1039"/>
      <c r="O383" s="1039"/>
      <c r="P383" s="1037"/>
    </row>
    <row r="384" spans="3:16">
      <c r="C384" s="1042" t="s">
        <v>499</v>
      </c>
      <c r="D384" s="1041"/>
      <c r="E384" s="1040"/>
      <c r="F384" s="1039"/>
      <c r="G384" s="1039"/>
      <c r="H384" s="1039"/>
      <c r="I384" s="1039"/>
      <c r="J384" s="1038"/>
      <c r="K384" s="1040"/>
      <c r="L384" s="1039"/>
      <c r="M384" s="1039"/>
      <c r="N384" s="1039"/>
      <c r="O384" s="1039"/>
      <c r="P384" s="1037"/>
    </row>
    <row r="385" spans="3:16">
      <c r="C385" s="1042" t="s">
        <v>499</v>
      </c>
      <c r="D385" s="1036"/>
      <c r="E385" s="1040"/>
      <c r="F385" s="1039"/>
      <c r="G385" s="1039"/>
      <c r="H385" s="1039"/>
      <c r="I385" s="1039"/>
      <c r="J385" s="1038"/>
      <c r="K385" s="1040"/>
      <c r="L385" s="1039"/>
      <c r="M385" s="1039"/>
      <c r="N385" s="1039"/>
      <c r="O385" s="1039"/>
      <c r="P385" s="1037"/>
    </row>
    <row r="386" spans="3:16">
      <c r="C386" s="1042" t="s">
        <v>499</v>
      </c>
      <c r="D386" s="1041"/>
      <c r="E386" s="1040"/>
      <c r="F386" s="1039"/>
      <c r="G386" s="1039"/>
      <c r="H386" s="1039"/>
      <c r="I386" s="1039"/>
      <c r="J386" s="1038"/>
      <c r="K386" s="1040"/>
      <c r="L386" s="1039"/>
      <c r="M386" s="1039"/>
      <c r="N386" s="1039"/>
      <c r="O386" s="1039"/>
      <c r="P386" s="1037"/>
    </row>
    <row r="387" spans="3:16">
      <c r="C387" s="1042" t="s">
        <v>499</v>
      </c>
      <c r="D387" s="1036"/>
      <c r="E387" s="1040"/>
      <c r="F387" s="1039"/>
      <c r="G387" s="1039"/>
      <c r="H387" s="1039"/>
      <c r="I387" s="1039"/>
      <c r="J387" s="1038"/>
      <c r="K387" s="1040"/>
      <c r="L387" s="1039"/>
      <c r="M387" s="1039"/>
      <c r="N387" s="1039"/>
      <c r="O387" s="1039"/>
      <c r="P387" s="1037"/>
    </row>
    <row r="388" spans="3:16">
      <c r="C388" s="1042" t="s">
        <v>499</v>
      </c>
      <c r="D388" s="1041"/>
      <c r="E388" s="1040"/>
      <c r="F388" s="1039"/>
      <c r="G388" s="1039"/>
      <c r="H388" s="1039"/>
      <c r="I388" s="1039"/>
      <c r="J388" s="1038"/>
      <c r="K388" s="1040"/>
      <c r="L388" s="1039"/>
      <c r="M388" s="1039"/>
      <c r="N388" s="1039"/>
      <c r="O388" s="1039"/>
      <c r="P388" s="1037"/>
    </row>
    <row r="389" spans="3:16">
      <c r="C389" s="1042" t="s">
        <v>499</v>
      </c>
      <c r="D389" s="1036"/>
      <c r="E389" s="1040"/>
      <c r="F389" s="1039"/>
      <c r="G389" s="1039"/>
      <c r="H389" s="1039"/>
      <c r="I389" s="1039"/>
      <c r="J389" s="1038"/>
      <c r="K389" s="1040"/>
      <c r="L389" s="1039"/>
      <c r="M389" s="1039"/>
      <c r="N389" s="1039"/>
      <c r="O389" s="1039"/>
      <c r="P389" s="1037"/>
    </row>
    <row r="390" spans="3:16">
      <c r="C390" s="1042" t="s">
        <v>499</v>
      </c>
      <c r="D390" s="1041"/>
      <c r="E390" s="1040"/>
      <c r="F390" s="1039"/>
      <c r="G390" s="1039"/>
      <c r="H390" s="1039"/>
      <c r="I390" s="1039"/>
      <c r="J390" s="1038"/>
      <c r="K390" s="1040"/>
      <c r="L390" s="1039"/>
      <c r="M390" s="1039"/>
      <c r="N390" s="1039"/>
      <c r="O390" s="1039"/>
      <c r="P390" s="1037"/>
    </row>
    <row r="391" spans="3:16">
      <c r="C391" s="1042" t="s">
        <v>499</v>
      </c>
      <c r="D391" s="1036"/>
      <c r="E391" s="1040"/>
      <c r="F391" s="1039"/>
      <c r="G391" s="1039"/>
      <c r="H391" s="1039"/>
      <c r="I391" s="1039"/>
      <c r="J391" s="1038"/>
      <c r="K391" s="1040"/>
      <c r="L391" s="1039"/>
      <c r="M391" s="1039"/>
      <c r="N391" s="1039"/>
      <c r="O391" s="1039"/>
      <c r="P391" s="1037"/>
    </row>
    <row r="392" spans="3:16">
      <c r="C392" s="1042" t="s">
        <v>499</v>
      </c>
      <c r="D392" s="1041"/>
      <c r="E392" s="1040"/>
      <c r="F392" s="1039"/>
      <c r="G392" s="1039"/>
      <c r="H392" s="1039"/>
      <c r="I392" s="1039"/>
      <c r="J392" s="1038"/>
      <c r="K392" s="1040"/>
      <c r="L392" s="1039"/>
      <c r="M392" s="1039"/>
      <c r="N392" s="1039"/>
      <c r="O392" s="1039"/>
      <c r="P392" s="1037"/>
    </row>
    <row r="393" spans="3:16">
      <c r="C393" s="1042" t="s">
        <v>499</v>
      </c>
      <c r="D393" s="1036"/>
      <c r="E393" s="1040"/>
      <c r="F393" s="1039"/>
      <c r="G393" s="1039"/>
      <c r="H393" s="1039"/>
      <c r="I393" s="1039"/>
      <c r="J393" s="1038"/>
      <c r="K393" s="1040"/>
      <c r="L393" s="1039"/>
      <c r="M393" s="1039"/>
      <c r="N393" s="1039"/>
      <c r="O393" s="1039"/>
      <c r="P393" s="1037"/>
    </row>
    <row r="394" spans="3:16">
      <c r="C394" s="1042" t="s">
        <v>499</v>
      </c>
      <c r="D394" s="1041"/>
      <c r="E394" s="1040"/>
      <c r="F394" s="1039"/>
      <c r="G394" s="1039"/>
      <c r="H394" s="1039"/>
      <c r="I394" s="1039"/>
      <c r="J394" s="1038"/>
      <c r="K394" s="1040"/>
      <c r="L394" s="1039"/>
      <c r="M394" s="1039"/>
      <c r="N394" s="1039"/>
      <c r="O394" s="1039"/>
      <c r="P394" s="1037"/>
    </row>
    <row r="395" spans="3:16">
      <c r="C395" s="1042" t="s">
        <v>499</v>
      </c>
      <c r="D395" s="1036"/>
      <c r="E395" s="1040"/>
      <c r="F395" s="1039"/>
      <c r="G395" s="1039"/>
      <c r="H395" s="1039"/>
      <c r="I395" s="1039"/>
      <c r="J395" s="1038"/>
      <c r="K395" s="1040"/>
      <c r="L395" s="1039"/>
      <c r="M395" s="1039"/>
      <c r="N395" s="1039"/>
      <c r="O395" s="1039"/>
      <c r="P395" s="1037"/>
    </row>
    <row r="396" spans="3:16">
      <c r="C396" s="1042" t="s">
        <v>499</v>
      </c>
      <c r="D396" s="1041"/>
      <c r="E396" s="1040"/>
      <c r="F396" s="1039"/>
      <c r="G396" s="1039"/>
      <c r="H396" s="1039"/>
      <c r="I396" s="1039"/>
      <c r="J396" s="1038"/>
      <c r="K396" s="1040"/>
      <c r="L396" s="1039"/>
      <c r="M396" s="1039"/>
      <c r="N396" s="1039"/>
      <c r="O396" s="1039"/>
      <c r="P396" s="1037"/>
    </row>
    <row r="397" spans="3:16">
      <c r="C397" s="1042" t="s">
        <v>499</v>
      </c>
      <c r="D397" s="1036"/>
      <c r="E397" s="1040"/>
      <c r="F397" s="1039"/>
      <c r="G397" s="1039"/>
      <c r="H397" s="1039"/>
      <c r="I397" s="1039"/>
      <c r="J397" s="1038"/>
      <c r="K397" s="1040"/>
      <c r="L397" s="1039"/>
      <c r="M397" s="1039"/>
      <c r="N397" s="1039"/>
      <c r="O397" s="1039"/>
      <c r="P397" s="1037"/>
    </row>
    <row r="398" spans="3:16">
      <c r="C398" s="1042" t="s">
        <v>499</v>
      </c>
      <c r="D398" s="1041"/>
      <c r="E398" s="1040"/>
      <c r="F398" s="1039"/>
      <c r="G398" s="1039"/>
      <c r="H398" s="1039"/>
      <c r="I398" s="1039"/>
      <c r="J398" s="1038"/>
      <c r="K398" s="1040"/>
      <c r="L398" s="1039"/>
      <c r="M398" s="1039"/>
      <c r="N398" s="1039"/>
      <c r="O398" s="1039"/>
      <c r="P398" s="1037"/>
    </row>
    <row r="399" spans="3:16">
      <c r="C399" s="1042" t="s">
        <v>499</v>
      </c>
      <c r="D399" s="1036"/>
      <c r="E399" s="1040"/>
      <c r="F399" s="1039"/>
      <c r="G399" s="1039"/>
      <c r="H399" s="1039"/>
      <c r="I399" s="1039"/>
      <c r="J399" s="1038"/>
      <c r="K399" s="1040"/>
      <c r="L399" s="1039"/>
      <c r="M399" s="1039"/>
      <c r="N399" s="1039"/>
      <c r="O399" s="1039"/>
      <c r="P399" s="1037"/>
    </row>
    <row r="400" spans="3:16">
      <c r="C400" s="1042" t="s">
        <v>499</v>
      </c>
      <c r="D400" s="1041"/>
      <c r="E400" s="1040"/>
      <c r="F400" s="1039"/>
      <c r="G400" s="1039"/>
      <c r="H400" s="1039"/>
      <c r="I400" s="1039"/>
      <c r="J400" s="1038"/>
      <c r="K400" s="1040"/>
      <c r="L400" s="1039"/>
      <c r="M400" s="1039"/>
      <c r="N400" s="1039"/>
      <c r="O400" s="1039"/>
      <c r="P400" s="1037"/>
    </row>
    <row r="401" spans="3:16">
      <c r="C401" s="1042" t="s">
        <v>499</v>
      </c>
      <c r="D401" s="1036"/>
      <c r="E401" s="1040"/>
      <c r="F401" s="1039"/>
      <c r="G401" s="1039"/>
      <c r="H401" s="1039"/>
      <c r="I401" s="1039"/>
      <c r="J401" s="1038"/>
      <c r="K401" s="1040"/>
      <c r="L401" s="1039"/>
      <c r="M401" s="1039"/>
      <c r="N401" s="1039"/>
      <c r="O401" s="1039"/>
      <c r="P401" s="1037"/>
    </row>
    <row r="402" spans="3:16">
      <c r="C402" s="1042" t="s">
        <v>499</v>
      </c>
      <c r="D402" s="1041"/>
      <c r="E402" s="1040"/>
      <c r="F402" s="1039"/>
      <c r="G402" s="1039"/>
      <c r="H402" s="1039"/>
      <c r="I402" s="1039"/>
      <c r="J402" s="1038"/>
      <c r="K402" s="1040"/>
      <c r="L402" s="1039"/>
      <c r="M402" s="1039"/>
      <c r="N402" s="1039"/>
      <c r="O402" s="1039"/>
      <c r="P402" s="1037"/>
    </row>
    <row r="403" spans="3:16">
      <c r="C403" s="1042" t="s">
        <v>499</v>
      </c>
      <c r="D403" s="1036"/>
      <c r="E403" s="1040"/>
      <c r="F403" s="1039"/>
      <c r="G403" s="1039"/>
      <c r="H403" s="1039"/>
      <c r="I403" s="1039"/>
      <c r="J403" s="1038"/>
      <c r="K403" s="1040"/>
      <c r="L403" s="1039"/>
      <c r="M403" s="1039"/>
      <c r="N403" s="1039"/>
      <c r="O403" s="1039"/>
      <c r="P403" s="1037"/>
    </row>
    <row r="404" spans="3:16">
      <c r="C404" s="1042" t="s">
        <v>499</v>
      </c>
      <c r="D404" s="1041"/>
      <c r="E404" s="1040"/>
      <c r="F404" s="1039"/>
      <c r="G404" s="1039"/>
      <c r="H404" s="1039"/>
      <c r="I404" s="1039"/>
      <c r="J404" s="1038"/>
      <c r="K404" s="1040"/>
      <c r="L404" s="1039"/>
      <c r="M404" s="1039"/>
      <c r="N404" s="1039"/>
      <c r="O404" s="1039"/>
      <c r="P404" s="1037"/>
    </row>
    <row r="405" spans="3:16">
      <c r="C405" s="1042" t="s">
        <v>499</v>
      </c>
      <c r="D405" s="1036"/>
      <c r="E405" s="1040"/>
      <c r="F405" s="1039"/>
      <c r="G405" s="1039"/>
      <c r="H405" s="1039"/>
      <c r="I405" s="1039"/>
      <c r="J405" s="1038"/>
      <c r="K405" s="1040"/>
      <c r="L405" s="1039"/>
      <c r="M405" s="1039"/>
      <c r="N405" s="1039"/>
      <c r="O405" s="1039"/>
      <c r="P405" s="1037"/>
    </row>
    <row r="406" spans="3:16">
      <c r="C406" s="1042" t="s">
        <v>499</v>
      </c>
      <c r="D406" s="1041"/>
      <c r="E406" s="1040"/>
      <c r="F406" s="1039"/>
      <c r="G406" s="1039"/>
      <c r="H406" s="1039"/>
      <c r="I406" s="1039"/>
      <c r="J406" s="1038"/>
      <c r="K406" s="1040"/>
      <c r="L406" s="1039"/>
      <c r="M406" s="1039"/>
      <c r="N406" s="1039"/>
      <c r="O406" s="1039"/>
      <c r="P406" s="1037"/>
    </row>
    <row r="407" spans="3:16">
      <c r="C407" s="1042" t="s">
        <v>499</v>
      </c>
      <c r="D407" s="1036"/>
      <c r="E407" s="1040"/>
      <c r="F407" s="1039"/>
      <c r="G407" s="1039"/>
      <c r="H407" s="1039"/>
      <c r="I407" s="1039"/>
      <c r="J407" s="1038"/>
      <c r="K407" s="1040"/>
      <c r="L407" s="1039"/>
      <c r="M407" s="1039"/>
      <c r="N407" s="1039"/>
      <c r="O407" s="1039"/>
      <c r="P407" s="1037"/>
    </row>
    <row r="408" spans="3:16">
      <c r="C408" s="1042" t="s">
        <v>499</v>
      </c>
      <c r="D408" s="1041"/>
      <c r="E408" s="1040"/>
      <c r="F408" s="1039"/>
      <c r="G408" s="1039"/>
      <c r="H408" s="1039"/>
      <c r="I408" s="1039"/>
      <c r="J408" s="1038"/>
      <c r="K408" s="1040"/>
      <c r="L408" s="1039"/>
      <c r="M408" s="1039"/>
      <c r="N408" s="1039"/>
      <c r="O408" s="1039"/>
      <c r="P408" s="1037"/>
    </row>
    <row r="409" spans="3:16">
      <c r="C409" s="1042" t="s">
        <v>499</v>
      </c>
      <c r="D409" s="1036"/>
      <c r="E409" s="1040"/>
      <c r="F409" s="1039"/>
      <c r="G409" s="1039"/>
      <c r="H409" s="1039"/>
      <c r="I409" s="1039"/>
      <c r="J409" s="1038"/>
      <c r="K409" s="1040"/>
      <c r="L409" s="1039"/>
      <c r="M409" s="1039"/>
      <c r="N409" s="1039"/>
      <c r="O409" s="1039"/>
      <c r="P409" s="1037"/>
    </row>
    <row r="410" spans="3:16">
      <c r="C410" s="1042" t="s">
        <v>499</v>
      </c>
      <c r="D410" s="1041"/>
      <c r="E410" s="1040"/>
      <c r="F410" s="1039"/>
      <c r="G410" s="1039"/>
      <c r="H410" s="1039"/>
      <c r="I410" s="1039"/>
      <c r="J410" s="1038"/>
      <c r="K410" s="1040"/>
      <c r="L410" s="1039"/>
      <c r="M410" s="1039"/>
      <c r="N410" s="1039"/>
      <c r="O410" s="1039"/>
      <c r="P410" s="1037"/>
    </row>
    <row r="411" spans="3:16">
      <c r="C411" s="1042" t="s">
        <v>499</v>
      </c>
      <c r="D411" s="1036"/>
      <c r="E411" s="1040"/>
      <c r="F411" s="1039"/>
      <c r="G411" s="1039"/>
      <c r="H411" s="1039"/>
      <c r="I411" s="1039"/>
      <c r="J411" s="1038"/>
      <c r="K411" s="1040"/>
      <c r="L411" s="1039"/>
      <c r="M411" s="1039"/>
      <c r="N411" s="1039"/>
      <c r="O411" s="1039"/>
      <c r="P411" s="1037"/>
    </row>
    <row r="412" spans="3:16">
      <c r="C412" s="1042" t="s">
        <v>499</v>
      </c>
      <c r="D412" s="1041"/>
      <c r="E412" s="1040"/>
      <c r="F412" s="1039"/>
      <c r="G412" s="1039"/>
      <c r="H412" s="1039"/>
      <c r="I412" s="1039"/>
      <c r="J412" s="1038"/>
      <c r="K412" s="1040"/>
      <c r="L412" s="1039"/>
      <c r="M412" s="1039"/>
      <c r="N412" s="1039"/>
      <c r="O412" s="1039"/>
      <c r="P412" s="1037"/>
    </row>
    <row r="413" spans="3:16">
      <c r="C413" s="1042" t="s">
        <v>499</v>
      </c>
      <c r="D413" s="1036"/>
      <c r="E413" s="1040"/>
      <c r="F413" s="1039"/>
      <c r="G413" s="1039"/>
      <c r="H413" s="1039"/>
      <c r="I413" s="1039"/>
      <c r="J413" s="1038"/>
      <c r="K413" s="1040"/>
      <c r="L413" s="1039"/>
      <c r="M413" s="1039"/>
      <c r="N413" s="1039"/>
      <c r="O413" s="1039"/>
      <c r="P413" s="1037"/>
    </row>
    <row r="414" spans="3:16">
      <c r="C414" s="1042" t="s">
        <v>499</v>
      </c>
      <c r="D414" s="1041"/>
      <c r="E414" s="1040"/>
      <c r="F414" s="1039"/>
      <c r="G414" s="1039"/>
      <c r="H414" s="1039"/>
      <c r="I414" s="1039"/>
      <c r="J414" s="1038"/>
      <c r="K414" s="1040"/>
      <c r="L414" s="1039"/>
      <c r="M414" s="1039"/>
      <c r="N414" s="1039"/>
      <c r="O414" s="1039"/>
      <c r="P414" s="1037"/>
    </row>
    <row r="415" spans="3:16">
      <c r="C415" s="1042" t="s">
        <v>499</v>
      </c>
      <c r="D415" s="1036"/>
      <c r="E415" s="1040"/>
      <c r="F415" s="1039"/>
      <c r="G415" s="1039"/>
      <c r="H415" s="1039"/>
      <c r="I415" s="1039"/>
      <c r="J415" s="1038"/>
      <c r="K415" s="1040"/>
      <c r="L415" s="1039"/>
      <c r="M415" s="1039"/>
      <c r="N415" s="1039"/>
      <c r="O415" s="1039"/>
      <c r="P415" s="1037"/>
    </row>
    <row r="416" spans="3:16">
      <c r="C416" s="1042" t="s">
        <v>499</v>
      </c>
      <c r="D416" s="1041"/>
      <c r="E416" s="1040"/>
      <c r="F416" s="1039"/>
      <c r="G416" s="1039"/>
      <c r="H416" s="1039"/>
      <c r="I416" s="1039"/>
      <c r="J416" s="1038"/>
      <c r="K416" s="1040"/>
      <c r="L416" s="1039"/>
      <c r="M416" s="1039"/>
      <c r="N416" s="1039"/>
      <c r="O416" s="1039"/>
      <c r="P416" s="1037"/>
    </row>
    <row r="417" spans="3:16">
      <c r="C417" s="1042" t="s">
        <v>499</v>
      </c>
      <c r="D417" s="1036"/>
      <c r="E417" s="1040"/>
      <c r="F417" s="1039"/>
      <c r="G417" s="1039"/>
      <c r="H417" s="1039"/>
      <c r="I417" s="1039"/>
      <c r="J417" s="1038"/>
      <c r="K417" s="1040"/>
      <c r="L417" s="1039"/>
      <c r="M417" s="1039"/>
      <c r="N417" s="1039"/>
      <c r="O417" s="1039"/>
      <c r="P417" s="1037"/>
    </row>
    <row r="418" spans="3:16">
      <c r="C418" s="1042" t="s">
        <v>499</v>
      </c>
      <c r="D418" s="1041"/>
      <c r="E418" s="1040"/>
      <c r="F418" s="1039"/>
      <c r="G418" s="1039"/>
      <c r="H418" s="1039"/>
      <c r="I418" s="1039"/>
      <c r="J418" s="1038"/>
      <c r="K418" s="1040"/>
      <c r="L418" s="1039"/>
      <c r="M418" s="1039"/>
      <c r="N418" s="1039"/>
      <c r="O418" s="1039"/>
      <c r="P418" s="1037"/>
    </row>
    <row r="419" spans="3:16">
      <c r="C419" s="1042" t="s">
        <v>499</v>
      </c>
      <c r="D419" s="1036"/>
      <c r="E419" s="1040"/>
      <c r="F419" s="1039"/>
      <c r="G419" s="1039"/>
      <c r="H419" s="1039"/>
      <c r="I419" s="1039"/>
      <c r="J419" s="1038"/>
      <c r="K419" s="1040"/>
      <c r="L419" s="1039"/>
      <c r="M419" s="1039"/>
      <c r="N419" s="1039"/>
      <c r="O419" s="1039"/>
      <c r="P419" s="1037"/>
    </row>
    <row r="420" spans="3:16">
      <c r="C420" s="1042" t="s">
        <v>499</v>
      </c>
      <c r="D420" s="1041"/>
      <c r="E420" s="1040"/>
      <c r="F420" s="1039"/>
      <c r="G420" s="1039"/>
      <c r="H420" s="1039"/>
      <c r="I420" s="1039"/>
      <c r="J420" s="1038"/>
      <c r="K420" s="1040"/>
      <c r="L420" s="1039"/>
      <c r="M420" s="1039"/>
      <c r="N420" s="1039"/>
      <c r="O420" s="1039"/>
      <c r="P420" s="1037"/>
    </row>
    <row r="421" spans="3:16">
      <c r="C421" s="1042" t="s">
        <v>499</v>
      </c>
      <c r="D421" s="1036"/>
      <c r="E421" s="1040"/>
      <c r="F421" s="1039"/>
      <c r="G421" s="1039"/>
      <c r="H421" s="1039"/>
      <c r="I421" s="1039"/>
      <c r="J421" s="1038"/>
      <c r="K421" s="1040"/>
      <c r="L421" s="1039"/>
      <c r="M421" s="1039"/>
      <c r="N421" s="1039"/>
      <c r="O421" s="1039"/>
      <c r="P421" s="1037"/>
    </row>
    <row r="422" spans="3:16">
      <c r="C422" s="1042" t="s">
        <v>499</v>
      </c>
      <c r="D422" s="1041"/>
      <c r="E422" s="1040"/>
      <c r="F422" s="1039"/>
      <c r="G422" s="1039"/>
      <c r="H422" s="1039"/>
      <c r="I422" s="1039"/>
      <c r="J422" s="1038"/>
      <c r="K422" s="1040"/>
      <c r="L422" s="1039"/>
      <c r="M422" s="1039"/>
      <c r="N422" s="1039"/>
      <c r="O422" s="1039"/>
      <c r="P422" s="1037"/>
    </row>
    <row r="423" spans="3:16">
      <c r="C423" s="1042" t="s">
        <v>499</v>
      </c>
      <c r="D423" s="1036"/>
      <c r="E423" s="1040"/>
      <c r="F423" s="1039"/>
      <c r="G423" s="1039"/>
      <c r="H423" s="1039"/>
      <c r="I423" s="1039"/>
      <c r="J423" s="1038"/>
      <c r="K423" s="1040"/>
      <c r="L423" s="1039"/>
      <c r="M423" s="1039"/>
      <c r="N423" s="1039"/>
      <c r="O423" s="1039"/>
      <c r="P423" s="1037"/>
    </row>
    <row r="424" spans="3:16">
      <c r="C424" s="1042" t="s">
        <v>499</v>
      </c>
      <c r="D424" s="1041"/>
      <c r="E424" s="1040"/>
      <c r="F424" s="1039"/>
      <c r="G424" s="1039"/>
      <c r="H424" s="1039"/>
      <c r="I424" s="1039"/>
      <c r="J424" s="1038"/>
      <c r="K424" s="1040"/>
      <c r="L424" s="1039"/>
      <c r="M424" s="1039"/>
      <c r="N424" s="1039"/>
      <c r="O424" s="1039"/>
      <c r="P424" s="1037"/>
    </row>
    <row r="425" spans="3:16">
      <c r="C425" s="1042" t="s">
        <v>499</v>
      </c>
      <c r="D425" s="1036"/>
      <c r="E425" s="1040"/>
      <c r="F425" s="1039"/>
      <c r="G425" s="1039"/>
      <c r="H425" s="1039"/>
      <c r="I425" s="1039"/>
      <c r="J425" s="1038"/>
      <c r="K425" s="1040"/>
      <c r="L425" s="1039"/>
      <c r="M425" s="1039"/>
      <c r="N425" s="1039"/>
      <c r="O425" s="1039"/>
      <c r="P425" s="1037"/>
    </row>
    <row r="426" spans="3:16">
      <c r="C426" s="1042" t="s">
        <v>499</v>
      </c>
      <c r="D426" s="1041"/>
      <c r="E426" s="1040"/>
      <c r="F426" s="1039"/>
      <c r="G426" s="1039"/>
      <c r="H426" s="1039"/>
      <c r="I426" s="1039"/>
      <c r="J426" s="1038"/>
      <c r="K426" s="1040"/>
      <c r="L426" s="1039"/>
      <c r="M426" s="1039"/>
      <c r="N426" s="1039"/>
      <c r="O426" s="1039"/>
      <c r="P426" s="1037"/>
    </row>
    <row r="427" spans="3:16">
      <c r="C427" s="1042" t="s">
        <v>499</v>
      </c>
      <c r="D427" s="1036"/>
      <c r="E427" s="1040"/>
      <c r="F427" s="1039"/>
      <c r="G427" s="1039"/>
      <c r="H427" s="1039"/>
      <c r="I427" s="1039"/>
      <c r="J427" s="1038"/>
      <c r="K427" s="1040"/>
      <c r="L427" s="1039"/>
      <c r="M427" s="1039"/>
      <c r="N427" s="1039"/>
      <c r="O427" s="1039"/>
      <c r="P427" s="1037"/>
    </row>
    <row r="428" spans="3:16">
      <c r="C428" s="1042" t="s">
        <v>499</v>
      </c>
      <c r="D428" s="1041"/>
      <c r="E428" s="1040"/>
      <c r="F428" s="1039"/>
      <c r="G428" s="1039"/>
      <c r="H428" s="1039"/>
      <c r="I428" s="1039"/>
      <c r="J428" s="1038"/>
      <c r="K428" s="1040"/>
      <c r="L428" s="1039"/>
      <c r="M428" s="1039"/>
      <c r="N428" s="1039"/>
      <c r="O428" s="1039"/>
      <c r="P428" s="1037"/>
    </row>
    <row r="429" spans="3:16">
      <c r="C429" s="1042" t="s">
        <v>499</v>
      </c>
      <c r="D429" s="1036"/>
      <c r="E429" s="1040"/>
      <c r="F429" s="1039"/>
      <c r="G429" s="1039"/>
      <c r="H429" s="1039"/>
      <c r="I429" s="1039"/>
      <c r="J429" s="1038"/>
      <c r="K429" s="1040"/>
      <c r="L429" s="1039"/>
      <c r="M429" s="1039"/>
      <c r="N429" s="1039"/>
      <c r="O429" s="1039"/>
      <c r="P429" s="1037"/>
    </row>
    <row r="430" spans="3:16">
      <c r="C430" s="1042" t="s">
        <v>499</v>
      </c>
      <c r="D430" s="1041"/>
      <c r="E430" s="1040"/>
      <c r="F430" s="1039"/>
      <c r="G430" s="1039"/>
      <c r="H430" s="1039"/>
      <c r="I430" s="1039"/>
      <c r="J430" s="1038"/>
      <c r="K430" s="1040"/>
      <c r="L430" s="1039"/>
      <c r="M430" s="1039"/>
      <c r="N430" s="1039"/>
      <c r="O430" s="1039"/>
      <c r="P430" s="1037"/>
    </row>
    <row r="431" spans="3:16">
      <c r="C431" s="1042" t="s">
        <v>499</v>
      </c>
      <c r="D431" s="1036"/>
      <c r="E431" s="1040"/>
      <c r="F431" s="1039"/>
      <c r="G431" s="1039"/>
      <c r="H431" s="1039"/>
      <c r="I431" s="1039"/>
      <c r="J431" s="1038"/>
      <c r="K431" s="1040"/>
      <c r="L431" s="1039"/>
      <c r="M431" s="1039"/>
      <c r="N431" s="1039"/>
      <c r="O431" s="1039"/>
      <c r="P431" s="1037"/>
    </row>
    <row r="432" spans="3:16">
      <c r="C432" s="1042" t="s">
        <v>499</v>
      </c>
      <c r="D432" s="1041"/>
      <c r="E432" s="1040"/>
      <c r="F432" s="1039"/>
      <c r="G432" s="1039"/>
      <c r="H432" s="1039"/>
      <c r="I432" s="1039"/>
      <c r="J432" s="1038"/>
      <c r="K432" s="1040"/>
      <c r="L432" s="1039"/>
      <c r="M432" s="1039"/>
      <c r="N432" s="1039"/>
      <c r="O432" s="1039"/>
      <c r="P432" s="1037"/>
    </row>
    <row r="433" spans="3:16">
      <c r="C433" s="1042" t="s">
        <v>499</v>
      </c>
      <c r="D433" s="1036"/>
      <c r="E433" s="1040"/>
      <c r="F433" s="1039"/>
      <c r="G433" s="1039"/>
      <c r="H433" s="1039"/>
      <c r="I433" s="1039"/>
      <c r="J433" s="1038"/>
      <c r="K433" s="1040"/>
      <c r="L433" s="1039"/>
      <c r="M433" s="1039"/>
      <c r="N433" s="1039"/>
      <c r="O433" s="1039"/>
      <c r="P433" s="1037"/>
    </row>
    <row r="434" spans="3:16">
      <c r="C434" s="1042" t="s">
        <v>499</v>
      </c>
      <c r="D434" s="1041"/>
      <c r="E434" s="1040"/>
      <c r="F434" s="1039"/>
      <c r="G434" s="1039"/>
      <c r="H434" s="1039"/>
      <c r="I434" s="1039"/>
      <c r="J434" s="1038"/>
      <c r="K434" s="1040"/>
      <c r="L434" s="1039"/>
      <c r="M434" s="1039"/>
      <c r="N434" s="1039"/>
      <c r="O434" s="1039"/>
      <c r="P434" s="1037"/>
    </row>
    <row r="435" spans="3:16">
      <c r="C435" s="1042" t="s">
        <v>499</v>
      </c>
      <c r="D435" s="1036"/>
      <c r="E435" s="1040"/>
      <c r="F435" s="1039"/>
      <c r="G435" s="1039"/>
      <c r="H435" s="1039"/>
      <c r="I435" s="1039"/>
      <c r="J435" s="1038"/>
      <c r="K435" s="1040"/>
      <c r="L435" s="1039"/>
      <c r="M435" s="1039"/>
      <c r="N435" s="1039"/>
      <c r="O435" s="1039"/>
      <c r="P435" s="1037"/>
    </row>
    <row r="436" spans="3:16">
      <c r="C436" s="1042" t="s">
        <v>499</v>
      </c>
      <c r="D436" s="1041"/>
      <c r="E436" s="1040"/>
      <c r="F436" s="1039"/>
      <c r="G436" s="1039"/>
      <c r="H436" s="1039"/>
      <c r="I436" s="1039"/>
      <c r="J436" s="1038"/>
      <c r="K436" s="1040"/>
      <c r="L436" s="1039"/>
      <c r="M436" s="1039"/>
      <c r="N436" s="1039"/>
      <c r="O436" s="1039"/>
      <c r="P436" s="1037"/>
    </row>
    <row r="437" spans="3:16">
      <c r="C437" s="1042" t="s">
        <v>499</v>
      </c>
      <c r="D437" s="1036"/>
      <c r="E437" s="1040"/>
      <c r="F437" s="1039"/>
      <c r="G437" s="1039"/>
      <c r="H437" s="1039"/>
      <c r="I437" s="1039"/>
      <c r="J437" s="1038"/>
      <c r="K437" s="1040"/>
      <c r="L437" s="1039"/>
      <c r="M437" s="1039"/>
      <c r="N437" s="1039"/>
      <c r="O437" s="1039"/>
      <c r="P437" s="1037"/>
    </row>
    <row r="438" spans="3:16">
      <c r="C438" s="1042" t="s">
        <v>499</v>
      </c>
      <c r="D438" s="1041"/>
      <c r="E438" s="1040"/>
      <c r="F438" s="1039"/>
      <c r="G438" s="1039"/>
      <c r="H438" s="1039"/>
      <c r="I438" s="1039"/>
      <c r="J438" s="1038"/>
      <c r="K438" s="1040"/>
      <c r="L438" s="1039"/>
      <c r="M438" s="1039"/>
      <c r="N438" s="1039"/>
      <c r="O438" s="1039"/>
      <c r="P438" s="1037"/>
    </row>
    <row r="439" spans="3:16">
      <c r="C439" s="1042" t="s">
        <v>499</v>
      </c>
      <c r="D439" s="1036"/>
      <c r="E439" s="1040"/>
      <c r="F439" s="1039"/>
      <c r="G439" s="1039"/>
      <c r="H439" s="1039"/>
      <c r="I439" s="1039"/>
      <c r="J439" s="1038"/>
      <c r="K439" s="1040"/>
      <c r="L439" s="1039"/>
      <c r="M439" s="1039"/>
      <c r="N439" s="1039"/>
      <c r="O439" s="1039"/>
      <c r="P439" s="1037"/>
    </row>
    <row r="440" spans="3:16">
      <c r="C440" s="1042" t="s">
        <v>499</v>
      </c>
      <c r="D440" s="1041"/>
      <c r="E440" s="1040"/>
      <c r="F440" s="1039"/>
      <c r="G440" s="1039"/>
      <c r="H440" s="1039"/>
      <c r="I440" s="1039"/>
      <c r="J440" s="1038"/>
      <c r="K440" s="1040"/>
      <c r="L440" s="1039"/>
      <c r="M440" s="1039"/>
      <c r="N440" s="1039"/>
      <c r="O440" s="1039"/>
      <c r="P440" s="1037"/>
    </row>
    <row r="441" spans="3:16">
      <c r="C441" s="1042" t="s">
        <v>499</v>
      </c>
      <c r="D441" s="1036"/>
      <c r="E441" s="1040"/>
      <c r="F441" s="1039"/>
      <c r="G441" s="1039"/>
      <c r="H441" s="1039"/>
      <c r="I441" s="1039"/>
      <c r="J441" s="1038"/>
      <c r="K441" s="1040"/>
      <c r="L441" s="1039"/>
      <c r="M441" s="1039"/>
      <c r="N441" s="1039"/>
      <c r="O441" s="1039"/>
      <c r="P441" s="1037"/>
    </row>
    <row r="442" spans="3:16">
      <c r="C442" s="1042" t="s">
        <v>499</v>
      </c>
      <c r="D442" s="1041"/>
      <c r="E442" s="1040"/>
      <c r="F442" s="1039"/>
      <c r="G442" s="1039"/>
      <c r="H442" s="1039"/>
      <c r="I442" s="1039"/>
      <c r="J442" s="1038"/>
      <c r="K442" s="1040"/>
      <c r="L442" s="1039"/>
      <c r="M442" s="1039"/>
      <c r="N442" s="1039"/>
      <c r="O442" s="1039"/>
      <c r="P442" s="1037"/>
    </row>
    <row r="443" spans="3:16">
      <c r="C443" s="1042" t="s">
        <v>499</v>
      </c>
      <c r="D443" s="1036"/>
      <c r="E443" s="1040"/>
      <c r="F443" s="1039"/>
      <c r="G443" s="1039"/>
      <c r="H443" s="1039"/>
      <c r="I443" s="1039"/>
      <c r="J443" s="1038"/>
      <c r="K443" s="1040"/>
      <c r="L443" s="1039"/>
      <c r="M443" s="1039"/>
      <c r="N443" s="1039"/>
      <c r="O443" s="1039"/>
      <c r="P443" s="1037"/>
    </row>
    <row r="444" spans="3:16">
      <c r="C444" s="1042" t="s">
        <v>499</v>
      </c>
      <c r="D444" s="1041"/>
      <c r="E444" s="1040"/>
      <c r="F444" s="1039"/>
      <c r="G444" s="1039"/>
      <c r="H444" s="1039"/>
      <c r="I444" s="1039"/>
      <c r="J444" s="1038"/>
      <c r="K444" s="1040"/>
      <c r="L444" s="1039"/>
      <c r="M444" s="1039"/>
      <c r="N444" s="1039"/>
      <c r="O444" s="1039"/>
      <c r="P444" s="1037"/>
    </row>
    <row r="445" spans="3:16">
      <c r="C445" s="1042" t="s">
        <v>499</v>
      </c>
      <c r="D445" s="1036"/>
      <c r="E445" s="1040"/>
      <c r="F445" s="1039"/>
      <c r="G445" s="1039"/>
      <c r="H445" s="1039"/>
      <c r="I445" s="1039"/>
      <c r="J445" s="1038"/>
      <c r="K445" s="1040"/>
      <c r="L445" s="1039"/>
      <c r="M445" s="1039"/>
      <c r="N445" s="1039"/>
      <c r="O445" s="1039"/>
      <c r="P445" s="1037"/>
    </row>
    <row r="446" spans="3:16">
      <c r="C446" s="1042" t="s">
        <v>499</v>
      </c>
      <c r="D446" s="1041"/>
      <c r="E446" s="1040"/>
      <c r="F446" s="1039"/>
      <c r="G446" s="1039"/>
      <c r="H446" s="1039"/>
      <c r="I446" s="1039"/>
      <c r="J446" s="1038"/>
      <c r="K446" s="1040"/>
      <c r="L446" s="1039"/>
      <c r="M446" s="1039"/>
      <c r="N446" s="1039"/>
      <c r="O446" s="1039"/>
      <c r="P446" s="1037"/>
    </row>
    <row r="447" spans="3:16">
      <c r="C447" s="1042" t="s">
        <v>499</v>
      </c>
      <c r="D447" s="1036"/>
      <c r="E447" s="1040"/>
      <c r="F447" s="1039"/>
      <c r="G447" s="1039"/>
      <c r="H447" s="1039"/>
      <c r="I447" s="1039"/>
      <c r="J447" s="1038"/>
      <c r="K447" s="1040"/>
      <c r="L447" s="1039"/>
      <c r="M447" s="1039"/>
      <c r="N447" s="1039"/>
      <c r="O447" s="1039"/>
      <c r="P447" s="1037"/>
    </row>
    <row r="448" spans="3:16">
      <c r="C448" s="1042" t="s">
        <v>499</v>
      </c>
      <c r="D448" s="1041"/>
      <c r="E448" s="1040"/>
      <c r="F448" s="1039"/>
      <c r="G448" s="1039"/>
      <c r="H448" s="1039"/>
      <c r="I448" s="1039"/>
      <c r="J448" s="1038"/>
      <c r="K448" s="1040"/>
      <c r="L448" s="1039"/>
      <c r="M448" s="1039"/>
      <c r="N448" s="1039"/>
      <c r="O448" s="1039"/>
      <c r="P448" s="1037"/>
    </row>
    <row r="449" spans="3:16">
      <c r="C449" s="1042" t="s">
        <v>499</v>
      </c>
      <c r="D449" s="1036"/>
      <c r="E449" s="1040"/>
      <c r="F449" s="1039"/>
      <c r="G449" s="1039"/>
      <c r="H449" s="1039"/>
      <c r="I449" s="1039"/>
      <c r="J449" s="1038"/>
      <c r="K449" s="1040"/>
      <c r="L449" s="1039"/>
      <c r="M449" s="1039"/>
      <c r="N449" s="1039"/>
      <c r="O449" s="1039"/>
      <c r="P449" s="1037"/>
    </row>
    <row r="450" spans="3:16">
      <c r="C450" s="1042" t="s">
        <v>499</v>
      </c>
      <c r="D450" s="1041"/>
      <c r="E450" s="1040"/>
      <c r="F450" s="1039"/>
      <c r="G450" s="1039"/>
      <c r="H450" s="1039"/>
      <c r="I450" s="1039"/>
      <c r="J450" s="1038"/>
      <c r="K450" s="1040"/>
      <c r="L450" s="1039"/>
      <c r="M450" s="1039"/>
      <c r="N450" s="1039"/>
      <c r="O450" s="1039"/>
      <c r="P450" s="1037"/>
    </row>
    <row r="451" spans="3:16">
      <c r="C451" s="1042" t="s">
        <v>499</v>
      </c>
      <c r="D451" s="1036"/>
      <c r="E451" s="1040"/>
      <c r="F451" s="1039"/>
      <c r="G451" s="1039"/>
      <c r="H451" s="1039"/>
      <c r="I451" s="1039"/>
      <c r="J451" s="1038"/>
      <c r="K451" s="1040"/>
      <c r="L451" s="1039"/>
      <c r="M451" s="1039"/>
      <c r="N451" s="1039"/>
      <c r="O451" s="1039"/>
      <c r="P451" s="1037"/>
    </row>
    <row r="452" spans="3:16">
      <c r="C452" s="1042" t="s">
        <v>499</v>
      </c>
      <c r="D452" s="1041"/>
      <c r="E452" s="1040"/>
      <c r="F452" s="1039"/>
      <c r="G452" s="1039"/>
      <c r="H452" s="1039"/>
      <c r="I452" s="1039"/>
      <c r="J452" s="1038"/>
      <c r="K452" s="1040"/>
      <c r="L452" s="1039"/>
      <c r="M452" s="1039"/>
      <c r="N452" s="1039"/>
      <c r="O452" s="1039"/>
      <c r="P452" s="1037"/>
    </row>
    <row r="453" spans="3:16">
      <c r="C453" s="1042" t="s">
        <v>499</v>
      </c>
      <c r="D453" s="1036"/>
      <c r="E453" s="1040"/>
      <c r="F453" s="1039"/>
      <c r="G453" s="1039"/>
      <c r="H453" s="1039"/>
      <c r="I453" s="1039"/>
      <c r="J453" s="1038"/>
      <c r="K453" s="1040"/>
      <c r="L453" s="1039"/>
      <c r="M453" s="1039"/>
      <c r="N453" s="1039"/>
      <c r="O453" s="1039"/>
      <c r="P453" s="1037"/>
    </row>
    <row r="454" spans="3:16">
      <c r="C454" s="1042" t="s">
        <v>499</v>
      </c>
      <c r="D454" s="1041"/>
      <c r="E454" s="1040"/>
      <c r="F454" s="1039"/>
      <c r="G454" s="1039"/>
      <c r="H454" s="1039"/>
      <c r="I454" s="1039"/>
      <c r="J454" s="1038"/>
      <c r="K454" s="1040"/>
      <c r="L454" s="1039"/>
      <c r="M454" s="1039"/>
      <c r="N454" s="1039"/>
      <c r="O454" s="1039"/>
      <c r="P454" s="1037"/>
    </row>
    <row r="455" spans="3:16">
      <c r="C455" s="1042" t="s">
        <v>499</v>
      </c>
      <c r="D455" s="1036"/>
      <c r="E455" s="1040"/>
      <c r="F455" s="1039"/>
      <c r="G455" s="1039"/>
      <c r="H455" s="1039"/>
      <c r="I455" s="1039"/>
      <c r="J455" s="1038"/>
      <c r="K455" s="1040"/>
      <c r="L455" s="1039"/>
      <c r="M455" s="1039"/>
      <c r="N455" s="1039"/>
      <c r="O455" s="1039"/>
      <c r="P455" s="1037"/>
    </row>
    <row r="456" spans="3:16">
      <c r="C456" s="1042" t="s">
        <v>499</v>
      </c>
      <c r="D456" s="1041"/>
      <c r="E456" s="1040"/>
      <c r="F456" s="1039"/>
      <c r="G456" s="1039"/>
      <c r="H456" s="1039"/>
      <c r="I456" s="1039"/>
      <c r="J456" s="1038"/>
      <c r="K456" s="1040"/>
      <c r="L456" s="1039"/>
      <c r="M456" s="1039"/>
      <c r="N456" s="1039"/>
      <c r="O456" s="1039"/>
      <c r="P456" s="1037"/>
    </row>
    <row r="457" spans="3:16">
      <c r="C457" s="1042" t="s">
        <v>499</v>
      </c>
      <c r="D457" s="1036"/>
      <c r="E457" s="1040"/>
      <c r="F457" s="1039"/>
      <c r="G457" s="1039"/>
      <c r="H457" s="1039"/>
      <c r="I457" s="1039"/>
      <c r="J457" s="1038"/>
      <c r="K457" s="1040"/>
      <c r="L457" s="1039"/>
      <c r="M457" s="1039"/>
      <c r="N457" s="1039"/>
      <c r="O457" s="1039"/>
      <c r="P457" s="1037"/>
    </row>
    <row r="458" spans="3:16">
      <c r="C458" s="1042" t="s">
        <v>499</v>
      </c>
      <c r="D458" s="1041"/>
      <c r="E458" s="1040"/>
      <c r="F458" s="1039"/>
      <c r="G458" s="1039"/>
      <c r="H458" s="1039"/>
      <c r="I458" s="1039"/>
      <c r="J458" s="1038"/>
      <c r="K458" s="1040"/>
      <c r="L458" s="1039"/>
      <c r="M458" s="1039"/>
      <c r="N458" s="1039"/>
      <c r="O458" s="1039"/>
      <c r="P458" s="1037"/>
    </row>
    <row r="459" spans="3:16">
      <c r="C459" s="1042" t="s">
        <v>499</v>
      </c>
      <c r="D459" s="1036"/>
      <c r="E459" s="1040"/>
      <c r="F459" s="1039"/>
      <c r="G459" s="1039"/>
      <c r="H459" s="1039"/>
      <c r="I459" s="1039"/>
      <c r="J459" s="1038"/>
      <c r="K459" s="1040"/>
      <c r="L459" s="1039"/>
      <c r="M459" s="1039"/>
      <c r="N459" s="1039"/>
      <c r="O459" s="1039"/>
      <c r="P459" s="1037"/>
    </row>
    <row r="460" spans="3:16">
      <c r="C460" s="1042" t="s">
        <v>499</v>
      </c>
      <c r="D460" s="1041"/>
      <c r="E460" s="1040"/>
      <c r="F460" s="1039"/>
      <c r="G460" s="1039"/>
      <c r="H460" s="1039"/>
      <c r="I460" s="1039"/>
      <c r="J460" s="1038"/>
      <c r="K460" s="1040"/>
      <c r="L460" s="1039"/>
      <c r="M460" s="1039"/>
      <c r="N460" s="1039"/>
      <c r="O460" s="1039"/>
      <c r="P460" s="1037"/>
    </row>
    <row r="461" spans="3:16">
      <c r="C461" s="1042" t="s">
        <v>499</v>
      </c>
      <c r="D461" s="1036"/>
      <c r="E461" s="1040"/>
      <c r="F461" s="1039"/>
      <c r="G461" s="1039"/>
      <c r="H461" s="1039"/>
      <c r="I461" s="1039"/>
      <c r="J461" s="1038"/>
      <c r="K461" s="1040"/>
      <c r="L461" s="1039"/>
      <c r="M461" s="1039"/>
      <c r="N461" s="1039"/>
      <c r="O461" s="1039"/>
      <c r="P461" s="1037"/>
    </row>
    <row r="462" spans="3:16">
      <c r="C462" s="1042" t="s">
        <v>499</v>
      </c>
      <c r="D462" s="1041"/>
      <c r="E462" s="1040"/>
      <c r="F462" s="1039"/>
      <c r="G462" s="1039"/>
      <c r="H462" s="1039"/>
      <c r="I462" s="1039"/>
      <c r="J462" s="1038"/>
      <c r="K462" s="1040"/>
      <c r="L462" s="1039"/>
      <c r="M462" s="1039"/>
      <c r="N462" s="1039"/>
      <c r="O462" s="1039"/>
      <c r="P462" s="1037"/>
    </row>
    <row r="463" spans="3:16">
      <c r="C463" s="1042" t="s">
        <v>499</v>
      </c>
      <c r="D463" s="1036"/>
      <c r="E463" s="1040"/>
      <c r="F463" s="1039"/>
      <c r="G463" s="1039"/>
      <c r="H463" s="1039"/>
      <c r="I463" s="1039"/>
      <c r="J463" s="1038"/>
      <c r="K463" s="1040"/>
      <c r="L463" s="1039"/>
      <c r="M463" s="1039"/>
      <c r="N463" s="1039"/>
      <c r="O463" s="1039"/>
      <c r="P463" s="1037"/>
    </row>
    <row r="464" spans="3:16">
      <c r="C464" s="1042" t="s">
        <v>499</v>
      </c>
      <c r="D464" s="1041"/>
      <c r="E464" s="1040"/>
      <c r="F464" s="1039"/>
      <c r="G464" s="1039"/>
      <c r="H464" s="1039"/>
      <c r="I464" s="1039"/>
      <c r="J464" s="1038"/>
      <c r="K464" s="1040"/>
      <c r="L464" s="1039"/>
      <c r="M464" s="1039"/>
      <c r="N464" s="1039"/>
      <c r="O464" s="1039"/>
      <c r="P464" s="1037"/>
    </row>
    <row r="465" spans="3:16">
      <c r="C465" s="1042" t="s">
        <v>499</v>
      </c>
      <c r="D465" s="1036"/>
      <c r="E465" s="1040"/>
      <c r="F465" s="1039"/>
      <c r="G465" s="1039"/>
      <c r="H465" s="1039"/>
      <c r="I465" s="1039"/>
      <c r="J465" s="1038"/>
      <c r="K465" s="1040"/>
      <c r="L465" s="1039"/>
      <c r="M465" s="1039"/>
      <c r="N465" s="1039"/>
      <c r="O465" s="1039"/>
      <c r="P465" s="1037"/>
    </row>
    <row r="466" spans="3:16">
      <c r="C466" s="1042" t="s">
        <v>499</v>
      </c>
      <c r="D466" s="1041"/>
      <c r="E466" s="1040"/>
      <c r="F466" s="1039"/>
      <c r="G466" s="1039"/>
      <c r="H466" s="1039"/>
      <c r="I466" s="1039"/>
      <c r="J466" s="1038"/>
      <c r="K466" s="1040"/>
      <c r="L466" s="1039"/>
      <c r="M466" s="1039"/>
      <c r="N466" s="1039"/>
      <c r="O466" s="1039"/>
      <c r="P466" s="1037"/>
    </row>
    <row r="467" spans="3:16">
      <c r="C467" s="1042" t="s">
        <v>499</v>
      </c>
      <c r="D467" s="1036"/>
      <c r="E467" s="1040"/>
      <c r="F467" s="1039"/>
      <c r="G467" s="1039"/>
      <c r="H467" s="1039"/>
      <c r="I467" s="1039"/>
      <c r="J467" s="1038"/>
      <c r="K467" s="1040"/>
      <c r="L467" s="1039"/>
      <c r="M467" s="1039"/>
      <c r="N467" s="1039"/>
      <c r="O467" s="1039"/>
      <c r="P467" s="1037"/>
    </row>
    <row r="468" spans="3:16">
      <c r="C468" s="1042" t="s">
        <v>499</v>
      </c>
      <c r="D468" s="1041"/>
      <c r="E468" s="1040"/>
      <c r="F468" s="1039"/>
      <c r="G468" s="1039"/>
      <c r="H468" s="1039"/>
      <c r="I468" s="1039"/>
      <c r="J468" s="1038"/>
      <c r="K468" s="1040"/>
      <c r="L468" s="1039"/>
      <c r="M468" s="1039"/>
      <c r="N468" s="1039"/>
      <c r="O468" s="1039"/>
      <c r="P468" s="1037"/>
    </row>
    <row r="469" spans="3:16">
      <c r="C469" s="1042" t="s">
        <v>499</v>
      </c>
      <c r="D469" s="1036"/>
      <c r="E469" s="1040"/>
      <c r="F469" s="1039"/>
      <c r="G469" s="1039"/>
      <c r="H469" s="1039"/>
      <c r="I469" s="1039"/>
      <c r="J469" s="1038"/>
      <c r="K469" s="1040"/>
      <c r="L469" s="1039"/>
      <c r="M469" s="1039"/>
      <c r="N469" s="1039"/>
      <c r="O469" s="1039"/>
      <c r="P469" s="1037"/>
    </row>
    <row r="470" spans="3:16">
      <c r="C470" s="1042" t="s">
        <v>499</v>
      </c>
      <c r="D470" s="1041"/>
      <c r="E470" s="1040"/>
      <c r="F470" s="1039"/>
      <c r="G470" s="1039"/>
      <c r="H470" s="1039"/>
      <c r="I470" s="1039"/>
      <c r="J470" s="1038"/>
      <c r="K470" s="1040"/>
      <c r="L470" s="1039"/>
      <c r="M470" s="1039"/>
      <c r="N470" s="1039"/>
      <c r="O470" s="1039"/>
      <c r="P470" s="1037"/>
    </row>
    <row r="471" spans="3:16">
      <c r="C471" s="1042" t="s">
        <v>499</v>
      </c>
      <c r="D471" s="1036"/>
      <c r="E471" s="1040"/>
      <c r="F471" s="1039"/>
      <c r="G471" s="1039"/>
      <c r="H471" s="1039"/>
      <c r="I471" s="1039"/>
      <c r="J471" s="1038"/>
      <c r="K471" s="1040"/>
      <c r="L471" s="1039"/>
      <c r="M471" s="1039"/>
      <c r="N471" s="1039"/>
      <c r="O471" s="1039"/>
      <c r="P471" s="1037"/>
    </row>
    <row r="472" spans="3:16">
      <c r="C472" s="1042" t="s">
        <v>499</v>
      </c>
      <c r="D472" s="1041"/>
      <c r="E472" s="1040"/>
      <c r="F472" s="1039"/>
      <c r="G472" s="1039"/>
      <c r="H472" s="1039"/>
      <c r="I472" s="1039"/>
      <c r="J472" s="1038"/>
      <c r="K472" s="1040"/>
      <c r="L472" s="1039"/>
      <c r="M472" s="1039"/>
      <c r="N472" s="1039"/>
      <c r="O472" s="1039"/>
      <c r="P472" s="1037"/>
    </row>
    <row r="473" spans="3:16">
      <c r="C473" s="1042" t="s">
        <v>499</v>
      </c>
      <c r="D473" s="1036"/>
      <c r="E473" s="1040"/>
      <c r="F473" s="1039"/>
      <c r="G473" s="1039"/>
      <c r="H473" s="1039"/>
      <c r="I473" s="1039"/>
      <c r="J473" s="1038"/>
      <c r="K473" s="1040"/>
      <c r="L473" s="1039"/>
      <c r="M473" s="1039"/>
      <c r="N473" s="1039"/>
      <c r="O473" s="1039"/>
      <c r="P473" s="1037"/>
    </row>
    <row r="474" spans="3:16" ht="15.75" thickBot="1">
      <c r="C474" s="1034" t="s">
        <v>499</v>
      </c>
      <c r="D474" s="1033"/>
      <c r="E474" s="1032"/>
      <c r="F474" s="1031"/>
      <c r="G474" s="1031"/>
      <c r="H474" s="1031"/>
      <c r="I474" s="1031"/>
      <c r="J474" s="1030"/>
      <c r="K474" s="1032"/>
      <c r="L474" s="1031"/>
      <c r="M474" s="1031"/>
      <c r="N474" s="1031"/>
      <c r="O474" s="1031"/>
      <c r="P474" s="1029"/>
    </row>
  </sheetData>
  <mergeCells count="4">
    <mergeCell ref="C10:C11"/>
    <mergeCell ref="D10:D11"/>
    <mergeCell ref="E10:J10"/>
    <mergeCell ref="K10:P10"/>
  </mergeCells>
  <dataValidations xWindow="305" yWindow="441" count="3">
    <dataValidation type="custom" operator="greaterThanOrEqual" allowBlank="1" showInputMessage="1" showErrorMessage="1" errorTitle="Volume" error="Must be a number" promptTitle="Volume" prompt="Enter volume in 0's" sqref="K12:P474">
      <formula1>ISNUMBER(K12)</formula1>
    </dataValidation>
    <dataValidation type="custom" operator="greaterThanOrEqual" allowBlank="1" showInputMessage="1" showErrorMessage="1" errorTitle="Expenditure" error="Must be a number" promptTitle="Expenditure" prompt="Enter expenditure in $0's" sqref="E12:J474">
      <formula1>ISNUMBER(E12)</formula1>
    </dataValidation>
    <dataValidation type="textLength" operator="greaterThanOrEqual" allowBlank="1" showInputMessage="1" promptTitle="Service category" prompt="Enter description for service category" sqref="D12:D474">
      <formula1>0</formula1>
    </dataValidation>
  </dataValidations>
  <hyperlinks>
    <hyperlink ref="A3" location="Menu!A4" display="Menu"/>
  </hyperlinks>
  <pageMargins left="0.7" right="0.7" top="0.75" bottom="0.75" header="0.3" footer="0.3"/>
  <pageSetup paperSize="8" scale="44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9CCFF"/>
    <pageSetUpPr fitToPage="1"/>
  </sheetPr>
  <dimension ref="A1:CN100"/>
  <sheetViews>
    <sheetView showGridLines="0" zoomScale="85" zoomScaleNormal="85" workbookViewId="0">
      <pane xSplit="2" topLeftCell="AY1" activePane="topRight" state="frozen"/>
      <selection activeCell="H46" sqref="H46"/>
      <selection pane="topRight" activeCell="BP4" sqref="BP4"/>
    </sheetView>
  </sheetViews>
  <sheetFormatPr defaultRowHeight="12.75" outlineLevelCol="1"/>
  <cols>
    <col min="1" max="1" width="3.7109375" style="88" customWidth="1"/>
    <col min="2" max="2" width="55.7109375" style="88" customWidth="1"/>
    <col min="3" max="26" width="11.28515625" style="88" customWidth="1" outlineLevel="1"/>
    <col min="27" max="32" width="11.7109375" style="88" customWidth="1" outlineLevel="1"/>
    <col min="33" max="60" width="11.7109375" style="88" customWidth="1"/>
    <col min="61" max="61" width="11.5703125" style="88" customWidth="1"/>
    <col min="62" max="67" width="11.7109375" style="88" customWidth="1"/>
    <col min="68" max="68" width="10.140625" style="88" bestFit="1" customWidth="1"/>
    <col min="69" max="69" width="16.5703125" style="88" bestFit="1" customWidth="1"/>
    <col min="70" max="70" width="16.5703125" style="88" customWidth="1"/>
    <col min="71" max="71" width="24.7109375" style="88" customWidth="1"/>
    <col min="72" max="317" width="9.140625" style="88"/>
    <col min="318" max="318" width="55.7109375" style="88" customWidth="1"/>
    <col min="319" max="324" width="11" style="88" customWidth="1"/>
    <col min="325" max="573" width="9.140625" style="88"/>
    <col min="574" max="574" width="55.7109375" style="88" customWidth="1"/>
    <col min="575" max="580" width="11" style="88" customWidth="1"/>
    <col min="581" max="829" width="9.140625" style="88"/>
    <col min="830" max="830" width="55.7109375" style="88" customWidth="1"/>
    <col min="831" max="836" width="11" style="88" customWidth="1"/>
    <col min="837" max="1085" width="9.140625" style="88"/>
    <col min="1086" max="1086" width="55.7109375" style="88" customWidth="1"/>
    <col min="1087" max="1092" width="11" style="88" customWidth="1"/>
    <col min="1093" max="1341" width="9.140625" style="88"/>
    <col min="1342" max="1342" width="55.7109375" style="88" customWidth="1"/>
    <col min="1343" max="1348" width="11" style="88" customWidth="1"/>
    <col min="1349" max="1597" width="9.140625" style="88"/>
    <col min="1598" max="1598" width="55.7109375" style="88" customWidth="1"/>
    <col min="1599" max="1604" width="11" style="88" customWidth="1"/>
    <col min="1605" max="1853" width="9.140625" style="88"/>
    <col min="1854" max="1854" width="55.7109375" style="88" customWidth="1"/>
    <col min="1855" max="1860" width="11" style="88" customWidth="1"/>
    <col min="1861" max="2109" width="9.140625" style="88"/>
    <col min="2110" max="2110" width="55.7109375" style="88" customWidth="1"/>
    <col min="2111" max="2116" width="11" style="88" customWidth="1"/>
    <col min="2117" max="2365" width="9.140625" style="88"/>
    <col min="2366" max="2366" width="55.7109375" style="88" customWidth="1"/>
    <col min="2367" max="2372" width="11" style="88" customWidth="1"/>
    <col min="2373" max="2621" width="9.140625" style="88"/>
    <col min="2622" max="2622" width="55.7109375" style="88" customWidth="1"/>
    <col min="2623" max="2628" width="11" style="88" customWidth="1"/>
    <col min="2629" max="2877" width="9.140625" style="88"/>
    <col min="2878" max="2878" width="55.7109375" style="88" customWidth="1"/>
    <col min="2879" max="2884" width="11" style="88" customWidth="1"/>
    <col min="2885" max="3133" width="9.140625" style="88"/>
    <col min="3134" max="3134" width="55.7109375" style="88" customWidth="1"/>
    <col min="3135" max="3140" width="11" style="88" customWidth="1"/>
    <col min="3141" max="3389" width="9.140625" style="88"/>
    <col min="3390" max="3390" width="55.7109375" style="88" customWidth="1"/>
    <col min="3391" max="3396" width="11" style="88" customWidth="1"/>
    <col min="3397" max="3645" width="9.140625" style="88"/>
    <col min="3646" max="3646" width="55.7109375" style="88" customWidth="1"/>
    <col min="3647" max="3652" width="11" style="88" customWidth="1"/>
    <col min="3653" max="3901" width="9.140625" style="88"/>
    <col min="3902" max="3902" width="55.7109375" style="88" customWidth="1"/>
    <col min="3903" max="3908" width="11" style="88" customWidth="1"/>
    <col min="3909" max="4157" width="9.140625" style="88"/>
    <col min="4158" max="4158" width="55.7109375" style="88" customWidth="1"/>
    <col min="4159" max="4164" width="11" style="88" customWidth="1"/>
    <col min="4165" max="4413" width="9.140625" style="88"/>
    <col min="4414" max="4414" width="55.7109375" style="88" customWidth="1"/>
    <col min="4415" max="4420" width="11" style="88" customWidth="1"/>
    <col min="4421" max="4669" width="9.140625" style="88"/>
    <col min="4670" max="4670" width="55.7109375" style="88" customWidth="1"/>
    <col min="4671" max="4676" width="11" style="88" customWidth="1"/>
    <col min="4677" max="4925" width="9.140625" style="88"/>
    <col min="4926" max="4926" width="55.7109375" style="88" customWidth="1"/>
    <col min="4927" max="4932" width="11" style="88" customWidth="1"/>
    <col min="4933" max="5181" width="9.140625" style="88"/>
    <col min="5182" max="5182" width="55.7109375" style="88" customWidth="1"/>
    <col min="5183" max="5188" width="11" style="88" customWidth="1"/>
    <col min="5189" max="5437" width="9.140625" style="88"/>
    <col min="5438" max="5438" width="55.7109375" style="88" customWidth="1"/>
    <col min="5439" max="5444" width="11" style="88" customWidth="1"/>
    <col min="5445" max="5693" width="9.140625" style="88"/>
    <col min="5694" max="5694" width="55.7109375" style="88" customWidth="1"/>
    <col min="5695" max="5700" width="11" style="88" customWidth="1"/>
    <col min="5701" max="5949" width="9.140625" style="88"/>
    <col min="5950" max="5950" width="55.7109375" style="88" customWidth="1"/>
    <col min="5951" max="5956" width="11" style="88" customWidth="1"/>
    <col min="5957" max="6205" width="9.140625" style="88"/>
    <col min="6206" max="6206" width="55.7109375" style="88" customWidth="1"/>
    <col min="6207" max="6212" width="11" style="88" customWidth="1"/>
    <col min="6213" max="6461" width="9.140625" style="88"/>
    <col min="6462" max="6462" width="55.7109375" style="88" customWidth="1"/>
    <col min="6463" max="6468" width="11" style="88" customWidth="1"/>
    <col min="6469" max="6717" width="9.140625" style="88"/>
    <col min="6718" max="6718" width="55.7109375" style="88" customWidth="1"/>
    <col min="6719" max="6724" width="11" style="88" customWidth="1"/>
    <col min="6725" max="6973" width="9.140625" style="88"/>
    <col min="6974" max="6974" width="55.7109375" style="88" customWidth="1"/>
    <col min="6975" max="6980" width="11" style="88" customWidth="1"/>
    <col min="6981" max="7229" width="9.140625" style="88"/>
    <col min="7230" max="7230" width="55.7109375" style="88" customWidth="1"/>
    <col min="7231" max="7236" width="11" style="88" customWidth="1"/>
    <col min="7237" max="7485" width="9.140625" style="88"/>
    <col min="7486" max="7486" width="55.7109375" style="88" customWidth="1"/>
    <col min="7487" max="7492" width="11" style="88" customWidth="1"/>
    <col min="7493" max="7741" width="9.140625" style="88"/>
    <col min="7742" max="7742" width="55.7109375" style="88" customWidth="1"/>
    <col min="7743" max="7748" width="11" style="88" customWidth="1"/>
    <col min="7749" max="7997" width="9.140625" style="88"/>
    <col min="7998" max="7998" width="55.7109375" style="88" customWidth="1"/>
    <col min="7999" max="8004" width="11" style="88" customWidth="1"/>
    <col min="8005" max="8253" width="9.140625" style="88"/>
    <col min="8254" max="8254" width="55.7109375" style="88" customWidth="1"/>
    <col min="8255" max="8260" width="11" style="88" customWidth="1"/>
    <col min="8261" max="8509" width="9.140625" style="88"/>
    <col min="8510" max="8510" width="55.7109375" style="88" customWidth="1"/>
    <col min="8511" max="8516" width="11" style="88" customWidth="1"/>
    <col min="8517" max="8765" width="9.140625" style="88"/>
    <col min="8766" max="8766" width="55.7109375" style="88" customWidth="1"/>
    <col min="8767" max="8772" width="11" style="88" customWidth="1"/>
    <col min="8773" max="9021" width="9.140625" style="88"/>
    <col min="9022" max="9022" width="55.7109375" style="88" customWidth="1"/>
    <col min="9023" max="9028" width="11" style="88" customWidth="1"/>
    <col min="9029" max="9277" width="9.140625" style="88"/>
    <col min="9278" max="9278" width="55.7109375" style="88" customWidth="1"/>
    <col min="9279" max="9284" width="11" style="88" customWidth="1"/>
    <col min="9285" max="9533" width="9.140625" style="88"/>
    <col min="9534" max="9534" width="55.7109375" style="88" customWidth="1"/>
    <col min="9535" max="9540" width="11" style="88" customWidth="1"/>
    <col min="9541" max="9789" width="9.140625" style="88"/>
    <col min="9790" max="9790" width="55.7109375" style="88" customWidth="1"/>
    <col min="9791" max="9796" width="11" style="88" customWidth="1"/>
    <col min="9797" max="10045" width="9.140625" style="88"/>
    <col min="10046" max="10046" width="55.7109375" style="88" customWidth="1"/>
    <col min="10047" max="10052" width="11" style="88" customWidth="1"/>
    <col min="10053" max="10301" width="9.140625" style="88"/>
    <col min="10302" max="10302" width="55.7109375" style="88" customWidth="1"/>
    <col min="10303" max="10308" width="11" style="88" customWidth="1"/>
    <col min="10309" max="10557" width="9.140625" style="88"/>
    <col min="10558" max="10558" width="55.7109375" style="88" customWidth="1"/>
    <col min="10559" max="10564" width="11" style="88" customWidth="1"/>
    <col min="10565" max="10813" width="9.140625" style="88"/>
    <col min="10814" max="10814" width="55.7109375" style="88" customWidth="1"/>
    <col min="10815" max="10820" width="11" style="88" customWidth="1"/>
    <col min="10821" max="11069" width="9.140625" style="88"/>
    <col min="11070" max="11070" width="55.7109375" style="88" customWidth="1"/>
    <col min="11071" max="11076" width="11" style="88" customWidth="1"/>
    <col min="11077" max="11325" width="9.140625" style="88"/>
    <col min="11326" max="11326" width="55.7109375" style="88" customWidth="1"/>
    <col min="11327" max="11332" width="11" style="88" customWidth="1"/>
    <col min="11333" max="11581" width="9.140625" style="88"/>
    <col min="11582" max="11582" width="55.7109375" style="88" customWidth="1"/>
    <col min="11583" max="11588" width="11" style="88" customWidth="1"/>
    <col min="11589" max="11837" width="9.140625" style="88"/>
    <col min="11838" max="11838" width="55.7109375" style="88" customWidth="1"/>
    <col min="11839" max="11844" width="11" style="88" customWidth="1"/>
    <col min="11845" max="12093" width="9.140625" style="88"/>
    <col min="12094" max="12094" width="55.7109375" style="88" customWidth="1"/>
    <col min="12095" max="12100" width="11" style="88" customWidth="1"/>
    <col min="12101" max="12349" width="9.140625" style="88"/>
    <col min="12350" max="12350" width="55.7109375" style="88" customWidth="1"/>
    <col min="12351" max="12356" width="11" style="88" customWidth="1"/>
    <col min="12357" max="12605" width="9.140625" style="88"/>
    <col min="12606" max="12606" width="55.7109375" style="88" customWidth="1"/>
    <col min="12607" max="12612" width="11" style="88" customWidth="1"/>
    <col min="12613" max="12861" width="9.140625" style="88"/>
    <col min="12862" max="12862" width="55.7109375" style="88" customWidth="1"/>
    <col min="12863" max="12868" width="11" style="88" customWidth="1"/>
    <col min="12869" max="13117" width="9.140625" style="88"/>
    <col min="13118" max="13118" width="55.7109375" style="88" customWidth="1"/>
    <col min="13119" max="13124" width="11" style="88" customWidth="1"/>
    <col min="13125" max="13373" width="9.140625" style="88"/>
    <col min="13374" max="13374" width="55.7109375" style="88" customWidth="1"/>
    <col min="13375" max="13380" width="11" style="88" customWidth="1"/>
    <col min="13381" max="13629" width="9.140625" style="88"/>
    <col min="13630" max="13630" width="55.7109375" style="88" customWidth="1"/>
    <col min="13631" max="13636" width="11" style="88" customWidth="1"/>
    <col min="13637" max="13885" width="9.140625" style="88"/>
    <col min="13886" max="13886" width="55.7109375" style="88" customWidth="1"/>
    <col min="13887" max="13892" width="11" style="88" customWidth="1"/>
    <col min="13893" max="14141" width="9.140625" style="88"/>
    <col min="14142" max="14142" width="55.7109375" style="88" customWidth="1"/>
    <col min="14143" max="14148" width="11" style="88" customWidth="1"/>
    <col min="14149" max="14397" width="9.140625" style="88"/>
    <col min="14398" max="14398" width="55.7109375" style="88" customWidth="1"/>
    <col min="14399" max="14404" width="11" style="88" customWidth="1"/>
    <col min="14405" max="14653" width="9.140625" style="88"/>
    <col min="14654" max="14654" width="55.7109375" style="88" customWidth="1"/>
    <col min="14655" max="14660" width="11" style="88" customWidth="1"/>
    <col min="14661" max="14909" width="9.140625" style="88"/>
    <col min="14910" max="14910" width="55.7109375" style="88" customWidth="1"/>
    <col min="14911" max="14916" width="11" style="88" customWidth="1"/>
    <col min="14917" max="15165" width="9.140625" style="88"/>
    <col min="15166" max="15166" width="55.7109375" style="88" customWidth="1"/>
    <col min="15167" max="15172" width="11" style="88" customWidth="1"/>
    <col min="15173" max="15421" width="9.140625" style="88"/>
    <col min="15422" max="15422" width="55.7109375" style="88" customWidth="1"/>
    <col min="15423" max="15428" width="11" style="88" customWidth="1"/>
    <col min="15429" max="15677" width="9.140625" style="88"/>
    <col min="15678" max="15678" width="55.7109375" style="88" customWidth="1"/>
    <col min="15679" max="15684" width="11" style="88" customWidth="1"/>
    <col min="15685" max="15933" width="9.140625" style="88"/>
    <col min="15934" max="15934" width="55.7109375" style="88" customWidth="1"/>
    <col min="15935" max="15940" width="11" style="88" customWidth="1"/>
    <col min="15941" max="16189" width="9.140625" style="88"/>
    <col min="16190" max="16190" width="55.7109375" style="88" customWidth="1"/>
    <col min="16191" max="16196" width="11" style="88" customWidth="1"/>
    <col min="16197" max="16384" width="9.140625" style="88"/>
  </cols>
  <sheetData>
    <row r="1" spans="1:92" s="40" customFormat="1" ht="18">
      <c r="A1" s="41" t="str">
        <f>Title!B12</f>
        <v>PAL 2016-20 Revised Proposal - ACS Model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47"/>
      <c r="AH1" s="47"/>
      <c r="AI1" s="47"/>
      <c r="AJ1" s="47"/>
      <c r="AK1" s="47"/>
      <c r="AL1" s="47"/>
      <c r="AM1" s="47"/>
      <c r="AN1" s="48"/>
      <c r="AO1" s="48"/>
      <c r="AP1" s="48"/>
      <c r="AQ1" s="48"/>
      <c r="AR1" s="48"/>
      <c r="AS1" s="48"/>
      <c r="AT1" s="48"/>
      <c r="AU1" s="37"/>
      <c r="AV1" s="37"/>
      <c r="AW1" s="37"/>
      <c r="AX1" s="37"/>
      <c r="AY1" s="37"/>
      <c r="AZ1" s="37"/>
      <c r="BA1" s="37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38"/>
      <c r="CA1" s="38"/>
      <c r="CB1" s="38"/>
      <c r="CC1" s="38"/>
      <c r="CD1" s="42"/>
      <c r="CE1" s="42"/>
      <c r="CF1" s="42"/>
      <c r="CG1" s="42"/>
      <c r="CH1" s="42"/>
      <c r="CI1" s="42"/>
      <c r="CJ1" s="38"/>
      <c r="CK1" s="38"/>
      <c r="CL1" s="38"/>
      <c r="CM1" s="42"/>
      <c r="CN1" s="42"/>
    </row>
    <row r="2" spans="1:92" s="40" customFormat="1" ht="15.75">
      <c r="A2" s="43" t="str">
        <f ca="1">MID(CELL("Filename",C1),FIND("]",CELL("Filename",C1))+1,255)</f>
        <v>ACS 12.1</v>
      </c>
      <c r="B2" s="43"/>
      <c r="C2" s="43"/>
      <c r="D2" s="43"/>
      <c r="E2" s="43"/>
      <c r="F2" s="43"/>
      <c r="G2" s="43"/>
      <c r="H2" s="43"/>
      <c r="I2" s="43"/>
      <c r="J2" s="713" t="str">
        <f ca="1">Check!D2</f>
        <v>OK</v>
      </c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7"/>
      <c r="AC2" s="7"/>
      <c r="AD2" s="7"/>
      <c r="AE2" s="7"/>
      <c r="AF2" s="7"/>
      <c r="AG2" s="50"/>
      <c r="AH2" s="50"/>
      <c r="AI2" s="50"/>
      <c r="AJ2" s="50"/>
      <c r="AK2" s="50"/>
      <c r="AL2" s="50"/>
      <c r="AM2" s="50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39"/>
      <c r="CA2" s="39"/>
      <c r="CB2" s="39"/>
      <c r="CC2" s="39"/>
      <c r="CD2" s="44"/>
      <c r="CE2" s="44"/>
      <c r="CF2" s="44"/>
      <c r="CG2" s="44"/>
      <c r="CH2" s="44"/>
      <c r="CI2" s="44"/>
      <c r="CJ2" s="39"/>
      <c r="CK2" s="39"/>
      <c r="CL2" s="39"/>
      <c r="CM2" s="44"/>
      <c r="CN2" s="44"/>
    </row>
    <row r="3" spans="1:92" customFormat="1">
      <c r="A3" s="602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</row>
    <row r="4" spans="1:92" customFormat="1"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599">
        <f>ROUND(SUM(BP9:BP68),3)</f>
        <v>0</v>
      </c>
      <c r="BQ4" s="61"/>
      <c r="BR4" s="61"/>
      <c r="BS4" s="61"/>
      <c r="BT4" s="61"/>
      <c r="BU4" s="61"/>
      <c r="BV4" s="61"/>
      <c r="BW4" s="61"/>
      <c r="BX4" s="61"/>
      <c r="BY4" s="61"/>
    </row>
    <row r="5" spans="1:92" customFormat="1" ht="13.5" thickBot="1">
      <c r="AA5" s="2"/>
      <c r="AB5" s="2"/>
      <c r="AC5" s="2"/>
      <c r="AD5" s="2"/>
      <c r="AE5" s="2"/>
      <c r="AF5" s="2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426" t="s">
        <v>39</v>
      </c>
      <c r="BQ5" s="54"/>
      <c r="BR5" s="54"/>
      <c r="BS5" s="54"/>
      <c r="BT5" s="54"/>
      <c r="BU5" s="54"/>
      <c r="BV5" s="54"/>
      <c r="BW5" s="54"/>
      <c r="BX5" s="54"/>
      <c r="BY5" s="54"/>
    </row>
    <row r="6" spans="1:92" ht="32.25" thickBot="1">
      <c r="B6" s="941" t="s">
        <v>204</v>
      </c>
      <c r="C6" s="1276">
        <v>2011</v>
      </c>
      <c r="D6" s="1274"/>
      <c r="E6" s="1274"/>
      <c r="F6" s="1274"/>
      <c r="G6" s="1274"/>
      <c r="H6" s="1275"/>
      <c r="I6" s="1274">
        <v>2012</v>
      </c>
      <c r="J6" s="1274"/>
      <c r="K6" s="1274"/>
      <c r="L6" s="1274"/>
      <c r="M6" s="1274"/>
      <c r="N6" s="1274"/>
      <c r="O6" s="1276">
        <v>2013</v>
      </c>
      <c r="P6" s="1274"/>
      <c r="Q6" s="1274"/>
      <c r="R6" s="1274"/>
      <c r="S6" s="1274"/>
      <c r="T6" s="1275"/>
      <c r="U6" s="1274">
        <v>2014</v>
      </c>
      <c r="V6" s="1274"/>
      <c r="W6" s="1274"/>
      <c r="X6" s="1274"/>
      <c r="Y6" s="1274"/>
      <c r="Z6" s="1274"/>
      <c r="AA6" s="1276">
        <v>2015</v>
      </c>
      <c r="AB6" s="1274"/>
      <c r="AC6" s="1274"/>
      <c r="AD6" s="1274"/>
      <c r="AE6" s="1274"/>
      <c r="AF6" s="1275"/>
      <c r="AG6" s="1274">
        <v>2016</v>
      </c>
      <c r="AH6" s="1274"/>
      <c r="AI6" s="1274"/>
      <c r="AJ6" s="1274"/>
      <c r="AK6" s="1274"/>
      <c r="AL6" s="1274"/>
      <c r="AM6" s="1274"/>
      <c r="AN6" s="1277">
        <v>2017</v>
      </c>
      <c r="AO6" s="1271"/>
      <c r="AP6" s="1271"/>
      <c r="AQ6" s="1271"/>
      <c r="AR6" s="1271"/>
      <c r="AS6" s="1272"/>
      <c r="AT6" s="1273"/>
      <c r="AU6" s="1274">
        <v>2018</v>
      </c>
      <c r="AV6" s="1274"/>
      <c r="AW6" s="1274"/>
      <c r="AX6" s="1274"/>
      <c r="AY6" s="1274"/>
      <c r="AZ6" s="1274"/>
      <c r="BA6" s="1274"/>
      <c r="BB6" s="1277">
        <v>2019</v>
      </c>
      <c r="BC6" s="1271"/>
      <c r="BD6" s="1271"/>
      <c r="BE6" s="1271"/>
      <c r="BF6" s="1271"/>
      <c r="BG6" s="1272"/>
      <c r="BH6" s="1273"/>
      <c r="BI6" s="1274">
        <v>2020</v>
      </c>
      <c r="BJ6" s="1274"/>
      <c r="BK6" s="1274"/>
      <c r="BL6" s="1274"/>
      <c r="BM6" s="1274"/>
      <c r="BN6" s="1274"/>
      <c r="BO6" s="1275"/>
    </row>
    <row r="7" spans="1:92" ht="12.75" customHeight="1" thickBot="1">
      <c r="B7" s="920"/>
      <c r="C7" s="1268" t="s">
        <v>270</v>
      </c>
      <c r="D7" s="1269"/>
      <c r="E7" s="1269"/>
      <c r="F7" s="1269"/>
      <c r="G7" s="1269"/>
      <c r="H7" s="1270"/>
      <c r="I7" s="1269" t="s">
        <v>271</v>
      </c>
      <c r="J7" s="1269"/>
      <c r="K7" s="1269"/>
      <c r="L7" s="1269"/>
      <c r="M7" s="1269"/>
      <c r="N7" s="1269"/>
      <c r="O7" s="1268" t="s">
        <v>272</v>
      </c>
      <c r="P7" s="1269"/>
      <c r="Q7" s="1269"/>
      <c r="R7" s="1269"/>
      <c r="S7" s="1269"/>
      <c r="T7" s="1270"/>
      <c r="U7" s="1269" t="s">
        <v>259</v>
      </c>
      <c r="V7" s="1269"/>
      <c r="W7" s="1269"/>
      <c r="X7" s="1269"/>
      <c r="Y7" s="1269"/>
      <c r="Z7" s="1269"/>
      <c r="AA7" s="1268" t="s">
        <v>260</v>
      </c>
      <c r="AB7" s="1269"/>
      <c r="AC7" s="1269"/>
      <c r="AD7" s="1269"/>
      <c r="AE7" s="1269"/>
      <c r="AF7" s="1270"/>
      <c r="AG7" s="1271" t="s">
        <v>84</v>
      </c>
      <c r="AH7" s="1271"/>
      <c r="AI7" s="1271"/>
      <c r="AJ7" s="1271"/>
      <c r="AK7" s="1271"/>
      <c r="AL7" s="1272"/>
      <c r="AM7" s="1271"/>
      <c r="AN7" s="1271"/>
      <c r="AO7" s="1271"/>
      <c r="AP7" s="1271"/>
      <c r="AQ7" s="1271"/>
      <c r="AR7" s="1271"/>
      <c r="AS7" s="1272"/>
      <c r="AT7" s="1271"/>
      <c r="AU7" s="1271"/>
      <c r="AV7" s="1271"/>
      <c r="AW7" s="1271"/>
      <c r="AX7" s="1271"/>
      <c r="AY7" s="1271"/>
      <c r="AZ7" s="1272"/>
      <c r="BA7" s="1271"/>
      <c r="BB7" s="1271"/>
      <c r="BC7" s="1271"/>
      <c r="BD7" s="1271"/>
      <c r="BE7" s="1271"/>
      <c r="BF7" s="1271"/>
      <c r="BG7" s="1272"/>
      <c r="BH7" s="1271"/>
      <c r="BI7" s="1271"/>
      <c r="BJ7" s="1271"/>
      <c r="BK7" s="1271"/>
      <c r="BL7" s="1271"/>
      <c r="BM7" s="1271"/>
      <c r="BN7" s="1272"/>
      <c r="BO7" s="1273"/>
    </row>
    <row r="8" spans="1:92" ht="26.25" customHeight="1" thickBot="1">
      <c r="B8" s="300"/>
      <c r="C8" s="893" t="s">
        <v>265</v>
      </c>
      <c r="D8" s="894" t="s">
        <v>266</v>
      </c>
      <c r="E8" s="894" t="s">
        <v>267</v>
      </c>
      <c r="F8" s="894" t="s">
        <v>273</v>
      </c>
      <c r="G8" s="894" t="s">
        <v>274</v>
      </c>
      <c r="H8" s="895" t="s">
        <v>0</v>
      </c>
      <c r="I8" s="896" t="s">
        <v>265</v>
      </c>
      <c r="J8" s="894" t="s">
        <v>266</v>
      </c>
      <c r="K8" s="894" t="s">
        <v>267</v>
      </c>
      <c r="L8" s="894" t="s">
        <v>273</v>
      </c>
      <c r="M8" s="894" t="s">
        <v>274</v>
      </c>
      <c r="N8" s="897" t="s">
        <v>0</v>
      </c>
      <c r="O8" s="893" t="s">
        <v>265</v>
      </c>
      <c r="P8" s="894" t="s">
        <v>266</v>
      </c>
      <c r="Q8" s="894" t="s">
        <v>267</v>
      </c>
      <c r="R8" s="894" t="s">
        <v>273</v>
      </c>
      <c r="S8" s="894" t="s">
        <v>274</v>
      </c>
      <c r="T8" s="895" t="s">
        <v>0</v>
      </c>
      <c r="U8" s="896" t="s">
        <v>265</v>
      </c>
      <c r="V8" s="894" t="s">
        <v>266</v>
      </c>
      <c r="W8" s="894" t="s">
        <v>267</v>
      </c>
      <c r="X8" s="894" t="s">
        <v>273</v>
      </c>
      <c r="Y8" s="894" t="s">
        <v>274</v>
      </c>
      <c r="Z8" s="897" t="s">
        <v>0</v>
      </c>
      <c r="AA8" s="893" t="s">
        <v>265</v>
      </c>
      <c r="AB8" s="894" t="s">
        <v>266</v>
      </c>
      <c r="AC8" s="894" t="s">
        <v>267</v>
      </c>
      <c r="AD8" s="894" t="s">
        <v>273</v>
      </c>
      <c r="AE8" s="894" t="s">
        <v>274</v>
      </c>
      <c r="AF8" s="895" t="s">
        <v>0</v>
      </c>
      <c r="AG8" s="896" t="s">
        <v>265</v>
      </c>
      <c r="AH8" s="894" t="s">
        <v>266</v>
      </c>
      <c r="AI8" s="894" t="s">
        <v>267</v>
      </c>
      <c r="AJ8" s="894" t="s">
        <v>273</v>
      </c>
      <c r="AK8" s="894" t="s">
        <v>274</v>
      </c>
      <c r="AL8" s="897" t="s">
        <v>85</v>
      </c>
      <c r="AM8" s="895" t="s">
        <v>0</v>
      </c>
      <c r="AN8" s="896" t="s">
        <v>265</v>
      </c>
      <c r="AO8" s="894" t="s">
        <v>266</v>
      </c>
      <c r="AP8" s="894" t="s">
        <v>267</v>
      </c>
      <c r="AQ8" s="894" t="s">
        <v>273</v>
      </c>
      <c r="AR8" s="894" t="s">
        <v>274</v>
      </c>
      <c r="AS8" s="897" t="s">
        <v>85</v>
      </c>
      <c r="AT8" s="895" t="s">
        <v>0</v>
      </c>
      <c r="AU8" s="896" t="s">
        <v>265</v>
      </c>
      <c r="AV8" s="894" t="s">
        <v>266</v>
      </c>
      <c r="AW8" s="894" t="s">
        <v>267</v>
      </c>
      <c r="AX8" s="894" t="s">
        <v>273</v>
      </c>
      <c r="AY8" s="894" t="s">
        <v>274</v>
      </c>
      <c r="AZ8" s="897" t="s">
        <v>85</v>
      </c>
      <c r="BA8" s="897" t="s">
        <v>0</v>
      </c>
      <c r="BB8" s="893" t="s">
        <v>265</v>
      </c>
      <c r="BC8" s="894" t="s">
        <v>266</v>
      </c>
      <c r="BD8" s="894" t="s">
        <v>267</v>
      </c>
      <c r="BE8" s="894" t="s">
        <v>273</v>
      </c>
      <c r="BF8" s="894" t="s">
        <v>274</v>
      </c>
      <c r="BG8" s="897" t="s">
        <v>85</v>
      </c>
      <c r="BH8" s="895" t="s">
        <v>0</v>
      </c>
      <c r="BI8" s="896" t="s">
        <v>265</v>
      </c>
      <c r="BJ8" s="894" t="s">
        <v>266</v>
      </c>
      <c r="BK8" s="894" t="s">
        <v>267</v>
      </c>
      <c r="BL8" s="894" t="s">
        <v>273</v>
      </c>
      <c r="BM8" s="894" t="s">
        <v>274</v>
      </c>
      <c r="BN8" s="897" t="s">
        <v>85</v>
      </c>
      <c r="BO8" s="895" t="s">
        <v>0</v>
      </c>
      <c r="BQ8"/>
      <c r="BR8"/>
    </row>
    <row r="9" spans="1:92">
      <c r="B9" s="920" t="s">
        <v>57</v>
      </c>
      <c r="C9" s="359">
        <f>$H9*'2011-15 % split'!C9</f>
        <v>256.95</v>
      </c>
      <c r="D9" s="898">
        <f>$H9*'2011-15 % split'!D9</f>
        <v>0</v>
      </c>
      <c r="E9" s="898">
        <f>$H9*'2011-15 % split'!E9</f>
        <v>0</v>
      </c>
      <c r="F9" s="898">
        <f>$H9*'2011-15 % split'!F9</f>
        <v>0</v>
      </c>
      <c r="G9" s="359">
        <f>$H9*'2011-15 % split'!G9</f>
        <v>0</v>
      </c>
      <c r="H9" s="292">
        <f>'2011-15 rates summary'!D9</f>
        <v>256.95</v>
      </c>
      <c r="I9" s="358">
        <f>$N9*'2011-15 % split'!I9</f>
        <v>269.29000000000002</v>
      </c>
      <c r="J9" s="898">
        <f>$N9*'2011-15 % split'!J9</f>
        <v>0</v>
      </c>
      <c r="K9" s="898">
        <f>$N9*'2011-15 % split'!K9</f>
        <v>0</v>
      </c>
      <c r="L9" s="898">
        <f>$N9*'2011-15 % split'!L9</f>
        <v>0</v>
      </c>
      <c r="M9" s="359">
        <f>$N9*'2011-15 % split'!M9</f>
        <v>0</v>
      </c>
      <c r="N9" s="292">
        <f>'2011-15 rates summary'!G9</f>
        <v>269.29000000000002</v>
      </c>
      <c r="O9" s="358">
        <f>$T9*'2011-15 % split'!O9</f>
        <v>279.64999999999998</v>
      </c>
      <c r="P9" s="898">
        <f>$T9*'2011-15 % split'!P9</f>
        <v>0</v>
      </c>
      <c r="Q9" s="898">
        <f>$T9*'2011-15 % split'!Q9</f>
        <v>0</v>
      </c>
      <c r="R9" s="898">
        <f>$T9*'2011-15 % split'!R9</f>
        <v>0</v>
      </c>
      <c r="S9" s="359">
        <f>$T9*'2011-15 % split'!S9</f>
        <v>0</v>
      </c>
      <c r="T9" s="292">
        <f>'2011-15 rates summary'!J9</f>
        <v>279.64999999999998</v>
      </c>
      <c r="U9" s="358">
        <f>$Z9*'2011-15 % split'!U9</f>
        <v>293.32</v>
      </c>
      <c r="V9" s="898">
        <f>$Z9*'2011-15 % split'!V9</f>
        <v>0</v>
      </c>
      <c r="W9" s="898">
        <f>$Z9*'2011-15 % split'!W9</f>
        <v>0</v>
      </c>
      <c r="X9" s="898">
        <f>$Z9*'2011-15 % split'!X9</f>
        <v>0</v>
      </c>
      <c r="Y9" s="359">
        <f>$Z9*'2011-15 % split'!Y9</f>
        <v>0</v>
      </c>
      <c r="Z9" s="292">
        <f>'2011-15 rates summary'!M9</f>
        <v>293.32</v>
      </c>
      <c r="AA9" s="358">
        <f>$AF9*'2011-15 % split'!AA9</f>
        <v>303.08</v>
      </c>
      <c r="AB9" s="898">
        <f>$AF9*'2011-15 % split'!AB9</f>
        <v>0</v>
      </c>
      <c r="AC9" s="898">
        <f>$AF9*'2011-15 % split'!AC9</f>
        <v>0</v>
      </c>
      <c r="AD9" s="898">
        <f>$AF9*'2011-15 % split'!AD9</f>
        <v>0</v>
      </c>
      <c r="AE9" s="359">
        <f>$AF9*'2011-15 % split'!AE9</f>
        <v>0</v>
      </c>
      <c r="AF9" s="292">
        <f>'2011-15 rates summary'!P9</f>
        <v>303.08</v>
      </c>
      <c r="AG9" s="188">
        <f>'PAL Mtr Invest ph BH'!$O63</f>
        <v>299.60774168974012</v>
      </c>
      <c r="AH9" s="188">
        <f>'PAL Mtr Invest ph BH'!$O64</f>
        <v>0</v>
      </c>
      <c r="AI9" s="188">
        <f>'PAL Mtr Invest ph BH'!$O65</f>
        <v>0</v>
      </c>
      <c r="AJ9" s="137">
        <f>'PAL Mtr Invest ph BH'!O67</f>
        <v>31.159205135732972</v>
      </c>
      <c r="AK9" s="137">
        <f>'PAL Mtr Invest ph BH'!O66</f>
        <v>37.04589804445299</v>
      </c>
      <c r="AL9" s="1002">
        <f>'PAL Mtr Invest ph BH'!O68</f>
        <v>25.746899140894829</v>
      </c>
      <c r="AM9" s="292">
        <f>SUM(AG9:AL9)</f>
        <v>393.55974401082091</v>
      </c>
      <c r="AN9" s="188">
        <f>'PAL Mtr Invest ph BH'!P63</f>
        <v>304.89247426415358</v>
      </c>
      <c r="AO9" s="188">
        <f>'PAL Mtr Invest ph BH'!$P64</f>
        <v>0</v>
      </c>
      <c r="AP9" s="188">
        <f>'PAL Mtr Invest ph BH'!$P65</f>
        <v>0</v>
      </c>
      <c r="AQ9" s="137">
        <f>'PAL Mtr Invest ph BH'!P67</f>
        <v>31.708817323471969</v>
      </c>
      <c r="AR9" s="137">
        <f>'PAL Mtr Invest ph BH'!P66</f>
        <v>37.699344657814066</v>
      </c>
      <c r="AS9" s="1002">
        <f>'PAL Mtr Invest ph BH'!P68</f>
        <v>26.201044537180774</v>
      </c>
      <c r="AT9" s="1016">
        <f>SUM(AN9:AS9)</f>
        <v>400.50168078262038</v>
      </c>
      <c r="AU9" s="188">
        <f>'PAL Mtr Invest ph BH'!Q63</f>
        <v>310.27042338305824</v>
      </c>
      <c r="AV9" s="188">
        <f>'PAL Mtr Invest ph BH'!$Q64</f>
        <v>0</v>
      </c>
      <c r="AW9" s="188">
        <f>'PAL Mtr Invest ph BH'!$Q65</f>
        <v>0</v>
      </c>
      <c r="AX9" s="137">
        <f>'PAL Mtr Invest ph BH'!Q67</f>
        <v>32.268124031838056</v>
      </c>
      <c r="AY9" s="137">
        <f>'PAL Mtr Invest ph BH'!Q66</f>
        <v>38.364317310468387</v>
      </c>
      <c r="AZ9" s="1002">
        <f>'PAL Mtr Invest ph BH'!Q68</f>
        <v>26.66320053077553</v>
      </c>
      <c r="BA9" s="1016">
        <f>SUM(AU9:AZ9)</f>
        <v>407.56606525614023</v>
      </c>
      <c r="BB9" s="188">
        <f>'PAL Mtr Invest ph BH'!R63</f>
        <v>315.74323327802927</v>
      </c>
      <c r="BC9" s="188">
        <f>'PAL Mtr Invest ph BH'!$R64</f>
        <v>0</v>
      </c>
      <c r="BD9" s="188">
        <f>'PAL Mtr Invest ph BH'!$R65</f>
        <v>0</v>
      </c>
      <c r="BE9" s="137">
        <f>'PAL Mtr Invest ph BH'!R67</f>
        <v>32.837296260915039</v>
      </c>
      <c r="BF9" s="137">
        <f>'PAL Mtr Invest ph BH'!R66</f>
        <v>39.041019308361761</v>
      </c>
      <c r="BG9" s="1002">
        <f>'PAL Mtr Invest ph BH'!R68</f>
        <v>27.133508419311426</v>
      </c>
      <c r="BH9" s="1016">
        <f>SUM(BB9:BG9)</f>
        <v>414.75505726661743</v>
      </c>
      <c r="BI9" s="188">
        <f>'PAL Mtr Invest ph BH'!S63</f>
        <v>321.31257718297752</v>
      </c>
      <c r="BJ9" s="188">
        <f>'PAL Mtr Invest ph BH'!$S64</f>
        <v>0</v>
      </c>
      <c r="BK9" s="188">
        <f>'PAL Mtr Invest ph BH'!$S65</f>
        <v>0</v>
      </c>
      <c r="BL9" s="137">
        <f>'PAL Mtr Invest ph BH'!S67</f>
        <v>33.416508027029657</v>
      </c>
      <c r="BM9" s="137">
        <f>'PAL Mtr Invest ph BH'!S66</f>
        <v>39.729657543520801</v>
      </c>
      <c r="BN9" s="1002">
        <f>'PAL Mtr Invest ph BH'!S68</f>
        <v>27.612111992746961</v>
      </c>
      <c r="BO9" s="1016">
        <f>SUM(BI9:BN9)</f>
        <v>422.07085474627496</v>
      </c>
      <c r="BP9" s="280">
        <f>SUM(AM9,AT9,BA9,BH9,BO9)-SUM('PAL Mtr Invest ph BH'!O70:S70)</f>
        <v>0</v>
      </c>
      <c r="BQ9"/>
      <c r="BR9"/>
      <c r="BS9" s="100"/>
    </row>
    <row r="10" spans="1:92">
      <c r="B10" s="332" t="s">
        <v>58</v>
      </c>
      <c r="C10" s="359">
        <f>$H10*'2011-15 % split'!C10</f>
        <v>281.25</v>
      </c>
      <c r="D10" s="93">
        <f>$H10*'2011-15 % split'!D10</f>
        <v>0</v>
      </c>
      <c r="E10" s="93">
        <f>$H10*'2011-15 % split'!E10</f>
        <v>0</v>
      </c>
      <c r="F10" s="93">
        <f>$H10*'2011-15 % split'!F10</f>
        <v>0</v>
      </c>
      <c r="G10" s="359">
        <f>$H10*'2011-15 % split'!G10</f>
        <v>0</v>
      </c>
      <c r="H10" s="292">
        <f>'2011-15 rates summary'!D10</f>
        <v>281.25</v>
      </c>
      <c r="I10" s="358">
        <f>$N10*'2011-15 % split'!I10</f>
        <v>294.75</v>
      </c>
      <c r="J10" s="93">
        <f>$N10*'2011-15 % split'!J10</f>
        <v>0</v>
      </c>
      <c r="K10" s="93">
        <f>$N10*'2011-15 % split'!K10</f>
        <v>0</v>
      </c>
      <c r="L10" s="93">
        <f>$N10*'2011-15 % split'!L10</f>
        <v>0</v>
      </c>
      <c r="M10" s="359">
        <f>$N10*'2011-15 % split'!M10</f>
        <v>0</v>
      </c>
      <c r="N10" s="292">
        <f>'2011-15 rates summary'!G10</f>
        <v>294.75</v>
      </c>
      <c r="O10" s="358">
        <f>$T10*'2011-15 % split'!O10</f>
        <v>306.08999999999997</v>
      </c>
      <c r="P10" s="93">
        <f>$T10*'2011-15 % split'!P10</f>
        <v>0</v>
      </c>
      <c r="Q10" s="93">
        <f>$T10*'2011-15 % split'!Q10</f>
        <v>0</v>
      </c>
      <c r="R10" s="93">
        <f>$T10*'2011-15 % split'!R10</f>
        <v>0</v>
      </c>
      <c r="S10" s="359">
        <f>$T10*'2011-15 % split'!S10</f>
        <v>0</v>
      </c>
      <c r="T10" s="292">
        <f>'2011-15 rates summary'!J10</f>
        <v>306.08999999999997</v>
      </c>
      <c r="U10" s="358">
        <f>$Z10*'2011-15 % split'!U10</f>
        <v>321.05</v>
      </c>
      <c r="V10" s="93">
        <f>$Z10*'2011-15 % split'!V10</f>
        <v>0</v>
      </c>
      <c r="W10" s="93">
        <f>$Z10*'2011-15 % split'!W10</f>
        <v>0</v>
      </c>
      <c r="X10" s="93">
        <f>$Z10*'2011-15 % split'!X10</f>
        <v>0</v>
      </c>
      <c r="Y10" s="359">
        <f>$Z10*'2011-15 % split'!Y10</f>
        <v>0</v>
      </c>
      <c r="Z10" s="292">
        <f>'2011-15 rates summary'!M10</f>
        <v>321.05</v>
      </c>
      <c r="AA10" s="358">
        <f>$AF10*'2011-15 % split'!AA10</f>
        <v>331.74</v>
      </c>
      <c r="AB10" s="93">
        <f>$AF10*'2011-15 % split'!AB10</f>
        <v>0</v>
      </c>
      <c r="AC10" s="93">
        <f>$AF10*'2011-15 % split'!AC10</f>
        <v>0</v>
      </c>
      <c r="AD10" s="93">
        <f>$AF10*'2011-15 % split'!AD10</f>
        <v>0</v>
      </c>
      <c r="AE10" s="359">
        <f>$AF10*'2011-15 % split'!AE10</f>
        <v>0</v>
      </c>
      <c r="AF10" s="292">
        <f>'2011-15 rates summary'!P10</f>
        <v>331.74</v>
      </c>
      <c r="AG10" s="293">
        <f>'PAL Mtr Invest ph AH'!$O63</f>
        <v>343.33333605321121</v>
      </c>
      <c r="AH10" s="293">
        <f>'PAL Mtr Invest ph AH'!$O64</f>
        <v>0</v>
      </c>
      <c r="AI10" s="293">
        <f>'PAL Mtr Invest ph AH'!$O65</f>
        <v>0</v>
      </c>
      <c r="AJ10" s="150">
        <f>'PAL Mtr Invest ph AH'!O67</f>
        <v>35.706666949533961</v>
      </c>
      <c r="AK10" s="150">
        <f>'PAL Mtr Invest ph AH'!O66</f>
        <v>42.45248033630746</v>
      </c>
      <c r="AL10" s="1003">
        <f>'PAL Mtr Invest ph AH'!O68</f>
        <v>29.504473833733687</v>
      </c>
      <c r="AM10" s="291">
        <f t="shared" ref="AM10:AM18" si="0">SUM(AG10:AL10)</f>
        <v>450.99695717278632</v>
      </c>
      <c r="AN10" s="293">
        <f>'PAL Mtr Invest ph AH'!P63</f>
        <v>349.38933732570638</v>
      </c>
      <c r="AO10" s="293">
        <f>'PAL Mtr Invest ph AH'!$P64</f>
        <v>0</v>
      </c>
      <c r="AP10" s="293">
        <f>'PAL Mtr Invest ph AH'!$P65</f>
        <v>0</v>
      </c>
      <c r="AQ10" s="150">
        <f>'PAL Mtr Invest ph AH'!P67</f>
        <v>36.336491081873461</v>
      </c>
      <c r="AR10" s="150">
        <f>'PAL Mtr Invest ph AH'!P66</f>
        <v>43.201292781648945</v>
      </c>
      <c r="AS10" s="1003">
        <f>'PAL Mtr Invest ph AH'!P68</f>
        <v>30.02489848324602</v>
      </c>
      <c r="AT10" s="291">
        <f t="shared" ref="AT10:AT18" si="1">SUM(AN10:AS10)</f>
        <v>458.95201967247482</v>
      </c>
      <c r="AU10" s="293">
        <f>'PAL Mtr Invest ph AH'!Q63</f>
        <v>355.55215942671208</v>
      </c>
      <c r="AV10" s="293">
        <f>'PAL Mtr Invest ph AH'!$Q64</f>
        <v>0</v>
      </c>
      <c r="AW10" s="293">
        <f>'PAL Mtr Invest ph AH'!$Q65</f>
        <v>0</v>
      </c>
      <c r="AX10" s="150">
        <f>'PAL Mtr Invest ph AH'!Q67</f>
        <v>36.977424580378056</v>
      </c>
      <c r="AY10" s="150">
        <f>'PAL Mtr Invest ph AH'!Q66</f>
        <v>43.963313408794093</v>
      </c>
      <c r="AZ10" s="1003">
        <f>'PAL Mtr Invest ph AH'!Q68</f>
        <v>30.554502819111899</v>
      </c>
      <c r="BA10" s="291">
        <f t="shared" ref="BA10:BA18" si="2">SUM(AU10:AZ10)</f>
        <v>467.04740023499613</v>
      </c>
      <c r="BB10" s="293">
        <f>'PAL Mtr Invest ph AH'!R63</f>
        <v>361.82368655157268</v>
      </c>
      <c r="BC10" s="293">
        <f>'PAL Mtr Invest ph AH'!$R64</f>
        <v>0</v>
      </c>
      <c r="BD10" s="293">
        <f>'PAL Mtr Invest ph AH'!$R65</f>
        <v>0</v>
      </c>
      <c r="BE10" s="150">
        <f>'PAL Mtr Invest ph AH'!R67</f>
        <v>37.629663401363558</v>
      </c>
      <c r="BF10" s="150">
        <f>'PAL Mtr Invest ph AH'!R66</f>
        <v>44.738775194728859</v>
      </c>
      <c r="BG10" s="1003">
        <f>'PAL Mtr Invest ph AH'!R68</f>
        <v>31.093448760336564</v>
      </c>
      <c r="BH10" s="291">
        <f t="shared" ref="BH10:BH18" si="3">SUM(BB10:BG10)</f>
        <v>475.28557390800171</v>
      </c>
      <c r="BI10" s="293">
        <f>'PAL Mtr Invest ph AH'!S63</f>
        <v>368.20583613065003</v>
      </c>
      <c r="BJ10" s="293">
        <f>'PAL Mtr Invest ph AH'!$S64</f>
        <v>0</v>
      </c>
      <c r="BK10" s="293">
        <f>'PAL Mtr Invest ph AH'!$S65</f>
        <v>0</v>
      </c>
      <c r="BL10" s="150">
        <f>'PAL Mtr Invest ph AH'!S67</f>
        <v>38.293406957587599</v>
      </c>
      <c r="BM10" s="150">
        <f>'PAL Mtr Invest ph AH'!S66</f>
        <v>45.527915225882616</v>
      </c>
      <c r="BN10" s="1003">
        <f>'PAL Mtr Invest ph AH'!S68</f>
        <v>31.641901081988419</v>
      </c>
      <c r="BO10" s="291">
        <f t="shared" ref="BO10:BO18" si="4">SUM(BI10:BN10)</f>
        <v>483.66905939610865</v>
      </c>
      <c r="BP10" s="280">
        <f>SUM(AM10,AT10,BA10,BH10,BO10)-SUM('PAL Mtr Invest ph AH'!O70:S70)</f>
        <v>0</v>
      </c>
      <c r="BQ10"/>
      <c r="BR10"/>
    </row>
    <row r="11" spans="1:92">
      <c r="B11" s="332" t="s">
        <v>49</v>
      </c>
      <c r="C11" s="359">
        <f>$H11*'2011-15 % split'!C11</f>
        <v>324.02999999999997</v>
      </c>
      <c r="D11" s="93">
        <f>$H11*'2011-15 % split'!D11</f>
        <v>0</v>
      </c>
      <c r="E11" s="93">
        <f>$H11*'2011-15 % split'!E11</f>
        <v>0</v>
      </c>
      <c r="F11" s="93">
        <f>$H11*'2011-15 % split'!F11</f>
        <v>0</v>
      </c>
      <c r="G11" s="359">
        <f>$H11*'2011-15 % split'!G11</f>
        <v>0</v>
      </c>
      <c r="H11" s="292">
        <f>'2011-15 rates summary'!D11</f>
        <v>324.02999999999997</v>
      </c>
      <c r="I11" s="358">
        <f>$N11*'2011-15 % split'!I11</f>
        <v>339.59</v>
      </c>
      <c r="J11" s="93">
        <f>$N11*'2011-15 % split'!J11</f>
        <v>0</v>
      </c>
      <c r="K11" s="93">
        <f>$N11*'2011-15 % split'!K11</f>
        <v>0</v>
      </c>
      <c r="L11" s="93">
        <f>$N11*'2011-15 % split'!L11</f>
        <v>0</v>
      </c>
      <c r="M11" s="359">
        <f>$N11*'2011-15 % split'!M11</f>
        <v>0</v>
      </c>
      <c r="N11" s="292">
        <f>'2011-15 rates summary'!G11</f>
        <v>339.59</v>
      </c>
      <c r="O11" s="358">
        <f>$T11*'2011-15 % split'!O11</f>
        <v>352.66</v>
      </c>
      <c r="P11" s="93">
        <f>$T11*'2011-15 % split'!P11</f>
        <v>0</v>
      </c>
      <c r="Q11" s="93">
        <f>$T11*'2011-15 % split'!Q11</f>
        <v>0</v>
      </c>
      <c r="R11" s="93">
        <f>$T11*'2011-15 % split'!R11</f>
        <v>0</v>
      </c>
      <c r="S11" s="359">
        <f>$T11*'2011-15 % split'!S11</f>
        <v>0</v>
      </c>
      <c r="T11" s="292">
        <f>'2011-15 rates summary'!J11</f>
        <v>352.66</v>
      </c>
      <c r="U11" s="358">
        <f>$Z11*'2011-15 % split'!U11</f>
        <v>369.9</v>
      </c>
      <c r="V11" s="93">
        <f>$Z11*'2011-15 % split'!V11</f>
        <v>0</v>
      </c>
      <c r="W11" s="93">
        <f>$Z11*'2011-15 % split'!W11</f>
        <v>0</v>
      </c>
      <c r="X11" s="93">
        <f>$Z11*'2011-15 % split'!X11</f>
        <v>0</v>
      </c>
      <c r="Y11" s="359">
        <f>$Z11*'2011-15 % split'!Y11</f>
        <v>0</v>
      </c>
      <c r="Z11" s="292">
        <f>'2011-15 rates summary'!M11</f>
        <v>369.9</v>
      </c>
      <c r="AA11" s="358">
        <f>$AF11*'2011-15 % split'!AA11</f>
        <v>382.22</v>
      </c>
      <c r="AB11" s="93">
        <f>$AF11*'2011-15 % split'!AB11</f>
        <v>0</v>
      </c>
      <c r="AC11" s="93">
        <f>$AF11*'2011-15 % split'!AC11</f>
        <v>0</v>
      </c>
      <c r="AD11" s="93">
        <f>$AF11*'2011-15 % split'!AD11</f>
        <v>0</v>
      </c>
      <c r="AE11" s="359">
        <f>$AF11*'2011-15 % split'!AE11</f>
        <v>0</v>
      </c>
      <c r="AF11" s="292">
        <f>'2011-15 rates summary'!P11</f>
        <v>382.22</v>
      </c>
      <c r="AG11" s="293">
        <f>'PAL Mtr Test 1ph BH'!$O68</f>
        <v>330.84784663052864</v>
      </c>
      <c r="AH11" s="293">
        <f>'PAL Mtr Test 1ph BH'!$O69</f>
        <v>0</v>
      </c>
      <c r="AI11" s="293">
        <f>'PAL Mtr Test 1ph BH'!$O70</f>
        <v>0</v>
      </c>
      <c r="AJ11" s="150">
        <f>'PAL Mtr Test 1ph BH'!O72</f>
        <v>34.408176049574976</v>
      </c>
      <c r="AK11" s="150">
        <f>'PAL Mtr Test 1ph BH'!O71</f>
        <v>40.90867454017161</v>
      </c>
      <c r="AL11" s="1003">
        <f>'PAL Mtr Test 1ph BH'!O73</f>
        <v>28.431528805419269</v>
      </c>
      <c r="AM11" s="291">
        <f t="shared" si="0"/>
        <v>434.59622602569448</v>
      </c>
      <c r="AN11" s="293">
        <f>'PAL Mtr Test 1ph BH'!P68</f>
        <v>336.68361837127867</v>
      </c>
      <c r="AO11" s="293">
        <f>'PAL Mtr Test 1ph BH'!$P69</f>
        <v>0</v>
      </c>
      <c r="AP11" s="293">
        <f>'PAL Mtr Test 1ph BH'!$P70</f>
        <v>0</v>
      </c>
      <c r="AQ11" s="150">
        <f>'PAL Mtr Test 1ph BH'!P72</f>
        <v>35.015096310612982</v>
      </c>
      <c r="AR11" s="150">
        <f>'PAL Mtr Test 1ph BH'!P71</f>
        <v>41.630256044371869</v>
      </c>
      <c r="AS11" s="1003">
        <f>'PAL Mtr Test 1ph BH'!P73</f>
        <v>28.933027950838451</v>
      </c>
      <c r="AT11" s="291">
        <f t="shared" si="1"/>
        <v>442.26199867710199</v>
      </c>
      <c r="AU11" s="293">
        <f>'PAL Mtr Test 1ph BH'!Q68</f>
        <v>342.62232634739195</v>
      </c>
      <c r="AV11" s="293">
        <f>'PAL Mtr Test 1ph BH'!$Q69</f>
        <v>0</v>
      </c>
      <c r="AW11" s="293">
        <f>'PAL Mtr Test 1ph BH'!$Q70</f>
        <v>0</v>
      </c>
      <c r="AX11" s="150">
        <f>'PAL Mtr Test 1ph BH'!Q72</f>
        <v>35.632721940128761</v>
      </c>
      <c r="AY11" s="150">
        <f>'PAL Mtr Test 1ph BH'!Q71</f>
        <v>42.364565408202317</v>
      </c>
      <c r="AZ11" s="1003">
        <f>'PAL Mtr Test 1ph BH'!Q73</f>
        <v>29.443372958700618</v>
      </c>
      <c r="BA11" s="291">
        <f t="shared" si="2"/>
        <v>450.06298665442364</v>
      </c>
      <c r="BB11" s="293">
        <f>'PAL Mtr Test 1ph BH'!R68</f>
        <v>348.66578623450141</v>
      </c>
      <c r="BC11" s="293">
        <f>'PAL Mtr Test 1ph BH'!$R69</f>
        <v>0</v>
      </c>
      <c r="BD11" s="293">
        <f>'PAL Mtr Test 1ph BH'!$R70</f>
        <v>0</v>
      </c>
      <c r="BE11" s="150">
        <f>'PAL Mtr Test 1ph BH'!R72</f>
        <v>36.261241768388146</v>
      </c>
      <c r="BF11" s="150">
        <f>'PAL Mtr Test 1ph BH'!R71</f>
        <v>43.111827136323626</v>
      </c>
      <c r="BG11" s="1003">
        <f>'PAL Mtr Test 1ph BH'!R73</f>
        <v>29.962719859744926</v>
      </c>
      <c r="BH11" s="291">
        <f t="shared" si="3"/>
        <v>458.00157499895812</v>
      </c>
      <c r="BI11" s="293">
        <f>'PAL Mtr Test 1ph BH'!S68</f>
        <v>354.81584573464983</v>
      </c>
      <c r="BJ11" s="293">
        <f>'PAL Mtr Test 1ph BH'!$S69</f>
        <v>0</v>
      </c>
      <c r="BK11" s="293">
        <f>'PAL Mtr Test 1ph BH'!$S70</f>
        <v>0</v>
      </c>
      <c r="BL11" s="150">
        <f>'PAL Mtr Test 1ph BH'!S72</f>
        <v>36.900847956403581</v>
      </c>
      <c r="BM11" s="150">
        <f>'PAL Mtr Test 1ph BH'!S71</f>
        <v>43.872269693397982</v>
      </c>
      <c r="BN11" s="1003">
        <f>'PAL Mtr Test 1ph BH'!S73</f>
        <v>30.491227436911601</v>
      </c>
      <c r="BO11" s="291">
        <f t="shared" si="4"/>
        <v>466.08019082136298</v>
      </c>
      <c r="BP11" s="280">
        <f>SUM(AM11,AT11,BA11,BH11,BO11)-SUM('PAL Mtr Test 1ph BH'!O75:S75)</f>
        <v>0</v>
      </c>
      <c r="BQ11"/>
      <c r="BR11"/>
    </row>
    <row r="12" spans="1:92">
      <c r="B12" s="332" t="s">
        <v>50</v>
      </c>
      <c r="C12" s="359">
        <f>$H12*'2011-15 % split'!C12</f>
        <v>355.58</v>
      </c>
      <c r="D12" s="93">
        <f>$H12*'2011-15 % split'!D12</f>
        <v>0</v>
      </c>
      <c r="E12" s="93">
        <f>$H12*'2011-15 % split'!E12</f>
        <v>0</v>
      </c>
      <c r="F12" s="93">
        <f>$H12*'2011-15 % split'!F12</f>
        <v>0</v>
      </c>
      <c r="G12" s="359">
        <f>$H12*'2011-15 % split'!G12</f>
        <v>0</v>
      </c>
      <c r="H12" s="292">
        <f>'2011-15 rates summary'!D12</f>
        <v>355.58</v>
      </c>
      <c r="I12" s="358">
        <f>$N12*'2011-15 % split'!I12</f>
        <v>372.66</v>
      </c>
      <c r="J12" s="93">
        <f>$N12*'2011-15 % split'!J12</f>
        <v>0</v>
      </c>
      <c r="K12" s="93">
        <f>$N12*'2011-15 % split'!K12</f>
        <v>0</v>
      </c>
      <c r="L12" s="93">
        <f>$N12*'2011-15 % split'!L12</f>
        <v>0</v>
      </c>
      <c r="M12" s="359">
        <f>$N12*'2011-15 % split'!M12</f>
        <v>0</v>
      </c>
      <c r="N12" s="292">
        <f>'2011-15 rates summary'!G12</f>
        <v>372.66</v>
      </c>
      <c r="O12" s="358">
        <f>$T12*'2011-15 % split'!O12</f>
        <v>387</v>
      </c>
      <c r="P12" s="93">
        <f>$T12*'2011-15 % split'!P12</f>
        <v>0</v>
      </c>
      <c r="Q12" s="93">
        <f>$T12*'2011-15 % split'!Q12</f>
        <v>0</v>
      </c>
      <c r="R12" s="93">
        <f>$T12*'2011-15 % split'!R12</f>
        <v>0</v>
      </c>
      <c r="S12" s="359">
        <f>$T12*'2011-15 % split'!S12</f>
        <v>0</v>
      </c>
      <c r="T12" s="292">
        <f>'2011-15 rates summary'!J12</f>
        <v>387</v>
      </c>
      <c r="U12" s="358">
        <f>$Z12*'2011-15 % split'!U12</f>
        <v>405.91</v>
      </c>
      <c r="V12" s="93">
        <f>$Z12*'2011-15 % split'!V12</f>
        <v>0</v>
      </c>
      <c r="W12" s="93">
        <f>$Z12*'2011-15 % split'!W12</f>
        <v>0</v>
      </c>
      <c r="X12" s="93">
        <f>$Z12*'2011-15 % split'!X12</f>
        <v>0</v>
      </c>
      <c r="Y12" s="359">
        <f>$Z12*'2011-15 % split'!Y12</f>
        <v>0</v>
      </c>
      <c r="Z12" s="292">
        <f>'2011-15 rates summary'!M12</f>
        <v>405.91</v>
      </c>
      <c r="AA12" s="358">
        <f>$AF12*'2011-15 % split'!AA12</f>
        <v>419.42</v>
      </c>
      <c r="AB12" s="93">
        <f>$AF12*'2011-15 % split'!AB12</f>
        <v>0</v>
      </c>
      <c r="AC12" s="93">
        <f>$AF12*'2011-15 % split'!AC12</f>
        <v>0</v>
      </c>
      <c r="AD12" s="93">
        <f>$AF12*'2011-15 % split'!AD12</f>
        <v>0</v>
      </c>
      <c r="AE12" s="359">
        <f>$AF12*'2011-15 % split'!AE12</f>
        <v>0</v>
      </c>
      <c r="AF12" s="292">
        <f>'2011-15 rates summary'!P12</f>
        <v>419.42</v>
      </c>
      <c r="AG12" s="293">
        <f>'PAL Mtr Test 1ph AH'!$O68</f>
        <v>380.02098182001362</v>
      </c>
      <c r="AH12" s="293">
        <f>'PAL Mtr Test 1ph AH'!$O69</f>
        <v>0</v>
      </c>
      <c r="AI12" s="293">
        <f>'PAL Mtr Test 1ph AH'!$O70</f>
        <v>0</v>
      </c>
      <c r="AJ12" s="150">
        <f>'PAL Mtr Test 1ph AH'!O72</f>
        <v>39.522182109281417</v>
      </c>
      <c r="AK12" s="150">
        <f>'PAL Mtr Test 1ph AH'!O71</f>
        <v>46.988834360081043</v>
      </c>
      <c r="AL12" s="1003">
        <f>'PAL Mtr Test 1ph AH'!O73</f>
        <v>32.657239880256327</v>
      </c>
      <c r="AM12" s="291">
        <f t="shared" si="0"/>
        <v>499.1892381696324</v>
      </c>
      <c r="AN12" s="293">
        <f>'PAL Mtr Test 1ph AH'!P68</f>
        <v>386.7241105517956</v>
      </c>
      <c r="AO12" s="293">
        <f>'PAL Mtr Test 1ph AH'!$P69</f>
        <v>0</v>
      </c>
      <c r="AP12" s="293">
        <f>'PAL Mtr Test 1ph AH'!$P70</f>
        <v>0</v>
      </c>
      <c r="AQ12" s="150">
        <f>'PAL Mtr Test 1ph AH'!P72</f>
        <v>40.219307497386744</v>
      </c>
      <c r="AR12" s="150">
        <f>'PAL Mtr Test 1ph AH'!P71</f>
        <v>47.817662821508428</v>
      </c>
      <c r="AS12" s="1003">
        <f>'PAL Mtr Test 1ph AH'!P73</f>
        <v>33.233275660948358</v>
      </c>
      <c r="AT12" s="291">
        <f t="shared" si="1"/>
        <v>507.99435653163914</v>
      </c>
      <c r="AU12" s="293">
        <f>'PAL Mtr Test 1ph AH'!Q68</f>
        <v>393.54547468884317</v>
      </c>
      <c r="AV12" s="293">
        <f>'PAL Mtr Test 1ph AH'!$Q69</f>
        <v>0</v>
      </c>
      <c r="AW12" s="293">
        <f>'PAL Mtr Test 1ph AH'!$Q70</f>
        <v>0</v>
      </c>
      <c r="AX12" s="150">
        <f>'PAL Mtr Test 1ph AH'!Q72</f>
        <v>40.92872936763969</v>
      </c>
      <c r="AY12" s="150">
        <f>'PAL Mtr Test 1ph AH'!Q71</f>
        <v>48.661110854326083</v>
      </c>
      <c r="AZ12" s="1003">
        <f>'PAL Mtr Test 1ph AH'!Q73</f>
        <v>33.819472043756626</v>
      </c>
      <c r="BA12" s="291">
        <f t="shared" si="2"/>
        <v>516.95478695456552</v>
      </c>
      <c r="BB12" s="293">
        <f>'PAL Mtr Test 1ph AH'!R68</f>
        <v>400.48715976637664</v>
      </c>
      <c r="BC12" s="293">
        <f>'PAL Mtr Test 1ph AH'!$R69</f>
        <v>0</v>
      </c>
      <c r="BD12" s="293">
        <f>'PAL Mtr Test 1ph AH'!$R70</f>
        <v>0</v>
      </c>
      <c r="BE12" s="150">
        <f>'PAL Mtr Test 1ph AH'!R72</f>
        <v>41.650664615703171</v>
      </c>
      <c r="BF12" s="150">
        <f>'PAL Mtr Test 1ph AH'!R71</f>
        <v>49.519436330792942</v>
      </c>
      <c r="BG12" s="1003">
        <f>'PAL Mtr Test 1ph AH'!R73</f>
        <v>34.416008249901097</v>
      </c>
      <c r="BH12" s="291">
        <f t="shared" si="3"/>
        <v>526.07326896277391</v>
      </c>
      <c r="BI12" s="293">
        <f>'PAL Mtr Test 1ph AH'!S68</f>
        <v>407.55128810603566</v>
      </c>
      <c r="BJ12" s="293">
        <f>'PAL Mtr Test 1ph AH'!$S69</f>
        <v>0</v>
      </c>
      <c r="BK12" s="293">
        <f>'PAL Mtr Test 1ph AH'!$S70</f>
        <v>0</v>
      </c>
      <c r="BL12" s="150">
        <f>'PAL Mtr Test 1ph AH'!S72</f>
        <v>42.385333963027705</v>
      </c>
      <c r="BM12" s="150">
        <f>'PAL Mtr Test 1ph AH'!S71</f>
        <v>50.392901671735096</v>
      </c>
      <c r="BN12" s="1003">
        <f>'PAL Mtr Test 1ph AH'!S73</f>
        <v>35.023066661855893</v>
      </c>
      <c r="BO12" s="291">
        <f t="shared" si="4"/>
        <v>535.3525904026543</v>
      </c>
      <c r="BP12" s="280">
        <f>SUM(AM12,AT12,BA12,BH12,BO12)-SUM('PAL Mtr Test 1ph AH'!O75:S75)</f>
        <v>0</v>
      </c>
      <c r="BQ12"/>
      <c r="BR12"/>
    </row>
    <row r="13" spans="1:92">
      <c r="B13" s="332" t="s">
        <v>51</v>
      </c>
      <c r="C13" s="359">
        <f>$H13*'2011-15 % split'!C13</f>
        <v>132.29</v>
      </c>
      <c r="D13" s="93">
        <f>$H13*'2011-15 % split'!D13</f>
        <v>0</v>
      </c>
      <c r="E13" s="93">
        <f>$H13*'2011-15 % split'!E13</f>
        <v>0</v>
      </c>
      <c r="F13" s="93">
        <f>$H13*'2011-15 % split'!F13</f>
        <v>0</v>
      </c>
      <c r="G13" s="359">
        <f>$H13*'2011-15 % split'!G13</f>
        <v>0</v>
      </c>
      <c r="H13" s="292">
        <f>'2011-15 rates summary'!D13</f>
        <v>132.29</v>
      </c>
      <c r="I13" s="358">
        <f>$N13*'2011-15 % split'!I13</f>
        <v>138.63999999999999</v>
      </c>
      <c r="J13" s="93">
        <f>$N13*'2011-15 % split'!J13</f>
        <v>0</v>
      </c>
      <c r="K13" s="93">
        <f>$N13*'2011-15 % split'!K13</f>
        <v>0</v>
      </c>
      <c r="L13" s="93">
        <f>$N13*'2011-15 % split'!L13</f>
        <v>0</v>
      </c>
      <c r="M13" s="359">
        <f>$N13*'2011-15 % split'!M13</f>
        <v>0</v>
      </c>
      <c r="N13" s="292">
        <f>'2011-15 rates summary'!G13</f>
        <v>138.63999999999999</v>
      </c>
      <c r="O13" s="358">
        <f>$T13*'2011-15 % split'!O13</f>
        <v>143.97</v>
      </c>
      <c r="P13" s="93">
        <f>$T13*'2011-15 % split'!P13</f>
        <v>0</v>
      </c>
      <c r="Q13" s="93">
        <f>$T13*'2011-15 % split'!Q13</f>
        <v>0</v>
      </c>
      <c r="R13" s="93">
        <f>$T13*'2011-15 % split'!R13</f>
        <v>0</v>
      </c>
      <c r="S13" s="359">
        <f>$T13*'2011-15 % split'!S13</f>
        <v>0</v>
      </c>
      <c r="T13" s="292">
        <f>'2011-15 rates summary'!J13</f>
        <v>143.97</v>
      </c>
      <c r="U13" s="358">
        <f>$Z13*'2011-15 % split'!U13</f>
        <v>151</v>
      </c>
      <c r="V13" s="93">
        <f>$Z13*'2011-15 % split'!V13</f>
        <v>0</v>
      </c>
      <c r="W13" s="93">
        <f>$Z13*'2011-15 % split'!W13</f>
        <v>0</v>
      </c>
      <c r="X13" s="93">
        <f>$Z13*'2011-15 % split'!X13</f>
        <v>0</v>
      </c>
      <c r="Y13" s="359">
        <f>$Z13*'2011-15 % split'!Y13</f>
        <v>0</v>
      </c>
      <c r="Z13" s="292">
        <f>'2011-15 rates summary'!M13</f>
        <v>151</v>
      </c>
      <c r="AA13" s="358">
        <f>$AF13*'2011-15 % split'!AA13</f>
        <v>156.02000000000001</v>
      </c>
      <c r="AB13" s="93">
        <f>$AF13*'2011-15 % split'!AB13</f>
        <v>0</v>
      </c>
      <c r="AC13" s="93">
        <f>$AF13*'2011-15 % split'!AC13</f>
        <v>0</v>
      </c>
      <c r="AD13" s="93">
        <f>$AF13*'2011-15 % split'!AD13</f>
        <v>0</v>
      </c>
      <c r="AE13" s="359">
        <f>$AF13*'2011-15 % split'!AE13</f>
        <v>0</v>
      </c>
      <c r="AF13" s="292">
        <f>'2011-15 rates summary'!P13</f>
        <v>156.02000000000001</v>
      </c>
      <c r="AG13" s="293">
        <f>'PAL MTest 1ph BH'!$O68</f>
        <v>138.91865767696675</v>
      </c>
      <c r="AH13" s="293">
        <f>'PAL MTest 1ph BH'!$O69</f>
        <v>0</v>
      </c>
      <c r="AI13" s="293">
        <f>'PAL MTest 1ph BH'!$O70</f>
        <v>0</v>
      </c>
      <c r="AJ13" s="150">
        <f>'PAL MTest 1ph BH'!O$72</f>
        <v>14.447540398404541</v>
      </c>
      <c r="AK13" s="150">
        <f>'PAL MTest 1ph BH'!O$71</f>
        <v>17.177014184441585</v>
      </c>
      <c r="AL13" s="1003">
        <f>'PAL MTest 1ph BH'!O$73</f>
        <v>11.938024858186903</v>
      </c>
      <c r="AM13" s="291">
        <f t="shared" si="0"/>
        <v>182.4812371179998</v>
      </c>
      <c r="AN13" s="293">
        <f>'PAL MTest 1ph BH'!P$68</f>
        <v>141.36902144687068</v>
      </c>
      <c r="AO13" s="293">
        <f>'PAL MTest 1ph BH'!$P69</f>
        <v>0</v>
      </c>
      <c r="AP13" s="293">
        <f>'PAL MTest 1ph BH'!$P70</f>
        <v>0</v>
      </c>
      <c r="AQ13" s="150">
        <f>'PAL MTest 1ph BH'!P$72</f>
        <v>14.702378230474549</v>
      </c>
      <c r="AR13" s="150">
        <f>'PAL MTest 1ph BH'!P$71</f>
        <v>17.479996763862665</v>
      </c>
      <c r="AS13" s="1003">
        <f>'PAL MTest 1ph BH'!P$73</f>
        <v>12.148597750884553</v>
      </c>
      <c r="AT13" s="291">
        <f t="shared" si="1"/>
        <v>185.69999419209245</v>
      </c>
      <c r="AU13" s="293">
        <f>'PAL MTest 1ph BH'!Q$68</f>
        <v>143.86260678762233</v>
      </c>
      <c r="AV13" s="293">
        <f>'PAL MTest 1ph BH'!$Q69</f>
        <v>0</v>
      </c>
      <c r="AW13" s="293">
        <f>'PAL MTest 1ph BH'!$Q70</f>
        <v>0</v>
      </c>
      <c r="AX13" s="150">
        <f>'PAL MTest 1ph BH'!Q$72</f>
        <v>14.961711105912721</v>
      </c>
      <c r="AY13" s="150">
        <f>'PAL MTest 1ph BH'!Q$71</f>
        <v>17.788323604075924</v>
      </c>
      <c r="AZ13" s="1003">
        <f>'PAL MTest 1ph BH'!Q$73</f>
        <v>12.362884904832768</v>
      </c>
      <c r="BA13" s="291">
        <f t="shared" si="2"/>
        <v>188.97552640244373</v>
      </c>
      <c r="BB13" s="293">
        <f>'PAL MTest 1ph BH'!R$68</f>
        <v>146.40017607753043</v>
      </c>
      <c r="BC13" s="293">
        <f>'PAL MTest 1ph BH'!$R69</f>
        <v>0</v>
      </c>
      <c r="BD13" s="293">
        <f>'PAL MTest 1ph BH'!$R70</f>
        <v>0</v>
      </c>
      <c r="BE13" s="150">
        <f>'PAL MTest 1ph BH'!R$72</f>
        <v>15.225618312063164</v>
      </c>
      <c r="BF13" s="150">
        <f>'PAL MTest 1ph BH'!R$71</f>
        <v>18.102088971634483</v>
      </c>
      <c r="BG13" s="1003">
        <f>'PAL MTest 1ph BH'!R$73</f>
        <v>12.580951835285967</v>
      </c>
      <c r="BH13" s="291">
        <f t="shared" si="3"/>
        <v>192.30883519651405</v>
      </c>
      <c r="BI13" s="293">
        <f>'PAL MTest 1ph BH'!S$68</f>
        <v>148.98250514237148</v>
      </c>
      <c r="BJ13" s="293">
        <f>'PAL MTest 1ph BH'!$S69</f>
        <v>0</v>
      </c>
      <c r="BK13" s="293">
        <f>'PAL MTest 1ph BH'!$S70</f>
        <v>0</v>
      </c>
      <c r="BL13" s="150">
        <f>'PAL MTest 1ph BH'!S$72</f>
        <v>15.494180534806633</v>
      </c>
      <c r="BM13" s="150">
        <f>'PAL MTest 1ph BH'!S$71</f>
        <v>18.421388795843949</v>
      </c>
      <c r="BN13" s="1003">
        <f>'PAL MTest 1ph BH'!S$73</f>
        <v>12.802865213111545</v>
      </c>
      <c r="BO13" s="291">
        <f t="shared" si="4"/>
        <v>195.70093968613361</v>
      </c>
      <c r="BP13" s="280">
        <f>SUM(AM13,AT13,BA13,BH13,BO13)-SUM('PAL MTest 1ph BH'!O75:S75)</f>
        <v>0</v>
      </c>
      <c r="BQ13"/>
      <c r="BR13"/>
    </row>
    <row r="14" spans="1:92">
      <c r="B14" s="332" t="s">
        <v>52</v>
      </c>
      <c r="C14" s="359">
        <f>$H14*'2011-15 % split'!C14</f>
        <v>414.95</v>
      </c>
      <c r="D14" s="93">
        <f>$H14*'2011-15 % split'!D14</f>
        <v>0</v>
      </c>
      <c r="E14" s="93">
        <f>$H14*'2011-15 % split'!E14</f>
        <v>0</v>
      </c>
      <c r="F14" s="93">
        <f>$H14*'2011-15 % split'!F14</f>
        <v>0</v>
      </c>
      <c r="G14" s="359">
        <f>$H14*'2011-15 % split'!G14</f>
        <v>0</v>
      </c>
      <c r="H14" s="292">
        <f>'2011-15 rates summary'!D14</f>
        <v>414.95</v>
      </c>
      <c r="I14" s="358">
        <f>$N14*'2011-15 % split'!I14</f>
        <v>434.88</v>
      </c>
      <c r="J14" s="93">
        <f>$N14*'2011-15 % split'!J14</f>
        <v>0</v>
      </c>
      <c r="K14" s="93">
        <f>$N14*'2011-15 % split'!K14</f>
        <v>0</v>
      </c>
      <c r="L14" s="93">
        <f>$N14*'2011-15 % split'!L14</f>
        <v>0</v>
      </c>
      <c r="M14" s="359">
        <f>$N14*'2011-15 % split'!M14</f>
        <v>0</v>
      </c>
      <c r="N14" s="292">
        <f>'2011-15 rates summary'!G14</f>
        <v>434.88</v>
      </c>
      <c r="O14" s="358">
        <f>$T14*'2011-15 % split'!O14</f>
        <v>451.62</v>
      </c>
      <c r="P14" s="93">
        <f>$T14*'2011-15 % split'!P14</f>
        <v>0</v>
      </c>
      <c r="Q14" s="93">
        <f>$T14*'2011-15 % split'!Q14</f>
        <v>0</v>
      </c>
      <c r="R14" s="93">
        <f>$T14*'2011-15 % split'!R14</f>
        <v>0</v>
      </c>
      <c r="S14" s="359">
        <f>$T14*'2011-15 % split'!S14</f>
        <v>0</v>
      </c>
      <c r="T14" s="292">
        <f>'2011-15 rates summary'!J14</f>
        <v>451.62</v>
      </c>
      <c r="U14" s="358">
        <f>$Z14*'2011-15 % split'!U14</f>
        <v>473.69</v>
      </c>
      <c r="V14" s="93">
        <f>$Z14*'2011-15 % split'!V14</f>
        <v>0</v>
      </c>
      <c r="W14" s="93">
        <f>$Z14*'2011-15 % split'!W14</f>
        <v>0</v>
      </c>
      <c r="X14" s="93">
        <f>$Z14*'2011-15 % split'!X14</f>
        <v>0</v>
      </c>
      <c r="Y14" s="359">
        <f>$Z14*'2011-15 % split'!Y14</f>
        <v>0</v>
      </c>
      <c r="Z14" s="292">
        <f>'2011-15 rates summary'!M14</f>
        <v>473.69</v>
      </c>
      <c r="AA14" s="358">
        <f>$AF14*'2011-15 % split'!AA14</f>
        <v>489.46</v>
      </c>
      <c r="AB14" s="93">
        <f>$AF14*'2011-15 % split'!AB14</f>
        <v>0</v>
      </c>
      <c r="AC14" s="93">
        <f>$AF14*'2011-15 % split'!AC14</f>
        <v>0</v>
      </c>
      <c r="AD14" s="93">
        <f>$AF14*'2011-15 % split'!AD14</f>
        <v>0</v>
      </c>
      <c r="AE14" s="359">
        <f>$AF14*'2011-15 % split'!AE14</f>
        <v>0</v>
      </c>
      <c r="AF14" s="292">
        <f>'2011-15 rates summary'!P14</f>
        <v>489.46</v>
      </c>
      <c r="AG14" s="293">
        <f>'PAL Mtr Test 3ph BH'!$O68</f>
        <v>398.74300803517571</v>
      </c>
      <c r="AH14" s="293">
        <f>'PAL Mtr Test 3ph BH'!$O69</f>
        <v>0</v>
      </c>
      <c r="AI14" s="293">
        <f>'PAL Mtr Test 3ph BH'!$O70</f>
        <v>0</v>
      </c>
      <c r="AJ14" s="150">
        <f>'PAL Mtr Test 3ph BH'!O72</f>
        <v>41.469272835658273</v>
      </c>
      <c r="AK14" s="150">
        <f>'PAL Mtr Test 3ph BH'!O71</f>
        <v>49.303775457533405</v>
      </c>
      <c r="AL14" s="1003">
        <f>'PAL Mtr Test 3ph BH'!O73</f>
        <v>34.266123942985722</v>
      </c>
      <c r="AM14" s="291">
        <f t="shared" si="0"/>
        <v>523.78218027135313</v>
      </c>
      <c r="AN14" s="293">
        <f>'PAL Mtr Test 3ph BH'!P68</f>
        <v>405.77637156409713</v>
      </c>
      <c r="AO14" s="293">
        <f>'PAL Mtr Test 3ph BH'!$P69</f>
        <v>0</v>
      </c>
      <c r="AP14" s="293">
        <f>'PAL Mtr Test 3ph BH'!$P70</f>
        <v>0</v>
      </c>
      <c r="AQ14" s="150">
        <f>'PAL Mtr Test 3ph BH'!P72</f>
        <v>42.2007426426661</v>
      </c>
      <c r="AR14" s="150">
        <f>'PAL Mtr Test 3ph BH'!P71</f>
        <v>50.173436791157485</v>
      </c>
      <c r="AS14" s="1003">
        <f>'PAL Mtr Test 3ph BH'!P73</f>
        <v>34.870538569854453</v>
      </c>
      <c r="AT14" s="291">
        <f t="shared" si="1"/>
        <v>533.02108956777522</v>
      </c>
      <c r="AU14" s="293">
        <f>'PAL Mtr Test 3ph BH'!Q68</f>
        <v>412.93379545654375</v>
      </c>
      <c r="AV14" s="293">
        <f>'PAL Mtr Test 3ph BH'!$Q69</f>
        <v>0</v>
      </c>
      <c r="AW14" s="293">
        <f>'PAL Mtr Test 3ph BH'!$Q70</f>
        <v>0</v>
      </c>
      <c r="AX14" s="150">
        <f>'PAL Mtr Test 3ph BH'!Q72</f>
        <v>42.945114727480551</v>
      </c>
      <c r="AY14" s="150">
        <f>'PAL Mtr Test 3ph BH'!Q71</f>
        <v>51.058437940610723</v>
      </c>
      <c r="AZ14" s="1003">
        <f>'PAL Mtr Test 3ph BH'!Q73</f>
        <v>35.485614368724455</v>
      </c>
      <c r="BA14" s="291">
        <f t="shared" si="2"/>
        <v>542.42296249335948</v>
      </c>
      <c r="BB14" s="293">
        <f>'PAL Mtr Test 3ph BH'!R68</f>
        <v>420.21746799323432</v>
      </c>
      <c r="BC14" s="293">
        <f>'PAL Mtr Test 3ph BH'!$R69</f>
        <v>0</v>
      </c>
      <c r="BD14" s="293">
        <f>'PAL Mtr Test 3ph BH'!$R70</f>
        <v>0</v>
      </c>
      <c r="BE14" s="150">
        <f>'PAL Mtr Test 3ph BH'!R72</f>
        <v>43.702616671296369</v>
      </c>
      <c r="BF14" s="150">
        <f>'PAL Mtr Test 3ph BH'!R71</f>
        <v>51.959049482427439</v>
      </c>
      <c r="BG14" s="1003">
        <f>'PAL Mtr Test 3ph BH'!R73</f>
        <v>36.111539390287071</v>
      </c>
      <c r="BH14" s="291">
        <f t="shared" si="3"/>
        <v>551.99067353724513</v>
      </c>
      <c r="BI14" s="293">
        <f>'PAL Mtr Test 3ph BH'!S68</f>
        <v>427.62961605361767</v>
      </c>
      <c r="BJ14" s="293">
        <f>'PAL Mtr Test 3ph BH'!$S69</f>
        <v>0</v>
      </c>
      <c r="BK14" s="293">
        <f>'PAL Mtr Test 3ph BH'!$S70</f>
        <v>0</v>
      </c>
      <c r="BL14" s="150">
        <f>'PAL Mtr Test 3ph BH'!S72</f>
        <v>44.473480069576233</v>
      </c>
      <c r="BM14" s="150">
        <f>'PAL Mtr Test 3ph BH'!S71</f>
        <v>52.875546765797715</v>
      </c>
      <c r="BN14" s="1003">
        <f>'PAL Mtr Test 3ph BH'!S73</f>
        <v>36.748505002229422</v>
      </c>
      <c r="BO14" s="291">
        <f t="shared" si="4"/>
        <v>561.72714789122108</v>
      </c>
      <c r="BP14" s="280">
        <f>SUM(AM14,AT14,BA14,BH14,BO14)-SUM('PAL Mtr Test 3ph BH'!O75:S75)</f>
        <v>0</v>
      </c>
      <c r="BQ14"/>
      <c r="BR14"/>
    </row>
    <row r="15" spans="1:92">
      <c r="B15" s="332" t="s">
        <v>53</v>
      </c>
      <c r="C15" s="359">
        <f>$H15*'2011-15 % split'!C15</f>
        <v>456.36</v>
      </c>
      <c r="D15" s="93">
        <f>$H15*'2011-15 % split'!D15</f>
        <v>0</v>
      </c>
      <c r="E15" s="93">
        <f>$H15*'2011-15 % split'!E15</f>
        <v>0</v>
      </c>
      <c r="F15" s="93">
        <f>$H15*'2011-15 % split'!F15</f>
        <v>0</v>
      </c>
      <c r="G15" s="359">
        <f>$H15*'2011-15 % split'!G15</f>
        <v>0</v>
      </c>
      <c r="H15" s="292">
        <f>'2011-15 rates summary'!D15</f>
        <v>456.36</v>
      </c>
      <c r="I15" s="358">
        <f>$N15*'2011-15 % split'!I15</f>
        <v>478.28</v>
      </c>
      <c r="J15" s="93">
        <f>$N15*'2011-15 % split'!J15</f>
        <v>0</v>
      </c>
      <c r="K15" s="93">
        <f>$N15*'2011-15 % split'!K15</f>
        <v>0</v>
      </c>
      <c r="L15" s="93">
        <f>$N15*'2011-15 % split'!L15</f>
        <v>0</v>
      </c>
      <c r="M15" s="359">
        <f>$N15*'2011-15 % split'!M15</f>
        <v>0</v>
      </c>
      <c r="N15" s="292">
        <f>'2011-15 rates summary'!G15</f>
        <v>478.28</v>
      </c>
      <c r="O15" s="358">
        <f>$T15*'2011-15 % split'!O15</f>
        <v>496.69</v>
      </c>
      <c r="P15" s="93">
        <f>$T15*'2011-15 % split'!P15</f>
        <v>0</v>
      </c>
      <c r="Q15" s="93">
        <f>$T15*'2011-15 % split'!Q15</f>
        <v>0</v>
      </c>
      <c r="R15" s="93">
        <f>$T15*'2011-15 % split'!R15</f>
        <v>0</v>
      </c>
      <c r="S15" s="359">
        <f>$T15*'2011-15 % split'!S15</f>
        <v>0</v>
      </c>
      <c r="T15" s="292">
        <f>'2011-15 rates summary'!J15</f>
        <v>496.69</v>
      </c>
      <c r="U15" s="358">
        <f>$Z15*'2011-15 % split'!U15</f>
        <v>520.97</v>
      </c>
      <c r="V15" s="93">
        <f>$Z15*'2011-15 % split'!V15</f>
        <v>0</v>
      </c>
      <c r="W15" s="93">
        <f>$Z15*'2011-15 % split'!W15</f>
        <v>0</v>
      </c>
      <c r="X15" s="93">
        <f>$Z15*'2011-15 % split'!X15</f>
        <v>0</v>
      </c>
      <c r="Y15" s="359">
        <f>$Z15*'2011-15 % split'!Y15</f>
        <v>0</v>
      </c>
      <c r="Z15" s="292">
        <f>'2011-15 rates summary'!M15</f>
        <v>520.97</v>
      </c>
      <c r="AA15" s="358">
        <f>$AF15*'2011-15 % split'!AA15</f>
        <v>538.32000000000005</v>
      </c>
      <c r="AB15" s="93">
        <f>$AF15*'2011-15 % split'!AB15</f>
        <v>0</v>
      </c>
      <c r="AC15" s="93">
        <f>$AF15*'2011-15 % split'!AC15</f>
        <v>0</v>
      </c>
      <c r="AD15" s="93">
        <f>$AF15*'2011-15 % split'!AD15</f>
        <v>0</v>
      </c>
      <c r="AE15" s="359">
        <f>$AF15*'2011-15 % split'!AE15</f>
        <v>0</v>
      </c>
      <c r="AF15" s="292">
        <f>'2011-15 rates summary'!P15</f>
        <v>538.32000000000005</v>
      </c>
      <c r="AG15" s="293">
        <f>'PAL Mtr Test 3ph AH'!$O68</f>
        <v>459.75546528653081</v>
      </c>
      <c r="AH15" s="293">
        <f>'PAL Mtr Test 3ph AH'!$O69</f>
        <v>0</v>
      </c>
      <c r="AI15" s="293">
        <f>'PAL Mtr Test 3ph AH'!$O70</f>
        <v>0</v>
      </c>
      <c r="AJ15" s="150">
        <f>'PAL Mtr Test 3ph AH'!O72</f>
        <v>47.814568389799199</v>
      </c>
      <c r="AK15" s="150">
        <f>'PAL Mtr Test 3ph AH'!O71</f>
        <v>56.847843771748963</v>
      </c>
      <c r="AL15" s="1003">
        <f>'PAL Mtr Test 3ph AH'!O73</f>
        <v>39.509251421365533</v>
      </c>
      <c r="AM15" s="291">
        <f t="shared" si="0"/>
        <v>603.92712886944457</v>
      </c>
      <c r="AN15" s="293">
        <f>'PAL Mtr Test 3ph AH'!P68</f>
        <v>467.8650176964963</v>
      </c>
      <c r="AO15" s="293">
        <f>'PAL Mtr Test 3ph AH'!$P69</f>
        <v>0</v>
      </c>
      <c r="AP15" s="293">
        <f>'PAL Mtr Test 3ph AH'!$P70</f>
        <v>0</v>
      </c>
      <c r="AQ15" s="150">
        <f>'PAL Mtr Test 3ph AH'!P72</f>
        <v>48.657961840435611</v>
      </c>
      <c r="AR15" s="150">
        <f>'PAL Mtr Test 3ph AH'!P71</f>
        <v>57.850573708136373</v>
      </c>
      <c r="AS15" s="1003">
        <f>'PAL Mtr Test 3ph AH'!P73</f>
        <v>40.206148727154783</v>
      </c>
      <c r="AT15" s="291">
        <f t="shared" si="1"/>
        <v>614.57970197222301</v>
      </c>
      <c r="AU15" s="293">
        <f>'PAL Mtr Test 3ph AH'!Q68</f>
        <v>476.1176131918748</v>
      </c>
      <c r="AV15" s="293">
        <f>'PAL Mtr Test 3ph AH'!$Q69</f>
        <v>0</v>
      </c>
      <c r="AW15" s="293">
        <f>'PAL Mtr Test 3ph AH'!$Q70</f>
        <v>0</v>
      </c>
      <c r="AX15" s="150">
        <f>'PAL Mtr Test 3ph AH'!Q72</f>
        <v>49.516231771954978</v>
      </c>
      <c r="AY15" s="150">
        <f>'PAL Mtr Test 3ph AH'!Q71</f>
        <v>58.870990635948942</v>
      </c>
      <c r="AZ15" s="1003">
        <f>'PAL Mtr Test 3ph AH'!Q73</f>
        <v>40.915338491984507</v>
      </c>
      <c r="BA15" s="291">
        <f t="shared" si="2"/>
        <v>625.42017409176322</v>
      </c>
      <c r="BB15" s="293">
        <f>'PAL Mtr Test 3ph AH'!R68</f>
        <v>484.51577488655067</v>
      </c>
      <c r="BC15" s="293">
        <f>'PAL Mtr Test 3ph AH'!$R69</f>
        <v>0</v>
      </c>
      <c r="BD15" s="293">
        <f>'PAL Mtr Test 3ph AH'!$R70</f>
        <v>0</v>
      </c>
      <c r="BE15" s="150">
        <f>'PAL Mtr Test 3ph AH'!R72</f>
        <v>50.389640588201267</v>
      </c>
      <c r="BF15" s="150">
        <f>'PAL Mtr Test 3ph AH'!R71</f>
        <v>59.909406533172223</v>
      </c>
      <c r="BG15" s="1003">
        <f>'PAL Mtr Test 3ph AH'!R73</f>
        <v>41.637037540554694</v>
      </c>
      <c r="BH15" s="291">
        <f t="shared" si="3"/>
        <v>636.45185954847898</v>
      </c>
      <c r="BI15" s="293">
        <f>'PAL Mtr Test 3ph AH'!S68</f>
        <v>493.06207039920719</v>
      </c>
      <c r="BJ15" s="293">
        <f>'PAL Mtr Test 3ph AH'!$S69</f>
        <v>0</v>
      </c>
      <c r="BK15" s="293">
        <f>'PAL Mtr Test 3ph AH'!$S70</f>
        <v>0</v>
      </c>
      <c r="BL15" s="150">
        <f>'PAL Mtr Test 3ph AH'!S72</f>
        <v>51.278455321517548</v>
      </c>
      <c r="BM15" s="150">
        <f>'PAL Mtr Test 3ph AH'!S71</f>
        <v>60.966138880721168</v>
      </c>
      <c r="BN15" s="1003">
        <f>'PAL Mtr Test 3ph AH'!S73</f>
        <v>42.371466522101215</v>
      </c>
      <c r="BO15" s="291">
        <f t="shared" si="4"/>
        <v>647.67813112354702</v>
      </c>
      <c r="BP15" s="280">
        <f>SUM(AM15,AT15,BA15,BH15,BO15)-SUM('PAL Mtr Test 3ph AH'!O75:S75)</f>
        <v>0</v>
      </c>
      <c r="BQ15"/>
      <c r="BR15"/>
    </row>
    <row r="16" spans="1:92">
      <c r="B16" s="332" t="s">
        <v>54</v>
      </c>
      <c r="C16" s="359">
        <f>$H16*'2011-15 % split'!C16</f>
        <v>223.58</v>
      </c>
      <c r="D16" s="93">
        <f>$H16*'2011-15 % split'!D16</f>
        <v>0</v>
      </c>
      <c r="E16" s="93">
        <f>$H16*'2011-15 % split'!E16</f>
        <v>0</v>
      </c>
      <c r="F16" s="93">
        <f>$H16*'2011-15 % split'!F16</f>
        <v>0</v>
      </c>
      <c r="G16" s="359">
        <f>$H16*'2011-15 % split'!G16</f>
        <v>0</v>
      </c>
      <c r="H16" s="292">
        <f>'2011-15 rates summary'!D16</f>
        <v>223.58</v>
      </c>
      <c r="I16" s="358">
        <f>$N16*'2011-15 % split'!I16</f>
        <v>234.31</v>
      </c>
      <c r="J16" s="93">
        <f>$N16*'2011-15 % split'!J16</f>
        <v>0</v>
      </c>
      <c r="K16" s="93">
        <f>$N16*'2011-15 % split'!K16</f>
        <v>0</v>
      </c>
      <c r="L16" s="93">
        <f>$N16*'2011-15 % split'!L16</f>
        <v>0</v>
      </c>
      <c r="M16" s="359">
        <f>$N16*'2011-15 % split'!M16</f>
        <v>0</v>
      </c>
      <c r="N16" s="292">
        <f>'2011-15 rates summary'!G16</f>
        <v>234.31</v>
      </c>
      <c r="O16" s="358">
        <f>$T16*'2011-15 % split'!O16</f>
        <v>243.33</v>
      </c>
      <c r="P16" s="93">
        <f>$T16*'2011-15 % split'!P16</f>
        <v>0</v>
      </c>
      <c r="Q16" s="93">
        <f>$T16*'2011-15 % split'!Q16</f>
        <v>0</v>
      </c>
      <c r="R16" s="93">
        <f>$T16*'2011-15 % split'!R16</f>
        <v>0</v>
      </c>
      <c r="S16" s="359">
        <f>$T16*'2011-15 % split'!S16</f>
        <v>0</v>
      </c>
      <c r="T16" s="292">
        <f>'2011-15 rates summary'!J16</f>
        <v>243.33</v>
      </c>
      <c r="U16" s="358">
        <f>$Z16*'2011-15 % split'!U16</f>
        <v>255.22</v>
      </c>
      <c r="V16" s="93">
        <f>$Z16*'2011-15 % split'!V16</f>
        <v>0</v>
      </c>
      <c r="W16" s="93">
        <f>$Z16*'2011-15 % split'!W16</f>
        <v>0</v>
      </c>
      <c r="X16" s="93">
        <f>$Z16*'2011-15 % split'!X16</f>
        <v>0</v>
      </c>
      <c r="Y16" s="359">
        <f>$Z16*'2011-15 % split'!Y16</f>
        <v>0</v>
      </c>
      <c r="Z16" s="292">
        <f>'2011-15 rates summary'!M16</f>
        <v>255.22</v>
      </c>
      <c r="AA16" s="358">
        <f>$AF16*'2011-15 % split'!AA16</f>
        <v>263.72000000000003</v>
      </c>
      <c r="AB16" s="93">
        <f>$AF16*'2011-15 % split'!AB16</f>
        <v>0</v>
      </c>
      <c r="AC16" s="93">
        <f>$AF16*'2011-15 % split'!AC16</f>
        <v>0</v>
      </c>
      <c r="AD16" s="93">
        <f>$AF16*'2011-15 % split'!AD16</f>
        <v>0</v>
      </c>
      <c r="AE16" s="359">
        <f>$AF16*'2011-15 % split'!AE16</f>
        <v>0</v>
      </c>
      <c r="AF16" s="292">
        <f>'2011-15 rates summary'!P16</f>
        <v>263.72000000000003</v>
      </c>
      <c r="AG16" s="293">
        <f>'PAL Mtr Test ext mtr 3ph BH'!$O68</f>
        <v>253.4657091265247</v>
      </c>
      <c r="AH16" s="293">
        <f>'PAL Mtr Test ext mtr 3ph BH'!$O69</f>
        <v>0</v>
      </c>
      <c r="AI16" s="293">
        <f>'PAL Mtr Test ext mtr 3ph BH'!$O$70</f>
        <v>0</v>
      </c>
      <c r="AJ16" s="293">
        <f>'PAL Mtr Test ext mtr 3ph BH'!O$72</f>
        <v>26.360433749158567</v>
      </c>
      <c r="AK16" s="293">
        <f>'PAL Mtr Test ext mtr 3ph BH'!O$71</f>
        <v>31.340528002076528</v>
      </c>
      <c r="AL16" s="1004">
        <f>'PAL Mtr Test ext mtr 3ph BH'!O$73</f>
        <v>21.781666961443189</v>
      </c>
      <c r="AM16" s="291">
        <f t="shared" si="0"/>
        <v>332.94833783920302</v>
      </c>
      <c r="AN16" s="293">
        <f>'PAL Mtr Test ext mtr 3ph BH'!P$68</f>
        <v>257.93654983966252</v>
      </c>
      <c r="AO16" s="293">
        <f>'PAL Mtr Test ext mtr 3ph BH'!$P69</f>
        <v>0</v>
      </c>
      <c r="AP16" s="293">
        <f>'PAL Mtr Test ext mtr 3ph BH'!$P$70</f>
        <v>0</v>
      </c>
      <c r="AQ16" s="293">
        <f>'PAL Mtr Test ext mtr 3ph BH'!P$72</f>
        <v>26.8254011833249</v>
      </c>
      <c r="AR16" s="293">
        <f>'PAL Mtr Test ext mtr 3ph BH'!P$71</f>
        <v>31.893338514574594</v>
      </c>
      <c r="AS16" s="1004">
        <f>'PAL Mtr Test ext mtr 3ph BH'!P$73</f>
        <v>22.165870267629344</v>
      </c>
      <c r="AT16" s="291">
        <f t="shared" si="1"/>
        <v>338.82115980519131</v>
      </c>
      <c r="AU16" s="293">
        <f>'PAL Mtr Test ext mtr 3ph BH'!Q$68</f>
        <v>262.4862509901792</v>
      </c>
      <c r="AV16" s="293">
        <f>'PAL Mtr Test ext mtr 3ph BH'!$Q69</f>
        <v>0</v>
      </c>
      <c r="AW16" s="293">
        <f>'PAL Mtr Test ext mtr 3ph BH'!$Q$70</f>
        <v>0</v>
      </c>
      <c r="AX16" s="293">
        <f>'PAL Mtr Test ext mtr 3ph BH'!Q$72</f>
        <v>27.298570102978637</v>
      </c>
      <c r="AY16" s="293">
        <f>'PAL Mtr Test ext mtr 3ph BH'!Q$71</f>
        <v>32.455899962433683</v>
      </c>
      <c r="AZ16" s="1004">
        <f>'PAL Mtr Test ext mtr 3ph BH'!Q$73</f>
        <v>22.556850473891412</v>
      </c>
      <c r="BA16" s="291">
        <f t="shared" si="2"/>
        <v>344.79757152948298</v>
      </c>
      <c r="BB16" s="293">
        <f>'PAL Mtr Test ext mtr 3ph BH'!R$68</f>
        <v>267.11620358459504</v>
      </c>
      <c r="BC16" s="293">
        <f>'PAL Mtr Test ext mtr 3ph BH'!$R69</f>
        <v>0</v>
      </c>
      <c r="BD16" s="293">
        <f>'PAL Mtr Test ext mtr 3ph BH'!$R$70</f>
        <v>0</v>
      </c>
      <c r="BE16" s="293">
        <f>'PAL Mtr Test ext mtr 3ph BH'!R$72</f>
        <v>27.780085172797882</v>
      </c>
      <c r="BF16" s="293">
        <f>'PAL Mtr Test ext mtr 3ph BH'!R$71</f>
        <v>33.028384340828012</v>
      </c>
      <c r="BG16" s="1004">
        <f>'PAL Mtr Test ext mtr 3ph BH'!R$73</f>
        <v>22.954727116875468</v>
      </c>
      <c r="BH16" s="291">
        <f t="shared" si="3"/>
        <v>350.87940021509644</v>
      </c>
      <c r="BI16" s="293">
        <f>'PAL Mtr Test ext mtr 3ph BH'!S$68</f>
        <v>271.82782316516995</v>
      </c>
      <c r="BJ16" s="293">
        <f>'PAL Mtr Test ext mtr 3ph BH'!$S69</f>
        <v>0</v>
      </c>
      <c r="BK16" s="293">
        <f>'PAL Mtr Test ext mtr 3ph BH'!$S$70</f>
        <v>0</v>
      </c>
      <c r="BL16" s="293">
        <f>'PAL Mtr Test ext mtr 3ph BH'!S$72</f>
        <v>28.270093609177675</v>
      </c>
      <c r="BM16" s="293">
        <f>'PAL Mtr Test ext mtr 3ph BH'!S$71</f>
        <v>33.610966678726932</v>
      </c>
      <c r="BN16" s="1004">
        <f>'PAL Mtr Test ext mtr 3ph BH'!S$73</f>
        <v>23.359621841715217</v>
      </c>
      <c r="BO16" s="291">
        <f t="shared" si="4"/>
        <v>357.06850529478976</v>
      </c>
      <c r="BP16" s="280">
        <f>SUM(AM16,AT16,BA16,BH16,BO16)-SUM('PAL Mtr Test ext mtr 3ph BH'!O75:S75)</f>
        <v>0</v>
      </c>
      <c r="BQ16"/>
      <c r="BR16"/>
    </row>
    <row r="17" spans="2:74">
      <c r="B17" s="332" t="s">
        <v>55</v>
      </c>
      <c r="C17" s="359">
        <f>$H17*'2011-15 % split'!C17</f>
        <v>406.75</v>
      </c>
      <c r="D17" s="93">
        <f>$H17*'2011-15 % split'!D17</f>
        <v>0</v>
      </c>
      <c r="E17" s="93">
        <f>$H17*'2011-15 % split'!E17</f>
        <v>0</v>
      </c>
      <c r="F17" s="93">
        <f>$H17*'2011-15 % split'!F17</f>
        <v>0</v>
      </c>
      <c r="G17" s="359">
        <f>$H17*'2011-15 % split'!G17</f>
        <v>0</v>
      </c>
      <c r="H17" s="292">
        <f>'2011-15 rates summary'!D17</f>
        <v>406.75</v>
      </c>
      <c r="I17" s="358">
        <f>$N17*'2011-15 % split'!I17</f>
        <v>426.28</v>
      </c>
      <c r="J17" s="93">
        <f>$N17*'2011-15 % split'!J17</f>
        <v>0</v>
      </c>
      <c r="K17" s="93">
        <f>$N17*'2011-15 % split'!K17</f>
        <v>0</v>
      </c>
      <c r="L17" s="93">
        <f>$N17*'2011-15 % split'!L17</f>
        <v>0</v>
      </c>
      <c r="M17" s="359">
        <f>$N17*'2011-15 % split'!M17</f>
        <v>0</v>
      </c>
      <c r="N17" s="292">
        <f>'2011-15 rates summary'!G17</f>
        <v>426.28</v>
      </c>
      <c r="O17" s="358">
        <f>$T17*'2011-15 % split'!O17</f>
        <v>442.69</v>
      </c>
      <c r="P17" s="93">
        <f>$T17*'2011-15 % split'!P17</f>
        <v>0</v>
      </c>
      <c r="Q17" s="93">
        <f>$T17*'2011-15 % split'!Q17</f>
        <v>0</v>
      </c>
      <c r="R17" s="93">
        <f>$T17*'2011-15 % split'!R17</f>
        <v>0</v>
      </c>
      <c r="S17" s="359">
        <f>$T17*'2011-15 % split'!S17</f>
        <v>0</v>
      </c>
      <c r="T17" s="292">
        <f>'2011-15 rates summary'!J17</f>
        <v>442.69</v>
      </c>
      <c r="U17" s="358">
        <f>$Z17*'2011-15 % split'!U17</f>
        <v>464.33</v>
      </c>
      <c r="V17" s="93">
        <f>$Z17*'2011-15 % split'!V17</f>
        <v>0</v>
      </c>
      <c r="W17" s="93">
        <f>$Z17*'2011-15 % split'!W17</f>
        <v>0</v>
      </c>
      <c r="X17" s="93">
        <f>$Z17*'2011-15 % split'!X17</f>
        <v>0</v>
      </c>
      <c r="Y17" s="359">
        <f>$Z17*'2011-15 % split'!Y17</f>
        <v>0</v>
      </c>
      <c r="Z17" s="292">
        <f>'2011-15 rates summary'!M17</f>
        <v>464.33</v>
      </c>
      <c r="AA17" s="358">
        <f>$AF17*'2011-15 % split'!AA17</f>
        <v>479.79</v>
      </c>
      <c r="AB17" s="93">
        <f>$AF17*'2011-15 % split'!AB17</f>
        <v>0</v>
      </c>
      <c r="AC17" s="93">
        <f>$AF17*'2011-15 % split'!AC17</f>
        <v>0</v>
      </c>
      <c r="AD17" s="93">
        <f>$AF17*'2011-15 % split'!AD17</f>
        <v>0</v>
      </c>
      <c r="AE17" s="359">
        <f>$AF17*'2011-15 % split'!AE17</f>
        <v>0</v>
      </c>
      <c r="AF17" s="292">
        <f>'2011-15 rates summary'!P17</f>
        <v>479.79</v>
      </c>
      <c r="AG17" s="293">
        <f>'PAL Mtr Test CT ph BH'!$O68</f>
        <v>467.0547041723666</v>
      </c>
      <c r="AH17" s="293">
        <f>'PAL Mtr Test CT ph BH'!$O69</f>
        <v>0</v>
      </c>
      <c r="AI17" s="293">
        <f>'PAL Mtr Test CT ph BH'!$O70</f>
        <v>0</v>
      </c>
      <c r="AJ17" s="150">
        <f>'PAL Mtr Test CT ph BH'!O72</f>
        <v>48.573689233926125</v>
      </c>
      <c r="AK17" s="150">
        <f>'PAL Mtr Test CT ph BH'!O71</f>
        <v>57.750380061504785</v>
      </c>
      <c r="AL17" s="1003">
        <f>'PAL Mtr Test CT ph BH'!O73</f>
        <v>40.136514142745831</v>
      </c>
      <c r="AM17" s="291">
        <f t="shared" si="0"/>
        <v>613.51528761054328</v>
      </c>
      <c r="AN17" s="293">
        <f>'PAL Mtr Test CT ph BH'!P68</f>
        <v>475.29300667834394</v>
      </c>
      <c r="AO17" s="293">
        <f>'PAL Mtr Test CT ph BH'!$P69</f>
        <v>0</v>
      </c>
      <c r="AP17" s="293">
        <f>'PAL Mtr Test CT ph BH'!$P70</f>
        <v>0</v>
      </c>
      <c r="AQ17" s="150">
        <f>'PAL Mtr Test CT ph BH'!P72</f>
        <v>49.430472694547767</v>
      </c>
      <c r="AR17" s="150">
        <f>'PAL Mtr Test CT ph BH'!P71</f>
        <v>58.769029689763869</v>
      </c>
      <c r="AS17" s="1003">
        <f>'PAL Mtr Test CT ph BH'!P73</f>
        <v>40.844475634385894</v>
      </c>
      <c r="AT17" s="291">
        <f t="shared" si="1"/>
        <v>624.33698469704143</v>
      </c>
      <c r="AU17" s="293">
        <f>'PAL Mtr Test CT ph BH'!Q68</f>
        <v>483.6766232718868</v>
      </c>
      <c r="AV17" s="293">
        <f>'PAL Mtr Test CT ph BH'!$Q69</f>
        <v>0</v>
      </c>
      <c r="AW17" s="293">
        <f>'PAL Mtr Test CT ph BH'!$Q70</f>
        <v>0</v>
      </c>
      <c r="AX17" s="150">
        <f>'PAL Mtr Test CT ph BH'!Q72</f>
        <v>50.302368820276222</v>
      </c>
      <c r="AY17" s="150">
        <f>'PAL Mtr Test CT ph BH'!Q71</f>
        <v>59.805647114322262</v>
      </c>
      <c r="AZ17" s="1003">
        <f>'PAL Mtr Test CT ph BH'!Q73</f>
        <v>41.564924744453975</v>
      </c>
      <c r="BA17" s="291">
        <f t="shared" si="2"/>
        <v>635.34956395093923</v>
      </c>
      <c r="BB17" s="293">
        <f>'PAL Mtr Test CT ph BH'!R68</f>
        <v>492.20811712472016</v>
      </c>
      <c r="BC17" s="293">
        <f>'PAL Mtr Test CT ph BH'!$R69</f>
        <v>0</v>
      </c>
      <c r="BD17" s="293">
        <f>'PAL Mtr Test CT ph BH'!$R70</f>
        <v>0</v>
      </c>
      <c r="BE17" s="150">
        <f>'PAL Mtr Test CT ph BH'!R72</f>
        <v>51.189644180970895</v>
      </c>
      <c r="BF17" s="150">
        <f>'PAL Mtr Test CT ph BH'!R71</f>
        <v>60.860549266237392</v>
      </c>
      <c r="BG17" s="1003">
        <f>'PAL Mtr Test CT ph BH'!R73</f>
        <v>42.298081740034995</v>
      </c>
      <c r="BH17" s="291">
        <f t="shared" si="3"/>
        <v>646.55639231196335</v>
      </c>
      <c r="BI17" s="293">
        <f>'PAL Mtr Test CT ph BH'!S68</f>
        <v>500.89009661994123</v>
      </c>
      <c r="BJ17" s="293">
        <f>'PAL Mtr Test CT ph BH'!$S69</f>
        <v>0</v>
      </c>
      <c r="BK17" s="293">
        <f>'PAL Mtr Test CT ph BH'!$S70</f>
        <v>0</v>
      </c>
      <c r="BL17" s="150">
        <f>'PAL Mtr Test CT ph BH'!S72</f>
        <v>52.092570048473888</v>
      </c>
      <c r="BM17" s="150">
        <f>'PAL Mtr Test CT ph BH'!S71</f>
        <v>61.934058666862498</v>
      </c>
      <c r="BN17" s="1003">
        <f>'PAL Mtr Test CT ph BH'!S73</f>
        <v>43.044170773469439</v>
      </c>
      <c r="BO17" s="291">
        <f t="shared" si="4"/>
        <v>657.96089610874708</v>
      </c>
      <c r="BP17" s="280">
        <f>SUM(AM17,AT17,BA17,BH17,BO17)-SUM('PAL Mtr Test CT ph BH'!O75:S75)</f>
        <v>0</v>
      </c>
      <c r="BQ17"/>
      <c r="BR17"/>
    </row>
    <row r="18" spans="2:74">
      <c r="B18" s="332" t="s">
        <v>56</v>
      </c>
      <c r="C18" s="359">
        <f>$H18*'2011-15 % split'!C18</f>
        <v>447.27</v>
      </c>
      <c r="D18" s="93">
        <f>$H18*'2011-15 % split'!D18</f>
        <v>0</v>
      </c>
      <c r="E18" s="93">
        <f>$H18*'2011-15 % split'!E18</f>
        <v>0</v>
      </c>
      <c r="F18" s="93">
        <f>$H18*'2011-15 % split'!F18</f>
        <v>0</v>
      </c>
      <c r="G18" s="359">
        <f>$H18*'2011-15 % split'!G18</f>
        <v>0</v>
      </c>
      <c r="H18" s="292">
        <f>'2011-15 rates summary'!D18</f>
        <v>447.27</v>
      </c>
      <c r="I18" s="358">
        <f>$N18*'2011-15 % split'!I18</f>
        <v>468.75</v>
      </c>
      <c r="J18" s="93">
        <f>$N18*'2011-15 % split'!J18</f>
        <v>0</v>
      </c>
      <c r="K18" s="93">
        <f>$N18*'2011-15 % split'!K18</f>
        <v>0</v>
      </c>
      <c r="L18" s="93">
        <f>$N18*'2011-15 % split'!L18</f>
        <v>0</v>
      </c>
      <c r="M18" s="359">
        <f>$N18*'2011-15 % split'!M18</f>
        <v>0</v>
      </c>
      <c r="N18" s="292">
        <f>'2011-15 rates summary'!G18</f>
        <v>468.75</v>
      </c>
      <c r="O18" s="358">
        <f>$T18*'2011-15 % split'!O18</f>
        <v>486.79</v>
      </c>
      <c r="P18" s="93">
        <f>$T18*'2011-15 % split'!P18</f>
        <v>0</v>
      </c>
      <c r="Q18" s="93">
        <f>$T18*'2011-15 % split'!Q18</f>
        <v>0</v>
      </c>
      <c r="R18" s="93">
        <f>$T18*'2011-15 % split'!R18</f>
        <v>0</v>
      </c>
      <c r="S18" s="359">
        <f>$T18*'2011-15 % split'!S18</f>
        <v>0</v>
      </c>
      <c r="T18" s="292">
        <f>'2011-15 rates summary'!J18</f>
        <v>486.79</v>
      </c>
      <c r="U18" s="358">
        <f>$Z18*'2011-15 % split'!U18</f>
        <v>510.58</v>
      </c>
      <c r="V18" s="93">
        <f>$Z18*'2011-15 % split'!V18</f>
        <v>0</v>
      </c>
      <c r="W18" s="93">
        <f>$Z18*'2011-15 % split'!W18</f>
        <v>0</v>
      </c>
      <c r="X18" s="93">
        <f>$Z18*'2011-15 % split'!X18</f>
        <v>0</v>
      </c>
      <c r="Y18" s="359">
        <f>$Z18*'2011-15 % split'!Y18</f>
        <v>0</v>
      </c>
      <c r="Z18" s="292">
        <f>'2011-15 rates summary'!M18</f>
        <v>510.58</v>
      </c>
      <c r="AA18" s="358">
        <f>$AF18*'2011-15 % split'!AA18</f>
        <v>527.58000000000004</v>
      </c>
      <c r="AB18" s="93">
        <f>$AF18*'2011-15 % split'!AB18</f>
        <v>0</v>
      </c>
      <c r="AC18" s="93">
        <f>$AF18*'2011-15 % split'!AC18</f>
        <v>0</v>
      </c>
      <c r="AD18" s="93">
        <f>$AF18*'2011-15 % split'!AD18</f>
        <v>0</v>
      </c>
      <c r="AE18" s="359">
        <f>$AF18*'2011-15 % split'!AE18</f>
        <v>0</v>
      </c>
      <c r="AF18" s="292">
        <f>'2011-15 rates summary'!P18</f>
        <v>527.58000000000004</v>
      </c>
      <c r="AG18" s="293">
        <f>'PAL Mtr Test CT ph AH'!$O68</f>
        <v>539.97911736327205</v>
      </c>
      <c r="AH18" s="293">
        <f>'PAL Mtr Test CT ph AH'!$O69</f>
        <v>0</v>
      </c>
      <c r="AI18" s="293">
        <f>'PAL Mtr Test CT ph AH'!$O70</f>
        <v>0</v>
      </c>
      <c r="AJ18" s="150">
        <f>'PAL Mtr Test CT ph AH'!O72</f>
        <v>56.157828205780291</v>
      </c>
      <c r="AK18" s="150">
        <f>'PAL Mtr Test CT ph AH'!O71</f>
        <v>66.767337903733875</v>
      </c>
      <c r="AL18" s="1003">
        <f>'PAL Mtr Test CT ph AH'!O73</f>
        <v>46.403299843095041</v>
      </c>
      <c r="AM18" s="291">
        <f t="shared" si="0"/>
        <v>709.30758331588129</v>
      </c>
      <c r="AN18" s="293">
        <f>'PAL Mtr Test CT ph AH'!P68</f>
        <v>549.50372181754483</v>
      </c>
      <c r="AO18" s="293">
        <f>'PAL Mtr Test CT ph AH'!$P69</f>
        <v>0</v>
      </c>
      <c r="AP18" s="293">
        <f>'PAL Mtr Test CT ph AH'!$P70</f>
        <v>0</v>
      </c>
      <c r="AQ18" s="150">
        <f>'PAL Mtr Test CT ph AH'!P72</f>
        <v>57.148387069024658</v>
      </c>
      <c r="AR18" s="150">
        <f>'PAL Mtr Test CT ph AH'!P71</f>
        <v>67.945036195295785</v>
      </c>
      <c r="AS18" s="1003">
        <f>'PAL Mtr Test CT ph AH'!P73</f>
        <v>47.221800155730577</v>
      </c>
      <c r="AT18" s="291">
        <f t="shared" si="1"/>
        <v>721.81894523759581</v>
      </c>
      <c r="AU18" s="293">
        <f>'PAL Mtr Test CT ph AH'!Q68</f>
        <v>559.19632923173481</v>
      </c>
      <c r="AV18" s="293">
        <f>'PAL Mtr Test CT ph AH'!$Q69</f>
        <v>0</v>
      </c>
      <c r="AW18" s="293">
        <f>'PAL Mtr Test CT ph AH'!$Q70</f>
        <v>0</v>
      </c>
      <c r="AX18" s="150">
        <f>'PAL Mtr Test CT ph AH'!Q72</f>
        <v>58.156418240100415</v>
      </c>
      <c r="AY18" s="150">
        <f>'PAL Mtr Test CT ph AH'!Q71</f>
        <v>69.143507716845548</v>
      </c>
      <c r="AZ18" s="1003">
        <f>'PAL Mtr Test CT ph AH'!Q73</f>
        <v>48.054737863207656</v>
      </c>
      <c r="BA18" s="291">
        <f t="shared" si="2"/>
        <v>734.55099305188833</v>
      </c>
      <c r="BB18" s="293">
        <f>'PAL Mtr Test CT ph AH'!R68</f>
        <v>569.05990298292215</v>
      </c>
      <c r="BC18" s="293">
        <f>'PAL Mtr Test CT ph AH'!$R69</f>
        <v>0</v>
      </c>
      <c r="BD18" s="293">
        <f>'PAL Mtr Test CT ph AH'!$R70</f>
        <v>0</v>
      </c>
      <c r="BE18" s="150">
        <f>'PAL Mtr Test CT ph AH'!R72</f>
        <v>59.182229910223903</v>
      </c>
      <c r="BF18" s="150">
        <f>'PAL Mtr Test CT ph AH'!R71</f>
        <v>70.36311888403236</v>
      </c>
      <c r="BG18" s="1003">
        <f>'PAL Mtr Test CT ph AH'!R73</f>
        <v>48.902367624402494</v>
      </c>
      <c r="BH18" s="291">
        <f t="shared" si="3"/>
        <v>747.50761940158088</v>
      </c>
      <c r="BI18" s="293">
        <f>'PAL Mtr Test CT ph AH'!S68</f>
        <v>579.09745871871712</v>
      </c>
      <c r="BJ18" s="293">
        <f>'PAL Mtr Test CT ph AH'!$S69</f>
        <v>0</v>
      </c>
      <c r="BK18" s="293">
        <f>'PAL Mtr Test CT ph AH'!$S70</f>
        <v>0</v>
      </c>
      <c r="BL18" s="150">
        <f>'PAL Mtr Test CT ph AH'!S72</f>
        <v>60.226135706746575</v>
      </c>
      <c r="BM18" s="150">
        <f>'PAL Mtr Test CT ph AH'!S71</f>
        <v>71.604242575651938</v>
      </c>
      <c r="BN18" s="1003">
        <f>'PAL Mtr Test CT ph AH'!S73</f>
        <v>49.764948590078099</v>
      </c>
      <c r="BO18" s="291">
        <f t="shared" si="4"/>
        <v>760.6927855911938</v>
      </c>
      <c r="BP18" s="280">
        <f>SUM(AM18,AT18,BA18,BH18,BO18)-SUM('PAL Mtr Test CT ph AH'!O75:S75)</f>
        <v>0</v>
      </c>
      <c r="BQ18"/>
      <c r="BR18"/>
    </row>
    <row r="19" spans="2:74">
      <c r="B19" s="332"/>
      <c r="C19" s="359"/>
      <c r="D19" s="93"/>
      <c r="E19" s="93"/>
      <c r="F19" s="93"/>
      <c r="G19" s="359"/>
      <c r="H19" s="292"/>
      <c r="I19" s="358"/>
      <c r="J19" s="93"/>
      <c r="K19" s="93"/>
      <c r="L19" s="93"/>
      <c r="M19" s="359"/>
      <c r="N19" s="292"/>
      <c r="O19" s="358"/>
      <c r="P19" s="93"/>
      <c r="Q19" s="93"/>
      <c r="R19" s="93"/>
      <c r="S19" s="359"/>
      <c r="T19" s="292"/>
      <c r="U19" s="358"/>
      <c r="V19" s="93"/>
      <c r="W19" s="93"/>
      <c r="X19" s="93"/>
      <c r="Y19" s="359"/>
      <c r="Z19" s="292"/>
      <c r="AA19" s="358"/>
      <c r="AB19" s="93"/>
      <c r="AC19" s="93"/>
      <c r="AD19" s="93"/>
      <c r="AE19" s="359"/>
      <c r="AF19" s="292"/>
      <c r="AG19" s="293"/>
      <c r="AH19" s="150"/>
      <c r="AI19" s="150"/>
      <c r="AJ19" s="150"/>
      <c r="AK19" s="150"/>
      <c r="AL19" s="1003"/>
      <c r="AM19" s="291"/>
      <c r="AN19" s="293"/>
      <c r="AO19" s="150"/>
      <c r="AP19" s="150"/>
      <c r="AQ19" s="150"/>
      <c r="AR19" s="150"/>
      <c r="AS19" s="1003"/>
      <c r="AT19" s="291"/>
      <c r="AU19" s="293"/>
      <c r="AV19" s="150"/>
      <c r="AW19" s="150"/>
      <c r="AX19" s="150"/>
      <c r="AY19" s="150"/>
      <c r="AZ19" s="1003"/>
      <c r="BA19" s="291"/>
      <c r="BB19" s="293"/>
      <c r="BC19" s="150"/>
      <c r="BD19" s="150"/>
      <c r="BE19" s="150"/>
      <c r="BF19" s="150"/>
      <c r="BG19" s="1003"/>
      <c r="BH19" s="291"/>
      <c r="BI19" s="293"/>
      <c r="BJ19" s="150"/>
      <c r="BK19" s="150"/>
      <c r="BL19" s="150"/>
      <c r="BM19" s="150"/>
      <c r="BN19" s="1003"/>
      <c r="BO19" s="291"/>
      <c r="BP19" s="280"/>
      <c r="BQ19"/>
      <c r="BR19"/>
    </row>
    <row r="20" spans="2:74">
      <c r="B20" s="338" t="s">
        <v>76</v>
      </c>
      <c r="C20" s="359">
        <f>$H20*'2011-15 % split'!C23</f>
        <v>4.7092768908371534</v>
      </c>
      <c r="D20" s="93">
        <f>$H20*'2011-15 % split'!D23</f>
        <v>0</v>
      </c>
      <c r="E20" s="93">
        <f>$H20*'2011-15 % split'!E23</f>
        <v>13.480723109162849</v>
      </c>
      <c r="F20" s="93">
        <f>$H20*'2011-15 % split'!F23</f>
        <v>0</v>
      </c>
      <c r="G20" s="359">
        <f>$H20*'2011-15 % split'!G23</f>
        <v>0</v>
      </c>
      <c r="H20" s="292">
        <f>'2011-15 rates summary'!D20</f>
        <v>18.190000000000001</v>
      </c>
      <c r="I20" s="358">
        <f>$N20*'2011-15 % split'!I23</f>
        <v>5.0763640343349792</v>
      </c>
      <c r="J20" s="93">
        <f>$N20*'2011-15 % split'!J23</f>
        <v>0</v>
      </c>
      <c r="K20" s="93">
        <f>$N20*'2011-15 % split'!K23</f>
        <v>21.583635965665021</v>
      </c>
      <c r="L20" s="93">
        <f>$N20*'2011-15 % split'!L23</f>
        <v>0</v>
      </c>
      <c r="M20" s="359">
        <f>$N20*'2011-15 % split'!M23</f>
        <v>0</v>
      </c>
      <c r="N20" s="292">
        <f>'2011-15 rates summary'!G20</f>
        <v>26.66</v>
      </c>
      <c r="O20" s="358">
        <f>$T20*'2011-15 % split'!O23</f>
        <v>5.3125616146071177</v>
      </c>
      <c r="P20" s="93">
        <f>$T20*'2011-15 % split'!P23</f>
        <v>0</v>
      </c>
      <c r="Q20" s="93">
        <f>$T20*'2011-15 % split'!Q23</f>
        <v>29.857438385392886</v>
      </c>
      <c r="R20" s="93">
        <f>$T20*'2011-15 % split'!R23</f>
        <v>0</v>
      </c>
      <c r="S20" s="359">
        <f>$T20*'2011-15 % split'!S23</f>
        <v>0</v>
      </c>
      <c r="T20" s="292">
        <f>'2011-15 rates summary'!J20</f>
        <v>35.17</v>
      </c>
      <c r="U20" s="358">
        <f>$Z20*'2011-15 % split'!U23</f>
        <v>5.5252407898778646</v>
      </c>
      <c r="V20" s="93">
        <f>$Z20*'2011-15 % split'!V23</f>
        <v>0</v>
      </c>
      <c r="W20" s="93">
        <f>$Z20*'2011-15 % split'!W23</f>
        <v>30.464759210122139</v>
      </c>
      <c r="X20" s="93">
        <f>$Z20*'2011-15 % split'!X23</f>
        <v>0</v>
      </c>
      <c r="Y20" s="359">
        <f>$Z20*'2011-15 % split'!Y23</f>
        <v>0</v>
      </c>
      <c r="Z20" s="292">
        <f>'2011-15 rates summary'!M20</f>
        <v>35.99</v>
      </c>
      <c r="AA20" s="358">
        <f>$AF20*'2011-15 % split'!AA23</f>
        <v>5.7301371057613748</v>
      </c>
      <c r="AB20" s="93">
        <f>$AF20*'2011-15 % split'!AB23</f>
        <v>0</v>
      </c>
      <c r="AC20" s="93">
        <f>$AF20*'2011-15 % split'!AC23</f>
        <v>31.139862894238625</v>
      </c>
      <c r="AD20" s="93">
        <f>$AF20*'2011-15 % split'!AD23</f>
        <v>0</v>
      </c>
      <c r="AE20" s="359">
        <f>$AF20*'2011-15 % split'!AE23</f>
        <v>0</v>
      </c>
      <c r="AF20" s="292">
        <f>'2011-15 rates summary'!P20</f>
        <v>36.869999999999997</v>
      </c>
      <c r="AG20" s="297">
        <f>'PAL Reconn BH'!O$38</f>
        <v>7.677030852596932</v>
      </c>
      <c r="AH20" s="261">
        <f>'PAL Reconn BH'!O$39</f>
        <v>0</v>
      </c>
      <c r="AI20" s="261">
        <f>'PAL Reconn BH'!O$40</f>
        <v>30.401736591894927</v>
      </c>
      <c r="AJ20" s="261">
        <f>'PAL Reconn BH'!O$42</f>
        <v>3.9601918142271533</v>
      </c>
      <c r="AK20" s="261">
        <f>'PAL Reconn BH'!O$41</f>
        <v>4.708363436976529</v>
      </c>
      <c r="AL20" s="1008">
        <f>'PAL Reconn BH'!O$43</f>
        <v>3.2723125886986879</v>
      </c>
      <c r="AM20" s="291">
        <f>SUM(AG20:AL20)</f>
        <v>50.019635284394226</v>
      </c>
      <c r="AN20" s="297">
        <f>'PAL Reconn BH'!P$38</f>
        <v>7.8124447601037339</v>
      </c>
      <c r="AO20" s="261">
        <f>'PAL Reconn BH'!P$39</f>
        <v>0</v>
      </c>
      <c r="AP20" s="261">
        <f>'PAL Reconn BH'!P$40</f>
        <v>30.787319592572619</v>
      </c>
      <c r="AQ20" s="261">
        <f>'PAL Reconn BH'!P$42</f>
        <v>4.0143754926783402</v>
      </c>
      <c r="AR20" s="261">
        <f>'PAL Reconn BH'!P$41</f>
        <v>4.7727836626797258</v>
      </c>
      <c r="AS20" s="1008">
        <f>'PAL Reconn BH'!P$43</f>
        <v>3.3170846455624097</v>
      </c>
      <c r="AT20" s="291">
        <f>SUM(AN20:AS20)</f>
        <v>50.704008153596831</v>
      </c>
      <c r="AU20" s="297">
        <f>'PAL Reconn BH'!Q$38</f>
        <v>7.9502472116581444</v>
      </c>
      <c r="AV20" s="261">
        <f>'PAL Reconn BH'!Q$39</f>
        <v>0</v>
      </c>
      <c r="AW20" s="261">
        <f>'PAL Reconn BH'!Q$40</f>
        <v>31.16878199142694</v>
      </c>
      <c r="AX20" s="261">
        <f>'PAL Reconn BH'!Q$42</f>
        <v>4.0683790371208488</v>
      </c>
      <c r="AY20" s="261">
        <f>'PAL Reconn BH'!Q$41</f>
        <v>4.8369897229030645</v>
      </c>
      <c r="AZ20" s="1008">
        <f>'PAL Reconn BH'!Q$43</f>
        <v>3.3617078574176302</v>
      </c>
      <c r="BA20" s="291">
        <f>SUM(AU20:AZ20)</f>
        <v>51.386105820526623</v>
      </c>
      <c r="BB20" s="297">
        <f>'PAL Reconn BH'!R$38</f>
        <v>8.0904803384029087</v>
      </c>
      <c r="BC20" s="261">
        <f>'PAL Reconn BH'!R$39</f>
        <v>0</v>
      </c>
      <c r="BD20" s="261">
        <f>'PAL Reconn BH'!R$40</f>
        <v>31.521521377866502</v>
      </c>
      <c r="BE20" s="261">
        <f>'PAL Reconn BH'!R$42</f>
        <v>4.1196481784920183</v>
      </c>
      <c r="BF20" s="261">
        <f>'PAL Reconn BH'!R$41</f>
        <v>4.8979447882132803</v>
      </c>
      <c r="BG20" s="1008">
        <f>'PAL Reconn BH'!R$43</f>
        <v>3.4040716278082304</v>
      </c>
      <c r="BH20" s="291">
        <f>SUM(BB20:BG20)</f>
        <v>52.033666310782941</v>
      </c>
      <c r="BI20" s="297">
        <f>'PAL Reconn BH'!S$38</f>
        <v>8.2331870146252086</v>
      </c>
      <c r="BJ20" s="261">
        <f>'PAL Reconn BH'!S$39</f>
        <v>0</v>
      </c>
      <c r="BK20" s="261">
        <f>'PAL Reconn BH'!S$40</f>
        <v>31.869026930617615</v>
      </c>
      <c r="BL20" s="261">
        <f>'PAL Reconn BH'!S$42</f>
        <v>4.170630250305253</v>
      </c>
      <c r="BM20" s="261">
        <f>'PAL Reconn BH'!S$41</f>
        <v>4.9585585499013849</v>
      </c>
      <c r="BN20" s="1008">
        <f>'PAL Reconn BH'!S$43</f>
        <v>3.4461981921814622</v>
      </c>
      <c r="BO20" s="291">
        <f>SUM(BI20:BN20)</f>
        <v>52.67760093763092</v>
      </c>
      <c r="BP20" s="280">
        <f>SUM(AM20,AT20,BA20,BH20,BO20)-SUM('PAL Reconn BH'!O45:S45)</f>
        <v>0</v>
      </c>
      <c r="BQ20"/>
      <c r="BR20"/>
    </row>
    <row r="21" spans="2:74">
      <c r="B21" s="338" t="s">
        <v>77</v>
      </c>
      <c r="C21" s="359">
        <f>$H21*'2011-15 % split'!C24</f>
        <v>4.7104823954582313</v>
      </c>
      <c r="D21" s="93">
        <f>$H21*'2011-15 % split'!D24</f>
        <v>0</v>
      </c>
      <c r="E21" s="93">
        <f>$H21*'2011-15 % split'!E24</f>
        <v>24.049517604541773</v>
      </c>
      <c r="F21" s="93">
        <f>$H21*'2011-15 % split'!F24</f>
        <v>0</v>
      </c>
      <c r="G21" s="359">
        <f>$H21*'2011-15 % split'!G24</f>
        <v>0</v>
      </c>
      <c r="H21" s="292">
        <f>'2011-15 rates summary'!D21</f>
        <v>28.76</v>
      </c>
      <c r="I21" s="358">
        <f>$N21*'2011-15 % split'!I24</f>
        <v>4.9107422979019013</v>
      </c>
      <c r="J21" s="93">
        <f>$N21*'2011-15 % split'!J24</f>
        <v>0</v>
      </c>
      <c r="K21" s="93">
        <f>$N21*'2011-15 % split'!K24</f>
        <v>37.239257702098101</v>
      </c>
      <c r="L21" s="93">
        <f>$N21*'2011-15 % split'!L24</f>
        <v>0</v>
      </c>
      <c r="M21" s="359">
        <f>$N21*'2011-15 % split'!M24</f>
        <v>0</v>
      </c>
      <c r="N21" s="292">
        <f>'2011-15 rates summary'!G21</f>
        <v>42.15</v>
      </c>
      <c r="O21" s="358">
        <f>$T21*'2011-15 % split'!O24</f>
        <v>5.0445590665236226</v>
      </c>
      <c r="P21" s="93">
        <f>$T21*'2011-15 % split'!P24</f>
        <v>0</v>
      </c>
      <c r="Q21" s="93">
        <f>$T21*'2011-15 % split'!Q24</f>
        <v>50.565440933476381</v>
      </c>
      <c r="R21" s="93">
        <f>$T21*'2011-15 % split'!R24</f>
        <v>0</v>
      </c>
      <c r="S21" s="359">
        <f>$T21*'2011-15 % split'!S24</f>
        <v>0</v>
      </c>
      <c r="T21" s="292">
        <f>'2011-15 rates summary'!J21</f>
        <v>55.61</v>
      </c>
      <c r="U21" s="358">
        <f>$Z21*'2011-15 % split'!U24</f>
        <v>5.2529255300997431</v>
      </c>
      <c r="V21" s="93">
        <f>$Z21*'2011-15 % split'!V24</f>
        <v>0</v>
      </c>
      <c r="W21" s="93">
        <f>$Z21*'2011-15 % split'!W24</f>
        <v>51.657074469900259</v>
      </c>
      <c r="X21" s="93">
        <f>$Z21*'2011-15 % split'!X24</f>
        <v>0</v>
      </c>
      <c r="Y21" s="359">
        <f>$Z21*'2011-15 % split'!Y24</f>
        <v>0</v>
      </c>
      <c r="Z21" s="292">
        <f>'2011-15 rates summary'!M21</f>
        <v>56.91</v>
      </c>
      <c r="AA21" s="358">
        <f>$AF21*'2011-15 % split'!AA24</f>
        <v>5.4524438735863718</v>
      </c>
      <c r="AB21" s="93">
        <f>$AF21*'2011-15 % split'!AB24</f>
        <v>0</v>
      </c>
      <c r="AC21" s="93">
        <f>$AF21*'2011-15 % split'!AC24</f>
        <v>52.847556126413629</v>
      </c>
      <c r="AD21" s="93">
        <f>$AF21*'2011-15 % split'!AD24</f>
        <v>0</v>
      </c>
      <c r="AE21" s="359">
        <f>$AF21*'2011-15 % split'!AE24</f>
        <v>0</v>
      </c>
      <c r="AF21" s="292">
        <f>'2011-15 rates summary'!P21</f>
        <v>58.3</v>
      </c>
      <c r="AG21" s="297">
        <f>'PAL Reconn Sday BH'!O35</f>
        <v>7.6770308525969355</v>
      </c>
      <c r="AH21" s="261">
        <f>'PAL Reconn Sday BH'!O36</f>
        <v>0</v>
      </c>
      <c r="AI21" s="261">
        <f>'PAL Reconn Sday BH'!O37</f>
        <v>54.222609470300405</v>
      </c>
      <c r="AJ21" s="261">
        <f>'PAL Reconn Sday BH'!O39</f>
        <v>6.4375625935813234</v>
      </c>
      <c r="AK21" s="261">
        <f>'PAL Reconn Sday BH'!O38</f>
        <v>7.6537667266456104</v>
      </c>
      <c r="AL21" s="1008">
        <f>'PAL Reconn Sday BH'!O40</f>
        <v>5.3193678750186999</v>
      </c>
      <c r="AM21" s="291">
        <f>SUM(AG21:AL21)</f>
        <v>81.310337518142973</v>
      </c>
      <c r="AN21" s="297">
        <f>'PAL Reconn Sday BH'!P35</f>
        <v>7.8124447601037375</v>
      </c>
      <c r="AO21" s="261">
        <f>'PAL Reconn Sday BH'!P36</f>
        <v>0</v>
      </c>
      <c r="AP21" s="261">
        <f>'PAL Reconn Sday BH'!P37</f>
        <v>54.910310858704214</v>
      </c>
      <c r="AQ21" s="261">
        <f>'PAL Reconn Sday BH'!P39</f>
        <v>6.5231665843560265</v>
      </c>
      <c r="AR21" s="261">
        <f>'PAL Reconn Sday BH'!P38</f>
        <v>7.7555432867543663</v>
      </c>
      <c r="AS21" s="1008">
        <f>'PAL Reconn Sday BH'!P40</f>
        <v>5.3901025842942838</v>
      </c>
      <c r="AT21" s="291">
        <f>SUM(AN21:AS21)</f>
        <v>82.391568074212628</v>
      </c>
      <c r="AU21" s="297">
        <f>'PAL Reconn Sday BH'!Q35</f>
        <v>7.9502472116581444</v>
      </c>
      <c r="AV21" s="261">
        <f>'PAL Reconn Sday BH'!Q36</f>
        <v>0</v>
      </c>
      <c r="AW21" s="261">
        <f>'PAL Reconn Sday BH'!Q37</f>
        <v>55.590663003002319</v>
      </c>
      <c r="AX21" s="261">
        <f>'PAL Reconn Sday BH'!Q39</f>
        <v>6.6082546623246881</v>
      </c>
      <c r="AY21" s="261">
        <f>'PAL Reconn Sday BH'!Q38</f>
        <v>7.8567064662223371</v>
      </c>
      <c r="AZ21" s="1008">
        <f>'PAL Reconn Sday BH'!Q40</f>
        <v>5.4604109940245245</v>
      </c>
      <c r="BA21" s="291">
        <f>SUM(AU21:AZ21)</f>
        <v>83.466282337232016</v>
      </c>
      <c r="BB21" s="297">
        <f>'PAL Reconn Sday BH'!R35</f>
        <v>8.0904803384029123</v>
      </c>
      <c r="BC21" s="261">
        <f>'PAL Reconn Sday BH'!R36</f>
        <v>0</v>
      </c>
      <c r="BD21" s="261">
        <f>'PAL Reconn Sday BH'!R37</f>
        <v>56.219786603816786</v>
      </c>
      <c r="BE21" s="261">
        <f>'PAL Reconn Sday BH'!R39</f>
        <v>6.6882677619908479</v>
      </c>
      <c r="BF21" s="261">
        <f>'PAL Reconn Sday BH'!R38</f>
        <v>7.9518358868715806</v>
      </c>
      <c r="BG21" s="1008">
        <f>'PAL Reconn Sday BH'!R40</f>
        <v>5.5265259413757493</v>
      </c>
      <c r="BH21" s="291">
        <f>SUM(BB21:BG21)</f>
        <v>84.476896532457872</v>
      </c>
      <c r="BI21" s="297">
        <f>'PAL Reconn Sday BH'!S35</f>
        <v>8.2331870146252015</v>
      </c>
      <c r="BJ21" s="261">
        <f>'PAL Reconn Sday BH'!S36</f>
        <v>0</v>
      </c>
      <c r="BK21" s="261">
        <f>'PAL Reconn Sday BH'!S37</f>
        <v>56.839575470766178</v>
      </c>
      <c r="BL21" s="261">
        <f>'PAL Reconn Sday BH'!S39</f>
        <v>6.7675672984807029</v>
      </c>
      <c r="BM21" s="261">
        <f>'PAL Reconn Sday BH'!S38</f>
        <v>8.0461169357936733</v>
      </c>
      <c r="BN21" s="1008">
        <f>'PAL Reconn Sday BH'!S40</f>
        <v>5.5920512703766034</v>
      </c>
      <c r="BO21" s="291">
        <f>SUM(BI21:BN21)</f>
        <v>85.478497990042356</v>
      </c>
      <c r="BP21" s="280">
        <f>SUM(AM21,AT21,BA21,BH21,BO21)-SUM('PAL Reconn Sday BH'!O42:S42)</f>
        <v>0</v>
      </c>
      <c r="BQ21"/>
      <c r="BR21"/>
    </row>
    <row r="22" spans="2:74">
      <c r="B22" s="338" t="s">
        <v>78</v>
      </c>
      <c r="C22" s="359">
        <f>$H22*'2011-15 % split'!C25</f>
        <v>4.7109220587896887</v>
      </c>
      <c r="D22" s="93">
        <f>$H22*'2011-15 % split'!D25</f>
        <v>0</v>
      </c>
      <c r="E22" s="93">
        <f>$H22*'2011-15 % split'!E25</f>
        <v>70.819077941210324</v>
      </c>
      <c r="F22" s="93">
        <f>$H22*'2011-15 % split'!F25</f>
        <v>0</v>
      </c>
      <c r="G22" s="359">
        <f>$H22*'2011-15 % split'!G25</f>
        <v>0</v>
      </c>
      <c r="H22" s="292">
        <f>'2011-15 rates summary'!D22</f>
        <v>75.53</v>
      </c>
      <c r="I22" s="358">
        <f>$N22*'2011-15 % split'!I25</f>
        <v>4.7452928507500962</v>
      </c>
      <c r="J22" s="93">
        <f>$N22*'2011-15 % split'!J25</f>
        <v>0</v>
      </c>
      <c r="K22" s="93">
        <f>$N22*'2011-15 % split'!K25</f>
        <v>105.95470714924991</v>
      </c>
      <c r="L22" s="93">
        <f>$N22*'2011-15 % split'!L25</f>
        <v>0</v>
      </c>
      <c r="M22" s="359">
        <f>$N22*'2011-15 % split'!M25</f>
        <v>0</v>
      </c>
      <c r="N22" s="292">
        <f>'2011-15 rates summary'!G22</f>
        <v>110.7</v>
      </c>
      <c r="O22" s="358">
        <f>$T22*'2011-15 % split'!O25</f>
        <v>4.7869203506906226</v>
      </c>
      <c r="P22" s="93">
        <f>$T22*'2011-15 % split'!P25</f>
        <v>0</v>
      </c>
      <c r="Q22" s="93">
        <f>$T22*'2011-15 % split'!Q25</f>
        <v>141.28307964930934</v>
      </c>
      <c r="R22" s="93">
        <f>$T22*'2011-15 % split'!R25</f>
        <v>0</v>
      </c>
      <c r="S22" s="359">
        <f>$T22*'2011-15 % split'!S25</f>
        <v>0</v>
      </c>
      <c r="T22" s="292">
        <f>'2011-15 rates summary'!J22</f>
        <v>146.07</v>
      </c>
      <c r="U22" s="358">
        <f>$Z22*'2011-15 % split'!U25</f>
        <v>4.9903928920820366</v>
      </c>
      <c r="V22" s="93">
        <f>$Z22*'2011-15 % split'!V25</f>
        <v>0</v>
      </c>
      <c r="W22" s="93">
        <f>$Z22*'2011-15 % split'!W25</f>
        <v>144.499607107918</v>
      </c>
      <c r="X22" s="93">
        <f>$Z22*'2011-15 % split'!X25</f>
        <v>0</v>
      </c>
      <c r="Y22" s="359">
        <f>$Z22*'2011-15 % split'!Y25</f>
        <v>0</v>
      </c>
      <c r="Z22" s="292">
        <f>'2011-15 rates summary'!M22</f>
        <v>149.49</v>
      </c>
      <c r="AA22" s="358">
        <f>$AF22*'2011-15 % split'!AA25</f>
        <v>5.1846905133582331</v>
      </c>
      <c r="AB22" s="93">
        <f>$AF22*'2011-15 % split'!AB25</f>
        <v>0</v>
      </c>
      <c r="AC22" s="93">
        <f>$AF22*'2011-15 % split'!AC25</f>
        <v>147.96530948664179</v>
      </c>
      <c r="AD22" s="93">
        <f>$AF22*'2011-15 % split'!AD25</f>
        <v>0</v>
      </c>
      <c r="AE22" s="359">
        <f>$AF22*'2011-15 % split'!AE25</f>
        <v>0</v>
      </c>
      <c r="AF22" s="292">
        <f>'2011-15 rates summary'!P22</f>
        <v>153.15</v>
      </c>
      <c r="AG22" s="297">
        <f>'PAL Reconn AH'!O$36</f>
        <v>7.6770308525969142</v>
      </c>
      <c r="AH22" s="261">
        <f>'PAL Reconn AH'!O$37</f>
        <v>0</v>
      </c>
      <c r="AI22" s="261">
        <f>'PAL Reconn AH'!O$38</f>
        <v>159.65546121810678</v>
      </c>
      <c r="AJ22" s="261">
        <f>'PAL Reconn AH'!O$40</f>
        <v>17.402579175353182</v>
      </c>
      <c r="AK22" s="261">
        <f>'PAL Reconn AH'!O$39</f>
        <v>20.690327979558369</v>
      </c>
      <c r="AL22" s="1008">
        <f>'PAL Reconn AH'!O$41</f>
        <v>14.379777945793069</v>
      </c>
      <c r="AM22" s="291">
        <f>SUM(AG22:AL22)</f>
        <v>219.8051771714083</v>
      </c>
      <c r="AN22" s="297">
        <f>'PAL Reconn AH'!P$36</f>
        <v>7.8124447601037161</v>
      </c>
      <c r="AO22" s="261">
        <f>'PAL Reconn AH'!P$37</f>
        <v>0</v>
      </c>
      <c r="AP22" s="261">
        <f>'PAL Reconn AH'!P$38</f>
        <v>161.68035975062912</v>
      </c>
      <c r="AQ22" s="261">
        <f>'PAL Reconn AH'!P$40</f>
        <v>17.627251669116216</v>
      </c>
      <c r="AR22" s="261">
        <f>'PAL Reconn AH'!P$39</f>
        <v>20.957446292143096</v>
      </c>
      <c r="AS22" s="1008">
        <f>'PAL Reconn AH'!P$41</f>
        <v>14.565425173039452</v>
      </c>
      <c r="AT22" s="291">
        <f>SUM(AN22:AS22)</f>
        <v>222.64292764503159</v>
      </c>
      <c r="AU22" s="297">
        <f>'PAL Reconn AH'!Q$36</f>
        <v>7.9502472116581373</v>
      </c>
      <c r="AV22" s="261">
        <f>'PAL Reconn AH'!Q$37</f>
        <v>0</v>
      </c>
      <c r="AW22" s="261">
        <f>'PAL Reconn AH'!Q$38</f>
        <v>163.68361884217353</v>
      </c>
      <c r="AX22" s="261">
        <f>'PAL Reconn AH'!Q$40</f>
        <v>17.849922069598492</v>
      </c>
      <c r="AY22" s="261">
        <f>'PAL Reconn AH'!Q$39</f>
        <v>21.222184269824176</v>
      </c>
      <c r="AZ22" s="1008">
        <f>'PAL Reconn AH'!Q$41</f>
        <v>14.749418067527806</v>
      </c>
      <c r="BA22" s="291">
        <f>SUM(AU22:AZ22)</f>
        <v>225.45539046078213</v>
      </c>
      <c r="BB22" s="297">
        <f>'PAL Reconn AH'!R$36</f>
        <v>8.090480338402898</v>
      </c>
      <c r="BC22" s="261">
        <f>'PAL Reconn AH'!R$37</f>
        <v>0</v>
      </c>
      <c r="BD22" s="261">
        <f>'PAL Reconn AH'!R$38</f>
        <v>165.53603833346057</v>
      </c>
      <c r="BE22" s="261">
        <f>'PAL Reconn AH'!R$40</f>
        <v>18.0571579418738</v>
      </c>
      <c r="BF22" s="261">
        <f>'PAL Reconn AH'!R$39</f>
        <v>21.468571780738575</v>
      </c>
      <c r="BG22" s="1008">
        <f>'PAL Reconn AH'!R$41</f>
        <v>14.920657387613312</v>
      </c>
      <c r="BH22" s="291">
        <f>SUM(BB22:BG22)</f>
        <v>228.07290578208918</v>
      </c>
      <c r="BI22" s="297">
        <f>'PAL Reconn AH'!S$36</f>
        <v>8.2331870146252015</v>
      </c>
      <c r="BJ22" s="261">
        <f>'PAL Reconn AH'!S$37</f>
        <v>0</v>
      </c>
      <c r="BK22" s="261">
        <f>'PAL Reconn AH'!S$38</f>
        <v>167.36097221947824</v>
      </c>
      <c r="BL22" s="261">
        <f>'PAL Reconn AH'!S$40</f>
        <v>18.261792560346759</v>
      </c>
      <c r="BM22" s="261">
        <f>'PAL Reconn AH'!S$39</f>
        <v>21.711866600978421</v>
      </c>
      <c r="BN22" s="1008">
        <f>'PAL Reconn AH'!S$41</f>
        <v>15.089747287680005</v>
      </c>
      <c r="BO22" s="291">
        <f>SUM(BI22:BN22)</f>
        <v>230.65756568310863</v>
      </c>
      <c r="BP22" s="280">
        <f>SUM(AM22,AT22,BA22,BH22,BO22)-SUM('PAL Reconn AH'!O43:S43)</f>
        <v>0</v>
      </c>
      <c r="BQ22"/>
      <c r="BR22"/>
    </row>
    <row r="23" spans="2:74" s="96" customFormat="1">
      <c r="B23" s="337" t="s">
        <v>79</v>
      </c>
      <c r="C23" s="359">
        <f>$H23*'2011-15 % split'!C20</f>
        <v>4.7096881717331147</v>
      </c>
      <c r="D23" s="93">
        <f>$H23*'2011-15 % split'!D20</f>
        <v>0</v>
      </c>
      <c r="E23" s="93">
        <f>$H23*'2011-15 % split'!E20</f>
        <v>14.540311828266884</v>
      </c>
      <c r="F23" s="93">
        <f>$H23*'2011-15 % split'!F20</f>
        <v>0</v>
      </c>
      <c r="G23" s="359">
        <f>$H23*'2011-15 % split'!G20</f>
        <v>0</v>
      </c>
      <c r="H23" s="292">
        <f>'2011-15 rates summary'!D23</f>
        <v>19.25</v>
      </c>
      <c r="I23" s="358">
        <f>$N23*'2011-15 % split'!I20</f>
        <v>5.0505033391350143</v>
      </c>
      <c r="J23" s="93">
        <f>$N23*'2011-15 % split'!J20</f>
        <v>0</v>
      </c>
      <c r="K23" s="93">
        <f>$N23*'2011-15 % split'!K20</f>
        <v>23.159496660864985</v>
      </c>
      <c r="L23" s="93">
        <f>$N23*'2011-15 % split'!L20</f>
        <v>0</v>
      </c>
      <c r="M23" s="359">
        <f>$N23*'2011-15 % split'!M20</f>
        <v>0</v>
      </c>
      <c r="N23" s="292">
        <f>'2011-15 rates summary'!G23</f>
        <v>28.21</v>
      </c>
      <c r="O23" s="358">
        <f>$T23*'2011-15 % split'!O20</f>
        <v>5.2709279439120307</v>
      </c>
      <c r="P23" s="93">
        <f>$T23*'2011-15 % split'!P20</f>
        <v>0</v>
      </c>
      <c r="Q23" s="93">
        <f>$T23*'2011-15 % split'!Q20</f>
        <v>31.949072056087967</v>
      </c>
      <c r="R23" s="93">
        <f>$T23*'2011-15 % split'!R20</f>
        <v>0</v>
      </c>
      <c r="S23" s="359">
        <f>$T23*'2011-15 % split'!S20</f>
        <v>0</v>
      </c>
      <c r="T23" s="292">
        <f>'2011-15 rates summary'!J23</f>
        <v>37.22</v>
      </c>
      <c r="U23" s="358">
        <f>$Z23*'2011-15 % split'!U20</f>
        <v>5.4832534697614914</v>
      </c>
      <c r="V23" s="93">
        <f>$Z23*'2011-15 % split'!V20</f>
        <v>0</v>
      </c>
      <c r="W23" s="93">
        <f>$Z23*'2011-15 % split'!W20</f>
        <v>32.60674653023851</v>
      </c>
      <c r="X23" s="93">
        <f>$Z23*'2011-15 % split'!X20</f>
        <v>0</v>
      </c>
      <c r="Y23" s="359">
        <f>$Z23*'2011-15 % split'!Y20</f>
        <v>0</v>
      </c>
      <c r="Z23" s="292">
        <f>'2011-15 rates summary'!M23</f>
        <v>38.090000000000003</v>
      </c>
      <c r="AA23" s="358">
        <f>$AF23*'2011-15 % split'!AA20</f>
        <v>5.6871889018354631</v>
      </c>
      <c r="AB23" s="93">
        <f>$AF23*'2011-15 % split'!AB20</f>
        <v>0</v>
      </c>
      <c r="AC23" s="93">
        <f>$AF23*'2011-15 % split'!AC20</f>
        <v>33.332811098164541</v>
      </c>
      <c r="AD23" s="93">
        <f>$AF23*'2011-15 % split'!AD20</f>
        <v>0</v>
      </c>
      <c r="AE23" s="359">
        <f>$AF23*'2011-15 % split'!AE20</f>
        <v>0</v>
      </c>
      <c r="AF23" s="292">
        <f>'2011-15 rates summary'!P23</f>
        <v>39.020000000000003</v>
      </c>
      <c r="AG23" s="294">
        <f>'PAL Disc DNP BH'!O36</f>
        <v>7.6770308525969355</v>
      </c>
      <c r="AH23" s="242">
        <f>'PAL Disc DNP BH'!O37</f>
        <v>0</v>
      </c>
      <c r="AI23" s="242">
        <f>'PAL Disc DNP BH'!O38</f>
        <v>32.788458290801316</v>
      </c>
      <c r="AJ23" s="242">
        <f>'PAL Disc DNP BH'!O40</f>
        <v>4.2084108709134176</v>
      </c>
      <c r="AK23" s="242">
        <f>'PAL Disc DNP BH'!O39</f>
        <v>5.0034768016029068</v>
      </c>
      <c r="AL23" s="1005">
        <f>'PAL Disc DNP BH'!O41</f>
        <v>3.4774163771140207</v>
      </c>
      <c r="AM23" s="291">
        <f t="shared" ref="AM23:AM26" si="5">SUM(AG23:AL23)</f>
        <v>53.154793193028596</v>
      </c>
      <c r="AN23" s="294">
        <f>'PAL Disc DNP BH'!P36</f>
        <v>7.8124447601037375</v>
      </c>
      <c r="AO23" s="242">
        <f>'PAL Disc DNP BH'!P37</f>
        <v>0</v>
      </c>
      <c r="AP23" s="242">
        <f>'PAL Disc DNP BH'!P38</f>
        <v>33.204311908148064</v>
      </c>
      <c r="AQ23" s="242">
        <f>'PAL Disc DNP BH'!P40</f>
        <v>4.2657426934981872</v>
      </c>
      <c r="AR23" s="242">
        <f>'PAL Disc DNP BH'!P39</f>
        <v>5.0716399285159985</v>
      </c>
      <c r="AS23" s="1005">
        <f>'PAL Disc DNP BH'!P41</f>
        <v>3.5247897503186199</v>
      </c>
      <c r="AT23" s="291">
        <f t="shared" ref="AT23:AT26" si="6">SUM(AN23:AS23)</f>
        <v>53.878929040584609</v>
      </c>
      <c r="AU23" s="294">
        <f>'PAL Disc DNP BH'!Q36</f>
        <v>7.9502472116581444</v>
      </c>
      <c r="AV23" s="242">
        <f>'PAL Disc DNP BH'!Q37</f>
        <v>0</v>
      </c>
      <c r="AW23" s="242">
        <f>'PAL Disc DNP BH'!Q38</f>
        <v>33.615721431302688</v>
      </c>
      <c r="AX23" s="242">
        <f>'PAL Disc DNP BH'!Q40</f>
        <v>4.3228607388679263</v>
      </c>
      <c r="AY23" s="242">
        <f>'PAL Disc DNP BH'!Q39</f>
        <v>5.1395488907648206</v>
      </c>
      <c r="AZ23" s="1005">
        <f>'PAL Disc DNP BH'!Q41</f>
        <v>3.5719864790815508</v>
      </c>
      <c r="BA23" s="291">
        <f t="shared" ref="BA23:BA26" si="7">SUM(AU23:AZ23)</f>
        <v>54.60036475167513</v>
      </c>
      <c r="BB23" s="294">
        <f>'PAL Disc DNP BH'!R36</f>
        <v>8.0904803384029123</v>
      </c>
      <c r="BC23" s="242">
        <f>'PAL Disc DNP BH'!R37</f>
        <v>0</v>
      </c>
      <c r="BD23" s="242">
        <f>'PAL Disc DNP BH'!R38</f>
        <v>33.996153010427676</v>
      </c>
      <c r="BE23" s="242">
        <f>'PAL Disc DNP BH'!R40</f>
        <v>4.3770098682783809</v>
      </c>
      <c r="BF23" s="242">
        <f>'PAL Disc DNP BH'!R39</f>
        <v>5.203928040316204</v>
      </c>
      <c r="BG23" s="1005">
        <f>'PAL Disc DNP BH'!R41</f>
        <v>3.6167299880197623</v>
      </c>
      <c r="BH23" s="291">
        <f t="shared" ref="BH23:BH26" si="8">SUM(BB23:BG23)</f>
        <v>55.284301245444937</v>
      </c>
      <c r="BI23" s="294">
        <f>'PAL Disc DNP BH'!S36</f>
        <v>8.2331870146252086</v>
      </c>
      <c r="BJ23" s="242">
        <f>'PAL Disc DNP BH'!S37</f>
        <v>0</v>
      </c>
      <c r="BK23" s="242">
        <f>'PAL Disc DNP BH'!S38</f>
        <v>34.370939868006047</v>
      </c>
      <c r="BL23" s="242">
        <f>'PAL Disc DNP BH'!S40</f>
        <v>4.4308291957936508</v>
      </c>
      <c r="BM23" s="242">
        <f>'PAL Disc DNP BH'!S39</f>
        <v>5.2679150807835891</v>
      </c>
      <c r="BN23" s="1005">
        <f>'PAL Disc DNP BH'!S41</f>
        <v>3.6612009811445949</v>
      </c>
      <c r="BO23" s="291">
        <f t="shared" ref="BO23:BO26" si="9">SUM(BI23:BN23)</f>
        <v>55.964072140353089</v>
      </c>
      <c r="BP23" s="280">
        <f>SUM(AM23,AT23,BA23,BH23,BO23)-SUM('PAL Disc DNP BH'!O43:S43)</f>
        <v>0</v>
      </c>
      <c r="BQ23"/>
      <c r="BR23" s="525"/>
      <c r="BS23" s="525"/>
      <c r="BT23" s="525"/>
      <c r="BU23" s="525"/>
      <c r="BV23" s="525"/>
    </row>
    <row r="24" spans="2:74" s="96" customFormat="1">
      <c r="B24" s="337" t="s">
        <v>80</v>
      </c>
      <c r="C24" s="359">
        <f>$H24*'2011-15 % split'!C21</f>
        <v>0</v>
      </c>
      <c r="D24" s="93">
        <f>$H24*'2011-15 % split'!D21</f>
        <v>0</v>
      </c>
      <c r="E24" s="93">
        <f>$H24*'2011-15 % split'!E21</f>
        <v>0</v>
      </c>
      <c r="F24" s="93">
        <f>$H24*'2011-15 % split'!F21</f>
        <v>0</v>
      </c>
      <c r="G24" s="359">
        <f>$H24*'2011-15 % split'!G21</f>
        <v>0</v>
      </c>
      <c r="H24" s="292">
        <f>'2011-15 rates summary'!D24</f>
        <v>0</v>
      </c>
      <c r="I24" s="358">
        <f>$N24*'2011-15 % split'!I21</f>
        <v>0</v>
      </c>
      <c r="J24" s="93">
        <f>$N24*'2011-15 % split'!J21</f>
        <v>0</v>
      </c>
      <c r="K24" s="93">
        <f>$N24*'2011-15 % split'!K21</f>
        <v>0</v>
      </c>
      <c r="L24" s="93">
        <f>$N24*'2011-15 % split'!L21</f>
        <v>0</v>
      </c>
      <c r="M24" s="359">
        <f>$N24*'2011-15 % split'!M21</f>
        <v>0</v>
      </c>
      <c r="N24" s="292">
        <f>'2011-15 rates summary'!G24</f>
        <v>0</v>
      </c>
      <c r="O24" s="358">
        <f>$T24*'2011-15 % split'!O21</f>
        <v>0</v>
      </c>
      <c r="P24" s="93">
        <f>$T24*'2011-15 % split'!P21</f>
        <v>0</v>
      </c>
      <c r="Q24" s="93">
        <f>$T24*'2011-15 % split'!Q21</f>
        <v>0</v>
      </c>
      <c r="R24" s="93">
        <f>$T24*'2011-15 % split'!R21</f>
        <v>0</v>
      </c>
      <c r="S24" s="359">
        <f>$T24*'2011-15 % split'!S21</f>
        <v>0</v>
      </c>
      <c r="T24" s="292">
        <f>'2011-15 rates summary'!J24</f>
        <v>0</v>
      </c>
      <c r="U24" s="358">
        <f>$Z24*'2011-15 % split'!U21</f>
        <v>0</v>
      </c>
      <c r="V24" s="93">
        <f>$Z24*'2011-15 % split'!V21</f>
        <v>0</v>
      </c>
      <c r="W24" s="93">
        <f>$Z24*'2011-15 % split'!W21</f>
        <v>0</v>
      </c>
      <c r="X24" s="93">
        <f>$Z24*'2011-15 % split'!X21</f>
        <v>0</v>
      </c>
      <c r="Y24" s="359">
        <f>$Z24*'2011-15 % split'!Y21</f>
        <v>0</v>
      </c>
      <c r="Z24" s="292">
        <f>'2011-15 rates summary'!M24</f>
        <v>0</v>
      </c>
      <c r="AA24" s="358">
        <f>$AF24*'2011-15 % split'!AA21</f>
        <v>0</v>
      </c>
      <c r="AB24" s="93">
        <f>$AF24*'2011-15 % split'!AB21</f>
        <v>0</v>
      </c>
      <c r="AC24" s="93">
        <f>$AF24*'2011-15 % split'!AC21</f>
        <v>0</v>
      </c>
      <c r="AD24" s="93">
        <f>$AF24*'2011-15 % split'!AD21</f>
        <v>0</v>
      </c>
      <c r="AE24" s="359">
        <f>$AF24*'2011-15 % split'!AE21</f>
        <v>0</v>
      </c>
      <c r="AF24" s="292">
        <f>'2011-15 rates summary'!P24</f>
        <v>0</v>
      </c>
      <c r="AG24" s="295"/>
      <c r="AH24" s="277"/>
      <c r="AI24" s="277"/>
      <c r="AJ24" s="277"/>
      <c r="AK24" s="277"/>
      <c r="AL24" s="1006"/>
      <c r="AM24" s="291"/>
      <c r="AN24" s="295"/>
      <c r="AO24" s="277"/>
      <c r="AP24" s="277"/>
      <c r="AQ24" s="277"/>
      <c r="AR24" s="277"/>
      <c r="AS24" s="1006"/>
      <c r="AT24" s="291"/>
      <c r="AU24" s="295"/>
      <c r="AV24" s="277"/>
      <c r="AW24" s="277"/>
      <c r="AX24" s="277"/>
      <c r="AY24" s="277"/>
      <c r="AZ24" s="1006"/>
      <c r="BA24" s="291"/>
      <c r="BB24" s="295"/>
      <c r="BC24" s="277"/>
      <c r="BD24" s="277"/>
      <c r="BE24" s="277"/>
      <c r="BF24" s="277"/>
      <c r="BG24" s="1006"/>
      <c r="BH24" s="291"/>
      <c r="BI24" s="295"/>
      <c r="BJ24" s="277"/>
      <c r="BK24" s="277"/>
      <c r="BL24" s="277"/>
      <c r="BM24" s="277"/>
      <c r="BN24" s="1006"/>
      <c r="BO24" s="291"/>
      <c r="BP24" s="280"/>
      <c r="BQ24"/>
      <c r="BR24"/>
    </row>
    <row r="25" spans="2:74" s="96" customFormat="1">
      <c r="B25" s="337" t="s">
        <v>81</v>
      </c>
      <c r="C25" s="359">
        <f>$H25*'2011-15 % split'!C22</f>
        <v>4.7096881717331147</v>
      </c>
      <c r="D25" s="93">
        <f>$H25*'2011-15 % split'!D22</f>
        <v>0</v>
      </c>
      <c r="E25" s="93">
        <f>$H25*'2011-15 % split'!E22</f>
        <v>14.540311828266884</v>
      </c>
      <c r="F25" s="93">
        <f>$H25*'2011-15 % split'!F22</f>
        <v>0</v>
      </c>
      <c r="G25" s="359">
        <f>$H25*'2011-15 % split'!G22</f>
        <v>0</v>
      </c>
      <c r="H25" s="292">
        <f>'2011-15 rates summary'!D25</f>
        <v>19.25</v>
      </c>
      <c r="I25" s="358">
        <f>$N25*'2011-15 % split'!I22</f>
        <v>5.0505033391350143</v>
      </c>
      <c r="J25" s="93">
        <f>$N25*'2011-15 % split'!J22</f>
        <v>0</v>
      </c>
      <c r="K25" s="93">
        <f>$N25*'2011-15 % split'!K22</f>
        <v>23.159496660864985</v>
      </c>
      <c r="L25" s="93">
        <f>$N25*'2011-15 % split'!L22</f>
        <v>0</v>
      </c>
      <c r="M25" s="359">
        <f>$N25*'2011-15 % split'!M22</f>
        <v>0</v>
      </c>
      <c r="N25" s="292">
        <f>'2011-15 rates summary'!G25</f>
        <v>28.21</v>
      </c>
      <c r="O25" s="358">
        <f>$T25*'2011-15 % split'!O22</f>
        <v>5.2709279439120307</v>
      </c>
      <c r="P25" s="93">
        <f>$T25*'2011-15 % split'!P22</f>
        <v>0</v>
      </c>
      <c r="Q25" s="93">
        <f>$T25*'2011-15 % split'!Q22</f>
        <v>31.949072056087967</v>
      </c>
      <c r="R25" s="93">
        <f>$T25*'2011-15 % split'!R22</f>
        <v>0</v>
      </c>
      <c r="S25" s="359">
        <f>$T25*'2011-15 % split'!S22</f>
        <v>0</v>
      </c>
      <c r="T25" s="292">
        <f>'2011-15 rates summary'!J25</f>
        <v>37.22</v>
      </c>
      <c r="U25" s="358">
        <f>$Z25*'2011-15 % split'!U22</f>
        <v>5.4832534697614914</v>
      </c>
      <c r="V25" s="93">
        <f>$Z25*'2011-15 % split'!V22</f>
        <v>0</v>
      </c>
      <c r="W25" s="93">
        <f>$Z25*'2011-15 % split'!W22</f>
        <v>32.60674653023851</v>
      </c>
      <c r="X25" s="93">
        <f>$Z25*'2011-15 % split'!X22</f>
        <v>0</v>
      </c>
      <c r="Y25" s="359">
        <f>$Z25*'2011-15 % split'!Y22</f>
        <v>0</v>
      </c>
      <c r="Z25" s="292">
        <f>'2011-15 rates summary'!M25</f>
        <v>38.090000000000003</v>
      </c>
      <c r="AA25" s="358">
        <f>$AF25*'2011-15 % split'!AA22</f>
        <v>5.6871889018354631</v>
      </c>
      <c r="AB25" s="93">
        <f>$AF25*'2011-15 % split'!AB22</f>
        <v>0</v>
      </c>
      <c r="AC25" s="93">
        <f>$AF25*'2011-15 % split'!AC22</f>
        <v>33.332811098164541</v>
      </c>
      <c r="AD25" s="93">
        <f>$AF25*'2011-15 % split'!AD22</f>
        <v>0</v>
      </c>
      <c r="AE25" s="359">
        <f>$AF25*'2011-15 % split'!AE22</f>
        <v>0</v>
      </c>
      <c r="AF25" s="292">
        <f>'2011-15 rates summary'!P25</f>
        <v>39.020000000000003</v>
      </c>
      <c r="AG25" s="296">
        <f>AG23</f>
        <v>7.6770308525969355</v>
      </c>
      <c r="AH25" s="296">
        <f t="shared" ref="AH25:AL25" si="10">AH23</f>
        <v>0</v>
      </c>
      <c r="AI25" s="296">
        <f t="shared" si="10"/>
        <v>32.788458290801316</v>
      </c>
      <c r="AJ25" s="296">
        <f t="shared" si="10"/>
        <v>4.2084108709134176</v>
      </c>
      <c r="AK25" s="296">
        <f t="shared" si="10"/>
        <v>5.0034768016029068</v>
      </c>
      <c r="AL25" s="296">
        <f t="shared" si="10"/>
        <v>3.4774163771140207</v>
      </c>
      <c r="AM25" s="291">
        <f t="shared" si="5"/>
        <v>53.154793193028596</v>
      </c>
      <c r="AN25" s="296">
        <f>AN23</f>
        <v>7.8124447601037375</v>
      </c>
      <c r="AO25" s="278">
        <f t="shared" ref="AO25:AS25" si="11">AO23</f>
        <v>0</v>
      </c>
      <c r="AP25" s="278">
        <f t="shared" si="11"/>
        <v>33.204311908148064</v>
      </c>
      <c r="AQ25" s="296">
        <f t="shared" si="11"/>
        <v>4.2657426934981872</v>
      </c>
      <c r="AR25" s="296">
        <f t="shared" si="11"/>
        <v>5.0716399285159985</v>
      </c>
      <c r="AS25" s="1007">
        <f t="shared" si="11"/>
        <v>3.5247897503186199</v>
      </c>
      <c r="AT25" s="291">
        <f t="shared" si="6"/>
        <v>53.878929040584609</v>
      </c>
      <c r="AU25" s="296">
        <f>AU23</f>
        <v>7.9502472116581444</v>
      </c>
      <c r="AV25" s="278">
        <f t="shared" ref="AV25:AZ25" si="12">AV23</f>
        <v>0</v>
      </c>
      <c r="AW25" s="278">
        <f t="shared" si="12"/>
        <v>33.615721431302688</v>
      </c>
      <c r="AX25" s="296">
        <f t="shared" si="12"/>
        <v>4.3228607388679263</v>
      </c>
      <c r="AY25" s="296">
        <f t="shared" si="12"/>
        <v>5.1395488907648206</v>
      </c>
      <c r="AZ25" s="1007">
        <f t="shared" si="12"/>
        <v>3.5719864790815508</v>
      </c>
      <c r="BA25" s="291">
        <f t="shared" si="7"/>
        <v>54.60036475167513</v>
      </c>
      <c r="BB25" s="296">
        <f>BB23</f>
        <v>8.0904803384029123</v>
      </c>
      <c r="BC25" s="278">
        <f t="shared" ref="BC25:BG25" si="13">BC23</f>
        <v>0</v>
      </c>
      <c r="BD25" s="278">
        <f t="shared" si="13"/>
        <v>33.996153010427676</v>
      </c>
      <c r="BE25" s="296">
        <f t="shared" si="13"/>
        <v>4.3770098682783809</v>
      </c>
      <c r="BF25" s="296">
        <f t="shared" si="13"/>
        <v>5.203928040316204</v>
      </c>
      <c r="BG25" s="1007">
        <f t="shared" si="13"/>
        <v>3.6167299880197623</v>
      </c>
      <c r="BH25" s="291">
        <f t="shared" si="8"/>
        <v>55.284301245444937</v>
      </c>
      <c r="BI25" s="296">
        <f>BI23</f>
        <v>8.2331870146252086</v>
      </c>
      <c r="BJ25" s="278">
        <f t="shared" ref="BJ25:BN25" si="14">BJ23</f>
        <v>0</v>
      </c>
      <c r="BK25" s="278">
        <f t="shared" si="14"/>
        <v>34.370939868006047</v>
      </c>
      <c r="BL25" s="296">
        <f t="shared" si="14"/>
        <v>4.4308291957936508</v>
      </c>
      <c r="BM25" s="296">
        <f t="shared" si="14"/>
        <v>5.2679150807835891</v>
      </c>
      <c r="BN25" s="1007">
        <f t="shared" si="14"/>
        <v>3.6612009811445949</v>
      </c>
      <c r="BO25" s="291">
        <f t="shared" si="9"/>
        <v>55.964072140353089</v>
      </c>
      <c r="BP25" s="280">
        <f>BP23</f>
        <v>0</v>
      </c>
      <c r="BQ25"/>
      <c r="BR25"/>
    </row>
    <row r="26" spans="2:74">
      <c r="B26" s="338" t="s">
        <v>82</v>
      </c>
      <c r="C26" s="359">
        <f>$H26*'2011-15 % split'!C26</f>
        <v>1.7844550474866405</v>
      </c>
      <c r="D26" s="93">
        <f>$H26*'2011-15 % split'!D26</f>
        <v>0</v>
      </c>
      <c r="E26" s="93">
        <f>$H26*'2011-15 % split'!E26</f>
        <v>13.485544952513361</v>
      </c>
      <c r="F26" s="93">
        <f>$H26*'2011-15 % split'!F26</f>
        <v>0</v>
      </c>
      <c r="G26" s="359">
        <f>$H26*'2011-15 % split'!G26</f>
        <v>0</v>
      </c>
      <c r="H26" s="292">
        <f>'2011-15 rates summary'!D26</f>
        <v>15.27</v>
      </c>
      <c r="I26" s="358">
        <f>$N26*'2011-15 % split'!I26</f>
        <v>1.8307157727831453</v>
      </c>
      <c r="J26" s="93">
        <f>$N26*'2011-15 % split'!J26</f>
        <v>0</v>
      </c>
      <c r="K26" s="93">
        <f>$N26*'2011-15 % split'!K26</f>
        <v>20.549284227216852</v>
      </c>
      <c r="L26" s="93">
        <f>$N26*'2011-15 % split'!L26</f>
        <v>0</v>
      </c>
      <c r="M26" s="359">
        <f>$N26*'2011-15 % split'!M26</f>
        <v>0</v>
      </c>
      <c r="N26" s="292">
        <f>'2011-15 rates summary'!G26</f>
        <v>22.38</v>
      </c>
      <c r="O26" s="358">
        <f>$T26*'2011-15 % split'!O26</f>
        <v>1.8645951021481977</v>
      </c>
      <c r="P26" s="93">
        <f>$T26*'2011-15 % split'!P26</f>
        <v>0</v>
      </c>
      <c r="Q26" s="93">
        <f>$T26*'2011-15 % split'!Q26</f>
        <v>27.665404897851801</v>
      </c>
      <c r="R26" s="93">
        <f>$T26*'2011-15 % split'!R26</f>
        <v>0</v>
      </c>
      <c r="S26" s="359">
        <f>$T26*'2011-15 % split'!S26</f>
        <v>0</v>
      </c>
      <c r="T26" s="292">
        <f>'2011-15 rates summary'!J26</f>
        <v>29.53</v>
      </c>
      <c r="U26" s="358">
        <f>$Z26*'2011-15 % split'!U26</f>
        <v>1.9426235367307918</v>
      </c>
      <c r="V26" s="93">
        <f>$Z26*'2011-15 % split'!V26</f>
        <v>0</v>
      </c>
      <c r="W26" s="93">
        <f>$Z26*'2011-15 % split'!W26</f>
        <v>28.277376463269206</v>
      </c>
      <c r="X26" s="93">
        <f>$Z26*'2011-15 % split'!X26</f>
        <v>0</v>
      </c>
      <c r="Y26" s="359">
        <f>$Z26*'2011-15 % split'!Y26</f>
        <v>0</v>
      </c>
      <c r="Z26" s="292">
        <f>'2011-15 rates summary'!M26</f>
        <v>30.22</v>
      </c>
      <c r="AA26" s="358">
        <f>$AF26*'2011-15 % split'!AA26</f>
        <v>2.0173562127172939</v>
      </c>
      <c r="AB26" s="93">
        <f>$AF26*'2011-15 % split'!AB26</f>
        <v>0</v>
      </c>
      <c r="AC26" s="93">
        <f>$AF26*'2011-15 % split'!AC26</f>
        <v>28.942643787282709</v>
      </c>
      <c r="AD26" s="93">
        <f>$AF26*'2011-15 % split'!AD26</f>
        <v>0</v>
      </c>
      <c r="AE26" s="359">
        <f>$AF26*'2011-15 % split'!AE26</f>
        <v>0</v>
      </c>
      <c r="AF26" s="292">
        <f>'2011-15 rates summary'!P26</f>
        <v>30.96</v>
      </c>
      <c r="AG26" s="297">
        <f>'PAL Sp Read BH'!O$39</f>
        <v>2.9079662320442914</v>
      </c>
      <c r="AH26" s="261">
        <f>'PAL Sp Read BH'!O$40</f>
        <v>0</v>
      </c>
      <c r="AI26" s="261">
        <f>'PAL Sp Read BH'!O$41</f>
        <v>30.401736591894927</v>
      </c>
      <c r="AJ26" s="261">
        <f>'PAL Sp Read BH'!O$43</f>
        <v>3.4642090936896786</v>
      </c>
      <c r="AK26" s="261">
        <f>'PAL Sp Read BH'!O$42</f>
        <v>4.1186781347744361</v>
      </c>
      <c r="AL26" s="1008">
        <f>'PAL Sp Read BH'!O$44</f>
        <v>2.8624813036682339</v>
      </c>
      <c r="AM26" s="291">
        <f t="shared" si="5"/>
        <v>43.755071356071561</v>
      </c>
      <c r="AN26" s="297">
        <f>'PAL Sp Read BH'!P$39</f>
        <v>2.9592593788271664</v>
      </c>
      <c r="AO26" s="261">
        <f>'PAL Sp Read BH'!P$40</f>
        <v>0</v>
      </c>
      <c r="AP26" s="261">
        <f>'PAL Sp Read BH'!P$41</f>
        <v>30.787319592572619</v>
      </c>
      <c r="AQ26" s="261">
        <f>'PAL Sp Read BH'!P$43</f>
        <v>3.5096442130255774</v>
      </c>
      <c r="AR26" s="261">
        <f>'PAL Sp Read BH'!P$42</f>
        <v>4.1726969966556409</v>
      </c>
      <c r="AS26" s="1008">
        <f>'PAL Sp Read BH'!P$44</f>
        <v>2.9000244126756702</v>
      </c>
      <c r="AT26" s="291">
        <f t="shared" si="6"/>
        <v>44.328944593756674</v>
      </c>
      <c r="AU26" s="297">
        <f>'PAL Sp Read BH'!Q$39</f>
        <v>3.0114572771432364</v>
      </c>
      <c r="AV26" s="261">
        <f>'PAL Sp Read BH'!Q$40</f>
        <v>0</v>
      </c>
      <c r="AW26" s="261">
        <f>'PAL Sp Read BH'!Q$41</f>
        <v>31.16878199142694</v>
      </c>
      <c r="AX26" s="261">
        <f>'PAL Sp Read BH'!Q$43</f>
        <v>3.5547448839312983</v>
      </c>
      <c r="AY26" s="261">
        <f>'PAL Sp Read BH'!Q$42</f>
        <v>4.2263182250801652</v>
      </c>
      <c r="AZ26" s="1008">
        <f>'PAL Sp Read BH'!Q$44</f>
        <v>2.9372911664307151</v>
      </c>
      <c r="BA26" s="291">
        <f t="shared" si="7"/>
        <v>44.898593544012357</v>
      </c>
      <c r="BB26" s="297">
        <f>'PAL Sp Read BH'!R$39</f>
        <v>3.064575885758682</v>
      </c>
      <c r="BC26" s="261">
        <f>'PAL Sp Read BH'!R$40</f>
        <v>0</v>
      </c>
      <c r="BD26" s="261">
        <f>'PAL Sp Read BH'!R$41</f>
        <v>31.521521377866502</v>
      </c>
      <c r="BE26" s="261">
        <f>'PAL Sp Read BH'!R$43</f>
        <v>3.5969541154170188</v>
      </c>
      <c r="BF26" s="261">
        <f>'PAL Sp Read BH'!R$42</f>
        <v>4.2765017544527266</v>
      </c>
      <c r="BG26" s="1008">
        <f>'PAL Sp Read BH'!R$44</f>
        <v>2.9721687193446451</v>
      </c>
      <c r="BH26" s="291">
        <f t="shared" si="8"/>
        <v>45.431721852839573</v>
      </c>
      <c r="BI26" s="297">
        <f>'PAL Sp Read BH'!S$39</f>
        <v>3.11863144493379</v>
      </c>
      <c r="BJ26" s="261">
        <f>'PAL Sp Read BH'!S$40</f>
        <v>0</v>
      </c>
      <c r="BK26" s="261">
        <f>'PAL Sp Read BH'!S$41</f>
        <v>31.869026930617615</v>
      </c>
      <c r="BL26" s="261">
        <f>'PAL Sp Read BH'!S$43</f>
        <v>3.6387164710573461</v>
      </c>
      <c r="BM26" s="261">
        <f>'PAL Sp Read BH'!S$42</f>
        <v>4.3261539828201805</v>
      </c>
      <c r="BN26" s="1008">
        <f>'PAL Sp Read BH'!S$44</f>
        <v>3.0066770180600253</v>
      </c>
      <c r="BO26" s="291">
        <f t="shared" si="9"/>
        <v>45.959205847488953</v>
      </c>
      <c r="BP26" s="280">
        <f>SUM(AM26,AT26,BA26,BH26,BO26)-SUM('PAL Sp Read BH'!O46:S46)</f>
        <v>0</v>
      </c>
      <c r="BQ26"/>
      <c r="BR26"/>
    </row>
    <row r="27" spans="2:74" s="102" customFormat="1">
      <c r="B27" s="339" t="s">
        <v>83</v>
      </c>
      <c r="C27" s="1014">
        <f>$H27*'2011-15 % split'!C27</f>
        <v>0</v>
      </c>
      <c r="D27" s="152">
        <f>$H27*'2011-15 % split'!D27</f>
        <v>0</v>
      </c>
      <c r="E27" s="152">
        <f>$H27*'2011-15 % split'!E27</f>
        <v>0</v>
      </c>
      <c r="F27" s="152">
        <f>$H27*'2011-15 % split'!F27</f>
        <v>0</v>
      </c>
      <c r="G27" s="1014">
        <f>$H27*'2011-15 % split'!G27</f>
        <v>0</v>
      </c>
      <c r="H27" s="291">
        <f>'2011-15 rates summary'!D27</f>
        <v>0</v>
      </c>
      <c r="I27" s="1013">
        <f>$N27*'2011-15 % split'!I27</f>
        <v>0</v>
      </c>
      <c r="J27" s="152">
        <f>$N27*'2011-15 % split'!J27</f>
        <v>0</v>
      </c>
      <c r="K27" s="152">
        <f>$N27*'2011-15 % split'!K27</f>
        <v>0</v>
      </c>
      <c r="L27" s="152">
        <f>$N27*'2011-15 % split'!L27</f>
        <v>0</v>
      </c>
      <c r="M27" s="1014">
        <f>$N27*'2011-15 % split'!M27</f>
        <v>0</v>
      </c>
      <c r="N27" s="291">
        <f>'2011-15 rates summary'!G27</f>
        <v>0</v>
      </c>
      <c r="O27" s="1013">
        <f>$T27*'2011-15 % split'!O27</f>
        <v>0</v>
      </c>
      <c r="P27" s="152">
        <f>$T27*'2011-15 % split'!P27</f>
        <v>0</v>
      </c>
      <c r="Q27" s="152">
        <f>$T27*'2011-15 % split'!Q27</f>
        <v>0</v>
      </c>
      <c r="R27" s="152">
        <f>$T27*'2011-15 % split'!R27</f>
        <v>0</v>
      </c>
      <c r="S27" s="1014">
        <f>$T27*'2011-15 % split'!S27</f>
        <v>0</v>
      </c>
      <c r="T27" s="291">
        <f>'2011-15 rates summary'!J27</f>
        <v>0</v>
      </c>
      <c r="U27" s="1013">
        <f>$Z27*'2011-15 % split'!U27</f>
        <v>0</v>
      </c>
      <c r="V27" s="152">
        <f>$Z27*'2011-15 % split'!V27</f>
        <v>0</v>
      </c>
      <c r="W27" s="152">
        <f>$Z27*'2011-15 % split'!W27</f>
        <v>0</v>
      </c>
      <c r="X27" s="152">
        <f>$Z27*'2011-15 % split'!X27</f>
        <v>0</v>
      </c>
      <c r="Y27" s="1014">
        <f>$Z27*'2011-15 % split'!Y27</f>
        <v>0</v>
      </c>
      <c r="Z27" s="291">
        <f>'2011-15 rates summary'!M27</f>
        <v>0</v>
      </c>
      <c r="AA27" s="1013">
        <f>$AF27*'2011-15 % split'!AA27</f>
        <v>0</v>
      </c>
      <c r="AB27" s="152">
        <f>$AF27*'2011-15 % split'!AB27</f>
        <v>0</v>
      </c>
      <c r="AC27" s="152">
        <f>$AF27*'2011-15 % split'!AC27</f>
        <v>0</v>
      </c>
      <c r="AD27" s="152">
        <f>$AF27*'2011-15 % split'!AD27</f>
        <v>0</v>
      </c>
      <c r="AE27" s="1014">
        <f>$AF27*'2011-15 % split'!AE27</f>
        <v>0</v>
      </c>
      <c r="AF27" s="291">
        <f>'2011-15 rates summary'!P27</f>
        <v>0</v>
      </c>
      <c r="AG27" s="298"/>
      <c r="AH27" s="279"/>
      <c r="AI27" s="279"/>
      <c r="AJ27" s="279"/>
      <c r="AK27" s="279"/>
      <c r="AL27" s="1009"/>
      <c r="AM27" s="291"/>
      <c r="AN27" s="298"/>
      <c r="AO27" s="279"/>
      <c r="AP27" s="279"/>
      <c r="AQ27" s="279"/>
      <c r="AR27" s="279"/>
      <c r="AS27" s="1009"/>
      <c r="AT27" s="291"/>
      <c r="AU27" s="298"/>
      <c r="AV27" s="279"/>
      <c r="AW27" s="279"/>
      <c r="AX27" s="279"/>
      <c r="AY27" s="279"/>
      <c r="AZ27" s="1009"/>
      <c r="BA27" s="291"/>
      <c r="BB27" s="298"/>
      <c r="BC27" s="279"/>
      <c r="BD27" s="279"/>
      <c r="BE27" s="279"/>
      <c r="BF27" s="279"/>
      <c r="BG27" s="1009"/>
      <c r="BH27" s="291"/>
      <c r="BI27" s="298"/>
      <c r="BJ27" s="279"/>
      <c r="BK27" s="279"/>
      <c r="BL27" s="279"/>
      <c r="BM27" s="279"/>
      <c r="BN27" s="1009"/>
      <c r="BO27" s="291"/>
      <c r="BP27" s="1015"/>
      <c r="BQ27"/>
      <c r="BR27" s="2"/>
    </row>
    <row r="28" spans="2:74">
      <c r="B28" s="309" t="s">
        <v>404</v>
      </c>
      <c r="C28" s="359">
        <f>$H28*'2011-15 % split'!C28</f>
        <v>0</v>
      </c>
      <c r="D28" s="93">
        <f>$H28*'2011-15 % split'!D28</f>
        <v>0</v>
      </c>
      <c r="E28" s="93">
        <f>$H28*'2011-15 % split'!E28</f>
        <v>0</v>
      </c>
      <c r="F28" s="93">
        <f>$H28*'2011-15 % split'!F28</f>
        <v>0</v>
      </c>
      <c r="G28" s="359">
        <f>$H28*'2011-15 % split'!G28</f>
        <v>0</v>
      </c>
      <c r="H28" s="292">
        <f>'2011-15 rates summary'!D28</f>
        <v>0</v>
      </c>
      <c r="I28" s="358">
        <f>$N28*'2011-15 % split'!I28</f>
        <v>0</v>
      </c>
      <c r="J28" s="93">
        <f>$N28*'2011-15 % split'!J28</f>
        <v>0</v>
      </c>
      <c r="K28" s="93">
        <f>$N28*'2011-15 % split'!K28</f>
        <v>0</v>
      </c>
      <c r="L28" s="93">
        <f>$N28*'2011-15 % split'!L28</f>
        <v>0</v>
      </c>
      <c r="M28" s="359">
        <f>$N28*'2011-15 % split'!M28</f>
        <v>0</v>
      </c>
      <c r="N28" s="292">
        <f>'2011-15 rates summary'!G28</f>
        <v>0</v>
      </c>
      <c r="O28" s="358">
        <f>$T28*'2011-15 % split'!O28</f>
        <v>0</v>
      </c>
      <c r="P28" s="93">
        <f>$T28*'2011-15 % split'!P28</f>
        <v>0</v>
      </c>
      <c r="Q28" s="93">
        <f>$T28*'2011-15 % split'!Q28</f>
        <v>0</v>
      </c>
      <c r="R28" s="93">
        <f>$T28*'2011-15 % split'!R28</f>
        <v>0</v>
      </c>
      <c r="S28" s="359">
        <f>$T28*'2011-15 % split'!S28</f>
        <v>0</v>
      </c>
      <c r="T28" s="292">
        <f>'2011-15 rates summary'!J28</f>
        <v>0</v>
      </c>
      <c r="U28" s="358">
        <f>$Z28*'2011-15 % split'!U28</f>
        <v>0</v>
      </c>
      <c r="V28" s="93">
        <f>$Z28*'2011-15 % split'!V28</f>
        <v>0</v>
      </c>
      <c r="W28" s="93">
        <f>$Z28*'2011-15 % split'!W28</f>
        <v>0</v>
      </c>
      <c r="X28" s="93">
        <f>$Z28*'2011-15 % split'!X28</f>
        <v>0</v>
      </c>
      <c r="Y28" s="359">
        <f>$Z28*'2011-15 % split'!Y28</f>
        <v>0</v>
      </c>
      <c r="Z28" s="292">
        <f>'2011-15 rates summary'!M28</f>
        <v>0</v>
      </c>
      <c r="AA28" s="358">
        <f>$AF28*'2011-15 % split'!AA28</f>
        <v>2.0173562127172939</v>
      </c>
      <c r="AB28" s="93">
        <f>$AF28*'2011-15 % split'!AB28</f>
        <v>0</v>
      </c>
      <c r="AC28" s="93">
        <f>$AF28*'2011-15 % split'!AC28</f>
        <v>28.942643787282709</v>
      </c>
      <c r="AD28" s="93">
        <f>$AF28*'2011-15 % split'!AD28</f>
        <v>0</v>
      </c>
      <c r="AE28" s="359">
        <f>$AF28*'2011-15 % split'!AE28</f>
        <v>0</v>
      </c>
      <c r="AF28" s="292">
        <f>'2011-15 rates summary'!P28</f>
        <v>30.96</v>
      </c>
      <c r="AG28" s="298">
        <f>'PAL Man Read BH '!O$39</f>
        <v>2.9079662320442914</v>
      </c>
      <c r="AH28" s="279">
        <f>'PAL Man Read BH '!O$40</f>
        <v>0</v>
      </c>
      <c r="AI28" s="298">
        <f>'PAL Man Read BH '!O$41</f>
        <v>30.401736591894927</v>
      </c>
      <c r="AJ28" s="298">
        <f>'PAL Man Read BH '!O$43</f>
        <v>3.4642090936896786</v>
      </c>
      <c r="AK28" s="298">
        <f>'PAL Man Read BH '!O$42</f>
        <v>4.1186781347744361</v>
      </c>
      <c r="AL28" s="1010">
        <f>'PAL Man Read BH '!O$44</f>
        <v>2.8624813036682339</v>
      </c>
      <c r="AM28" s="291">
        <f t="shared" ref="AM28:AM29" si="15">SUM(AG28:AL28)</f>
        <v>43.755071356071561</v>
      </c>
      <c r="AN28" s="298">
        <f>'PAL Man Read BH '!P$39</f>
        <v>2.9592593788271664</v>
      </c>
      <c r="AO28" s="279">
        <f>'PAL Man Read BH '!P$40</f>
        <v>0</v>
      </c>
      <c r="AP28" s="298">
        <f>'PAL Man Read BH '!P$41</f>
        <v>30.787319592572619</v>
      </c>
      <c r="AQ28" s="298">
        <f>'PAL Man Read BH '!P$43</f>
        <v>3.5096442130255774</v>
      </c>
      <c r="AR28" s="298">
        <f>'PAL Man Read BH '!P$42</f>
        <v>4.1726969966556409</v>
      </c>
      <c r="AS28" s="1010">
        <f>'PAL Man Read BH '!P$44</f>
        <v>2.9000244126756702</v>
      </c>
      <c r="AT28" s="291">
        <f t="shared" ref="AT28:AT29" si="16">SUM(AN28:AS28)</f>
        <v>44.328944593756674</v>
      </c>
      <c r="AU28" s="298">
        <f>'PAL Man Read BH '!Q$39</f>
        <v>3.0114572771432364</v>
      </c>
      <c r="AV28" s="279">
        <f>'PAL Man Read BH '!Q$40</f>
        <v>0</v>
      </c>
      <c r="AW28" s="298">
        <f>'PAL Man Read BH '!Q$41</f>
        <v>31.16878199142694</v>
      </c>
      <c r="AX28" s="298">
        <f>'PAL Man Read BH '!Q$43</f>
        <v>3.5547448839312983</v>
      </c>
      <c r="AY28" s="298">
        <f>'PAL Man Read BH '!Q$42</f>
        <v>4.2263182250801652</v>
      </c>
      <c r="AZ28" s="1010">
        <f>'PAL Man Read BH '!Q$44</f>
        <v>2.9372911664307151</v>
      </c>
      <c r="BA28" s="291">
        <f t="shared" ref="BA28:BA29" si="17">SUM(AU28:AZ28)</f>
        <v>44.898593544012357</v>
      </c>
      <c r="BB28" s="298">
        <f>'PAL Man Read BH '!R$39</f>
        <v>3.064575885758682</v>
      </c>
      <c r="BC28" s="279">
        <f>'PAL Man Read BH '!R$40</f>
        <v>0</v>
      </c>
      <c r="BD28" s="298">
        <f>'PAL Man Read BH '!R$41</f>
        <v>31.521521377866502</v>
      </c>
      <c r="BE28" s="298">
        <f>'PAL Man Read BH '!R$43</f>
        <v>3.5969541154170188</v>
      </c>
      <c r="BF28" s="298">
        <f>'PAL Man Read BH '!R$42</f>
        <v>4.2765017544527266</v>
      </c>
      <c r="BG28" s="1010">
        <f>'PAL Man Read BH '!R$44</f>
        <v>2.9721687193446451</v>
      </c>
      <c r="BH28" s="291">
        <f t="shared" ref="BH28:BH29" si="18">SUM(BB28:BG28)</f>
        <v>45.431721852839573</v>
      </c>
      <c r="BI28" s="298">
        <f>'PAL Man Read BH '!S$39</f>
        <v>3.11863144493379</v>
      </c>
      <c r="BJ28" s="279">
        <f>'PAL Man Read BH '!S$40</f>
        <v>0</v>
      </c>
      <c r="BK28" s="298">
        <f>'PAL Man Read BH '!S$41</f>
        <v>31.869026930617615</v>
      </c>
      <c r="BL28" s="298">
        <f>'PAL Man Read BH '!S$43</f>
        <v>3.6387164710573461</v>
      </c>
      <c r="BM28" s="298">
        <f>'PAL Man Read BH '!S$42</f>
        <v>4.3261539828201805</v>
      </c>
      <c r="BN28" s="1010">
        <f>'PAL Man Read BH '!S$44</f>
        <v>3.0066770180600253</v>
      </c>
      <c r="BO28" s="291">
        <f t="shared" ref="BO28:BO29" si="19">SUM(BI28:BN28)</f>
        <v>45.959205847488953</v>
      </c>
      <c r="BP28" s="683">
        <f>SUM(AM28,AT28,BA28,BH28,BO28)-SUM('PAL Man Read BH '!O46:S46)</f>
        <v>0</v>
      </c>
      <c r="BQ28"/>
      <c r="BR28"/>
    </row>
    <row r="29" spans="2:74">
      <c r="B29" s="309" t="s">
        <v>407</v>
      </c>
      <c r="C29" s="359">
        <f>$H29*'2011-15 % split'!C29</f>
        <v>0</v>
      </c>
      <c r="D29" s="93">
        <f>$H29*'2011-15 % split'!D29</f>
        <v>0</v>
      </c>
      <c r="E29" s="93">
        <f>$H29*'2011-15 % split'!E29</f>
        <v>0</v>
      </c>
      <c r="F29" s="93">
        <f>$H29*'2011-15 % split'!F29</f>
        <v>0</v>
      </c>
      <c r="G29" s="359">
        <f>$H29*'2011-15 % split'!G29</f>
        <v>0</v>
      </c>
      <c r="H29" s="292">
        <f>'2011-15 rates summary'!D29</f>
        <v>0</v>
      </c>
      <c r="I29" s="358">
        <f>$N29*'2011-15 % split'!I29</f>
        <v>0</v>
      </c>
      <c r="J29" s="93">
        <f>$N29*'2011-15 % split'!J29</f>
        <v>0</v>
      </c>
      <c r="K29" s="93">
        <f>$N29*'2011-15 % split'!K29</f>
        <v>0</v>
      </c>
      <c r="L29" s="93">
        <f>$N29*'2011-15 % split'!L29</f>
        <v>0</v>
      </c>
      <c r="M29" s="359">
        <f>$N29*'2011-15 % split'!M29</f>
        <v>0</v>
      </c>
      <c r="N29" s="292">
        <f>'2011-15 rates summary'!G29</f>
        <v>0</v>
      </c>
      <c r="O29" s="358">
        <f>$T29*'2011-15 % split'!O29</f>
        <v>0</v>
      </c>
      <c r="P29" s="93">
        <f>$T29*'2011-15 % split'!P29</f>
        <v>0</v>
      </c>
      <c r="Q29" s="93">
        <f>$T29*'2011-15 % split'!Q29</f>
        <v>0</v>
      </c>
      <c r="R29" s="93">
        <f>$T29*'2011-15 % split'!R29</f>
        <v>0</v>
      </c>
      <c r="S29" s="359">
        <f>$T29*'2011-15 % split'!S29</f>
        <v>0</v>
      </c>
      <c r="T29" s="292">
        <f>'2011-15 rates summary'!J29</f>
        <v>0</v>
      </c>
      <c r="U29" s="358">
        <f>$Z29*'2011-15 % split'!U29</f>
        <v>0</v>
      </c>
      <c r="V29" s="93">
        <f>$Z29*'2011-15 % split'!V29</f>
        <v>0</v>
      </c>
      <c r="W29" s="93">
        <f>$Z29*'2011-15 % split'!W29</f>
        <v>0</v>
      </c>
      <c r="X29" s="93">
        <f>$Z29*'2011-15 % split'!X29</f>
        <v>0</v>
      </c>
      <c r="Y29" s="359">
        <f>$Z29*'2011-15 % split'!Y29</f>
        <v>0</v>
      </c>
      <c r="Z29" s="292">
        <f>'2011-15 rates summary'!M29</f>
        <v>0</v>
      </c>
      <c r="AA29" s="358">
        <f>$AF29*'2011-15 % split'!AA29</f>
        <v>0</v>
      </c>
      <c r="AB29" s="93">
        <f>$AF29*'2011-15 % split'!AB29</f>
        <v>0</v>
      </c>
      <c r="AC29" s="93">
        <f>$AF29*'2011-15 % split'!AC29</f>
        <v>0</v>
      </c>
      <c r="AD29" s="93">
        <f>$AF29*'2011-15 % split'!AD29</f>
        <v>0</v>
      </c>
      <c r="AE29" s="359">
        <f>$AF29*'2011-15 % split'!AE29</f>
        <v>0</v>
      </c>
      <c r="AF29" s="292">
        <f>'2011-15 rates summary'!P29</f>
        <v>0</v>
      </c>
      <c r="AG29" s="298">
        <f>'PAL Access to Mtr Data'!O$37</f>
        <v>34.895594784531518</v>
      </c>
      <c r="AH29" s="279">
        <f>'PAL Access to Mtr Data'!O$38</f>
        <v>0</v>
      </c>
      <c r="AI29" s="298">
        <f>'PAL Access to Mtr Data'!O$39</f>
        <v>0</v>
      </c>
      <c r="AJ29" s="298">
        <f>'PAL Access to Mtr Data'!O$41</f>
        <v>3.6291418575912777</v>
      </c>
      <c r="AK29" s="298">
        <f>'PAL Access to Mtr Data'!O$40</f>
        <v>4.3147705039177531</v>
      </c>
      <c r="AL29" s="1010">
        <f>'PAL Access to Mtr Data'!O$42</f>
        <v>2.9987655002228384</v>
      </c>
      <c r="AM29" s="291">
        <f t="shared" si="15"/>
        <v>45.838272646263384</v>
      </c>
      <c r="AN29" s="298">
        <f>'PAL Access to Mtr Data'!P$37</f>
        <v>35.511112545926075</v>
      </c>
      <c r="AO29" s="279">
        <f>'PAL Access to Mtr Data'!P$38</f>
        <v>0</v>
      </c>
      <c r="AP29" s="298">
        <f>'PAL Access to Mtr Data'!P$39</f>
        <v>0</v>
      </c>
      <c r="AQ29" s="298">
        <f>'PAL Access to Mtr Data'!P$41</f>
        <v>3.6931557047763115</v>
      </c>
      <c r="AR29" s="298">
        <f>'PAL Access to Mtr Data'!P$40</f>
        <v>4.3908780440786668</v>
      </c>
      <c r="AS29" s="1010">
        <f>'PAL Access to Mtr Data'!P$42</f>
        <v>3.051660240634674</v>
      </c>
      <c r="AT29" s="291">
        <f t="shared" si="16"/>
        <v>46.646806535415728</v>
      </c>
      <c r="AU29" s="298">
        <f>'PAL Access to Mtr Data'!Q$37</f>
        <v>36.137487325718844</v>
      </c>
      <c r="AV29" s="279">
        <f>'PAL Access to Mtr Data'!Q$38</f>
        <v>0</v>
      </c>
      <c r="AW29" s="298">
        <f>'PAL Access to Mtr Data'!Q$39</f>
        <v>0</v>
      </c>
      <c r="AX29" s="298">
        <f>'PAL Access to Mtr Data'!Q$41</f>
        <v>3.7582986818747597</v>
      </c>
      <c r="AY29" s="298">
        <f>'PAL Access to Mtr Data'!Q$40</f>
        <v>4.4683280328504837</v>
      </c>
      <c r="AZ29" s="1010">
        <f>'PAL Access to Mtr Data'!Q$42</f>
        <v>3.1054879828310868</v>
      </c>
      <c r="BA29" s="291">
        <f t="shared" si="17"/>
        <v>47.469602023275179</v>
      </c>
      <c r="BB29" s="298">
        <f>'PAL Access to Mtr Data'!R$37</f>
        <v>36.774910629104149</v>
      </c>
      <c r="BC29" s="279">
        <f>'PAL Access to Mtr Data'!R$38</f>
        <v>0</v>
      </c>
      <c r="BD29" s="298">
        <f>'PAL Access to Mtr Data'!R$39</f>
        <v>0</v>
      </c>
      <c r="BE29" s="298">
        <f>'PAL Access to Mtr Data'!R$41</f>
        <v>3.8245907054268313</v>
      </c>
      <c r="BF29" s="298">
        <f>'PAL Access to Mtr Data'!R$40</f>
        <v>4.5471441494674698</v>
      </c>
      <c r="BG29" s="1010">
        <f>'PAL Access to Mtr Data'!R$42</f>
        <v>3.1602651838798916</v>
      </c>
      <c r="BH29" s="291">
        <f t="shared" si="18"/>
        <v>48.306910667878341</v>
      </c>
      <c r="BI29" s="298">
        <f>'PAL Access to Mtr Data'!S$37</f>
        <v>37.42357733920548</v>
      </c>
      <c r="BJ29" s="279">
        <f>'PAL Access to Mtr Data'!S$38</f>
        <v>0</v>
      </c>
      <c r="BK29" s="298">
        <f>'PAL Access to Mtr Data'!S$39</f>
        <v>0</v>
      </c>
      <c r="BL29" s="298">
        <f>'PAL Access to Mtr Data'!S$41</f>
        <v>3.8920520432773698</v>
      </c>
      <c r="BM29" s="298">
        <f>'PAL Access to Mtr Data'!S$40</f>
        <v>4.6273504908380794</v>
      </c>
      <c r="BN29" s="1010">
        <f>'PAL Access to Mtr Data'!S$42</f>
        <v>3.2160085911324652</v>
      </c>
      <c r="BO29" s="291">
        <f t="shared" si="19"/>
        <v>49.158988464453387</v>
      </c>
      <c r="BP29" s="683">
        <f>SUM(AM29,AT29,BA29,BH29,BO29)-SUM('PAL Access to Mtr Data'!O44:S44)</f>
        <v>0</v>
      </c>
      <c r="BQ29"/>
      <c r="BR29"/>
    </row>
    <row r="30" spans="2:74" s="96" customFormat="1">
      <c r="B30" s="337"/>
      <c r="C30" s="359"/>
      <c r="D30" s="93"/>
      <c r="E30" s="93"/>
      <c r="F30" s="93"/>
      <c r="G30" s="359"/>
      <c r="H30" s="292"/>
      <c r="I30" s="358"/>
      <c r="J30" s="93"/>
      <c r="K30" s="93"/>
      <c r="L30" s="93"/>
      <c r="M30" s="359"/>
      <c r="N30" s="292"/>
      <c r="O30" s="358"/>
      <c r="P30" s="93"/>
      <c r="Q30" s="93"/>
      <c r="R30" s="93"/>
      <c r="S30" s="359"/>
      <c r="T30" s="292"/>
      <c r="U30" s="358"/>
      <c r="V30" s="93"/>
      <c r="W30" s="93"/>
      <c r="X30" s="93"/>
      <c r="Y30" s="359"/>
      <c r="Z30" s="292"/>
      <c r="AA30" s="358"/>
      <c r="AB30" s="93"/>
      <c r="AC30" s="93"/>
      <c r="AD30" s="93"/>
      <c r="AE30" s="359"/>
      <c r="AF30" s="292"/>
      <c r="AG30" s="294"/>
      <c r="AH30" s="242"/>
      <c r="AI30" s="242"/>
      <c r="AJ30" s="242"/>
      <c r="AK30" s="242"/>
      <c r="AL30" s="1005"/>
      <c r="AM30" s="291"/>
      <c r="AN30" s="294"/>
      <c r="AO30" s="242"/>
      <c r="AP30" s="242"/>
      <c r="AQ30" s="242"/>
      <c r="AR30" s="242"/>
      <c r="AS30" s="1005"/>
      <c r="AT30" s="291"/>
      <c r="AU30" s="294"/>
      <c r="AV30" s="242"/>
      <c r="AW30" s="242"/>
      <c r="AX30" s="242"/>
      <c r="AY30" s="242"/>
      <c r="AZ30" s="1005"/>
      <c r="BA30" s="291"/>
      <c r="BB30" s="294"/>
      <c r="BC30" s="242"/>
      <c r="BD30" s="242"/>
      <c r="BE30" s="242"/>
      <c r="BF30" s="242"/>
      <c r="BG30" s="1005"/>
      <c r="BH30" s="291"/>
      <c r="BI30" s="294"/>
      <c r="BJ30" s="242"/>
      <c r="BK30" s="242"/>
      <c r="BL30" s="242"/>
      <c r="BM30" s="242"/>
      <c r="BN30" s="1005"/>
      <c r="BO30" s="291"/>
      <c r="BP30" s="280"/>
      <c r="BQ30"/>
      <c r="BR30"/>
    </row>
    <row r="31" spans="2:74">
      <c r="B31" s="332" t="s">
        <v>59</v>
      </c>
      <c r="C31" s="359">
        <f>$H31*'2011-15 % split'!C31</f>
        <v>402.6</v>
      </c>
      <c r="D31" s="93">
        <f>$H31*'2011-15 % split'!D31</f>
        <v>0</v>
      </c>
      <c r="E31" s="93">
        <f>$H31*'2011-15 % split'!E31</f>
        <v>0</v>
      </c>
      <c r="F31" s="93">
        <f>$H31*'2011-15 % split'!F31</f>
        <v>0</v>
      </c>
      <c r="G31" s="359">
        <f>$H31*'2011-15 % split'!G31</f>
        <v>0</v>
      </c>
      <c r="H31" s="292">
        <f>'2011-15 rates summary'!D31</f>
        <v>402.6</v>
      </c>
      <c r="I31" s="358">
        <f>$N31*'2011-15 % split'!I31</f>
        <v>421.93</v>
      </c>
      <c r="J31" s="93">
        <f>$N31*'2011-15 % split'!J31</f>
        <v>0</v>
      </c>
      <c r="K31" s="93">
        <f>$N31*'2011-15 % split'!K31</f>
        <v>0</v>
      </c>
      <c r="L31" s="93">
        <f>$N31*'2011-15 % split'!L31</f>
        <v>0</v>
      </c>
      <c r="M31" s="359">
        <f>$N31*'2011-15 % split'!M31</f>
        <v>0</v>
      </c>
      <c r="N31" s="292">
        <f>'2011-15 rates summary'!G31</f>
        <v>421.93</v>
      </c>
      <c r="O31" s="358">
        <f>$T31*'2011-15 % split'!O31</f>
        <v>438.17</v>
      </c>
      <c r="P31" s="93">
        <f>$T31*'2011-15 % split'!P31</f>
        <v>0</v>
      </c>
      <c r="Q31" s="93">
        <f>$T31*'2011-15 % split'!Q31</f>
        <v>0</v>
      </c>
      <c r="R31" s="93">
        <f>$T31*'2011-15 % split'!R31</f>
        <v>0</v>
      </c>
      <c r="S31" s="359">
        <f>$T31*'2011-15 % split'!S31</f>
        <v>0</v>
      </c>
      <c r="T31" s="292">
        <f>'2011-15 rates summary'!J31</f>
        <v>438.17</v>
      </c>
      <c r="U31" s="358">
        <f>$Z31*'2011-15 % split'!U31</f>
        <v>459.59</v>
      </c>
      <c r="V31" s="93">
        <f>$Z31*'2011-15 % split'!V31</f>
        <v>0</v>
      </c>
      <c r="W31" s="93">
        <f>$Z31*'2011-15 % split'!W31</f>
        <v>0</v>
      </c>
      <c r="X31" s="93">
        <f>$Z31*'2011-15 % split'!X31</f>
        <v>0</v>
      </c>
      <c r="Y31" s="359">
        <f>$Z31*'2011-15 % split'!Y31</f>
        <v>0</v>
      </c>
      <c r="Z31" s="292">
        <f>'2011-15 rates summary'!M31</f>
        <v>459.59</v>
      </c>
      <c r="AA31" s="358">
        <f>$AF31*'2011-15 % split'!AA31</f>
        <v>474.89</v>
      </c>
      <c r="AB31" s="93">
        <f>$AF31*'2011-15 % split'!AB31</f>
        <v>0</v>
      </c>
      <c r="AC31" s="93">
        <f>$AF31*'2011-15 % split'!AC31</f>
        <v>0</v>
      </c>
      <c r="AD31" s="93">
        <f>$AF31*'2011-15 % split'!AD31</f>
        <v>0</v>
      </c>
      <c r="AE31" s="359">
        <f>$AF31*'2011-15 % split'!AE31</f>
        <v>0</v>
      </c>
      <c r="AF31" s="292">
        <f>'2011-15 rates summary'!P31</f>
        <v>474.89</v>
      </c>
      <c r="AG31" s="293">
        <f>'PAL Serv Tk BH'!O$62</f>
        <v>472.3676841990976</v>
      </c>
      <c r="AH31" s="150">
        <f>'PAL Serv Tk BH'!O$63</f>
        <v>0</v>
      </c>
      <c r="AI31" s="150">
        <f>'PAL Serv Tk BH'!O$64</f>
        <v>0</v>
      </c>
      <c r="AJ31" s="150">
        <f>'PAL Serv Tk BH'!O$66</f>
        <v>49.126239156706148</v>
      </c>
      <c r="AK31" s="150">
        <f>'PAL Serv Tk BH'!O$65</f>
        <v>58.407319415850019</v>
      </c>
      <c r="AL31" s="1003">
        <f>'PAL Serv Tk BH'!O$67</f>
        <v>40.593086994015763</v>
      </c>
      <c r="AM31" s="291">
        <f t="shared" ref="AM31:AM34" si="20">SUM(AG31:AL31)</f>
        <v>620.49432976566948</v>
      </c>
      <c r="AN31" s="293">
        <f>'PAL Serv Tk BH'!P$62</f>
        <v>480.69970150181575</v>
      </c>
      <c r="AO31" s="150">
        <f>'PAL Serv Tk BH'!P$63</f>
        <v>0</v>
      </c>
      <c r="AP31" s="150">
        <f>'PAL Serv Tk BH'!P$64</f>
        <v>0</v>
      </c>
      <c r="AQ31" s="150">
        <f>'PAL Serv Tk BH'!P$66</f>
        <v>49.992768956188833</v>
      </c>
      <c r="AR31" s="150">
        <f>'PAL Serv Tk BH'!P$65</f>
        <v>59.437556691296514</v>
      </c>
      <c r="AS31" s="1003">
        <f>'PAL Serv Tk BH'!P$67</f>
        <v>41.309101900451083</v>
      </c>
      <c r="AT31" s="291">
        <f t="shared" ref="AT31:AT34" si="21">SUM(AN31:AS31)</f>
        <v>631.43912904975218</v>
      </c>
      <c r="AU31" s="293">
        <f>'PAL Serv Tk BH'!Q$62</f>
        <v>489.17868591226608</v>
      </c>
      <c r="AV31" s="150">
        <f>'PAL Serv Tk BH'!Q$63</f>
        <v>0</v>
      </c>
      <c r="AW31" s="150">
        <f>'PAL Serv Tk BH'!Q$64</f>
        <v>0</v>
      </c>
      <c r="AX31" s="150">
        <f>'PAL Serv Tk BH'!Q$66</f>
        <v>50.874583334875666</v>
      </c>
      <c r="AY31" s="150">
        <f>'PAL Serv Tk BH'!Q$65</f>
        <v>60.485966155679883</v>
      </c>
      <c r="AZ31" s="1003">
        <f>'PAL Serv Tk BH'!Q$67</f>
        <v>42.037746478197519</v>
      </c>
      <c r="BA31" s="291">
        <f t="shared" ref="BA31:BA34" si="22">SUM(AU31:AZ31)</f>
        <v>642.57698188101915</v>
      </c>
      <c r="BB31" s="293">
        <f>'PAL Serv Tk BH'!R$62</f>
        <v>497.80722975952909</v>
      </c>
      <c r="BC31" s="150">
        <f>'PAL Serv Tk BH'!R$63</f>
        <v>0</v>
      </c>
      <c r="BD31" s="150">
        <f>'PAL Serv Tk BH'!R$64</f>
        <v>0</v>
      </c>
      <c r="BE31" s="150">
        <f>'PAL Serv Tk BH'!R$66</f>
        <v>51.771951894991027</v>
      </c>
      <c r="BF31" s="150">
        <f>'PAL Serv Tk BH'!R$65</f>
        <v>61.552868345306251</v>
      </c>
      <c r="BG31" s="1003">
        <f>'PAL Serv Tk BH'!R$67</f>
        <v>42.779243499987849</v>
      </c>
      <c r="BH31" s="291">
        <f t="shared" ref="BH31:BH34" si="23">SUM(BB31:BG31)</f>
        <v>653.91129349981418</v>
      </c>
      <c r="BI31" s="293">
        <f>'PAL Serv Tk BH'!S$62</f>
        <v>506.58797109835973</v>
      </c>
      <c r="BJ31" s="150">
        <f>'PAL Serv Tk BH'!S$63</f>
        <v>0</v>
      </c>
      <c r="BK31" s="150">
        <f>'PAL Serv Tk BH'!S$64</f>
        <v>0</v>
      </c>
      <c r="BL31" s="150">
        <f>'PAL Serv Tk BH'!S$66</f>
        <v>52.685148994229408</v>
      </c>
      <c r="BM31" s="150">
        <f>'PAL Serv Tk BH'!S$65</f>
        <v>62.638589450369984</v>
      </c>
      <c r="BN31" s="1003">
        <f>'PAL Serv Tk BH'!S$67</f>
        <v>43.533819668007141</v>
      </c>
      <c r="BO31" s="291">
        <f t="shared" ref="BO31:BO34" si="24">SUM(BI31:BN31)</f>
        <v>665.44552921096624</v>
      </c>
      <c r="BP31" s="280">
        <f>SUM(AM31,AT31,BA31,BH31,BO31)-SUM('PAL Serv Tk BH'!O69:S69)</f>
        <v>0</v>
      </c>
      <c r="BQ31"/>
      <c r="BR31"/>
    </row>
    <row r="32" spans="2:74">
      <c r="B32" s="332" t="s">
        <v>60</v>
      </c>
      <c r="C32" s="359">
        <f>$H32*'2011-15 % split'!C32</f>
        <v>447.57</v>
      </c>
      <c r="D32" s="93">
        <f>$H32*'2011-15 % split'!D32</f>
        <v>0</v>
      </c>
      <c r="E32" s="93">
        <f>$H32*'2011-15 % split'!E32</f>
        <v>0</v>
      </c>
      <c r="F32" s="93">
        <f>$H32*'2011-15 % split'!F32</f>
        <v>0</v>
      </c>
      <c r="G32" s="359">
        <f>$H32*'2011-15 % split'!G32</f>
        <v>0</v>
      </c>
      <c r="H32" s="292">
        <f>'2011-15 rates summary'!D32</f>
        <v>447.57</v>
      </c>
      <c r="I32" s="358">
        <f>$N32*'2011-15 % split'!I32</f>
        <v>469.06</v>
      </c>
      <c r="J32" s="93">
        <f>$N32*'2011-15 % split'!J32</f>
        <v>0</v>
      </c>
      <c r="K32" s="93">
        <f>$N32*'2011-15 % split'!K32</f>
        <v>0</v>
      </c>
      <c r="L32" s="93">
        <f>$N32*'2011-15 % split'!L32</f>
        <v>0</v>
      </c>
      <c r="M32" s="359">
        <f>$N32*'2011-15 % split'!M32</f>
        <v>0</v>
      </c>
      <c r="N32" s="292">
        <f>'2011-15 rates summary'!G32</f>
        <v>469.06</v>
      </c>
      <c r="O32" s="358">
        <f>$T32*'2011-15 % split'!O32</f>
        <v>487.12</v>
      </c>
      <c r="P32" s="93">
        <f>$T32*'2011-15 % split'!P32</f>
        <v>0</v>
      </c>
      <c r="Q32" s="93">
        <f>$T32*'2011-15 % split'!Q32</f>
        <v>0</v>
      </c>
      <c r="R32" s="93">
        <f>$T32*'2011-15 % split'!R32</f>
        <v>0</v>
      </c>
      <c r="S32" s="359">
        <f>$T32*'2011-15 % split'!S32</f>
        <v>0</v>
      </c>
      <c r="T32" s="292">
        <f>'2011-15 rates summary'!J32</f>
        <v>487.12</v>
      </c>
      <c r="U32" s="358">
        <f>$Z32*'2011-15 % split'!U32</f>
        <v>510.93</v>
      </c>
      <c r="V32" s="93">
        <f>$Z32*'2011-15 % split'!V32</f>
        <v>0</v>
      </c>
      <c r="W32" s="93">
        <f>$Z32*'2011-15 % split'!W32</f>
        <v>0</v>
      </c>
      <c r="X32" s="93">
        <f>$Z32*'2011-15 % split'!X32</f>
        <v>0</v>
      </c>
      <c r="Y32" s="359">
        <f>$Z32*'2011-15 % split'!Y32</f>
        <v>0</v>
      </c>
      <c r="Z32" s="292">
        <f>'2011-15 rates summary'!M32</f>
        <v>510.93</v>
      </c>
      <c r="AA32" s="358">
        <f>$AF32*'2011-15 % split'!AA32</f>
        <v>527.94000000000005</v>
      </c>
      <c r="AB32" s="93">
        <f>$AF32*'2011-15 % split'!AB32</f>
        <v>0</v>
      </c>
      <c r="AC32" s="93">
        <f>$AF32*'2011-15 % split'!AC32</f>
        <v>0</v>
      </c>
      <c r="AD32" s="93">
        <f>$AF32*'2011-15 % split'!AD32</f>
        <v>0</v>
      </c>
      <c r="AE32" s="359">
        <f>$AF32*'2011-15 % split'!AE32</f>
        <v>0</v>
      </c>
      <c r="AF32" s="292">
        <f>'2011-15 rates summary'!P32</f>
        <v>527.94000000000005</v>
      </c>
      <c r="AG32" s="293">
        <f>'PAL Serv Tk AH'!O$62</f>
        <v>568.08937992872609</v>
      </c>
      <c r="AH32" s="150">
        <f>'PAL Serv Tk AH'!O$63</f>
        <v>0</v>
      </c>
      <c r="AI32" s="150">
        <f>'PAL Serv Tk AH'!O$64</f>
        <v>0</v>
      </c>
      <c r="AJ32" s="150">
        <f>'PAL Serv Tk AH'!O$66</f>
        <v>59.081295512587509</v>
      </c>
      <c r="AK32" s="150">
        <f>'PAL Serv Tk AH'!O$65</f>
        <v>70.243115649427125</v>
      </c>
      <c r="AL32" s="1003">
        <f>'PAL Serv Tk AH'!O$67</f>
        <v>48.818965376351855</v>
      </c>
      <c r="AM32" s="291">
        <f t="shared" si="20"/>
        <v>746.23275646709249</v>
      </c>
      <c r="AN32" s="293">
        <f>'PAL Serv Tk AH'!P$62</f>
        <v>578.10981676509016</v>
      </c>
      <c r="AO32" s="150">
        <f>'PAL Serv Tk AH'!P$63</f>
        <v>0</v>
      </c>
      <c r="AP32" s="150">
        <f>'PAL Serv Tk AH'!P$64</f>
        <v>0</v>
      </c>
      <c r="AQ32" s="150">
        <f>'PAL Serv Tk AH'!P$66</f>
        <v>60.123420943569371</v>
      </c>
      <c r="AR32" s="150">
        <f>'PAL Serv Tk AH'!P$65</f>
        <v>71.482122623369875</v>
      </c>
      <c r="AS32" s="1003">
        <f>'PAL Serv Tk AH'!P$67</f>
        <v>49.680075223242063</v>
      </c>
      <c r="AT32" s="291">
        <f t="shared" si="21"/>
        <v>759.39543555527143</v>
      </c>
      <c r="AU32" s="293">
        <f>'PAL Serv Tk AH'!Q$62</f>
        <v>588.30700246869094</v>
      </c>
      <c r="AV32" s="150">
        <f>'PAL Serv Tk AH'!Q$63</f>
        <v>0</v>
      </c>
      <c r="AW32" s="150">
        <f>'PAL Serv Tk AH'!Q$64</f>
        <v>0</v>
      </c>
      <c r="AX32" s="150">
        <f>'PAL Serv Tk AH'!Q$66</f>
        <v>61.183928256743854</v>
      </c>
      <c r="AY32" s="150">
        <f>'PAL Serv Tk AH'!Q$65</f>
        <v>72.742984241248692</v>
      </c>
      <c r="AZ32" s="1003">
        <f>'PAL Serv Tk AH'!Q$67</f>
        <v>50.556374047667845</v>
      </c>
      <c r="BA32" s="291">
        <f t="shared" si="22"/>
        <v>772.79028901435129</v>
      </c>
      <c r="BB32" s="293">
        <f>'PAL Serv Tk AH'!R$62</f>
        <v>598.68405468425567</v>
      </c>
      <c r="BC32" s="150">
        <f>'PAL Serv Tk AH'!R$63</f>
        <v>0</v>
      </c>
      <c r="BD32" s="150">
        <f>'PAL Serv Tk AH'!R$64</f>
        <v>0</v>
      </c>
      <c r="BE32" s="150">
        <f>'PAL Serv Tk AH'!R$66</f>
        <v>62.263141687162587</v>
      </c>
      <c r="BF32" s="150">
        <f>'PAL Serv Tk AH'!R$65</f>
        <v>74.026085993598855</v>
      </c>
      <c r="BG32" s="1003">
        <f>'PAL Serv Tk AH'!R$67</f>
        <v>51.448129765551201</v>
      </c>
      <c r="BH32" s="291">
        <f t="shared" si="23"/>
        <v>786.42141213056834</v>
      </c>
      <c r="BI32" s="293">
        <f>'PAL Serv Tk AH'!S$62</f>
        <v>609.24414604814388</v>
      </c>
      <c r="BJ32" s="150">
        <f>'PAL Serv Tk AH'!S$63</f>
        <v>0</v>
      </c>
      <c r="BK32" s="150">
        <f>'PAL Serv Tk AH'!S$64</f>
        <v>0</v>
      </c>
      <c r="BL32" s="150">
        <f>'PAL Serv Tk AH'!S$66</f>
        <v>63.361391189006959</v>
      </c>
      <c r="BM32" s="150">
        <f>'PAL Serv Tk AH'!S$65</f>
        <v>75.331820170560903</v>
      </c>
      <c r="BN32" s="1003">
        <f>'PAL Serv Tk AH'!S$67</f>
        <v>52.355615018539837</v>
      </c>
      <c r="BO32" s="291">
        <f t="shared" si="24"/>
        <v>800.29297242625171</v>
      </c>
      <c r="BP32" s="280">
        <f>SUM(AM32,AT32,BA32,BH32,BO32)-SUM('PAL Serv Tk AH'!O69:S69)</f>
        <v>0</v>
      </c>
      <c r="BQ32"/>
      <c r="BR32"/>
    </row>
    <row r="33" spans="2:70">
      <c r="B33" s="332" t="s">
        <v>61</v>
      </c>
      <c r="C33" s="359">
        <f>$H33*'2011-15 % split'!C33</f>
        <v>215.23</v>
      </c>
      <c r="D33" s="93">
        <f>$H33*'2011-15 % split'!D33</f>
        <v>0</v>
      </c>
      <c r="E33" s="93">
        <f>$H33*'2011-15 % split'!E33</f>
        <v>0</v>
      </c>
      <c r="F33" s="93">
        <f>$H33*'2011-15 % split'!F33</f>
        <v>0</v>
      </c>
      <c r="G33" s="359">
        <f>$H33*'2011-15 % split'!G33</f>
        <v>0</v>
      </c>
      <c r="H33" s="292">
        <f>'2011-15 rates summary'!D33</f>
        <v>215.23</v>
      </c>
      <c r="I33" s="358">
        <f>$N33*'2011-15 % split'!I33</f>
        <v>225.56</v>
      </c>
      <c r="J33" s="93">
        <f>$N33*'2011-15 % split'!J33</f>
        <v>0</v>
      </c>
      <c r="K33" s="93">
        <f>$N33*'2011-15 % split'!K33</f>
        <v>0</v>
      </c>
      <c r="L33" s="93">
        <f>$N33*'2011-15 % split'!L33</f>
        <v>0</v>
      </c>
      <c r="M33" s="359">
        <f>$N33*'2011-15 % split'!M33</f>
        <v>0</v>
      </c>
      <c r="N33" s="292">
        <f>'2011-15 rates summary'!G33</f>
        <v>225.56</v>
      </c>
      <c r="O33" s="358">
        <f>$T33*'2011-15 % split'!O33</f>
        <v>234.24</v>
      </c>
      <c r="P33" s="93">
        <f>$T33*'2011-15 % split'!P33</f>
        <v>0</v>
      </c>
      <c r="Q33" s="93">
        <f>$T33*'2011-15 % split'!Q33</f>
        <v>0</v>
      </c>
      <c r="R33" s="93">
        <f>$T33*'2011-15 % split'!R33</f>
        <v>0</v>
      </c>
      <c r="S33" s="359">
        <f>$T33*'2011-15 % split'!S33</f>
        <v>0</v>
      </c>
      <c r="T33" s="292">
        <f>'2011-15 rates summary'!J33</f>
        <v>234.24</v>
      </c>
      <c r="U33" s="358">
        <f>$Z33*'2011-15 % split'!U33</f>
        <v>245.69</v>
      </c>
      <c r="V33" s="93">
        <f>$Z33*'2011-15 % split'!V33</f>
        <v>0</v>
      </c>
      <c r="W33" s="93">
        <f>$Z33*'2011-15 % split'!W33</f>
        <v>0</v>
      </c>
      <c r="X33" s="93">
        <f>$Z33*'2011-15 % split'!X33</f>
        <v>0</v>
      </c>
      <c r="Y33" s="359">
        <f>$Z33*'2011-15 % split'!Y33</f>
        <v>0</v>
      </c>
      <c r="Z33" s="292">
        <f>'2011-15 rates summary'!M33</f>
        <v>245.69</v>
      </c>
      <c r="AA33" s="358">
        <f>$AF33*'2011-15 % split'!AA33</f>
        <v>253.87</v>
      </c>
      <c r="AB33" s="93">
        <f>$AF33*'2011-15 % split'!AB33</f>
        <v>0</v>
      </c>
      <c r="AC33" s="93">
        <f>$AF33*'2011-15 % split'!AC33</f>
        <v>0</v>
      </c>
      <c r="AD33" s="93">
        <f>$AF33*'2011-15 % split'!AD33</f>
        <v>0</v>
      </c>
      <c r="AE33" s="359">
        <f>$AF33*'2011-15 % split'!AE33</f>
        <v>0</v>
      </c>
      <c r="AF33" s="292">
        <f>'2011-15 rates summary'!P33</f>
        <v>253.87</v>
      </c>
      <c r="AG33" s="293">
        <f>'PAL Wsd Tk BH'!O$46</f>
        <v>259.86681689275611</v>
      </c>
      <c r="AH33" s="150">
        <f>'PAL Wsd Tk BH'!O$47</f>
        <v>0</v>
      </c>
      <c r="AI33" s="150">
        <f>'PAL Wsd Tk BH'!O$48</f>
        <v>0</v>
      </c>
      <c r="AJ33" s="150">
        <f>'PAL Wsd Tk BH'!O$50</f>
        <v>27.026148956846633</v>
      </c>
      <c r="AK33" s="150">
        <f>'PAL Wsd Tk BH'!O$49</f>
        <v>32.132012175155502</v>
      </c>
      <c r="AL33" s="1003">
        <f>'PAL Wsd Tk BH'!O$51</f>
        <v>22.331748461733078</v>
      </c>
      <c r="AM33" s="291">
        <f t="shared" si="20"/>
        <v>341.35672648649131</v>
      </c>
      <c r="AN33" s="293">
        <f>'PAL Wsd Tk BH'!P$46</f>
        <v>264.45056571211887</v>
      </c>
      <c r="AO33" s="150">
        <f>'PAL Wsd Tk BH'!P$47</f>
        <v>0</v>
      </c>
      <c r="AP33" s="150">
        <f>'PAL Wsd Tk BH'!P$48</f>
        <v>0</v>
      </c>
      <c r="AQ33" s="150">
        <f>'PAL Wsd Tk BH'!P$50</f>
        <v>27.502858834060362</v>
      </c>
      <c r="AR33" s="150">
        <f>'PAL Wsd Tk BH'!P$49</f>
        <v>32.698783549172077</v>
      </c>
      <c r="AS33" s="1003">
        <f>'PAL Wsd Tk BH'!P$51</f>
        <v>22.725654566674592</v>
      </c>
      <c r="AT33" s="291">
        <f t="shared" si="21"/>
        <v>347.3778626620259</v>
      </c>
      <c r="AU33" s="293">
        <f>'PAL Wsd Tk BH'!Q$46</f>
        <v>269.11516653671362</v>
      </c>
      <c r="AV33" s="150">
        <f>'PAL Wsd Tk BH'!Q$47</f>
        <v>0</v>
      </c>
      <c r="AW33" s="150">
        <f>'PAL Wsd Tk BH'!Q$48</f>
        <v>0</v>
      </c>
      <c r="AX33" s="150">
        <f>'PAL Wsd Tk BH'!Q$50</f>
        <v>27.987977319818214</v>
      </c>
      <c r="AY33" s="150">
        <f>'PAL Wsd Tk BH'!Q$49</f>
        <v>33.27555211193156</v>
      </c>
      <c r="AZ33" s="1003">
        <f>'PAL Wsd Tk BH'!Q$51</f>
        <v>23.12650871779244</v>
      </c>
      <c r="BA33" s="291">
        <f t="shared" si="22"/>
        <v>353.50520468625581</v>
      </c>
      <c r="BB33" s="293">
        <f>'PAL Wsd Tk BH'!R$46</f>
        <v>273.86204550200443</v>
      </c>
      <c r="BC33" s="150">
        <f>'PAL Wsd Tk BH'!R$47</f>
        <v>0</v>
      </c>
      <c r="BD33" s="150">
        <f>'PAL Wsd Tk BH'!R$48</f>
        <v>0</v>
      </c>
      <c r="BE33" s="150">
        <f>'PAL Wsd Tk BH'!R$50</f>
        <v>28.48165273220846</v>
      </c>
      <c r="BF33" s="150">
        <f>'PAL Wsd Tk BH'!R$49</f>
        <v>33.862494202231844</v>
      </c>
      <c r="BG33" s="1003">
        <f>'PAL Wsd Tk BH'!R$51</f>
        <v>23.534433470551136</v>
      </c>
      <c r="BH33" s="291">
        <f t="shared" si="23"/>
        <v>359.74062590699589</v>
      </c>
      <c r="BI33" s="293">
        <f>'PAL Wsd Tk BH'!S$46</f>
        <v>278.69265389882861</v>
      </c>
      <c r="BJ33" s="150">
        <f>'PAL Wsd Tk BH'!S$47</f>
        <v>0</v>
      </c>
      <c r="BK33" s="150">
        <f>'PAL Wsd Tk BH'!S$48</f>
        <v>0</v>
      </c>
      <c r="BL33" s="150">
        <f>'PAL Wsd Tk BH'!S$50</f>
        <v>28.984036005478174</v>
      </c>
      <c r="BM33" s="150">
        <f>'PAL Wsd Tk BH'!S$49</f>
        <v>34.459789269282361</v>
      </c>
      <c r="BN33" s="1003">
        <f>'PAL Wsd Tk BH'!S$51</f>
        <v>23.949553542151239</v>
      </c>
      <c r="BO33" s="291">
        <f t="shared" si="24"/>
        <v>366.08603271574037</v>
      </c>
      <c r="BP33" s="280">
        <f>SUM(AM33,AT33,BA33,BH33,BO33)-SUM('PAL Wsd Tk BH'!O53:S53)</f>
        <v>0</v>
      </c>
      <c r="BQ33"/>
      <c r="BR33"/>
    </row>
    <row r="34" spans="2:70">
      <c r="B34" s="332" t="s">
        <v>62</v>
      </c>
      <c r="C34" s="359">
        <f>$H34*'2011-15 % split'!C34</f>
        <v>237.71</v>
      </c>
      <c r="D34" s="93">
        <f>$H34*'2011-15 % split'!D34</f>
        <v>0</v>
      </c>
      <c r="E34" s="93">
        <f>$H34*'2011-15 % split'!E34</f>
        <v>0</v>
      </c>
      <c r="F34" s="93">
        <f>$H34*'2011-15 % split'!F34</f>
        <v>0</v>
      </c>
      <c r="G34" s="359">
        <f>$H34*'2011-15 % split'!G34</f>
        <v>0</v>
      </c>
      <c r="H34" s="292">
        <f>'2011-15 rates summary'!D34</f>
        <v>237.71</v>
      </c>
      <c r="I34" s="358">
        <f>$N34*'2011-15 % split'!I34</f>
        <v>249.12</v>
      </c>
      <c r="J34" s="93">
        <f>$N34*'2011-15 % split'!J34</f>
        <v>0</v>
      </c>
      <c r="K34" s="93">
        <f>$N34*'2011-15 % split'!K34</f>
        <v>0</v>
      </c>
      <c r="L34" s="93">
        <f>$N34*'2011-15 % split'!L34</f>
        <v>0</v>
      </c>
      <c r="M34" s="359">
        <f>$N34*'2011-15 % split'!M34</f>
        <v>0</v>
      </c>
      <c r="N34" s="292">
        <f>'2011-15 rates summary'!G34</f>
        <v>249.12</v>
      </c>
      <c r="O34" s="358">
        <f>$T34*'2011-15 % split'!O34</f>
        <v>258.70999999999998</v>
      </c>
      <c r="P34" s="93">
        <f>$T34*'2011-15 % split'!P34</f>
        <v>0</v>
      </c>
      <c r="Q34" s="93">
        <f>$T34*'2011-15 % split'!Q34</f>
        <v>0</v>
      </c>
      <c r="R34" s="93">
        <f>$T34*'2011-15 % split'!R34</f>
        <v>0</v>
      </c>
      <c r="S34" s="359">
        <f>$T34*'2011-15 % split'!S34</f>
        <v>0</v>
      </c>
      <c r="T34" s="292">
        <f>'2011-15 rates summary'!J34</f>
        <v>258.70999999999998</v>
      </c>
      <c r="U34" s="358">
        <f>$Z34*'2011-15 % split'!U34</f>
        <v>271.35000000000002</v>
      </c>
      <c r="V34" s="93">
        <f>$Z34*'2011-15 % split'!V34</f>
        <v>0</v>
      </c>
      <c r="W34" s="93">
        <f>$Z34*'2011-15 % split'!W34</f>
        <v>0</v>
      </c>
      <c r="X34" s="93">
        <f>$Z34*'2011-15 % split'!X34</f>
        <v>0</v>
      </c>
      <c r="Y34" s="359">
        <f>$Z34*'2011-15 % split'!Y34</f>
        <v>0</v>
      </c>
      <c r="Z34" s="292">
        <f>'2011-15 rates summary'!M34</f>
        <v>271.35000000000002</v>
      </c>
      <c r="AA34" s="358">
        <f>$AF34*'2011-15 % split'!AA34</f>
        <v>280.38</v>
      </c>
      <c r="AB34" s="93">
        <f>$AF34*'2011-15 % split'!AB34</f>
        <v>0</v>
      </c>
      <c r="AC34" s="93">
        <f>$AF34*'2011-15 % split'!AC34</f>
        <v>0</v>
      </c>
      <c r="AD34" s="93">
        <f>$AF34*'2011-15 % split'!AD34</f>
        <v>0</v>
      </c>
      <c r="AE34" s="359">
        <f>$AF34*'2011-15 % split'!AE34</f>
        <v>0</v>
      </c>
      <c r="AF34" s="292">
        <f>'2011-15 rates summary'!P34</f>
        <v>280.38</v>
      </c>
      <c r="AG34" s="293">
        <f>'PAL Wsd Tk AH'!O$46</f>
        <v>300.3135104923789</v>
      </c>
      <c r="AH34" s="150">
        <f>'PAL Wsd Tk AH'!O$47</f>
        <v>0</v>
      </c>
      <c r="AI34" s="150">
        <f>'PAL Wsd Tk AH'!O$48</f>
        <v>0</v>
      </c>
      <c r="AJ34" s="150">
        <f>'PAL Wsd Tk AH'!O$50</f>
        <v>31.232605091207404</v>
      </c>
      <c r="AK34" s="150">
        <f>'PAL Wsd Tk AH'!O$49</f>
        <v>37.133164945361663</v>
      </c>
      <c r="AL34" s="1003">
        <f>'PAL Wsd Tk AH'!O$51</f>
        <v>25.807549637026359</v>
      </c>
      <c r="AM34" s="291">
        <f t="shared" si="20"/>
        <v>394.48683016597431</v>
      </c>
      <c r="AN34" s="293">
        <f>'PAL Wsd Tk AH'!P$46</f>
        <v>305.61069200873317</v>
      </c>
      <c r="AO34" s="150">
        <f>'PAL Wsd Tk AH'!P$47</f>
        <v>0</v>
      </c>
      <c r="AP34" s="150">
        <f>'PAL Wsd Tk AH'!P$48</f>
        <v>0</v>
      </c>
      <c r="AQ34" s="150">
        <f>'PAL Wsd Tk AH'!P$50</f>
        <v>31.783511968908247</v>
      </c>
      <c r="AR34" s="150">
        <f>'PAL Wsd Tk AH'!P$49</f>
        <v>37.788150845495842</v>
      </c>
      <c r="AS34" s="1003">
        <f>'PAL Wsd Tk AH'!P$51</f>
        <v>26.262764837619613</v>
      </c>
      <c r="AT34" s="291">
        <f t="shared" si="21"/>
        <v>401.44511966075692</v>
      </c>
      <c r="AU34" s="293">
        <f>'PAL Wsd Tk AH'!Q$46</f>
        <v>311.00130965445516</v>
      </c>
      <c r="AV34" s="150">
        <f>'PAL Wsd Tk AH'!Q$47</f>
        <v>0</v>
      </c>
      <c r="AW34" s="150">
        <f>'PAL Wsd Tk AH'!Q$48</f>
        <v>0</v>
      </c>
      <c r="AX34" s="150">
        <f>'PAL Wsd Tk AH'!Q$50</f>
        <v>32.344136204063332</v>
      </c>
      <c r="AY34" s="150">
        <f>'PAL Wsd Tk AH'!Q$49</f>
        <v>38.454689936154068</v>
      </c>
      <c r="AZ34" s="1003">
        <f>'PAL Wsd Tk AH'!Q$51</f>
        <v>26.726009505627079</v>
      </c>
      <c r="BA34" s="291">
        <f t="shared" si="22"/>
        <v>408.52614530029962</v>
      </c>
      <c r="BB34" s="293">
        <f>'PAL Wsd Tk AH'!R$46</f>
        <v>316.4870115343424</v>
      </c>
      <c r="BC34" s="150">
        <f>'PAL Wsd Tk AH'!R$47</f>
        <v>0</v>
      </c>
      <c r="BD34" s="150">
        <f>'PAL Wsd Tk AH'!R$48</f>
        <v>0</v>
      </c>
      <c r="BE34" s="150">
        <f>'PAL Wsd Tk AH'!R$50</f>
        <v>32.914649199571606</v>
      </c>
      <c r="BF34" s="150">
        <f>'PAL Wsd Tk AH'!R$49</f>
        <v>39.132986002198372</v>
      </c>
      <c r="BG34" s="1003">
        <f>'PAL Wsd Tk AH'!R$51</f>
        <v>27.197425271527869</v>
      </c>
      <c r="BH34" s="291">
        <f t="shared" si="23"/>
        <v>415.73207200764028</v>
      </c>
      <c r="BI34" s="293">
        <f>'PAL Wsd Tk AH'!S$46</f>
        <v>322.06947482384697</v>
      </c>
      <c r="BJ34" s="150">
        <f>'PAL Wsd Tk AH'!S$47</f>
        <v>0</v>
      </c>
      <c r="BK34" s="150">
        <f>'PAL Wsd Tk AH'!S$48</f>
        <v>0</v>
      </c>
      <c r="BL34" s="150">
        <f>'PAL Wsd Tk AH'!S$50</f>
        <v>33.495225381680086</v>
      </c>
      <c r="BM34" s="150">
        <f>'PAL Wsd Tk AH'!S$49</f>
        <v>39.823246423019029</v>
      </c>
      <c r="BN34" s="1003">
        <f>'PAL Wsd Tk AH'!S$51</f>
        <v>27.677156263998231</v>
      </c>
      <c r="BO34" s="291">
        <f t="shared" si="24"/>
        <v>423.06510289254436</v>
      </c>
      <c r="BP34" s="280">
        <f>SUM(AM34,AT34,BA34,BH34,BO34)-SUM('PAL Wsd Tk AH'!O53:S53)</f>
        <v>0</v>
      </c>
      <c r="BQ34"/>
      <c r="BR34"/>
    </row>
    <row r="35" spans="2:70">
      <c r="B35" s="339"/>
      <c r="C35" s="359"/>
      <c r="D35" s="93"/>
      <c r="E35" s="93"/>
      <c r="F35" s="93"/>
      <c r="G35" s="359"/>
      <c r="H35" s="292"/>
      <c r="I35" s="358"/>
      <c r="J35" s="93"/>
      <c r="K35" s="93"/>
      <c r="L35" s="93"/>
      <c r="M35" s="359"/>
      <c r="N35" s="292"/>
      <c r="O35" s="358"/>
      <c r="P35" s="93"/>
      <c r="Q35" s="93"/>
      <c r="R35" s="93"/>
      <c r="S35" s="359"/>
      <c r="T35" s="292"/>
      <c r="U35" s="358"/>
      <c r="V35" s="93"/>
      <c r="W35" s="93"/>
      <c r="X35" s="93"/>
      <c r="Y35" s="359"/>
      <c r="Z35" s="292"/>
      <c r="AA35" s="358"/>
      <c r="AB35" s="93"/>
      <c r="AC35" s="93"/>
      <c r="AD35" s="93"/>
      <c r="AE35" s="359"/>
      <c r="AF35" s="292"/>
      <c r="AG35" s="294"/>
      <c r="AH35" s="242"/>
      <c r="AI35" s="242"/>
      <c r="AJ35" s="242"/>
      <c r="AK35" s="242"/>
      <c r="AL35" s="1005"/>
      <c r="AM35" s="291"/>
      <c r="AN35" s="294"/>
      <c r="AO35" s="242"/>
      <c r="AP35" s="242"/>
      <c r="AQ35" s="242"/>
      <c r="AR35" s="242"/>
      <c r="AS35" s="1005"/>
      <c r="AT35" s="291"/>
      <c r="AU35" s="294"/>
      <c r="AV35" s="242"/>
      <c r="AW35" s="242"/>
      <c r="AX35" s="242"/>
      <c r="AY35" s="242"/>
      <c r="AZ35" s="1005"/>
      <c r="BA35" s="291"/>
      <c r="BB35" s="294"/>
      <c r="BC35" s="242"/>
      <c r="BD35" s="242"/>
      <c r="BE35" s="242"/>
      <c r="BF35" s="242"/>
      <c r="BG35" s="1005"/>
      <c r="BH35" s="291"/>
      <c r="BI35" s="294"/>
      <c r="BJ35" s="242"/>
      <c r="BK35" s="242"/>
      <c r="BL35" s="242"/>
      <c r="BM35" s="242"/>
      <c r="BN35" s="1005"/>
      <c r="BO35" s="291"/>
      <c r="BP35" s="280"/>
      <c r="BQ35"/>
      <c r="BR35"/>
    </row>
    <row r="36" spans="2:70">
      <c r="B36" s="339" t="s">
        <v>63</v>
      </c>
      <c r="C36" s="359">
        <f>$H36*'2011-15 % split'!C36</f>
        <v>0.8</v>
      </c>
      <c r="D36" s="93">
        <f>$H36*'2011-15 % split'!D36</f>
        <v>0</v>
      </c>
      <c r="E36" s="93">
        <f>$H36*'2011-15 % split'!E36</f>
        <v>0</v>
      </c>
      <c r="F36" s="93">
        <f>$H36*'2011-15 % split'!F36</f>
        <v>0</v>
      </c>
      <c r="G36" s="359">
        <f>$H36*'2011-15 % split'!G36</f>
        <v>0</v>
      </c>
      <c r="H36" s="292">
        <f>'2011-15 rates summary'!D36</f>
        <v>0.8</v>
      </c>
      <c r="I36" s="358">
        <f>$N36*'2011-15 % split'!I36</f>
        <v>0.83</v>
      </c>
      <c r="J36" s="93">
        <f>$N36*'2011-15 % split'!J36</f>
        <v>0</v>
      </c>
      <c r="K36" s="93">
        <f>$N36*'2011-15 % split'!K36</f>
        <v>0</v>
      </c>
      <c r="L36" s="93">
        <f>$N36*'2011-15 % split'!L36</f>
        <v>0</v>
      </c>
      <c r="M36" s="359">
        <f>$N36*'2011-15 % split'!M36</f>
        <v>0</v>
      </c>
      <c r="N36" s="292">
        <f>'2011-15 rates summary'!G36</f>
        <v>0.83</v>
      </c>
      <c r="O36" s="358">
        <f>$T36*'2011-15 % split'!O36</f>
        <v>0.86</v>
      </c>
      <c r="P36" s="93">
        <f>$T36*'2011-15 % split'!P36</f>
        <v>0</v>
      </c>
      <c r="Q36" s="93">
        <f>$T36*'2011-15 % split'!Q36</f>
        <v>0</v>
      </c>
      <c r="R36" s="93">
        <f>$T36*'2011-15 % split'!R36</f>
        <v>0</v>
      </c>
      <c r="S36" s="359">
        <f>$T36*'2011-15 % split'!S36</f>
        <v>0</v>
      </c>
      <c r="T36" s="292">
        <f>'2011-15 rates summary'!J36</f>
        <v>0.86</v>
      </c>
      <c r="U36" s="358">
        <f>$Z36*'2011-15 % split'!U36</f>
        <v>0.9</v>
      </c>
      <c r="V36" s="93">
        <f>$Z36*'2011-15 % split'!V36</f>
        <v>0</v>
      </c>
      <c r="W36" s="93">
        <f>$Z36*'2011-15 % split'!W36</f>
        <v>0</v>
      </c>
      <c r="X36" s="93">
        <f>$Z36*'2011-15 % split'!X36</f>
        <v>0</v>
      </c>
      <c r="Y36" s="359">
        <f>$Z36*'2011-15 % split'!Y36</f>
        <v>0</v>
      </c>
      <c r="Z36" s="292">
        <f>'2011-15 rates summary'!M36</f>
        <v>0.9</v>
      </c>
      <c r="AA36" s="358">
        <f>$AF36*'2011-15 % split'!AA36</f>
        <v>0.92</v>
      </c>
      <c r="AB36" s="93">
        <f>$AF36*'2011-15 % split'!AB36</f>
        <v>0</v>
      </c>
      <c r="AC36" s="93">
        <f>$AF36*'2011-15 % split'!AC36</f>
        <v>0</v>
      </c>
      <c r="AD36" s="93">
        <f>$AF36*'2011-15 % split'!AD36</f>
        <v>0</v>
      </c>
      <c r="AE36" s="359">
        <f>$AF36*'2011-15 % split'!AE36</f>
        <v>0</v>
      </c>
      <c r="AF36" s="292">
        <f>'2011-15 rates summary'!P36</f>
        <v>0.92</v>
      </c>
      <c r="AG36" s="672">
        <f>'PAL Res Feeder'!C36</f>
        <v>0</v>
      </c>
      <c r="AH36" s="673"/>
      <c r="AI36" s="673"/>
      <c r="AJ36" s="673"/>
      <c r="AK36" s="673"/>
      <c r="AL36" s="1011"/>
      <c r="AM36" s="291">
        <f t="shared" ref="AM36:AM38" si="25">SUM(AG36:AL36)</f>
        <v>0</v>
      </c>
      <c r="AN36" s="672">
        <f>'PAL Res Feeder'!D36</f>
        <v>0</v>
      </c>
      <c r="AO36" s="673"/>
      <c r="AP36" s="673"/>
      <c r="AQ36" s="673"/>
      <c r="AR36" s="673"/>
      <c r="AS36" s="1011"/>
      <c r="AT36" s="291">
        <f t="shared" ref="AT36:AT38" si="26">SUM(AN36:AS36)</f>
        <v>0</v>
      </c>
      <c r="AU36" s="672">
        <f>'PAL Res Feeder'!E36</f>
        <v>0</v>
      </c>
      <c r="AV36" s="673"/>
      <c r="AW36" s="673"/>
      <c r="AX36" s="673"/>
      <c r="AY36" s="673"/>
      <c r="AZ36" s="1011"/>
      <c r="BA36" s="291">
        <f t="shared" ref="BA36:BA38" si="27">SUM(AU36:AZ36)</f>
        <v>0</v>
      </c>
      <c r="BB36" s="672">
        <f>'PAL Res Feeder'!F36</f>
        <v>0</v>
      </c>
      <c r="BC36" s="673"/>
      <c r="BD36" s="673"/>
      <c r="BE36" s="673"/>
      <c r="BF36" s="673"/>
      <c r="BG36" s="1011"/>
      <c r="BH36" s="291">
        <f t="shared" ref="BH36:BH38" si="28">SUM(BB36:BG36)</f>
        <v>0</v>
      </c>
      <c r="BI36" s="672">
        <f>'PAL Res Feeder'!G36</f>
        <v>0</v>
      </c>
      <c r="BJ36" s="673"/>
      <c r="BK36" s="673"/>
      <c r="BL36" s="673"/>
      <c r="BM36" s="673"/>
      <c r="BN36" s="1011"/>
      <c r="BO36" s="291">
        <f t="shared" ref="BO36:BO38" si="29">SUM(BI36:BN36)</f>
        <v>0</v>
      </c>
      <c r="BP36" s="280"/>
      <c r="BQ36"/>
      <c r="BR36"/>
    </row>
    <row r="37" spans="2:70">
      <c r="B37" s="339" t="s">
        <v>64</v>
      </c>
      <c r="C37" s="359">
        <f>$H37*'2011-15 % split'!C37</f>
        <v>4.0999999999999996</v>
      </c>
      <c r="D37" s="93">
        <f>$H37*'2011-15 % split'!D37</f>
        <v>0</v>
      </c>
      <c r="E37" s="93">
        <f>$H37*'2011-15 % split'!E37</f>
        <v>0</v>
      </c>
      <c r="F37" s="93">
        <f>$H37*'2011-15 % split'!F37</f>
        <v>0</v>
      </c>
      <c r="G37" s="359">
        <f>$H37*'2011-15 % split'!G37</f>
        <v>0</v>
      </c>
      <c r="H37" s="292">
        <f>'2011-15 rates summary'!D37</f>
        <v>4.0999999999999996</v>
      </c>
      <c r="I37" s="358">
        <f>$N37*'2011-15 % split'!I37</f>
        <v>4.29</v>
      </c>
      <c r="J37" s="93">
        <f>$N37*'2011-15 % split'!J37</f>
        <v>0</v>
      </c>
      <c r="K37" s="93">
        <f>$N37*'2011-15 % split'!K37</f>
        <v>0</v>
      </c>
      <c r="L37" s="93">
        <f>$N37*'2011-15 % split'!L37</f>
        <v>0</v>
      </c>
      <c r="M37" s="359">
        <f>$N37*'2011-15 % split'!M37</f>
        <v>0</v>
      </c>
      <c r="N37" s="292">
        <f>'2011-15 rates summary'!G37</f>
        <v>4.29</v>
      </c>
      <c r="O37" s="358">
        <f>$T37*'2011-15 % split'!O37</f>
        <v>4.45</v>
      </c>
      <c r="P37" s="93">
        <f>$T37*'2011-15 % split'!P37</f>
        <v>0</v>
      </c>
      <c r="Q37" s="93">
        <f>$T37*'2011-15 % split'!Q37</f>
        <v>0</v>
      </c>
      <c r="R37" s="93">
        <f>$T37*'2011-15 % split'!R37</f>
        <v>0</v>
      </c>
      <c r="S37" s="359">
        <f>$T37*'2011-15 % split'!S37</f>
        <v>0</v>
      </c>
      <c r="T37" s="292">
        <f>'2011-15 rates summary'!J37</f>
        <v>4.45</v>
      </c>
      <c r="U37" s="358">
        <f>$Z37*'2011-15 % split'!U37</f>
        <v>4.66</v>
      </c>
      <c r="V37" s="93">
        <f>$Z37*'2011-15 % split'!V37</f>
        <v>0</v>
      </c>
      <c r="W37" s="93">
        <f>$Z37*'2011-15 % split'!W37</f>
        <v>0</v>
      </c>
      <c r="X37" s="93">
        <f>$Z37*'2011-15 % split'!X37</f>
        <v>0</v>
      </c>
      <c r="Y37" s="359">
        <f>$Z37*'2011-15 % split'!Y37</f>
        <v>0</v>
      </c>
      <c r="Z37" s="292">
        <f>'2011-15 rates summary'!M37</f>
        <v>4.66</v>
      </c>
      <c r="AA37" s="358">
        <f>$AF37*'2011-15 % split'!AA37</f>
        <v>4.8099999999999996</v>
      </c>
      <c r="AB37" s="93">
        <f>$AF37*'2011-15 % split'!AB37</f>
        <v>0</v>
      </c>
      <c r="AC37" s="93">
        <f>$AF37*'2011-15 % split'!AC37</f>
        <v>0</v>
      </c>
      <c r="AD37" s="93">
        <f>$AF37*'2011-15 % split'!AD37</f>
        <v>0</v>
      </c>
      <c r="AE37" s="359">
        <f>$AF37*'2011-15 % split'!AE37</f>
        <v>0</v>
      </c>
      <c r="AF37" s="292">
        <f>'2011-15 rates summary'!P37</f>
        <v>4.8099999999999996</v>
      </c>
      <c r="AG37" s="672">
        <f>'PAL Res Feeder'!C37</f>
        <v>0</v>
      </c>
      <c r="AH37" s="673"/>
      <c r="AI37" s="673"/>
      <c r="AJ37" s="673"/>
      <c r="AK37" s="673"/>
      <c r="AL37" s="1011"/>
      <c r="AM37" s="291">
        <f t="shared" si="25"/>
        <v>0</v>
      </c>
      <c r="AN37" s="672">
        <f>'PAL Res Feeder'!D37</f>
        <v>0</v>
      </c>
      <c r="AO37" s="673"/>
      <c r="AP37" s="673"/>
      <c r="AQ37" s="673"/>
      <c r="AR37" s="673"/>
      <c r="AS37" s="1011"/>
      <c r="AT37" s="291">
        <f t="shared" si="26"/>
        <v>0</v>
      </c>
      <c r="AU37" s="672">
        <f>'PAL Res Feeder'!E37</f>
        <v>0</v>
      </c>
      <c r="AV37" s="673"/>
      <c r="AW37" s="673"/>
      <c r="AX37" s="673"/>
      <c r="AY37" s="673"/>
      <c r="AZ37" s="1011"/>
      <c r="BA37" s="291">
        <f t="shared" si="27"/>
        <v>0</v>
      </c>
      <c r="BB37" s="672">
        <f>'PAL Res Feeder'!F37</f>
        <v>0</v>
      </c>
      <c r="BC37" s="673"/>
      <c r="BD37" s="673"/>
      <c r="BE37" s="673"/>
      <c r="BF37" s="673"/>
      <c r="BG37" s="1011"/>
      <c r="BH37" s="291">
        <f t="shared" si="28"/>
        <v>0</v>
      </c>
      <c r="BI37" s="672">
        <f>'PAL Res Feeder'!G37</f>
        <v>0</v>
      </c>
      <c r="BJ37" s="673"/>
      <c r="BK37" s="673"/>
      <c r="BL37" s="673"/>
      <c r="BM37" s="673"/>
      <c r="BN37" s="1011"/>
      <c r="BO37" s="291">
        <f t="shared" si="29"/>
        <v>0</v>
      </c>
      <c r="BP37" s="280"/>
      <c r="BQ37"/>
      <c r="BR37"/>
    </row>
    <row r="38" spans="2:70">
      <c r="B38" s="339" t="s">
        <v>65</v>
      </c>
      <c r="C38" s="359">
        <f>$H38*'2011-15 % split'!C38</f>
        <v>14.86</v>
      </c>
      <c r="D38" s="93">
        <f>$H38*'2011-15 % split'!D38</f>
        <v>0</v>
      </c>
      <c r="E38" s="93">
        <f>$H38*'2011-15 % split'!E38</f>
        <v>0</v>
      </c>
      <c r="F38" s="93">
        <f>$H38*'2011-15 % split'!F38</f>
        <v>0</v>
      </c>
      <c r="G38" s="359">
        <f>$H38*'2011-15 % split'!G38</f>
        <v>0</v>
      </c>
      <c r="H38" s="292">
        <f>'2011-15 rates summary'!D38</f>
        <v>14.86</v>
      </c>
      <c r="I38" s="358">
        <f>$N38*'2011-15 % split'!I38</f>
        <v>15.57</v>
      </c>
      <c r="J38" s="93">
        <f>$N38*'2011-15 % split'!J38</f>
        <v>0</v>
      </c>
      <c r="K38" s="93">
        <f>$N38*'2011-15 % split'!K38</f>
        <v>0</v>
      </c>
      <c r="L38" s="93">
        <f>$N38*'2011-15 % split'!L38</f>
        <v>0</v>
      </c>
      <c r="M38" s="359">
        <f>$N38*'2011-15 % split'!M38</f>
        <v>0</v>
      </c>
      <c r="N38" s="292">
        <f>'2011-15 rates summary'!G38</f>
        <v>15.57</v>
      </c>
      <c r="O38" s="358">
        <f>$T38*'2011-15 % split'!O38</f>
        <v>16.16</v>
      </c>
      <c r="P38" s="93">
        <f>$T38*'2011-15 % split'!P38</f>
        <v>0</v>
      </c>
      <c r="Q38" s="93">
        <f>$T38*'2011-15 % split'!Q38</f>
        <v>0</v>
      </c>
      <c r="R38" s="93">
        <f>$T38*'2011-15 % split'!R38</f>
        <v>0</v>
      </c>
      <c r="S38" s="359">
        <f>$T38*'2011-15 % split'!S38</f>
        <v>0</v>
      </c>
      <c r="T38" s="292">
        <f>'2011-15 rates summary'!J38</f>
        <v>16.16</v>
      </c>
      <c r="U38" s="358">
        <f>$Z38*'2011-15 % split'!U38</f>
        <v>16.95</v>
      </c>
      <c r="V38" s="93">
        <f>$Z38*'2011-15 % split'!V38</f>
        <v>0</v>
      </c>
      <c r="W38" s="93">
        <f>$Z38*'2011-15 % split'!W38</f>
        <v>0</v>
      </c>
      <c r="X38" s="93">
        <f>$Z38*'2011-15 % split'!X38</f>
        <v>0</v>
      </c>
      <c r="Y38" s="359">
        <f>$Z38*'2011-15 % split'!Y38</f>
        <v>0</v>
      </c>
      <c r="Z38" s="292">
        <f>'2011-15 rates summary'!M38</f>
        <v>16.95</v>
      </c>
      <c r="AA38" s="358">
        <f>$AF38*'2011-15 % split'!AA38</f>
        <v>17.510000000000002</v>
      </c>
      <c r="AB38" s="93">
        <f>$AF38*'2011-15 % split'!AB38</f>
        <v>0</v>
      </c>
      <c r="AC38" s="93">
        <f>$AF38*'2011-15 % split'!AC38</f>
        <v>0</v>
      </c>
      <c r="AD38" s="93">
        <f>$AF38*'2011-15 % split'!AD38</f>
        <v>0</v>
      </c>
      <c r="AE38" s="359">
        <f>$AF38*'2011-15 % split'!AE38</f>
        <v>0</v>
      </c>
      <c r="AF38" s="292">
        <f>'2011-15 rates summary'!P38</f>
        <v>17.510000000000002</v>
      </c>
      <c r="AG38" s="672">
        <f>'PAL Res Feeder'!C38</f>
        <v>0</v>
      </c>
      <c r="AH38" s="673"/>
      <c r="AI38" s="673"/>
      <c r="AJ38" s="673"/>
      <c r="AK38" s="673"/>
      <c r="AL38" s="1011"/>
      <c r="AM38" s="291">
        <f t="shared" si="25"/>
        <v>0</v>
      </c>
      <c r="AN38" s="672">
        <f>'PAL Res Feeder'!D38</f>
        <v>0</v>
      </c>
      <c r="AO38" s="673"/>
      <c r="AP38" s="673"/>
      <c r="AQ38" s="673"/>
      <c r="AR38" s="673"/>
      <c r="AS38" s="1011"/>
      <c r="AT38" s="291">
        <f t="shared" si="26"/>
        <v>0</v>
      </c>
      <c r="AU38" s="672">
        <f>'PAL Res Feeder'!E38</f>
        <v>0</v>
      </c>
      <c r="AV38" s="673"/>
      <c r="AW38" s="673"/>
      <c r="AX38" s="673"/>
      <c r="AY38" s="673"/>
      <c r="AZ38" s="1011"/>
      <c r="BA38" s="291">
        <f t="shared" si="27"/>
        <v>0</v>
      </c>
      <c r="BB38" s="672">
        <f>'PAL Res Feeder'!F38</f>
        <v>0</v>
      </c>
      <c r="BC38" s="673"/>
      <c r="BD38" s="673"/>
      <c r="BE38" s="673"/>
      <c r="BF38" s="673"/>
      <c r="BG38" s="1011"/>
      <c r="BH38" s="291">
        <f t="shared" si="28"/>
        <v>0</v>
      </c>
      <c r="BI38" s="672">
        <f>'PAL Res Feeder'!G38</f>
        <v>0</v>
      </c>
      <c r="BJ38" s="673"/>
      <c r="BK38" s="673"/>
      <c r="BL38" s="673"/>
      <c r="BM38" s="673"/>
      <c r="BN38" s="1011"/>
      <c r="BO38" s="291">
        <f t="shared" si="29"/>
        <v>0</v>
      </c>
      <c r="BP38" s="280"/>
      <c r="BQ38"/>
      <c r="BR38"/>
    </row>
    <row r="39" spans="2:70">
      <c r="B39" s="339"/>
      <c r="C39" s="359"/>
      <c r="D39" s="93"/>
      <c r="E39" s="93"/>
      <c r="F39" s="93"/>
      <c r="G39" s="359"/>
      <c r="H39" s="292"/>
      <c r="I39" s="358"/>
      <c r="J39" s="93"/>
      <c r="K39" s="93"/>
      <c r="L39" s="93"/>
      <c r="M39" s="359"/>
      <c r="N39" s="292"/>
      <c r="O39" s="358"/>
      <c r="P39" s="93"/>
      <c r="Q39" s="93"/>
      <c r="R39" s="93"/>
      <c r="S39" s="359"/>
      <c r="T39" s="292"/>
      <c r="U39" s="358"/>
      <c r="V39" s="93"/>
      <c r="W39" s="93"/>
      <c r="X39" s="93"/>
      <c r="Y39" s="359"/>
      <c r="Z39" s="292"/>
      <c r="AA39" s="358"/>
      <c r="AB39" s="93"/>
      <c r="AC39" s="93"/>
      <c r="AD39" s="93"/>
      <c r="AE39" s="359"/>
      <c r="AF39" s="292"/>
      <c r="AG39" s="294"/>
      <c r="AH39" s="242"/>
      <c r="AI39" s="242"/>
      <c r="AJ39" s="242"/>
      <c r="AK39" s="242"/>
      <c r="AL39" s="1005"/>
      <c r="AM39" s="291"/>
      <c r="AN39" s="294"/>
      <c r="AO39" s="242"/>
      <c r="AP39" s="242"/>
      <c r="AQ39" s="242"/>
      <c r="AR39" s="242"/>
      <c r="AS39" s="1005"/>
      <c r="AT39" s="291"/>
      <c r="AU39" s="294"/>
      <c r="AV39" s="242"/>
      <c r="AW39" s="242"/>
      <c r="AX39" s="242"/>
      <c r="AY39" s="242"/>
      <c r="AZ39" s="1005"/>
      <c r="BA39" s="291"/>
      <c r="BB39" s="294"/>
      <c r="BC39" s="242"/>
      <c r="BD39" s="242"/>
      <c r="BE39" s="242"/>
      <c r="BF39" s="242"/>
      <c r="BG39" s="1005"/>
      <c r="BH39" s="291"/>
      <c r="BI39" s="294"/>
      <c r="BJ39" s="242"/>
      <c r="BK39" s="242"/>
      <c r="BL39" s="242"/>
      <c r="BM39" s="242"/>
      <c r="BN39" s="1005"/>
      <c r="BO39" s="291"/>
      <c r="BP39" s="280"/>
      <c r="BQ39"/>
      <c r="BR39"/>
    </row>
    <row r="40" spans="2:70">
      <c r="B40" s="339" t="s">
        <v>74</v>
      </c>
      <c r="C40" s="359">
        <f>$H40*'2011-15 % split'!C40</f>
        <v>206.44</v>
      </c>
      <c r="D40" s="93">
        <f>$H40*'2011-15 % split'!D40</f>
        <v>0</v>
      </c>
      <c r="E40" s="93">
        <f>$H40*'2011-15 % split'!E40</f>
        <v>0</v>
      </c>
      <c r="F40" s="93">
        <f>$H40*'2011-15 % split'!F40</f>
        <v>0</v>
      </c>
      <c r="G40" s="359">
        <f>$H40*'2011-15 % split'!G40</f>
        <v>0</v>
      </c>
      <c r="H40" s="292">
        <f>'2011-15 rates summary'!D40</f>
        <v>206.44</v>
      </c>
      <c r="I40" s="358">
        <f>$N40*'2011-15 % split'!I40</f>
        <v>216.35645797114825</v>
      </c>
      <c r="J40" s="93">
        <f>$N40*'2011-15 % split'!J40</f>
        <v>0</v>
      </c>
      <c r="K40" s="93">
        <f>$N40*'2011-15 % split'!K40</f>
        <v>0</v>
      </c>
      <c r="L40" s="93">
        <f>$N40*'2011-15 % split'!L40</f>
        <v>0</v>
      </c>
      <c r="M40" s="359">
        <f>$N40*'2011-15 % split'!M40</f>
        <v>0</v>
      </c>
      <c r="N40" s="292">
        <f>'2011-15 rates summary'!G40</f>
        <v>216.35645797114825</v>
      </c>
      <c r="O40" s="358">
        <f>$T40*'2011-15 % split'!O40</f>
        <v>224.686788615144</v>
      </c>
      <c r="P40" s="93">
        <f>$T40*'2011-15 % split'!P40</f>
        <v>0</v>
      </c>
      <c r="Q40" s="93">
        <f>$T40*'2011-15 % split'!Q40</f>
        <v>0</v>
      </c>
      <c r="R40" s="93">
        <f>$T40*'2011-15 % split'!R40</f>
        <v>0</v>
      </c>
      <c r="S40" s="359">
        <f>$T40*'2011-15 % split'!S40</f>
        <v>0</v>
      </c>
      <c r="T40" s="292">
        <f>'2011-15 rates summary'!J40</f>
        <v>224.686788615144</v>
      </c>
      <c r="U40" s="358">
        <f>$Z40*'2011-15 % split'!U40</f>
        <v>235.67127986838415</v>
      </c>
      <c r="V40" s="93">
        <f>$Z40*'2011-15 % split'!V40</f>
        <v>0</v>
      </c>
      <c r="W40" s="93">
        <f>$Z40*'2011-15 % split'!W40</f>
        <v>0</v>
      </c>
      <c r="X40" s="93">
        <f>$Z40*'2011-15 % split'!X40</f>
        <v>0</v>
      </c>
      <c r="Y40" s="359">
        <f>$Z40*'2011-15 % split'!Y40</f>
        <v>0</v>
      </c>
      <c r="Z40" s="292">
        <f>'2011-15 rates summary'!M40</f>
        <v>235.67127986838415</v>
      </c>
      <c r="AA40" s="358">
        <f>$AF40*'2011-15 % split'!AA40</f>
        <v>243.52094634400038</v>
      </c>
      <c r="AB40" s="93">
        <f>$AF40*'2011-15 % split'!AB40</f>
        <v>0</v>
      </c>
      <c r="AC40" s="93">
        <f>$AF40*'2011-15 % split'!AC40</f>
        <v>0</v>
      </c>
      <c r="AD40" s="93">
        <f>$AF40*'2011-15 % split'!AD40</f>
        <v>0</v>
      </c>
      <c r="AE40" s="359">
        <f>$AF40*'2011-15 % split'!AE40</f>
        <v>0</v>
      </c>
      <c r="AF40" s="292">
        <f>'2011-15 rates summary'!P40</f>
        <v>243.52094634400038</v>
      </c>
      <c r="AG40" s="293"/>
      <c r="AH40" s="150"/>
      <c r="AI40" s="150"/>
      <c r="AJ40" s="150"/>
      <c r="AK40" s="150"/>
      <c r="AL40" s="1003"/>
      <c r="AM40" s="291"/>
      <c r="AN40" s="293"/>
      <c r="AO40" s="150"/>
      <c r="AP40" s="150"/>
      <c r="AQ40" s="150"/>
      <c r="AR40" s="150"/>
      <c r="AS40" s="1003"/>
      <c r="AT40" s="291"/>
      <c r="AU40" s="293"/>
      <c r="AV40" s="150"/>
      <c r="AW40" s="150"/>
      <c r="AX40" s="150"/>
      <c r="AY40" s="150"/>
      <c r="AZ40" s="1003"/>
      <c r="BA40" s="291"/>
      <c r="BB40" s="293"/>
      <c r="BC40" s="150"/>
      <c r="BD40" s="150"/>
      <c r="BE40" s="150"/>
      <c r="BF40" s="150"/>
      <c r="BG40" s="1003"/>
      <c r="BH40" s="291"/>
      <c r="BI40" s="293"/>
      <c r="BJ40" s="150"/>
      <c r="BK40" s="150"/>
      <c r="BL40" s="150"/>
      <c r="BM40" s="150"/>
      <c r="BN40" s="1003"/>
      <c r="BO40" s="291"/>
      <c r="BP40" s="280"/>
      <c r="BQ40"/>
      <c r="BR40"/>
    </row>
    <row r="41" spans="2:70">
      <c r="B41" s="339" t="s">
        <v>75</v>
      </c>
      <c r="C41" s="359">
        <f>$H41*'2011-15 % split'!C41</f>
        <v>220.57</v>
      </c>
      <c r="D41" s="93">
        <f>$H41*'2011-15 % split'!D41</f>
        <v>0</v>
      </c>
      <c r="E41" s="93">
        <f>$H41*'2011-15 % split'!E41</f>
        <v>0</v>
      </c>
      <c r="F41" s="93">
        <f>$H41*'2011-15 % split'!F41</f>
        <v>0</v>
      </c>
      <c r="G41" s="359">
        <f>$H41*'2011-15 % split'!G41</f>
        <v>0</v>
      </c>
      <c r="H41" s="292">
        <f>'2011-15 rates summary'!D41</f>
        <v>220.57</v>
      </c>
      <c r="I41" s="358">
        <f>$N41*'2011-15 % split'!I41</f>
        <v>231.1652002261973</v>
      </c>
      <c r="J41" s="93">
        <f>$N41*'2011-15 % split'!J41</f>
        <v>0</v>
      </c>
      <c r="K41" s="93">
        <f>$N41*'2011-15 % split'!K41</f>
        <v>0</v>
      </c>
      <c r="L41" s="93">
        <f>$N41*'2011-15 % split'!L41</f>
        <v>0</v>
      </c>
      <c r="M41" s="359">
        <f>$N41*'2011-15 % split'!M41</f>
        <v>0</v>
      </c>
      <c r="N41" s="292">
        <f>'2011-15 rates summary'!G41</f>
        <v>231.1652002261973</v>
      </c>
      <c r="O41" s="358">
        <f>$T41*'2011-15 % split'!O41</f>
        <v>240.06570899458589</v>
      </c>
      <c r="P41" s="93">
        <f>$T41*'2011-15 % split'!P41</f>
        <v>0</v>
      </c>
      <c r="Q41" s="93">
        <f>$T41*'2011-15 % split'!Q41</f>
        <v>0</v>
      </c>
      <c r="R41" s="93">
        <f>$T41*'2011-15 % split'!R41</f>
        <v>0</v>
      </c>
      <c r="S41" s="359">
        <f>$T41*'2011-15 % split'!S41</f>
        <v>0</v>
      </c>
      <c r="T41" s="292">
        <f>'2011-15 rates summary'!J41</f>
        <v>240.06570899458589</v>
      </c>
      <c r="U41" s="358">
        <f>$Z41*'2011-15 % split'!U41</f>
        <v>251.80204514904813</v>
      </c>
      <c r="V41" s="93">
        <f>$Z41*'2011-15 % split'!V41</f>
        <v>0</v>
      </c>
      <c r="W41" s="93">
        <f>$Z41*'2011-15 % split'!W41</f>
        <v>0</v>
      </c>
      <c r="X41" s="93">
        <f>$Z41*'2011-15 % split'!X41</f>
        <v>0</v>
      </c>
      <c r="Y41" s="359">
        <f>$Z41*'2011-15 % split'!Y41</f>
        <v>0</v>
      </c>
      <c r="Z41" s="292">
        <f>'2011-15 rates summary'!M41</f>
        <v>251.80204514904813</v>
      </c>
      <c r="AA41" s="358">
        <f>$AF41*'2011-15 % split'!AA41</f>
        <v>260.18899019132033</v>
      </c>
      <c r="AB41" s="93">
        <f>$AF41*'2011-15 % split'!AB41</f>
        <v>0</v>
      </c>
      <c r="AC41" s="93">
        <f>$AF41*'2011-15 % split'!AC41</f>
        <v>0</v>
      </c>
      <c r="AD41" s="93">
        <f>$AF41*'2011-15 % split'!AD41</f>
        <v>0</v>
      </c>
      <c r="AE41" s="359">
        <f>$AF41*'2011-15 % split'!AE41</f>
        <v>0</v>
      </c>
      <c r="AF41" s="292">
        <f>'2011-15 rates summary'!P41</f>
        <v>260.18899019132033</v>
      </c>
      <c r="AG41" s="674"/>
      <c r="AH41" s="675"/>
      <c r="AI41" s="675"/>
      <c r="AJ41" s="675"/>
      <c r="AK41" s="675"/>
      <c r="AL41" s="1012"/>
      <c r="AM41" s="291"/>
      <c r="AN41" s="674"/>
      <c r="AO41" s="675"/>
      <c r="AP41" s="675"/>
      <c r="AQ41" s="675"/>
      <c r="AR41" s="675"/>
      <c r="AS41" s="1012"/>
      <c r="AT41" s="291"/>
      <c r="AU41" s="674"/>
      <c r="AV41" s="675"/>
      <c r="AW41" s="675"/>
      <c r="AX41" s="675"/>
      <c r="AY41" s="675"/>
      <c r="AZ41" s="1012"/>
      <c r="BA41" s="291"/>
      <c r="BB41" s="674"/>
      <c r="BC41" s="675"/>
      <c r="BD41" s="675"/>
      <c r="BE41" s="675"/>
      <c r="BF41" s="675"/>
      <c r="BG41" s="1012"/>
      <c r="BH41" s="291"/>
      <c r="BI41" s="674"/>
      <c r="BJ41" s="675"/>
      <c r="BK41" s="675"/>
      <c r="BL41" s="675"/>
      <c r="BM41" s="675"/>
      <c r="BN41" s="1012"/>
      <c r="BO41" s="291"/>
      <c r="BP41" s="280"/>
      <c r="BQ41"/>
      <c r="BR41"/>
    </row>
    <row r="42" spans="2:70" s="96" customFormat="1">
      <c r="B42" s="336"/>
      <c r="C42" s="359"/>
      <c r="D42" s="93"/>
      <c r="E42" s="93"/>
      <c r="F42" s="93"/>
      <c r="G42" s="359"/>
      <c r="H42" s="292"/>
      <c r="I42" s="358"/>
      <c r="J42" s="93"/>
      <c r="K42" s="93"/>
      <c r="L42" s="93"/>
      <c r="M42" s="359"/>
      <c r="N42" s="292"/>
      <c r="O42" s="358"/>
      <c r="P42" s="93"/>
      <c r="Q42" s="93"/>
      <c r="R42" s="93"/>
      <c r="S42" s="359"/>
      <c r="T42" s="292"/>
      <c r="U42" s="358"/>
      <c r="V42" s="93"/>
      <c r="W42" s="93"/>
      <c r="X42" s="93"/>
      <c r="Y42" s="359"/>
      <c r="Z42" s="292"/>
      <c r="AA42" s="358"/>
      <c r="AB42" s="93"/>
      <c r="AC42" s="93"/>
      <c r="AD42" s="93"/>
      <c r="AE42" s="359"/>
      <c r="AF42" s="292"/>
      <c r="AG42" s="294"/>
      <c r="AH42" s="242"/>
      <c r="AI42" s="242"/>
      <c r="AJ42" s="242"/>
      <c r="AK42" s="242"/>
      <c r="AL42" s="1005"/>
      <c r="AM42" s="291"/>
      <c r="AN42" s="294"/>
      <c r="AO42" s="242"/>
      <c r="AP42" s="242"/>
      <c r="AQ42" s="242"/>
      <c r="AR42" s="242"/>
      <c r="AS42" s="1005"/>
      <c r="AT42" s="291"/>
      <c r="AU42" s="294"/>
      <c r="AV42" s="242"/>
      <c r="AW42" s="242"/>
      <c r="AX42" s="242"/>
      <c r="AY42" s="242"/>
      <c r="AZ42" s="1005"/>
      <c r="BA42" s="291"/>
      <c r="BB42" s="294"/>
      <c r="BC42" s="242"/>
      <c r="BD42" s="242"/>
      <c r="BE42" s="242"/>
      <c r="BF42" s="242"/>
      <c r="BG42" s="1005"/>
      <c r="BH42" s="291"/>
      <c r="BI42" s="294"/>
      <c r="BJ42" s="242"/>
      <c r="BK42" s="242"/>
      <c r="BL42" s="242"/>
      <c r="BM42" s="242"/>
      <c r="BN42" s="1005"/>
      <c r="BO42" s="291"/>
      <c r="BP42" s="280"/>
      <c r="BQ42"/>
      <c r="BR42"/>
    </row>
    <row r="43" spans="2:70" s="96" customFormat="1">
      <c r="B43" s="332" t="s">
        <v>66</v>
      </c>
      <c r="C43" s="359"/>
      <c r="D43" s="93"/>
      <c r="E43" s="93"/>
      <c r="F43" s="93"/>
      <c r="G43" s="359"/>
      <c r="H43" s="292"/>
      <c r="I43" s="358"/>
      <c r="J43" s="93"/>
      <c r="K43" s="93"/>
      <c r="L43" s="93"/>
      <c r="M43" s="359"/>
      <c r="N43" s="292"/>
      <c r="O43" s="358"/>
      <c r="P43" s="93"/>
      <c r="Q43" s="93"/>
      <c r="R43" s="93"/>
      <c r="S43" s="359"/>
      <c r="T43" s="292"/>
      <c r="U43" s="358"/>
      <c r="V43" s="93"/>
      <c r="W43" s="93"/>
      <c r="X43" s="93"/>
      <c r="Y43" s="359"/>
      <c r="Z43" s="292"/>
      <c r="AA43" s="358"/>
      <c r="AB43" s="93"/>
      <c r="AC43" s="93"/>
      <c r="AD43" s="93"/>
      <c r="AE43" s="359"/>
      <c r="AF43" s="292"/>
      <c r="AG43" s="294"/>
      <c r="AH43" s="242"/>
      <c r="AI43" s="242"/>
      <c r="AJ43" s="242"/>
      <c r="AK43" s="242"/>
      <c r="AL43" s="1005"/>
      <c r="AM43" s="291"/>
      <c r="AN43" s="294"/>
      <c r="AO43" s="242"/>
      <c r="AP43" s="242"/>
      <c r="AQ43" s="242"/>
      <c r="AR43" s="242"/>
      <c r="AS43" s="1005"/>
      <c r="AT43" s="291"/>
      <c r="AU43" s="294"/>
      <c r="AV43" s="242"/>
      <c r="AW43" s="242"/>
      <c r="AX43" s="242"/>
      <c r="AY43" s="242"/>
      <c r="AZ43" s="1005"/>
      <c r="BA43" s="291"/>
      <c r="BB43" s="294"/>
      <c r="BC43" s="242"/>
      <c r="BD43" s="242"/>
      <c r="BE43" s="242"/>
      <c r="BF43" s="242"/>
      <c r="BG43" s="1005"/>
      <c r="BH43" s="291"/>
      <c r="BI43" s="294"/>
      <c r="BJ43" s="242"/>
      <c r="BK43" s="242"/>
      <c r="BL43" s="242"/>
      <c r="BM43" s="242"/>
      <c r="BN43" s="1005"/>
      <c r="BO43" s="291">
        <f t="shared" ref="BO43" si="30">SUM(BI43:BN43)</f>
        <v>0</v>
      </c>
      <c r="BP43" s="280"/>
      <c r="BQ43"/>
      <c r="BR43"/>
    </row>
    <row r="44" spans="2:70" s="96" customFormat="1">
      <c r="B44" s="332" t="s">
        <v>67</v>
      </c>
      <c r="C44" s="359">
        <f>$H44*'2011-15 % split'!C44</f>
        <v>251.30457337823606</v>
      </c>
      <c r="D44" s="93">
        <f>$H44*'2011-15 % split'!D44</f>
        <v>84.085426621763929</v>
      </c>
      <c r="E44" s="93">
        <f>$H44*'2011-15 % split'!E44</f>
        <v>0</v>
      </c>
      <c r="F44" s="93">
        <f>$H44*'2011-15 % split'!F44</f>
        <v>0</v>
      </c>
      <c r="G44" s="359">
        <f>$H44*'2011-15 % split'!G44</f>
        <v>0</v>
      </c>
      <c r="H44" s="292">
        <f>'2011-15 rates summary'!D44</f>
        <v>335.39</v>
      </c>
      <c r="I44" s="358">
        <f>$N44*'2011-15 % split'!I44</f>
        <v>269.27864506891132</v>
      </c>
      <c r="J44" s="93">
        <f>$N44*'2011-15 % split'!J44</f>
        <v>82.221354931088712</v>
      </c>
      <c r="K44" s="93">
        <f>$N44*'2011-15 % split'!K44</f>
        <v>0</v>
      </c>
      <c r="L44" s="93">
        <f>$N44*'2011-15 % split'!L44</f>
        <v>0</v>
      </c>
      <c r="M44" s="359">
        <f>$N44*'2011-15 % split'!M44</f>
        <v>0</v>
      </c>
      <c r="N44" s="292">
        <f>'2011-15 rates summary'!G44</f>
        <v>351.5</v>
      </c>
      <c r="O44" s="358">
        <f>$T44*'2011-15 % split'!O44</f>
        <v>281.69699851133277</v>
      </c>
      <c r="P44" s="93">
        <f>$T44*'2011-15 % split'!P44</f>
        <v>83.333001488667165</v>
      </c>
      <c r="Q44" s="93">
        <f>$T44*'2011-15 % split'!Q44</f>
        <v>0</v>
      </c>
      <c r="R44" s="93">
        <f>$T44*'2011-15 % split'!R44</f>
        <v>0</v>
      </c>
      <c r="S44" s="359">
        <f>$T44*'2011-15 % split'!S44</f>
        <v>0</v>
      </c>
      <c r="T44" s="292">
        <f>'2011-15 rates summary'!J44</f>
        <v>365.03</v>
      </c>
      <c r="U44" s="358">
        <f>$Z44*'2011-15 % split'!U44</f>
        <v>298.11991519420417</v>
      </c>
      <c r="V44" s="93">
        <f>$Z44*'2011-15 % split'!V44</f>
        <v>84.750084805795822</v>
      </c>
      <c r="W44" s="93">
        <f>$Z44*'2011-15 % split'!W44</f>
        <v>0</v>
      </c>
      <c r="X44" s="93">
        <f>$Z44*'2011-15 % split'!X44</f>
        <v>0</v>
      </c>
      <c r="Y44" s="359">
        <f>$Z44*'2011-15 % split'!Y44</f>
        <v>0</v>
      </c>
      <c r="Z44" s="292">
        <f>'2011-15 rates summary'!M44</f>
        <v>382.87</v>
      </c>
      <c r="AA44" s="358">
        <f>$AF44*'2011-15 % split'!AA44</f>
        <v>310.91164121331565</v>
      </c>
      <c r="AB44" s="93">
        <f>$AF44*'2011-15 % split'!AB44</f>
        <v>84.708358786684329</v>
      </c>
      <c r="AC44" s="93">
        <f>$AF44*'2011-15 % split'!AC44</f>
        <v>0</v>
      </c>
      <c r="AD44" s="93">
        <f>$AF44*'2011-15 % split'!AD44</f>
        <v>0</v>
      </c>
      <c r="AE44" s="359">
        <f>$AF44*'2011-15 % split'!AE44</f>
        <v>0</v>
      </c>
      <c r="AF44" s="292">
        <f>'2011-15 rates summary'!P44</f>
        <v>395.62</v>
      </c>
      <c r="AG44" s="293">
        <f>'PAL NC 1Ph (R) BH'!O$57</f>
        <v>304.29159524406157</v>
      </c>
      <c r="AH44" s="150">
        <f>'PAL NC 1Ph (R) BH'!O$58</f>
        <v>71.390803238917371</v>
      </c>
      <c r="AI44" s="150">
        <f>'PAL NC 1Ph (R) BH'!O$59</f>
        <v>0</v>
      </c>
      <c r="AJ44" s="150">
        <f>'PAL NC 1Ph (R) BH'!O$61</f>
        <v>39.07096944222981</v>
      </c>
      <c r="AK44" s="150">
        <f>'PAL NC 1Ph (R) BH'!O$60</f>
        <v>46.452377207623378</v>
      </c>
      <c r="AL44" s="1003">
        <f>'PAL NC 1Ph (R) BH'!O$62</f>
        <v>32.284402159298253</v>
      </c>
      <c r="AM44" s="291">
        <f t="shared" ref="AM44:AM49" si="31">SUM(AG44:AL44)</f>
        <v>493.49014729213036</v>
      </c>
      <c r="AN44" s="293">
        <f>'PAL NC 1Ph (R) BH'!P$57</f>
        <v>309.6589455549618</v>
      </c>
      <c r="AO44" s="150">
        <f>'PAL NC 1Ph (R) BH'!P$58</f>
        <v>71.390803238917371</v>
      </c>
      <c r="AP44" s="150">
        <f>'PAL NC 1Ph (R) BH'!P$59</f>
        <v>0</v>
      </c>
      <c r="AQ44" s="150">
        <f>'PAL NC 1Ph (R) BH'!P$61</f>
        <v>39.629173874563435</v>
      </c>
      <c r="AR44" s="150">
        <f>'PAL NC 1Ph (R) BH'!P$60</f>
        <v>47.116039338865576</v>
      </c>
      <c r="AS44" s="1003">
        <f>'PAL NC 1Ph (R) BH'!P$62</f>
        <v>32.745647340511574</v>
      </c>
      <c r="AT44" s="291">
        <f t="shared" ref="AT44:AT49" si="32">SUM(AN44:AS44)</f>
        <v>500.54060934781978</v>
      </c>
      <c r="AU44" s="293">
        <f>'PAL NC 1Ph (R) BH'!Q$57</f>
        <v>315.12096969126566</v>
      </c>
      <c r="AV44" s="150">
        <f>'PAL NC 1Ph (R) BH'!Q$58</f>
        <v>71.390803238917371</v>
      </c>
      <c r="AW44" s="150">
        <f>'PAL NC 1Ph (R) BH'!Q$59</f>
        <v>0</v>
      </c>
      <c r="AX44" s="150">
        <f>'PAL NC 1Ph (R) BH'!Q$61</f>
        <v>40.197224384739037</v>
      </c>
      <c r="AY44" s="150">
        <f>'PAL NC 1Ph (R) BH'!Q$60</f>
        <v>47.791407699271275</v>
      </c>
      <c r="AZ44" s="1003">
        <f>'PAL NC 1Ph (R) BH'!Q$62</f>
        <v>33.215028350993542</v>
      </c>
      <c r="BA44" s="291">
        <f t="shared" ref="BA44:BA49" si="33">SUM(AU44:AZ44)</f>
        <v>507.71543336518687</v>
      </c>
      <c r="BB44" s="293">
        <f>'PAL NC 1Ph (R) BH'!R$57</f>
        <v>320.67933758929144</v>
      </c>
      <c r="BC44" s="150">
        <f>'PAL NC 1Ph (R) BH'!R$58</f>
        <v>71.390803238917371</v>
      </c>
      <c r="BD44" s="150">
        <f>'PAL NC 1Ph (R) BH'!R$59</f>
        <v>0</v>
      </c>
      <c r="BE44" s="150">
        <f>'PAL NC 1Ph (R) BH'!R$61</f>
        <v>40.775294646133716</v>
      </c>
      <c r="BF44" s="150">
        <f>'PAL NC 1Ph (R) BH'!R$60</f>
        <v>48.478688773126365</v>
      </c>
      <c r="BG44" s="1003">
        <f>'PAL NC 1Ph (R) BH'!R$62</f>
        <v>33.692688697322822</v>
      </c>
      <c r="BH44" s="291">
        <f t="shared" ref="BH44:BH49" si="34">SUM(BB44:BG44)</f>
        <v>515.0168129447917</v>
      </c>
      <c r="BI44" s="293">
        <f>'PAL NC 1Ph (R) BH'!S$57</f>
        <v>326.33574864109414</v>
      </c>
      <c r="BJ44" s="150">
        <f>'PAL NC 1Ph (R) BH'!S$58</f>
        <v>71.390803238917371</v>
      </c>
      <c r="BK44" s="150">
        <f>'PAL NC 1Ph (R) BH'!S$59</f>
        <v>0</v>
      </c>
      <c r="BL44" s="150">
        <f>'PAL NC 1Ph (R) BH'!S$61</f>
        <v>41.363561395521195</v>
      </c>
      <c r="BM44" s="150">
        <f>'PAL NC 1Ph (R) BH'!S$60</f>
        <v>49.178092686859664</v>
      </c>
      <c r="BN44" s="1003">
        <f>'PAL NC 1Ph (R) BH'!S$62</f>
        <v>34.178774417367471</v>
      </c>
      <c r="BO44" s="291">
        <f t="shared" ref="BO44:BO49" si="35">SUM(BI44:BN44)</f>
        <v>522.44698037975979</v>
      </c>
      <c r="BP44" s="280">
        <f>SUM(AM44,AT44,BA44,BH44,BO44)-SUM('PAL NC 1Ph (R) BH'!O64:S64)</f>
        <v>0</v>
      </c>
      <c r="BQ44"/>
      <c r="BR44"/>
    </row>
    <row r="45" spans="2:70" s="96" customFormat="1">
      <c r="B45" s="332" t="s">
        <v>68</v>
      </c>
      <c r="C45" s="359">
        <f>$H45*'2011-15 % split'!C45</f>
        <v>276.73312522313267</v>
      </c>
      <c r="D45" s="93">
        <f>$H45*'2011-15 % split'!D45</f>
        <v>84.086874776867305</v>
      </c>
      <c r="E45" s="93">
        <f>$H45*'2011-15 % split'!E45</f>
        <v>0</v>
      </c>
      <c r="F45" s="93">
        <f>$H45*'2011-15 % split'!F45</f>
        <v>0</v>
      </c>
      <c r="G45" s="359">
        <f>$H45*'2011-15 % split'!G45</f>
        <v>0</v>
      </c>
      <c r="H45" s="292">
        <f>'2011-15 rates summary'!D45</f>
        <v>360.82</v>
      </c>
      <c r="I45" s="358">
        <f>$N45*'2011-15 % split'!I45</f>
        <v>295.36450306570509</v>
      </c>
      <c r="J45" s="93">
        <f>$N45*'2011-15 % split'!J45</f>
        <v>82.785496934294912</v>
      </c>
      <c r="K45" s="93">
        <f>$N45*'2011-15 % split'!K45</f>
        <v>0</v>
      </c>
      <c r="L45" s="93">
        <f>$N45*'2011-15 % split'!L45</f>
        <v>0</v>
      </c>
      <c r="M45" s="359">
        <f>$N45*'2011-15 % split'!M45</f>
        <v>0</v>
      </c>
      <c r="N45" s="292">
        <f>'2011-15 rates summary'!G45</f>
        <v>378.15</v>
      </c>
      <c r="O45" s="358">
        <f>$T45*'2011-15 % split'!O45</f>
        <v>308.84589824053489</v>
      </c>
      <c r="P45" s="93">
        <f>$T45*'2011-15 % split'!P45</f>
        <v>83.854101759465124</v>
      </c>
      <c r="Q45" s="93">
        <f>$T45*'2011-15 % split'!Q45</f>
        <v>0</v>
      </c>
      <c r="R45" s="93">
        <f>$T45*'2011-15 % split'!R45</f>
        <v>0</v>
      </c>
      <c r="S45" s="359">
        <f>$T45*'2011-15 % split'!S45</f>
        <v>0</v>
      </c>
      <c r="T45" s="292">
        <f>'2011-15 rates summary'!J45</f>
        <v>392.7</v>
      </c>
      <c r="U45" s="358">
        <f>$Z45*'2011-15 % split'!U45</f>
        <v>326.66422685795328</v>
      </c>
      <c r="V45" s="93">
        <f>$Z45*'2011-15 % split'!V45</f>
        <v>85.225773142046705</v>
      </c>
      <c r="W45" s="93">
        <f>$Z45*'2011-15 % split'!W45</f>
        <v>0</v>
      </c>
      <c r="X45" s="93">
        <f>$Z45*'2011-15 % split'!X45</f>
        <v>0</v>
      </c>
      <c r="Y45" s="359">
        <f>$Z45*'2011-15 % split'!Y45</f>
        <v>0</v>
      </c>
      <c r="Z45" s="292">
        <f>'2011-15 rates summary'!M45</f>
        <v>411.89</v>
      </c>
      <c r="AA45" s="358">
        <f>$AF45*'2011-15 % split'!AA45</f>
        <v>340.47312322419998</v>
      </c>
      <c r="AB45" s="93">
        <f>$AF45*'2011-15 % split'!AB45</f>
        <v>85.126876775800056</v>
      </c>
      <c r="AC45" s="93">
        <f>$AF45*'2011-15 % split'!AC45</f>
        <v>0</v>
      </c>
      <c r="AD45" s="93">
        <f>$AF45*'2011-15 % split'!AD45</f>
        <v>0</v>
      </c>
      <c r="AE45" s="359">
        <f>$AF45*'2011-15 % split'!AE45</f>
        <v>0</v>
      </c>
      <c r="AF45" s="292">
        <f>'2011-15 rates summary'!P45</f>
        <v>425.6</v>
      </c>
      <c r="AG45" s="293">
        <f>'PAL NC 1Ph (R) AH'!O$57</f>
        <v>350.05093818257785</v>
      </c>
      <c r="AH45" s="150">
        <f>'PAL NC 1Ph (R) AH'!O$58</f>
        <v>71.390803238917371</v>
      </c>
      <c r="AI45" s="150">
        <f>'PAL NC 1Ph (R) AH'!O$59</f>
        <v>0</v>
      </c>
      <c r="AJ45" s="150">
        <f>'PAL NC 1Ph (R) AH'!O$61</f>
        <v>43.829941107835502</v>
      </c>
      <c r="AK45" s="150">
        <f>'PAL NC 1Ph (R) AH'!O$60</f>
        <v>52.110428443285045</v>
      </c>
      <c r="AL45" s="1003">
        <f>'PAL NC 1Ph (R) AH'!O$62</f>
        <v>36.21674776808311</v>
      </c>
      <c r="AM45" s="291">
        <f t="shared" si="31"/>
        <v>553.59885874069892</v>
      </c>
      <c r="AN45" s="293">
        <f>'PAL NC 1Ph (R) AH'!P$57</f>
        <v>356.22543015426118</v>
      </c>
      <c r="AO45" s="150">
        <f>'PAL NC 1Ph (R) AH'!P$58</f>
        <v>71.390803238917371</v>
      </c>
      <c r="AP45" s="150">
        <f>'PAL NC 1Ph (R) AH'!P$59</f>
        <v>0</v>
      </c>
      <c r="AQ45" s="150">
        <f>'PAL NC 1Ph (R) AH'!P$61</f>
        <v>44.472088272890566</v>
      </c>
      <c r="AR45" s="150">
        <f>'PAL NC 1Ph (R) AH'!P$60</f>
        <v>52.873892026599741</v>
      </c>
      <c r="AS45" s="1003">
        <f>'PAL NC 1Ph (R) AH'!P$62</f>
        <v>36.747354958486817</v>
      </c>
      <c r="AT45" s="291">
        <f t="shared" si="32"/>
        <v>561.70956865115568</v>
      </c>
      <c r="AU45" s="293">
        <f>'PAL NC 1Ph (R) AH'!Q$57</f>
        <v>362.50883299276387</v>
      </c>
      <c r="AV45" s="150">
        <f>'PAL NC 1Ph (R) AH'!Q$58</f>
        <v>71.390803238917371</v>
      </c>
      <c r="AW45" s="150">
        <f>'PAL NC 1Ph (R) AH'!Q$59</f>
        <v>0</v>
      </c>
      <c r="AX45" s="150">
        <f>'PAL NC 1Ph (R) AH'!Q$61</f>
        <v>45.125562168094845</v>
      </c>
      <c r="AY45" s="150">
        <f>'PAL NC 1Ph (R) AH'!Q$60</f>
        <v>53.650822220774927</v>
      </c>
      <c r="AZ45" s="1003">
        <f>'PAL NC 1Ph (R) AH'!Q$62</f>
        <v>37.287321443438572</v>
      </c>
      <c r="BA45" s="291">
        <f t="shared" si="33"/>
        <v>569.96334206398967</v>
      </c>
      <c r="BB45" s="293">
        <f>'PAL NC 1Ph (R) AH'!R$57</f>
        <v>368.90306775927866</v>
      </c>
      <c r="BC45" s="150">
        <f>'PAL NC 1Ph (R) AH'!R$58</f>
        <v>71.390803238917371</v>
      </c>
      <c r="BD45" s="150">
        <f>'PAL NC 1Ph (R) AH'!R$59</f>
        <v>0</v>
      </c>
      <c r="BE45" s="150">
        <f>'PAL NC 1Ph (R) AH'!R$61</f>
        <v>45.790562583812388</v>
      </c>
      <c r="BF45" s="150">
        <f>'PAL NC 1Ph (R) AH'!R$60</f>
        <v>54.44145656118495</v>
      </c>
      <c r="BG45" s="1003">
        <f>'PAL NC 1Ph (R) AH'!R$62</f>
        <v>37.836812310023539</v>
      </c>
      <c r="BH45" s="291">
        <f t="shared" si="34"/>
        <v>578.36270245321691</v>
      </c>
      <c r="BI45" s="293">
        <f>'PAL NC 1Ph (R) AH'!S$57</f>
        <v>375.41008940028632</v>
      </c>
      <c r="BJ45" s="150">
        <f>'PAL NC 1Ph (R) AH'!S$58</f>
        <v>71.390803238917371</v>
      </c>
      <c r="BK45" s="150">
        <f>'PAL NC 1Ph (R) AH'!S$59</f>
        <v>0</v>
      </c>
      <c r="BL45" s="150">
        <f>'PAL NC 1Ph (R) AH'!S$61</f>
        <v>46.467292834477185</v>
      </c>
      <c r="BM45" s="150">
        <f>'PAL NC 1Ph (R) AH'!S$60</f>
        <v>55.246036773052261</v>
      </c>
      <c r="BN45" s="1003">
        <f>'PAL NC 1Ph (R) AH'!S$62</f>
        <v>38.395995557271327</v>
      </c>
      <c r="BO45" s="291">
        <f t="shared" si="35"/>
        <v>586.91021780400456</v>
      </c>
      <c r="BP45" s="280">
        <f>SUM(AM45,AT45,BA45,BH45,BO45)-SUM('PAL NC 1Ph (R) AH'!O64:S64)</f>
        <v>0</v>
      </c>
      <c r="BQ45"/>
      <c r="BR45"/>
    </row>
    <row r="46" spans="2:70" s="96" customFormat="1">
      <c r="B46" s="332" t="s">
        <v>69</v>
      </c>
      <c r="C46" s="359">
        <f>$H46*'2011-15 % split'!C46</f>
        <v>251.30817884575399</v>
      </c>
      <c r="D46" s="93">
        <f>$H46*'2011-15 % split'!D46</f>
        <v>186.56182115424605</v>
      </c>
      <c r="E46" s="93">
        <f>$H46*'2011-15 % split'!E46</f>
        <v>0</v>
      </c>
      <c r="F46" s="93">
        <f>$H46*'2011-15 % split'!F46</f>
        <v>0</v>
      </c>
      <c r="G46" s="359">
        <f>$H46*'2011-15 % split'!G46</f>
        <v>0</v>
      </c>
      <c r="H46" s="292">
        <f>'2011-15 rates summary'!D46</f>
        <v>437.87</v>
      </c>
      <c r="I46" s="358">
        <f>$N46*'2011-15 % split'!I46</f>
        <v>273.56967683174071</v>
      </c>
      <c r="J46" s="93">
        <f>$N46*'2011-15 % split'!J46</f>
        <v>185.33032316825927</v>
      </c>
      <c r="K46" s="93">
        <f>$N46*'2011-15 % split'!K46</f>
        <v>0</v>
      </c>
      <c r="L46" s="93">
        <f>$N46*'2011-15 % split'!L46</f>
        <v>0</v>
      </c>
      <c r="M46" s="359">
        <f>$N46*'2011-15 % split'!M46</f>
        <v>0</v>
      </c>
      <c r="N46" s="292">
        <f>'2011-15 rates summary'!G46</f>
        <v>458.9</v>
      </c>
      <c r="O46" s="358">
        <f>$T46*'2011-15 % split'!O46</f>
        <v>287.7182477889919</v>
      </c>
      <c r="P46" s="93">
        <f>$T46*'2011-15 % split'!P46</f>
        <v>188.84175221100804</v>
      </c>
      <c r="Q46" s="93">
        <f>$T46*'2011-15 % split'!Q46</f>
        <v>0</v>
      </c>
      <c r="R46" s="93">
        <f>$T46*'2011-15 % split'!R46</f>
        <v>0</v>
      </c>
      <c r="S46" s="359">
        <f>$T46*'2011-15 % split'!S46</f>
        <v>0</v>
      </c>
      <c r="T46" s="292">
        <f>'2011-15 rates summary'!J46</f>
        <v>476.56</v>
      </c>
      <c r="U46" s="358">
        <f>$Z46*'2011-15 % split'!U46</f>
        <v>306.51876389516394</v>
      </c>
      <c r="V46" s="93">
        <f>$Z46*'2011-15 % split'!V46</f>
        <v>193.33123610483611</v>
      </c>
      <c r="W46" s="93">
        <f>$Z46*'2011-15 % split'!W46</f>
        <v>0</v>
      </c>
      <c r="X46" s="93">
        <f>$Z46*'2011-15 % split'!X46</f>
        <v>0</v>
      </c>
      <c r="Y46" s="359">
        <f>$Z46*'2011-15 % split'!Y46</f>
        <v>0</v>
      </c>
      <c r="Z46" s="292">
        <f>'2011-15 rates summary'!M46</f>
        <v>499.85</v>
      </c>
      <c r="AA46" s="358">
        <f>$AF46*'2011-15 % split'!AA46</f>
        <v>321.90403446047026</v>
      </c>
      <c r="AB46" s="93">
        <f>$AF46*'2011-15 % split'!AB46</f>
        <v>194.58596553952978</v>
      </c>
      <c r="AC46" s="93">
        <f>$AF46*'2011-15 % split'!AC46</f>
        <v>0</v>
      </c>
      <c r="AD46" s="93">
        <f>$AF46*'2011-15 % split'!AD46</f>
        <v>0</v>
      </c>
      <c r="AE46" s="359">
        <f>$AF46*'2011-15 % split'!AE46</f>
        <v>0</v>
      </c>
      <c r="AF46" s="292">
        <f>'2011-15 rates summary'!P46</f>
        <v>516.49</v>
      </c>
      <c r="AG46" s="293">
        <f>'PAL NC Multi Ph DC (R) BH'!O$57</f>
        <v>304.29159524406157</v>
      </c>
      <c r="AH46" s="150">
        <f>'PAL NC Multi Ph DC (R) BH'!O$58</f>
        <v>158.39376356770171</v>
      </c>
      <c r="AI46" s="150">
        <f>'PAL NC Multi Ph DC (R) BH'!O$59</f>
        <v>0</v>
      </c>
      <c r="AJ46" s="150">
        <f>'PAL NC Multi Ph DC (R) BH'!O$61</f>
        <v>48.119277316423378</v>
      </c>
      <c r="AK46" s="150">
        <f>'PAL NC Multi Ph DC (R) BH'!O$60</f>
        <v>57.210119246356903</v>
      </c>
      <c r="AL46" s="1003">
        <f>'PAL NC Multi Ph DC (R) BH'!O$62</f>
        <v>39.761032876218053</v>
      </c>
      <c r="AM46" s="291">
        <f t="shared" si="31"/>
        <v>607.77578825076171</v>
      </c>
      <c r="AN46" s="293">
        <f>'PAL NC Multi Ph DC (R) BH'!P$57</f>
        <v>309.65894555496175</v>
      </c>
      <c r="AO46" s="150">
        <f>'PAL NC Multi Ph DC (R) BH'!P$58</f>
        <v>158.39376356770171</v>
      </c>
      <c r="AP46" s="150">
        <f>'PAL NC Multi Ph DC (R) BH'!P$59</f>
        <v>0</v>
      </c>
      <c r="AQ46" s="150">
        <f>'PAL NC Multi Ph DC (R) BH'!P$61</f>
        <v>48.677481748757003</v>
      </c>
      <c r="AR46" s="150">
        <f>'PAL NC Multi Ph DC (R) BH'!P$60</f>
        <v>57.873781377599101</v>
      </c>
      <c r="AS46" s="1003">
        <f>'PAL NC Multi Ph DC (R) BH'!P$62</f>
        <v>40.222278057431382</v>
      </c>
      <c r="AT46" s="291">
        <f t="shared" si="32"/>
        <v>614.82625030645102</v>
      </c>
      <c r="AU46" s="293">
        <f>'PAL NC Multi Ph DC (R) BH'!Q$57</f>
        <v>315.1209696912656</v>
      </c>
      <c r="AV46" s="150">
        <f>'PAL NC Multi Ph DC (R) BH'!Q$58</f>
        <v>158.39376356770171</v>
      </c>
      <c r="AW46" s="150">
        <f>'PAL NC Multi Ph DC (R) BH'!Q$59</f>
        <v>0</v>
      </c>
      <c r="AX46" s="150">
        <f>'PAL NC Multi Ph DC (R) BH'!Q$61</f>
        <v>49.245532258932599</v>
      </c>
      <c r="AY46" s="150">
        <f>'PAL NC Multi Ph DC (R) BH'!Q$60</f>
        <v>58.549149738004793</v>
      </c>
      <c r="AZ46" s="1003">
        <f>'PAL NC Multi Ph DC (R) BH'!Q$62</f>
        <v>40.691659067913335</v>
      </c>
      <c r="BA46" s="291">
        <f t="shared" si="33"/>
        <v>622.00107432381799</v>
      </c>
      <c r="BB46" s="293">
        <f>'PAL NC Multi Ph DC (R) BH'!R$57</f>
        <v>320.67933758929144</v>
      </c>
      <c r="BC46" s="150">
        <f>'PAL NC Multi Ph DC (R) BH'!R$58</f>
        <v>158.39376356770171</v>
      </c>
      <c r="BD46" s="150">
        <f>'PAL NC Multi Ph DC (R) BH'!R$59</f>
        <v>0</v>
      </c>
      <c r="BE46" s="150">
        <f>'PAL NC Multi Ph DC (R) BH'!R$61</f>
        <v>49.823602520327285</v>
      </c>
      <c r="BF46" s="150">
        <f>'PAL NC Multi Ph DC (R) BH'!R$60</f>
        <v>59.236430811859897</v>
      </c>
      <c r="BG46" s="1003">
        <f>'PAL NC Multi Ph DC (R) BH'!R$62</f>
        <v>41.169319414242629</v>
      </c>
      <c r="BH46" s="291">
        <f t="shared" si="34"/>
        <v>629.30245390342304</v>
      </c>
      <c r="BI46" s="293">
        <f>'PAL NC Multi Ph DC (R) BH'!S$57</f>
        <v>326.33574864109414</v>
      </c>
      <c r="BJ46" s="150">
        <f>'PAL NC Multi Ph DC (R) BH'!S$58</f>
        <v>158.39376356770171</v>
      </c>
      <c r="BK46" s="150">
        <f>'PAL NC Multi Ph DC (R) BH'!S$59</f>
        <v>0</v>
      </c>
      <c r="BL46" s="150">
        <f>'PAL NC Multi Ph DC (R) BH'!S$61</f>
        <v>50.411869269714771</v>
      </c>
      <c r="BM46" s="150">
        <f>'PAL NC Multi Ph DC (R) BH'!S$60</f>
        <v>59.935834725593196</v>
      </c>
      <c r="BN46" s="1003">
        <f>'PAL NC Multi Ph DC (R) BH'!S$62</f>
        <v>41.655405134287271</v>
      </c>
      <c r="BO46" s="291">
        <f t="shared" si="35"/>
        <v>636.73262133839114</v>
      </c>
      <c r="BP46" s="280">
        <f>SUM(AM46,AT46,BA46,BH46,BO46)-SUM('PAL NC Multi Ph DC (R) BH'!O64:S64)</f>
        <v>0</v>
      </c>
      <c r="BQ46"/>
      <c r="BR46"/>
    </row>
    <row r="47" spans="2:70" s="96" customFormat="1">
      <c r="B47" s="332" t="s">
        <v>70</v>
      </c>
      <c r="C47" s="359">
        <f>$H47*'2011-15 % split'!C47</f>
        <v>276.72387711334403</v>
      </c>
      <c r="D47" s="93">
        <f>$H47*'2011-15 % split'!D47</f>
        <v>186.55612288665591</v>
      </c>
      <c r="E47" s="93">
        <f>$H47*'2011-15 % split'!E47</f>
        <v>0</v>
      </c>
      <c r="F47" s="93">
        <f>$H47*'2011-15 % split'!F47</f>
        <v>0</v>
      </c>
      <c r="G47" s="359">
        <f>$H47*'2011-15 % split'!G47</f>
        <v>0</v>
      </c>
      <c r="H47" s="292">
        <f>'2011-15 rates summary'!D47</f>
        <v>463.28</v>
      </c>
      <c r="I47" s="358">
        <f>$N47*'2011-15 % split'!I47</f>
        <v>299.3663853565032</v>
      </c>
      <c r="J47" s="93">
        <f>$N47*'2011-15 % split'!J47</f>
        <v>186.16361464349677</v>
      </c>
      <c r="K47" s="93">
        <f>$N47*'2011-15 % split'!K47</f>
        <v>0</v>
      </c>
      <c r="L47" s="93">
        <f>$N47*'2011-15 % split'!L47</f>
        <v>0</v>
      </c>
      <c r="M47" s="359">
        <f>$N47*'2011-15 % split'!M47</f>
        <v>0</v>
      </c>
      <c r="N47" s="292">
        <f>'2011-15 rates summary'!G47</f>
        <v>485.53</v>
      </c>
      <c r="O47" s="358">
        <f>$T47*'2011-15 % split'!O47</f>
        <v>314.66732129608636</v>
      </c>
      <c r="P47" s="93">
        <f>$T47*'2011-15 % split'!P47</f>
        <v>189.55267870391367</v>
      </c>
      <c r="Q47" s="93">
        <f>$T47*'2011-15 % split'!Q47</f>
        <v>0</v>
      </c>
      <c r="R47" s="93">
        <f>$T47*'2011-15 % split'!R47</f>
        <v>0</v>
      </c>
      <c r="S47" s="359">
        <f>$T47*'2011-15 % split'!S47</f>
        <v>0</v>
      </c>
      <c r="T47" s="292">
        <f>'2011-15 rates summary'!J47</f>
        <v>504.22</v>
      </c>
      <c r="U47" s="358">
        <f>$Z47*'2011-15 % split'!U47</f>
        <v>334.97189849142086</v>
      </c>
      <c r="V47" s="93">
        <f>$Z47*'2011-15 % split'!V47</f>
        <v>193.89810150857915</v>
      </c>
      <c r="W47" s="93">
        <f>$Z47*'2011-15 % split'!W47</f>
        <v>0</v>
      </c>
      <c r="X47" s="93">
        <f>$Z47*'2011-15 % split'!X47</f>
        <v>0</v>
      </c>
      <c r="Y47" s="359">
        <f>$Z47*'2011-15 % split'!Y47</f>
        <v>0</v>
      </c>
      <c r="Z47" s="292">
        <f>'2011-15 rates summary'!M47</f>
        <v>528.87</v>
      </c>
      <c r="AA47" s="358">
        <f>$AF47*'2011-15 % split'!AA47</f>
        <v>351.49568620283088</v>
      </c>
      <c r="AB47" s="93">
        <f>$AF47*'2011-15 % split'!AB47</f>
        <v>194.98431379716911</v>
      </c>
      <c r="AC47" s="93">
        <f>$AF47*'2011-15 % split'!AC47</f>
        <v>0</v>
      </c>
      <c r="AD47" s="93">
        <f>$AF47*'2011-15 % split'!AD47</f>
        <v>0</v>
      </c>
      <c r="AE47" s="359">
        <f>$AF47*'2011-15 % split'!AE47</f>
        <v>0</v>
      </c>
      <c r="AF47" s="292">
        <f>'2011-15 rates summary'!P47</f>
        <v>546.48</v>
      </c>
      <c r="AG47" s="293">
        <f>'PAL NC 3Ph DC (R) AH'!O$57</f>
        <v>350.05093818257785</v>
      </c>
      <c r="AH47" s="150">
        <f>'PAL NC 3Ph DC (R) AH'!O$58</f>
        <v>158.39376356770171</v>
      </c>
      <c r="AI47" s="150">
        <f>'PAL NC 3Ph DC (R) AH'!O$59</f>
        <v>0</v>
      </c>
      <c r="AJ47" s="150">
        <f>'PAL NC 3Ph DC (R) AH'!O$61</f>
        <v>52.878248982029078</v>
      </c>
      <c r="AK47" s="150">
        <f>'PAL NC 3Ph DC (R) AH'!O$60</f>
        <v>62.86817048201857</v>
      </c>
      <c r="AL47" s="1003">
        <f>'PAL NC 3Ph DC (R) AH'!O$62</f>
        <v>43.693378485002903</v>
      </c>
      <c r="AM47" s="291">
        <f t="shared" si="31"/>
        <v>667.88449969933015</v>
      </c>
      <c r="AN47" s="293">
        <f>'PAL NC 3Ph DC (R) AH'!P$57</f>
        <v>356.22543015426118</v>
      </c>
      <c r="AO47" s="150">
        <f>'PAL NC 3Ph DC (R) AH'!P$58</f>
        <v>158.39376356770171</v>
      </c>
      <c r="AP47" s="150">
        <f>'PAL NC 3Ph DC (R) AH'!P$59</f>
        <v>0</v>
      </c>
      <c r="AQ47" s="150">
        <f>'PAL NC 3Ph DC (R) AH'!P$61</f>
        <v>53.520396147084142</v>
      </c>
      <c r="AR47" s="150">
        <f>'PAL NC 3Ph DC (R) AH'!P$60</f>
        <v>63.631634065333273</v>
      </c>
      <c r="AS47" s="1003">
        <f>'PAL NC 3Ph DC (R) AH'!P$62</f>
        <v>44.223985675406631</v>
      </c>
      <c r="AT47" s="291">
        <f t="shared" si="32"/>
        <v>675.99520960978703</v>
      </c>
      <c r="AU47" s="293">
        <f>'PAL NC 3Ph DC (R) AH'!Q$57</f>
        <v>362.50883299276381</v>
      </c>
      <c r="AV47" s="150">
        <f>'PAL NC 3Ph DC (R) AH'!Q$58</f>
        <v>158.39376356770171</v>
      </c>
      <c r="AW47" s="150">
        <f>'PAL NC 3Ph DC (R) AH'!Q$59</f>
        <v>0</v>
      </c>
      <c r="AX47" s="150">
        <f>'PAL NC 3Ph DC (R) AH'!Q$61</f>
        <v>54.173870042288414</v>
      </c>
      <c r="AY47" s="150">
        <f>'PAL NC 3Ph DC (R) AH'!Q$60</f>
        <v>64.408564259508438</v>
      </c>
      <c r="AZ47" s="1003">
        <f>'PAL NC 3Ph DC (R) AH'!Q$62</f>
        <v>44.763952160358372</v>
      </c>
      <c r="BA47" s="291">
        <f t="shared" si="33"/>
        <v>684.24898302262079</v>
      </c>
      <c r="BB47" s="293">
        <f>'PAL NC 3Ph DC (R) AH'!R$57</f>
        <v>368.90306775927866</v>
      </c>
      <c r="BC47" s="150">
        <f>'PAL NC 3Ph DC (R) AH'!R$58</f>
        <v>158.39376356770171</v>
      </c>
      <c r="BD47" s="150">
        <f>'PAL NC 3Ph DC (R) AH'!R$59</f>
        <v>0</v>
      </c>
      <c r="BE47" s="150">
        <f>'PAL NC 3Ph DC (R) AH'!R$61</f>
        <v>54.838870458005957</v>
      </c>
      <c r="BF47" s="150">
        <f>'PAL NC 3Ph DC (R) AH'!R$60</f>
        <v>65.199198599918461</v>
      </c>
      <c r="BG47" s="1003">
        <f>'PAL NC 3Ph DC (R) AH'!R$62</f>
        <v>45.313443026943339</v>
      </c>
      <c r="BH47" s="291">
        <f t="shared" si="34"/>
        <v>692.64834341184815</v>
      </c>
      <c r="BI47" s="293">
        <f>'PAL NC 3Ph DC (R) AH'!S$57</f>
        <v>375.41008940028632</v>
      </c>
      <c r="BJ47" s="150">
        <f>'PAL NC 3Ph DC (R) AH'!S$58</f>
        <v>158.39376356770171</v>
      </c>
      <c r="BK47" s="150">
        <f>'PAL NC 3Ph DC (R) AH'!S$59</f>
        <v>0</v>
      </c>
      <c r="BL47" s="150">
        <f>'PAL NC 3Ph DC (R) AH'!S$61</f>
        <v>55.515600708670753</v>
      </c>
      <c r="BM47" s="150">
        <f>'PAL NC 3Ph DC (R) AH'!S$60</f>
        <v>66.003778811785779</v>
      </c>
      <c r="BN47" s="1003">
        <f>'PAL NC 3Ph DC (R) AH'!S$62</f>
        <v>45.87262627419112</v>
      </c>
      <c r="BO47" s="291">
        <f t="shared" si="35"/>
        <v>701.19585876263568</v>
      </c>
      <c r="BP47" s="280">
        <f>SUM(AM47,AT47,BA47,BH47,BO47)-SUM('PAL NC 3Ph DC (R) AH'!O64:S64)</f>
        <v>0</v>
      </c>
      <c r="BQ47"/>
      <c r="BR47"/>
    </row>
    <row r="48" spans="2:70" s="96" customFormat="1">
      <c r="B48" s="332" t="s">
        <v>71</v>
      </c>
      <c r="C48" s="359">
        <f>$H48*'2011-15 % split'!C48</f>
        <v>1445.4392487672133</v>
      </c>
      <c r="D48" s="93">
        <f>$H48*'2011-15 % split'!D48</f>
        <v>364.74075123278681</v>
      </c>
      <c r="E48" s="93">
        <f>$H48*'2011-15 % split'!E48</f>
        <v>0</v>
      </c>
      <c r="F48" s="93">
        <f>$H48*'2011-15 % split'!F48</f>
        <v>0</v>
      </c>
      <c r="G48" s="359">
        <f>$H48*'2011-15 % split'!G48</f>
        <v>0</v>
      </c>
      <c r="H48" s="292">
        <f>'2011-15 rates summary'!D48</f>
        <v>1810.18</v>
      </c>
      <c r="I48" s="358">
        <f>$N48*'2011-15 % split'!I48</f>
        <v>1538.3817810406788</v>
      </c>
      <c r="J48" s="93">
        <f>$N48*'2011-15 % split'!J48</f>
        <v>358.74821895932115</v>
      </c>
      <c r="K48" s="93">
        <f>$N48*'2011-15 % split'!K48</f>
        <v>0</v>
      </c>
      <c r="L48" s="93">
        <f>$N48*'2011-15 % split'!L48</f>
        <v>0</v>
      </c>
      <c r="M48" s="359">
        <f>$N48*'2011-15 % split'!M48</f>
        <v>0</v>
      </c>
      <c r="N48" s="292">
        <f>'2011-15 rates summary'!G48</f>
        <v>1897.13</v>
      </c>
      <c r="O48" s="358">
        <f>$T48*'2011-15 % split'!O48</f>
        <v>1607.5278564945613</v>
      </c>
      <c r="P48" s="93">
        <f>$T48*'2011-15 % split'!P48</f>
        <v>362.64214350543853</v>
      </c>
      <c r="Q48" s="93">
        <f>$T48*'2011-15 % split'!Q48</f>
        <v>0</v>
      </c>
      <c r="R48" s="93">
        <f>$T48*'2011-15 % split'!R48</f>
        <v>0</v>
      </c>
      <c r="S48" s="359">
        <f>$T48*'2011-15 % split'!S48</f>
        <v>0</v>
      </c>
      <c r="T48" s="292">
        <f>'2011-15 rates summary'!J48</f>
        <v>1970.17</v>
      </c>
      <c r="U48" s="358">
        <f>$Z48*'2011-15 % split'!U48</f>
        <v>1698.4997825142864</v>
      </c>
      <c r="V48" s="93">
        <f>$Z48*'2011-15 % split'!V48</f>
        <v>367.98021748571387</v>
      </c>
      <c r="W48" s="93">
        <f>$Z48*'2011-15 % split'!W48</f>
        <v>0</v>
      </c>
      <c r="X48" s="93">
        <f>$Z48*'2011-15 % split'!X48</f>
        <v>0</v>
      </c>
      <c r="Y48" s="359">
        <f>$Z48*'2011-15 % split'!Y48</f>
        <v>0</v>
      </c>
      <c r="Z48" s="292">
        <f>'2011-15 rates summary'!M48</f>
        <v>2066.48</v>
      </c>
      <c r="AA48" s="358">
        <f>$AF48*'2011-15 % split'!AA48</f>
        <v>1768.3474912556705</v>
      </c>
      <c r="AB48" s="93">
        <f>$AF48*'2011-15 % split'!AB48</f>
        <v>366.95250874432969</v>
      </c>
      <c r="AC48" s="93">
        <f>$AF48*'2011-15 % split'!AC48</f>
        <v>0</v>
      </c>
      <c r="AD48" s="93">
        <f>$AF48*'2011-15 % split'!AD48</f>
        <v>0</v>
      </c>
      <c r="AE48" s="359">
        <f>$AF48*'2011-15 % split'!AE48</f>
        <v>0</v>
      </c>
      <c r="AF48" s="292">
        <f>'2011-15 rates summary'!P48</f>
        <v>2135.3000000000002</v>
      </c>
      <c r="AG48" s="293">
        <f>'PAL NC 3Ph CT (R) BH'!O$77</f>
        <v>1672.6081916505996</v>
      </c>
      <c r="AH48" s="150">
        <f>'PAL NC 3Ph CT (R) BH'!O$78</f>
        <v>158.39376356770171</v>
      </c>
      <c r="AI48" s="150">
        <f>'PAL NC 3Ph CT (R) BH'!O$79</f>
        <v>0</v>
      </c>
      <c r="AJ48" s="150">
        <f>'PAL NC 3Ph CT (R) BH'!O$81</f>
        <v>190.42420334270332</v>
      </c>
      <c r="AK48" s="150">
        <f>'PAL NC 3Ph CT (R) BH'!O$80</f>
        <v>226.39972975883251</v>
      </c>
      <c r="AL48" s="1003">
        <f>'PAL NC 3Ph CT (R) BH'!O$82</f>
        <v>157.34781218238859</v>
      </c>
      <c r="AM48" s="291">
        <f t="shared" si="31"/>
        <v>2405.1737005022255</v>
      </c>
      <c r="AN48" s="293">
        <f>'PAL NC 3Ph CT (R) BH'!P$77</f>
        <v>1702.1110574470392</v>
      </c>
      <c r="AO48" s="150">
        <f>'PAL NC 3Ph CT (R) BH'!P$78</f>
        <v>158.39376356770171</v>
      </c>
      <c r="AP48" s="150">
        <f>'PAL NC 3Ph CT (R) BH'!P$79</f>
        <v>0</v>
      </c>
      <c r="AQ48" s="150">
        <f>'PAL NC 3Ph CT (R) BH'!P$81</f>
        <v>193.49250138553305</v>
      </c>
      <c r="AR48" s="150">
        <f>'PAL NC 3Ph CT (R) BH'!P$80</f>
        <v>230.04770010883067</v>
      </c>
      <c r="AS48" s="1003">
        <f>'PAL NC 3Ph CT (R) BH'!P$82</f>
        <v>159.88315157563736</v>
      </c>
      <c r="AT48" s="291">
        <f t="shared" si="32"/>
        <v>2443.9281740847418</v>
      </c>
      <c r="AU48" s="293">
        <f>'PAL NC 3Ph CT (R) BH'!Q$77</f>
        <v>1732.1343195290815</v>
      </c>
      <c r="AV48" s="150">
        <f>'PAL NC 3Ph CT (R) BH'!Q$78</f>
        <v>158.39376356770171</v>
      </c>
      <c r="AW48" s="150">
        <f>'PAL NC 3Ph CT (R) BH'!Q$79</f>
        <v>0</v>
      </c>
      <c r="AX48" s="150">
        <f>'PAL NC 3Ph CT (R) BH'!Q$81</f>
        <v>196.61492064206544</v>
      </c>
      <c r="AY48" s="150">
        <f>'PAL NC 3Ph CT (R) BH'!Q$80</f>
        <v>233.76001641875106</v>
      </c>
      <c r="AZ48" s="1003">
        <f>'PAL NC 3Ph CT (R) BH'!Q$82</f>
        <v>162.46321141103201</v>
      </c>
      <c r="BA48" s="291">
        <f t="shared" si="33"/>
        <v>2483.3662315686315</v>
      </c>
      <c r="BB48" s="293">
        <f>'PAL NC 3Ph CT (R) BH'!R$77</f>
        <v>1762.687157082773</v>
      </c>
      <c r="BC48" s="150">
        <f>'PAL NC 3Ph CT (R) BH'!R$78</f>
        <v>158.39376356770171</v>
      </c>
      <c r="BD48" s="150">
        <f>'PAL NC 3Ph CT (R) BH'!R$79</f>
        <v>0</v>
      </c>
      <c r="BE48" s="150">
        <f>'PAL NC 3Ph CT (R) BH'!R$81</f>
        <v>199.79241574764936</v>
      </c>
      <c r="BF48" s="150">
        <f>'PAL NC 3Ph CT (R) BH'!R$80</f>
        <v>237.53781367658991</v>
      </c>
      <c r="BG48" s="1003">
        <f>'PAL NC 3Ph CT (R) BH'!R$82</f>
        <v>165.08878050523001</v>
      </c>
      <c r="BH48" s="291">
        <f t="shared" si="34"/>
        <v>2523.4999305799438</v>
      </c>
      <c r="BI48" s="293">
        <f>'PAL NC 3Ph CT (R) BH'!S$77</f>
        <v>1793.7789112043415</v>
      </c>
      <c r="BJ48" s="150">
        <f>'PAL NC 3Ph CT (R) BH'!S$78</f>
        <v>158.39376356770171</v>
      </c>
      <c r="BK48" s="150">
        <f>'PAL NC 3Ph CT (R) BH'!S$79</f>
        <v>0</v>
      </c>
      <c r="BL48" s="150">
        <f>'PAL NC 3Ph CT (R) BH'!S$81</f>
        <v>203.02595817629248</v>
      </c>
      <c r="BM48" s="150">
        <f>'PAL NC 3Ph CT (R) BH'!S$80</f>
        <v>241.38224689021359</v>
      </c>
      <c r="BN48" s="1003">
        <f>'PAL NC 3Ph CT (R) BH'!S$82</f>
        <v>167.76066158869847</v>
      </c>
      <c r="BO48" s="291">
        <f t="shared" si="35"/>
        <v>2564.3415414272476</v>
      </c>
      <c r="BP48" s="280">
        <f>SUM(AM48,AT48,BA48,BH48,BO48)-SUM('PAL NC 3Ph CT (R) BH'!O84:S84)</f>
        <v>0</v>
      </c>
      <c r="BQ48"/>
      <c r="BR48"/>
    </row>
    <row r="49" spans="2:70" s="96" customFormat="1">
      <c r="B49" s="332" t="s">
        <v>72</v>
      </c>
      <c r="C49" s="359">
        <f>$H49*'2011-15 % split'!C49</f>
        <v>1603.4374869529643</v>
      </c>
      <c r="D49" s="93">
        <f>$H49*'2011-15 % split'!D49</f>
        <v>364.74251304703574</v>
      </c>
      <c r="E49" s="93">
        <f>$H49*'2011-15 % split'!E49</f>
        <v>0</v>
      </c>
      <c r="F49" s="93">
        <f>$H49*'2011-15 % split'!F49</f>
        <v>0</v>
      </c>
      <c r="G49" s="359">
        <f>$H49*'2011-15 % split'!G49</f>
        <v>0</v>
      </c>
      <c r="H49" s="292">
        <f>'2011-15 rates summary'!D49</f>
        <v>1968.18</v>
      </c>
      <c r="I49" s="358">
        <f>$N49*'2011-15 % split'!I49</f>
        <v>1701.3235686426801</v>
      </c>
      <c r="J49" s="93">
        <f>$N49*'2011-15 % split'!J49</f>
        <v>361.39643135731944</v>
      </c>
      <c r="K49" s="93">
        <f>$N49*'2011-15 % split'!K49</f>
        <v>0</v>
      </c>
      <c r="L49" s="93">
        <f>$N49*'2011-15 % split'!L49</f>
        <v>0</v>
      </c>
      <c r="M49" s="359">
        <f>$N49*'2011-15 % split'!M49</f>
        <v>0</v>
      </c>
      <c r="N49" s="292">
        <f>'2011-15 rates summary'!G49</f>
        <v>2062.7199999999998</v>
      </c>
      <c r="O49" s="358">
        <f>$T49*'2011-15 % split'!O49</f>
        <v>1776.9954104327267</v>
      </c>
      <c r="P49" s="93">
        <f>$T49*'2011-15 % split'!P49</f>
        <v>365.14458956727339</v>
      </c>
      <c r="Q49" s="93">
        <f>$T49*'2011-15 % split'!Q49</f>
        <v>0</v>
      </c>
      <c r="R49" s="93">
        <f>$T49*'2011-15 % split'!R49</f>
        <v>0</v>
      </c>
      <c r="S49" s="359">
        <f>$T49*'2011-15 % split'!S49</f>
        <v>0</v>
      </c>
      <c r="T49" s="292">
        <f>'2011-15 rates summary'!J49</f>
        <v>2142.14</v>
      </c>
      <c r="U49" s="358">
        <f>$Z49*'2011-15 % split'!U49</f>
        <v>1876.5448397391092</v>
      </c>
      <c r="V49" s="93">
        <f>$Z49*'2011-15 % split'!V49</f>
        <v>370.31516026089105</v>
      </c>
      <c r="W49" s="93">
        <f>$Z49*'2011-15 % split'!W49</f>
        <v>0</v>
      </c>
      <c r="X49" s="93">
        <f>$Z49*'2011-15 % split'!X49</f>
        <v>0</v>
      </c>
      <c r="Y49" s="359">
        <f>$Z49*'2011-15 % split'!Y49</f>
        <v>0</v>
      </c>
      <c r="Z49" s="292">
        <f>'2011-15 rates summary'!M49</f>
        <v>2246.86</v>
      </c>
      <c r="AA49" s="358">
        <f>$AF49*'2011-15 % split'!AA49</f>
        <v>1952.6200498607718</v>
      </c>
      <c r="AB49" s="93">
        <f>$AF49*'2011-15 % split'!AB49</f>
        <v>369.06995013922796</v>
      </c>
      <c r="AC49" s="93">
        <f>$AF49*'2011-15 % split'!AC49</f>
        <v>0</v>
      </c>
      <c r="AD49" s="93">
        <f>$AF49*'2011-15 % split'!AD49</f>
        <v>0</v>
      </c>
      <c r="AE49" s="359">
        <f>$AF49*'2011-15 % split'!AE49</f>
        <v>0</v>
      </c>
      <c r="AF49" s="292">
        <f>'2011-15 rates summary'!P49</f>
        <v>2321.69</v>
      </c>
      <c r="AG49" s="293">
        <f>'PAL NC 3Ph CT (R) AH'!O$77</f>
        <v>1956.9698227685226</v>
      </c>
      <c r="AH49" s="150">
        <f>'PAL NC 3Ph CT (R) AH'!O$78</f>
        <v>309.67511657299258</v>
      </c>
      <c r="AI49" s="150">
        <f>'PAL NC 3Ph CT (R) AH'!O$79</f>
        <v>0</v>
      </c>
      <c r="AJ49" s="150">
        <f>'PAL NC 3Ph CT (R) AH'!O$81</f>
        <v>235.73107369151757</v>
      </c>
      <c r="AK49" s="150">
        <f>'PAL NC 3Ph CT (R) AH'!O$80</f>
        <v>280.26611345969962</v>
      </c>
      <c r="AL49" s="1003">
        <f>'PAL NC 3Ph CT (R) AH'!O$82</f>
        <v>194.78494885449126</v>
      </c>
      <c r="AM49" s="291">
        <f t="shared" si="31"/>
        <v>2977.4270753472233</v>
      </c>
      <c r="AN49" s="293">
        <f>'PAL NC 3Ph CT (R) AH'!P$77</f>
        <v>1991.4884974569713</v>
      </c>
      <c r="AO49" s="150">
        <f>'PAL NC 3Ph CT (R) AH'!P$78</f>
        <v>309.67511657299258</v>
      </c>
      <c r="AP49" s="150">
        <f>'PAL NC 3Ph CT (R) AH'!P$79</f>
        <v>0</v>
      </c>
      <c r="AQ49" s="150">
        <f>'PAL NC 3Ph CT (R) AH'!P$81</f>
        <v>239.32101585911622</v>
      </c>
      <c r="AR49" s="150">
        <f>'PAL NC 3Ph CT (R) AH'!P$80</f>
        <v>284.534278547577</v>
      </c>
      <c r="AS49" s="1003">
        <f>'PAL NC 3Ph CT (R) AH'!P$82</f>
        <v>197.75132359056602</v>
      </c>
      <c r="AT49" s="291">
        <f t="shared" si="32"/>
        <v>3022.7702320272228</v>
      </c>
      <c r="AU49" s="293">
        <f>'PAL NC 3Ph CT (R) AH'!Q$77</f>
        <v>2026.6160414741062</v>
      </c>
      <c r="AV49" s="150">
        <f>'PAL NC 3Ph CT (R) AH'!Q$78</f>
        <v>309.67511657299258</v>
      </c>
      <c r="AW49" s="150">
        <f>'PAL NC 3Ph CT (R) AH'!Q$79</f>
        <v>0</v>
      </c>
      <c r="AX49" s="150">
        <f>'PAL NC 3Ph CT (R) AH'!Q$81</f>
        <v>242.97428043689825</v>
      </c>
      <c r="AY49" s="150">
        <f>'PAL NC 3Ph CT (R) AH'!Q$80</f>
        <v>288.87772911020767</v>
      </c>
      <c r="AZ49" s="1003">
        <f>'PAL NC 3Ph CT (R) AH'!Q$82</f>
        <v>200.77002173159437</v>
      </c>
      <c r="BA49" s="291">
        <f t="shared" si="33"/>
        <v>3068.9131893257991</v>
      </c>
      <c r="BB49" s="293">
        <f>'PAL NC 3Ph CT (R) AH'!R$77</f>
        <v>2062.3631945676943</v>
      </c>
      <c r="BC49" s="150">
        <f>'PAL NC 3Ph CT (R) AH'!R$78</f>
        <v>309.67511657299258</v>
      </c>
      <c r="BD49" s="150">
        <f>'PAL NC 3Ph CT (R) AH'!R$79</f>
        <v>0</v>
      </c>
      <c r="BE49" s="150">
        <f>'PAL NC 3Ph CT (R) AH'!R$81</f>
        <v>246.69198435863143</v>
      </c>
      <c r="BF49" s="150">
        <f>'PAL NC 3Ph CT (R) AH'!R$80</f>
        <v>293.29779309592368</v>
      </c>
      <c r="BG49" s="1003">
        <f>'PAL NC 3Ph CT (R) AH'!R$82</f>
        <v>203.84196620166696</v>
      </c>
      <c r="BH49" s="291">
        <f t="shared" si="34"/>
        <v>3115.8700547969088</v>
      </c>
      <c r="BI49" s="293">
        <f>'PAL NC 3Ph CT (R) AH'!S$77</f>
        <v>2098.7408859221787</v>
      </c>
      <c r="BJ49" s="150">
        <f>'PAL NC 3Ph CT (R) AH'!S$78</f>
        <v>309.67511657299258</v>
      </c>
      <c r="BK49" s="150">
        <f>'PAL NC 3Ph CT (R) AH'!S$79</f>
        <v>0</v>
      </c>
      <c r="BL49" s="150">
        <f>'PAL NC 3Ph CT (R) AH'!S$81</f>
        <v>250.47526425949778</v>
      </c>
      <c r="BM49" s="150">
        <f>'PAL NC 3Ph CT (R) AH'!S$80</f>
        <v>297.79582187652289</v>
      </c>
      <c r="BN49" s="1003">
        <f>'PAL NC 3Ph CT (R) AH'!S$82</f>
        <v>206.96809620418344</v>
      </c>
      <c r="BO49" s="291">
        <f t="shared" si="35"/>
        <v>3163.6551848353752</v>
      </c>
      <c r="BP49" s="280">
        <f>SUM(AM49,AT49,BA49,BH49,BO49)-SUM('PAL NC 3Ph CT (R) AH'!O84:S84)</f>
        <v>0</v>
      </c>
      <c r="BQ49"/>
      <c r="BR49"/>
    </row>
    <row r="50" spans="2:70" s="96" customFormat="1">
      <c r="B50" s="332"/>
      <c r="C50" s="359"/>
      <c r="D50" s="93"/>
      <c r="E50" s="93"/>
      <c r="F50" s="93"/>
      <c r="G50" s="359"/>
      <c r="H50" s="292"/>
      <c r="I50" s="358"/>
      <c r="J50" s="93"/>
      <c r="K50" s="93"/>
      <c r="L50" s="93"/>
      <c r="M50" s="359"/>
      <c r="N50" s="292"/>
      <c r="O50" s="358"/>
      <c r="P50" s="93"/>
      <c r="Q50" s="93"/>
      <c r="R50" s="93"/>
      <c r="S50" s="359"/>
      <c r="T50" s="292"/>
      <c r="U50" s="358"/>
      <c r="V50" s="93"/>
      <c r="W50" s="93"/>
      <c r="X50" s="93"/>
      <c r="Y50" s="359"/>
      <c r="Z50" s="292"/>
      <c r="AA50" s="358"/>
      <c r="AB50" s="93"/>
      <c r="AC50" s="93"/>
      <c r="AD50" s="93"/>
      <c r="AE50" s="359"/>
      <c r="AF50" s="292"/>
      <c r="AG50" s="294"/>
      <c r="AH50" s="242"/>
      <c r="AI50" s="242"/>
      <c r="AJ50" s="242"/>
      <c r="AK50" s="242"/>
      <c r="AL50" s="1005"/>
      <c r="AM50" s="291"/>
      <c r="AN50" s="294"/>
      <c r="AO50" s="242"/>
      <c r="AP50" s="242"/>
      <c r="AQ50" s="242"/>
      <c r="AR50" s="242"/>
      <c r="AS50" s="1005"/>
      <c r="AT50" s="291"/>
      <c r="AU50" s="294"/>
      <c r="AV50" s="242"/>
      <c r="AW50" s="242"/>
      <c r="AX50" s="242"/>
      <c r="AY50" s="242"/>
      <c r="AZ50" s="1005"/>
      <c r="BA50" s="291"/>
      <c r="BB50" s="294"/>
      <c r="BC50" s="242"/>
      <c r="BD50" s="242"/>
      <c r="BE50" s="242"/>
      <c r="BF50" s="242"/>
      <c r="BG50" s="1005"/>
      <c r="BH50" s="291"/>
      <c r="BI50" s="294"/>
      <c r="BJ50" s="242"/>
      <c r="BK50" s="242"/>
      <c r="BL50" s="242"/>
      <c r="BM50" s="242"/>
      <c r="BN50" s="1005"/>
      <c r="BO50" s="291"/>
      <c r="BP50" s="280"/>
      <c r="BQ50"/>
      <c r="BR50"/>
    </row>
    <row r="51" spans="2:70" s="96" customFormat="1">
      <c r="B51" s="332" t="s">
        <v>73</v>
      </c>
      <c r="C51" s="359"/>
      <c r="D51" s="93"/>
      <c r="E51" s="93"/>
      <c r="F51" s="93"/>
      <c r="G51" s="359"/>
      <c r="H51" s="292"/>
      <c r="I51" s="358"/>
      <c r="J51" s="93"/>
      <c r="K51" s="93"/>
      <c r="L51" s="93"/>
      <c r="M51" s="359"/>
      <c r="N51" s="292"/>
      <c r="O51" s="358"/>
      <c r="P51" s="93"/>
      <c r="Q51" s="93"/>
      <c r="R51" s="93"/>
      <c r="S51" s="359"/>
      <c r="T51" s="292"/>
      <c r="U51" s="358"/>
      <c r="V51" s="93"/>
      <c r="W51" s="93"/>
      <c r="X51" s="93"/>
      <c r="Y51" s="359"/>
      <c r="Z51" s="292"/>
      <c r="AA51" s="358"/>
      <c r="AB51" s="93"/>
      <c r="AC51" s="93"/>
      <c r="AD51" s="93"/>
      <c r="AE51" s="359"/>
      <c r="AF51" s="292"/>
      <c r="AG51" s="294"/>
      <c r="AH51" s="242"/>
      <c r="AI51" s="242"/>
      <c r="AJ51" s="242"/>
      <c r="AK51" s="242"/>
      <c r="AL51" s="1005"/>
      <c r="AM51" s="291"/>
      <c r="AN51" s="294"/>
      <c r="AO51" s="242"/>
      <c r="AP51" s="242"/>
      <c r="AQ51" s="242"/>
      <c r="AR51" s="242"/>
      <c r="AS51" s="1005"/>
      <c r="AT51" s="291"/>
      <c r="AU51" s="294"/>
      <c r="AV51" s="242"/>
      <c r="AW51" s="242"/>
      <c r="AX51" s="242"/>
      <c r="AY51" s="242"/>
      <c r="AZ51" s="1005"/>
      <c r="BA51" s="291"/>
      <c r="BB51" s="294"/>
      <c r="BC51" s="242"/>
      <c r="BD51" s="242"/>
      <c r="BE51" s="242"/>
      <c r="BF51" s="242"/>
      <c r="BG51" s="1005"/>
      <c r="BH51" s="291"/>
      <c r="BI51" s="294"/>
      <c r="BJ51" s="242"/>
      <c r="BK51" s="242"/>
      <c r="BL51" s="242"/>
      <c r="BM51" s="242"/>
      <c r="BN51" s="1005"/>
      <c r="BO51" s="291"/>
      <c r="BP51" s="280"/>
      <c r="BQ51"/>
      <c r="BR51"/>
    </row>
    <row r="52" spans="2:70" s="96" customFormat="1">
      <c r="B52" s="332" t="s">
        <v>67</v>
      </c>
      <c r="C52" s="359">
        <f>$H52*'2011-15 % split'!C52</f>
        <v>192.04521036071122</v>
      </c>
      <c r="D52" s="93">
        <f>$H52*'2011-15 % split'!D52</f>
        <v>84.0847896392888</v>
      </c>
      <c r="E52" s="93">
        <f>$H52*'2011-15 % split'!E52</f>
        <v>0</v>
      </c>
      <c r="F52" s="93">
        <f>$H52*'2011-15 % split'!F52</f>
        <v>0</v>
      </c>
      <c r="G52" s="359">
        <f>$H52*'2011-15 % split'!G52</f>
        <v>0</v>
      </c>
      <c r="H52" s="292">
        <f>'2011-15 rates summary'!D52</f>
        <v>276.13</v>
      </c>
      <c r="I52" s="358">
        <f>$N52*'2011-15 % split'!I52</f>
        <v>207.93624075880652</v>
      </c>
      <c r="J52" s="93">
        <f>$N52*'2011-15 % split'!J52</f>
        <v>81.453759241193467</v>
      </c>
      <c r="K52" s="93">
        <f>$N52*'2011-15 % split'!K52</f>
        <v>0</v>
      </c>
      <c r="L52" s="93">
        <f>$N52*'2011-15 % split'!L52</f>
        <v>0</v>
      </c>
      <c r="M52" s="359">
        <f>$N52*'2011-15 % split'!M52</f>
        <v>0</v>
      </c>
      <c r="N52" s="292">
        <f>'2011-15 rates summary'!G52</f>
        <v>289.39</v>
      </c>
      <c r="O52" s="358">
        <f>$T52*'2011-15 % split'!O52</f>
        <v>217.87228562269203</v>
      </c>
      <c r="P52" s="93">
        <f>$T52*'2011-15 % split'!P52</f>
        <v>82.657714377307954</v>
      </c>
      <c r="Q52" s="93">
        <f>$T52*'2011-15 % split'!Q52</f>
        <v>0</v>
      </c>
      <c r="R52" s="93">
        <f>$T52*'2011-15 % split'!R52</f>
        <v>0</v>
      </c>
      <c r="S52" s="359">
        <f>$T52*'2011-15 % split'!S52</f>
        <v>0</v>
      </c>
      <c r="T52" s="292">
        <f>'2011-15 rates summary'!J52</f>
        <v>300.52999999999997</v>
      </c>
      <c r="U52" s="358">
        <f>$Z52*'2011-15 % split'!U52</f>
        <v>231.06249331711183</v>
      </c>
      <c r="V52" s="93">
        <f>$Z52*'2011-15 % split'!V52</f>
        <v>84.157506682888155</v>
      </c>
      <c r="W52" s="93">
        <f>$Z52*'2011-15 % split'!W52</f>
        <v>0</v>
      </c>
      <c r="X52" s="93">
        <f>$Z52*'2011-15 % split'!X52</f>
        <v>0</v>
      </c>
      <c r="Y52" s="359">
        <f>$Z52*'2011-15 % split'!Y52</f>
        <v>0</v>
      </c>
      <c r="Z52" s="292">
        <f>'2011-15 rates summary'!M52</f>
        <v>315.22000000000003</v>
      </c>
      <c r="AA52" s="358">
        <f>$AF52*'2011-15 % split'!AA52</f>
        <v>241.30076614197574</v>
      </c>
      <c r="AB52" s="93">
        <f>$AF52*'2011-15 % split'!AB52</f>
        <v>84.409233858024251</v>
      </c>
      <c r="AC52" s="93">
        <f>$AF52*'2011-15 % split'!AC52</f>
        <v>0</v>
      </c>
      <c r="AD52" s="93">
        <f>$AF52*'2011-15 % split'!AD52</f>
        <v>0</v>
      </c>
      <c r="AE52" s="359">
        <f>$AF52*'2011-15 % split'!AE52</f>
        <v>0</v>
      </c>
      <c r="AF52" s="292">
        <f>'2011-15 rates summary'!P52</f>
        <v>325.70999999999998</v>
      </c>
      <c r="AG52" s="293">
        <f>'PAL NC 1Ph (NR) BH'!O$57</f>
        <v>279.78384693299449</v>
      </c>
      <c r="AH52" s="150">
        <f>'PAL NC 1Ph (NR) BH'!O$58</f>
        <v>71.390803238917371</v>
      </c>
      <c r="AI52" s="150">
        <f>'PAL NC 1Ph (NR) BH'!O$59</f>
        <v>0</v>
      </c>
      <c r="AJ52" s="150">
        <f>'PAL NC 1Ph (NR) BH'!O$61</f>
        <v>36.522163617878832</v>
      </c>
      <c r="AK52" s="150">
        <f>'PAL NC 1Ph (NR) BH'!O$60</f>
        <v>43.422043144456559</v>
      </c>
      <c r="AL52" s="150">
        <f>'PAL NC 1Ph (NR) BH'!O$62</f>
        <v>30.178319985397312</v>
      </c>
      <c r="AM52" s="291">
        <f t="shared" ref="AM52:AM57" si="36">SUM(AG52:AL52)</f>
        <v>461.29717691964458</v>
      </c>
      <c r="AN52" s="293">
        <f>'PAL NC 1Ph (NR) BH'!P$57</f>
        <v>284.71890902899554</v>
      </c>
      <c r="AO52" s="150">
        <f>'PAL NC 1Ph (NR) BH'!P$58</f>
        <v>71.390803238917371</v>
      </c>
      <c r="AP52" s="150">
        <f>'PAL NC 1Ph (NR) BH'!P$59</f>
        <v>0</v>
      </c>
      <c r="AQ52" s="150">
        <f>'PAL NC 1Ph (NR) BH'!P$61</f>
        <v>37.035410075862941</v>
      </c>
      <c r="AR52" s="150">
        <f>'PAL NC 1Ph (NR) BH'!P$60</f>
        <v>44.032253702502899</v>
      </c>
      <c r="AS52" s="150">
        <f>'PAL NC 1Ph (NR) BH'!P$62</f>
        <v>30.602416323239517</v>
      </c>
      <c r="AT52" s="291">
        <f t="shared" ref="AT52:AT57" si="37">SUM(AN52:AS52)</f>
        <v>467.7797923695183</v>
      </c>
      <c r="AU52" s="293">
        <f>'PAL NC 1Ph (NR) BH'!Q$57</f>
        <v>289.74101988838441</v>
      </c>
      <c r="AV52" s="150">
        <f>'PAL NC 1Ph (NR) BH'!Q$58</f>
        <v>71.390803238917371</v>
      </c>
      <c r="AW52" s="150">
        <f>'PAL NC 1Ph (NR) BH'!Q$59</f>
        <v>0</v>
      </c>
      <c r="AX52" s="150">
        <f>'PAL NC 1Ph (NR) BH'!Q$61</f>
        <v>37.557709605239388</v>
      </c>
      <c r="AY52" s="150">
        <f>'PAL NC 1Ph (NR) BH'!Q$60</f>
        <v>44.653227666044614</v>
      </c>
      <c r="AZ52" s="150">
        <f>'PAL NC 1Ph (NR) BH'!Q$62</f>
        <v>31.033993227901007</v>
      </c>
      <c r="BA52" s="291">
        <f t="shared" ref="BA52:BA57" si="38">SUM(AU52:AZ52)</f>
        <v>474.37675362648685</v>
      </c>
      <c r="BB52" s="293">
        <f>'PAL NC 1Ph (NR) BH'!R$57</f>
        <v>294.85171495024173</v>
      </c>
      <c r="BC52" s="150">
        <f>'PAL NC 1Ph (NR) BH'!R$58</f>
        <v>71.390803238917371</v>
      </c>
      <c r="BD52" s="150">
        <f>'PAL NC 1Ph (NR) BH'!R$59</f>
        <v>0</v>
      </c>
      <c r="BE52" s="150">
        <f>'PAL NC 1Ph (NR) BH'!R$61</f>
        <v>38.089221891672544</v>
      </c>
      <c r="BF52" s="150">
        <f>'PAL NC 1Ph (NR) BH'!R$60</f>
        <v>45.285154889053146</v>
      </c>
      <c r="BG52" s="150">
        <f>'PAL NC 1Ph (NR) BH'!R$62</f>
        <v>31.473182647891939</v>
      </c>
      <c r="BH52" s="291">
        <f t="shared" ref="BH52:BH57" si="39">SUM(BB52:BG52)</f>
        <v>481.09007761777673</v>
      </c>
      <c r="BI52" s="293">
        <f>'PAL NC 1Ph (NR) BH'!S$57</f>
        <v>300.05255673700992</v>
      </c>
      <c r="BJ52" s="150">
        <f>'PAL NC 1Ph (NR) BH'!S$58</f>
        <v>71.390803238917371</v>
      </c>
      <c r="BK52" s="150">
        <f>'PAL NC 1Ph (NR) BH'!S$59</f>
        <v>0</v>
      </c>
      <c r="BL52" s="150">
        <f>'PAL NC 1Ph (NR) BH'!S$61</f>
        <v>38.630109437496436</v>
      </c>
      <c r="BM52" s="150">
        <f>'PAL NC 1Ph (NR) BH'!S$60</f>
        <v>45.928228574303461</v>
      </c>
      <c r="BN52" s="150">
        <f>'PAL NC 1Ph (NR) BH'!S$62</f>
        <v>31.920118859140906</v>
      </c>
      <c r="BO52" s="291">
        <f t="shared" ref="BO52:BO57" si="40">SUM(BI52:BN52)</f>
        <v>487.92181684686813</v>
      </c>
      <c r="BP52" s="280">
        <f>SUM(AM52,AT52,BA52,BH52,BO52)-SUM('PAL NC 1Ph (NR) BH'!O64:S64)</f>
        <v>0</v>
      </c>
      <c r="BQ52"/>
      <c r="BR52"/>
    </row>
    <row r="53" spans="2:70" s="96" customFormat="1">
      <c r="B53" s="332" t="s">
        <v>68</v>
      </c>
      <c r="C53" s="359">
        <f>$H53*'2011-15 % split'!C53</f>
        <v>217.47342392950125</v>
      </c>
      <c r="D53" s="93">
        <f>$H53*'2011-15 % split'!D53</f>
        <v>84.086576070498722</v>
      </c>
      <c r="E53" s="93">
        <f>$H53*'2011-15 % split'!E53</f>
        <v>0</v>
      </c>
      <c r="F53" s="93">
        <f>$H53*'2011-15 % split'!F53</f>
        <v>0</v>
      </c>
      <c r="G53" s="359">
        <f>$H53*'2011-15 % split'!G53</f>
        <v>0</v>
      </c>
      <c r="H53" s="292">
        <f>'2011-15 rates summary'!D53</f>
        <v>301.56</v>
      </c>
      <c r="I53" s="358">
        <f>$N53*'2011-15 % split'!I53</f>
        <v>233.85770790545718</v>
      </c>
      <c r="J53" s="93">
        <f>$N53*'2011-15 % split'!J53</f>
        <v>82.182292094542873</v>
      </c>
      <c r="K53" s="93">
        <f>$N53*'2011-15 % split'!K53</f>
        <v>0</v>
      </c>
      <c r="L53" s="93">
        <f>$N53*'2011-15 % split'!L53</f>
        <v>0</v>
      </c>
      <c r="M53" s="359">
        <f>$N53*'2011-15 % split'!M53</f>
        <v>0</v>
      </c>
      <c r="N53" s="292">
        <f>'2011-15 rates summary'!G53</f>
        <v>316.04000000000002</v>
      </c>
      <c r="O53" s="358">
        <f>$T53*'2011-15 % split'!O53</f>
        <v>244.87076930685623</v>
      </c>
      <c r="P53" s="93">
        <f>$T53*'2011-15 % split'!P53</f>
        <v>83.329230693143785</v>
      </c>
      <c r="Q53" s="93">
        <f>$T53*'2011-15 % split'!Q53</f>
        <v>0</v>
      </c>
      <c r="R53" s="93">
        <f>$T53*'2011-15 % split'!R53</f>
        <v>0</v>
      </c>
      <c r="S53" s="359">
        <f>$T53*'2011-15 % split'!S53</f>
        <v>0</v>
      </c>
      <c r="T53" s="292">
        <f>'2011-15 rates summary'!J53</f>
        <v>328.2</v>
      </c>
      <c r="U53" s="358">
        <f>$Z53*'2011-15 % split'!U53</f>
        <v>259.47036054566689</v>
      </c>
      <c r="V53" s="93">
        <f>$Z53*'2011-15 % split'!V53</f>
        <v>84.769639454333074</v>
      </c>
      <c r="W53" s="93">
        <f>$Z53*'2011-15 % split'!W53</f>
        <v>0</v>
      </c>
      <c r="X53" s="93">
        <f>$Z53*'2011-15 % split'!X53</f>
        <v>0</v>
      </c>
      <c r="Y53" s="359">
        <f>$Z53*'2011-15 % split'!Y53</f>
        <v>0</v>
      </c>
      <c r="Z53" s="292">
        <f>'2011-15 rates summary'!M53</f>
        <v>344.24</v>
      </c>
      <c r="AA53" s="358">
        <f>$AF53*'2011-15 % split'!AA53</f>
        <v>270.76523114155833</v>
      </c>
      <c r="AB53" s="93">
        <f>$AF53*'2011-15 % split'!AB53</f>
        <v>84.934768858441672</v>
      </c>
      <c r="AC53" s="93">
        <f>$AF53*'2011-15 % split'!AC53</f>
        <v>0</v>
      </c>
      <c r="AD53" s="93">
        <f>$AF53*'2011-15 % split'!AD53</f>
        <v>0</v>
      </c>
      <c r="AE53" s="359">
        <f>$AF53*'2011-15 % split'!AE53</f>
        <v>0</v>
      </c>
      <c r="AF53" s="292">
        <f>'2011-15 rates summary'!P53</f>
        <v>355.7</v>
      </c>
      <c r="AG53" s="293">
        <f>'PAL NC 1Ph (NR) AH'!O$57</f>
        <v>321.26961397503874</v>
      </c>
      <c r="AH53" s="150">
        <f>'PAL NC 1Ph (NR) AH'!O$58</f>
        <v>71.390803238917371</v>
      </c>
      <c r="AI53" s="150">
        <f>'PAL NC 1Ph (NR) AH'!O$59</f>
        <v>0</v>
      </c>
      <c r="AJ53" s="150">
        <f>'PAL NC 1Ph (NR) AH'!O$61</f>
        <v>40.836683390251437</v>
      </c>
      <c r="AK53" s="150">
        <f>'PAL NC 1Ph (NR) AH'!O$60</f>
        <v>48.55167526767125</v>
      </c>
      <c r="AL53" s="150">
        <f>'PAL NC 1Ph (NR) AH'!O$62</f>
        <v>33.743414311031522</v>
      </c>
      <c r="AM53" s="291">
        <f t="shared" si="36"/>
        <v>515.7921901829103</v>
      </c>
      <c r="AN53" s="293">
        <f>'PAL NC 1Ph (NR) AH'!P$57</f>
        <v>326.93643681669062</v>
      </c>
      <c r="AO53" s="150">
        <f>'PAL NC 1Ph (NR) AH'!P$58</f>
        <v>71.390803238917371</v>
      </c>
      <c r="AP53" s="150">
        <f>'PAL NC 1Ph (NR) AH'!P$59</f>
        <v>0</v>
      </c>
      <c r="AQ53" s="150">
        <f>'PAL NC 1Ph (NR) AH'!P$61</f>
        <v>41.426032965783229</v>
      </c>
      <c r="AR53" s="150">
        <f>'PAL NC 1Ph (NR) AH'!P$60</f>
        <v>49.252366578395822</v>
      </c>
      <c r="AS53" s="150">
        <f>'PAL NC 1Ph (NR) AH'!P$62</f>
        <v>34.230394771985097</v>
      </c>
      <c r="AT53" s="291">
        <f t="shared" si="37"/>
        <v>523.23603437177212</v>
      </c>
      <c r="AU53" s="293">
        <f>'PAL NC 1Ph (NR) AH'!Q$57</f>
        <v>332.70321583135654</v>
      </c>
      <c r="AV53" s="150">
        <f>'PAL NC 1Ph (NR) AH'!Q$58</f>
        <v>71.390803238917371</v>
      </c>
      <c r="AW53" s="150">
        <f>'PAL NC 1Ph (NR) AH'!Q$59</f>
        <v>0</v>
      </c>
      <c r="AX53" s="150">
        <f>'PAL NC 1Ph (NR) AH'!Q$61</f>
        <v>42.025777983308487</v>
      </c>
      <c r="AY53" s="150">
        <f>'PAL NC 1Ph (NR) AH'!Q$60</f>
        <v>49.965417270001232</v>
      </c>
      <c r="AZ53" s="150">
        <f>'PAL NC 1Ph (NR) AH'!Q$62</f>
        <v>34.72596500265086</v>
      </c>
      <c r="BA53" s="291">
        <f t="shared" si="38"/>
        <v>530.81117932623454</v>
      </c>
      <c r="BB53" s="293">
        <f>'PAL NC 1Ph (NR) AH'!R$57</f>
        <v>338.57171412983138</v>
      </c>
      <c r="BC53" s="150">
        <f>'PAL NC 1Ph (NR) AH'!R$58</f>
        <v>71.390803238917371</v>
      </c>
      <c r="BD53" s="150">
        <f>'PAL NC 1Ph (NR) AH'!R$59</f>
        <v>0</v>
      </c>
      <c r="BE53" s="150">
        <f>'PAL NC 1Ph (NR) AH'!R$61</f>
        <v>42.63610180634987</v>
      </c>
      <c r="BF53" s="150">
        <f>'PAL NC 1Ph (NR) AH'!R$60</f>
        <v>50.691045347611045</v>
      </c>
      <c r="BG53" s="150">
        <f>'PAL NC 1Ph (NR) AH'!R$62</f>
        <v>35.230276516589683</v>
      </c>
      <c r="BH53" s="291">
        <f t="shared" si="39"/>
        <v>538.5199410392994</v>
      </c>
      <c r="BI53" s="293">
        <f>'PAL NC 1Ph (NR) AH'!S$57</f>
        <v>344.54372592213628</v>
      </c>
      <c r="BJ53" s="150">
        <f>'PAL NC 1Ph (NR) AH'!S$58</f>
        <v>71.390803238917371</v>
      </c>
      <c r="BK53" s="150">
        <f>'PAL NC 1Ph (NR) AH'!S$59</f>
        <v>0</v>
      </c>
      <c r="BL53" s="150">
        <f>'PAL NC 1Ph (NR) AH'!S$61</f>
        <v>43.257191032749581</v>
      </c>
      <c r="BM53" s="150">
        <f>'PAL NC 1Ph (NR) AH'!S$60</f>
        <v>51.429472661705965</v>
      </c>
      <c r="BN53" s="150">
        <f>'PAL NC 1Ph (NR) AH'!S$62</f>
        <v>35.743483499885649</v>
      </c>
      <c r="BO53" s="291">
        <f t="shared" si="40"/>
        <v>546.36467635539486</v>
      </c>
      <c r="BP53" s="280">
        <f>SUM(AM53,AT53,BA53,BH53,BO53)-SUM('PAL NC 1Ph (NR) AH'!O64:S64)</f>
        <v>0</v>
      </c>
      <c r="BQ53"/>
      <c r="BR53"/>
    </row>
    <row r="54" spans="2:70" s="96" customFormat="1">
      <c r="B54" s="332" t="s">
        <v>69</v>
      </c>
      <c r="C54" s="359">
        <f>$H54*'2011-15 % split'!C54</f>
        <v>192.04879066922427</v>
      </c>
      <c r="D54" s="93">
        <f>$H54*'2011-15 % split'!D54</f>
        <v>186.56120933077571</v>
      </c>
      <c r="E54" s="93">
        <f>$H54*'2011-15 % split'!E54</f>
        <v>0</v>
      </c>
      <c r="F54" s="93">
        <f>$H54*'2011-15 % split'!F54</f>
        <v>0</v>
      </c>
      <c r="G54" s="359">
        <f>$H54*'2011-15 % split'!G54</f>
        <v>0</v>
      </c>
      <c r="H54" s="292">
        <f>'2011-15 rates summary'!D54</f>
        <v>378.61</v>
      </c>
      <c r="I54" s="358">
        <f>$N54*'2011-15 % split'!I54</f>
        <v>212.28774511099422</v>
      </c>
      <c r="J54" s="93">
        <f>$N54*'2011-15 % split'!J54</f>
        <v>184.5022548890058</v>
      </c>
      <c r="K54" s="93">
        <f>$N54*'2011-15 % split'!K54</f>
        <v>0</v>
      </c>
      <c r="L54" s="93">
        <f>$N54*'2011-15 % split'!L54</f>
        <v>0</v>
      </c>
      <c r="M54" s="359">
        <f>$N54*'2011-15 % split'!M54</f>
        <v>0</v>
      </c>
      <c r="N54" s="292">
        <f>'2011-15 rates summary'!G54</f>
        <v>396.79</v>
      </c>
      <c r="O54" s="358">
        <f>$T54*'2011-15 % split'!O54</f>
        <v>223.73425488618147</v>
      </c>
      <c r="P54" s="93">
        <f>$T54*'2011-15 % split'!P54</f>
        <v>188.32574511381853</v>
      </c>
      <c r="Q54" s="93">
        <f>$T54*'2011-15 % split'!Q54</f>
        <v>0</v>
      </c>
      <c r="R54" s="93">
        <f>$T54*'2011-15 % split'!R54</f>
        <v>0</v>
      </c>
      <c r="S54" s="359">
        <f>$T54*'2011-15 % split'!S54</f>
        <v>0</v>
      </c>
      <c r="T54" s="292">
        <f>'2011-15 rates summary'!J54</f>
        <v>412.06</v>
      </c>
      <c r="U54" s="358">
        <f>$Z54*'2011-15 % split'!U54</f>
        <v>239.03690098831186</v>
      </c>
      <c r="V54" s="93">
        <f>$Z54*'2011-15 % split'!V54</f>
        <v>193.16309901168816</v>
      </c>
      <c r="W54" s="93">
        <f>$Z54*'2011-15 % split'!W54</f>
        <v>0</v>
      </c>
      <c r="X54" s="93">
        <f>$Z54*'2011-15 % split'!X54</f>
        <v>0</v>
      </c>
      <c r="Y54" s="359">
        <f>$Z54*'2011-15 % split'!Y54</f>
        <v>0</v>
      </c>
      <c r="Z54" s="292">
        <f>'2011-15 rates summary'!M54</f>
        <v>432.2</v>
      </c>
      <c r="AA54" s="358">
        <f>$AF54*'2011-15 % split'!AA54</f>
        <v>251.44180137681388</v>
      </c>
      <c r="AB54" s="93">
        <f>$AF54*'2011-15 % split'!AB54</f>
        <v>195.14819862318609</v>
      </c>
      <c r="AC54" s="93">
        <f>$AF54*'2011-15 % split'!AC54</f>
        <v>0</v>
      </c>
      <c r="AD54" s="93">
        <f>$AF54*'2011-15 % split'!AD54</f>
        <v>0</v>
      </c>
      <c r="AE54" s="359">
        <f>$AF54*'2011-15 % split'!AE54</f>
        <v>0</v>
      </c>
      <c r="AF54" s="292">
        <f>'2011-15 rates summary'!P54</f>
        <v>446.59</v>
      </c>
      <c r="AG54" s="293">
        <f>'PAL NC 3Ph DC (NR) BH'!O$57</f>
        <v>279.78384693299449</v>
      </c>
      <c r="AH54" s="150">
        <f>'PAL NC 3Ph DC (NR) BH'!O$58</f>
        <v>158.39376356770171</v>
      </c>
      <c r="AI54" s="150">
        <f>'PAL NC 3Ph DC (NR) BH'!O$59</f>
        <v>0</v>
      </c>
      <c r="AJ54" s="150">
        <f>'PAL NC 3Ph DC (NR) BH'!O$61</f>
        <v>45.570471492072407</v>
      </c>
      <c r="AK54" s="150">
        <f>'PAL NC 3Ph DC (NR) BH'!O$60</f>
        <v>54.179785183190077</v>
      </c>
      <c r="AL54" s="150">
        <f>'PAL NC 3Ph DC (NR) BH'!O$62</f>
        <v>37.654950702317109</v>
      </c>
      <c r="AM54" s="291">
        <f t="shared" si="36"/>
        <v>575.58281787827582</v>
      </c>
      <c r="AN54" s="293">
        <f>'PAL NC 3Ph DC (NR) BH'!P$57</f>
        <v>284.71890902899554</v>
      </c>
      <c r="AO54" s="150">
        <f>'PAL NC 3Ph DC (NR) BH'!P$58</f>
        <v>158.39376356770171</v>
      </c>
      <c r="AP54" s="150">
        <f>'PAL NC 3Ph DC (NR) BH'!P$59</f>
        <v>0</v>
      </c>
      <c r="AQ54" s="150">
        <f>'PAL NC 3Ph DC (NR) BH'!P$61</f>
        <v>46.083717950056517</v>
      </c>
      <c r="AR54" s="150">
        <f>'PAL NC 3Ph DC (NR) BH'!P$60</f>
        <v>54.789995741236417</v>
      </c>
      <c r="AS54" s="150">
        <f>'PAL NC 3Ph DC (NR) BH'!P$62</f>
        <v>38.079047040159317</v>
      </c>
      <c r="AT54" s="291">
        <f t="shared" si="37"/>
        <v>582.06543332814954</v>
      </c>
      <c r="AU54" s="293">
        <f>'PAL NC 3Ph DC (NR) BH'!Q$57</f>
        <v>289.74101988838436</v>
      </c>
      <c r="AV54" s="150">
        <f>'PAL NC 3Ph DC (NR) BH'!Q$58</f>
        <v>158.39376356770171</v>
      </c>
      <c r="AW54" s="150">
        <f>'PAL NC 3Ph DC (NR) BH'!Q$59</f>
        <v>0</v>
      </c>
      <c r="AX54" s="150">
        <f>'PAL NC 3Ph DC (NR) BH'!Q$61</f>
        <v>46.60601747943295</v>
      </c>
      <c r="AY54" s="150">
        <f>'PAL NC 3Ph DC (NR) BH'!Q$60</f>
        <v>55.410969704778132</v>
      </c>
      <c r="AZ54" s="150">
        <f>'PAL NC 3Ph DC (NR) BH'!Q$62</f>
        <v>38.510623944820807</v>
      </c>
      <c r="BA54" s="291">
        <f t="shared" si="38"/>
        <v>588.66239458511802</v>
      </c>
      <c r="BB54" s="293">
        <f>'PAL NC 3Ph DC (NR) BH'!R$57</f>
        <v>294.85171495024167</v>
      </c>
      <c r="BC54" s="150">
        <f>'PAL NC 3Ph DC (NR) BH'!R$58</f>
        <v>158.39376356770171</v>
      </c>
      <c r="BD54" s="150">
        <f>'PAL NC 3Ph DC (NR) BH'!R$59</f>
        <v>0</v>
      </c>
      <c r="BE54" s="150">
        <f>'PAL NC 3Ph DC (NR) BH'!R$61</f>
        <v>47.137529765866113</v>
      </c>
      <c r="BF54" s="150">
        <f>'PAL NC 3Ph DC (NR) BH'!R$60</f>
        <v>56.042896927786671</v>
      </c>
      <c r="BG54" s="150">
        <f>'PAL NC 3Ph DC (NR) BH'!R$62</f>
        <v>38.949813364811732</v>
      </c>
      <c r="BH54" s="291">
        <f t="shared" si="39"/>
        <v>595.37571857640796</v>
      </c>
      <c r="BI54" s="293">
        <f>'PAL NC 3Ph DC (NR) BH'!S$57</f>
        <v>300.05255673700992</v>
      </c>
      <c r="BJ54" s="150">
        <f>'PAL NC 3Ph DC (NR) BH'!S$58</f>
        <v>158.39376356770171</v>
      </c>
      <c r="BK54" s="150">
        <f>'PAL NC 3Ph DC (NR) BH'!S$59</f>
        <v>0</v>
      </c>
      <c r="BL54" s="150">
        <f>'PAL NC 3Ph DC (NR) BH'!S$61</f>
        <v>47.678417311690012</v>
      </c>
      <c r="BM54" s="150">
        <f>'PAL NC 3Ph DC (NR) BH'!S$60</f>
        <v>56.685970613036979</v>
      </c>
      <c r="BN54" s="150">
        <f>'PAL NC 3Ph DC (NR) BH'!S$62</f>
        <v>39.396749576060706</v>
      </c>
      <c r="BO54" s="291">
        <f t="shared" si="40"/>
        <v>602.20745780549942</v>
      </c>
      <c r="BP54" s="280">
        <f>SUM(AM54,AT54,BA54,BH54,BO54)-SUM('PAL NC 3Ph DC (NR) BH'!O64:S64)</f>
        <v>0</v>
      </c>
      <c r="BQ54"/>
      <c r="BR54"/>
    </row>
    <row r="55" spans="2:70" s="96" customFormat="1">
      <c r="B55" s="332" t="s">
        <v>70</v>
      </c>
      <c r="C55" s="359">
        <f>$H55*'2011-15 % split'!C55</f>
        <v>217.47066872435073</v>
      </c>
      <c r="D55" s="93">
        <f>$H55*'2011-15 % split'!D55</f>
        <v>186.55933127564921</v>
      </c>
      <c r="E55" s="93">
        <f>$H55*'2011-15 % split'!E55</f>
        <v>0</v>
      </c>
      <c r="F55" s="93">
        <f>$H55*'2011-15 % split'!F55</f>
        <v>0</v>
      </c>
      <c r="G55" s="359">
        <f>$H55*'2011-15 % split'!G55</f>
        <v>0</v>
      </c>
      <c r="H55" s="292">
        <f>'2011-15 rates summary'!D55</f>
        <v>404.03</v>
      </c>
      <c r="I55" s="358">
        <f>$N55*'2011-15 % split'!I55</f>
        <v>237.92336099455386</v>
      </c>
      <c r="J55" s="93">
        <f>$N55*'2011-15 % split'!J55</f>
        <v>185.50663900544617</v>
      </c>
      <c r="K55" s="93">
        <f>$N55*'2011-15 % split'!K55</f>
        <v>0</v>
      </c>
      <c r="L55" s="93">
        <f>$N55*'2011-15 % split'!L55</f>
        <v>0</v>
      </c>
      <c r="M55" s="359">
        <f>$N55*'2011-15 % split'!M55</f>
        <v>0</v>
      </c>
      <c r="N55" s="292">
        <f>'2011-15 rates summary'!G55</f>
        <v>423.43</v>
      </c>
      <c r="O55" s="358">
        <f>$T55*'2011-15 % split'!O55</f>
        <v>250.55610009082193</v>
      </c>
      <c r="P55" s="93">
        <f>$T55*'2011-15 % split'!P55</f>
        <v>189.17389990917809</v>
      </c>
      <c r="Q55" s="93">
        <f>$T55*'2011-15 % split'!Q55</f>
        <v>0</v>
      </c>
      <c r="R55" s="93">
        <f>$T55*'2011-15 % split'!R55</f>
        <v>0</v>
      </c>
      <c r="S55" s="359">
        <f>$T55*'2011-15 % split'!S55</f>
        <v>0</v>
      </c>
      <c r="T55" s="292">
        <f>'2011-15 rates summary'!J55</f>
        <v>439.73</v>
      </c>
      <c r="U55" s="358">
        <f>$Z55*'2011-15 % split'!U55</f>
        <v>267.39710100271111</v>
      </c>
      <c r="V55" s="93">
        <f>$Z55*'2011-15 % split'!V55</f>
        <v>193.82289899728892</v>
      </c>
      <c r="W55" s="93">
        <f>$Z55*'2011-15 % split'!W55</f>
        <v>0</v>
      </c>
      <c r="X55" s="93">
        <f>$Z55*'2011-15 % split'!X55</f>
        <v>0</v>
      </c>
      <c r="Y55" s="359">
        <f>$Z55*'2011-15 % split'!Y55</f>
        <v>0</v>
      </c>
      <c r="Z55" s="292">
        <f>'2011-15 rates summary'!M55</f>
        <v>461.22</v>
      </c>
      <c r="AA55" s="358">
        <f>$AF55*'2011-15 % split'!AA55</f>
        <v>281.00788584499207</v>
      </c>
      <c r="AB55" s="93">
        <f>$AF55*'2011-15 % split'!AB55</f>
        <v>195.57211415500797</v>
      </c>
      <c r="AC55" s="93">
        <f>$AF55*'2011-15 % split'!AC55</f>
        <v>0</v>
      </c>
      <c r="AD55" s="93">
        <f>$AF55*'2011-15 % split'!AD55</f>
        <v>0</v>
      </c>
      <c r="AE55" s="359">
        <f>$AF55*'2011-15 % split'!AE55</f>
        <v>0</v>
      </c>
      <c r="AF55" s="292">
        <f>'2011-15 rates summary'!P55</f>
        <v>476.58</v>
      </c>
      <c r="AG55" s="293">
        <f>'PAL NC 3Ph DC (NR) AH'!O$57</f>
        <v>321.26961397503874</v>
      </c>
      <c r="AH55" s="150">
        <f>'PAL NC 3Ph DC (NR) AH'!O$58</f>
        <v>158.39376356770171</v>
      </c>
      <c r="AI55" s="150">
        <f>'PAL NC 3Ph DC (NR) AH'!O$59</f>
        <v>0</v>
      </c>
      <c r="AJ55" s="150">
        <f>'PAL NC 3Ph DC (NR) AH'!O$61</f>
        <v>49.884991264445006</v>
      </c>
      <c r="AK55" s="150">
        <f>'PAL NC 3Ph DC (NR) AH'!O$60</f>
        <v>59.309417306404775</v>
      </c>
      <c r="AL55" s="150">
        <f>'PAL NC 3Ph DC (NR) AH'!O$62</f>
        <v>41.220045027951322</v>
      </c>
      <c r="AM55" s="291">
        <f t="shared" si="36"/>
        <v>630.07783114154154</v>
      </c>
      <c r="AN55" s="293">
        <f>'PAL NC 3Ph DC (NR) AH'!P$57</f>
        <v>326.93643681669062</v>
      </c>
      <c r="AO55" s="150">
        <f>'PAL NC 3Ph DC (NR) AH'!P$58</f>
        <v>158.39376356770171</v>
      </c>
      <c r="AP55" s="150">
        <f>'PAL NC 3Ph DC (NR) AH'!P$59</f>
        <v>0</v>
      </c>
      <c r="AQ55" s="150">
        <f>'PAL NC 3Ph DC (NR) AH'!P$61</f>
        <v>50.474340839976804</v>
      </c>
      <c r="AR55" s="150">
        <f>'PAL NC 3Ph DC (NR) AH'!P$60</f>
        <v>60.010108617129347</v>
      </c>
      <c r="AS55" s="150">
        <f>'PAL NC 3Ph DC (NR) AH'!P$62</f>
        <v>41.707025488904904</v>
      </c>
      <c r="AT55" s="291">
        <f t="shared" si="37"/>
        <v>637.52167533040347</v>
      </c>
      <c r="AU55" s="293">
        <f>'PAL NC 3Ph DC (NR) AH'!Q$57</f>
        <v>332.70321583135649</v>
      </c>
      <c r="AV55" s="150">
        <f>'PAL NC 3Ph DC (NR) AH'!Q$58</f>
        <v>158.39376356770171</v>
      </c>
      <c r="AW55" s="150">
        <f>'PAL NC 3Ph DC (NR) AH'!Q$59</f>
        <v>0</v>
      </c>
      <c r="AX55" s="150">
        <f>'PAL NC 3Ph DC (NR) AH'!Q$61</f>
        <v>51.074085857502055</v>
      </c>
      <c r="AY55" s="150">
        <f>'PAL NC 3Ph DC (NR) AH'!Q$60</f>
        <v>60.723159308734751</v>
      </c>
      <c r="AZ55" s="150">
        <f>'PAL NC 3Ph DC (NR) AH'!Q$62</f>
        <v>42.202595719570652</v>
      </c>
      <c r="BA55" s="291">
        <f t="shared" si="38"/>
        <v>645.09682028486566</v>
      </c>
      <c r="BB55" s="293">
        <f>'PAL NC 3Ph DC (NR) AH'!R$57</f>
        <v>338.57171412983132</v>
      </c>
      <c r="BC55" s="150">
        <f>'PAL NC 3Ph DC (NR) AH'!R$58</f>
        <v>158.39376356770171</v>
      </c>
      <c r="BD55" s="150">
        <f>'PAL NC 3Ph DC (NR) AH'!R$59</f>
        <v>0</v>
      </c>
      <c r="BE55" s="150">
        <f>'PAL NC 3Ph DC (NR) AH'!R$61</f>
        <v>51.684409680543439</v>
      </c>
      <c r="BF55" s="150">
        <f>'PAL NC 3Ph DC (NR) AH'!R$60</f>
        <v>61.44878738634457</v>
      </c>
      <c r="BG55" s="150">
        <f>'PAL NC 3Ph DC (NR) AH'!R$62</f>
        <v>42.706907233509476</v>
      </c>
      <c r="BH55" s="291">
        <f t="shared" si="39"/>
        <v>652.80558199793052</v>
      </c>
      <c r="BI55" s="293">
        <f>'PAL NC 3Ph DC (NR) AH'!S$57</f>
        <v>344.54372592213622</v>
      </c>
      <c r="BJ55" s="150">
        <f>'PAL NC 3Ph DC (NR) AH'!S$58</f>
        <v>158.39376356770171</v>
      </c>
      <c r="BK55" s="150">
        <f>'PAL NC 3Ph DC (NR) AH'!S$59</f>
        <v>0</v>
      </c>
      <c r="BL55" s="150">
        <f>'PAL NC 3Ph DC (NR) AH'!S$61</f>
        <v>52.305498906943143</v>
      </c>
      <c r="BM55" s="150">
        <f>'PAL NC 3Ph DC (NR) AH'!S$60</f>
        <v>62.18721470043949</v>
      </c>
      <c r="BN55" s="150">
        <f>'PAL NC 3Ph DC (NR) AH'!S$62</f>
        <v>43.220114216805449</v>
      </c>
      <c r="BO55" s="291">
        <f t="shared" si="40"/>
        <v>660.6503173140261</v>
      </c>
      <c r="BP55" s="280">
        <f>SUM(AM55,AT55,BA55,BH55,BO55)-SUM('PAL NC 3Ph DC (NR) AH'!O64:S64)</f>
        <v>0</v>
      </c>
      <c r="BQ55"/>
      <c r="BR55"/>
    </row>
    <row r="56" spans="2:70" s="96" customFormat="1">
      <c r="B56" s="332" t="s">
        <v>71</v>
      </c>
      <c r="C56" s="359">
        <f>$H56*'2011-15 % split'!C56</f>
        <v>1386.1876151747067</v>
      </c>
      <c r="D56" s="93">
        <f>$H56*'2011-15 % split'!D56</f>
        <v>364.74238482529324</v>
      </c>
      <c r="E56" s="93">
        <f>$H56*'2011-15 % split'!E56</f>
        <v>0</v>
      </c>
      <c r="F56" s="93">
        <f>$H56*'2011-15 % split'!F56</f>
        <v>0</v>
      </c>
      <c r="G56" s="359">
        <f>$H56*'2011-15 % split'!G56</f>
        <v>0</v>
      </c>
      <c r="H56" s="292">
        <f>'2011-15 rates summary'!D56</f>
        <v>1750.93</v>
      </c>
      <c r="I56" s="358">
        <f>$N56*'2011-15 % split'!I56</f>
        <v>1476.7442555440989</v>
      </c>
      <c r="J56" s="93">
        <f>$N56*'2011-15 % split'!J56</f>
        <v>358.28574445590095</v>
      </c>
      <c r="K56" s="93">
        <f>$N56*'2011-15 % split'!K56</f>
        <v>0</v>
      </c>
      <c r="L56" s="93">
        <f>$N56*'2011-15 % split'!L56</f>
        <v>0</v>
      </c>
      <c r="M56" s="359">
        <f>$N56*'2011-15 % split'!M56</f>
        <v>0</v>
      </c>
      <c r="N56" s="292">
        <f>'2011-15 rates summary'!G56</f>
        <v>1835.03</v>
      </c>
      <c r="O56" s="358">
        <f>$T56*'2011-15 % split'!O56</f>
        <v>1543.4646244939911</v>
      </c>
      <c r="P56" s="93">
        <f>$T56*'2011-15 % split'!P56</f>
        <v>362.21537550600897</v>
      </c>
      <c r="Q56" s="93">
        <f>$T56*'2011-15 % split'!Q56</f>
        <v>0</v>
      </c>
      <c r="R56" s="93">
        <f>$T56*'2011-15 % split'!R56</f>
        <v>0</v>
      </c>
      <c r="S56" s="359">
        <f>$T56*'2011-15 % split'!S56</f>
        <v>0</v>
      </c>
      <c r="T56" s="292">
        <f>'2011-15 rates summary'!J56</f>
        <v>1905.68</v>
      </c>
      <c r="U56" s="358">
        <f>$Z56*'2011-15 % split'!U56</f>
        <v>1631.2544687672494</v>
      </c>
      <c r="V56" s="93">
        <f>$Z56*'2011-15 % split'!V56</f>
        <v>367.58553123275072</v>
      </c>
      <c r="W56" s="93">
        <f>$Z56*'2011-15 % split'!W56</f>
        <v>0</v>
      </c>
      <c r="X56" s="93">
        <f>$Z56*'2011-15 % split'!X56</f>
        <v>0</v>
      </c>
      <c r="Y56" s="359">
        <f>$Z56*'2011-15 % split'!Y56</f>
        <v>0</v>
      </c>
      <c r="Z56" s="292">
        <f>'2011-15 rates summary'!M56</f>
        <v>1998.84</v>
      </c>
      <c r="AA56" s="358">
        <f>$AF56*'2011-15 % split'!AA56</f>
        <v>1698.6751919747151</v>
      </c>
      <c r="AB56" s="93">
        <f>$AF56*'2011-15 % split'!AB56</f>
        <v>366.73480802528474</v>
      </c>
      <c r="AC56" s="93">
        <f>$AF56*'2011-15 % split'!AC56</f>
        <v>0</v>
      </c>
      <c r="AD56" s="93">
        <f>$AF56*'2011-15 % split'!AD56</f>
        <v>0</v>
      </c>
      <c r="AE56" s="359">
        <f>$AF56*'2011-15 % split'!AE56</f>
        <v>0</v>
      </c>
      <c r="AF56" s="292">
        <f>'2011-15 rates summary'!P56</f>
        <v>2065.41</v>
      </c>
      <c r="AG56" s="293">
        <f>'PAL NC 3Ph CT (NR) BH'!O$77</f>
        <v>1249.5607149726466</v>
      </c>
      <c r="AH56" s="150">
        <f>'PAL NC 3Ph CT (NR) BH'!O$78</f>
        <v>309.67511657299258</v>
      </c>
      <c r="AI56" s="150">
        <f>'PAL NC 3Ph CT (NR) BH'!O$79</f>
        <v>0</v>
      </c>
      <c r="AJ56" s="150">
        <f>'PAL NC 3Ph CT (NR) BH'!O$81</f>
        <v>162.16052648074646</v>
      </c>
      <c r="AK56" s="150">
        <f>'PAL NC 3Ph CT (NR) BH'!O$80</f>
        <v>192.79639209895521</v>
      </c>
      <c r="AL56" s="150">
        <f>'PAL NC 3Ph CT (NR) BH'!O$82</f>
        <v>133.99349250877387</v>
      </c>
      <c r="AM56" s="291">
        <f t="shared" si="36"/>
        <v>2048.1862426341145</v>
      </c>
      <c r="AN56" s="293">
        <f>'PAL NC 3Ph CT (NR) BH'!P$77</f>
        <v>1271.6015146425088</v>
      </c>
      <c r="AO56" s="150">
        <f>'PAL NC 3Ph CT (NR) BH'!P$78</f>
        <v>309.67511657299258</v>
      </c>
      <c r="AP56" s="150">
        <f>'PAL NC 3Ph CT (NR) BH'!P$79</f>
        <v>0</v>
      </c>
      <c r="AQ56" s="150">
        <f>'PAL NC 3Ph CT (NR) BH'!P$81</f>
        <v>164.45276964641212</v>
      </c>
      <c r="AR56" s="150">
        <f>'PAL NC 3Ph CT (NR) BH'!P$80</f>
        <v>195.52169289653435</v>
      </c>
      <c r="AS56" s="150">
        <f>'PAL NC 3Ph CT (NR) BH'!P$82</f>
        <v>135.88757656309136</v>
      </c>
      <c r="AT56" s="291">
        <f t="shared" si="37"/>
        <v>2077.1386703215394</v>
      </c>
      <c r="AU56" s="293">
        <f>'PAL NC 3Ph CT (NR) BH'!Q$77</f>
        <v>1294.031088418556</v>
      </c>
      <c r="AV56" s="150">
        <f>'PAL NC 3Ph CT (NR) BH'!Q$78</f>
        <v>309.67511657299258</v>
      </c>
      <c r="AW56" s="150">
        <f>'PAL NC 3Ph CT (NR) BH'!Q$79</f>
        <v>0</v>
      </c>
      <c r="AX56" s="150">
        <f>'PAL NC 3Ph CT (NR) BH'!Q$81</f>
        <v>166.78544531912104</v>
      </c>
      <c r="AY56" s="150">
        <f>'PAL NC 3Ph CT (NR) BH'!Q$80</f>
        <v>198.295064834795</v>
      </c>
      <c r="AZ56" s="150">
        <f>'PAL NC 3Ph CT (NR) BH'!Q$82</f>
        <v>137.81507006018253</v>
      </c>
      <c r="BA56" s="291">
        <f t="shared" si="38"/>
        <v>2106.601785205647</v>
      </c>
      <c r="BB56" s="293">
        <f>'PAL NC 3Ph CT (NR) BH'!R$77</f>
        <v>1316.8562938244672</v>
      </c>
      <c r="BC56" s="150">
        <f>'PAL NC 3Ph CT (NR) BH'!R$78</f>
        <v>309.67511657299258</v>
      </c>
      <c r="BD56" s="150">
        <f>'PAL NC 3Ph CT (NR) BH'!R$79</f>
        <v>0</v>
      </c>
      <c r="BE56" s="150">
        <f>'PAL NC 3Ph CT (NR) BH'!R$81</f>
        <v>169.15926668133579</v>
      </c>
      <c r="BF56" s="150">
        <f>'PAL NC 3Ph CT (NR) BH'!R$80</f>
        <v>201.1173558328251</v>
      </c>
      <c r="BG56" s="150">
        <f>'PAL NC 3Ph CT (NR) BH'!R$82</f>
        <v>139.77656230381345</v>
      </c>
      <c r="BH56" s="291">
        <f t="shared" si="39"/>
        <v>2136.5845952154341</v>
      </c>
      <c r="BI56" s="293">
        <f>'PAL NC 3Ph CT (NR) BH'!S$77</f>
        <v>1340.0841093426734</v>
      </c>
      <c r="BJ56" s="150">
        <f>'PAL NC 3Ph CT (NR) BH'!S$78</f>
        <v>309.67511657299258</v>
      </c>
      <c r="BK56" s="150">
        <f>'PAL NC 3Ph CT (NR) BH'!S$79</f>
        <v>0</v>
      </c>
      <c r="BL56" s="150">
        <f>'PAL NC 3Ph CT (NR) BH'!S$81</f>
        <v>171.57495949522925</v>
      </c>
      <c r="BM56" s="150">
        <f>'PAL NC 3Ph CT (NR) BH'!S$80</f>
        <v>203.98942876602027</v>
      </c>
      <c r="BN56" s="150">
        <f>'PAL NC 3Ph CT (NR) BH'!S$82</f>
        <v>141.77265299238408</v>
      </c>
      <c r="BO56" s="291">
        <f t="shared" si="40"/>
        <v>2167.0962671692992</v>
      </c>
      <c r="BP56" s="280">
        <f>SUM(AM56,AT56,BA56,BH56,BO56)-SUM('PAL NC 3Ph CT (NR) BH'!O84:S84)</f>
        <v>0</v>
      </c>
      <c r="BQ56"/>
      <c r="BR56"/>
    </row>
    <row r="57" spans="2:70" s="96" customFormat="1">
      <c r="B57" s="332" t="s">
        <v>72</v>
      </c>
      <c r="C57" s="359">
        <f>$H57*'2011-15 % split'!C57</f>
        <v>1544.17784459787</v>
      </c>
      <c r="D57" s="93">
        <f>$H57*'2011-15 % split'!D57</f>
        <v>364.74215540212992</v>
      </c>
      <c r="E57" s="93">
        <f>$H57*'2011-15 % split'!E57</f>
        <v>0</v>
      </c>
      <c r="F57" s="93">
        <f>$H57*'2011-15 % split'!F57</f>
        <v>0</v>
      </c>
      <c r="G57" s="359">
        <f>$H57*'2011-15 % split'!G57</f>
        <v>0</v>
      </c>
      <c r="H57" s="292">
        <f>'2011-15 rates summary'!D57</f>
        <v>1908.92</v>
      </c>
      <c r="I57" s="358">
        <f>$N57*'2011-15 % split'!I57</f>
        <v>1639.56326704034</v>
      </c>
      <c r="J57" s="93">
        <f>$N57*'2011-15 % split'!J57</f>
        <v>361.04673295965983</v>
      </c>
      <c r="K57" s="93">
        <f>$N57*'2011-15 % split'!K57</f>
        <v>0</v>
      </c>
      <c r="L57" s="93">
        <f>$N57*'2011-15 % split'!L57</f>
        <v>0</v>
      </c>
      <c r="M57" s="359">
        <f>$N57*'2011-15 % split'!M57</f>
        <v>0</v>
      </c>
      <c r="N57" s="292">
        <f>'2011-15 rates summary'!G57</f>
        <v>2000.61</v>
      </c>
      <c r="O57" s="358">
        <f>$T57*'2011-15 % split'!O57</f>
        <v>1712.8077644969064</v>
      </c>
      <c r="P57" s="93">
        <f>$T57*'2011-15 % split'!P57</f>
        <v>364.82223550309368</v>
      </c>
      <c r="Q57" s="93">
        <f>$T57*'2011-15 % split'!Q57</f>
        <v>0</v>
      </c>
      <c r="R57" s="93">
        <f>$T57*'2011-15 % split'!R57</f>
        <v>0</v>
      </c>
      <c r="S57" s="359">
        <f>$T57*'2011-15 % split'!S57</f>
        <v>0</v>
      </c>
      <c r="T57" s="292">
        <f>'2011-15 rates summary'!J57</f>
        <v>2077.63</v>
      </c>
      <c r="U57" s="358">
        <f>$Z57*'2011-15 % split'!U57</f>
        <v>1809.182088427538</v>
      </c>
      <c r="V57" s="93">
        <f>$Z57*'2011-15 % split'!V57</f>
        <v>370.01791157246191</v>
      </c>
      <c r="W57" s="93">
        <f>$Z57*'2011-15 % split'!W57</f>
        <v>0</v>
      </c>
      <c r="X57" s="93">
        <f>$Z57*'2011-15 % split'!X57</f>
        <v>0</v>
      </c>
      <c r="Y57" s="359">
        <f>$Z57*'2011-15 % split'!Y57</f>
        <v>0</v>
      </c>
      <c r="Z57" s="292">
        <f>'2011-15 rates summary'!M57</f>
        <v>2179.1999999999998</v>
      </c>
      <c r="AA57" s="358">
        <f>$AF57*'2011-15 % split'!AA57</f>
        <v>1882.8492892765505</v>
      </c>
      <c r="AB57" s="93">
        <f>$AF57*'2011-15 % split'!AB57</f>
        <v>368.93071072344918</v>
      </c>
      <c r="AC57" s="93">
        <f>$AF57*'2011-15 % split'!AC57</f>
        <v>0</v>
      </c>
      <c r="AD57" s="93">
        <f>$AF57*'2011-15 % split'!AD57</f>
        <v>0</v>
      </c>
      <c r="AE57" s="359">
        <f>$AF57*'2011-15 % split'!AE57</f>
        <v>0</v>
      </c>
      <c r="AF57" s="292">
        <f>'2011-15 rates summary'!P57</f>
        <v>2251.7800000000002</v>
      </c>
      <c r="AG57" s="293">
        <f>'PAL NC 3Ph CT (NR) AH'!O$77</f>
        <v>1460.9252990219838</v>
      </c>
      <c r="AH57" s="150">
        <f>'PAL NC 3Ph CT (NR) AH'!O$78</f>
        <v>309.67511657299258</v>
      </c>
      <c r="AI57" s="150">
        <f>'PAL NC 3Ph CT (NR) AH'!O$79</f>
        <v>0</v>
      </c>
      <c r="AJ57" s="150">
        <f>'PAL NC 3Ph CT (NR) AH'!O$81</f>
        <v>184.14244322187753</v>
      </c>
      <c r="AK57" s="150">
        <f>'PAL NC 3Ph CT (NR) AH'!O$80</f>
        <v>218.93120018748766</v>
      </c>
      <c r="AL57" s="150">
        <f>'PAL NC 3Ph CT (NR) AH'!O$82</f>
        <v>152.1571841303039</v>
      </c>
      <c r="AM57" s="291">
        <f t="shared" si="36"/>
        <v>2325.8312431346453</v>
      </c>
      <c r="AN57" s="293">
        <f>'PAL NC 3Ph CT (NR) AH'!P$77</f>
        <v>1486.6943244583204</v>
      </c>
      <c r="AO57" s="150">
        <f>'PAL NC 3Ph CT (NR) AH'!P$78</f>
        <v>309.67511657299258</v>
      </c>
      <c r="AP57" s="150">
        <f>'PAL NC 3Ph CT (NR) AH'!P$79</f>
        <v>0</v>
      </c>
      <c r="AQ57" s="150">
        <f>'PAL NC 3Ph CT (NR) AH'!P$81</f>
        <v>186.82242186725654</v>
      </c>
      <c r="AR57" s="150">
        <f>'PAL NC 3Ph CT (NR) AH'!P$80</f>
        <v>222.11748864463979</v>
      </c>
      <c r="AS57" s="150">
        <f>'PAL NC 3Ph CT (NR) AH'!P$82</f>
        <v>154.37165460802467</v>
      </c>
      <c r="AT57" s="291">
        <f t="shared" si="37"/>
        <v>2359.6810061512338</v>
      </c>
      <c r="AU57" s="293">
        <f>'PAL NC 3Ph CT (NR) AH'!Q$77</f>
        <v>1512.9178855730952</v>
      </c>
      <c r="AV57" s="150">
        <f>'PAL NC 3Ph CT (NR) AH'!Q$78</f>
        <v>309.67511657299258</v>
      </c>
      <c r="AW57" s="150">
        <f>'PAL NC 3Ph CT (NR) AH'!Q$79</f>
        <v>0</v>
      </c>
      <c r="AX57" s="150">
        <f>'PAL NC 3Ph CT (NR) AH'!Q$81</f>
        <v>189.54967222319311</v>
      </c>
      <c r="AY57" s="150">
        <f>'PAL NC 3Ph CT (NR) AH'!Q$80</f>
        <v>225.35997952935946</v>
      </c>
      <c r="AZ57" s="150">
        <f>'PAL NC 3Ph CT (NR) AH'!Q$82</f>
        <v>156.62518577290484</v>
      </c>
      <c r="BA57" s="291">
        <f t="shared" si="38"/>
        <v>2394.1278396715452</v>
      </c>
      <c r="BB57" s="293">
        <f>'PAL NC 3Ph CT (NR) AH'!R$77</f>
        <v>1539.6039998477418</v>
      </c>
      <c r="BC57" s="150">
        <f>'PAL NC 3Ph CT (NR) AH'!R$78</f>
        <v>309.67511657299258</v>
      </c>
      <c r="BD57" s="150">
        <f>'PAL NC 3Ph CT (NR) AH'!R$79</f>
        <v>0</v>
      </c>
      <c r="BE57" s="150">
        <f>'PAL NC 3Ph CT (NR) AH'!R$81</f>
        <v>192.32502810775634</v>
      </c>
      <c r="BF57" s="150">
        <f>'PAL NC 3Ph CT (NR) AH'!R$80</f>
        <v>228.65966418719094</v>
      </c>
      <c r="BG57" s="150">
        <f>'PAL NC 3Ph CT (NR) AH'!R$82</f>
        <v>158.91846661009771</v>
      </c>
      <c r="BH57" s="291">
        <f t="shared" si="39"/>
        <v>2429.1822753257793</v>
      </c>
      <c r="BI57" s="293">
        <f>'PAL NC 3Ph CT (NR) AH'!S$77</f>
        <v>1566.7608261827513</v>
      </c>
      <c r="BJ57" s="150">
        <f>'PAL NC 3Ph CT (NR) AH'!S$78</f>
        <v>309.67511657299258</v>
      </c>
      <c r="BK57" s="150">
        <f>'PAL NC 3Ph CT (NR) AH'!S$79</f>
        <v>0</v>
      </c>
      <c r="BL57" s="150">
        <f>'PAL NC 3Ph CT (NR) AH'!S$81</f>
        <v>195.14933804659734</v>
      </c>
      <c r="BM57" s="150">
        <f>'PAL NC 3Ph CT (NR) AH'!S$80</f>
        <v>232.0175514498622</v>
      </c>
      <c r="BN57" s="150">
        <f>'PAL NC 3Ph CT (NR) AH'!S$82</f>
        <v>161.25219825765424</v>
      </c>
      <c r="BO57" s="291">
        <f t="shared" si="40"/>
        <v>2464.8550305098574</v>
      </c>
      <c r="BP57" s="280">
        <f>SUM(AM57,AT57,BA57,BH57,BO57)-SUM('PAL NC 3Ph CT (NR) AH'!O84:S84)</f>
        <v>0</v>
      </c>
      <c r="BQ57"/>
      <c r="BR57"/>
    </row>
    <row r="58" spans="2:70" s="96" customFormat="1">
      <c r="B58" s="332"/>
      <c r="C58" s="359"/>
      <c r="D58" s="93"/>
      <c r="E58" s="93"/>
      <c r="F58" s="93"/>
      <c r="G58" s="359"/>
      <c r="H58" s="292"/>
      <c r="I58" s="358"/>
      <c r="J58" s="93"/>
      <c r="K58" s="93"/>
      <c r="L58" s="93"/>
      <c r="M58" s="359"/>
      <c r="N58" s="292"/>
      <c r="O58" s="358"/>
      <c r="P58" s="93"/>
      <c r="Q58" s="93"/>
      <c r="R58" s="93"/>
      <c r="S58" s="359"/>
      <c r="T58" s="292"/>
      <c r="U58" s="358"/>
      <c r="V58" s="93"/>
      <c r="W58" s="93"/>
      <c r="X58" s="93"/>
      <c r="Y58" s="359"/>
      <c r="Z58" s="292"/>
      <c r="AA58" s="358"/>
      <c r="AB58" s="93"/>
      <c r="AC58" s="93"/>
      <c r="AD58" s="93"/>
      <c r="AE58" s="359"/>
      <c r="AF58" s="292"/>
      <c r="AG58" s="293"/>
      <c r="AH58" s="150"/>
      <c r="AI58" s="150"/>
      <c r="AJ58" s="150"/>
      <c r="AK58" s="150"/>
      <c r="AL58" s="1003"/>
      <c r="AM58" s="291"/>
      <c r="AN58" s="293"/>
      <c r="AO58" s="150"/>
      <c r="AP58" s="150"/>
      <c r="AQ58" s="150"/>
      <c r="AR58" s="150"/>
      <c r="AS58" s="1003"/>
      <c r="AT58" s="291"/>
      <c r="AU58" s="293"/>
      <c r="AV58" s="150"/>
      <c r="AW58" s="150"/>
      <c r="AX58" s="150"/>
      <c r="AY58" s="150"/>
      <c r="AZ58" s="1003"/>
      <c r="BA58" s="291"/>
      <c r="BB58" s="293"/>
      <c r="BC58" s="150"/>
      <c r="BD58" s="150"/>
      <c r="BE58" s="150"/>
      <c r="BF58" s="150"/>
      <c r="BG58" s="1003"/>
      <c r="BH58" s="291"/>
      <c r="BI58" s="293"/>
      <c r="BJ58" s="150"/>
      <c r="BK58" s="150"/>
      <c r="BL58" s="150"/>
      <c r="BM58" s="150"/>
      <c r="BN58" s="1003"/>
      <c r="BO58" s="291"/>
      <c r="BP58" s="280"/>
      <c r="BQ58"/>
      <c r="BR58"/>
    </row>
    <row r="59" spans="2:70" s="96" customFormat="1" ht="25.5">
      <c r="B59" s="892" t="s">
        <v>322</v>
      </c>
      <c r="C59" s="359"/>
      <c r="D59" s="93"/>
      <c r="E59" s="93"/>
      <c r="F59" s="93"/>
      <c r="G59" s="359"/>
      <c r="H59" s="292"/>
      <c r="I59" s="358"/>
      <c r="J59" s="93"/>
      <c r="K59" s="93"/>
      <c r="L59" s="93"/>
      <c r="M59" s="359"/>
      <c r="N59" s="292"/>
      <c r="O59" s="358"/>
      <c r="P59" s="93"/>
      <c r="Q59" s="93"/>
      <c r="R59" s="93"/>
      <c r="S59" s="359"/>
      <c r="T59" s="292"/>
      <c r="U59" s="358"/>
      <c r="V59" s="93"/>
      <c r="W59" s="93"/>
      <c r="X59" s="93"/>
      <c r="Y59" s="359"/>
      <c r="Z59" s="292"/>
      <c r="AA59" s="358"/>
      <c r="AB59" s="93"/>
      <c r="AC59" s="93"/>
      <c r="AD59" s="93"/>
      <c r="AE59" s="359"/>
      <c r="AF59" s="292"/>
      <c r="AG59" s="293"/>
      <c r="AH59" s="150"/>
      <c r="AI59" s="150"/>
      <c r="AJ59" s="150"/>
      <c r="AK59" s="150"/>
      <c r="AL59" s="1003"/>
      <c r="AM59" s="291"/>
      <c r="AN59" s="293"/>
      <c r="AO59" s="150"/>
      <c r="AP59" s="150"/>
      <c r="AQ59" s="150"/>
      <c r="AR59" s="150"/>
      <c r="AS59" s="1003"/>
      <c r="AT59" s="291"/>
      <c r="AU59" s="293"/>
      <c r="AV59" s="150"/>
      <c r="AW59" s="150"/>
      <c r="AX59" s="150"/>
      <c r="AY59" s="150"/>
      <c r="AZ59" s="1003"/>
      <c r="BA59" s="291"/>
      <c r="BB59" s="293"/>
      <c r="BC59" s="150"/>
      <c r="BD59" s="150"/>
      <c r="BE59" s="150"/>
      <c r="BF59" s="150"/>
      <c r="BG59" s="1003"/>
      <c r="BH59" s="291"/>
      <c r="BI59" s="293"/>
      <c r="BJ59" s="150"/>
      <c r="BK59" s="150"/>
      <c r="BL59" s="150"/>
      <c r="BM59" s="150"/>
      <c r="BN59" s="1003"/>
      <c r="BO59" s="291"/>
      <c r="BP59" s="280"/>
      <c r="BQ59"/>
      <c r="BR59"/>
    </row>
    <row r="60" spans="2:70" s="96" customFormat="1" ht="25.5">
      <c r="B60" s="892" t="s">
        <v>323</v>
      </c>
      <c r="C60" s="359"/>
      <c r="D60" s="93"/>
      <c r="E60" s="93"/>
      <c r="F60" s="93"/>
      <c r="G60" s="359"/>
      <c r="H60" s="292"/>
      <c r="I60" s="358"/>
      <c r="J60" s="93"/>
      <c r="K60" s="93"/>
      <c r="L60" s="93"/>
      <c r="M60" s="359"/>
      <c r="N60" s="292"/>
      <c r="O60" s="358"/>
      <c r="P60" s="93"/>
      <c r="Q60" s="93"/>
      <c r="R60" s="93"/>
      <c r="S60" s="359"/>
      <c r="T60" s="292"/>
      <c r="U60" s="358"/>
      <c r="V60" s="93"/>
      <c r="W60" s="93"/>
      <c r="X60" s="93"/>
      <c r="Y60" s="359"/>
      <c r="Z60" s="292"/>
      <c r="AA60" s="358"/>
      <c r="AB60" s="93"/>
      <c r="AC60" s="93"/>
      <c r="AD60" s="93"/>
      <c r="AE60" s="359"/>
      <c r="AF60" s="292"/>
      <c r="AG60" s="293"/>
      <c r="AH60" s="150"/>
      <c r="AI60" s="150"/>
      <c r="AJ60" s="150"/>
      <c r="AK60" s="150"/>
      <c r="AL60" s="1003"/>
      <c r="AM60" s="291"/>
      <c r="AN60" s="293"/>
      <c r="AO60" s="150"/>
      <c r="AP60" s="150"/>
      <c r="AQ60" s="150"/>
      <c r="AR60" s="150"/>
      <c r="AS60" s="1003"/>
      <c r="AT60" s="291"/>
      <c r="AU60" s="293"/>
      <c r="AV60" s="150"/>
      <c r="AW60" s="150"/>
      <c r="AX60" s="150"/>
      <c r="AY60" s="150"/>
      <c r="AZ60" s="1003"/>
      <c r="BA60" s="291"/>
      <c r="BB60" s="293"/>
      <c r="BC60" s="150"/>
      <c r="BD60" s="150"/>
      <c r="BE60" s="150"/>
      <c r="BF60" s="150"/>
      <c r="BG60" s="1003"/>
      <c r="BH60" s="291"/>
      <c r="BI60" s="293"/>
      <c r="BJ60" s="150"/>
      <c r="BK60" s="150"/>
      <c r="BL60" s="150"/>
      <c r="BM60" s="150"/>
      <c r="BN60" s="1003"/>
      <c r="BO60" s="291"/>
      <c r="BP60" s="280"/>
      <c r="BQ60"/>
      <c r="BR60"/>
    </row>
    <row r="61" spans="2:70" s="96" customFormat="1">
      <c r="B61" s="332"/>
      <c r="C61" s="359"/>
      <c r="D61" s="93"/>
      <c r="E61" s="93"/>
      <c r="F61" s="93"/>
      <c r="G61" s="359"/>
      <c r="H61" s="292"/>
      <c r="I61" s="358"/>
      <c r="J61" s="93"/>
      <c r="K61" s="93"/>
      <c r="L61" s="93"/>
      <c r="M61" s="359"/>
      <c r="N61" s="292"/>
      <c r="O61" s="358"/>
      <c r="P61" s="93"/>
      <c r="Q61" s="93"/>
      <c r="R61" s="93"/>
      <c r="S61" s="359"/>
      <c r="T61" s="292"/>
      <c r="U61" s="358"/>
      <c r="V61" s="93"/>
      <c r="W61" s="93"/>
      <c r="X61" s="93"/>
      <c r="Y61" s="359"/>
      <c r="Z61" s="292"/>
      <c r="AA61" s="358"/>
      <c r="AB61" s="93"/>
      <c r="AC61" s="93"/>
      <c r="AD61" s="93"/>
      <c r="AE61" s="359"/>
      <c r="AF61" s="292"/>
      <c r="AG61" s="293"/>
      <c r="AH61" s="150"/>
      <c r="AI61" s="150"/>
      <c r="AJ61" s="150"/>
      <c r="AK61" s="150"/>
      <c r="AL61" s="1003"/>
      <c r="AM61" s="291"/>
      <c r="AN61" s="293"/>
      <c r="AO61" s="150"/>
      <c r="AP61" s="150"/>
      <c r="AQ61" s="150"/>
      <c r="AR61" s="150"/>
      <c r="AS61" s="1003"/>
      <c r="AT61" s="291"/>
      <c r="AU61" s="293"/>
      <c r="AV61" s="150"/>
      <c r="AW61" s="150"/>
      <c r="AX61" s="150"/>
      <c r="AY61" s="150"/>
      <c r="AZ61" s="1003"/>
      <c r="BA61" s="291"/>
      <c r="BB61" s="293"/>
      <c r="BC61" s="150"/>
      <c r="BD61" s="150"/>
      <c r="BE61" s="150"/>
      <c r="BF61" s="150"/>
      <c r="BG61" s="1003"/>
      <c r="BH61" s="291"/>
      <c r="BI61" s="293"/>
      <c r="BJ61" s="150"/>
      <c r="BK61" s="150"/>
      <c r="BL61" s="150"/>
      <c r="BM61" s="150"/>
      <c r="BN61" s="1003"/>
      <c r="BO61" s="291"/>
      <c r="BP61" s="280"/>
      <c r="BQ61"/>
      <c r="BR61"/>
    </row>
    <row r="62" spans="2:70" s="96" customFormat="1">
      <c r="B62" s="332" t="s">
        <v>304</v>
      </c>
      <c r="C62" s="359">
        <f>$H62*'2011-15 % split'!C62</f>
        <v>28.73</v>
      </c>
      <c r="D62" s="93">
        <f>$H62*'2011-15 % split'!D62</f>
        <v>0</v>
      </c>
      <c r="E62" s="93">
        <f>$H62*'2011-15 % split'!E62</f>
        <v>0</v>
      </c>
      <c r="F62" s="93">
        <f>$H62*'2011-15 % split'!F62</f>
        <v>0</v>
      </c>
      <c r="G62" s="359">
        <f>$H62*'2011-15 % split'!G62</f>
        <v>0</v>
      </c>
      <c r="H62" s="292">
        <f>'2011-15 rates summary'!D62</f>
        <v>28.73</v>
      </c>
      <c r="I62" s="358">
        <f>$N62*'2011-15 % split'!I62</f>
        <v>29.74</v>
      </c>
      <c r="J62" s="93">
        <f>$N62*'2011-15 % split'!J62</f>
        <v>0</v>
      </c>
      <c r="K62" s="93">
        <f>$N62*'2011-15 % split'!K62</f>
        <v>0</v>
      </c>
      <c r="L62" s="93">
        <f>$N62*'2011-15 % split'!L62</f>
        <v>0</v>
      </c>
      <c r="M62" s="359">
        <f>$N62*'2011-15 % split'!M62</f>
        <v>0</v>
      </c>
      <c r="N62" s="292">
        <f>'2011-15 rates summary'!G62</f>
        <v>29.74</v>
      </c>
      <c r="O62" s="358">
        <f>$T62*'2011-15 % split'!O62</f>
        <v>30.910188517489981</v>
      </c>
      <c r="P62" s="93">
        <f>$T62*'2011-15 % split'!P62</f>
        <v>0</v>
      </c>
      <c r="Q62" s="93">
        <f>$T62*'2011-15 % split'!Q62</f>
        <v>0</v>
      </c>
      <c r="R62" s="93">
        <f>$T62*'2011-15 % split'!R62</f>
        <v>0</v>
      </c>
      <c r="S62" s="359">
        <f>$T62*'2011-15 % split'!S62</f>
        <v>0</v>
      </c>
      <c r="T62" s="292">
        <f>'2011-15 rates summary'!J62</f>
        <v>30.910188517489981</v>
      </c>
      <c r="U62" s="358">
        <f>$Z62*'2011-15 % split'!U62</f>
        <v>30.910188517489981</v>
      </c>
      <c r="V62" s="93">
        <f>$Z62*'2011-15 % split'!V62</f>
        <v>0</v>
      </c>
      <c r="W62" s="93">
        <f>$Z62*'2011-15 % split'!W62</f>
        <v>0</v>
      </c>
      <c r="X62" s="93">
        <f>$Z62*'2011-15 % split'!X62</f>
        <v>0</v>
      </c>
      <c r="Y62" s="359">
        <f>$Z62*'2011-15 % split'!Y62</f>
        <v>0</v>
      </c>
      <c r="Z62" s="292">
        <f>'2011-15 rates summary'!M62</f>
        <v>30.910188517489981</v>
      </c>
      <c r="AA62" s="358">
        <f>$AF62*'2011-15 % split'!AA62</f>
        <v>30.910188517489981</v>
      </c>
      <c r="AB62" s="93">
        <f>$AF62*'2011-15 % split'!AB62</f>
        <v>0</v>
      </c>
      <c r="AC62" s="93">
        <f>$AF62*'2011-15 % split'!AC62</f>
        <v>0</v>
      </c>
      <c r="AD62" s="93">
        <f>$AF62*'2011-15 % split'!AD62</f>
        <v>0</v>
      </c>
      <c r="AE62" s="359">
        <f>$AF62*'2011-15 % split'!AE62</f>
        <v>0</v>
      </c>
      <c r="AF62" s="292">
        <f>'2011-15 rates summary'!P62</f>
        <v>30.910188517489981</v>
      </c>
      <c r="AG62" s="293">
        <f>'PAL Rem Mtr Config'!O$38</f>
        <v>40.711527248620101</v>
      </c>
      <c r="AH62" s="150">
        <f>'PAL Rem Mtr Config'!O$39</f>
        <v>0</v>
      </c>
      <c r="AI62" s="150">
        <f>'PAL Rem Mtr Config'!O$40</f>
        <v>0</v>
      </c>
      <c r="AJ62" s="150">
        <f>'PAL Rem Mtr Config'!O$42</f>
        <v>4.2339988338564902</v>
      </c>
      <c r="AK62" s="150">
        <f>'PAL Rem Mtr Config'!O$41</f>
        <v>5.0338989212373786</v>
      </c>
      <c r="AL62" s="1003">
        <f>'PAL Rem Mtr Config'!O$43</f>
        <v>3.4985597502599783</v>
      </c>
      <c r="AM62" s="291">
        <f t="shared" ref="AM62:AM66" si="41">SUM(AG62:AL62)</f>
        <v>53.477984753973949</v>
      </c>
      <c r="AN62" s="293">
        <f>'PAL Rem Mtr Config'!P$38</f>
        <v>41.429631303580422</v>
      </c>
      <c r="AO62" s="150">
        <f>'PAL Rem Mtr Config'!P$39</f>
        <v>0</v>
      </c>
      <c r="AP62" s="150">
        <f>'PAL Rem Mtr Config'!P$40</f>
        <v>0</v>
      </c>
      <c r="AQ62" s="150">
        <f>'PAL Rem Mtr Config'!P$42</f>
        <v>4.3086816555723635</v>
      </c>
      <c r="AR62" s="150">
        <f>'PAL Rem Mtr Config'!P$41</f>
        <v>5.1226910514251118</v>
      </c>
      <c r="AS62" s="1003">
        <f>'PAL Rem Mtr Config'!P$43</f>
        <v>3.5602702807404536</v>
      </c>
      <c r="AT62" s="291">
        <f t="shared" ref="AT62:AT64" si="42">SUM(AN62:AS62)</f>
        <v>54.421274291318355</v>
      </c>
      <c r="AU62" s="293">
        <f>'PAL Rem Mtr Config'!Q$38</f>
        <v>42.160401880005324</v>
      </c>
      <c r="AV62" s="150">
        <f>'PAL Rem Mtr Config'!Q$39</f>
        <v>0</v>
      </c>
      <c r="AW62" s="150">
        <f>'PAL Rem Mtr Config'!Q$40</f>
        <v>0</v>
      </c>
      <c r="AX62" s="150">
        <f>'PAL Rem Mtr Config'!Q$42</f>
        <v>4.3846817955205539</v>
      </c>
      <c r="AY62" s="150">
        <f>'PAL Rem Mtr Config'!Q$41</f>
        <v>5.213049371658899</v>
      </c>
      <c r="AZ62" s="1003">
        <f>'PAL Rem Mtr Config'!Q$43</f>
        <v>3.6230693133029348</v>
      </c>
      <c r="BA62" s="291">
        <f t="shared" ref="BA62:BA64" si="43">SUM(AU62:AZ62)</f>
        <v>55.381202360487713</v>
      </c>
      <c r="BB62" s="293">
        <f>'PAL Rem Mtr Config'!R$38</f>
        <v>42.904062400621498</v>
      </c>
      <c r="BC62" s="150">
        <f>'PAL Rem Mtr Config'!R$39</f>
        <v>0</v>
      </c>
      <c r="BD62" s="150">
        <f>'PAL Rem Mtr Config'!R$40</f>
        <v>0</v>
      </c>
      <c r="BE62" s="150">
        <f>'PAL Rem Mtr Config'!R$42</f>
        <v>4.4620224896646352</v>
      </c>
      <c r="BF62" s="150">
        <f>'PAL Rem Mtr Config'!R$41</f>
        <v>5.3050015077120465</v>
      </c>
      <c r="BG62" s="1003">
        <f>'PAL Rem Mtr Config'!R$43</f>
        <v>3.686976047859873</v>
      </c>
      <c r="BH62" s="291">
        <f t="shared" ref="BH62:BH66" si="44">SUM(BB62:BG62)</f>
        <v>56.358062445858053</v>
      </c>
      <c r="BI62" s="293">
        <f>'PAL Rem Mtr Config'!S$38</f>
        <v>43.66084022907306</v>
      </c>
      <c r="BJ62" s="150">
        <f>'PAL Rem Mtr Config'!S$39</f>
        <v>0</v>
      </c>
      <c r="BK62" s="150">
        <f>'PAL Rem Mtr Config'!S$40</f>
        <v>0</v>
      </c>
      <c r="BL62" s="150">
        <f>'PAL Rem Mtr Config'!S$42</f>
        <v>4.5407273838235982</v>
      </c>
      <c r="BM62" s="150">
        <f>'PAL Rem Mtr Config'!S$41</f>
        <v>5.3985755726444262</v>
      </c>
      <c r="BN62" s="1003">
        <f>'PAL Rem Mtr Config'!S$43</f>
        <v>3.7520100229878763</v>
      </c>
      <c r="BO62" s="291">
        <f t="shared" ref="BO62:BO66" si="45">SUM(BI62:BN62)</f>
        <v>57.352153208528961</v>
      </c>
      <c r="BP62" s="280">
        <f>SUM(AM62,AT62,BA62,BH62,BO62)-SUM('PAL Rem Mtr Config'!O45:S45)</f>
        <v>0</v>
      </c>
      <c r="BQ62"/>
      <c r="BR62"/>
    </row>
    <row r="63" spans="2:70" s="96" customFormat="1">
      <c r="B63" s="332" t="s">
        <v>324</v>
      </c>
      <c r="C63" s="359">
        <f>$H63*'2011-15 % split'!C63</f>
        <v>5.42</v>
      </c>
      <c r="D63" s="93">
        <f>$H63*'2011-15 % split'!D63</f>
        <v>0</v>
      </c>
      <c r="E63" s="93">
        <f>$H63*'2011-15 % split'!E63</f>
        <v>0</v>
      </c>
      <c r="F63" s="93">
        <f>$H63*'2011-15 % split'!F63</f>
        <v>0</v>
      </c>
      <c r="G63" s="359">
        <f>$H63*'2011-15 % split'!G63</f>
        <v>0</v>
      </c>
      <c r="H63" s="292">
        <f>'2011-15 rates summary'!D63</f>
        <v>5.42</v>
      </c>
      <c r="I63" s="358">
        <f>$N63*'2011-15 % split'!I63</f>
        <v>5.61</v>
      </c>
      <c r="J63" s="93">
        <f>$N63*'2011-15 % split'!J63</f>
        <v>0</v>
      </c>
      <c r="K63" s="93">
        <f>$N63*'2011-15 % split'!K63</f>
        <v>0</v>
      </c>
      <c r="L63" s="93">
        <f>$N63*'2011-15 % split'!L63</f>
        <v>0</v>
      </c>
      <c r="M63" s="359">
        <f>$N63*'2011-15 % split'!M63</f>
        <v>0</v>
      </c>
      <c r="N63" s="292">
        <f>'2011-15 rates summary'!G63</f>
        <v>5.61</v>
      </c>
      <c r="O63" s="358">
        <f>$T63*'2011-15 % split'!O63</f>
        <v>5.828778406155255</v>
      </c>
      <c r="P63" s="93">
        <f>$T63*'2011-15 % split'!P63</f>
        <v>0</v>
      </c>
      <c r="Q63" s="93">
        <f>$T63*'2011-15 % split'!Q63</f>
        <v>0</v>
      </c>
      <c r="R63" s="93">
        <f>$T63*'2011-15 % split'!R63</f>
        <v>0</v>
      </c>
      <c r="S63" s="359">
        <f>$T63*'2011-15 % split'!S63</f>
        <v>0</v>
      </c>
      <c r="T63" s="292">
        <f>'2011-15 rates summary'!J63</f>
        <v>5.828778406155255</v>
      </c>
      <c r="U63" s="358">
        <f>$Z63*'2011-15 % split'!U63</f>
        <v>5.828778406155255</v>
      </c>
      <c r="V63" s="93">
        <f>$Z63*'2011-15 % split'!V63</f>
        <v>0</v>
      </c>
      <c r="W63" s="93">
        <f>$Z63*'2011-15 % split'!W63</f>
        <v>0</v>
      </c>
      <c r="X63" s="93">
        <f>$Z63*'2011-15 % split'!X63</f>
        <v>0</v>
      </c>
      <c r="Y63" s="359">
        <f>$Z63*'2011-15 % split'!Y63</f>
        <v>0</v>
      </c>
      <c r="Z63" s="292">
        <f>'2011-15 rates summary'!M63</f>
        <v>5.828778406155255</v>
      </c>
      <c r="AA63" s="358">
        <f>$AF63*'2011-15 % split'!AA63</f>
        <v>5.828778406155255</v>
      </c>
      <c r="AB63" s="93">
        <f>$AF63*'2011-15 % split'!AB63</f>
        <v>0</v>
      </c>
      <c r="AC63" s="93">
        <f>$AF63*'2011-15 % split'!AC63</f>
        <v>0</v>
      </c>
      <c r="AD63" s="93">
        <f>$AF63*'2011-15 % split'!AD63</f>
        <v>0</v>
      </c>
      <c r="AE63" s="359">
        <f>$AF63*'2011-15 % split'!AE63</f>
        <v>0</v>
      </c>
      <c r="AF63" s="292">
        <f>'2011-15 rates summary'!P63</f>
        <v>5.828778406155255</v>
      </c>
      <c r="AG63" s="293">
        <f>'PAL Rem Re-en'!O$35</f>
        <v>7.6770308525969337</v>
      </c>
      <c r="AH63" s="150">
        <f>'PAL Rem Re-en'!O$36</f>
        <v>0</v>
      </c>
      <c r="AI63" s="150">
        <f>'PAL Rem Re-en'!O$37</f>
        <v>0</v>
      </c>
      <c r="AJ63" s="150">
        <f>'PAL Rem Re-en'!O$39</f>
        <v>0.79841120867008109</v>
      </c>
      <c r="AK63" s="150">
        <f>'PAL Rem Re-en'!O$38</f>
        <v>0.94924951086190579</v>
      </c>
      <c r="AL63" s="1003">
        <f>'PAL Rem Re-en'!O$40</f>
        <v>0.65972841004902461</v>
      </c>
      <c r="AM63" s="291">
        <f t="shared" si="41"/>
        <v>10.084419982177947</v>
      </c>
      <c r="AN63" s="293">
        <f>'PAL Rem Re-en'!P$35</f>
        <v>7.8124447601037366</v>
      </c>
      <c r="AO63" s="150">
        <f>'PAL Rem Re-en'!P$36</f>
        <v>0</v>
      </c>
      <c r="AP63" s="150">
        <f>'PAL Rem Re-en'!P$37</f>
        <v>0</v>
      </c>
      <c r="AQ63" s="150">
        <f>'PAL Rem Re-en'!P$39</f>
        <v>0.81249425505078854</v>
      </c>
      <c r="AR63" s="150">
        <f>'PAL Rem Re-en'!P$38</f>
        <v>0.96599316969730675</v>
      </c>
      <c r="AS63" s="1003">
        <f>'PAL Rem Re-en'!P$40</f>
        <v>0.67136525293962834</v>
      </c>
      <c r="AT63" s="291">
        <f t="shared" si="42"/>
        <v>10.262297437791458</v>
      </c>
      <c r="AU63" s="293">
        <f>'PAL Rem Re-en'!Q$35</f>
        <v>7.9502472116581462</v>
      </c>
      <c r="AV63" s="150">
        <f>'PAL Rem Re-en'!Q$36</f>
        <v>0</v>
      </c>
      <c r="AW63" s="150">
        <f>'PAL Rem Re-en'!Q$37</f>
        <v>0</v>
      </c>
      <c r="AX63" s="150">
        <f>'PAL Rem Re-en'!Q$39</f>
        <v>0.8268257100124472</v>
      </c>
      <c r="AY63" s="150">
        <f>'PAL Rem Re-en'!Q$38</f>
        <v>0.9830321672271064</v>
      </c>
      <c r="AZ63" s="1003">
        <f>'PAL Rem Re-en'!Q$40</f>
        <v>0.68320735622283901</v>
      </c>
      <c r="BA63" s="291">
        <f t="shared" si="43"/>
        <v>10.443312445120538</v>
      </c>
      <c r="BB63" s="293">
        <f>'PAL Rem Re-en'!R$35</f>
        <v>8.0904803384029123</v>
      </c>
      <c r="BC63" s="150">
        <f>'PAL Rem Re-en'!R$36</f>
        <v>0</v>
      </c>
      <c r="BD63" s="150">
        <f>'PAL Rem Re-en'!R$37</f>
        <v>0</v>
      </c>
      <c r="BE63" s="150">
        <f>'PAL Rem Re-en'!R$39</f>
        <v>0.84140995519390283</v>
      </c>
      <c r="BF63" s="150">
        <f>'PAL Rem Re-en'!R$38</f>
        <v>1.0003717128828433</v>
      </c>
      <c r="BG63" s="1003">
        <f>'PAL Rem Re-en'!R$40</f>
        <v>0.69525834045357626</v>
      </c>
      <c r="BH63" s="291">
        <f t="shared" si="44"/>
        <v>10.627520346933235</v>
      </c>
      <c r="BI63" s="293">
        <f>'PAL Rem Re-en'!S$35</f>
        <v>8.2331870146252051</v>
      </c>
      <c r="BJ63" s="150">
        <f>'PAL Rem Re-en'!S$36</f>
        <v>0</v>
      </c>
      <c r="BK63" s="150">
        <f>'PAL Rem Re-en'!S$37</f>
        <v>0</v>
      </c>
      <c r="BL63" s="150">
        <f>'PAL Rem Re-en'!S$39</f>
        <v>0.85625144952102128</v>
      </c>
      <c r="BM63" s="150">
        <f>'PAL Rem Re-en'!S$38</f>
        <v>1.0180171079843774</v>
      </c>
      <c r="BN63" s="1003">
        <f>'PAL Rem Re-en'!S$40</f>
        <v>0.70752189004914234</v>
      </c>
      <c r="BO63" s="291">
        <f t="shared" si="45"/>
        <v>10.814977462179746</v>
      </c>
      <c r="BP63" s="280">
        <f>SUM(AM63,AT63,BA63,BH63,BO63)-SUM('PAL Rem Re-en'!O42:S42)</f>
        <v>0</v>
      </c>
      <c r="BQ63"/>
      <c r="BR63"/>
    </row>
    <row r="64" spans="2:70" s="96" customFormat="1">
      <c r="B64" s="332" t="s">
        <v>325</v>
      </c>
      <c r="C64" s="359">
        <f>$H64*'2011-15 % split'!C64</f>
        <v>5.42</v>
      </c>
      <c r="D64" s="93">
        <f>$H64*'2011-15 % split'!D64</f>
        <v>0</v>
      </c>
      <c r="E64" s="93">
        <f>$H64*'2011-15 % split'!E64</f>
        <v>0</v>
      </c>
      <c r="F64" s="93">
        <f>$H64*'2011-15 % split'!F64</f>
        <v>0</v>
      </c>
      <c r="G64" s="359">
        <f>$H64*'2011-15 % split'!G64</f>
        <v>0</v>
      </c>
      <c r="H64" s="292">
        <f>'2011-15 rates summary'!D64</f>
        <v>5.42</v>
      </c>
      <c r="I64" s="358">
        <f>$N64*'2011-15 % split'!I64</f>
        <v>5.61</v>
      </c>
      <c r="J64" s="93">
        <f>$N64*'2011-15 % split'!J64</f>
        <v>0</v>
      </c>
      <c r="K64" s="93">
        <f>$N64*'2011-15 % split'!K64</f>
        <v>0</v>
      </c>
      <c r="L64" s="93">
        <f>$N64*'2011-15 % split'!L64</f>
        <v>0</v>
      </c>
      <c r="M64" s="359">
        <f>$N64*'2011-15 % split'!M64</f>
        <v>0</v>
      </c>
      <c r="N64" s="292">
        <f>'2011-15 rates summary'!G64</f>
        <v>5.61</v>
      </c>
      <c r="O64" s="358">
        <f>$T64*'2011-15 % split'!O64</f>
        <v>5.828778406155255</v>
      </c>
      <c r="P64" s="93">
        <f>$T64*'2011-15 % split'!P64</f>
        <v>0</v>
      </c>
      <c r="Q64" s="93">
        <f>$T64*'2011-15 % split'!Q64</f>
        <v>0</v>
      </c>
      <c r="R64" s="93">
        <f>$T64*'2011-15 % split'!R64</f>
        <v>0</v>
      </c>
      <c r="S64" s="359">
        <f>$T64*'2011-15 % split'!S64</f>
        <v>0</v>
      </c>
      <c r="T64" s="292">
        <f>'2011-15 rates summary'!J64</f>
        <v>5.828778406155255</v>
      </c>
      <c r="U64" s="358">
        <f>$Z64*'2011-15 % split'!U64</f>
        <v>5.828778406155255</v>
      </c>
      <c r="V64" s="93">
        <f>$Z64*'2011-15 % split'!V64</f>
        <v>0</v>
      </c>
      <c r="W64" s="93">
        <f>$Z64*'2011-15 % split'!W64</f>
        <v>0</v>
      </c>
      <c r="X64" s="93">
        <f>$Z64*'2011-15 % split'!X64</f>
        <v>0</v>
      </c>
      <c r="Y64" s="359">
        <f>$Z64*'2011-15 % split'!Y64</f>
        <v>0</v>
      </c>
      <c r="Z64" s="292">
        <f>'2011-15 rates summary'!M64</f>
        <v>5.828778406155255</v>
      </c>
      <c r="AA64" s="358">
        <f>$AF64*'2011-15 % split'!AA64</f>
        <v>5.828778406155255</v>
      </c>
      <c r="AB64" s="93">
        <f>$AF64*'2011-15 % split'!AB64</f>
        <v>0</v>
      </c>
      <c r="AC64" s="93">
        <f>$AF64*'2011-15 % split'!AC64</f>
        <v>0</v>
      </c>
      <c r="AD64" s="93">
        <f>$AF64*'2011-15 % split'!AD64</f>
        <v>0</v>
      </c>
      <c r="AE64" s="359">
        <f>$AF64*'2011-15 % split'!AE64</f>
        <v>0</v>
      </c>
      <c r="AF64" s="292">
        <f>'2011-15 rates summary'!P64</f>
        <v>5.828778406155255</v>
      </c>
      <c r="AG64" s="293">
        <f>'PAL Rem De-en'!O$35</f>
        <v>7.6770308525969337</v>
      </c>
      <c r="AH64" s="150">
        <f>'PAL Rem De-en'!O$36</f>
        <v>0</v>
      </c>
      <c r="AI64" s="150">
        <f>'PAL Rem De-en'!O$37</f>
        <v>0</v>
      </c>
      <c r="AJ64" s="150">
        <f>'PAL Rem De-en'!O$39</f>
        <v>0.79841120867008109</v>
      </c>
      <c r="AK64" s="150">
        <f>'PAL Rem De-en'!O$38</f>
        <v>0.94924951086190579</v>
      </c>
      <c r="AL64" s="1003">
        <f>'PAL Rem De-en'!O$40</f>
        <v>0.65972841004902461</v>
      </c>
      <c r="AM64" s="291">
        <f t="shared" si="41"/>
        <v>10.084419982177947</v>
      </c>
      <c r="AN64" s="293">
        <f>'PAL Rem De-en'!P$35</f>
        <v>7.8124447601037366</v>
      </c>
      <c r="AO64" s="150">
        <f>'PAL Rem De-en'!P$36</f>
        <v>0</v>
      </c>
      <c r="AP64" s="150">
        <f>'PAL Rem De-en'!P$37</f>
        <v>0</v>
      </c>
      <c r="AQ64" s="150">
        <f>'PAL Rem De-en'!P$39</f>
        <v>0.81249425505078854</v>
      </c>
      <c r="AR64" s="150">
        <f>'PAL Rem De-en'!P$38</f>
        <v>0.96599316969730675</v>
      </c>
      <c r="AS64" s="1003">
        <f>'PAL Rem De-en'!P$40</f>
        <v>0.67136525293962834</v>
      </c>
      <c r="AT64" s="291">
        <f t="shared" si="42"/>
        <v>10.262297437791458</v>
      </c>
      <c r="AU64" s="293">
        <f>'PAL Rem De-en'!Q$35</f>
        <v>7.9502472116581462</v>
      </c>
      <c r="AV64" s="150">
        <f>'PAL Rem De-en'!Q$36</f>
        <v>0</v>
      </c>
      <c r="AW64" s="150">
        <f>'PAL Rem De-en'!Q$37</f>
        <v>0</v>
      </c>
      <c r="AX64" s="150">
        <f>'PAL Rem De-en'!Q$39</f>
        <v>0.8268257100124472</v>
      </c>
      <c r="AY64" s="150">
        <f>'PAL Rem De-en'!Q$38</f>
        <v>0.9830321672271064</v>
      </c>
      <c r="AZ64" s="1003">
        <f>'PAL Rem De-en'!Q$40</f>
        <v>0.68320735622283901</v>
      </c>
      <c r="BA64" s="291">
        <f t="shared" si="43"/>
        <v>10.443312445120538</v>
      </c>
      <c r="BB64" s="293">
        <f>'PAL Rem De-en'!R$35</f>
        <v>8.0904803384029123</v>
      </c>
      <c r="BC64" s="150">
        <f>'PAL Rem De-en'!R$36</f>
        <v>0</v>
      </c>
      <c r="BD64" s="150">
        <f>'PAL Rem De-en'!R$37</f>
        <v>0</v>
      </c>
      <c r="BE64" s="150">
        <f>'PAL Rem De-en'!R$39</f>
        <v>0.84140995519390283</v>
      </c>
      <c r="BF64" s="150">
        <f>'PAL Rem De-en'!R$38</f>
        <v>1.0003717128828433</v>
      </c>
      <c r="BG64" s="1003">
        <f>'PAL Rem De-en'!R$40</f>
        <v>0.69525834045357626</v>
      </c>
      <c r="BH64" s="291">
        <f t="shared" si="44"/>
        <v>10.627520346933235</v>
      </c>
      <c r="BI64" s="293">
        <f>'PAL Rem De-en'!S$35</f>
        <v>8.2331870146252051</v>
      </c>
      <c r="BJ64" s="150">
        <f>'PAL Rem De-en'!S$36</f>
        <v>0</v>
      </c>
      <c r="BK64" s="150">
        <f>'PAL Rem De-en'!S$37</f>
        <v>0</v>
      </c>
      <c r="BL64" s="150">
        <f>'PAL Rem De-en'!S$39</f>
        <v>0.85625144952102128</v>
      </c>
      <c r="BM64" s="150">
        <f>'PAL Rem De-en'!S$38</f>
        <v>1.0180171079843774</v>
      </c>
      <c r="BN64" s="1003">
        <f>'PAL Rem De-en'!S$40</f>
        <v>0.70752189004914234</v>
      </c>
      <c r="BO64" s="291">
        <f t="shared" si="45"/>
        <v>10.814977462179746</v>
      </c>
      <c r="BP64" s="280">
        <f>SUM(AM64,AT64,BA64,BH64,BO64)-SUM('PAL Rem De-en'!O42:S42)</f>
        <v>0</v>
      </c>
      <c r="BQ64"/>
      <c r="BR64"/>
    </row>
    <row r="65" spans="2:70" s="96" customFormat="1">
      <c r="B65" s="332"/>
      <c r="C65" s="359"/>
      <c r="D65" s="359"/>
      <c r="E65" s="359"/>
      <c r="F65" s="359"/>
      <c r="G65" s="359"/>
      <c r="H65" s="162"/>
      <c r="I65" s="359"/>
      <c r="J65" s="359"/>
      <c r="K65" s="359"/>
      <c r="L65" s="359"/>
      <c r="M65" s="359"/>
      <c r="N65" s="162"/>
      <c r="O65" s="359"/>
      <c r="P65" s="359"/>
      <c r="Q65" s="359"/>
      <c r="R65" s="359"/>
      <c r="S65" s="359"/>
      <c r="T65" s="162"/>
      <c r="U65" s="359"/>
      <c r="V65" s="359"/>
      <c r="W65" s="359"/>
      <c r="X65" s="359"/>
      <c r="Y65" s="359"/>
      <c r="Z65" s="162"/>
      <c r="AA65" s="359"/>
      <c r="AB65" s="359"/>
      <c r="AC65" s="359"/>
      <c r="AD65" s="359"/>
      <c r="AE65" s="359"/>
      <c r="AF65" s="162"/>
      <c r="AG65" s="1004"/>
      <c r="AH65" s="1004"/>
      <c r="AI65" s="1004"/>
      <c r="AJ65" s="1004"/>
      <c r="AK65" s="1004"/>
      <c r="AL65" s="1004"/>
      <c r="AM65" s="1198"/>
      <c r="AN65" s="1004"/>
      <c r="AO65" s="1004"/>
      <c r="AP65" s="1004"/>
      <c r="AQ65" s="1004"/>
      <c r="AR65" s="1004"/>
      <c r="AS65" s="1004"/>
      <c r="AT65" s="1198"/>
      <c r="AU65" s="1004"/>
      <c r="AV65" s="1004"/>
      <c r="AW65" s="1004"/>
      <c r="AX65" s="1004"/>
      <c r="AY65" s="1004"/>
      <c r="AZ65" s="1004"/>
      <c r="BA65" s="1198"/>
      <c r="BB65" s="1004"/>
      <c r="BC65" s="1004"/>
      <c r="BD65" s="1004"/>
      <c r="BE65" s="1004"/>
      <c r="BF65" s="1004"/>
      <c r="BG65" s="1004"/>
      <c r="BH65" s="1198"/>
      <c r="BI65" s="1004"/>
      <c r="BJ65" s="1004"/>
      <c r="BK65" s="1004"/>
      <c r="BL65" s="1004"/>
      <c r="BM65" s="1004"/>
      <c r="BN65" s="1004"/>
      <c r="BO65" s="1198"/>
      <c r="BP65" s="280"/>
      <c r="BQ65"/>
      <c r="BR65"/>
    </row>
    <row r="66" spans="2:70" s="96" customFormat="1">
      <c r="B66" s="332" t="s">
        <v>595</v>
      </c>
      <c r="C66" s="359">
        <f>$H66*'2011-15 % split'!C66</f>
        <v>1.1910000000000001</v>
      </c>
      <c r="D66" s="93">
        <f>$H66*'2011-15 % split'!D66</f>
        <v>0</v>
      </c>
      <c r="E66" s="93">
        <f>$H66*'2011-15 % split'!E66</f>
        <v>0</v>
      </c>
      <c r="F66" s="93">
        <f>$H66*'2011-15 % split'!F66</f>
        <v>0</v>
      </c>
      <c r="G66" s="359">
        <f>$H66*'2011-15 % split'!G66</f>
        <v>0</v>
      </c>
      <c r="H66" s="292">
        <f>'2011-15 rates summary'!D66</f>
        <v>1.1910000000000001</v>
      </c>
      <c r="I66" s="358">
        <f>$N66*'2011-15 % split'!I66</f>
        <v>1.232</v>
      </c>
      <c r="J66" s="93">
        <f>$N66*'2011-15 % split'!J66</f>
        <v>0</v>
      </c>
      <c r="K66" s="93">
        <f>$N66*'2011-15 % split'!K66</f>
        <v>0</v>
      </c>
      <c r="L66" s="93">
        <f>$N66*'2011-15 % split'!L66</f>
        <v>0</v>
      </c>
      <c r="M66" s="359">
        <f>$N66*'2011-15 % split'!M66</f>
        <v>0</v>
      </c>
      <c r="N66" s="292">
        <f>'2011-15 rates summary'!G66</f>
        <v>1.232</v>
      </c>
      <c r="O66" s="358">
        <f>$T66*'2011-15 % split'!O66</f>
        <v>1.256</v>
      </c>
      <c r="P66" s="93">
        <f>$T66*'2011-15 % split'!P66</f>
        <v>0</v>
      </c>
      <c r="Q66" s="93">
        <f>$T66*'2011-15 % split'!Q66</f>
        <v>0</v>
      </c>
      <c r="R66" s="93">
        <f>$T66*'2011-15 % split'!R66</f>
        <v>0</v>
      </c>
      <c r="S66" s="359">
        <f>$T66*'2011-15 % split'!S66</f>
        <v>0</v>
      </c>
      <c r="T66" s="292">
        <f>'2011-15 rates summary'!J66</f>
        <v>1.256</v>
      </c>
      <c r="U66" s="358">
        <f>$Z66*'2011-15 % split'!U66</f>
        <v>1.2829999999999999</v>
      </c>
      <c r="V66" s="93">
        <f>$Z66*'2011-15 % split'!V66</f>
        <v>0</v>
      </c>
      <c r="W66" s="93">
        <f>$Z66*'2011-15 % split'!W66</f>
        <v>0</v>
      </c>
      <c r="X66" s="93">
        <f>$Z66*'2011-15 % split'!X66</f>
        <v>0</v>
      </c>
      <c r="Y66" s="359">
        <f>$Z66*'2011-15 % split'!Y66</f>
        <v>0</v>
      </c>
      <c r="Z66" s="292">
        <f>'2011-15 rates summary'!M66</f>
        <v>1.2829999999999999</v>
      </c>
      <c r="AA66" s="358">
        <f>$AF66*'2011-15 % split'!AA66</f>
        <v>1.3120000000000001</v>
      </c>
      <c r="AB66" s="93">
        <f>$AF66*'2011-15 % split'!AB66</f>
        <v>0</v>
      </c>
      <c r="AC66" s="93">
        <f>$AF66*'2011-15 % split'!AC66</f>
        <v>0</v>
      </c>
      <c r="AD66" s="93">
        <f>$AF66*'2011-15 % split'!AD66</f>
        <v>0</v>
      </c>
      <c r="AE66" s="359">
        <f>$AF66*'2011-15 % split'!AE66</f>
        <v>0</v>
      </c>
      <c r="AF66" s="292">
        <f>'2011-15 rates summary'!P66</f>
        <v>1.3120000000000001</v>
      </c>
      <c r="AG66" s="293">
        <f>Inputs!M146</f>
        <v>0</v>
      </c>
      <c r="AH66" s="150"/>
      <c r="AI66" s="150"/>
      <c r="AJ66" s="150"/>
      <c r="AK66" s="150"/>
      <c r="AL66" s="1003"/>
      <c r="AM66" s="291">
        <f t="shared" si="41"/>
        <v>0</v>
      </c>
      <c r="AN66" s="293">
        <f>Inputs!N146</f>
        <v>0</v>
      </c>
      <c r="AO66" s="150"/>
      <c r="AP66" s="150"/>
      <c r="AQ66" s="150"/>
      <c r="AR66" s="150"/>
      <c r="AS66" s="1003"/>
      <c r="AT66" s="291">
        <f t="shared" ref="AT66" si="46">SUM(AN66:AS66)</f>
        <v>0</v>
      </c>
      <c r="AU66" s="293">
        <f>Inputs!O146</f>
        <v>0</v>
      </c>
      <c r="AV66" s="150"/>
      <c r="AW66" s="150"/>
      <c r="AX66" s="150"/>
      <c r="AY66" s="150"/>
      <c r="AZ66" s="1003"/>
      <c r="BA66" s="291">
        <f t="shared" ref="BA66" si="47">SUM(AU66:AZ66)</f>
        <v>0</v>
      </c>
      <c r="BB66" s="293">
        <f>Inputs!P146</f>
        <v>0</v>
      </c>
      <c r="BC66" s="150"/>
      <c r="BD66" s="150"/>
      <c r="BE66" s="150"/>
      <c r="BF66" s="150"/>
      <c r="BG66" s="1003"/>
      <c r="BH66" s="291">
        <f t="shared" si="44"/>
        <v>0</v>
      </c>
      <c r="BI66" s="293">
        <f>Inputs!Q146</f>
        <v>0</v>
      </c>
      <c r="BJ66" s="150"/>
      <c r="BK66" s="150"/>
      <c r="BL66" s="150"/>
      <c r="BM66" s="150"/>
      <c r="BN66" s="1003"/>
      <c r="BO66" s="291">
        <f t="shared" si="45"/>
        <v>0</v>
      </c>
      <c r="BP66" s="280"/>
      <c r="BQ66"/>
      <c r="BR66"/>
    </row>
    <row r="67" spans="2:70" s="96" customFormat="1" ht="13.5" thickBot="1">
      <c r="B67" s="299"/>
      <c r="C67" s="899"/>
      <c r="D67" s="899"/>
      <c r="E67" s="899"/>
      <c r="F67" s="899"/>
      <c r="G67" s="899"/>
      <c r="H67" s="900"/>
      <c r="I67" s="899"/>
      <c r="J67" s="899"/>
      <c r="K67" s="899"/>
      <c r="L67" s="899"/>
      <c r="M67" s="899"/>
      <c r="N67" s="900"/>
      <c r="O67" s="899"/>
      <c r="P67" s="899"/>
      <c r="Q67" s="899"/>
      <c r="R67" s="899"/>
      <c r="S67" s="899"/>
      <c r="T67" s="900"/>
      <c r="U67" s="899"/>
      <c r="V67" s="899"/>
      <c r="W67" s="899"/>
      <c r="X67" s="899"/>
      <c r="Y67" s="899"/>
      <c r="Z67" s="900"/>
      <c r="AA67" s="899"/>
      <c r="AB67" s="899"/>
      <c r="AC67" s="899"/>
      <c r="AD67" s="899"/>
      <c r="AE67" s="899"/>
      <c r="AF67" s="900"/>
      <c r="AG67" s="901"/>
      <c r="AH67" s="901"/>
      <c r="AI67" s="901"/>
      <c r="AJ67" s="901"/>
      <c r="AK67" s="901"/>
      <c r="AL67" s="901"/>
      <c r="AM67" s="902"/>
      <c r="AN67" s="901"/>
      <c r="AO67" s="901"/>
      <c r="AP67" s="901"/>
      <c r="AQ67" s="901"/>
      <c r="AR67" s="901"/>
      <c r="AS67" s="901"/>
      <c r="AT67" s="902"/>
      <c r="AU67" s="901"/>
      <c r="AV67" s="901"/>
      <c r="AW67" s="901"/>
      <c r="AX67" s="901"/>
      <c r="AY67" s="901"/>
      <c r="AZ67" s="901"/>
      <c r="BA67" s="902"/>
      <c r="BB67" s="901"/>
      <c r="BC67" s="901"/>
      <c r="BD67" s="901"/>
      <c r="BE67" s="901"/>
      <c r="BF67" s="901"/>
      <c r="BG67" s="901"/>
      <c r="BH67" s="902"/>
      <c r="BI67" s="901"/>
      <c r="BJ67" s="901"/>
      <c r="BK67" s="901"/>
      <c r="BL67" s="901"/>
      <c r="BM67" s="901"/>
      <c r="BN67" s="901"/>
      <c r="BO67" s="902"/>
      <c r="BP67" s="280"/>
      <c r="BQ67"/>
      <c r="BR67"/>
    </row>
    <row r="68" spans="2:70">
      <c r="B68" s="290" t="s">
        <v>39</v>
      </c>
      <c r="C68" s="290"/>
      <c r="D68" s="290"/>
      <c r="E68" s="290"/>
      <c r="F68" s="290"/>
      <c r="G68" s="396">
        <f>SUM(C9:G66)-SUM(H9:H66)</f>
        <v>0</v>
      </c>
      <c r="H68" s="396">
        <f>SUM(H9:H66)-SUM('2011-15 rates summary'!$D$9:$D$66)+SUM('2011-15 rates summary'!D59:D60)</f>
        <v>1.1368683772161603E-12</v>
      </c>
      <c r="I68" s="396"/>
      <c r="J68" s="396"/>
      <c r="K68" s="396"/>
      <c r="L68" s="396"/>
      <c r="M68" s="396">
        <f>SUM(I9:M66)-SUM(N9:N66)</f>
        <v>0</v>
      </c>
      <c r="N68" s="396">
        <f>SUM(N9:N66)-SUM('2011-15 rates summary'!$G$9:$G$66)+SUM('2011-15 rates summary'!G59:G60)</f>
        <v>0</v>
      </c>
      <c r="O68" s="396"/>
      <c r="P68" s="396"/>
      <c r="Q68" s="396"/>
      <c r="R68" s="396"/>
      <c r="S68" s="396">
        <f>SUM(O9:S66)-SUM(T9:T66)</f>
        <v>0</v>
      </c>
      <c r="T68" s="396">
        <f>SUM(T9:T66)-SUM('2011-15 rates summary'!$J$9:$J$66)+SUM('2011-15 rates summary'!J59:J60)</f>
        <v>-1.3642420526593924E-12</v>
      </c>
      <c r="U68" s="396"/>
      <c r="V68" s="396"/>
      <c r="W68" s="396"/>
      <c r="X68" s="396"/>
      <c r="Y68" s="396">
        <f>SUM(U9:Y66)-SUM(Z9:Z66)</f>
        <v>0</v>
      </c>
      <c r="Z68" s="396">
        <f>SUM(Z9:Z66)-SUM('2011-15 rates summary'!$M$9:$M$66)+SUM('2011-15 rates summary'!M59:M60)</f>
        <v>0</v>
      </c>
      <c r="AA68" s="397"/>
      <c r="AB68" s="397"/>
      <c r="AC68" s="397"/>
      <c r="AD68" s="397"/>
      <c r="AE68" s="396">
        <f>SUM(AA9:AE66)-SUM(AF9:AF66)</f>
        <v>0</v>
      </c>
      <c r="AF68" s="396">
        <f>SUM(AF9:AF66)-SUM('2011-15 rates summary'!$P$9:$P$66)+SUM('2011-15 rates summary'!P59:P60)</f>
        <v>0</v>
      </c>
      <c r="AG68" s="397"/>
      <c r="AH68" s="397"/>
      <c r="AI68" s="397"/>
      <c r="AJ68" s="397"/>
      <c r="AL68" s="396">
        <f>SUM(AG9:AL66)-SUM(AM9:AM66)</f>
        <v>0</v>
      </c>
      <c r="AM68" s="397"/>
      <c r="AN68" s="397"/>
      <c r="AO68" s="397"/>
      <c r="AP68" s="397"/>
      <c r="AQ68" s="397"/>
      <c r="AS68" s="396">
        <f>SUM(AN9:AS66)-SUM(AT9:AT66)</f>
        <v>0</v>
      </c>
      <c r="AT68" s="397"/>
      <c r="AU68" s="397"/>
      <c r="AV68" s="397"/>
      <c r="AW68" s="397"/>
      <c r="AX68" s="397"/>
      <c r="AZ68" s="396">
        <f>SUM(AU9:AZ66)-SUM(BA9:BA66)</f>
        <v>0</v>
      </c>
      <c r="BA68" s="397"/>
      <c r="BB68" s="397"/>
      <c r="BC68" s="397"/>
      <c r="BD68" s="397"/>
      <c r="BE68" s="397"/>
      <c r="BG68" s="396">
        <f>SUM(BB9:BG66)-SUM(BH9:BH66)</f>
        <v>0</v>
      </c>
      <c r="BH68" s="397"/>
      <c r="BI68" s="397"/>
      <c r="BJ68" s="397"/>
      <c r="BK68" s="397"/>
      <c r="BL68" s="397"/>
      <c r="BN68" s="396">
        <f>SUM(BI9:BN66)-SUM(BO9:BO66)</f>
        <v>0</v>
      </c>
      <c r="BO68" s="397"/>
      <c r="BP68" s="599">
        <f>SUM(C68:BO68)</f>
        <v>-2.2737367544323206E-13</v>
      </c>
    </row>
    <row r="69" spans="2:70" s="102" customFormat="1">
      <c r="AG69" s="243"/>
      <c r="AH69" s="243"/>
      <c r="AI69" s="243"/>
      <c r="AJ69" s="243"/>
      <c r="AK69" s="243"/>
      <c r="AL69" s="243"/>
      <c r="AM69" s="243"/>
      <c r="AN69" s="243"/>
      <c r="AO69" s="243"/>
      <c r="AP69" s="243"/>
      <c r="AQ69" s="243"/>
      <c r="AR69" s="243"/>
      <c r="AS69" s="243"/>
      <c r="AT69" s="243"/>
      <c r="AU69" s="243"/>
      <c r="AV69" s="243"/>
      <c r="AW69" s="243"/>
      <c r="AX69" s="243"/>
      <c r="AY69" s="243"/>
      <c r="AZ69" s="243"/>
      <c r="BA69" s="243"/>
      <c r="BB69" s="243"/>
      <c r="BC69" s="243"/>
      <c r="BD69" s="243"/>
      <c r="BE69" s="243"/>
      <c r="BF69" s="243"/>
      <c r="BG69" s="243"/>
      <c r="BH69" s="243"/>
      <c r="BI69" s="243"/>
      <c r="BJ69" s="243"/>
      <c r="BK69" s="243"/>
      <c r="BL69" s="243"/>
      <c r="BM69" s="243"/>
      <c r="BN69" s="243"/>
      <c r="BO69" s="243"/>
    </row>
    <row r="70" spans="2:70" s="102" customFormat="1">
      <c r="AG70" s="243"/>
      <c r="AH70" s="243"/>
      <c r="AI70" s="243"/>
      <c r="AJ70" s="243"/>
      <c r="AK70" s="243"/>
      <c r="AL70" s="243"/>
      <c r="AM70" s="243"/>
      <c r="AN70" s="243"/>
      <c r="AO70" s="243"/>
      <c r="AP70" s="243"/>
      <c r="AQ70" s="243"/>
      <c r="AR70" s="243"/>
      <c r="AS70" s="243"/>
      <c r="AT70" s="243"/>
      <c r="AU70" s="243"/>
      <c r="AV70" s="243"/>
      <c r="AW70" s="243"/>
      <c r="AX70" s="243"/>
      <c r="AY70" s="243"/>
      <c r="AZ70" s="243"/>
      <c r="BA70" s="243"/>
      <c r="BB70" s="243"/>
      <c r="BC70" s="243"/>
      <c r="BD70" s="243"/>
      <c r="BE70" s="243"/>
      <c r="BF70" s="243"/>
      <c r="BG70" s="243"/>
      <c r="BH70" s="243"/>
      <c r="BI70" s="243"/>
      <c r="BJ70" s="243"/>
      <c r="BK70" s="243"/>
      <c r="BL70" s="243"/>
      <c r="BM70" s="243"/>
      <c r="BN70" s="243"/>
      <c r="BO70" s="243"/>
    </row>
    <row r="71" spans="2:70" s="102" customFormat="1">
      <c r="AG71" s="243"/>
      <c r="AH71" s="243"/>
      <c r="AI71" s="243"/>
      <c r="AJ71" s="243"/>
      <c r="AK71" s="243"/>
      <c r="AL71" s="243"/>
      <c r="AM71" s="243"/>
      <c r="AN71" s="243"/>
      <c r="AO71" s="243"/>
      <c r="AP71" s="243"/>
      <c r="AQ71" s="243"/>
      <c r="AR71" s="243"/>
      <c r="AS71" s="243"/>
      <c r="AT71" s="243"/>
      <c r="AU71" s="243"/>
      <c r="AV71" s="243"/>
      <c r="AW71" s="243"/>
      <c r="AX71" s="243"/>
      <c r="AY71" s="243"/>
      <c r="AZ71" s="243"/>
      <c r="BA71" s="243"/>
      <c r="BB71" s="243"/>
      <c r="BC71" s="243"/>
      <c r="BD71" s="243"/>
      <c r="BE71" s="243"/>
      <c r="BF71" s="243"/>
      <c r="BG71" s="243"/>
      <c r="BH71" s="243"/>
      <c r="BI71" s="243"/>
      <c r="BJ71" s="243"/>
      <c r="BK71" s="243"/>
      <c r="BL71" s="243"/>
      <c r="BM71" s="243"/>
      <c r="BN71" s="243"/>
      <c r="BO71" s="243"/>
    </row>
    <row r="72" spans="2:70" s="102" customFormat="1"/>
    <row r="73" spans="2:70" s="102" customFormat="1"/>
    <row r="74" spans="2:70" s="102" customFormat="1"/>
    <row r="75" spans="2:70" s="102" customFormat="1"/>
    <row r="76" spans="2:70" s="102" customFormat="1"/>
    <row r="77" spans="2:70" s="102" customFormat="1"/>
    <row r="78" spans="2:70" s="102" customFormat="1"/>
    <row r="79" spans="2:70" s="102" customFormat="1"/>
    <row r="80" spans="2:70" s="102" customFormat="1"/>
    <row r="81" spans="33:67" s="102" customFormat="1"/>
    <row r="82" spans="33:67" s="102" customFormat="1"/>
    <row r="83" spans="33:67" s="102" customFormat="1"/>
    <row r="84" spans="33:67" s="102" customFormat="1">
      <c r="AG84" s="243"/>
      <c r="AH84" s="243"/>
      <c r="AI84" s="243"/>
      <c r="AJ84" s="243"/>
      <c r="AK84" s="243"/>
      <c r="AL84" s="243"/>
      <c r="AM84" s="243"/>
      <c r="AN84" s="243"/>
      <c r="AO84" s="243"/>
      <c r="AP84" s="243"/>
      <c r="AQ84" s="243"/>
      <c r="AR84" s="243"/>
      <c r="AS84" s="243"/>
      <c r="AT84" s="243"/>
      <c r="AU84" s="243"/>
      <c r="AV84" s="243"/>
      <c r="AW84" s="243"/>
      <c r="AX84" s="243"/>
      <c r="AY84" s="243"/>
      <c r="AZ84" s="243"/>
      <c r="BA84" s="243"/>
      <c r="BB84" s="243"/>
      <c r="BC84" s="243"/>
      <c r="BD84" s="243"/>
      <c r="BE84" s="243"/>
      <c r="BF84" s="243"/>
      <c r="BG84" s="243"/>
      <c r="BH84" s="243"/>
      <c r="BI84" s="243"/>
      <c r="BJ84" s="243"/>
      <c r="BK84" s="243"/>
      <c r="BL84" s="243"/>
      <c r="BM84" s="243"/>
      <c r="BN84" s="243"/>
      <c r="BO84" s="243"/>
    </row>
    <row r="85" spans="33:67" s="102" customFormat="1">
      <c r="AG85" s="243"/>
      <c r="AH85" s="243"/>
      <c r="AI85" s="243"/>
      <c r="AJ85" s="243"/>
      <c r="AK85" s="243"/>
      <c r="AL85" s="243"/>
      <c r="AM85" s="243"/>
      <c r="AN85" s="243"/>
      <c r="AO85" s="243"/>
      <c r="AP85" s="243"/>
      <c r="AQ85" s="243"/>
      <c r="AR85" s="243"/>
      <c r="AS85" s="243"/>
      <c r="AT85" s="243"/>
      <c r="AU85" s="243"/>
      <c r="AV85" s="243"/>
      <c r="AW85" s="243"/>
      <c r="AX85" s="243"/>
      <c r="AY85" s="243"/>
      <c r="AZ85" s="243"/>
      <c r="BA85" s="243"/>
      <c r="BB85" s="243"/>
      <c r="BC85" s="243"/>
      <c r="BD85" s="243"/>
      <c r="BE85" s="243"/>
      <c r="BF85" s="243"/>
      <c r="BG85" s="243"/>
      <c r="BH85" s="243"/>
      <c r="BI85" s="243"/>
      <c r="BJ85" s="243"/>
      <c r="BK85" s="243"/>
      <c r="BL85" s="243"/>
      <c r="BM85" s="243"/>
      <c r="BN85" s="243"/>
      <c r="BO85" s="243"/>
    </row>
    <row r="86" spans="33:67" s="102" customFormat="1">
      <c r="AG86" s="243"/>
      <c r="AH86" s="243"/>
      <c r="AI86" s="243"/>
      <c r="AJ86" s="243"/>
      <c r="AK86" s="243"/>
      <c r="AL86" s="243"/>
      <c r="AM86" s="243"/>
      <c r="AN86" s="243"/>
      <c r="AO86" s="243"/>
      <c r="AP86" s="243"/>
      <c r="AQ86" s="243"/>
      <c r="AR86" s="243"/>
      <c r="AS86" s="243"/>
      <c r="AT86" s="243"/>
      <c r="AU86" s="243"/>
      <c r="AV86" s="243"/>
      <c r="AW86" s="243"/>
      <c r="AX86" s="243"/>
      <c r="AY86" s="243"/>
      <c r="AZ86" s="243"/>
      <c r="BA86" s="243"/>
      <c r="BB86" s="243"/>
      <c r="BC86" s="243"/>
      <c r="BD86" s="243"/>
      <c r="BE86" s="243"/>
      <c r="BF86" s="243"/>
      <c r="BG86" s="243"/>
      <c r="BH86" s="243"/>
      <c r="BI86" s="243"/>
      <c r="BJ86" s="243"/>
      <c r="BK86" s="243"/>
      <c r="BL86" s="243"/>
      <c r="BM86" s="243"/>
      <c r="BN86" s="243"/>
      <c r="BO86" s="243"/>
    </row>
    <row r="87" spans="33:67" s="102" customFormat="1">
      <c r="AG87" s="243"/>
      <c r="AH87" s="243"/>
      <c r="AI87" s="243"/>
      <c r="AJ87" s="243"/>
      <c r="AK87" s="243"/>
      <c r="AL87" s="243"/>
      <c r="AM87" s="243"/>
      <c r="AN87" s="243"/>
      <c r="AO87" s="243"/>
      <c r="AP87" s="243"/>
      <c r="AQ87" s="243"/>
      <c r="AR87" s="243"/>
      <c r="AS87" s="243"/>
      <c r="AT87" s="243"/>
      <c r="AU87" s="243"/>
      <c r="AV87" s="243"/>
      <c r="AW87" s="243"/>
      <c r="AX87" s="243"/>
      <c r="AY87" s="243"/>
      <c r="AZ87" s="243"/>
      <c r="BA87" s="243"/>
      <c r="BB87" s="243"/>
      <c r="BC87" s="243"/>
      <c r="BD87" s="243"/>
      <c r="BE87" s="243"/>
      <c r="BF87" s="243"/>
      <c r="BG87" s="243"/>
      <c r="BH87" s="243"/>
      <c r="BI87" s="243"/>
      <c r="BJ87" s="243"/>
      <c r="BK87" s="243"/>
      <c r="BL87" s="243"/>
      <c r="BM87" s="243"/>
      <c r="BN87" s="243"/>
      <c r="BO87" s="243"/>
    </row>
    <row r="88" spans="33:67" s="102" customFormat="1">
      <c r="AG88" s="243"/>
      <c r="AH88" s="243"/>
      <c r="AI88" s="243"/>
      <c r="AJ88" s="243"/>
      <c r="AK88" s="243"/>
      <c r="AL88" s="243"/>
      <c r="AM88" s="243"/>
      <c r="AN88" s="243"/>
      <c r="AO88" s="243"/>
      <c r="AP88" s="243"/>
      <c r="AQ88" s="243"/>
      <c r="AR88" s="243"/>
      <c r="AS88" s="243"/>
      <c r="AT88" s="243"/>
      <c r="AU88" s="243"/>
      <c r="AV88" s="243"/>
      <c r="AW88" s="243"/>
      <c r="AX88" s="243"/>
      <c r="AY88" s="243"/>
      <c r="AZ88" s="243"/>
      <c r="BA88" s="243"/>
      <c r="BB88" s="243"/>
      <c r="BC88" s="243"/>
      <c r="BD88" s="243"/>
      <c r="BE88" s="243"/>
      <c r="BF88" s="243"/>
      <c r="BG88" s="243"/>
      <c r="BH88" s="243"/>
      <c r="BI88" s="243"/>
      <c r="BJ88" s="243"/>
      <c r="BK88" s="243"/>
      <c r="BL88" s="243"/>
      <c r="BM88" s="243"/>
      <c r="BN88" s="243"/>
      <c r="BO88" s="243"/>
    </row>
    <row r="89" spans="33:67" s="102" customFormat="1">
      <c r="AG89" s="243"/>
      <c r="AH89" s="243"/>
      <c r="AI89" s="243"/>
      <c r="AJ89" s="243"/>
      <c r="AK89" s="243"/>
      <c r="AL89" s="243"/>
      <c r="AM89" s="243"/>
      <c r="AN89" s="243"/>
      <c r="AO89" s="243"/>
      <c r="AP89" s="243"/>
      <c r="AQ89" s="243"/>
      <c r="AR89" s="243"/>
      <c r="AS89" s="243"/>
      <c r="AT89" s="243"/>
      <c r="AU89" s="243"/>
      <c r="AV89" s="243"/>
      <c r="AW89" s="243"/>
      <c r="AX89" s="243"/>
      <c r="AY89" s="243"/>
      <c r="AZ89" s="243"/>
      <c r="BA89" s="243"/>
      <c r="BB89" s="243"/>
      <c r="BC89" s="243"/>
      <c r="BD89" s="243"/>
      <c r="BE89" s="243"/>
      <c r="BF89" s="243"/>
      <c r="BG89" s="243"/>
      <c r="BH89" s="243"/>
      <c r="BI89" s="243"/>
      <c r="BJ89" s="243"/>
      <c r="BK89" s="243"/>
      <c r="BL89" s="243"/>
      <c r="BM89" s="243"/>
      <c r="BN89" s="243"/>
      <c r="BO89" s="243"/>
    </row>
    <row r="90" spans="33:67" s="102" customFormat="1">
      <c r="AG90" s="243"/>
      <c r="AH90" s="243"/>
      <c r="AI90" s="243"/>
      <c r="AJ90" s="243"/>
      <c r="AK90" s="243"/>
      <c r="AL90" s="243"/>
      <c r="AM90" s="243"/>
      <c r="AN90" s="243"/>
      <c r="AO90" s="243"/>
      <c r="AP90" s="243"/>
      <c r="AQ90" s="243"/>
      <c r="AR90" s="243"/>
      <c r="AS90" s="243"/>
      <c r="AT90" s="243"/>
      <c r="AU90" s="243"/>
      <c r="AV90" s="243"/>
      <c r="AW90" s="243"/>
      <c r="AX90" s="243"/>
      <c r="AY90" s="243"/>
      <c r="AZ90" s="243"/>
      <c r="BA90" s="243"/>
      <c r="BB90" s="243"/>
      <c r="BC90" s="243"/>
      <c r="BD90" s="243"/>
      <c r="BE90" s="243"/>
      <c r="BF90" s="243"/>
      <c r="BG90" s="243"/>
      <c r="BH90" s="243"/>
      <c r="BI90" s="243"/>
      <c r="BJ90" s="243"/>
      <c r="BK90" s="243"/>
      <c r="BL90" s="243"/>
      <c r="BM90" s="243"/>
      <c r="BN90" s="243"/>
      <c r="BO90" s="243"/>
    </row>
    <row r="91" spans="33:67" s="102" customFormat="1">
      <c r="AG91" s="243"/>
      <c r="AH91" s="243"/>
      <c r="AI91" s="243"/>
      <c r="AJ91" s="243"/>
      <c r="AK91" s="243"/>
      <c r="AL91" s="243"/>
      <c r="AM91" s="243"/>
      <c r="AN91" s="243"/>
      <c r="AO91" s="243"/>
      <c r="AP91" s="243"/>
      <c r="AQ91" s="243"/>
      <c r="AR91" s="243"/>
      <c r="AS91" s="243"/>
      <c r="AT91" s="243"/>
      <c r="AU91" s="243"/>
      <c r="AV91" s="243"/>
      <c r="AW91" s="243"/>
      <c r="AX91" s="243"/>
      <c r="AY91" s="243"/>
      <c r="AZ91" s="243"/>
      <c r="BA91" s="243"/>
      <c r="BB91" s="243"/>
      <c r="BC91" s="243"/>
      <c r="BD91" s="243"/>
      <c r="BE91" s="243"/>
      <c r="BF91" s="243"/>
      <c r="BG91" s="243"/>
      <c r="BH91" s="243"/>
      <c r="BI91" s="243"/>
      <c r="BJ91" s="243"/>
      <c r="BK91" s="243"/>
      <c r="BL91" s="243"/>
      <c r="BM91" s="243"/>
      <c r="BN91" s="243"/>
      <c r="BO91" s="243"/>
    </row>
    <row r="92" spans="33:67" s="102" customFormat="1">
      <c r="AG92" s="243"/>
      <c r="AH92" s="243"/>
      <c r="AI92" s="243"/>
      <c r="AJ92" s="243"/>
      <c r="AK92" s="243"/>
      <c r="AL92" s="243"/>
      <c r="AM92" s="243"/>
      <c r="AN92" s="243"/>
      <c r="AO92" s="243"/>
      <c r="AP92" s="243"/>
      <c r="AQ92" s="243"/>
      <c r="AR92" s="243"/>
      <c r="AS92" s="243"/>
      <c r="AT92" s="243"/>
      <c r="AU92" s="243"/>
      <c r="AV92" s="243"/>
      <c r="AW92" s="243"/>
      <c r="AX92" s="243"/>
      <c r="AY92" s="243"/>
      <c r="AZ92" s="243"/>
      <c r="BA92" s="243"/>
      <c r="BB92" s="243"/>
      <c r="BC92" s="243"/>
      <c r="BD92" s="243"/>
      <c r="BE92" s="243"/>
      <c r="BF92" s="243"/>
      <c r="BG92" s="243"/>
      <c r="BH92" s="243"/>
      <c r="BI92" s="243"/>
      <c r="BJ92" s="243"/>
      <c r="BK92" s="243"/>
      <c r="BL92" s="243"/>
      <c r="BM92" s="243"/>
      <c r="BN92" s="243"/>
      <c r="BO92" s="243"/>
    </row>
    <row r="93" spans="33:67">
      <c r="AG93" s="239"/>
      <c r="AH93" s="239"/>
      <c r="AI93" s="239"/>
      <c r="AJ93" s="239"/>
      <c r="AK93" s="239"/>
      <c r="AL93" s="239"/>
      <c r="AM93" s="239"/>
      <c r="AN93" s="239"/>
      <c r="AO93" s="239"/>
      <c r="AP93" s="239"/>
      <c r="AQ93" s="239"/>
      <c r="AR93" s="239"/>
      <c r="AS93" s="239"/>
      <c r="AT93" s="239"/>
      <c r="AU93" s="239"/>
      <c r="AV93" s="239"/>
      <c r="AW93" s="239"/>
      <c r="AX93" s="239"/>
      <c r="AY93" s="239"/>
      <c r="AZ93" s="239"/>
      <c r="BA93" s="239"/>
      <c r="BB93" s="239"/>
      <c r="BC93" s="239"/>
      <c r="BD93" s="239"/>
      <c r="BE93" s="239"/>
      <c r="BF93" s="239"/>
      <c r="BG93" s="239"/>
      <c r="BH93" s="239"/>
      <c r="BI93" s="239"/>
      <c r="BJ93" s="239"/>
      <c r="BK93" s="239"/>
      <c r="BL93" s="239"/>
      <c r="BM93" s="239"/>
      <c r="BN93" s="239"/>
      <c r="BO93" s="239"/>
    </row>
    <row r="94" spans="33:67">
      <c r="AG94" s="239"/>
      <c r="AH94" s="239"/>
      <c r="AI94" s="239"/>
      <c r="AJ94" s="239"/>
      <c r="AK94" s="239"/>
      <c r="AL94" s="239"/>
      <c r="AM94" s="239"/>
      <c r="AN94" s="239"/>
      <c r="AO94" s="239"/>
      <c r="AP94" s="239"/>
      <c r="AQ94" s="239"/>
      <c r="AR94" s="239"/>
      <c r="AS94" s="239"/>
      <c r="AT94" s="239"/>
      <c r="AU94" s="239"/>
      <c r="AV94" s="239"/>
      <c r="AW94" s="239"/>
      <c r="AX94" s="239"/>
      <c r="AY94" s="239"/>
      <c r="AZ94" s="239"/>
      <c r="BA94" s="239"/>
      <c r="BB94" s="239"/>
      <c r="BC94" s="239"/>
      <c r="BD94" s="239"/>
      <c r="BE94" s="239"/>
      <c r="BF94" s="239"/>
      <c r="BG94" s="239"/>
      <c r="BH94" s="239"/>
      <c r="BI94" s="239"/>
      <c r="BJ94" s="239"/>
      <c r="BK94" s="239"/>
      <c r="BL94" s="239"/>
      <c r="BM94" s="239"/>
      <c r="BN94" s="239"/>
      <c r="BO94" s="239"/>
    </row>
    <row r="95" spans="33:67">
      <c r="AG95" s="239"/>
      <c r="AH95" s="239"/>
      <c r="AI95" s="239"/>
      <c r="AJ95" s="239"/>
      <c r="AK95" s="239"/>
      <c r="AL95" s="239"/>
      <c r="AM95" s="239"/>
      <c r="AN95" s="239"/>
      <c r="AO95" s="239"/>
      <c r="AP95" s="239"/>
      <c r="AQ95" s="239"/>
      <c r="AR95" s="239"/>
      <c r="AS95" s="239"/>
      <c r="AT95" s="239"/>
      <c r="AU95" s="239"/>
      <c r="AV95" s="239"/>
      <c r="AW95" s="239"/>
      <c r="AX95" s="239"/>
      <c r="AY95" s="239"/>
      <c r="AZ95" s="239"/>
      <c r="BA95" s="239"/>
      <c r="BB95" s="239"/>
      <c r="BC95" s="239"/>
      <c r="BD95" s="239"/>
      <c r="BE95" s="239"/>
      <c r="BF95" s="239"/>
      <c r="BG95" s="239"/>
      <c r="BH95" s="239"/>
      <c r="BI95" s="239"/>
      <c r="BJ95" s="239"/>
      <c r="BK95" s="239"/>
      <c r="BL95" s="239"/>
      <c r="BM95" s="239"/>
      <c r="BN95" s="239"/>
      <c r="BO95" s="239"/>
    </row>
    <row r="96" spans="33:67">
      <c r="AG96" s="239"/>
      <c r="AH96" s="239"/>
      <c r="AI96" s="239"/>
      <c r="AJ96" s="239"/>
      <c r="AK96" s="239"/>
      <c r="AL96" s="239"/>
      <c r="AM96" s="239"/>
      <c r="AN96" s="239"/>
      <c r="AO96" s="239"/>
      <c r="AP96" s="239"/>
      <c r="AQ96" s="239"/>
      <c r="AR96" s="239"/>
      <c r="AS96" s="239"/>
      <c r="AT96" s="239"/>
      <c r="AU96" s="239"/>
      <c r="AV96" s="239"/>
      <c r="AW96" s="239"/>
      <c r="AX96" s="239"/>
      <c r="AY96" s="239"/>
      <c r="AZ96" s="239"/>
      <c r="BA96" s="239"/>
      <c r="BB96" s="239"/>
      <c r="BC96" s="239"/>
      <c r="BD96" s="239"/>
      <c r="BE96" s="239"/>
      <c r="BF96" s="239"/>
      <c r="BG96" s="239"/>
      <c r="BH96" s="239"/>
      <c r="BI96" s="239"/>
      <c r="BJ96" s="239"/>
      <c r="BK96" s="239"/>
      <c r="BL96" s="239"/>
      <c r="BM96" s="239"/>
      <c r="BN96" s="239"/>
      <c r="BO96" s="239"/>
    </row>
    <row r="97" spans="33:67">
      <c r="AG97" s="239"/>
      <c r="AH97" s="239"/>
      <c r="AI97" s="239"/>
      <c r="AJ97" s="239"/>
      <c r="AK97" s="239"/>
      <c r="AL97" s="239"/>
      <c r="AM97" s="239"/>
      <c r="AN97" s="239"/>
      <c r="AO97" s="239"/>
      <c r="AP97" s="239"/>
      <c r="AQ97" s="239"/>
      <c r="AR97" s="239"/>
      <c r="AS97" s="239"/>
      <c r="AT97" s="239"/>
      <c r="AU97" s="239"/>
      <c r="AV97" s="239"/>
      <c r="AW97" s="239"/>
      <c r="AX97" s="239"/>
      <c r="AY97" s="239"/>
      <c r="AZ97" s="239"/>
      <c r="BA97" s="239"/>
      <c r="BB97" s="239"/>
      <c r="BC97" s="239"/>
      <c r="BD97" s="239"/>
      <c r="BE97" s="239"/>
      <c r="BF97" s="239"/>
      <c r="BG97" s="239"/>
      <c r="BH97" s="239"/>
      <c r="BI97" s="239"/>
      <c r="BJ97" s="239"/>
      <c r="BK97" s="239"/>
      <c r="BL97" s="239"/>
      <c r="BM97" s="239"/>
      <c r="BN97" s="239"/>
      <c r="BO97" s="239"/>
    </row>
    <row r="98" spans="33:67">
      <c r="AG98" s="239"/>
      <c r="AH98" s="239"/>
      <c r="AI98" s="239"/>
      <c r="AJ98" s="239"/>
      <c r="AK98" s="239"/>
      <c r="AL98" s="239"/>
      <c r="AM98" s="239"/>
      <c r="AN98" s="239"/>
      <c r="AO98" s="239"/>
      <c r="AP98" s="239"/>
      <c r="AQ98" s="239"/>
      <c r="AR98" s="239"/>
      <c r="AS98" s="239"/>
      <c r="AT98" s="239"/>
      <c r="AU98" s="239"/>
      <c r="AV98" s="239"/>
      <c r="AW98" s="239"/>
      <c r="AX98" s="239"/>
      <c r="AY98" s="239"/>
      <c r="AZ98" s="239"/>
      <c r="BA98" s="239"/>
      <c r="BB98" s="239"/>
      <c r="BC98" s="239"/>
      <c r="BD98" s="239"/>
      <c r="BE98" s="239"/>
      <c r="BF98" s="239"/>
      <c r="BG98" s="239"/>
      <c r="BH98" s="239"/>
      <c r="BI98" s="239"/>
      <c r="BJ98" s="239"/>
      <c r="BK98" s="239"/>
      <c r="BL98" s="239"/>
      <c r="BM98" s="239"/>
      <c r="BN98" s="239"/>
      <c r="BO98" s="239"/>
    </row>
    <row r="99" spans="33:67">
      <c r="AG99" s="239"/>
      <c r="AH99" s="239"/>
      <c r="AI99" s="239"/>
      <c r="AJ99" s="239"/>
      <c r="AK99" s="239"/>
      <c r="AL99" s="239"/>
      <c r="AM99" s="239"/>
      <c r="AN99" s="239"/>
      <c r="AO99" s="239"/>
      <c r="AP99" s="239"/>
      <c r="AQ99" s="239"/>
      <c r="AR99" s="239"/>
      <c r="AS99" s="239"/>
      <c r="AT99" s="239"/>
      <c r="AU99" s="239"/>
      <c r="AV99" s="239"/>
      <c r="AW99" s="239"/>
      <c r="AX99" s="239"/>
      <c r="AY99" s="239"/>
      <c r="AZ99" s="239"/>
      <c r="BA99" s="239"/>
      <c r="BB99" s="239"/>
      <c r="BC99" s="239"/>
      <c r="BD99" s="239"/>
      <c r="BE99" s="239"/>
      <c r="BF99" s="239"/>
      <c r="BG99" s="239"/>
      <c r="BH99" s="239"/>
      <c r="BI99" s="239"/>
      <c r="BJ99" s="239"/>
      <c r="BK99" s="239"/>
      <c r="BL99" s="239"/>
      <c r="BM99" s="239"/>
      <c r="BN99" s="239"/>
      <c r="BO99" s="239"/>
    </row>
    <row r="100" spans="33:67">
      <c r="AG100" s="239"/>
      <c r="AH100" s="239"/>
      <c r="AI100" s="239"/>
      <c r="AJ100" s="239"/>
      <c r="AK100" s="239"/>
      <c r="AL100" s="239"/>
      <c r="AM100" s="239"/>
      <c r="AN100" s="239"/>
      <c r="AO100" s="239"/>
      <c r="AP100" s="239"/>
      <c r="AQ100" s="239"/>
      <c r="AR100" s="239"/>
      <c r="AS100" s="239"/>
      <c r="AT100" s="239"/>
      <c r="AU100" s="239"/>
      <c r="AV100" s="239"/>
      <c r="AW100" s="239"/>
      <c r="AX100" s="239"/>
      <c r="AY100" s="239"/>
      <c r="AZ100" s="239"/>
      <c r="BA100" s="239"/>
      <c r="BB100" s="239"/>
      <c r="BC100" s="239"/>
      <c r="BD100" s="239"/>
      <c r="BE100" s="239"/>
      <c r="BF100" s="239"/>
      <c r="BG100" s="239"/>
      <c r="BH100" s="239"/>
      <c r="BI100" s="239"/>
      <c r="BJ100" s="239"/>
      <c r="BK100" s="239"/>
      <c r="BL100" s="239"/>
      <c r="BM100" s="239"/>
      <c r="BN100" s="239"/>
      <c r="BO100" s="239"/>
    </row>
  </sheetData>
  <mergeCells count="16">
    <mergeCell ref="C6:H6"/>
    <mergeCell ref="I6:N6"/>
    <mergeCell ref="O6:T6"/>
    <mergeCell ref="U6:Z6"/>
    <mergeCell ref="C7:H7"/>
    <mergeCell ref="I7:N7"/>
    <mergeCell ref="O7:T7"/>
    <mergeCell ref="U7:Z7"/>
    <mergeCell ref="AA7:AF7"/>
    <mergeCell ref="AG7:BO7"/>
    <mergeCell ref="BI6:BO6"/>
    <mergeCell ref="AA6:AF6"/>
    <mergeCell ref="AG6:AM6"/>
    <mergeCell ref="AN6:AT6"/>
    <mergeCell ref="AU6:BA6"/>
    <mergeCell ref="BB6:BH6"/>
  </mergeCells>
  <hyperlinks>
    <hyperlink ref="A3" location="Menu!A4" display="Menu"/>
  </hyperlinks>
  <pageMargins left="0.39370078740157483" right="0.39370078740157483" top="0.39370078740157483" bottom="0.98425196850393704" header="0.51181102362204722" footer="0.51181102362204722"/>
  <pageSetup paperSize="8" scale="19" orientation="landscape" r:id="rId1"/>
  <headerFooter alignWithMargins="0"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9CCFF"/>
    <pageSetUpPr fitToPage="1"/>
  </sheetPr>
  <dimension ref="A1:BC83"/>
  <sheetViews>
    <sheetView showGridLines="0" zoomScale="85" zoomScaleNormal="85" workbookViewId="0">
      <pane ySplit="8" topLeftCell="A9" activePane="bottomLeft" state="frozen"/>
      <selection activeCell="H46" sqref="H46"/>
      <selection pane="bottomLeft" activeCell="A3" sqref="A3"/>
    </sheetView>
  </sheetViews>
  <sheetFormatPr defaultRowHeight="12.75"/>
  <cols>
    <col min="1" max="1" width="3" style="690" customWidth="1"/>
    <col min="2" max="2" width="66.7109375" style="690" bestFit="1" customWidth="1"/>
    <col min="3" max="5" width="12.85546875" style="690" customWidth="1"/>
    <col min="6" max="12" width="12.42578125" style="690" bestFit="1" customWidth="1"/>
    <col min="13" max="13" width="9.28515625" style="690" bestFit="1" customWidth="1"/>
    <col min="14" max="16384" width="9.140625" style="690"/>
  </cols>
  <sheetData>
    <row r="1" spans="1:55" s="40" customFormat="1" ht="18">
      <c r="A1" s="41" t="str">
        <f>Title!B12</f>
        <v>PAL 2016-20 Revised Proposal - ACS Model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47"/>
      <c r="AB1" s="47"/>
      <c r="AC1" s="47"/>
      <c r="AD1" s="47"/>
      <c r="AE1" s="47"/>
      <c r="AF1" s="47"/>
      <c r="AG1" s="49"/>
      <c r="AH1" s="49"/>
      <c r="AI1" s="49"/>
      <c r="AJ1" s="49"/>
      <c r="AK1" s="49"/>
      <c r="AL1" s="49"/>
      <c r="AM1" s="49"/>
      <c r="AN1" s="49"/>
      <c r="AO1" s="38"/>
      <c r="AP1" s="38"/>
      <c r="AQ1" s="38"/>
      <c r="AR1" s="38"/>
      <c r="AS1" s="42"/>
      <c r="AT1" s="42"/>
      <c r="AU1" s="42"/>
      <c r="AV1" s="42"/>
      <c r="AW1" s="42"/>
      <c r="AX1" s="42"/>
      <c r="AY1" s="38"/>
      <c r="AZ1" s="38"/>
      <c r="BA1" s="38"/>
      <c r="BB1" s="42"/>
      <c r="BC1" s="42"/>
    </row>
    <row r="2" spans="1:55" s="40" customFormat="1" ht="15.75">
      <c r="A2" s="43" t="str">
        <f ca="1">MID(CELL("Filename",C1),FIND("]",CELL("Filename",C1))+1,255)</f>
        <v>ACS 12.4</v>
      </c>
      <c r="B2" s="43"/>
      <c r="C2" s="7"/>
      <c r="D2" s="7"/>
      <c r="E2" s="7"/>
      <c r="F2" s="7"/>
      <c r="G2" s="7"/>
      <c r="H2" s="7"/>
      <c r="I2" s="7"/>
      <c r="J2" s="713" t="str">
        <f ca="1">Check!D2</f>
        <v>OK</v>
      </c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50"/>
      <c r="AB2" s="50"/>
      <c r="AC2" s="50"/>
      <c r="AD2" s="50"/>
      <c r="AE2" s="50"/>
      <c r="AF2" s="50"/>
      <c r="AG2" s="52"/>
      <c r="AH2" s="52"/>
      <c r="AI2" s="52"/>
      <c r="AJ2" s="52"/>
      <c r="AK2" s="52"/>
      <c r="AL2" s="52"/>
      <c r="AM2" s="52"/>
      <c r="AN2" s="52"/>
      <c r="AO2" s="39"/>
      <c r="AP2" s="39"/>
      <c r="AQ2" s="39"/>
      <c r="AR2" s="39"/>
      <c r="AS2" s="44"/>
      <c r="AT2" s="44"/>
      <c r="AU2" s="44"/>
      <c r="AV2" s="44"/>
      <c r="AW2" s="44"/>
      <c r="AX2" s="44"/>
      <c r="AY2" s="39"/>
      <c r="AZ2" s="39"/>
      <c r="BA2" s="39"/>
      <c r="BB2" s="44"/>
      <c r="BC2" s="44"/>
    </row>
    <row r="3" spans="1:55" s="702" customFormat="1">
      <c r="A3" s="602" t="s">
        <v>2</v>
      </c>
      <c r="B3" s="701"/>
      <c r="C3" s="700"/>
      <c r="D3" s="700"/>
      <c r="E3" s="700"/>
      <c r="F3" s="700"/>
      <c r="G3" s="700"/>
    </row>
    <row r="4" spans="1:55">
      <c r="B4" s="691" t="s">
        <v>414</v>
      </c>
    </row>
    <row r="5" spans="1:55">
      <c r="B5" s="691"/>
    </row>
    <row r="6" spans="1:55">
      <c r="B6" s="1278" t="s">
        <v>535</v>
      </c>
      <c r="C6" s="1279" t="s">
        <v>361</v>
      </c>
      <c r="D6" s="1279"/>
      <c r="E6" s="1279"/>
      <c r="F6" s="1279"/>
      <c r="G6" s="1279"/>
      <c r="H6" s="1280" t="s">
        <v>365</v>
      </c>
      <c r="I6" s="1279"/>
      <c r="J6" s="1279"/>
      <c r="K6" s="1279"/>
      <c r="L6" s="1281"/>
      <c r="M6" s="699">
        <f>SUM(M9:M67)</f>
        <v>0</v>
      </c>
    </row>
    <row r="7" spans="1:55" ht="12.75" customHeight="1">
      <c r="B7" s="1278"/>
      <c r="C7" s="1282" t="s">
        <v>410</v>
      </c>
      <c r="D7" s="1282"/>
      <c r="E7" s="1282"/>
      <c r="F7" s="1282"/>
      <c r="G7" s="1282"/>
      <c r="H7" s="1283" t="s">
        <v>84</v>
      </c>
      <c r="I7" s="1282"/>
      <c r="J7" s="1282"/>
      <c r="K7" s="1282"/>
      <c r="L7" s="1284"/>
    </row>
    <row r="8" spans="1:55">
      <c r="B8" s="1285"/>
      <c r="C8" s="830">
        <v>2011</v>
      </c>
      <c r="D8" s="831">
        <v>2012</v>
      </c>
      <c r="E8" s="831">
        <v>2013</v>
      </c>
      <c r="F8" s="831">
        <v>2014</v>
      </c>
      <c r="G8" s="831">
        <v>2015</v>
      </c>
      <c r="H8" s="831">
        <v>2016</v>
      </c>
      <c r="I8" s="831">
        <v>2017</v>
      </c>
      <c r="J8" s="831">
        <v>2018</v>
      </c>
      <c r="K8" s="831">
        <v>2019</v>
      </c>
      <c r="L8" s="831">
        <v>2020</v>
      </c>
    </row>
    <row r="9" spans="1:55">
      <c r="B9" s="692" t="s">
        <v>57</v>
      </c>
      <c r="C9" s="696">
        <f>'2011-15 rates summary'!D9</f>
        <v>256.95</v>
      </c>
      <c r="D9" s="696">
        <f>'2011-15 rates summary'!G9</f>
        <v>269.29000000000002</v>
      </c>
      <c r="E9" s="696">
        <f>'2011-15 rates summary'!J9</f>
        <v>279.64999999999998</v>
      </c>
      <c r="F9" s="696">
        <f>'2011-15 rates summary'!M9</f>
        <v>293.32</v>
      </c>
      <c r="G9" s="696">
        <f>'2011-15 rates summary'!P9</f>
        <v>303.08</v>
      </c>
      <c r="H9" s="696">
        <f>'2015-20 rate summary'!E9</f>
        <v>393.55974401082091</v>
      </c>
      <c r="I9" s="696">
        <f>'2015-20 rate summary'!F9</f>
        <v>400.50168078262038</v>
      </c>
      <c r="J9" s="696">
        <f>'2015-20 rate summary'!G9</f>
        <v>407.56606525614023</v>
      </c>
      <c r="K9" s="696">
        <f>'2015-20 rate summary'!H9</f>
        <v>414.75505726661743</v>
      </c>
      <c r="L9" s="696">
        <f>'2015-20 rate summary'!I9</f>
        <v>422.07085474627496</v>
      </c>
    </row>
    <row r="10" spans="1:55">
      <c r="B10" s="692" t="s">
        <v>58</v>
      </c>
      <c r="C10" s="696">
        <f>'2011-15 rates summary'!D10</f>
        <v>281.25</v>
      </c>
      <c r="D10" s="696">
        <f>'2011-15 rates summary'!G10</f>
        <v>294.75</v>
      </c>
      <c r="E10" s="696">
        <f>'2011-15 rates summary'!J10</f>
        <v>306.08999999999997</v>
      </c>
      <c r="F10" s="696">
        <f>'2011-15 rates summary'!M10</f>
        <v>321.05</v>
      </c>
      <c r="G10" s="696">
        <f>'2011-15 rates summary'!P10</f>
        <v>331.74</v>
      </c>
      <c r="H10" s="696">
        <f>'2015-20 rate summary'!E10</f>
        <v>450.99695717278632</v>
      </c>
      <c r="I10" s="696">
        <f>'2015-20 rate summary'!F10</f>
        <v>458.95201967247482</v>
      </c>
      <c r="J10" s="696">
        <f>'2015-20 rate summary'!G10</f>
        <v>467.04740023499613</v>
      </c>
      <c r="K10" s="696">
        <f>'2015-20 rate summary'!H10</f>
        <v>475.28557390800171</v>
      </c>
      <c r="L10" s="696">
        <f>'2015-20 rate summary'!I10</f>
        <v>483.66905939610865</v>
      </c>
    </row>
    <row r="11" spans="1:55">
      <c r="B11" s="692" t="s">
        <v>49</v>
      </c>
      <c r="C11" s="696">
        <f>'2011-15 rates summary'!D11</f>
        <v>324.02999999999997</v>
      </c>
      <c r="D11" s="696">
        <f>'2011-15 rates summary'!G11</f>
        <v>339.59</v>
      </c>
      <c r="E11" s="696">
        <f>'2011-15 rates summary'!J11</f>
        <v>352.66</v>
      </c>
      <c r="F11" s="696">
        <f>'2011-15 rates summary'!M11</f>
        <v>369.9</v>
      </c>
      <c r="G11" s="696">
        <f>'2011-15 rates summary'!P11</f>
        <v>382.22</v>
      </c>
      <c r="H11" s="696">
        <f>'2015-20 rate summary'!E11</f>
        <v>434.59622602569448</v>
      </c>
      <c r="I11" s="696">
        <f>'2015-20 rate summary'!F11</f>
        <v>442.26199867710199</v>
      </c>
      <c r="J11" s="696">
        <f>'2015-20 rate summary'!G11</f>
        <v>450.06298665442364</v>
      </c>
      <c r="K11" s="696">
        <f>'2015-20 rate summary'!H11</f>
        <v>458.00157499895812</v>
      </c>
      <c r="L11" s="696">
        <f>'2015-20 rate summary'!I11</f>
        <v>466.08019082136298</v>
      </c>
    </row>
    <row r="12" spans="1:55">
      <c r="B12" s="692" t="s">
        <v>50</v>
      </c>
      <c r="C12" s="696">
        <f>'2011-15 rates summary'!D12</f>
        <v>355.58</v>
      </c>
      <c r="D12" s="696">
        <f>'2011-15 rates summary'!G12</f>
        <v>372.66</v>
      </c>
      <c r="E12" s="696">
        <f>'2011-15 rates summary'!J12</f>
        <v>387</v>
      </c>
      <c r="F12" s="696">
        <f>'2011-15 rates summary'!M12</f>
        <v>405.91</v>
      </c>
      <c r="G12" s="696">
        <f>'2011-15 rates summary'!P12</f>
        <v>419.42</v>
      </c>
      <c r="H12" s="696">
        <f>'2015-20 rate summary'!E12</f>
        <v>499.1892381696324</v>
      </c>
      <c r="I12" s="696">
        <f>'2015-20 rate summary'!F12</f>
        <v>507.99435653163914</v>
      </c>
      <c r="J12" s="696">
        <f>'2015-20 rate summary'!G12</f>
        <v>516.95478695456552</v>
      </c>
      <c r="K12" s="696">
        <f>'2015-20 rate summary'!H12</f>
        <v>526.07326896277391</v>
      </c>
      <c r="L12" s="696">
        <f>'2015-20 rate summary'!I12</f>
        <v>535.3525904026543</v>
      </c>
    </row>
    <row r="13" spans="1:55">
      <c r="B13" s="695" t="s">
        <v>51</v>
      </c>
      <c r="C13" s="696">
        <f>'2011-15 rates summary'!D13</f>
        <v>132.29</v>
      </c>
      <c r="D13" s="696">
        <f>'2011-15 rates summary'!G13</f>
        <v>138.63999999999999</v>
      </c>
      <c r="E13" s="696">
        <f>'2011-15 rates summary'!J13</f>
        <v>143.97</v>
      </c>
      <c r="F13" s="696">
        <f>'2011-15 rates summary'!M13</f>
        <v>151</v>
      </c>
      <c r="G13" s="696">
        <f>'2011-15 rates summary'!P13</f>
        <v>156.02000000000001</v>
      </c>
      <c r="H13" s="696">
        <f>'2015-20 rate summary'!E13</f>
        <v>182.4812371179998</v>
      </c>
      <c r="I13" s="696">
        <f>'2015-20 rate summary'!F13</f>
        <v>185.69999419209245</v>
      </c>
      <c r="J13" s="696">
        <f>'2015-20 rate summary'!G13</f>
        <v>188.97552640244373</v>
      </c>
      <c r="K13" s="696">
        <f>'2015-20 rate summary'!H13</f>
        <v>192.30883519651405</v>
      </c>
      <c r="L13" s="696">
        <f>'2015-20 rate summary'!I13</f>
        <v>195.70093968613361</v>
      </c>
    </row>
    <row r="14" spans="1:55">
      <c r="B14" s="692" t="s">
        <v>52</v>
      </c>
      <c r="C14" s="696">
        <f>'2011-15 rates summary'!D14</f>
        <v>414.95</v>
      </c>
      <c r="D14" s="696">
        <f>'2011-15 rates summary'!G14</f>
        <v>434.88</v>
      </c>
      <c r="E14" s="696">
        <f>'2011-15 rates summary'!J14</f>
        <v>451.62</v>
      </c>
      <c r="F14" s="696">
        <f>'2011-15 rates summary'!M14</f>
        <v>473.69</v>
      </c>
      <c r="G14" s="696">
        <f>'2011-15 rates summary'!P14</f>
        <v>489.46</v>
      </c>
      <c r="H14" s="696">
        <f>'2015-20 rate summary'!E14</f>
        <v>523.78218027135313</v>
      </c>
      <c r="I14" s="696">
        <f>'2015-20 rate summary'!F14</f>
        <v>533.02108956777522</v>
      </c>
      <c r="J14" s="696">
        <f>'2015-20 rate summary'!G14</f>
        <v>542.42296249335948</v>
      </c>
      <c r="K14" s="696">
        <f>'2015-20 rate summary'!H14</f>
        <v>551.99067353724513</v>
      </c>
      <c r="L14" s="696">
        <f>'2015-20 rate summary'!I14</f>
        <v>561.72714789122108</v>
      </c>
    </row>
    <row r="15" spans="1:55">
      <c r="B15" s="692" t="s">
        <v>53</v>
      </c>
      <c r="C15" s="696">
        <f>'2011-15 rates summary'!D15</f>
        <v>456.36</v>
      </c>
      <c r="D15" s="696">
        <f>'2011-15 rates summary'!G15</f>
        <v>478.28</v>
      </c>
      <c r="E15" s="696">
        <f>'2011-15 rates summary'!J15</f>
        <v>496.69</v>
      </c>
      <c r="F15" s="696">
        <f>'2011-15 rates summary'!M15</f>
        <v>520.97</v>
      </c>
      <c r="G15" s="696">
        <f>'2011-15 rates summary'!P15</f>
        <v>538.32000000000005</v>
      </c>
      <c r="H15" s="696">
        <f>'2015-20 rate summary'!E15</f>
        <v>603.92712886944457</v>
      </c>
      <c r="I15" s="696">
        <f>'2015-20 rate summary'!F15</f>
        <v>614.57970197222301</v>
      </c>
      <c r="J15" s="696">
        <f>'2015-20 rate summary'!G15</f>
        <v>625.4201740917631</v>
      </c>
      <c r="K15" s="696">
        <f>'2015-20 rate summary'!H15</f>
        <v>636.45185954847886</v>
      </c>
      <c r="L15" s="696">
        <f>'2015-20 rate summary'!I15</f>
        <v>647.67813112354702</v>
      </c>
    </row>
    <row r="16" spans="1:55">
      <c r="B16" s="695" t="s">
        <v>54</v>
      </c>
      <c r="C16" s="696">
        <f>'2011-15 rates summary'!D16</f>
        <v>223.58</v>
      </c>
      <c r="D16" s="696">
        <f>'2011-15 rates summary'!G16</f>
        <v>234.31</v>
      </c>
      <c r="E16" s="696">
        <f>'2011-15 rates summary'!J16</f>
        <v>243.33</v>
      </c>
      <c r="F16" s="696">
        <f>'2011-15 rates summary'!M16</f>
        <v>255.22</v>
      </c>
      <c r="G16" s="696">
        <f>'2011-15 rates summary'!P16</f>
        <v>263.72000000000003</v>
      </c>
      <c r="H16" s="696">
        <f>'2015-20 rate summary'!E16</f>
        <v>332.94833783920302</v>
      </c>
      <c r="I16" s="696">
        <f>'2015-20 rate summary'!F16</f>
        <v>338.82115980519143</v>
      </c>
      <c r="J16" s="696">
        <f>'2015-20 rate summary'!G16</f>
        <v>344.79757152948298</v>
      </c>
      <c r="K16" s="696">
        <f>'2015-20 rate summary'!H16</f>
        <v>350.87940021509638</v>
      </c>
      <c r="L16" s="696">
        <f>'2015-20 rate summary'!I16</f>
        <v>357.06850529478976</v>
      </c>
    </row>
    <row r="17" spans="2:12">
      <c r="B17" s="692" t="s">
        <v>55</v>
      </c>
      <c r="C17" s="696">
        <f>'2011-15 rates summary'!D17</f>
        <v>406.75</v>
      </c>
      <c r="D17" s="696">
        <f>'2011-15 rates summary'!G17</f>
        <v>426.28</v>
      </c>
      <c r="E17" s="696">
        <f>'2011-15 rates summary'!J17</f>
        <v>442.69</v>
      </c>
      <c r="F17" s="696">
        <f>'2011-15 rates summary'!M17</f>
        <v>464.33</v>
      </c>
      <c r="G17" s="696">
        <f>'2011-15 rates summary'!P17</f>
        <v>479.79</v>
      </c>
      <c r="H17" s="696">
        <f>'2015-20 rate summary'!E17</f>
        <v>613.51528761054328</v>
      </c>
      <c r="I17" s="696">
        <f>'2015-20 rate summary'!F17</f>
        <v>624.33698469704143</v>
      </c>
      <c r="J17" s="696">
        <f>'2015-20 rate summary'!G17</f>
        <v>635.34956395093923</v>
      </c>
      <c r="K17" s="696">
        <f>'2015-20 rate summary'!H17</f>
        <v>646.55639231196335</v>
      </c>
      <c r="L17" s="696">
        <f>'2015-20 rate summary'!I17</f>
        <v>657.96089610874708</v>
      </c>
    </row>
    <row r="18" spans="2:12">
      <c r="B18" s="692" t="s">
        <v>56</v>
      </c>
      <c r="C18" s="696">
        <f>'2011-15 rates summary'!D18</f>
        <v>447.27</v>
      </c>
      <c r="D18" s="696">
        <f>'2011-15 rates summary'!G18</f>
        <v>468.75</v>
      </c>
      <c r="E18" s="696">
        <f>'2011-15 rates summary'!J18</f>
        <v>486.79</v>
      </c>
      <c r="F18" s="696">
        <f>'2011-15 rates summary'!M18</f>
        <v>510.58</v>
      </c>
      <c r="G18" s="696">
        <f>'2011-15 rates summary'!P18</f>
        <v>527.58000000000004</v>
      </c>
      <c r="H18" s="696">
        <f>'2015-20 rate summary'!E18</f>
        <v>709.30758331588129</v>
      </c>
      <c r="I18" s="696">
        <f>'2015-20 rate summary'!F18</f>
        <v>721.81894523759581</v>
      </c>
      <c r="J18" s="696">
        <f>'2015-20 rate summary'!G18</f>
        <v>734.55099305188833</v>
      </c>
      <c r="K18" s="696">
        <f>'2015-20 rate summary'!H18</f>
        <v>747.50761940158088</v>
      </c>
      <c r="L18" s="696">
        <f>'2015-20 rate summary'!I18</f>
        <v>760.6927855911938</v>
      </c>
    </row>
    <row r="19" spans="2:12">
      <c r="B19" s="692"/>
      <c r="C19" s="696"/>
      <c r="D19" s="696"/>
      <c r="E19" s="696"/>
      <c r="F19" s="696"/>
      <c r="G19" s="696"/>
      <c r="H19" s="696"/>
      <c r="I19" s="696"/>
      <c r="J19" s="696"/>
      <c r="K19" s="696"/>
      <c r="L19" s="696"/>
    </row>
    <row r="20" spans="2:12">
      <c r="B20" s="692" t="s">
        <v>76</v>
      </c>
      <c r="C20" s="696">
        <f>'2011-15 rates summary'!D20</f>
        <v>18.190000000000001</v>
      </c>
      <c r="D20" s="696">
        <f>'2011-15 rates summary'!G20</f>
        <v>26.66</v>
      </c>
      <c r="E20" s="696">
        <f>'2011-15 rates summary'!J20</f>
        <v>35.17</v>
      </c>
      <c r="F20" s="696">
        <f>'2011-15 rates summary'!M20</f>
        <v>35.99</v>
      </c>
      <c r="G20" s="696">
        <f>'2011-15 rates summary'!P20</f>
        <v>36.869999999999997</v>
      </c>
      <c r="H20" s="696">
        <f>'2015-20 rate summary'!E23</f>
        <v>53.154793193028596</v>
      </c>
      <c r="I20" s="696">
        <f>'2015-20 rate summary'!F23</f>
        <v>53.878929040584609</v>
      </c>
      <c r="J20" s="696">
        <f>'2015-20 rate summary'!G23</f>
        <v>54.60036475167513</v>
      </c>
      <c r="K20" s="696">
        <f>'2015-20 rate summary'!H23</f>
        <v>55.284301245444937</v>
      </c>
      <c r="L20" s="696">
        <f>'2015-20 rate summary'!I23</f>
        <v>55.964072140353089</v>
      </c>
    </row>
    <row r="21" spans="2:12">
      <c r="B21" s="692" t="s">
        <v>77</v>
      </c>
      <c r="C21" s="696">
        <f>'2011-15 rates summary'!D21</f>
        <v>28.76</v>
      </c>
      <c r="D21" s="696">
        <f>'2011-15 rates summary'!G21</f>
        <v>42.15</v>
      </c>
      <c r="E21" s="696">
        <f>'2011-15 rates summary'!J21</f>
        <v>55.61</v>
      </c>
      <c r="F21" s="696">
        <f>'2011-15 rates summary'!M21</f>
        <v>56.91</v>
      </c>
      <c r="G21" s="696">
        <f>'2011-15 rates summary'!P21</f>
        <v>58.3</v>
      </c>
      <c r="H21" s="696">
        <f>'2015-20 rate summary'!E24</f>
        <v>0</v>
      </c>
      <c r="I21" s="696">
        <f>'2015-20 rate summary'!F24</f>
        <v>0</v>
      </c>
      <c r="J21" s="696">
        <f>'2015-20 rate summary'!G24</f>
        <v>0</v>
      </c>
      <c r="K21" s="696">
        <f>'2015-20 rate summary'!H24</f>
        <v>0</v>
      </c>
      <c r="L21" s="696">
        <f>'2015-20 rate summary'!I24</f>
        <v>0</v>
      </c>
    </row>
    <row r="22" spans="2:12">
      <c r="B22" s="692" t="s">
        <v>78</v>
      </c>
      <c r="C22" s="696">
        <f>'2011-15 rates summary'!D22</f>
        <v>75.53</v>
      </c>
      <c r="D22" s="696">
        <f>'2011-15 rates summary'!G22</f>
        <v>110.7</v>
      </c>
      <c r="E22" s="696">
        <f>'2011-15 rates summary'!J22</f>
        <v>146.07</v>
      </c>
      <c r="F22" s="696">
        <f>'2011-15 rates summary'!M22</f>
        <v>149.49</v>
      </c>
      <c r="G22" s="696">
        <f>'2011-15 rates summary'!P22</f>
        <v>153.15</v>
      </c>
      <c r="H22" s="696">
        <f>'2015-20 rate summary'!E25</f>
        <v>53.154793193028596</v>
      </c>
      <c r="I22" s="696">
        <f>'2015-20 rate summary'!F25</f>
        <v>53.878929040584609</v>
      </c>
      <c r="J22" s="696">
        <f>'2015-20 rate summary'!G25</f>
        <v>54.60036475167513</v>
      </c>
      <c r="K22" s="696">
        <f>'2015-20 rate summary'!H25</f>
        <v>55.284301245444937</v>
      </c>
      <c r="L22" s="696">
        <f>'2015-20 rate summary'!I25</f>
        <v>55.964072140353089</v>
      </c>
    </row>
    <row r="23" spans="2:12">
      <c r="B23" s="692" t="s">
        <v>79</v>
      </c>
      <c r="C23" s="696">
        <f>'2011-15 rates summary'!D23</f>
        <v>19.25</v>
      </c>
      <c r="D23" s="696">
        <f>'2011-15 rates summary'!G23</f>
        <v>28.21</v>
      </c>
      <c r="E23" s="696">
        <f>'2011-15 rates summary'!J23</f>
        <v>37.22</v>
      </c>
      <c r="F23" s="696">
        <f>'2011-15 rates summary'!M23</f>
        <v>38.090000000000003</v>
      </c>
      <c r="G23" s="696">
        <f>'2011-15 rates summary'!P23</f>
        <v>39.020000000000003</v>
      </c>
      <c r="H23" s="696">
        <f>'2015-20 rate summary'!E20</f>
        <v>50.019635284394226</v>
      </c>
      <c r="I23" s="696">
        <f>'2015-20 rate summary'!F20</f>
        <v>50.704008153596831</v>
      </c>
      <c r="J23" s="696">
        <f>'2015-20 rate summary'!G20</f>
        <v>51.386105820526623</v>
      </c>
      <c r="K23" s="696">
        <f>'2015-20 rate summary'!H20</f>
        <v>52.033666310782941</v>
      </c>
      <c r="L23" s="696">
        <f>'2015-20 rate summary'!I20</f>
        <v>52.67760093763092</v>
      </c>
    </row>
    <row r="24" spans="2:12">
      <c r="B24" s="692" t="s">
        <v>80</v>
      </c>
      <c r="C24" s="696">
        <f>'2011-15 rates summary'!D24</f>
        <v>0</v>
      </c>
      <c r="D24" s="696">
        <f>'2011-15 rates summary'!G24</f>
        <v>0</v>
      </c>
      <c r="E24" s="696">
        <f>'2011-15 rates summary'!J24</f>
        <v>0</v>
      </c>
      <c r="F24" s="696">
        <f>'2011-15 rates summary'!M24</f>
        <v>0</v>
      </c>
      <c r="G24" s="696">
        <f>'2011-15 rates summary'!P24</f>
        <v>0</v>
      </c>
      <c r="H24" s="696">
        <f>'2015-20 rate summary'!E21</f>
        <v>81.310337518142973</v>
      </c>
      <c r="I24" s="696">
        <f>'2015-20 rate summary'!F21</f>
        <v>82.391568074212614</v>
      </c>
      <c r="J24" s="696">
        <f>'2015-20 rate summary'!G21</f>
        <v>83.466282337232016</v>
      </c>
      <c r="K24" s="696">
        <f>'2015-20 rate summary'!H21</f>
        <v>84.476896532457872</v>
      </c>
      <c r="L24" s="696">
        <f>'2015-20 rate summary'!I21</f>
        <v>85.478497990042356</v>
      </c>
    </row>
    <row r="25" spans="2:12">
      <c r="B25" s="692" t="s">
        <v>81</v>
      </c>
      <c r="C25" s="696">
        <f>'2011-15 rates summary'!D25</f>
        <v>19.25</v>
      </c>
      <c r="D25" s="696">
        <f>'2011-15 rates summary'!G25</f>
        <v>28.21</v>
      </c>
      <c r="E25" s="696">
        <f>'2011-15 rates summary'!J25</f>
        <v>37.22</v>
      </c>
      <c r="F25" s="696">
        <f>'2011-15 rates summary'!M25</f>
        <v>38.090000000000003</v>
      </c>
      <c r="G25" s="696">
        <f>'2011-15 rates summary'!P25</f>
        <v>39.020000000000003</v>
      </c>
      <c r="H25" s="696">
        <f>'2015-20 rate summary'!E22</f>
        <v>219.80517717140833</v>
      </c>
      <c r="I25" s="696">
        <f>'2015-20 rate summary'!F22</f>
        <v>222.64292764503159</v>
      </c>
      <c r="J25" s="696">
        <f>'2015-20 rate summary'!G22</f>
        <v>225.45539046078216</v>
      </c>
      <c r="K25" s="696">
        <f>'2015-20 rate summary'!H22</f>
        <v>228.07290578208918</v>
      </c>
      <c r="L25" s="696">
        <f>'2015-20 rate summary'!I22</f>
        <v>230.65756568310863</v>
      </c>
    </row>
    <row r="26" spans="2:12">
      <c r="B26" s="692" t="s">
        <v>82</v>
      </c>
      <c r="C26" s="696">
        <f>'2011-15 rates summary'!D26</f>
        <v>15.27</v>
      </c>
      <c r="D26" s="696">
        <f>'2011-15 rates summary'!G26</f>
        <v>22.38</v>
      </c>
      <c r="E26" s="696">
        <f>'2011-15 rates summary'!J26</f>
        <v>29.53</v>
      </c>
      <c r="F26" s="696">
        <f>'2011-15 rates summary'!M26</f>
        <v>30.22</v>
      </c>
      <c r="G26" s="696">
        <f>'2011-15 rates summary'!P26</f>
        <v>30.96</v>
      </c>
      <c r="H26" s="696">
        <f>'2015-20 rate summary'!E26</f>
        <v>43.755071356071568</v>
      </c>
      <c r="I26" s="696">
        <f>'2015-20 rate summary'!F26</f>
        <v>44.328944593756667</v>
      </c>
      <c r="J26" s="696">
        <f>'2015-20 rate summary'!G26</f>
        <v>44.898593544012357</v>
      </c>
      <c r="K26" s="696">
        <f>'2015-20 rate summary'!H26</f>
        <v>45.431721852839573</v>
      </c>
      <c r="L26" s="696">
        <f>'2015-20 rate summary'!I26</f>
        <v>45.959205847488953</v>
      </c>
    </row>
    <row r="27" spans="2:12">
      <c r="B27" s="692" t="s">
        <v>83</v>
      </c>
      <c r="C27" s="696">
        <f>'2011-15 rates summary'!D27</f>
        <v>0</v>
      </c>
      <c r="D27" s="696">
        <f>'2011-15 rates summary'!G27</f>
        <v>0</v>
      </c>
      <c r="E27" s="696">
        <f>'2011-15 rates summary'!J27</f>
        <v>0</v>
      </c>
      <c r="F27" s="696">
        <f>'2011-15 rates summary'!M27</f>
        <v>0</v>
      </c>
      <c r="G27" s="696">
        <f>'2011-15 rates summary'!P27</f>
        <v>0</v>
      </c>
      <c r="H27" s="696">
        <f>'2015-20 rate summary'!E27</f>
        <v>0</v>
      </c>
      <c r="I27" s="696">
        <f>'2015-20 rate summary'!F27</f>
        <v>0</v>
      </c>
      <c r="J27" s="696">
        <f>'2015-20 rate summary'!G27</f>
        <v>0</v>
      </c>
      <c r="K27" s="696">
        <f>'2015-20 rate summary'!H27</f>
        <v>0</v>
      </c>
      <c r="L27" s="696">
        <f>'2015-20 rate summary'!I27</f>
        <v>0</v>
      </c>
    </row>
    <row r="28" spans="2:12">
      <c r="B28" s="692" t="s">
        <v>404</v>
      </c>
      <c r="C28" s="696">
        <f>'2011-15 rates summary'!D28</f>
        <v>0</v>
      </c>
      <c r="D28" s="696">
        <f>'2011-15 rates summary'!G28</f>
        <v>0</v>
      </c>
      <c r="E28" s="696">
        <f>'2011-15 rates summary'!J28</f>
        <v>0</v>
      </c>
      <c r="F28" s="696">
        <f>'2011-15 rates summary'!M28</f>
        <v>0</v>
      </c>
      <c r="G28" s="696">
        <f>'2011-15 rates summary'!P28</f>
        <v>30.96</v>
      </c>
      <c r="H28" s="696">
        <f>'2015-20 rate summary'!E28</f>
        <v>43.755071356071568</v>
      </c>
      <c r="I28" s="696">
        <f>'2015-20 rate summary'!F28</f>
        <v>44.328944593756667</v>
      </c>
      <c r="J28" s="696">
        <f>'2015-20 rate summary'!G28</f>
        <v>44.898593544012357</v>
      </c>
      <c r="K28" s="696">
        <f>'2015-20 rate summary'!H28</f>
        <v>45.431721852839573</v>
      </c>
      <c r="L28" s="696">
        <f>'2015-20 rate summary'!I28</f>
        <v>45.959205847488953</v>
      </c>
    </row>
    <row r="29" spans="2:12">
      <c r="B29" s="692" t="s">
        <v>407</v>
      </c>
      <c r="C29" s="696">
        <f>'2011-15 rates summary'!D29</f>
        <v>0</v>
      </c>
      <c r="D29" s="696">
        <f>'2011-15 rates summary'!G29</f>
        <v>0</v>
      </c>
      <c r="E29" s="696">
        <f>'2011-15 rates summary'!J29</f>
        <v>0</v>
      </c>
      <c r="F29" s="696">
        <f>'2011-15 rates summary'!M29</f>
        <v>0</v>
      </c>
      <c r="G29" s="696">
        <f>'2011-15 rates summary'!P29</f>
        <v>0</v>
      </c>
      <c r="H29" s="696">
        <f>'2015-20 rate summary'!E29</f>
        <v>45.838272646263384</v>
      </c>
      <c r="I29" s="696">
        <f>'2015-20 rate summary'!F29</f>
        <v>46.646806535415728</v>
      </c>
      <c r="J29" s="696">
        <f>'2015-20 rate summary'!G29</f>
        <v>47.469602023275179</v>
      </c>
      <c r="K29" s="696">
        <f>'2015-20 rate summary'!H29</f>
        <v>48.306910667878341</v>
      </c>
      <c r="L29" s="696">
        <f>'2015-20 rate summary'!I29</f>
        <v>49.158988464453394</v>
      </c>
    </row>
    <row r="30" spans="2:12">
      <c r="B30" s="692"/>
      <c r="C30" s="696"/>
      <c r="D30" s="696"/>
      <c r="E30" s="696"/>
      <c r="F30" s="696"/>
      <c r="G30" s="696"/>
      <c r="H30" s="696"/>
      <c r="I30" s="696"/>
      <c r="J30" s="696"/>
      <c r="K30" s="696"/>
      <c r="L30" s="696"/>
    </row>
    <row r="31" spans="2:12">
      <c r="B31" s="692" t="s">
        <v>59</v>
      </c>
      <c r="C31" s="696">
        <f>'2011-15 rates summary'!D31</f>
        <v>402.6</v>
      </c>
      <c r="D31" s="696">
        <f>'2011-15 rates summary'!G31</f>
        <v>421.93</v>
      </c>
      <c r="E31" s="696">
        <f>'2011-15 rates summary'!J31</f>
        <v>438.17</v>
      </c>
      <c r="F31" s="696">
        <f>'2011-15 rates summary'!M31</f>
        <v>459.59</v>
      </c>
      <c r="G31" s="696">
        <f>'2011-15 rates summary'!P31</f>
        <v>474.89</v>
      </c>
      <c r="H31" s="696">
        <f>'2015-20 rate summary'!E31</f>
        <v>620.49432976566948</v>
      </c>
      <c r="I31" s="696">
        <f>'2015-20 rate summary'!F31</f>
        <v>631.43912904975218</v>
      </c>
      <c r="J31" s="696">
        <f>'2015-20 rate summary'!G31</f>
        <v>642.57698188101915</v>
      </c>
      <c r="K31" s="696">
        <f>'2015-20 rate summary'!H31</f>
        <v>653.91129349981418</v>
      </c>
      <c r="L31" s="696">
        <f>'2015-20 rate summary'!I31</f>
        <v>665.44552921096624</v>
      </c>
    </row>
    <row r="32" spans="2:12">
      <c r="B32" s="692" t="s">
        <v>60</v>
      </c>
      <c r="C32" s="696">
        <f>'2011-15 rates summary'!D32</f>
        <v>447.57</v>
      </c>
      <c r="D32" s="696">
        <f>'2011-15 rates summary'!G32</f>
        <v>469.06</v>
      </c>
      <c r="E32" s="696">
        <f>'2011-15 rates summary'!J32</f>
        <v>487.12</v>
      </c>
      <c r="F32" s="696">
        <f>'2011-15 rates summary'!M32</f>
        <v>510.93</v>
      </c>
      <c r="G32" s="696">
        <f>'2011-15 rates summary'!P32</f>
        <v>527.94000000000005</v>
      </c>
      <c r="H32" s="696">
        <f>'2015-20 rate summary'!E32</f>
        <v>746.23275646709249</v>
      </c>
      <c r="I32" s="696">
        <f>'2015-20 rate summary'!F32</f>
        <v>759.39543555527143</v>
      </c>
      <c r="J32" s="696">
        <f>'2015-20 rate summary'!G32</f>
        <v>772.79028901435129</v>
      </c>
      <c r="K32" s="696">
        <f>'2015-20 rate summary'!H32</f>
        <v>786.42141213056834</v>
      </c>
      <c r="L32" s="696">
        <f>'2015-20 rate summary'!I32</f>
        <v>800.29297242625171</v>
      </c>
    </row>
    <row r="33" spans="2:12">
      <c r="B33" s="692" t="s">
        <v>61</v>
      </c>
      <c r="C33" s="696">
        <f>'2011-15 rates summary'!D33</f>
        <v>215.23</v>
      </c>
      <c r="D33" s="696">
        <f>'2011-15 rates summary'!G33</f>
        <v>225.56</v>
      </c>
      <c r="E33" s="696">
        <f>'2011-15 rates summary'!J33</f>
        <v>234.24</v>
      </c>
      <c r="F33" s="696">
        <f>'2011-15 rates summary'!M33</f>
        <v>245.69</v>
      </c>
      <c r="G33" s="696">
        <f>'2011-15 rates summary'!P33</f>
        <v>253.87</v>
      </c>
      <c r="H33" s="696">
        <f>'2015-20 rate summary'!E33</f>
        <v>341.35672648649131</v>
      </c>
      <c r="I33" s="696">
        <f>'2015-20 rate summary'!F33</f>
        <v>347.3778626620259</v>
      </c>
      <c r="J33" s="696">
        <f>'2015-20 rate summary'!G33</f>
        <v>353.50520468625581</v>
      </c>
      <c r="K33" s="696">
        <f>'2015-20 rate summary'!H33</f>
        <v>359.74062590699589</v>
      </c>
      <c r="L33" s="696">
        <f>'2015-20 rate summary'!I33</f>
        <v>366.08603271574037</v>
      </c>
    </row>
    <row r="34" spans="2:12">
      <c r="B34" s="692" t="s">
        <v>62</v>
      </c>
      <c r="C34" s="696">
        <f>'2011-15 rates summary'!D34</f>
        <v>237.71</v>
      </c>
      <c r="D34" s="696">
        <f>'2011-15 rates summary'!G34</f>
        <v>249.12</v>
      </c>
      <c r="E34" s="696">
        <f>'2011-15 rates summary'!J34</f>
        <v>258.70999999999998</v>
      </c>
      <c r="F34" s="696">
        <f>'2011-15 rates summary'!M34</f>
        <v>271.35000000000002</v>
      </c>
      <c r="G34" s="696">
        <f>'2011-15 rates summary'!P34</f>
        <v>280.38</v>
      </c>
      <c r="H34" s="696">
        <f>'2015-20 rate summary'!E34</f>
        <v>394.48683016597431</v>
      </c>
      <c r="I34" s="696">
        <f>'2015-20 rate summary'!F34</f>
        <v>401.44511966075692</v>
      </c>
      <c r="J34" s="696">
        <f>'2015-20 rate summary'!G34</f>
        <v>408.52614530029962</v>
      </c>
      <c r="K34" s="696">
        <f>'2015-20 rate summary'!H34</f>
        <v>415.73207200764028</v>
      </c>
      <c r="L34" s="696">
        <f>'2015-20 rate summary'!I34</f>
        <v>423.06510289254436</v>
      </c>
    </row>
    <row r="35" spans="2:12">
      <c r="B35" s="692"/>
      <c r="C35" s="696"/>
      <c r="D35" s="696"/>
      <c r="E35" s="696"/>
      <c r="F35" s="696"/>
      <c r="G35" s="696"/>
      <c r="H35" s="696">
        <f>'2015-20 rate summary'!E35</f>
        <v>0</v>
      </c>
      <c r="I35" s="696">
        <f>'2015-20 rate summary'!F35</f>
        <v>0</v>
      </c>
      <c r="J35" s="696">
        <f>'2015-20 rate summary'!G35</f>
        <v>0</v>
      </c>
      <c r="K35" s="696">
        <f>'2015-20 rate summary'!H35</f>
        <v>0</v>
      </c>
      <c r="L35" s="696">
        <f>'2015-20 rate summary'!I35</f>
        <v>0</v>
      </c>
    </row>
    <row r="36" spans="2:12">
      <c r="B36" s="692" t="s">
        <v>63</v>
      </c>
      <c r="C36" s="696">
        <f>'2011-15 rates summary'!D36</f>
        <v>0.8</v>
      </c>
      <c r="D36" s="696">
        <f>'2011-15 rates summary'!G36</f>
        <v>0.83</v>
      </c>
      <c r="E36" s="696">
        <f>'2011-15 rates summary'!J36</f>
        <v>0.86</v>
      </c>
      <c r="F36" s="696">
        <f>'2011-15 rates summary'!M36</f>
        <v>0.9</v>
      </c>
      <c r="G36" s="696">
        <f>'2011-15 rates summary'!P36</f>
        <v>0.92</v>
      </c>
      <c r="H36" s="696">
        <f>'2015-20 rate summary'!E36</f>
        <v>0</v>
      </c>
      <c r="I36" s="696">
        <f>'2015-20 rate summary'!F36</f>
        <v>0</v>
      </c>
      <c r="J36" s="696">
        <f>'2015-20 rate summary'!G36</f>
        <v>0</v>
      </c>
      <c r="K36" s="696">
        <f>'2015-20 rate summary'!H36</f>
        <v>0</v>
      </c>
      <c r="L36" s="696">
        <f>'2015-20 rate summary'!I36</f>
        <v>0</v>
      </c>
    </row>
    <row r="37" spans="2:12">
      <c r="B37" s="692" t="s">
        <v>64</v>
      </c>
      <c r="C37" s="696">
        <f>'2011-15 rates summary'!D37</f>
        <v>4.0999999999999996</v>
      </c>
      <c r="D37" s="696">
        <f>'2011-15 rates summary'!G37</f>
        <v>4.29</v>
      </c>
      <c r="E37" s="696">
        <f>'2011-15 rates summary'!J37</f>
        <v>4.45</v>
      </c>
      <c r="F37" s="696">
        <f>'2011-15 rates summary'!M37</f>
        <v>4.66</v>
      </c>
      <c r="G37" s="696">
        <f>'2011-15 rates summary'!P37</f>
        <v>4.8099999999999996</v>
      </c>
      <c r="H37" s="696">
        <f>'2015-20 rate summary'!E37</f>
        <v>0</v>
      </c>
      <c r="I37" s="696">
        <f>'2015-20 rate summary'!F37</f>
        <v>0</v>
      </c>
      <c r="J37" s="696">
        <f>'2015-20 rate summary'!G37</f>
        <v>0</v>
      </c>
      <c r="K37" s="696">
        <f>'2015-20 rate summary'!H37</f>
        <v>0</v>
      </c>
      <c r="L37" s="696">
        <f>'2015-20 rate summary'!I37</f>
        <v>0</v>
      </c>
    </row>
    <row r="38" spans="2:12">
      <c r="B38" s="692" t="s">
        <v>65</v>
      </c>
      <c r="C38" s="696">
        <f>'2011-15 rates summary'!D38</f>
        <v>14.86</v>
      </c>
      <c r="D38" s="696">
        <f>'2011-15 rates summary'!G38</f>
        <v>15.57</v>
      </c>
      <c r="E38" s="696">
        <f>'2011-15 rates summary'!J38</f>
        <v>16.16</v>
      </c>
      <c r="F38" s="696">
        <f>'2011-15 rates summary'!M38</f>
        <v>16.95</v>
      </c>
      <c r="G38" s="696">
        <f>'2011-15 rates summary'!P38</f>
        <v>17.510000000000002</v>
      </c>
      <c r="H38" s="696">
        <f>'2015-20 rate summary'!E38</f>
        <v>0</v>
      </c>
      <c r="I38" s="696">
        <f>'2015-20 rate summary'!F38</f>
        <v>0</v>
      </c>
      <c r="J38" s="696">
        <f>'2015-20 rate summary'!G38</f>
        <v>0</v>
      </c>
      <c r="K38" s="696">
        <f>'2015-20 rate summary'!H38</f>
        <v>0</v>
      </c>
      <c r="L38" s="696">
        <f>'2015-20 rate summary'!I38</f>
        <v>0</v>
      </c>
    </row>
    <row r="39" spans="2:12">
      <c r="B39" s="692"/>
      <c r="C39" s="696"/>
      <c r="D39" s="696"/>
      <c r="E39" s="696"/>
      <c r="F39" s="696"/>
      <c r="G39" s="696"/>
      <c r="H39" s="696"/>
      <c r="I39" s="696"/>
      <c r="J39" s="696"/>
      <c r="K39" s="696"/>
      <c r="L39" s="696"/>
    </row>
    <row r="40" spans="2:12">
      <c r="B40" s="692" t="s">
        <v>74</v>
      </c>
      <c r="C40" s="696">
        <f>'2011-15 rates summary'!D40</f>
        <v>206.44</v>
      </c>
      <c r="D40" s="696">
        <f>'2011-15 rates summary'!G40</f>
        <v>216.35645797114825</v>
      </c>
      <c r="E40" s="696">
        <f>'2011-15 rates summary'!J40</f>
        <v>224.686788615144</v>
      </c>
      <c r="F40" s="696">
        <f>'2011-15 rates summary'!M40</f>
        <v>235.67127986838415</v>
      </c>
      <c r="G40" s="696">
        <f>'2011-15 rates summary'!P40</f>
        <v>243.52094634400038</v>
      </c>
      <c r="H40" s="696">
        <f>'2015-20 rate summary'!E40</f>
        <v>0</v>
      </c>
      <c r="I40" s="696">
        <f>'2015-20 rate summary'!F40</f>
        <v>0</v>
      </c>
      <c r="J40" s="696">
        <f>'2015-20 rate summary'!G40</f>
        <v>0</v>
      </c>
      <c r="K40" s="696">
        <f>'2015-20 rate summary'!H40</f>
        <v>0</v>
      </c>
      <c r="L40" s="696">
        <f>'2015-20 rate summary'!I40</f>
        <v>0</v>
      </c>
    </row>
    <row r="41" spans="2:12">
      <c r="B41" s="692" t="s">
        <v>75</v>
      </c>
      <c r="C41" s="696">
        <f>'2011-15 rates summary'!D41</f>
        <v>220.57</v>
      </c>
      <c r="D41" s="696">
        <f>'2011-15 rates summary'!G41</f>
        <v>231.1652002261973</v>
      </c>
      <c r="E41" s="696">
        <f>'2011-15 rates summary'!J41</f>
        <v>240.06570899458589</v>
      </c>
      <c r="F41" s="696">
        <f>'2011-15 rates summary'!M41</f>
        <v>251.80204514904813</v>
      </c>
      <c r="G41" s="696">
        <f>'2011-15 rates summary'!P41</f>
        <v>260.18899019132033</v>
      </c>
      <c r="H41" s="696">
        <f>'2015-20 rate summary'!E41</f>
        <v>0</v>
      </c>
      <c r="I41" s="696">
        <f>'2015-20 rate summary'!F41</f>
        <v>0</v>
      </c>
      <c r="J41" s="696">
        <f>'2015-20 rate summary'!G41</f>
        <v>0</v>
      </c>
      <c r="K41" s="696">
        <f>'2015-20 rate summary'!H41</f>
        <v>0</v>
      </c>
      <c r="L41" s="696">
        <f>'2015-20 rate summary'!I41</f>
        <v>0</v>
      </c>
    </row>
    <row r="42" spans="2:12">
      <c r="B42" s="692"/>
      <c r="C42" s="696"/>
      <c r="D42" s="696"/>
      <c r="E42" s="696"/>
      <c r="F42" s="696"/>
      <c r="G42" s="696"/>
      <c r="H42" s="696"/>
      <c r="I42" s="696"/>
      <c r="J42" s="696"/>
      <c r="K42" s="696"/>
      <c r="L42" s="696"/>
    </row>
    <row r="43" spans="2:12">
      <c r="B43" s="692" t="s">
        <v>66</v>
      </c>
      <c r="C43" s="696"/>
      <c r="D43" s="696"/>
      <c r="E43" s="696"/>
      <c r="F43" s="696"/>
      <c r="G43" s="696"/>
      <c r="H43" s="696"/>
      <c r="I43" s="696"/>
      <c r="J43" s="696"/>
      <c r="K43" s="696"/>
      <c r="L43" s="696"/>
    </row>
    <row r="44" spans="2:12">
      <c r="B44" s="692" t="s">
        <v>67</v>
      </c>
      <c r="C44" s="696">
        <f>'2011-15 rates summary'!D44</f>
        <v>335.39</v>
      </c>
      <c r="D44" s="696">
        <f>'2011-15 rates summary'!G44</f>
        <v>351.5</v>
      </c>
      <c r="E44" s="696">
        <f>'2011-15 rates summary'!J44</f>
        <v>365.03</v>
      </c>
      <c r="F44" s="696">
        <f>'2011-15 rates summary'!M44</f>
        <v>382.87</v>
      </c>
      <c r="G44" s="696">
        <f>'2011-15 rates summary'!P44</f>
        <v>395.62</v>
      </c>
      <c r="H44" s="696">
        <f>'2015-20 rate summary'!E44</f>
        <v>493.49014729213036</v>
      </c>
      <c r="I44" s="696">
        <f>'2015-20 rate summary'!F44</f>
        <v>500.54060934781978</v>
      </c>
      <c r="J44" s="696">
        <f>'2015-20 rate summary'!G44</f>
        <v>507.71543336518693</v>
      </c>
      <c r="K44" s="696">
        <f>'2015-20 rate summary'!H44</f>
        <v>515.0168129447917</v>
      </c>
      <c r="L44" s="696">
        <f>'2015-20 rate summary'!I44</f>
        <v>522.44698037975979</v>
      </c>
    </row>
    <row r="45" spans="2:12">
      <c r="B45" s="692" t="s">
        <v>68</v>
      </c>
      <c r="C45" s="696">
        <f>'2011-15 rates summary'!D45</f>
        <v>360.82</v>
      </c>
      <c r="D45" s="696">
        <f>'2011-15 rates summary'!G45</f>
        <v>378.15</v>
      </c>
      <c r="E45" s="696">
        <f>'2011-15 rates summary'!J45</f>
        <v>392.7</v>
      </c>
      <c r="F45" s="696">
        <f>'2011-15 rates summary'!M45</f>
        <v>411.89</v>
      </c>
      <c r="G45" s="696">
        <f>'2011-15 rates summary'!P45</f>
        <v>425.6</v>
      </c>
      <c r="H45" s="696">
        <f>'2015-20 rate summary'!E45</f>
        <v>553.59885874069892</v>
      </c>
      <c r="I45" s="696">
        <f>'2015-20 rate summary'!F45</f>
        <v>561.70956865115556</v>
      </c>
      <c r="J45" s="696">
        <f>'2015-20 rate summary'!G45</f>
        <v>569.96334206398956</v>
      </c>
      <c r="K45" s="696">
        <f>'2015-20 rate summary'!H45</f>
        <v>578.36270245321691</v>
      </c>
      <c r="L45" s="696">
        <f>'2015-20 rate summary'!I45</f>
        <v>586.91021780400456</v>
      </c>
    </row>
    <row r="46" spans="2:12">
      <c r="B46" s="692" t="s">
        <v>69</v>
      </c>
      <c r="C46" s="696">
        <f>'2011-15 rates summary'!D46</f>
        <v>437.87</v>
      </c>
      <c r="D46" s="696">
        <f>'2011-15 rates summary'!G46</f>
        <v>458.9</v>
      </c>
      <c r="E46" s="696">
        <f>'2011-15 rates summary'!J46</f>
        <v>476.56</v>
      </c>
      <c r="F46" s="696">
        <f>'2011-15 rates summary'!M46</f>
        <v>499.85</v>
      </c>
      <c r="G46" s="696">
        <f>'2011-15 rates summary'!P46</f>
        <v>516.49</v>
      </c>
      <c r="H46" s="696">
        <f>'2015-20 rate summary'!E46</f>
        <v>607.77578825076171</v>
      </c>
      <c r="I46" s="696">
        <f>'2015-20 rate summary'!F46</f>
        <v>614.82625030645102</v>
      </c>
      <c r="J46" s="696">
        <f>'2015-20 rate summary'!G46</f>
        <v>622.00107432381799</v>
      </c>
      <c r="K46" s="696">
        <f>'2015-20 rate summary'!H46</f>
        <v>629.30245390342304</v>
      </c>
      <c r="L46" s="696">
        <f>'2015-20 rate summary'!I46</f>
        <v>636.73262133839114</v>
      </c>
    </row>
    <row r="47" spans="2:12">
      <c r="B47" s="692" t="s">
        <v>70</v>
      </c>
      <c r="C47" s="696">
        <f>'2011-15 rates summary'!D47</f>
        <v>463.28</v>
      </c>
      <c r="D47" s="696">
        <f>'2011-15 rates summary'!G47</f>
        <v>485.53</v>
      </c>
      <c r="E47" s="696">
        <f>'2011-15 rates summary'!J47</f>
        <v>504.22</v>
      </c>
      <c r="F47" s="696">
        <f>'2011-15 rates summary'!M47</f>
        <v>528.87</v>
      </c>
      <c r="G47" s="696">
        <f>'2011-15 rates summary'!P47</f>
        <v>546.48</v>
      </c>
      <c r="H47" s="696">
        <f>'2015-20 rate summary'!E47</f>
        <v>667.88449969933004</v>
      </c>
      <c r="I47" s="696">
        <f>'2015-20 rate summary'!F47</f>
        <v>675.99520960978703</v>
      </c>
      <c r="J47" s="696">
        <f>'2015-20 rate summary'!G47</f>
        <v>684.24898302262079</v>
      </c>
      <c r="K47" s="696">
        <f>'2015-20 rate summary'!H47</f>
        <v>692.64834341184815</v>
      </c>
      <c r="L47" s="696">
        <f>'2015-20 rate summary'!I47</f>
        <v>701.19585876263568</v>
      </c>
    </row>
    <row r="48" spans="2:12">
      <c r="B48" s="692" t="s">
        <v>71</v>
      </c>
      <c r="C48" s="696">
        <f>'2011-15 rates summary'!D48</f>
        <v>1810.18</v>
      </c>
      <c r="D48" s="696">
        <f>'2011-15 rates summary'!G48</f>
        <v>1897.13</v>
      </c>
      <c r="E48" s="696">
        <f>'2011-15 rates summary'!J48</f>
        <v>1970.17</v>
      </c>
      <c r="F48" s="696">
        <f>'2011-15 rates summary'!M48</f>
        <v>2066.48</v>
      </c>
      <c r="G48" s="696">
        <f>'2011-15 rates summary'!P48</f>
        <v>2135.3000000000002</v>
      </c>
      <c r="H48" s="696">
        <f>'2015-20 rate summary'!E48</f>
        <v>2405.1737005022255</v>
      </c>
      <c r="I48" s="696">
        <f>'2015-20 rate summary'!F48</f>
        <v>2443.9281740847423</v>
      </c>
      <c r="J48" s="696">
        <f>'2015-20 rate summary'!G48</f>
        <v>2483.3662315686315</v>
      </c>
      <c r="K48" s="696">
        <f>'2015-20 rate summary'!H48</f>
        <v>2523.4999305799438</v>
      </c>
      <c r="L48" s="696">
        <f>'2015-20 rate summary'!I48</f>
        <v>2564.3415414272476</v>
      </c>
    </row>
    <row r="49" spans="2:12">
      <c r="B49" s="692" t="s">
        <v>72</v>
      </c>
      <c r="C49" s="696">
        <f>'2011-15 rates summary'!D49</f>
        <v>1968.18</v>
      </c>
      <c r="D49" s="696">
        <f>'2011-15 rates summary'!G49</f>
        <v>2062.7199999999998</v>
      </c>
      <c r="E49" s="696">
        <f>'2011-15 rates summary'!J49</f>
        <v>2142.14</v>
      </c>
      <c r="F49" s="696">
        <f>'2011-15 rates summary'!M49</f>
        <v>2246.86</v>
      </c>
      <c r="G49" s="696">
        <f>'2011-15 rates summary'!P49</f>
        <v>2321.69</v>
      </c>
      <c r="H49" s="696">
        <f>'2015-20 rate summary'!E49</f>
        <v>2977.4270753472233</v>
      </c>
      <c r="I49" s="696">
        <f>'2015-20 rate summary'!F49</f>
        <v>3022.7702320272228</v>
      </c>
      <c r="J49" s="696">
        <f>'2015-20 rate summary'!G49</f>
        <v>3068.9131893257991</v>
      </c>
      <c r="K49" s="696">
        <f>'2015-20 rate summary'!H49</f>
        <v>3115.8700547969088</v>
      </c>
      <c r="L49" s="696">
        <f>'2015-20 rate summary'!I49</f>
        <v>3163.6551848353752</v>
      </c>
    </row>
    <row r="50" spans="2:12">
      <c r="B50" s="692"/>
      <c r="C50" s="696"/>
      <c r="D50" s="696"/>
      <c r="E50" s="696"/>
      <c r="F50" s="696"/>
      <c r="G50" s="696"/>
      <c r="H50" s="696"/>
      <c r="I50" s="696"/>
      <c r="J50" s="696"/>
      <c r="K50" s="696"/>
      <c r="L50" s="696"/>
    </row>
    <row r="51" spans="2:12">
      <c r="B51" s="692" t="s">
        <v>73</v>
      </c>
      <c r="C51" s="696"/>
      <c r="D51" s="696"/>
      <c r="E51" s="696"/>
      <c r="F51" s="696"/>
      <c r="G51" s="696"/>
      <c r="H51" s="696"/>
      <c r="I51" s="696"/>
      <c r="J51" s="696"/>
      <c r="K51" s="696"/>
      <c r="L51" s="696"/>
    </row>
    <row r="52" spans="2:12">
      <c r="B52" s="692" t="s">
        <v>67</v>
      </c>
      <c r="C52" s="696">
        <f>'2011-15 rates summary'!D52</f>
        <v>276.13</v>
      </c>
      <c r="D52" s="696">
        <f>'2011-15 rates summary'!G52</f>
        <v>289.39</v>
      </c>
      <c r="E52" s="696">
        <f>'2011-15 rates summary'!J52</f>
        <v>300.52999999999997</v>
      </c>
      <c r="F52" s="696">
        <f>'2011-15 rates summary'!M52</f>
        <v>315.22000000000003</v>
      </c>
      <c r="G52" s="696">
        <f>'2011-15 rates summary'!P52</f>
        <v>325.70999999999998</v>
      </c>
      <c r="H52" s="696">
        <f>'2015-20 rate summary'!E52</f>
        <v>461.29717691964458</v>
      </c>
      <c r="I52" s="696">
        <f>'2015-20 rate summary'!F52</f>
        <v>467.7797923695183</v>
      </c>
      <c r="J52" s="696">
        <f>'2015-20 rate summary'!G52</f>
        <v>474.37675362648679</v>
      </c>
      <c r="K52" s="696">
        <f>'2015-20 rate summary'!H52</f>
        <v>481.09007761777673</v>
      </c>
      <c r="L52" s="696">
        <f>'2015-20 rate summary'!I52</f>
        <v>487.92181684686813</v>
      </c>
    </row>
    <row r="53" spans="2:12">
      <c r="B53" s="692" t="s">
        <v>68</v>
      </c>
      <c r="C53" s="696">
        <f>'2011-15 rates summary'!D53</f>
        <v>301.56</v>
      </c>
      <c r="D53" s="696">
        <f>'2011-15 rates summary'!G53</f>
        <v>316.04000000000002</v>
      </c>
      <c r="E53" s="696">
        <f>'2011-15 rates summary'!J53</f>
        <v>328.2</v>
      </c>
      <c r="F53" s="696">
        <f>'2011-15 rates summary'!M53</f>
        <v>344.24</v>
      </c>
      <c r="G53" s="696">
        <f>'2011-15 rates summary'!P53</f>
        <v>355.7</v>
      </c>
      <c r="H53" s="696">
        <f>'2015-20 rate summary'!E53</f>
        <v>515.7921901829103</v>
      </c>
      <c r="I53" s="696">
        <f>'2015-20 rate summary'!F53</f>
        <v>523.23603437177212</v>
      </c>
      <c r="J53" s="696">
        <f>'2015-20 rate summary'!G53</f>
        <v>530.81117932623454</v>
      </c>
      <c r="K53" s="696">
        <f>'2015-20 rate summary'!H53</f>
        <v>538.5199410392994</v>
      </c>
      <c r="L53" s="696">
        <f>'2015-20 rate summary'!I53</f>
        <v>546.36467635539486</v>
      </c>
    </row>
    <row r="54" spans="2:12">
      <c r="B54" s="692" t="s">
        <v>69</v>
      </c>
      <c r="C54" s="696">
        <f>'2011-15 rates summary'!D54</f>
        <v>378.61</v>
      </c>
      <c r="D54" s="696">
        <f>'2011-15 rates summary'!G54</f>
        <v>396.79</v>
      </c>
      <c r="E54" s="696">
        <f>'2011-15 rates summary'!J54</f>
        <v>412.06</v>
      </c>
      <c r="F54" s="696">
        <f>'2011-15 rates summary'!M54</f>
        <v>432.2</v>
      </c>
      <c r="G54" s="696">
        <f>'2011-15 rates summary'!P54</f>
        <v>446.59</v>
      </c>
      <c r="H54" s="696">
        <f>'2015-20 rate summary'!E54</f>
        <v>575.58281787827582</v>
      </c>
      <c r="I54" s="696">
        <f>'2015-20 rate summary'!F54</f>
        <v>582.06543332814954</v>
      </c>
      <c r="J54" s="696">
        <f>'2015-20 rate summary'!G54</f>
        <v>588.66239458511802</v>
      </c>
      <c r="K54" s="696">
        <f>'2015-20 rate summary'!H54</f>
        <v>595.37571857640785</v>
      </c>
      <c r="L54" s="696">
        <f>'2015-20 rate summary'!I54</f>
        <v>602.20745780549942</v>
      </c>
    </row>
    <row r="55" spans="2:12">
      <c r="B55" s="692" t="s">
        <v>70</v>
      </c>
      <c r="C55" s="696">
        <f>'2011-15 rates summary'!D55</f>
        <v>404.03</v>
      </c>
      <c r="D55" s="696">
        <f>'2011-15 rates summary'!G55</f>
        <v>423.43</v>
      </c>
      <c r="E55" s="696">
        <f>'2011-15 rates summary'!J55</f>
        <v>439.73</v>
      </c>
      <c r="F55" s="696">
        <f>'2011-15 rates summary'!M55</f>
        <v>461.22</v>
      </c>
      <c r="G55" s="696">
        <f>'2011-15 rates summary'!P55</f>
        <v>476.58</v>
      </c>
      <c r="H55" s="696">
        <f>'2015-20 rate summary'!E55</f>
        <v>630.07783114154154</v>
      </c>
      <c r="I55" s="696">
        <f>'2015-20 rate summary'!F55</f>
        <v>637.52167533040347</v>
      </c>
      <c r="J55" s="696">
        <f>'2015-20 rate summary'!G55</f>
        <v>645.09682028486566</v>
      </c>
      <c r="K55" s="696">
        <f>'2015-20 rate summary'!H55</f>
        <v>652.80558199793052</v>
      </c>
      <c r="L55" s="696">
        <f>'2015-20 rate summary'!I55</f>
        <v>660.6503173140261</v>
      </c>
    </row>
    <row r="56" spans="2:12">
      <c r="B56" s="692" t="s">
        <v>71</v>
      </c>
      <c r="C56" s="696">
        <f>'2011-15 rates summary'!D56</f>
        <v>1750.93</v>
      </c>
      <c r="D56" s="696">
        <f>'2011-15 rates summary'!G56</f>
        <v>1835.03</v>
      </c>
      <c r="E56" s="696">
        <f>'2011-15 rates summary'!J56</f>
        <v>1905.68</v>
      </c>
      <c r="F56" s="696">
        <f>'2011-15 rates summary'!M56</f>
        <v>1998.84</v>
      </c>
      <c r="G56" s="696">
        <f>'2011-15 rates summary'!P56</f>
        <v>2065.41</v>
      </c>
      <c r="H56" s="696">
        <f>'2015-20 rate summary'!E56</f>
        <v>2048.1862426341145</v>
      </c>
      <c r="I56" s="696">
        <f>'2015-20 rate summary'!F56</f>
        <v>2077.1386703215394</v>
      </c>
      <c r="J56" s="696">
        <f>'2015-20 rate summary'!G56</f>
        <v>2106.601785205647</v>
      </c>
      <c r="K56" s="696">
        <f>'2015-20 rate summary'!H56</f>
        <v>2136.5845952154341</v>
      </c>
      <c r="L56" s="696">
        <f>'2015-20 rate summary'!I56</f>
        <v>2167.0962671692992</v>
      </c>
    </row>
    <row r="57" spans="2:12">
      <c r="B57" s="692" t="s">
        <v>72</v>
      </c>
      <c r="C57" s="696">
        <f>'2011-15 rates summary'!D57</f>
        <v>1908.92</v>
      </c>
      <c r="D57" s="696">
        <f>'2011-15 rates summary'!G57</f>
        <v>2000.61</v>
      </c>
      <c r="E57" s="696">
        <f>'2011-15 rates summary'!J57</f>
        <v>2077.63</v>
      </c>
      <c r="F57" s="696">
        <f>'2011-15 rates summary'!M57</f>
        <v>2179.1999999999998</v>
      </c>
      <c r="G57" s="696">
        <f>'2011-15 rates summary'!P57</f>
        <v>2251.7800000000002</v>
      </c>
      <c r="H57" s="696">
        <f>'2015-20 rate summary'!E57</f>
        <v>2325.8312431346453</v>
      </c>
      <c r="I57" s="696">
        <f>'2015-20 rate summary'!F57</f>
        <v>2359.6810061512338</v>
      </c>
      <c r="J57" s="696">
        <f>'2015-20 rate summary'!G57</f>
        <v>2394.1278396715452</v>
      </c>
      <c r="K57" s="696">
        <f>'2015-20 rate summary'!H57</f>
        <v>2429.1822753257793</v>
      </c>
      <c r="L57" s="696">
        <f>'2015-20 rate summary'!I57</f>
        <v>2464.8550305098574</v>
      </c>
    </row>
    <row r="58" spans="2:12">
      <c r="B58" s="692"/>
      <c r="C58" s="696"/>
      <c r="D58" s="696"/>
      <c r="E58" s="696"/>
      <c r="F58" s="696"/>
      <c r="G58" s="696"/>
      <c r="H58" s="696"/>
      <c r="I58" s="696"/>
      <c r="J58" s="696"/>
      <c r="K58" s="696"/>
      <c r="L58" s="696"/>
    </row>
    <row r="59" spans="2:12" ht="25.5">
      <c r="B59" s="695" t="s">
        <v>322</v>
      </c>
      <c r="C59" s="696">
        <f>'2011-15 rates summary'!D59</f>
        <v>318.89</v>
      </c>
      <c r="D59" s="696">
        <f>'2011-15 rates summary'!G59</f>
        <v>334.2</v>
      </c>
      <c r="E59" s="696">
        <f>'2011-15 rates summary'!J59</f>
        <v>347.06</v>
      </c>
      <c r="F59" s="696">
        <f>'2011-15 rates summary'!M59</f>
        <v>364.02</v>
      </c>
      <c r="G59" s="696">
        <f>'2011-15 rates summary'!P59</f>
        <v>376.14</v>
      </c>
      <c r="H59" s="696"/>
      <c r="I59" s="696"/>
      <c r="J59" s="696"/>
      <c r="K59" s="696"/>
      <c r="L59" s="696"/>
    </row>
    <row r="60" spans="2:12" ht="25.5">
      <c r="B60" s="695" t="s">
        <v>323</v>
      </c>
      <c r="C60" s="696">
        <f>'2011-15 rates summary'!D60</f>
        <v>352.14</v>
      </c>
      <c r="D60" s="696">
        <f>'2011-15 rates summary'!G60</f>
        <v>369.05</v>
      </c>
      <c r="E60" s="696">
        <f>'2011-15 rates summary'!J60</f>
        <v>383.25</v>
      </c>
      <c r="F60" s="696">
        <f>'2011-15 rates summary'!M60</f>
        <v>401.98</v>
      </c>
      <c r="G60" s="696">
        <f>'2011-15 rates summary'!P60</f>
        <v>415.36</v>
      </c>
      <c r="H60" s="696"/>
      <c r="I60" s="696"/>
      <c r="J60" s="696"/>
      <c r="K60" s="696"/>
      <c r="L60" s="696"/>
    </row>
    <row r="61" spans="2:12">
      <c r="B61" s="692"/>
      <c r="C61" s="696"/>
      <c r="D61" s="696"/>
      <c r="E61" s="696"/>
      <c r="F61" s="696"/>
      <c r="G61" s="696"/>
      <c r="H61" s="696"/>
      <c r="I61" s="696"/>
      <c r="J61" s="696"/>
      <c r="K61" s="696"/>
      <c r="L61" s="696"/>
    </row>
    <row r="62" spans="2:12">
      <c r="B62" s="692" t="s">
        <v>304</v>
      </c>
      <c r="C62" s="696">
        <f>'2011-15 rates summary'!D62</f>
        <v>28.73</v>
      </c>
      <c r="D62" s="696">
        <f>'2011-15 rates summary'!G62</f>
        <v>29.74</v>
      </c>
      <c r="E62" s="696">
        <f>'2011-15 rates summary'!J62</f>
        <v>30.910188517489981</v>
      </c>
      <c r="F62" s="696">
        <f>'2011-15 rates summary'!M62</f>
        <v>30.910188517489981</v>
      </c>
      <c r="G62" s="696">
        <f>'2011-15 rates summary'!P62</f>
        <v>30.910188517489981</v>
      </c>
      <c r="H62" s="696">
        <f>'2015-20 rate summary'!E62</f>
        <v>53.477984753973949</v>
      </c>
      <c r="I62" s="696">
        <f>'2015-20 rate summary'!F62</f>
        <v>54.421274291318355</v>
      </c>
      <c r="J62" s="696">
        <f>'2015-20 rate summary'!G62</f>
        <v>55.381202360487713</v>
      </c>
      <c r="K62" s="696">
        <f>'2015-20 rate summary'!H62</f>
        <v>56.358062445858053</v>
      </c>
      <c r="L62" s="696">
        <f>'2015-20 rate summary'!I62</f>
        <v>57.352153208528961</v>
      </c>
    </row>
    <row r="63" spans="2:12">
      <c r="B63" s="692" t="s">
        <v>324</v>
      </c>
      <c r="C63" s="696">
        <f>'2011-15 rates summary'!D63</f>
        <v>5.42</v>
      </c>
      <c r="D63" s="696">
        <f>'2011-15 rates summary'!G63</f>
        <v>5.61</v>
      </c>
      <c r="E63" s="696">
        <f>'2011-15 rates summary'!J63</f>
        <v>5.828778406155255</v>
      </c>
      <c r="F63" s="696">
        <f>'2011-15 rates summary'!M63</f>
        <v>5.828778406155255</v>
      </c>
      <c r="G63" s="696">
        <f>'2011-15 rates summary'!P63</f>
        <v>5.828778406155255</v>
      </c>
      <c r="H63" s="696">
        <f>'2015-20 rate summary'!E63</f>
        <v>10.084419982177947</v>
      </c>
      <c r="I63" s="696">
        <f>'2015-20 rate summary'!F63</f>
        <v>10.26229743779146</v>
      </c>
      <c r="J63" s="696">
        <f>'2015-20 rate summary'!G63</f>
        <v>10.443312445120538</v>
      </c>
      <c r="K63" s="696">
        <f>'2015-20 rate summary'!H63</f>
        <v>10.627520346933235</v>
      </c>
      <c r="L63" s="696">
        <f>'2015-20 rate summary'!I63</f>
        <v>10.814977462179746</v>
      </c>
    </row>
    <row r="64" spans="2:12">
      <c r="B64" s="692" t="s">
        <v>325</v>
      </c>
      <c r="C64" s="696">
        <f>'2011-15 rates summary'!D64</f>
        <v>5.42</v>
      </c>
      <c r="D64" s="696">
        <f>'2011-15 rates summary'!G64</f>
        <v>5.61</v>
      </c>
      <c r="E64" s="696">
        <f>'2011-15 rates summary'!J64</f>
        <v>5.828778406155255</v>
      </c>
      <c r="F64" s="696">
        <f>'2011-15 rates summary'!M64</f>
        <v>5.828778406155255</v>
      </c>
      <c r="G64" s="696">
        <f>'2011-15 rates summary'!P64</f>
        <v>5.828778406155255</v>
      </c>
      <c r="H64" s="696">
        <f>'2015-20 rate summary'!E64</f>
        <v>10.084419982177947</v>
      </c>
      <c r="I64" s="696">
        <f>'2015-20 rate summary'!F64</f>
        <v>10.26229743779146</v>
      </c>
      <c r="J64" s="696">
        <f>'2015-20 rate summary'!G64</f>
        <v>10.443312445120538</v>
      </c>
      <c r="K64" s="696">
        <f>'2015-20 rate summary'!H64</f>
        <v>10.627520346933235</v>
      </c>
      <c r="L64" s="696">
        <f>'2015-20 rate summary'!I64</f>
        <v>10.814977462179746</v>
      </c>
    </row>
    <row r="65" spans="2:13">
      <c r="B65" s="1192"/>
      <c r="C65" s="1197"/>
      <c r="D65" s="1197"/>
      <c r="E65" s="1197"/>
      <c r="F65" s="1197"/>
      <c r="G65" s="1197"/>
      <c r="H65" s="1197"/>
      <c r="I65" s="1197"/>
      <c r="J65" s="1197"/>
      <c r="K65" s="1197"/>
      <c r="L65" s="1197"/>
    </row>
    <row r="66" spans="2:13">
      <c r="B66" s="1192" t="s">
        <v>595</v>
      </c>
      <c r="C66" s="696">
        <f>'2011-15 rates summary'!D66</f>
        <v>1.1910000000000001</v>
      </c>
      <c r="D66" s="696">
        <f>'2011-15 rates summary'!G66</f>
        <v>1.232</v>
      </c>
      <c r="E66" s="696">
        <f>'2011-15 rates summary'!J66</f>
        <v>1.256</v>
      </c>
      <c r="F66" s="696">
        <f>'2011-15 rates summary'!M66</f>
        <v>1.2829999999999999</v>
      </c>
      <c r="G66" s="696">
        <f>'2011-15 rates summary'!P66</f>
        <v>1.3120000000000001</v>
      </c>
      <c r="H66" s="696">
        <f>'2015-20 rate summary'!E66</f>
        <v>0</v>
      </c>
      <c r="I66" s="696">
        <f>'2015-20 rate summary'!F66</f>
        <v>0</v>
      </c>
      <c r="J66" s="696">
        <f>'2015-20 rate summary'!G66</f>
        <v>0</v>
      </c>
      <c r="K66" s="696">
        <f>'2015-20 rate summary'!H66</f>
        <v>0</v>
      </c>
      <c r="L66" s="696">
        <f>'2015-20 rate summary'!I66</f>
        <v>0</v>
      </c>
    </row>
    <row r="67" spans="2:13">
      <c r="B67" s="692"/>
      <c r="C67" s="696"/>
      <c r="D67" s="696"/>
      <c r="E67" s="696"/>
      <c r="F67" s="696"/>
      <c r="G67" s="696"/>
      <c r="H67" s="696"/>
      <c r="I67" s="696"/>
      <c r="J67" s="696"/>
      <c r="K67" s="696"/>
      <c r="L67" s="696"/>
    </row>
    <row r="69" spans="2:13">
      <c r="B69" s="698" t="s">
        <v>39</v>
      </c>
      <c r="C69" s="699">
        <f>SUM(C9:C66)-SUM('2011-15 rates summary'!D9:D66)</f>
        <v>0</v>
      </c>
      <c r="D69" s="699">
        <f>SUM(D9:D66)-SUM('2011-15 rates summary'!G9:G66)</f>
        <v>0</v>
      </c>
      <c r="E69" s="699">
        <f>SUM(E9:E66)-SUM('2011-15 rates summary'!J9:J66)</f>
        <v>0</v>
      </c>
      <c r="F69" s="699">
        <f>SUM(F9:F66)-SUM('2011-15 rates summary'!M9:M66)</f>
        <v>0</v>
      </c>
      <c r="G69" s="699">
        <f>SUM(G9:G66)-SUM('2011-15 rates summary'!P9:P66)</f>
        <v>0</v>
      </c>
      <c r="H69" s="699">
        <f>SUM(H9:H66)-SUM('2015-20 rate summary'!E9:E66)</f>
        <v>0</v>
      </c>
      <c r="I69" s="699">
        <f>SUM(I9:I66)-SUM('2015-20 rate summary'!F9:F66)</f>
        <v>0</v>
      </c>
      <c r="J69" s="699">
        <f>SUM(J9:J66)-SUM('2015-20 rate summary'!G9:G66)</f>
        <v>0</v>
      </c>
      <c r="K69" s="699">
        <f>SUM(K9:K66)-SUM('2015-20 rate summary'!H9:H66)</f>
        <v>0</v>
      </c>
      <c r="L69" s="699">
        <f>SUM(L9:L66)-SUM('2015-20 rate summary'!I9:I66)</f>
        <v>0</v>
      </c>
      <c r="M69" s="699">
        <f>SUM(C69:L69)</f>
        <v>0</v>
      </c>
    </row>
    <row r="72" spans="2:13">
      <c r="B72" s="1278" t="s">
        <v>536</v>
      </c>
      <c r="C72" s="1279" t="s">
        <v>361</v>
      </c>
      <c r="D72" s="1279"/>
      <c r="E72" s="1279"/>
      <c r="F72" s="1279"/>
      <c r="G72" s="1279"/>
      <c r="H72" s="1280" t="s">
        <v>365</v>
      </c>
      <c r="I72" s="1279"/>
      <c r="J72" s="1279"/>
      <c r="K72" s="1279"/>
      <c r="L72" s="1281"/>
    </row>
    <row r="73" spans="2:13">
      <c r="B73" s="1278"/>
      <c r="C73" s="1282" t="s">
        <v>410</v>
      </c>
      <c r="D73" s="1282"/>
      <c r="E73" s="1282"/>
      <c r="F73" s="1282"/>
      <c r="G73" s="1282"/>
      <c r="H73" s="1283" t="s">
        <v>84</v>
      </c>
      <c r="I73" s="1282"/>
      <c r="J73" s="1282"/>
      <c r="K73" s="1282"/>
      <c r="L73" s="1284"/>
    </row>
    <row r="74" spans="2:13">
      <c r="B74" s="1278"/>
      <c r="C74" s="997">
        <v>2011</v>
      </c>
      <c r="D74" s="831">
        <v>2012</v>
      </c>
      <c r="E74" s="831">
        <v>2013</v>
      </c>
      <c r="F74" s="831">
        <v>2014</v>
      </c>
      <c r="G74" s="831">
        <v>2015</v>
      </c>
      <c r="H74" s="831">
        <v>2016</v>
      </c>
      <c r="I74" s="831">
        <v>2017</v>
      </c>
      <c r="J74" s="831">
        <v>2018</v>
      </c>
      <c r="K74" s="831">
        <v>2019</v>
      </c>
      <c r="L74" s="831">
        <v>2020</v>
      </c>
    </row>
    <row r="75" spans="2:13">
      <c r="B75" s="692" t="s">
        <v>154</v>
      </c>
      <c r="C75" s="1044">
        <f>'2011-15 rates summary'!D70</f>
        <v>111.79</v>
      </c>
      <c r="D75" s="1044">
        <f>'2011-15 rates summary'!G70</f>
        <v>119.21</v>
      </c>
      <c r="E75" s="1044">
        <f>'2011-15 rates summary'!J70</f>
        <v>124.29</v>
      </c>
      <c r="F75" s="1044">
        <f>'2011-15 rates summary'!M70</f>
        <v>127.82</v>
      </c>
      <c r="G75" s="1044">
        <f>'2011-15 rates summary'!P70</f>
        <v>132.6</v>
      </c>
      <c r="H75" s="1044">
        <f>'ACS 12.6'!H11</f>
        <v>0</v>
      </c>
      <c r="I75" s="1044">
        <f>'ACS 12.6'!I11</f>
        <v>0</v>
      </c>
      <c r="J75" s="1044">
        <f>'ACS 12.6'!J11</f>
        <v>0</v>
      </c>
      <c r="K75" s="1044">
        <f>'ACS 12.6'!K11</f>
        <v>0</v>
      </c>
      <c r="L75" s="1044">
        <f>'ACS 12.6'!L11</f>
        <v>0</v>
      </c>
    </row>
    <row r="76" spans="2:13">
      <c r="B76" s="692" t="s">
        <v>287</v>
      </c>
      <c r="C76" s="1044">
        <f>'2011-15 rates summary'!D71</f>
        <v>123.9</v>
      </c>
      <c r="D76" s="1044">
        <f>'2011-15 rates summary'!G71</f>
        <v>132.13</v>
      </c>
      <c r="E76" s="1044">
        <f>'2011-15 rates summary'!J71</f>
        <v>137.76</v>
      </c>
      <c r="F76" s="1044">
        <f>'2011-15 rates summary'!M71</f>
        <v>141.68</v>
      </c>
      <c r="G76" s="1044">
        <f>'2011-15 rates summary'!P71</f>
        <v>146.97</v>
      </c>
      <c r="H76" s="1044">
        <f>'ACS 12.6'!H12</f>
        <v>0</v>
      </c>
      <c r="I76" s="1044">
        <f>'ACS 12.6'!I12</f>
        <v>0</v>
      </c>
      <c r="J76" s="1044">
        <f>'ACS 12.6'!J12</f>
        <v>0</v>
      </c>
      <c r="K76" s="1044">
        <f>'ACS 12.6'!K12</f>
        <v>0</v>
      </c>
      <c r="L76" s="1044">
        <f>'ACS 12.6'!L12</f>
        <v>0</v>
      </c>
    </row>
    <row r="77" spans="2:13">
      <c r="B77" s="695" t="s">
        <v>155</v>
      </c>
      <c r="C77" s="1044">
        <f>'2011-15 rates summary'!D72</f>
        <v>106.33</v>
      </c>
      <c r="D77" s="1044">
        <f>'2011-15 rates summary'!G72</f>
        <v>113.39</v>
      </c>
      <c r="E77" s="1044">
        <f>'2011-15 rates summary'!J72</f>
        <v>118.23</v>
      </c>
      <c r="F77" s="1044">
        <f>'2011-15 rates summary'!M72</f>
        <v>121.59</v>
      </c>
      <c r="G77" s="1044">
        <f>'2011-15 rates summary'!P72</f>
        <v>126.13</v>
      </c>
      <c r="H77" s="1044">
        <f>'ACS 12.6'!H13</f>
        <v>0</v>
      </c>
      <c r="I77" s="1044">
        <f>'ACS 12.6'!I13</f>
        <v>0</v>
      </c>
      <c r="J77" s="1044">
        <f>'ACS 12.6'!J13</f>
        <v>0</v>
      </c>
      <c r="K77" s="1044">
        <f>'ACS 12.6'!K13</f>
        <v>0</v>
      </c>
      <c r="L77" s="1044">
        <f>'ACS 12.6'!L13</f>
        <v>0</v>
      </c>
    </row>
    <row r="78" spans="2:13">
      <c r="B78" s="692" t="s">
        <v>288</v>
      </c>
      <c r="C78" s="1044">
        <f>'2011-15 rates summary'!D73</f>
        <v>125.29</v>
      </c>
      <c r="D78" s="1044">
        <f>'2011-15 rates summary'!G73</f>
        <v>133.61000000000001</v>
      </c>
      <c r="E78" s="1044">
        <f>'2011-15 rates summary'!J73</f>
        <v>139.31</v>
      </c>
      <c r="F78" s="1044">
        <f>'2011-15 rates summary'!M73</f>
        <v>143.27000000000001</v>
      </c>
      <c r="G78" s="1044">
        <f>'2011-15 rates summary'!P73</f>
        <v>148.62</v>
      </c>
      <c r="H78" s="1044">
        <f>'ACS 12.6'!H14</f>
        <v>0</v>
      </c>
      <c r="I78" s="1044">
        <f>'ACS 12.6'!I14</f>
        <v>0</v>
      </c>
      <c r="J78" s="1044">
        <f>'ACS 12.6'!J14</f>
        <v>0</v>
      </c>
      <c r="K78" s="1044">
        <f>'ACS 12.6'!K14</f>
        <v>0</v>
      </c>
      <c r="L78" s="1044">
        <f>'ACS 12.6'!L14</f>
        <v>0</v>
      </c>
    </row>
    <row r="79" spans="2:13">
      <c r="B79" s="692" t="s">
        <v>353</v>
      </c>
      <c r="H79" s="1044">
        <f>'ACS 12.6'!H15</f>
        <v>124.96041976315415</v>
      </c>
      <c r="I79" s="1044">
        <f>'ACS 12.6'!I15</f>
        <v>127.16457642850023</v>
      </c>
      <c r="J79" s="1044">
        <f>'ACS 12.6'!J15</f>
        <v>129.40761185733479</v>
      </c>
      <c r="K79" s="1044">
        <f>'ACS 12.6'!K15</f>
        <v>131.69021182588875</v>
      </c>
      <c r="L79" s="1044">
        <f>'ACS 12.6'!L15</f>
        <v>134.01307420668928</v>
      </c>
    </row>
    <row r="80" spans="2:13">
      <c r="B80" s="692" t="s">
        <v>354</v>
      </c>
      <c r="C80" s="1044"/>
      <c r="D80" s="1044"/>
      <c r="E80" s="1044"/>
      <c r="F80" s="1044"/>
      <c r="G80" s="1044"/>
      <c r="H80" s="1044">
        <f>'ACS 12.6'!H16</f>
        <v>146.75058306720953</v>
      </c>
      <c r="I80" s="1044">
        <f>'ACS 12.6'!I16</f>
        <v>149.33909290435707</v>
      </c>
      <c r="J80" s="1044">
        <f>'ACS 12.6'!J16</f>
        <v>151.97326104852442</v>
      </c>
      <c r="K80" s="1044">
        <f>'ACS 12.6'!K16</f>
        <v>154.65389285921603</v>
      </c>
      <c r="L80" s="1044">
        <f>'ACS 12.6'!L16</f>
        <v>157.38180790154269</v>
      </c>
    </row>
    <row r="81" spans="2:12">
      <c r="B81" s="1017"/>
      <c r="C81" s="1044"/>
      <c r="D81" s="1044"/>
      <c r="E81" s="1044"/>
      <c r="F81" s="1044"/>
      <c r="G81" s="1044"/>
      <c r="H81" s="1044"/>
      <c r="I81" s="1044"/>
      <c r="J81" s="1044"/>
      <c r="K81" s="1044"/>
      <c r="L81" s="1044"/>
    </row>
    <row r="82" spans="2:12">
      <c r="B82" s="692" t="s">
        <v>284</v>
      </c>
      <c r="C82" s="1044">
        <f>'2011-15 rates summary'!D74</f>
        <v>46.6</v>
      </c>
      <c r="D82" s="1044">
        <f>'2011-15 rates summary'!G74</f>
        <v>49.69</v>
      </c>
      <c r="E82" s="1044">
        <f>'2011-15 rates summary'!J74</f>
        <v>51.81</v>
      </c>
      <c r="F82" s="1044">
        <f>'2011-15 rates summary'!M74</f>
        <v>53.28</v>
      </c>
      <c r="G82" s="1044">
        <f>'2011-15 rates summary'!P74</f>
        <v>55.27</v>
      </c>
      <c r="H82" s="1044">
        <f>'ACS 12.6'!H18</f>
        <v>0</v>
      </c>
      <c r="I82" s="1044">
        <f>'ACS 12.6'!I18</f>
        <v>0</v>
      </c>
      <c r="J82" s="1044">
        <f>'ACS 12.6'!J18</f>
        <v>0</v>
      </c>
      <c r="K82" s="1044">
        <f>'ACS 12.6'!K18</f>
        <v>0</v>
      </c>
      <c r="L82" s="1044">
        <f>'ACS 12.6'!L18</f>
        <v>0</v>
      </c>
    </row>
    <row r="83" spans="2:12">
      <c r="B83" s="692" t="s">
        <v>357</v>
      </c>
      <c r="C83" s="1044"/>
      <c r="D83" s="1044"/>
      <c r="E83" s="1044"/>
      <c r="F83" s="1044"/>
      <c r="G83" s="1044"/>
      <c r="H83" s="1044">
        <f>'ACS 12.6'!H19</f>
        <v>69.791189569063036</v>
      </c>
      <c r="I83" s="1044">
        <f>'ACS 12.6'!I19</f>
        <v>71.02222509185215</v>
      </c>
      <c r="J83" s="1044">
        <f>'ACS 12.6'!J19</f>
        <v>72.274974651437702</v>
      </c>
      <c r="K83" s="1044">
        <f>'ACS 12.6'!K19</f>
        <v>73.549821258208297</v>
      </c>
      <c r="L83" s="1044">
        <f>'ACS 12.6'!L19</f>
        <v>74.847154678410959</v>
      </c>
    </row>
  </sheetData>
  <mergeCells count="10">
    <mergeCell ref="C7:G7"/>
    <mergeCell ref="B6:B8"/>
    <mergeCell ref="C6:G6"/>
    <mergeCell ref="H6:L6"/>
    <mergeCell ref="H7:L7"/>
    <mergeCell ref="B72:B74"/>
    <mergeCell ref="C72:G72"/>
    <mergeCell ref="H72:L72"/>
    <mergeCell ref="C73:G73"/>
    <mergeCell ref="H73:L73"/>
  </mergeCells>
  <hyperlinks>
    <hyperlink ref="A3" location="Menu!A4" display="Menu"/>
  </hyperlinks>
  <pageMargins left="0.7" right="0.7" top="0.75" bottom="0.75" header="0.3" footer="0.3"/>
  <pageSetup paperSize="8" scale="3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rgb="FF99CCFF"/>
    <pageSetUpPr fitToPage="1"/>
  </sheetPr>
  <dimension ref="A1:BC89"/>
  <sheetViews>
    <sheetView showGridLines="0" zoomScale="85" zoomScaleNormal="85" workbookViewId="0">
      <pane ySplit="8" topLeftCell="A45" activePane="bottomLeft" state="frozen"/>
      <selection activeCell="H46" sqref="H46"/>
      <selection pane="bottomLeft" activeCell="B84" sqref="B84"/>
    </sheetView>
  </sheetViews>
  <sheetFormatPr defaultRowHeight="12.75"/>
  <cols>
    <col min="1" max="1" width="3" style="690" customWidth="1"/>
    <col min="2" max="2" width="62.28515625" style="690" customWidth="1"/>
    <col min="3" max="3" width="15" style="690" bestFit="1" customWidth="1"/>
    <col min="4" max="4" width="16.140625" style="690" customWidth="1"/>
    <col min="5" max="9" width="15.28515625" style="690" bestFit="1" customWidth="1"/>
    <col min="10" max="11" width="16.140625" style="690" bestFit="1" customWidth="1"/>
    <col min="12" max="12" width="15.28515625" style="690" bestFit="1" customWidth="1"/>
    <col min="13" max="13" width="15.140625" style="690" bestFit="1" customWidth="1"/>
    <col min="14" max="16384" width="9.140625" style="690"/>
  </cols>
  <sheetData>
    <row r="1" spans="1:55" s="40" customFormat="1" ht="18">
      <c r="A1" s="41" t="str">
        <f>Title!B12</f>
        <v>PAL 2016-20 Revised Proposal - ACS Model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47"/>
      <c r="AB1" s="47"/>
      <c r="AC1" s="47"/>
      <c r="AD1" s="47"/>
      <c r="AE1" s="47"/>
      <c r="AF1" s="47"/>
      <c r="AG1" s="49"/>
      <c r="AH1" s="49"/>
      <c r="AI1" s="49"/>
      <c r="AJ1" s="49"/>
      <c r="AK1" s="49"/>
      <c r="AL1" s="49"/>
      <c r="AM1" s="49"/>
      <c r="AN1" s="49"/>
      <c r="AO1" s="38"/>
      <c r="AP1" s="38"/>
      <c r="AQ1" s="38"/>
      <c r="AR1" s="38"/>
      <c r="AS1" s="42"/>
      <c r="AT1" s="42"/>
      <c r="AU1" s="42"/>
      <c r="AV1" s="42"/>
      <c r="AW1" s="42"/>
      <c r="AX1" s="42"/>
      <c r="AY1" s="38"/>
      <c r="AZ1" s="38"/>
      <c r="BA1" s="38"/>
      <c r="BB1" s="42"/>
      <c r="BC1" s="42"/>
    </row>
    <row r="2" spans="1:55" s="40" customFormat="1" ht="15.75">
      <c r="A2" s="43" t="str">
        <f ca="1">MID(CELL("Filename",C1),FIND("]",CELL("Filename",C1))+1,255)</f>
        <v>ACS 12.5</v>
      </c>
      <c r="B2" s="43"/>
      <c r="C2" s="7"/>
      <c r="D2" s="7"/>
      <c r="E2" s="7"/>
      <c r="F2" s="7"/>
      <c r="G2" s="7"/>
      <c r="H2" s="7"/>
      <c r="I2" s="7"/>
      <c r="J2" s="713" t="str">
        <f ca="1">Check!D2</f>
        <v>OK</v>
      </c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50"/>
      <c r="AB2" s="50"/>
      <c r="AC2" s="50"/>
      <c r="AD2" s="50"/>
      <c r="AE2" s="50"/>
      <c r="AF2" s="50"/>
      <c r="AG2" s="52"/>
      <c r="AH2" s="52"/>
      <c r="AI2" s="52"/>
      <c r="AJ2" s="52"/>
      <c r="AK2" s="52"/>
      <c r="AL2" s="52"/>
      <c r="AM2" s="52"/>
      <c r="AN2" s="52"/>
      <c r="AO2" s="39"/>
      <c r="AP2" s="39"/>
      <c r="AQ2" s="39"/>
      <c r="AR2" s="39"/>
      <c r="AS2" s="44"/>
      <c r="AT2" s="44"/>
      <c r="AU2" s="44"/>
      <c r="AV2" s="44"/>
      <c r="AW2" s="44"/>
      <c r="AX2" s="44"/>
      <c r="AY2" s="39"/>
      <c r="AZ2" s="39"/>
      <c r="BA2" s="39"/>
      <c r="BB2" s="44"/>
      <c r="BC2" s="44"/>
    </row>
    <row r="3" spans="1:55" s="702" customFormat="1">
      <c r="A3" s="602" t="s">
        <v>2</v>
      </c>
      <c r="B3" s="701"/>
      <c r="C3" s="700"/>
      <c r="D3" s="700"/>
      <c r="E3" s="700"/>
      <c r="F3" s="700"/>
      <c r="G3" s="700"/>
    </row>
    <row r="4" spans="1:55">
      <c r="B4" s="691" t="s">
        <v>413</v>
      </c>
    </row>
    <row r="5" spans="1:55">
      <c r="B5" s="691"/>
    </row>
    <row r="6" spans="1:55" ht="12.75" customHeight="1">
      <c r="B6" s="1278" t="s">
        <v>537</v>
      </c>
      <c r="C6" s="1279" t="s">
        <v>361</v>
      </c>
      <c r="D6" s="1279"/>
      <c r="E6" s="1279"/>
      <c r="F6" s="1279"/>
      <c r="G6" s="1279"/>
      <c r="H6" s="1280" t="s">
        <v>365</v>
      </c>
      <c r="I6" s="1279"/>
      <c r="J6" s="1279"/>
      <c r="K6" s="1279"/>
      <c r="L6" s="1281"/>
      <c r="M6" s="699">
        <f ca="1">SUM(M41:M86)</f>
        <v>0</v>
      </c>
    </row>
    <row r="7" spans="1:55" ht="12.75" customHeight="1">
      <c r="B7" s="1278"/>
      <c r="C7" s="1282" t="s">
        <v>544</v>
      </c>
      <c r="D7" s="1282"/>
      <c r="E7" s="1282"/>
      <c r="F7" s="1282"/>
      <c r="G7" s="1282"/>
      <c r="H7" s="1283" t="s">
        <v>84</v>
      </c>
      <c r="I7" s="1282"/>
      <c r="J7" s="1282"/>
      <c r="K7" s="1282"/>
      <c r="L7" s="1284"/>
    </row>
    <row r="8" spans="1:55">
      <c r="B8" s="1285"/>
      <c r="C8" s="830">
        <v>2011</v>
      </c>
      <c r="D8" s="831">
        <v>2012</v>
      </c>
      <c r="E8" s="831">
        <v>2013</v>
      </c>
      <c r="F8" s="831">
        <v>2014</v>
      </c>
      <c r="G8" s="831">
        <v>2015</v>
      </c>
      <c r="H8" s="831">
        <v>2016</v>
      </c>
      <c r="I8" s="831">
        <v>2017</v>
      </c>
      <c r="J8" s="831">
        <v>2018</v>
      </c>
      <c r="K8" s="831">
        <v>2019</v>
      </c>
      <c r="L8" s="831">
        <v>2020</v>
      </c>
    </row>
    <row r="9" spans="1:55">
      <c r="B9" s="849" t="s">
        <v>57</v>
      </c>
      <c r="C9" s="693">
        <f>'2011-20 Revenue'!$I$9</f>
        <v>72132.869999999908</v>
      </c>
      <c r="D9" s="693">
        <f ca="1">OFFSET('2011-20 Revenue'!$I$9,0,D$89)</f>
        <v>116280.87999999974</v>
      </c>
      <c r="E9" s="693">
        <f ca="1">OFFSET('2011-20 Revenue'!$I$9,0,E$89)</f>
        <v>130950.55999999963</v>
      </c>
      <c r="F9" s="693">
        <f ca="1">OFFSET('2011-20 Revenue'!$I$9,0,F$89)</f>
        <v>111374.16000000043</v>
      </c>
      <c r="G9" s="694">
        <f ca="1">OFFSET('2011-20 Revenue'!$I$9,0,G$89)</f>
        <v>116957.73818231234</v>
      </c>
      <c r="H9" s="694">
        <f ca="1">OFFSET('2011-20 Revenue'!$I$9,0,H$89)</f>
        <v>154683.85340434173</v>
      </c>
      <c r="I9" s="693">
        <f ca="1">OFFSET('2011-20 Revenue'!$I$9,0,I$89)</f>
        <v>159807.51178096095</v>
      </c>
      <c r="J9" s="693">
        <f ca="1">OFFSET('2011-20 Revenue'!$I$9,0,J$89)</f>
        <v>165103.56488646541</v>
      </c>
      <c r="K9" s="693">
        <f ca="1">OFFSET('2011-20 Revenue'!$I$9,0,K$89)</f>
        <v>170757.20650244941</v>
      </c>
      <c r="L9" s="693">
        <f ca="1">OFFSET('2011-20 Revenue'!$I$9,0,L$89)</f>
        <v>176604.44577663043</v>
      </c>
    </row>
    <row r="10" spans="1:55">
      <c r="B10" s="849" t="s">
        <v>58</v>
      </c>
      <c r="C10" s="693">
        <f>'2011-20 Revenue'!$I$10</f>
        <v>16875</v>
      </c>
      <c r="D10" s="693">
        <f ca="1">OFFSET('2011-20 Revenue'!$I$10,0,D$89)</f>
        <v>32120.1</v>
      </c>
      <c r="E10" s="693">
        <f ca="1">OFFSET('2011-20 Revenue'!$I$10,0,E$89)</f>
        <v>19147.590000000004</v>
      </c>
      <c r="F10" s="693">
        <f ca="1">OFFSET('2011-20 Revenue'!$I$10,0,F$89)</f>
        <v>17694.55999999999</v>
      </c>
      <c r="G10" s="694">
        <f ca="1">OFFSET('2011-20 Revenue'!$I$10,0,G$89)</f>
        <v>18582.059699250673</v>
      </c>
      <c r="H10" s="694">
        <f ca="1">OFFSET('2011-20 Revenue'!$I$10,0,H$89)</f>
        <v>25729.553700031007</v>
      </c>
      <c r="I10" s="693">
        <f ca="1">OFFSET('2011-20 Revenue'!$I$10,0,I$89)</f>
        <v>26581.804535787203</v>
      </c>
      <c r="J10" s="693">
        <f ca="1">OFFSET('2011-20 Revenue'!$I$10,0,J$89)</f>
        <v>27462.730888327031</v>
      </c>
      <c r="K10" s="693">
        <f ca="1">OFFSET('2011-20 Revenue'!$I$10,0,K$89)</f>
        <v>28403.137222651698</v>
      </c>
      <c r="L10" s="693">
        <f ca="1">OFFSET('2011-20 Revenue'!$I$10,0,L$89)</f>
        <v>29375.745892470019</v>
      </c>
    </row>
    <row r="11" spans="1:55">
      <c r="B11" s="849" t="s">
        <v>49</v>
      </c>
      <c r="C11" s="693">
        <f>'2011-20 Revenue'!$I$11</f>
        <v>129725.98999999985</v>
      </c>
      <c r="D11" s="693">
        <f ca="1">OFFSET('2011-20 Revenue'!$I$11,0,D$89)</f>
        <v>142098.75999999986</v>
      </c>
      <c r="E11" s="693">
        <f ca="1">OFFSET('2011-20 Revenue'!$I$11,0,E$89)</f>
        <v>109572.70000000016</v>
      </c>
      <c r="F11" s="693">
        <f ca="1">OFFSET('2011-20 Revenue'!$I$11,0,F$89)</f>
        <v>79102.719999999987</v>
      </c>
      <c r="G11" s="694">
        <f ca="1">OFFSET('2011-20 Revenue'!$I$11,0,G$89)</f>
        <v>83070.994795898223</v>
      </c>
      <c r="H11" s="694">
        <f ca="1">OFFSET('2011-20 Revenue'!$I$11,0,H$89)</f>
        <v>96202.107096747233</v>
      </c>
      <c r="I11" s="693">
        <f ca="1">OFFSET('2011-20 Revenue'!$I$11,0,I$89)</f>
        <v>99388.649977769339</v>
      </c>
      <c r="J11" s="693">
        <f ca="1">OFFSET('2011-20 Revenue'!$I$11,0,J$89)</f>
        <v>102682.40984237521</v>
      </c>
      <c r="K11" s="693">
        <f ca="1">OFFSET('2011-20 Revenue'!$I$11,0,K$89)</f>
        <v>106198.56375409469</v>
      </c>
      <c r="L11" s="693">
        <f ca="1">OFFSET('2011-20 Revenue'!$I$11,0,L$89)</f>
        <v>109835.12132940059</v>
      </c>
    </row>
    <row r="12" spans="1:55">
      <c r="B12" s="849" t="s">
        <v>50</v>
      </c>
      <c r="C12" s="693">
        <f>'2011-20 Revenue'!$I$12</f>
        <v>355.58</v>
      </c>
      <c r="D12" s="693">
        <f ca="1">OFFSET('2011-20 Revenue'!$I$12,0,D$89)</f>
        <v>2235.96</v>
      </c>
      <c r="E12" s="693">
        <f ca="1">OFFSET('2011-20 Revenue'!$I$12,0,E$89)</f>
        <v>774</v>
      </c>
      <c r="F12" s="693">
        <f ca="1">OFFSET('2011-20 Revenue'!$I$12,0,F$89)</f>
        <v>0</v>
      </c>
      <c r="G12" s="694">
        <f ca="1">OFFSET('2011-20 Revenue'!$I$12,0,G$89)</f>
        <v>0</v>
      </c>
      <c r="H12" s="694">
        <f ca="1">OFFSET('2011-20 Revenue'!$I$12,0,H$89)</f>
        <v>0</v>
      </c>
      <c r="I12" s="693">
        <f ca="1">OFFSET('2011-20 Revenue'!$I$12,0,I$89)</f>
        <v>0</v>
      </c>
      <c r="J12" s="693">
        <f ca="1">OFFSET('2011-20 Revenue'!$I$12,0,J$89)</f>
        <v>0</v>
      </c>
      <c r="K12" s="693">
        <f ca="1">OFFSET('2011-20 Revenue'!$I$12,0,K$89)</f>
        <v>0</v>
      </c>
      <c r="L12" s="693">
        <f ca="1">OFFSET('2011-20 Revenue'!$I$12,0,L$89)</f>
        <v>0</v>
      </c>
    </row>
    <row r="13" spans="1:55">
      <c r="B13" s="850" t="s">
        <v>51</v>
      </c>
      <c r="C13" s="693">
        <f>'2011-20 Revenue'!$I$13</f>
        <v>8838.1700000000019</v>
      </c>
      <c r="D13" s="693">
        <f ca="1">OFFSET('2011-20 Revenue'!$I$13,0,D$89)</f>
        <v>6761.61</v>
      </c>
      <c r="E13" s="693">
        <f ca="1">OFFSET('2011-20 Revenue'!$I$13,0,E$89)</f>
        <v>4601.7099999999991</v>
      </c>
      <c r="F13" s="693">
        <f ca="1">OFFSET('2011-20 Revenue'!$I$13,0,F$89)</f>
        <v>3005.94</v>
      </c>
      <c r="G13" s="694">
        <f ca="1">OFFSET('2011-20 Revenue'!$I$13,0,G$89)</f>
        <v>3156.5491139022606</v>
      </c>
      <c r="H13" s="694">
        <f ca="1">OFFSET('2011-20 Revenue'!$I$13,0,H$89)</f>
        <v>3760.2188714266963</v>
      </c>
      <c r="I13" s="693">
        <f ca="1">OFFSET('2011-20 Revenue'!$I$13,0,I$89)</f>
        <v>3884.7701836321535</v>
      </c>
      <c r="J13" s="693">
        <f ca="1">OFFSET('2011-20 Revenue'!$I$13,0,J$89)</f>
        <v>4013.5122494206216</v>
      </c>
      <c r="K13" s="693">
        <f ca="1">OFFSET('2011-20 Revenue'!$I$13,0,K$89)</f>
        <v>4150.9469552986557</v>
      </c>
      <c r="L13" s="693">
        <f ca="1">OFFSET('2011-20 Revenue'!$I$13,0,L$89)</f>
        <v>4293.087838012827</v>
      </c>
    </row>
    <row r="14" spans="1:55">
      <c r="B14" s="849" t="s">
        <v>52</v>
      </c>
      <c r="C14" s="693">
        <f>'2011-20 Revenue'!$I$14</f>
        <v>38766.789999999964</v>
      </c>
      <c r="D14" s="693">
        <f ca="1">OFFSET('2011-20 Revenue'!$I$14,0,D$89)</f>
        <v>54595.579999999958</v>
      </c>
      <c r="E14" s="693">
        <f ca="1">OFFSET('2011-20 Revenue'!$I$14,0,E$89)</f>
        <v>45563.4</v>
      </c>
      <c r="F14" s="693">
        <f ca="1">OFFSET('2011-20 Revenue'!$I$14,0,F$89)</f>
        <v>36597.729999999981</v>
      </c>
      <c r="G14" s="694">
        <f ca="1">OFFSET('2011-20 Revenue'!$I$14,0,G$89)</f>
        <v>38433.15658767386</v>
      </c>
      <c r="H14" s="694">
        <f ca="1">OFFSET('2011-20 Revenue'!$I$14,0,H$89)</f>
        <v>41889.212822821457</v>
      </c>
      <c r="I14" s="693">
        <f ca="1">OFFSET('2011-20 Revenue'!$I$14,0,I$89)</f>
        <v>43276.726848662329</v>
      </c>
      <c r="J14" s="693">
        <f ca="1">OFFSET('2011-20 Revenue'!$I$14,0,J$89)</f>
        <v>44710.926286903181</v>
      </c>
      <c r="K14" s="693">
        <f ca="1">OFFSET('2011-20 Revenue'!$I$14,0,K$89)</f>
        <v>46241.962601707513</v>
      </c>
      <c r="L14" s="693">
        <f ca="1">OFFSET('2011-20 Revenue'!$I$14,0,L$89)</f>
        <v>47825.426195298423</v>
      </c>
    </row>
    <row r="15" spans="1:55">
      <c r="B15" s="849" t="s">
        <v>53</v>
      </c>
      <c r="C15" s="693">
        <f>'2011-20 Revenue'!$I$15</f>
        <v>0</v>
      </c>
      <c r="D15" s="693">
        <f ca="1">OFFSET('2011-20 Revenue'!$I$15,0,D$89)</f>
        <v>0</v>
      </c>
      <c r="E15" s="693">
        <f ca="1">OFFSET('2011-20 Revenue'!$I$15,0,E$89)</f>
        <v>0</v>
      </c>
      <c r="F15" s="693">
        <f ca="1">OFFSET('2011-20 Revenue'!$I$15,0,F$89)</f>
        <v>0</v>
      </c>
      <c r="G15" s="694">
        <f ca="1">OFFSET('2011-20 Revenue'!$I$15,0,G$89)</f>
        <v>0</v>
      </c>
      <c r="H15" s="694">
        <f ca="1">OFFSET('2011-20 Revenue'!$I$15,0,H$89)</f>
        <v>0</v>
      </c>
      <c r="I15" s="693">
        <f ca="1">OFFSET('2011-20 Revenue'!$I$15,0,I$89)</f>
        <v>0</v>
      </c>
      <c r="J15" s="693">
        <f ca="1">OFFSET('2011-20 Revenue'!$I$15,0,J$89)</f>
        <v>0</v>
      </c>
      <c r="K15" s="693">
        <f ca="1">OFFSET('2011-20 Revenue'!$I$15,0,K$89)</f>
        <v>0</v>
      </c>
      <c r="L15" s="693">
        <f ca="1">OFFSET('2011-20 Revenue'!$I$15,0,L$89)</f>
        <v>0</v>
      </c>
    </row>
    <row r="16" spans="1:55">
      <c r="B16" s="850" t="s">
        <v>54</v>
      </c>
      <c r="C16" s="693">
        <f>'2011-20 Revenue'!$I$16</f>
        <v>4603.8899999999994</v>
      </c>
      <c r="D16" s="693">
        <f ca="1">OFFSET('2011-20 Revenue'!$I$16,0,D$89)</f>
        <v>1874.48</v>
      </c>
      <c r="E16" s="693">
        <f ca="1">OFFSET('2011-20 Revenue'!$I$16,0,E$89)</f>
        <v>2919.9599999999996</v>
      </c>
      <c r="F16" s="693">
        <f ca="1">OFFSET('2011-20 Revenue'!$I$16,0,F$89)</f>
        <v>2321.35</v>
      </c>
      <c r="G16" s="694">
        <f ca="1">OFFSET('2011-20 Revenue'!$I$16,0,G$89)</f>
        <v>2437.7990629314404</v>
      </c>
      <c r="H16" s="694">
        <f ca="1">OFFSET('2011-20 Revenue'!$I$16,0,H$89)</f>
        <v>3134.6879935402631</v>
      </c>
      <c r="I16" s="693">
        <f ca="1">OFFSET('2011-20 Revenue'!$I$16,0,I$89)</f>
        <v>3238.5195832163167</v>
      </c>
      <c r="J16" s="693">
        <f ca="1">OFFSET('2011-20 Revenue'!$I$16,0,J$89)</f>
        <v>3345.8447740336173</v>
      </c>
      <c r="K16" s="693">
        <f ca="1">OFFSET('2011-20 Revenue'!$I$16,0,K$89)</f>
        <v>3460.4165415669645</v>
      </c>
      <c r="L16" s="693">
        <f ca="1">OFFSET('2011-20 Revenue'!$I$16,0,L$89)</f>
        <v>3578.9115903049847</v>
      </c>
    </row>
    <row r="17" spans="2:12">
      <c r="B17" s="849" t="s">
        <v>55</v>
      </c>
      <c r="C17" s="693">
        <f>'2011-20 Revenue'!$I$17</f>
        <v>406.75</v>
      </c>
      <c r="D17" s="693">
        <f ca="1">OFFSET('2011-20 Revenue'!$I$17,0,D$89)</f>
        <v>426.28</v>
      </c>
      <c r="E17" s="693">
        <f ca="1">OFFSET('2011-20 Revenue'!$I$17,0,E$89)</f>
        <v>4820.3599999999997</v>
      </c>
      <c r="F17" s="693">
        <f ca="1">OFFSET('2011-20 Revenue'!$I$17,0,F$89)</f>
        <v>1392.99</v>
      </c>
      <c r="G17" s="694">
        <f ca="1">OFFSET('2011-20 Revenue'!$I$17,0,G$89)</f>
        <v>1462.8552809574589</v>
      </c>
      <c r="H17" s="694">
        <f ca="1">OFFSET('2011-20 Revenue'!$I$17,0,H$89)</f>
        <v>1905.1895534250887</v>
      </c>
      <c r="I17" s="693">
        <f ca="1">OFFSET('2011-20 Revenue'!$I$17,0,I$89)</f>
        <v>1968.2959488220115</v>
      </c>
      <c r="J17" s="693">
        <f ca="1">OFFSET('2011-20 Revenue'!$I$17,0,J$89)</f>
        <v>2033.5256727326025</v>
      </c>
      <c r="K17" s="693">
        <f ca="1">OFFSET('2011-20 Revenue'!$I$17,0,K$89)</f>
        <v>2103.1596953440394</v>
      </c>
      <c r="L17" s="693">
        <f ca="1">OFFSET('2011-20 Revenue'!$I$17,0,L$89)</f>
        <v>2175.1781958944912</v>
      </c>
    </row>
    <row r="18" spans="2:12">
      <c r="B18" s="849" t="s">
        <v>56</v>
      </c>
      <c r="C18" s="693">
        <f>'2011-20 Revenue'!$I$18</f>
        <v>0</v>
      </c>
      <c r="D18" s="693">
        <f ca="1">OFFSET('2011-20 Revenue'!$I$18,0,D$89)</f>
        <v>0</v>
      </c>
      <c r="E18" s="693">
        <f ca="1">OFFSET('2011-20 Revenue'!$I$18,0,E$89)</f>
        <v>0</v>
      </c>
      <c r="F18" s="693">
        <f ca="1">OFFSET('2011-20 Revenue'!$I$18,0,F$89)</f>
        <v>0</v>
      </c>
      <c r="G18" s="694">
        <f ca="1">OFFSET('2011-20 Revenue'!$I$18,0,G$89)</f>
        <v>0</v>
      </c>
      <c r="H18" s="694">
        <f ca="1">OFFSET('2011-20 Revenue'!$I$18,0,H$89)</f>
        <v>0</v>
      </c>
      <c r="I18" s="693">
        <f ca="1">OFFSET('2011-20 Revenue'!$I$18,0,I$89)</f>
        <v>0</v>
      </c>
      <c r="J18" s="693">
        <f ca="1">OFFSET('2011-20 Revenue'!$I$18,0,J$89)</f>
        <v>0</v>
      </c>
      <c r="K18" s="693">
        <f ca="1">OFFSET('2011-20 Revenue'!$I$18,0,K$89)</f>
        <v>0</v>
      </c>
      <c r="L18" s="693">
        <f ca="1">OFFSET('2011-20 Revenue'!$I$18,0,L$89)</f>
        <v>0</v>
      </c>
    </row>
    <row r="19" spans="2:12">
      <c r="B19" s="849"/>
      <c r="C19" s="693"/>
      <c r="D19" s="693"/>
      <c r="E19" s="693"/>
      <c r="F19" s="693"/>
      <c r="G19" s="694"/>
      <c r="H19" s="694"/>
      <c r="I19" s="693"/>
      <c r="J19" s="693"/>
      <c r="K19" s="693"/>
      <c r="L19" s="693"/>
    </row>
    <row r="20" spans="2:12">
      <c r="B20" s="849" t="s">
        <v>76</v>
      </c>
      <c r="C20" s="693">
        <f>'2011-20 Revenue'!$I$20</f>
        <v>2232450.5908105229</v>
      </c>
      <c r="D20" s="693">
        <f ca="1">OFFSET('2011-20 Revenue'!$I$20,0,D$89)</f>
        <v>2618875.6800000002</v>
      </c>
      <c r="E20" s="693">
        <f ca="1">OFFSET('2011-20 Revenue'!$I$20,0,E$89)</f>
        <v>2039560.4022876348</v>
      </c>
      <c r="F20" s="693">
        <f ca="1">OFFSET('2011-20 Revenue'!$I$20,0,F$89)</f>
        <v>1542679.5295733793</v>
      </c>
      <c r="G20" s="694">
        <f ca="1">OFFSET('2011-20 Revenue'!$I$20,0,G$89)</f>
        <v>1152582.6796070598</v>
      </c>
      <c r="H20" s="694">
        <f ca="1">OFFSET('2011-20 Revenue'!$I$20,0,H$89)</f>
        <v>1200046.2516258792</v>
      </c>
      <c r="I20" s="693">
        <f ca="1">OFFSET('2011-20 Revenue'!$I$20,0,I$89)</f>
        <v>968195.28356449632</v>
      </c>
      <c r="J20" s="693">
        <f ca="1">OFFSET('2011-20 Revenue'!$I$20,0,J$89)</f>
        <v>783188.14504205913</v>
      </c>
      <c r="K20" s="693">
        <f ca="1">OFFSET('2011-20 Revenue'!$I$20,0,K$89)</f>
        <v>624183.05508993205</v>
      </c>
      <c r="L20" s="693">
        <f ca="1">OFFSET('2011-20 Revenue'!$I$20,0,L$89)</f>
        <v>497348.35278030578</v>
      </c>
    </row>
    <row r="21" spans="2:12">
      <c r="B21" s="849" t="s">
        <v>77</v>
      </c>
      <c r="C21" s="693">
        <f>'2011-20 Revenue'!$I$21</f>
        <v>107416.64474343594</v>
      </c>
      <c r="D21" s="693">
        <f ca="1">OFFSET('2011-20 Revenue'!$I$21,0,D$89)</f>
        <v>514987.36</v>
      </c>
      <c r="E21" s="693">
        <f ca="1">OFFSET('2011-20 Revenue'!$I$21,0,E$89)</f>
        <v>533300.35172467178</v>
      </c>
      <c r="F21" s="693">
        <f ca="1">OFFSET('2011-20 Revenue'!$I$21,0,F$89)</f>
        <v>336912.35711281945</v>
      </c>
      <c r="G21" s="694">
        <f ca="1">OFFSET('2011-20 Revenue'!$I$21,0,G$89)</f>
        <v>251710.88147870087</v>
      </c>
      <c r="H21" s="694">
        <f ca="1">OFFSET('2011-20 Revenue'!$I$21,0,H$89)</f>
        <v>269424.88876545924</v>
      </c>
      <c r="I21" s="693">
        <f ca="1">OFFSET('2011-20 Revenue'!$I$21,0,I$89)</f>
        <v>217289.09137808366</v>
      </c>
      <c r="J21" s="693">
        <f ca="1">OFFSET('2011-20 Revenue'!$I$21,0,J$89)</f>
        <v>175697.64994774666</v>
      </c>
      <c r="K21" s="693">
        <f ca="1">OFFSET('2011-20 Revenue'!$I$21,0,K$89)</f>
        <v>139958.72647679041</v>
      </c>
      <c r="L21" s="693">
        <f ca="1">OFFSET('2011-20 Revenue'!$I$21,0,L$89)</f>
        <v>111461.80266917427</v>
      </c>
    </row>
    <row r="22" spans="2:12">
      <c r="B22" s="849" t="s">
        <v>78</v>
      </c>
      <c r="C22" s="693">
        <f>'2011-20 Revenue'!$I$22</f>
        <v>682931.00556676416</v>
      </c>
      <c r="D22" s="693">
        <f ca="1">OFFSET('2011-20 Revenue'!$I$22,0,D$89)</f>
        <v>20984.83</v>
      </c>
      <c r="E22" s="693">
        <f ca="1">OFFSET('2011-20 Revenue'!$I$22,0,E$89)</f>
        <v>26873.309930237694</v>
      </c>
      <c r="F22" s="693">
        <f ca="1">OFFSET('2011-20 Revenue'!$I$22,0,F$89)</f>
        <v>0</v>
      </c>
      <c r="G22" s="694">
        <f ca="1">OFFSET('2011-20 Revenue'!$I$22,0,G$89)</f>
        <v>0</v>
      </c>
      <c r="H22" s="694">
        <f ca="1">OFFSET('2011-20 Revenue'!$I$22,0,H$89)</f>
        <v>0</v>
      </c>
      <c r="I22" s="693">
        <f ca="1">OFFSET('2011-20 Revenue'!$I$22,0,I$89)</f>
        <v>0</v>
      </c>
      <c r="J22" s="693">
        <f ca="1">OFFSET('2011-20 Revenue'!$I$22,0,J$89)</f>
        <v>0</v>
      </c>
      <c r="K22" s="693">
        <f ca="1">OFFSET('2011-20 Revenue'!$I$22,0,K$89)</f>
        <v>0</v>
      </c>
      <c r="L22" s="693">
        <f ca="1">OFFSET('2011-20 Revenue'!$I$22,0,L$89)</f>
        <v>0</v>
      </c>
    </row>
    <row r="23" spans="2:12">
      <c r="B23" s="849" t="s">
        <v>79</v>
      </c>
      <c r="C23" s="693">
        <f>'2011-20 Revenue'!$I$23</f>
        <v>1047720.4394446181</v>
      </c>
      <c r="D23" s="693">
        <f ca="1">OFFSET('2011-20 Revenue'!$I$23,0,D$89)</f>
        <v>1405782.56</v>
      </c>
      <c r="E23" s="693">
        <f ca="1">OFFSET('2011-20 Revenue'!$I$23,0,E$89)</f>
        <v>1381103.5169134599</v>
      </c>
      <c r="F23" s="693">
        <f ca="1">OFFSET('2011-20 Revenue'!$I$23,0,F$89)</f>
        <v>1020939.825741949</v>
      </c>
      <c r="G23" s="694">
        <f ca="1">OFFSET('2011-20 Revenue'!$I$23,0,G$89)</f>
        <v>762748.77558472077</v>
      </c>
      <c r="H23" s="694">
        <f ca="1">OFFSET('2011-20 Revenue'!$I$23,0,H$89)</f>
        <v>797434.82792530162</v>
      </c>
      <c r="I23" s="693">
        <f ca="1">OFFSET('2011-20 Revenue'!$I$23,0,I$89)</f>
        <v>643331.66548351652</v>
      </c>
      <c r="J23" s="693">
        <f ca="1">OFFSET('2011-20 Revenue'!$I$23,0,J$89)</f>
        <v>520368.7944449464</v>
      </c>
      <c r="K23" s="693">
        <f ca="1">OFFSET('2011-20 Revenue'!$I$23,0,K$89)</f>
        <v>414691.06164348352</v>
      </c>
      <c r="L23" s="693">
        <f ca="1">OFFSET('2011-20 Revenue'!$I$23,0,L$89)</f>
        <v>330399.44296319585</v>
      </c>
    </row>
    <row r="24" spans="2:12">
      <c r="B24" s="849" t="s">
        <v>80</v>
      </c>
      <c r="C24" s="693">
        <f>'2011-20 Revenue'!$I$24</f>
        <v>0</v>
      </c>
      <c r="D24" s="693">
        <f ca="1">OFFSET('2011-20 Revenue'!$I$24,0,D$89)</f>
        <v>0</v>
      </c>
      <c r="E24" s="693">
        <f ca="1">OFFSET('2011-20 Revenue'!$I$24,0,E$89)</f>
        <v>0</v>
      </c>
      <c r="F24" s="693">
        <f ca="1">OFFSET('2011-20 Revenue'!$I$24,0,F$89)</f>
        <v>0</v>
      </c>
      <c r="G24" s="694">
        <f ca="1">OFFSET('2011-20 Revenue'!$I$24,0,G$89)</f>
        <v>0</v>
      </c>
      <c r="H24" s="694">
        <f ca="1">OFFSET('2011-20 Revenue'!$I$24,0,H$89)</f>
        <v>0</v>
      </c>
      <c r="I24" s="693">
        <f ca="1">OFFSET('2011-20 Revenue'!$I$24,0,I$89)</f>
        <v>0</v>
      </c>
      <c r="J24" s="693">
        <f ca="1">OFFSET('2011-20 Revenue'!$I$24,0,J$89)</f>
        <v>0</v>
      </c>
      <c r="K24" s="693">
        <f ca="1">OFFSET('2011-20 Revenue'!$I$24,0,K$89)</f>
        <v>0</v>
      </c>
      <c r="L24" s="693">
        <f ca="1">OFFSET('2011-20 Revenue'!$I$24,0,L$89)</f>
        <v>0</v>
      </c>
    </row>
    <row r="25" spans="2:12">
      <c r="B25" s="849" t="s">
        <v>81</v>
      </c>
      <c r="C25" s="693">
        <f>'2011-20 Revenue'!$I$25</f>
        <v>233696.71718695428</v>
      </c>
      <c r="D25" s="693">
        <f ca="1">OFFSET('2011-20 Revenue'!$I$25,0,D$89)</f>
        <v>250900.8</v>
      </c>
      <c r="E25" s="693">
        <f ca="1">OFFSET('2011-20 Revenue'!$I$25,0,E$89)</f>
        <v>215660.80639780159</v>
      </c>
      <c r="F25" s="693">
        <f ca="1">OFFSET('2011-20 Revenue'!$I$25,0,F$89)</f>
        <v>138061.61859207452</v>
      </c>
      <c r="G25" s="694">
        <f ca="1">OFFSET('2011-20 Revenue'!$I$25,0,G$89)</f>
        <v>103146.46160445365</v>
      </c>
      <c r="H25" s="694">
        <f ca="1">OFFSET('2011-20 Revenue'!$I$25,0,H$89)</f>
        <v>107837.0539468866</v>
      </c>
      <c r="I25" s="693">
        <f ca="1">OFFSET('2011-20 Revenue'!$I$25,0,I$89)</f>
        <v>86997.694466117537</v>
      </c>
      <c r="J25" s="693">
        <f ca="1">OFFSET('2011-20 Revenue'!$I$25,0,J$89)</f>
        <v>70369.434333375422</v>
      </c>
      <c r="K25" s="693">
        <f ca="1">OFFSET('2011-20 Revenue'!$I$25,0,K$89)</f>
        <v>56078.642190843719</v>
      </c>
      <c r="L25" s="693">
        <f ca="1">OFFSET('2011-20 Revenue'!$I$25,0,L$89)</f>
        <v>44679.892709904263</v>
      </c>
    </row>
    <row r="26" spans="2:12">
      <c r="B26" s="849" t="s">
        <v>82</v>
      </c>
      <c r="C26" s="693">
        <f>'2011-20 Revenue'!$I$26</f>
        <v>252383.02224770008</v>
      </c>
      <c r="D26" s="693">
        <f ca="1">OFFSET('2011-20 Revenue'!$I$26,0,D$89)</f>
        <v>455948.22</v>
      </c>
      <c r="E26" s="693">
        <f ca="1">OFFSET('2011-20 Revenue'!$I$26,0,E$89)</f>
        <v>206742.60370697358</v>
      </c>
      <c r="F26" s="693">
        <f ca="1">OFFSET('2011-20 Revenue'!$I$26,0,F$89)</f>
        <v>60913.633533921675</v>
      </c>
      <c r="G26" s="694">
        <f ca="1">OFFSET('2011-20 Revenue'!$I$26,0,G$89)</f>
        <v>45512.016631479251</v>
      </c>
      <c r="H26" s="694">
        <f ca="1">OFFSET('2011-20 Revenue'!$I$26,0,H$89)</f>
        <v>49364.192420410407</v>
      </c>
      <c r="I26" s="693">
        <f ca="1">OFFSET('2011-20 Revenue'!$I$26,0,I$89)</f>
        <v>39804.689328388056</v>
      </c>
      <c r="J26" s="693">
        <f ca="1">OFFSET('2011-20 Revenue'!$I$26,0,J$89)</f>
        <v>32179.501427848583</v>
      </c>
      <c r="K26" s="693">
        <f ca="1">OFFSET('2011-20 Revenue'!$I$26,0,K$89)</f>
        <v>25627.894053480824</v>
      </c>
      <c r="L26" s="693">
        <f ca="1">OFFSET('2011-20 Revenue'!$I$26,0,L$89)</f>
        <v>20404.849117077807</v>
      </c>
    </row>
    <row r="27" spans="2:12">
      <c r="B27" s="849" t="s">
        <v>83</v>
      </c>
      <c r="C27" s="693">
        <f>'2011-20 Revenue'!$I$27</f>
        <v>0</v>
      </c>
      <c r="D27" s="693">
        <f ca="1">OFFSET('2011-20 Revenue'!$I$27,0,D$89)</f>
        <v>0</v>
      </c>
      <c r="E27" s="693">
        <f ca="1">OFFSET('2011-20 Revenue'!$I$27,0,E$89)</f>
        <v>0</v>
      </c>
      <c r="F27" s="693">
        <f ca="1">OFFSET('2011-20 Revenue'!$I$27,0,F$89)</f>
        <v>0</v>
      </c>
      <c r="G27" s="694">
        <f ca="1">OFFSET('2011-20 Revenue'!$I$27,0,G$89)</f>
        <v>0</v>
      </c>
      <c r="H27" s="694">
        <f ca="1">OFFSET('2011-20 Revenue'!$I$27,0,H$89)</f>
        <v>0</v>
      </c>
      <c r="I27" s="693">
        <f ca="1">OFFSET('2011-20 Revenue'!$I$27,0,I$89)</f>
        <v>0</v>
      </c>
      <c r="J27" s="693">
        <f ca="1">OFFSET('2011-20 Revenue'!$I$27,0,J$89)</f>
        <v>0</v>
      </c>
      <c r="K27" s="693">
        <f ca="1">OFFSET('2011-20 Revenue'!$I$27,0,K$89)</f>
        <v>0</v>
      </c>
      <c r="L27" s="693">
        <f ca="1">OFFSET('2011-20 Revenue'!$I$27,0,L$89)</f>
        <v>0</v>
      </c>
    </row>
    <row r="28" spans="2:12">
      <c r="B28" s="849" t="s">
        <v>404</v>
      </c>
      <c r="C28" s="693">
        <f>'2011-20 Revenue'!$I$28</f>
        <v>0</v>
      </c>
      <c r="D28" s="693">
        <f ca="1">OFFSET('2011-20 Revenue'!$I$28,0,D$89)</f>
        <v>0</v>
      </c>
      <c r="E28" s="693">
        <f ca="1">OFFSET('2011-20 Revenue'!$I$28,0,E$89)</f>
        <v>0</v>
      </c>
      <c r="F28" s="693">
        <f ca="1">OFFSET('2011-20 Revenue'!$I$28,0,F$89)</f>
        <v>0</v>
      </c>
      <c r="G28" s="694">
        <f ca="1">OFFSET('2011-20 Revenue'!$I$28,0,G$89)</f>
        <v>376287.84</v>
      </c>
      <c r="H28" s="693">
        <f ca="1">OFFSET('2011-20 Revenue'!$I$28,0,H$89)</f>
        <v>556389.48736380611</v>
      </c>
      <c r="I28" s="693">
        <f ca="1">OFFSET('2011-20 Revenue'!$I$28,0,I$89)</f>
        <v>563686.8594542098</v>
      </c>
      <c r="J28" s="693">
        <f ca="1">OFFSET('2011-20 Revenue'!$I$28,0,J$89)</f>
        <v>570930.51550566114</v>
      </c>
      <c r="K28" s="693">
        <f ca="1">OFFSET('2011-20 Revenue'!$I$28,0,K$89)</f>
        <v>577709.77508070809</v>
      </c>
      <c r="L28" s="693">
        <f ca="1">OFFSET('2011-20 Revenue'!$I$28,0,L$89)</f>
        <v>584417.2615566696</v>
      </c>
    </row>
    <row r="29" spans="2:12">
      <c r="B29" s="849" t="s">
        <v>407</v>
      </c>
      <c r="C29" s="693">
        <f>'2011-20 Revenue'!$I$29</f>
        <v>0</v>
      </c>
      <c r="D29" s="693">
        <f ca="1">OFFSET('2011-20 Revenue'!$I$29,0,D$89)</f>
        <v>0</v>
      </c>
      <c r="E29" s="693">
        <f ca="1">OFFSET('2011-20 Revenue'!$I$29,0,E$89)</f>
        <v>0</v>
      </c>
      <c r="F29" s="693">
        <f ca="1">OFFSET('2011-20 Revenue'!$I$29,0,F$89)</f>
        <v>0</v>
      </c>
      <c r="G29" s="694">
        <f ca="1">OFFSET('2011-20 Revenue'!$I$29,0,G$89)</f>
        <v>0</v>
      </c>
      <c r="H29" s="693">
        <f ca="1">OFFSET('2011-20 Revenue'!$I$29,0,H$89)</f>
        <v>27351.311732461047</v>
      </c>
      <c r="I29" s="693">
        <f ca="1">OFFSET('2011-20 Revenue'!$I$29,0,I$89)</f>
        <v>56911.719681984883</v>
      </c>
      <c r="J29" s="693">
        <f ca="1">OFFSET('2011-20 Revenue'!$I$29,0,J$89)</f>
        <v>131870.55442065845</v>
      </c>
      <c r="K29" s="693">
        <f ca="1">OFFSET('2011-20 Revenue'!$I$29,0,K$89)</f>
        <v>335491.49458841508</v>
      </c>
      <c r="L29" s="693">
        <f ca="1">OFFSET('2011-20 Revenue'!$I$29,0,L$89)</f>
        <v>853547.51670830417</v>
      </c>
    </row>
    <row r="30" spans="2:12">
      <c r="B30" s="849"/>
      <c r="C30" s="693"/>
      <c r="D30" s="693"/>
      <c r="E30" s="693"/>
      <c r="F30" s="693"/>
      <c r="G30" s="694"/>
      <c r="H30" s="693"/>
      <c r="I30" s="693"/>
      <c r="J30" s="693"/>
      <c r="K30" s="693"/>
      <c r="L30" s="693"/>
    </row>
    <row r="31" spans="2:12">
      <c r="B31" s="849" t="s">
        <v>59</v>
      </c>
      <c r="C31" s="693">
        <f>'2011-20 Revenue'!$I$31</f>
        <v>3295487.9199999976</v>
      </c>
      <c r="D31" s="693">
        <f ca="1">OFFSET('2011-20 Revenue'!$I$31,0,D$89)</f>
        <v>3901430.8300002115</v>
      </c>
      <c r="E31" s="693">
        <f ca="1">OFFSET('2011-20 Revenue'!$I$31,0,E$89)</f>
        <v>2593910.9499999522</v>
      </c>
      <c r="F31" s="693">
        <f ca="1">OFFSET('2011-20 Revenue'!$I$31,0,F$89)</f>
        <v>2844835.7099999986</v>
      </c>
      <c r="G31" s="694">
        <f ca="1">OFFSET('2011-20 Revenue'!$I$31,0,G$89)</f>
        <v>2987504.4580270774</v>
      </c>
      <c r="H31" s="693">
        <f ca="1">OFFSET('2011-20 Revenue'!$I$31,0,H$89)</f>
        <v>3975721.783049731</v>
      </c>
      <c r="I31" s="693">
        <f ca="1">OFFSET('2011-20 Revenue'!$I$31,0,I$89)</f>
        <v>4107411.2888935171</v>
      </c>
      <c r="J31" s="693">
        <f ca="1">OFFSET('2011-20 Revenue'!$I$31,0,J$89)</f>
        <v>4243531.7257221946</v>
      </c>
      <c r="K31" s="693">
        <f ca="1">OFFSET('2011-20 Revenue'!$I$31,0,K$89)</f>
        <v>4388842.9888665704</v>
      </c>
      <c r="L31" s="693">
        <f ca="1">OFFSET('2011-20 Revenue'!$I$31,0,L$89)</f>
        <v>4539130.1458091754</v>
      </c>
    </row>
    <row r="32" spans="2:12">
      <c r="B32" s="849" t="s">
        <v>60</v>
      </c>
      <c r="C32" s="693">
        <f>'2011-20 Revenue'!$I$32</f>
        <v>263336.49000000261</v>
      </c>
      <c r="D32" s="693">
        <f ca="1">OFFSET('2011-20 Revenue'!$I$32,0,D$89)</f>
        <v>393389.34999999875</v>
      </c>
      <c r="E32" s="693">
        <f ca="1">OFFSET('2011-20 Revenue'!$I$32,0,E$89)</f>
        <v>277741.24999999901</v>
      </c>
      <c r="F32" s="693">
        <f ca="1">OFFSET('2011-20 Revenue'!$I$32,0,F$89)</f>
        <v>547319.82999999612</v>
      </c>
      <c r="G32" s="694">
        <f ca="1">OFFSET('2011-20 Revenue'!$I$32,0,G$89)</f>
        <v>574768.90530168952</v>
      </c>
      <c r="H32" s="693">
        <f ca="1">OFFSET('2011-20 Revenue'!$I$32,0,H$89)</f>
        <v>827457.3850103023</v>
      </c>
      <c r="I32" s="693">
        <f ca="1">OFFSET('2011-20 Revenue'!$I$32,0,I$89)</f>
        <v>854865.6042180385</v>
      </c>
      <c r="J32" s="693">
        <f ca="1">OFFSET('2011-20 Revenue'!$I$32,0,J$89)</f>
        <v>883196.02240397024</v>
      </c>
      <c r="K32" s="693">
        <f ca="1">OFFSET('2011-20 Revenue'!$I$32,0,K$89)</f>
        <v>913439.30510212574</v>
      </c>
      <c r="L32" s="693">
        <f ca="1">OFFSET('2011-20 Revenue'!$I$32,0,L$89)</f>
        <v>944718.20857433218</v>
      </c>
    </row>
    <row r="33" spans="2:12">
      <c r="B33" s="849" t="s">
        <v>61</v>
      </c>
      <c r="C33" s="693">
        <f>'2011-20 Revenue'!$I$33</f>
        <v>240989.08000000057</v>
      </c>
      <c r="D33" s="693">
        <f ca="1">OFFSET('2011-20 Revenue'!$I$33,0,D$89)</f>
        <v>200415.66999999943</v>
      </c>
      <c r="E33" s="693">
        <f ca="1">OFFSET('2011-20 Revenue'!$I$33,0,E$89)</f>
        <v>169105.00000000006</v>
      </c>
      <c r="F33" s="693">
        <f ca="1">OFFSET('2011-20 Revenue'!$I$33,0,F$89)</f>
        <v>122058.29000000034</v>
      </c>
      <c r="G33" s="694">
        <f ca="1">OFFSET('2011-20 Revenue'!$I$33,0,G$89)</f>
        <v>128179.95099305062</v>
      </c>
      <c r="H33" s="693">
        <f ca="1">OFFSET('2011-20 Revenue'!$I$33,0,H$89)</f>
        <v>175541.50358301864</v>
      </c>
      <c r="I33" s="693">
        <f ca="1">OFFSET('2011-20 Revenue'!$I$33,0,I$89)</f>
        <v>181356.03868466505</v>
      </c>
      <c r="J33" s="693">
        <f ca="1">OFFSET('2011-20 Revenue'!$I$33,0,J$89)</f>
        <v>187366.21430891452</v>
      </c>
      <c r="K33" s="693">
        <f ca="1">OFFSET('2011-20 Revenue'!$I$33,0,K$89)</f>
        <v>193782.19586191556</v>
      </c>
      <c r="L33" s="693">
        <f ca="1">OFFSET('2011-20 Revenue'!$I$33,0,L$89)</f>
        <v>200417.87988070148</v>
      </c>
    </row>
    <row r="34" spans="2:12">
      <c r="B34" s="849" t="s">
        <v>62</v>
      </c>
      <c r="C34" s="693">
        <f>'2011-20 Revenue'!$I$34</f>
        <v>5727.52</v>
      </c>
      <c r="D34" s="693">
        <f ca="1">OFFSET('2011-20 Revenue'!$I$34,0,D$89)</f>
        <v>1245.5999999999999</v>
      </c>
      <c r="E34" s="693">
        <f ca="1">OFFSET('2011-20 Revenue'!$I$34,0,E$89)</f>
        <v>5418.92</v>
      </c>
      <c r="F34" s="693">
        <f ca="1">OFFSET('2011-20 Revenue'!$I$34,0,F$89)</f>
        <v>2429.5099999999998</v>
      </c>
      <c r="G34" s="694">
        <f ca="1">OFFSET('2011-20 Revenue'!$I$34,0,G$89)</f>
        <v>2551.3192957818005</v>
      </c>
      <c r="H34" s="693">
        <f ca="1">OFFSET('2011-20 Revenue'!$I$34,0,H$89)</f>
        <v>3656.056695779389</v>
      </c>
      <c r="I34" s="693">
        <f ca="1">OFFSET('2011-20 Revenue'!$I$34,0,I$89)</f>
        <v>3777.1578004031453</v>
      </c>
      <c r="J34" s="693">
        <f ca="1">OFFSET('2011-20 Revenue'!$I$34,0,J$89)</f>
        <v>3902.3335701518395</v>
      </c>
      <c r="K34" s="693">
        <f ca="1">OFFSET('2011-20 Revenue'!$I$34,0,K$89)</f>
        <v>4035.9611843516504</v>
      </c>
      <c r="L34" s="693">
        <f ca="1">OFFSET('2011-20 Revenue'!$I$34,0,L$89)</f>
        <v>4174.1646091416451</v>
      </c>
    </row>
    <row r="35" spans="2:12">
      <c r="B35" s="849"/>
      <c r="C35" s="693"/>
      <c r="D35" s="693"/>
      <c r="E35" s="693"/>
      <c r="F35" s="693"/>
      <c r="G35" s="694"/>
      <c r="H35" s="693"/>
      <c r="I35" s="693"/>
      <c r="J35" s="693"/>
      <c r="K35" s="693"/>
      <c r="L35" s="693"/>
    </row>
    <row r="36" spans="2:12">
      <c r="B36" s="849" t="s">
        <v>63</v>
      </c>
      <c r="C36" s="693">
        <f>'2011-20 Revenue'!$I$36</f>
        <v>0</v>
      </c>
      <c r="D36" s="693">
        <f ca="1">OFFSET('2011-20 Revenue'!$I$36,0,D$89)</f>
        <v>0</v>
      </c>
      <c r="E36" s="693">
        <f ca="1">OFFSET('2011-20 Revenue'!$I$36,0,E$89)</f>
        <v>0</v>
      </c>
      <c r="F36" s="693">
        <f ca="1">OFFSET('2011-20 Revenue'!$I$36,0,F$89)</f>
        <v>0</v>
      </c>
      <c r="G36" s="694">
        <f ca="1">OFFSET('2011-20 Revenue'!$I$36,0,G$89)</f>
        <v>0</v>
      </c>
      <c r="H36" s="693">
        <f ca="1">OFFSET('2011-20 Revenue'!$I$36,0,H$89)</f>
        <v>0</v>
      </c>
      <c r="I36" s="693">
        <f ca="1">OFFSET('2011-20 Revenue'!$I$36,0,I$89)</f>
        <v>0</v>
      </c>
      <c r="J36" s="693">
        <f ca="1">OFFSET('2011-20 Revenue'!$I$36,0,J$89)</f>
        <v>0</v>
      </c>
      <c r="K36" s="693">
        <f ca="1">OFFSET('2011-20 Revenue'!$I$36,0,K$89)</f>
        <v>0</v>
      </c>
      <c r="L36" s="693">
        <f ca="1">OFFSET('2011-20 Revenue'!$I$36,0,L$89)</f>
        <v>0</v>
      </c>
    </row>
    <row r="37" spans="2:12">
      <c r="B37" s="849" t="s">
        <v>64</v>
      </c>
      <c r="C37" s="693">
        <f>'2011-20 Revenue'!$I$37</f>
        <v>68375.22</v>
      </c>
      <c r="D37" s="693">
        <f ca="1">OFFSET('2011-20 Revenue'!$I$37,0,D$89)</f>
        <v>101896.45000000004</v>
      </c>
      <c r="E37" s="693">
        <f ca="1">OFFSET('2011-20 Revenue'!$I$37,0,E$89)</f>
        <v>87346.559999999998</v>
      </c>
      <c r="F37" s="693">
        <f ca="1">OFFSET('2011-20 Revenue'!$I$37,0,F$89)</f>
        <v>302403.5500000001</v>
      </c>
      <c r="G37" s="694">
        <f ca="1">OFFSET('2011-20 Revenue'!$I$37,0,G$89)</f>
        <v>317230.51921325742</v>
      </c>
      <c r="H37" s="693">
        <f ca="1">OFFSET('2011-20 Revenue'!$I$37,0,H$89)</f>
        <v>0</v>
      </c>
      <c r="I37" s="693">
        <f ca="1">OFFSET('2011-20 Revenue'!$I$37,0,I$89)</f>
        <v>0</v>
      </c>
      <c r="J37" s="693">
        <f ca="1">OFFSET('2011-20 Revenue'!$I$37,0,J$89)</f>
        <v>0</v>
      </c>
      <c r="K37" s="693">
        <f ca="1">OFFSET('2011-20 Revenue'!$I$37,0,K$89)</f>
        <v>0</v>
      </c>
      <c r="L37" s="693">
        <f ca="1">OFFSET('2011-20 Revenue'!$I$37,0,L$89)</f>
        <v>0</v>
      </c>
    </row>
    <row r="38" spans="2:12">
      <c r="B38" s="849" t="s">
        <v>65</v>
      </c>
      <c r="C38" s="693">
        <f>'2011-20 Revenue'!$I$38</f>
        <v>0</v>
      </c>
      <c r="D38" s="693">
        <f ca="1">OFFSET('2011-20 Revenue'!$I$38,0,D$89)</f>
        <v>0</v>
      </c>
      <c r="E38" s="693">
        <f ca="1">OFFSET('2011-20 Revenue'!$I$38,0,E$89)</f>
        <v>0</v>
      </c>
      <c r="F38" s="693">
        <f ca="1">OFFSET('2011-20 Revenue'!$I$38,0,F$89)</f>
        <v>0</v>
      </c>
      <c r="G38" s="694">
        <f ca="1">OFFSET('2011-20 Revenue'!$I$38,0,G$89)</f>
        <v>0</v>
      </c>
      <c r="H38" s="693">
        <f ca="1">OFFSET('2011-20 Revenue'!$I$38,0,H$89)</f>
        <v>0</v>
      </c>
      <c r="I38" s="693">
        <f ca="1">OFFSET('2011-20 Revenue'!$I$38,0,I$89)</f>
        <v>0</v>
      </c>
      <c r="J38" s="693">
        <f ca="1">OFFSET('2011-20 Revenue'!$I$38,0,J$89)</f>
        <v>0</v>
      </c>
      <c r="K38" s="693">
        <f ca="1">OFFSET('2011-20 Revenue'!$I$38,0,K$89)</f>
        <v>0</v>
      </c>
      <c r="L38" s="693">
        <f ca="1">OFFSET('2011-20 Revenue'!$I$38,0,L$89)</f>
        <v>0</v>
      </c>
    </row>
    <row r="39" spans="2:12">
      <c r="B39" s="849"/>
      <c r="C39" s="693"/>
      <c r="D39" s="693"/>
      <c r="E39" s="693"/>
      <c r="F39" s="693"/>
      <c r="G39" s="694"/>
      <c r="H39" s="693"/>
      <c r="I39" s="693"/>
      <c r="J39" s="693"/>
      <c r="K39" s="693"/>
      <c r="L39" s="693"/>
    </row>
    <row r="40" spans="2:12">
      <c r="B40" s="849" t="s">
        <v>74</v>
      </c>
      <c r="C40" s="693">
        <f>'2011-20 Revenue'!$I$40</f>
        <v>4371387.0500000007</v>
      </c>
      <c r="D40" s="693">
        <f ca="1">OFFSET('2011-20 Revenue'!$I$40,0,D$89)</f>
        <v>4882724.2299999995</v>
      </c>
      <c r="E40" s="693">
        <f ca="1">OFFSET('2011-20 Revenue'!$I$40,0,E$89)</f>
        <v>2846442.96</v>
      </c>
      <c r="F40" s="693">
        <f ca="1">OFFSET('2011-20 Revenue'!$I$40,0,F$89)</f>
        <v>2597998.0529999998</v>
      </c>
      <c r="G40" s="694">
        <f ca="1">OFFSET('2011-20 Revenue'!$I$40,0,G$89)</f>
        <v>2728333.1565516214</v>
      </c>
      <c r="H40" s="693">
        <f ca="1">OFFSET('2011-20 Revenue'!$I$40,0,H$89)</f>
        <v>0</v>
      </c>
      <c r="I40" s="693">
        <f ca="1">OFFSET('2011-20 Revenue'!$I$40,0,I$89)</f>
        <v>0</v>
      </c>
      <c r="J40" s="693">
        <f ca="1">OFFSET('2011-20 Revenue'!$I$40,0,J$89)</f>
        <v>0</v>
      </c>
      <c r="K40" s="693">
        <f ca="1">OFFSET('2011-20 Revenue'!$I$40,0,K$89)</f>
        <v>0</v>
      </c>
      <c r="L40" s="693">
        <f ca="1">OFFSET('2011-20 Revenue'!$I$40,0,L$89)</f>
        <v>0</v>
      </c>
    </row>
    <row r="41" spans="2:12">
      <c r="B41" s="849" t="s">
        <v>75</v>
      </c>
      <c r="C41" s="693">
        <f>'2011-20 Revenue'!$I$41</f>
        <v>8582.18</v>
      </c>
      <c r="D41" s="693">
        <f ca="1">OFFSET('2011-20 Revenue'!$I$41,0,D$89)</f>
        <v>3684.5900000000006</v>
      </c>
      <c r="E41" s="693">
        <f ca="1">OFFSET('2011-20 Revenue'!$I$41,0,E$89)</f>
        <v>960.28</v>
      </c>
      <c r="F41" s="693">
        <f ca="1">OFFSET('2011-20 Revenue'!$I$41,0,F$89)</f>
        <v>2490.8900000000003</v>
      </c>
      <c r="G41" s="694">
        <f ca="1">OFFSET('2011-20 Revenue'!$I$41,0,G$89)</f>
        <v>2615.8517588091781</v>
      </c>
      <c r="H41" s="693">
        <f ca="1">OFFSET('2011-20 Revenue'!$I$41,0,H$89)</f>
        <v>0</v>
      </c>
      <c r="I41" s="693">
        <f ca="1">OFFSET('2011-20 Revenue'!$I$41,0,I$89)</f>
        <v>0</v>
      </c>
      <c r="J41" s="693">
        <f ca="1">OFFSET('2011-20 Revenue'!$I$41,0,J$89)</f>
        <v>0</v>
      </c>
      <c r="K41" s="693">
        <f ca="1">OFFSET('2011-20 Revenue'!$I$41,0,K$89)</f>
        <v>0</v>
      </c>
      <c r="L41" s="693">
        <f ca="1">OFFSET('2011-20 Revenue'!$I$41,0,L$89)</f>
        <v>0</v>
      </c>
    </row>
    <row r="42" spans="2:12">
      <c r="B42" s="849"/>
      <c r="C42" s="693"/>
      <c r="D42" s="693"/>
      <c r="E42" s="693"/>
      <c r="F42" s="693"/>
      <c r="G42" s="694"/>
      <c r="H42" s="693"/>
      <c r="I42" s="693"/>
      <c r="J42" s="693"/>
      <c r="K42" s="693"/>
      <c r="L42" s="693"/>
    </row>
    <row r="43" spans="2:12">
      <c r="B43" s="849" t="s">
        <v>66</v>
      </c>
      <c r="C43" s="693"/>
      <c r="D43" s="693"/>
      <c r="E43" s="693"/>
      <c r="F43" s="693"/>
      <c r="G43" s="694"/>
      <c r="H43" s="693"/>
      <c r="I43" s="693"/>
      <c r="J43" s="693"/>
      <c r="K43" s="693"/>
      <c r="L43" s="693"/>
    </row>
    <row r="44" spans="2:12">
      <c r="B44" s="849" t="s">
        <v>67</v>
      </c>
      <c r="C44" s="693">
        <f>'2011-20 Revenue'!$I$44</f>
        <v>4737082.1200000029</v>
      </c>
      <c r="D44" s="693">
        <f ca="1">OFFSET('2011-20 Revenue'!$I$44,0,D$89)</f>
        <v>4502065.9799999995</v>
      </c>
      <c r="E44" s="693">
        <f ca="1">OFFSET('2011-20 Revenue'!$I$44,0,E$89)</f>
        <v>4244056.089999998</v>
      </c>
      <c r="F44" s="693">
        <f ca="1">OFFSET('2011-20 Revenue'!$I$44,0,F$89)</f>
        <v>4844218.4300000016</v>
      </c>
      <c r="G44" s="694">
        <f ca="1">OFFSET('2011-20 Revenue'!$I$44,0,G$89)</f>
        <v>5087208.470854383</v>
      </c>
      <c r="H44" s="693">
        <f ca="1">OFFSET('2011-20 Revenue'!$I$44,0,H$89)</f>
        <v>6463122.8858218789</v>
      </c>
      <c r="I44" s="693">
        <f ca="1">OFFSET('2011-20 Revenue'!$I$44,0,I$89)</f>
        <v>6655210.2263191612</v>
      </c>
      <c r="J44" s="693">
        <f ca="1">OFFSET('2011-20 Revenue'!$I$44,0,J$89)</f>
        <v>6853436.8154964866</v>
      </c>
      <c r="K44" s="693">
        <f ca="1">OFFSET('2011-20 Revenue'!$I$44,0,K$89)</f>
        <v>7065426.3267144011</v>
      </c>
      <c r="L44" s="693">
        <f ca="1">OFFSET('2011-20 Revenue'!$I$44,0,L$89)</f>
        <v>7284304.7322021658</v>
      </c>
    </row>
    <row r="45" spans="2:12">
      <c r="B45" s="849" t="s">
        <v>68</v>
      </c>
      <c r="C45" s="693">
        <f>'2011-20 Revenue'!$I$45</f>
        <v>21649.200000000001</v>
      </c>
      <c r="D45" s="693">
        <f ca="1">OFFSET('2011-20 Revenue'!$I$45,0,D$89)</f>
        <v>20780.919999999995</v>
      </c>
      <c r="E45" s="693">
        <f ca="1">OFFSET('2011-20 Revenue'!$I$45,0,E$89)</f>
        <v>10210.200000000003</v>
      </c>
      <c r="F45" s="693">
        <f ca="1">OFFSET('2011-20 Revenue'!$I$45,0,F$89)</f>
        <v>9023.2000000000007</v>
      </c>
      <c r="G45" s="694">
        <f ca="1">OFFSET('2011-20 Revenue'!$I$45,0,G$89)</f>
        <v>9475.6687871791473</v>
      </c>
      <c r="H45" s="693">
        <f ca="1">OFFSET('2011-20 Revenue'!$I$45,0,H$89)</f>
        <v>12553.535916675195</v>
      </c>
      <c r="I45" s="693">
        <f ca="1">OFFSET('2011-20 Revenue'!$I$45,0,I$89)</f>
        <v>12931.27176248768</v>
      </c>
      <c r="J45" s="693">
        <f ca="1">OFFSET('2011-20 Revenue'!$I$45,0,J$89)</f>
        <v>13321.156440315945</v>
      </c>
      <c r="K45" s="693">
        <f ca="1">OFFSET('2011-20 Revenue'!$I$45,0,K$89)</f>
        <v>13738.02175389492</v>
      </c>
      <c r="L45" s="693">
        <f ca="1">OFFSET('2011-20 Revenue'!$I$45,0,L$89)</f>
        <v>14168.520699792283</v>
      </c>
    </row>
    <row r="46" spans="2:12">
      <c r="B46" s="849" t="s">
        <v>69</v>
      </c>
      <c r="C46" s="693">
        <f>'2011-20 Revenue'!$I$46</f>
        <v>874775.57999999868</v>
      </c>
      <c r="D46" s="693">
        <f ca="1">OFFSET('2011-20 Revenue'!$I$46,0,D$89)</f>
        <v>962791.70000000077</v>
      </c>
      <c r="E46" s="693">
        <f ca="1">OFFSET('2011-20 Revenue'!$I$46,0,E$89)</f>
        <v>886789.60000000021</v>
      </c>
      <c r="F46" s="693">
        <f ca="1">OFFSET('2011-20 Revenue'!$I$46,0,F$89)</f>
        <v>1099091.8600000003</v>
      </c>
      <c r="G46" s="694">
        <f ca="1">OFFSET('2011-20 Revenue'!$I$46,0,G$89)</f>
        <v>1154210.7889364311</v>
      </c>
      <c r="H46" s="693">
        <f ca="1">OFFSET('2011-20 Revenue'!$I$46,0,H$89)</f>
        <v>1383340.9654527111</v>
      </c>
      <c r="I46" s="693">
        <f ca="1">OFFSET('2011-20 Revenue'!$I$46,0,I$89)</f>
        <v>1420681.6726875906</v>
      </c>
      <c r="J46" s="693">
        <f ca="1">OFFSET('2011-20 Revenue'!$I$46,0,J$89)</f>
        <v>1459153.8941855552</v>
      </c>
      <c r="K46" s="693">
        <f ca="1">OFFSET('2011-20 Revenue'!$I$46,0,K$89)</f>
        <v>1500369.773076117</v>
      </c>
      <c r="L46" s="693">
        <f ca="1">OFFSET('2011-20 Revenue'!$I$46,0,L$89)</f>
        <v>1542854.2403481551</v>
      </c>
    </row>
    <row r="47" spans="2:12">
      <c r="B47" s="849" t="s">
        <v>70</v>
      </c>
      <c r="C47" s="693">
        <f>'2011-20 Revenue'!$I$47</f>
        <v>5989.08</v>
      </c>
      <c r="D47" s="693">
        <f ca="1">OFFSET('2011-20 Revenue'!$I$47,0,D$89)</f>
        <v>13087.060000000005</v>
      </c>
      <c r="E47" s="693">
        <f ca="1">OFFSET('2011-20 Revenue'!$I$47,0,E$89)</f>
        <v>9580.1800000000039</v>
      </c>
      <c r="F47" s="693">
        <f ca="1">OFFSET('2011-20 Revenue'!$I$47,0,F$89)</f>
        <v>12114.710000000003</v>
      </c>
      <c r="G47" s="694">
        <f ca="1">OFFSET('2011-20 Revenue'!$I$47,0,G$89)</f>
        <v>12722.348254641285</v>
      </c>
      <c r="H47" s="693">
        <f ca="1">OFFSET('2011-20 Revenue'!$I$47,0,H$89)</f>
        <v>15836.419675103298</v>
      </c>
      <c r="I47" s="693">
        <f ca="1">OFFSET('2011-20 Revenue'!$I$47,0,I$89)</f>
        <v>16272.631496711514</v>
      </c>
      <c r="J47" s="693">
        <f ca="1">OFFSET('2011-20 Revenue'!$I$47,0,J$89)</f>
        <v>16722.219483308068</v>
      </c>
      <c r="K47" s="693">
        <f ca="1">OFFSET('2011-20 Revenue'!$I$47,0,K$89)</f>
        <v>17203.68475400281</v>
      </c>
      <c r="L47" s="693">
        <f ca="1">OFFSET('2011-20 Revenue'!$I$47,0,L$89)</f>
        <v>17700.149543712807</v>
      </c>
    </row>
    <row r="48" spans="2:12">
      <c r="B48" s="849" t="s">
        <v>71</v>
      </c>
      <c r="C48" s="693">
        <f>'2011-20 Revenue'!$I$48</f>
        <v>207799.4</v>
      </c>
      <c r="D48" s="693">
        <f ca="1">OFFSET('2011-20 Revenue'!$I$48,0,D$89)</f>
        <v>349317.00000000017</v>
      </c>
      <c r="E48" s="693">
        <f ca="1">OFFSET('2011-20 Revenue'!$I$48,0,E$89)</f>
        <v>385422.92000000016</v>
      </c>
      <c r="F48" s="693">
        <f ca="1">OFFSET('2011-20 Revenue'!$I$48,0,F$89)</f>
        <v>423050.54000000033</v>
      </c>
      <c r="G48" s="694">
        <f ca="1">OFFSET('2011-20 Revenue'!$I$48,0,G$89)</f>
        <v>444271.91983751708</v>
      </c>
      <c r="H48" s="693">
        <f ca="1">OFFSET('2011-20 Revenue'!$I$48,0,H$89)</f>
        <v>509681.70106281288</v>
      </c>
      <c r="I48" s="693">
        <f ca="1">OFFSET('2011-20 Revenue'!$I$48,0,I$89)</f>
        <v>525774.55765775347</v>
      </c>
      <c r="J48" s="693">
        <f ca="1">OFFSET('2011-20 Revenue'!$I$48,0,J$89)</f>
        <v>542397.26054743596</v>
      </c>
      <c r="K48" s="693">
        <f ca="1">OFFSET('2011-20 Revenue'!$I$48,0,K$89)</f>
        <v>560155.92023006245</v>
      </c>
      <c r="L48" s="693">
        <f ca="1">OFFSET('2011-20 Revenue'!$I$48,0,L$89)</f>
        <v>578509.39759034198</v>
      </c>
    </row>
    <row r="49" spans="2:12">
      <c r="B49" s="849" t="s">
        <v>72</v>
      </c>
      <c r="C49" s="693">
        <f>'2011-20 Revenue'!$I$49</f>
        <v>13718</v>
      </c>
      <c r="D49" s="693">
        <f ca="1">OFFSET('2011-20 Revenue'!$I$49,0,D$89)</f>
        <v>10408.14</v>
      </c>
      <c r="E49" s="693">
        <f ca="1">OFFSET('2011-20 Revenue'!$I$49,0,E$89)</f>
        <v>19199.839999999997</v>
      </c>
      <c r="F49" s="693">
        <f ca="1">OFFSET('2011-20 Revenue'!$I$49,0,F$89)</f>
        <v>8778</v>
      </c>
      <c r="G49" s="694">
        <f ca="1">OFFSET('2011-20 Revenue'!$I$49,0,G$89)</f>
        <v>9218.3397788046314</v>
      </c>
      <c r="H49" s="693">
        <f ca="1">OFFSET('2011-20 Revenue'!$I$49,0,H$89)</f>
        <v>12040.714113473865</v>
      </c>
      <c r="I49" s="693">
        <f ca="1">OFFSET('2011-20 Revenue'!$I$49,0,I$89)</f>
        <v>12410.085732832931</v>
      </c>
      <c r="J49" s="693">
        <f ca="1">OFFSET('2011-20 Revenue'!$I$49,0,J$89)</f>
        <v>12791.45172566321</v>
      </c>
      <c r="K49" s="693">
        <f ca="1">OFFSET('2011-20 Revenue'!$I$49,0,K$89)</f>
        <v>13199.074710518087</v>
      </c>
      <c r="L49" s="693">
        <f ca="1">OFFSET('2011-20 Revenue'!$I$49,0,L$89)</f>
        <v>13620.159998685827</v>
      </c>
    </row>
    <row r="50" spans="2:12">
      <c r="B50" s="849"/>
      <c r="C50" s="693"/>
      <c r="D50" s="693"/>
      <c r="E50" s="693"/>
      <c r="F50" s="693"/>
      <c r="G50" s="694"/>
      <c r="H50" s="693"/>
      <c r="I50" s="693"/>
      <c r="J50" s="693"/>
      <c r="K50" s="693"/>
      <c r="L50" s="693"/>
    </row>
    <row r="51" spans="2:12">
      <c r="B51" s="849" t="s">
        <v>73</v>
      </c>
      <c r="C51" s="693"/>
      <c r="D51" s="693"/>
      <c r="E51" s="693"/>
      <c r="F51" s="693"/>
      <c r="G51" s="694"/>
      <c r="H51" s="693"/>
      <c r="I51" s="693"/>
      <c r="J51" s="693"/>
      <c r="K51" s="693"/>
      <c r="L51" s="693"/>
    </row>
    <row r="52" spans="2:12">
      <c r="B52" s="849" t="s">
        <v>67</v>
      </c>
      <c r="C52" s="693">
        <f>'2011-20 Revenue'!$I$52</f>
        <v>14020.720000000001</v>
      </c>
      <c r="D52" s="693">
        <f ca="1">OFFSET('2011-20 Revenue'!$I$52,0,D$89)</f>
        <v>3472.6799999999994</v>
      </c>
      <c r="E52" s="693">
        <f ca="1">OFFSET('2011-20 Revenue'!$I$52,0,E$89)</f>
        <v>601.05999999999995</v>
      </c>
      <c r="F52" s="693">
        <f ca="1">OFFSET('2011-20 Revenue'!$I$52,0,F$89)</f>
        <v>1576.1000000000001</v>
      </c>
      <c r="G52" s="694">
        <f ca="1">OFFSET('2011-20 Revenue'!$I$52,0,G$89)</f>
        <v>1655.122010187283</v>
      </c>
      <c r="H52" s="693">
        <f ca="1">OFFSET('2011-20 Revenue'!$I$52,0,H$89)</f>
        <v>2387.4943304582794</v>
      </c>
      <c r="I52" s="693">
        <f ca="1">OFFSET('2011-20 Revenue'!$I$52,0,I$89)</f>
        <v>2457.8849051860107</v>
      </c>
      <c r="J52" s="693">
        <f ca="1">OFFSET('2011-20 Revenue'!$I$52,0,J$89)</f>
        <v>2530.5159075167503</v>
      </c>
      <c r="K52" s="693">
        <f ca="1">OFFSET('2011-20 Revenue'!$I$52,0,K$89)</f>
        <v>2608.2005970574996</v>
      </c>
      <c r="L52" s="693">
        <f ca="1">OFFSET('2011-20 Revenue'!$I$52,0,L$89)</f>
        <v>2688.3991221547194</v>
      </c>
    </row>
    <row r="53" spans="2:12">
      <c r="B53" s="849" t="s">
        <v>68</v>
      </c>
      <c r="C53" s="693">
        <f>'2011-20 Revenue'!$I$53</f>
        <v>0</v>
      </c>
      <c r="D53" s="693">
        <f ca="1">OFFSET('2011-20 Revenue'!$I$53,0,D$89)</f>
        <v>0</v>
      </c>
      <c r="E53" s="693">
        <f ca="1">OFFSET('2011-20 Revenue'!$I$53,0,E$89)</f>
        <v>0</v>
      </c>
      <c r="F53" s="693">
        <f ca="1">OFFSET('2011-20 Revenue'!$I$53,0,F$89)</f>
        <v>0</v>
      </c>
      <c r="G53" s="694">
        <f ca="1">OFFSET('2011-20 Revenue'!$I$53,0,G$89)</f>
        <v>0</v>
      </c>
      <c r="H53" s="693">
        <f ca="1">OFFSET('2011-20 Revenue'!$I$53,0,H$89)</f>
        <v>0</v>
      </c>
      <c r="I53" s="693">
        <f ca="1">OFFSET('2011-20 Revenue'!$I$53,0,I$89)</f>
        <v>0</v>
      </c>
      <c r="J53" s="693">
        <f ca="1">OFFSET('2011-20 Revenue'!$I$53,0,J$89)</f>
        <v>0</v>
      </c>
      <c r="K53" s="693">
        <f ca="1">OFFSET('2011-20 Revenue'!$I$53,0,K$89)</f>
        <v>0</v>
      </c>
      <c r="L53" s="693">
        <f ca="1">OFFSET('2011-20 Revenue'!$I$53,0,L$89)</f>
        <v>0</v>
      </c>
    </row>
    <row r="54" spans="2:12">
      <c r="B54" s="849" t="s">
        <v>69</v>
      </c>
      <c r="C54" s="693">
        <f>'2011-20 Revenue'!$I$54</f>
        <v>27122.97</v>
      </c>
      <c r="D54" s="693">
        <f ca="1">OFFSET('2011-20 Revenue'!$I$54,0,D$89)</f>
        <v>7863.08</v>
      </c>
      <c r="E54" s="693">
        <f ca="1">OFFSET('2011-20 Revenue'!$I$54,0,E$89)</f>
        <v>2884.42</v>
      </c>
      <c r="F54" s="693">
        <f ca="1">OFFSET('2011-20 Revenue'!$I$54,0,F$89)</f>
        <v>2161</v>
      </c>
      <c r="G54" s="694">
        <f ca="1">OFFSET('2011-20 Revenue'!$I$54,0,G$89)</f>
        <v>2269.3836189540962</v>
      </c>
      <c r="H54" s="693">
        <f ca="1">OFFSET('2011-20 Revenue'!$I$54,0,H$89)</f>
        <v>2978.9922487060053</v>
      </c>
      <c r="I54" s="693">
        <f ca="1">OFFSET('2011-20 Revenue'!$I$54,0,I$89)</f>
        <v>3058.3831660639257</v>
      </c>
      <c r="J54" s="693">
        <f ca="1">OFFSET('2011-20 Revenue'!$I$54,0,J$89)</f>
        <v>3140.1613638669883</v>
      </c>
      <c r="K54" s="693">
        <f ca="1">OFFSET('2011-20 Revenue'!$I$54,0,K$89)</f>
        <v>3227.7932489355194</v>
      </c>
      <c r="L54" s="693">
        <f ca="1">OFFSET('2011-20 Revenue'!$I$54,0,L$89)</f>
        <v>3318.1012715966272</v>
      </c>
    </row>
    <row r="55" spans="2:12">
      <c r="B55" s="849" t="s">
        <v>70</v>
      </c>
      <c r="C55" s="693">
        <f>'2011-20 Revenue'!$I$55</f>
        <v>919.22</v>
      </c>
      <c r="D55" s="693">
        <f ca="1">OFFSET('2011-20 Revenue'!$I$55,0,D$89)</f>
        <v>0</v>
      </c>
      <c r="E55" s="693">
        <f ca="1">OFFSET('2011-20 Revenue'!$I$55,0,E$89)</f>
        <v>0</v>
      </c>
      <c r="F55" s="693">
        <f ca="1">OFFSET('2011-20 Revenue'!$I$55,0,F$89)</f>
        <v>0</v>
      </c>
      <c r="G55" s="694">
        <f ca="1">OFFSET('2011-20 Revenue'!$I$55,0,G$89)</f>
        <v>0</v>
      </c>
      <c r="H55" s="693">
        <f ca="1">OFFSET('2011-20 Revenue'!$I$55,0,H$89)</f>
        <v>0</v>
      </c>
      <c r="I55" s="693">
        <f ca="1">OFFSET('2011-20 Revenue'!$I$55,0,I$89)</f>
        <v>0</v>
      </c>
      <c r="J55" s="693">
        <f ca="1">OFFSET('2011-20 Revenue'!$I$55,0,J$89)</f>
        <v>0</v>
      </c>
      <c r="K55" s="693">
        <f ca="1">OFFSET('2011-20 Revenue'!$I$55,0,K$89)</f>
        <v>0</v>
      </c>
      <c r="L55" s="693">
        <f ca="1">OFFSET('2011-20 Revenue'!$I$55,0,L$89)</f>
        <v>0</v>
      </c>
    </row>
    <row r="56" spans="2:12">
      <c r="B56" s="849" t="s">
        <v>71</v>
      </c>
      <c r="C56" s="693">
        <f>'2011-20 Revenue'!$I$56</f>
        <v>140945.60999999999</v>
      </c>
      <c r="D56" s="693">
        <f ca="1">OFFSET('2011-20 Revenue'!$I$56,0,D$89)</f>
        <v>174817.27999999991</v>
      </c>
      <c r="E56" s="693">
        <f ca="1">OFFSET('2011-20 Revenue'!$I$56,0,E$89)</f>
        <v>249361.4799999996</v>
      </c>
      <c r="F56" s="693">
        <f ca="1">OFFSET('2011-20 Revenue'!$I$56,0,F$89)</f>
        <v>195793.15999999977</v>
      </c>
      <c r="G56" s="694">
        <f ca="1">OFFSET('2011-20 Revenue'!$I$56,0,G$89)</f>
        <v>205614.94434072654</v>
      </c>
      <c r="H56" s="693">
        <f ca="1">OFFSET('2011-20 Revenue'!$I$56,0,H$89)</f>
        <v>207673.21031046315</v>
      </c>
      <c r="I56" s="693">
        <f ca="1">OFFSET('2011-20 Revenue'!$I$56,0,I$89)</f>
        <v>213813.46733059004</v>
      </c>
      <c r="J56" s="693">
        <f ca="1">OFFSET('2011-20 Revenue'!$I$56,0,J$89)</f>
        <v>220149.44784245966</v>
      </c>
      <c r="K56" s="693">
        <f ca="1">OFFSET('2011-20 Revenue'!$I$56,0,K$89)</f>
        <v>226925.95020527032</v>
      </c>
      <c r="L56" s="693">
        <f ca="1">OFFSET('2011-20 Revenue'!$I$56,0,L$89)</f>
        <v>233922.06604922327</v>
      </c>
    </row>
    <row r="57" spans="2:12">
      <c r="B57" s="849" t="s">
        <v>72</v>
      </c>
      <c r="C57" s="693">
        <f>'2011-20 Revenue'!$I$57</f>
        <v>10004.51</v>
      </c>
      <c r="D57" s="693">
        <f ca="1">OFFSET('2011-20 Revenue'!$I$57,0,D$89)</f>
        <v>24007.32</v>
      </c>
      <c r="E57" s="693">
        <f ca="1">OFFSET('2011-20 Revenue'!$I$57,0,E$89)</f>
        <v>16621.040000000005</v>
      </c>
      <c r="F57" s="693">
        <f ca="1">OFFSET('2011-20 Revenue'!$I$57,0,F$89)</f>
        <v>21690.43</v>
      </c>
      <c r="G57" s="694">
        <f ca="1">OFFSET('2011-20 Revenue'!$I$57,0,G$89)</f>
        <v>22778.543241288913</v>
      </c>
      <c r="H57" s="693">
        <f ca="1">OFFSET('2011-20 Revenue'!$I$57,0,H$89)</f>
        <v>23962.97967905796</v>
      </c>
      <c r="I57" s="693">
        <f ca="1">OFFSET('2011-20 Revenue'!$I$57,0,I$89)</f>
        <v>24681.66478164</v>
      </c>
      <c r="J57" s="693">
        <f ca="1">OFFSET('2011-20 Revenue'!$I$57,0,J$89)</f>
        <v>25423.426137992941</v>
      </c>
      <c r="K57" s="693">
        <f ca="1">OFFSET('2011-20 Revenue'!$I$57,0,K$89)</f>
        <v>26216.563365913982</v>
      </c>
      <c r="L57" s="693">
        <f ca="1">OFFSET('2011-20 Revenue'!$I$57,0,L$89)</f>
        <v>27035.59649991757</v>
      </c>
    </row>
    <row r="58" spans="2:12">
      <c r="B58" s="849"/>
      <c r="C58" s="693"/>
      <c r="D58" s="693"/>
      <c r="E58" s="693"/>
      <c r="F58" s="693"/>
      <c r="G58" s="694"/>
      <c r="H58" s="693"/>
      <c r="I58" s="693"/>
      <c r="J58" s="693"/>
      <c r="K58" s="693"/>
      <c r="L58" s="693"/>
    </row>
    <row r="59" spans="2:12" ht="25.5">
      <c r="B59" s="850" t="s">
        <v>322</v>
      </c>
      <c r="C59" s="693"/>
      <c r="D59" s="693"/>
      <c r="E59" s="693"/>
      <c r="F59" s="693"/>
      <c r="G59" s="694"/>
      <c r="H59" s="693"/>
      <c r="I59" s="693"/>
      <c r="J59" s="693"/>
      <c r="K59" s="693"/>
      <c r="L59" s="693"/>
    </row>
    <row r="60" spans="2:12" ht="25.5">
      <c r="B60" s="850" t="s">
        <v>323</v>
      </c>
      <c r="C60" s="693"/>
      <c r="D60" s="693"/>
      <c r="E60" s="693"/>
      <c r="F60" s="693"/>
      <c r="G60" s="694"/>
      <c r="H60" s="693"/>
      <c r="I60" s="693"/>
      <c r="J60" s="693"/>
      <c r="K60" s="693"/>
      <c r="L60" s="693"/>
    </row>
    <row r="61" spans="2:12">
      <c r="B61" s="692"/>
      <c r="C61" s="693"/>
      <c r="D61" s="693"/>
      <c r="E61" s="693"/>
      <c r="F61" s="693"/>
      <c r="G61" s="694"/>
      <c r="H61" s="693"/>
      <c r="I61" s="693"/>
      <c r="J61" s="693"/>
      <c r="K61" s="693"/>
      <c r="L61" s="693"/>
    </row>
    <row r="62" spans="2:12">
      <c r="B62" s="849" t="s">
        <v>304</v>
      </c>
      <c r="C62" s="693">
        <f>'2011-20 Revenue'!$I$62</f>
        <v>0</v>
      </c>
      <c r="D62" s="693">
        <f ca="1">OFFSET('2011-20 Revenue'!$I$62,0,D$89)</f>
        <v>374992.85999999993</v>
      </c>
      <c r="E62" s="693">
        <f ca="1">OFFSET('2011-20 Revenue'!$I$62,0,E$89)</f>
        <v>349308.17607369996</v>
      </c>
      <c r="F62" s="693">
        <f ca="1">OFFSET('2011-20 Revenue'!$I$62,0,F$89)</f>
        <v>338683.82015125069</v>
      </c>
      <c r="G62" s="694">
        <f ca="1">OFFSET('2011-20 Revenue'!$I$62,0,G$89)</f>
        <v>344209.90772567393</v>
      </c>
      <c r="H62" s="694">
        <f ca="1">OFFSET('2011-20 Revenue'!$I$62,0,H$89)</f>
        <v>606539.90211895271</v>
      </c>
      <c r="I62" s="693">
        <f ca="1">OFFSET('2011-20 Revenue'!$I$62,0,I$89)</f>
        <v>626630.57856546005</v>
      </c>
      <c r="J62" s="693">
        <f ca="1">OFFSET('2011-20 Revenue'!$I$62,0,J$89)</f>
        <v>647397.24206350849</v>
      </c>
      <c r="K62" s="693">
        <f ca="1">OFFSET('2011-20 Revenue'!$I$62,0,K$89)</f>
        <v>669566.0667785923</v>
      </c>
      <c r="L62" s="693">
        <f ca="1">OFFSET('2011-20 Revenue'!$I$62,0,L$89)</f>
        <v>692494.01859110058</v>
      </c>
    </row>
    <row r="63" spans="2:12">
      <c r="B63" s="849" t="s">
        <v>324</v>
      </c>
      <c r="C63" s="693">
        <f>'2011-20 Revenue'!$I$63</f>
        <v>0</v>
      </c>
      <c r="D63" s="693">
        <f ca="1">OFFSET('2011-20 Revenue'!$I$63,0,D$89)</f>
        <v>12291.510000000002</v>
      </c>
      <c r="E63" s="693">
        <f ca="1">OFFSET('2011-20 Revenue'!$I$63,0,E$89)</f>
        <v>117397.01972473532</v>
      </c>
      <c r="F63" s="693">
        <f ca="1">OFFSET('2011-20 Revenue'!$I$63,0,F$89)</f>
        <v>213723.97451291321</v>
      </c>
      <c r="G63" s="694">
        <f ca="1">OFFSET('2011-20 Revenue'!$I$63,0,G$89)</f>
        <v>217211.17209851008</v>
      </c>
      <c r="H63" s="694">
        <f ca="1">OFFSET('2011-20 Revenue'!$I$63,0,H$89)</f>
        <v>382752.61724532431</v>
      </c>
      <c r="I63" s="693">
        <f ca="1">OFFSET('2011-20 Revenue'!$I$63,0,I$89)</f>
        <v>395430.69327175792</v>
      </c>
      <c r="J63" s="693">
        <f ca="1">OFFSET('2011-20 Revenue'!$I$63,0,J$89)</f>
        <v>408535.34603666724</v>
      </c>
      <c r="K63" s="693">
        <f ca="1">OFFSET('2011-20 Revenue'!$I$63,0,K$89)</f>
        <v>422524.82249371184</v>
      </c>
      <c r="L63" s="693">
        <f ca="1">OFFSET('2011-20 Revenue'!$I$63,0,L$89)</f>
        <v>436993.3406137136</v>
      </c>
    </row>
    <row r="64" spans="2:12">
      <c r="B64" s="849" t="s">
        <v>325</v>
      </c>
      <c r="C64" s="693">
        <f>'2011-20 Revenue'!$I$64</f>
        <v>0</v>
      </c>
      <c r="D64" s="693">
        <f ca="1">OFFSET('2011-20 Revenue'!$I$64,0,D$89)</f>
        <v>30120.089999999993</v>
      </c>
      <c r="E64" s="693">
        <f ca="1">OFFSET('2011-20 Revenue'!$I$64,0,E$89)</f>
        <v>186736.0032407853</v>
      </c>
      <c r="F64" s="693">
        <f ca="1">OFFSET('2011-20 Revenue'!$I$64,0,F$89)</f>
        <v>284377.30078169133</v>
      </c>
      <c r="G64" s="694">
        <f ca="1">OFFSET('2011-20 Revenue'!$I$64,0,G$89)</f>
        <v>289017.30356539658</v>
      </c>
      <c r="H64" s="694">
        <f ca="1">OFFSET('2011-20 Revenue'!$I$64,0,H$89)</f>
        <v>509283.79189755651</v>
      </c>
      <c r="I64" s="693">
        <f ca="1">OFFSET('2011-20 Revenue'!$I$64,0,I$89)</f>
        <v>526153.01327395579</v>
      </c>
      <c r="J64" s="693">
        <f ca="1">OFFSET('2011-20 Revenue'!$I$64,0,J$89)</f>
        <v>543589.83003473084</v>
      </c>
      <c r="K64" s="693">
        <f ca="1">OFFSET('2011-20 Revenue'!$I$64,0,K$89)</f>
        <v>562203.97738656658</v>
      </c>
      <c r="L64" s="693">
        <f ca="1">OFFSET('2011-20 Revenue'!$I$64,0,L$89)</f>
        <v>581455.52901363256</v>
      </c>
    </row>
    <row r="65" spans="2:13">
      <c r="B65" s="1194"/>
      <c r="C65" s="1195"/>
      <c r="D65" s="1195"/>
      <c r="E65" s="1195"/>
      <c r="F65" s="1195"/>
      <c r="G65" s="1196"/>
      <c r="H65" s="1196"/>
      <c r="I65" s="1195"/>
      <c r="J65" s="1195"/>
      <c r="K65" s="1195"/>
      <c r="L65" s="1195"/>
    </row>
    <row r="66" spans="2:13">
      <c r="B66" s="1194" t="s">
        <v>595</v>
      </c>
      <c r="C66" s="693">
        <f>'2011-20 Revenue'!$I$66</f>
        <v>202714.155</v>
      </c>
      <c r="D66" s="693">
        <f ca="1">OFFSET('2011-20 Revenue'!$I$66,0,D$89)</f>
        <v>214002.09599999999</v>
      </c>
      <c r="E66" s="693">
        <f ca="1">OFFSET('2011-20 Revenue'!$I$66,0,E$89)</f>
        <v>223213.80799999999</v>
      </c>
      <c r="F66" s="693">
        <f ca="1">OFFSET('2011-20 Revenue'!$I$66,0,F$89)</f>
        <v>232202.47199999998</v>
      </c>
      <c r="G66" s="694">
        <f ca="1">OFFSET('2011-20 Revenue'!$I$66,0,G$89)</f>
        <v>237451.008</v>
      </c>
      <c r="H66" s="694">
        <f ca="1">OFFSET('2011-20 Revenue'!$I$66,0,H$89)</f>
        <v>0</v>
      </c>
      <c r="I66" s="693">
        <f ca="1">OFFSET('2011-20 Revenue'!$I$66,0,I$89)</f>
        <v>0</v>
      </c>
      <c r="J66" s="693">
        <f ca="1">OFFSET('2011-20 Revenue'!$I$66,0,J$89)</f>
        <v>0</v>
      </c>
      <c r="K66" s="693">
        <f ca="1">OFFSET('2011-20 Revenue'!$I$66,0,K$89)</f>
        <v>0</v>
      </c>
      <c r="L66" s="693">
        <f ca="1">OFFSET('2011-20 Revenue'!$I$66,0,L$89)</f>
        <v>0</v>
      </c>
    </row>
    <row r="67" spans="2:13">
      <c r="B67" s="692"/>
      <c r="C67" s="696"/>
      <c r="D67" s="696"/>
      <c r="E67" s="696"/>
      <c r="F67" s="696"/>
      <c r="G67" s="912"/>
      <c r="H67" s="696"/>
      <c r="I67" s="696"/>
      <c r="J67" s="696"/>
      <c r="K67" s="696"/>
      <c r="L67" s="696"/>
    </row>
    <row r="68" spans="2:13">
      <c r="B68" s="690" t="s">
        <v>538</v>
      </c>
      <c r="C68" s="697">
        <f t="shared" ref="C68:L68" si="0">SUM(C9:C67)</f>
        <v>19338929.484999992</v>
      </c>
      <c r="D68" s="697">
        <f t="shared" ca="1" si="0"/>
        <v>21808677.536000211</v>
      </c>
      <c r="E68" s="697">
        <f t="shared" ca="1" si="0"/>
        <v>17403899.027999945</v>
      </c>
      <c r="F68" s="697">
        <f t="shared" ca="1" si="0"/>
        <v>17457017.244999994</v>
      </c>
      <c r="G68" s="697">
        <f t="shared" ca="1" si="0"/>
        <v>17734588.889820326</v>
      </c>
      <c r="H68" s="697">
        <f t="shared" ca="1" si="0"/>
        <v>18449684.775434546</v>
      </c>
      <c r="I68" s="697">
        <f t="shared" ca="1" si="0"/>
        <v>18497279.502763461</v>
      </c>
      <c r="J68" s="697">
        <f t="shared" ca="1" si="0"/>
        <v>18700542.172993291</v>
      </c>
      <c r="K68" s="697">
        <f t="shared" ca="1" si="0"/>
        <v>19118522.66872678</v>
      </c>
      <c r="L68" s="697">
        <f t="shared" ca="1" si="0"/>
        <v>19933451.685740191</v>
      </c>
    </row>
    <row r="69" spans="2:13">
      <c r="B69" s="698" t="s">
        <v>39</v>
      </c>
      <c r="C69" s="699">
        <f>C68-'2011-20 Revenue'!$I$69</f>
        <v>0</v>
      </c>
      <c r="D69" s="699">
        <f ca="1">D68-'2011-20 Revenue'!$P$69</f>
        <v>0</v>
      </c>
      <c r="E69" s="699">
        <f ca="1">E68-'2011-20 Revenue'!$W$69</f>
        <v>0</v>
      </c>
      <c r="F69" s="699">
        <f ca="1">F68-'2011-20 Revenue'!$AD$69</f>
        <v>0</v>
      </c>
      <c r="G69" s="699">
        <f ca="1">G68-'2011-20 Revenue'!$AK$69</f>
        <v>0</v>
      </c>
      <c r="H69" s="699">
        <f ca="1">H68-'2011-20 Revenue'!$AR$69</f>
        <v>0</v>
      </c>
      <c r="I69" s="699">
        <f ca="1">I68-'2011-20 Revenue'!$AY$69</f>
        <v>0</v>
      </c>
      <c r="J69" s="699">
        <f ca="1">J68-'2011-20 Revenue'!$BF$69</f>
        <v>0</v>
      </c>
      <c r="K69" s="699">
        <f ca="1">K68-'2011-20 Revenue'!$BM$69</f>
        <v>0</v>
      </c>
      <c r="L69" s="699">
        <f ca="1">L68-'2011-20 Revenue'!$BT$69</f>
        <v>0</v>
      </c>
      <c r="M69" s="699">
        <f ca="1">SUM(C69:L69)</f>
        <v>0</v>
      </c>
    </row>
    <row r="72" spans="2:13">
      <c r="B72" s="1278" t="s">
        <v>536</v>
      </c>
      <c r="C72" s="1279" t="s">
        <v>361</v>
      </c>
      <c r="D72" s="1279"/>
      <c r="E72" s="1279"/>
      <c r="F72" s="1279"/>
      <c r="G72" s="1279"/>
      <c r="H72" s="1280" t="s">
        <v>365</v>
      </c>
      <c r="I72" s="1279"/>
      <c r="J72" s="1279"/>
      <c r="K72" s="1279"/>
      <c r="L72" s="1281"/>
    </row>
    <row r="73" spans="2:13">
      <c r="B73" s="1278"/>
      <c r="C73" s="1282" t="s">
        <v>544</v>
      </c>
      <c r="D73" s="1282"/>
      <c r="E73" s="1282"/>
      <c r="F73" s="1282"/>
      <c r="G73" s="1282"/>
      <c r="H73" s="1283" t="s">
        <v>84</v>
      </c>
      <c r="I73" s="1282"/>
      <c r="J73" s="1282"/>
      <c r="K73" s="1282"/>
      <c r="L73" s="1284"/>
    </row>
    <row r="74" spans="2:13">
      <c r="B74" s="1278"/>
      <c r="C74" s="997">
        <v>2011</v>
      </c>
      <c r="D74" s="831">
        <v>2012</v>
      </c>
      <c r="E74" s="831">
        <v>2013</v>
      </c>
      <c r="F74" s="831">
        <v>2014</v>
      </c>
      <c r="G74" s="831">
        <v>2015</v>
      </c>
      <c r="H74" s="831">
        <v>2016</v>
      </c>
      <c r="I74" s="831">
        <v>2017</v>
      </c>
      <c r="J74" s="831">
        <v>2018</v>
      </c>
      <c r="K74" s="831">
        <v>2019</v>
      </c>
      <c r="L74" s="831">
        <v>2020</v>
      </c>
    </row>
    <row r="75" spans="2:13">
      <c r="B75" s="1025"/>
      <c r="C75" s="1018"/>
      <c r="D75" s="1018"/>
      <c r="E75" s="1018"/>
      <c r="F75" s="1018"/>
      <c r="G75" s="1018"/>
      <c r="H75" s="1018"/>
      <c r="I75" s="1018"/>
      <c r="J75" s="1018"/>
      <c r="K75" s="1018"/>
      <c r="L75" s="1018"/>
    </row>
    <row r="76" spans="2:13">
      <c r="B76" s="1025" t="s">
        <v>528</v>
      </c>
      <c r="C76" s="1018">
        <f>Inputs!H113</f>
        <v>1633977</v>
      </c>
      <c r="D76" s="1018">
        <f>Inputs!I113</f>
        <v>1676139</v>
      </c>
      <c r="E76" s="1018">
        <f>Inputs!J113</f>
        <v>1707156</v>
      </c>
      <c r="F76" s="1018">
        <f>Inputs!K113</f>
        <v>1804875</v>
      </c>
      <c r="G76" s="1018">
        <f>Inputs!L113</f>
        <v>1909928.3344214885</v>
      </c>
      <c r="H76" s="1018">
        <f>Inputs!M113</f>
        <v>1947606.5024579077</v>
      </c>
      <c r="I76" s="1018">
        <f>Inputs!N113</f>
        <v>1981960.0190514054</v>
      </c>
      <c r="J76" s="1018">
        <f>Inputs!O113</f>
        <v>2016919.4917766221</v>
      </c>
      <c r="K76" s="1018">
        <f>Inputs!P113</f>
        <v>2052495.6089959142</v>
      </c>
      <c r="L76" s="1018">
        <f>Inputs!Q113</f>
        <v>2088699.2476019354</v>
      </c>
    </row>
    <row r="77" spans="2:13">
      <c r="B77" s="1025" t="s">
        <v>529</v>
      </c>
      <c r="C77" s="1018">
        <f>Inputs!H114</f>
        <v>48356</v>
      </c>
      <c r="D77" s="1018">
        <f>Inputs!I114</f>
        <v>1073</v>
      </c>
      <c r="E77" s="1018">
        <f>Inputs!J114</f>
        <v>3952</v>
      </c>
      <c r="F77" s="1018">
        <f>Inputs!K114</f>
        <v>9498.4699999999993</v>
      </c>
      <c r="G77" s="1018">
        <f>Inputs!L114</f>
        <v>10051.331525259355</v>
      </c>
      <c r="H77" s="1018">
        <f>Inputs!M114</f>
        <v>10249.61946694445</v>
      </c>
      <c r="I77" s="1018">
        <f>Inputs!N114</f>
        <v>10430.410849593021</v>
      </c>
      <c r="J77" s="1018">
        <f>Inputs!O114</f>
        <v>10614.391182245581</v>
      </c>
      <c r="K77" s="1018">
        <f>Inputs!P114</f>
        <v>10801.616714276292</v>
      </c>
      <c r="L77" s="1018">
        <f>Inputs!Q114</f>
        <v>10992.144687232942</v>
      </c>
    </row>
    <row r="78" spans="2:13">
      <c r="B78" s="1025" t="s">
        <v>530</v>
      </c>
      <c r="C78" s="1018">
        <f>Inputs!H115</f>
        <v>1113399</v>
      </c>
      <c r="D78" s="1018">
        <f>Inputs!I115</f>
        <v>1050621</v>
      </c>
      <c r="E78" s="1018">
        <f>Inputs!J115</f>
        <v>765273</v>
      </c>
      <c r="F78" s="1018">
        <f>Inputs!K115</f>
        <v>588575.76</v>
      </c>
      <c r="G78" s="1018">
        <f>Inputs!L115</f>
        <v>622834.00289641204</v>
      </c>
      <c r="H78" s="1018">
        <f>Inputs!M115</f>
        <v>0</v>
      </c>
      <c r="I78" s="1018">
        <f>Inputs!N115</f>
        <v>0</v>
      </c>
      <c r="J78" s="1018">
        <f>Inputs!O115</f>
        <v>0</v>
      </c>
      <c r="K78" s="1018">
        <f>Inputs!P115</f>
        <v>0</v>
      </c>
      <c r="L78" s="1018">
        <f>Inputs!Q115</f>
        <v>0</v>
      </c>
    </row>
    <row r="79" spans="2:13">
      <c r="B79" s="1025" t="s">
        <v>531</v>
      </c>
      <c r="C79" s="1018">
        <f>Inputs!H116</f>
        <v>201738</v>
      </c>
      <c r="D79" s="1018">
        <f>Inputs!I116</f>
        <v>849986</v>
      </c>
      <c r="E79" s="1018">
        <f>Inputs!J116</f>
        <v>930230</v>
      </c>
      <c r="F79" s="1018">
        <f>Inputs!K116</f>
        <v>1028166</v>
      </c>
      <c r="G79" s="1018">
        <f>Inputs!L116</f>
        <v>1088010.7353078767</v>
      </c>
      <c r="H79" s="1018">
        <f>Inputs!M116</f>
        <v>1109474.4994562708</v>
      </c>
      <c r="I79" s="1018">
        <f>Inputs!N116</f>
        <v>1129044.3409920393</v>
      </c>
      <c r="J79" s="1018">
        <f>Inputs!O116</f>
        <v>1148959.3718024807</v>
      </c>
      <c r="K79" s="1018">
        <f>Inputs!P116</f>
        <v>1169225.6806254687</v>
      </c>
      <c r="L79" s="1018">
        <f>Inputs!Q116</f>
        <v>1189849.4635971417</v>
      </c>
    </row>
    <row r="80" spans="2:13">
      <c r="B80" s="1025" t="s">
        <v>532</v>
      </c>
      <c r="C80" s="1018">
        <f>Inputs!H117</f>
        <v>226278</v>
      </c>
      <c r="D80" s="1018">
        <f>Inputs!I117</f>
        <v>444568</v>
      </c>
      <c r="E80" s="1018">
        <f>Inputs!J117</f>
        <v>649774</v>
      </c>
      <c r="F80" s="1018">
        <f>Inputs!K117</f>
        <v>1694565</v>
      </c>
      <c r="G80" s="1018">
        <f>Inputs!L117</f>
        <v>1793197.7051147309</v>
      </c>
      <c r="H80" s="1018">
        <f>Inputs!M117</f>
        <v>1828573.0661888411</v>
      </c>
      <c r="I80" s="1018">
        <f>Inputs!N117</f>
        <v>1860826.9712217439</v>
      </c>
      <c r="J80" s="1018">
        <f>Inputs!O117</f>
        <v>1893649.7976770978</v>
      </c>
      <c r="K80" s="1018">
        <f>Inputs!P117</f>
        <v>1927051.5806680028</v>
      </c>
      <c r="L80" s="1018">
        <f>Inputs!Q117</f>
        <v>1961042.5323152982</v>
      </c>
    </row>
    <row r="81" spans="2:13">
      <c r="B81" s="1025" t="s">
        <v>533</v>
      </c>
      <c r="C81" s="1018">
        <f>Inputs!H118</f>
        <v>16858</v>
      </c>
      <c r="D81" s="1018">
        <f>Inputs!I118</f>
        <v>203087</v>
      </c>
      <c r="E81" s="1018">
        <f>Inputs!J118</f>
        <v>149729</v>
      </c>
      <c r="F81" s="1018">
        <f>Inputs!K118</f>
        <v>22979</v>
      </c>
      <c r="G81" s="1018">
        <f>Inputs!L118</f>
        <v>24316.5001435952</v>
      </c>
      <c r="H81" s="1018">
        <f>Inputs!M118</f>
        <v>24796.204623577956</v>
      </c>
      <c r="I81" s="1018">
        <f>Inputs!N118</f>
        <v>25233.580872792991</v>
      </c>
      <c r="J81" s="1018">
        <f>Inputs!O118</f>
        <v>25678.671931039549</v>
      </c>
      <c r="K81" s="1018">
        <f>Inputs!P118</f>
        <v>26131.613878588334</v>
      </c>
      <c r="L81" s="1018">
        <f>Inputs!Q118</f>
        <v>26592.545196007966</v>
      </c>
    </row>
    <row r="82" spans="2:13">
      <c r="B82" s="1025" t="s">
        <v>534</v>
      </c>
      <c r="C82" s="1018">
        <f>Inputs!H119</f>
        <v>74938</v>
      </c>
      <c r="D82" s="1018">
        <f>Inputs!I119</f>
        <v>316358</v>
      </c>
      <c r="E82" s="1018">
        <f>Inputs!J119</f>
        <v>348117</v>
      </c>
      <c r="F82" s="1018">
        <f>Inputs!K119</f>
        <v>460468</v>
      </c>
      <c r="G82" s="1018">
        <f>Inputs!L119</f>
        <v>487269.68919974734</v>
      </c>
      <c r="H82" s="1018">
        <f>Inputs!M119</f>
        <v>496882.31648939004</v>
      </c>
      <c r="I82" s="1018">
        <f>Inputs!N119</f>
        <v>505646.74343240529</v>
      </c>
      <c r="J82" s="1018">
        <f>Inputs!O119</f>
        <v>514565.7646869715</v>
      </c>
      <c r="K82" s="1018">
        <f>Inputs!P119</f>
        <v>523642.10711718578</v>
      </c>
      <c r="L82" s="1018">
        <f>Inputs!Q119</f>
        <v>532878.54568586079</v>
      </c>
    </row>
    <row r="83" spans="2:13">
      <c r="B83" s="1212" t="s">
        <v>600</v>
      </c>
      <c r="C83" s="1018" t="str">
        <f>Inputs!H120</f>
        <v xml:space="preserve">                -  </v>
      </c>
      <c r="D83" s="1018" t="str">
        <f>Inputs!I120</f>
        <v xml:space="preserve">                -  </v>
      </c>
      <c r="E83" s="1018" t="str">
        <f>Inputs!J120</f>
        <v xml:space="preserve">                -  </v>
      </c>
      <c r="F83" s="1018" t="str">
        <f>Inputs!K120</f>
        <v xml:space="preserve">                -  </v>
      </c>
      <c r="G83" s="1018" t="str">
        <f>Inputs!L120</f>
        <v xml:space="preserve">                -  </v>
      </c>
      <c r="H83" s="1018">
        <f>Inputs!M120</f>
        <v>222386.34269314579</v>
      </c>
      <c r="I83" s="1018">
        <f>Inputs!N120</f>
        <v>226308.97948052289</v>
      </c>
      <c r="J83" s="1018">
        <f>Inputs!O120</f>
        <v>230300.80702475741</v>
      </c>
      <c r="K83" s="1018">
        <f>Inputs!P120</f>
        <v>234363.04577043647</v>
      </c>
      <c r="L83" s="1018">
        <f>Inputs!Q120</f>
        <v>238496.93768937219</v>
      </c>
    </row>
    <row r="84" spans="2:13">
      <c r="B84" s="690" t="s">
        <v>539</v>
      </c>
      <c r="C84" s="697">
        <f>SUM(C75:C83)</f>
        <v>3315544</v>
      </c>
      <c r="D84" s="697">
        <f t="shared" ref="D84:F84" si="1">SUM(D75:D83)</f>
        <v>4541832</v>
      </c>
      <c r="E84" s="697">
        <f t="shared" si="1"/>
        <v>4554231</v>
      </c>
      <c r="F84" s="697">
        <f t="shared" si="1"/>
        <v>5609127.2300000004</v>
      </c>
      <c r="G84" s="697">
        <f t="shared" ref="G84" si="2">SUM(G75:G83)</f>
        <v>5935608.2986091096</v>
      </c>
      <c r="H84" s="697">
        <f t="shared" ref="H84" si="3">SUM(H75:H83)</f>
        <v>5639968.5513760773</v>
      </c>
      <c r="I84" s="697">
        <f t="shared" ref="I84" si="4">SUM(I75:I83)</f>
        <v>5739451.0459005022</v>
      </c>
      <c r="J84" s="697">
        <f t="shared" ref="J84" si="5">SUM(J75:J83)</f>
        <v>5840688.2960812151</v>
      </c>
      <c r="K84" s="697">
        <f t="shared" ref="K84" si="6">SUM(K75:K83)</f>
        <v>5943711.2537698718</v>
      </c>
      <c r="L84" s="697">
        <f t="shared" ref="L84" si="7">SUM(L75:L83)</f>
        <v>6048551.4167728489</v>
      </c>
      <c r="M84" s="699">
        <f>SUM(C84:L84)-SUM(Inputs!G113:Q120)</f>
        <v>0</v>
      </c>
    </row>
    <row r="85" spans="2:13">
      <c r="B85" s="698" t="s">
        <v>39</v>
      </c>
    </row>
    <row r="89" spans="2:13">
      <c r="B89" s="703" t="s">
        <v>412</v>
      </c>
      <c r="C89" s="703"/>
      <c r="D89" s="703">
        <f t="shared" ref="D89:J89" si="8">E89-7</f>
        <v>7</v>
      </c>
      <c r="E89" s="703">
        <f t="shared" si="8"/>
        <v>14</v>
      </c>
      <c r="F89" s="703">
        <f t="shared" si="8"/>
        <v>21</v>
      </c>
      <c r="G89" s="703">
        <f t="shared" si="8"/>
        <v>28</v>
      </c>
      <c r="H89" s="703">
        <f t="shared" si="8"/>
        <v>35</v>
      </c>
      <c r="I89" s="703">
        <f t="shared" si="8"/>
        <v>42</v>
      </c>
      <c r="J89" s="703">
        <f t="shared" si="8"/>
        <v>49</v>
      </c>
      <c r="K89" s="703">
        <f>L89-7</f>
        <v>56</v>
      </c>
      <c r="L89" s="703">
        <v>63</v>
      </c>
    </row>
  </sheetData>
  <mergeCells count="10">
    <mergeCell ref="C7:G7"/>
    <mergeCell ref="H7:L7"/>
    <mergeCell ref="C6:G6"/>
    <mergeCell ref="H6:L6"/>
    <mergeCell ref="B6:B8"/>
    <mergeCell ref="B72:B74"/>
    <mergeCell ref="C72:G72"/>
    <mergeCell ref="H72:L72"/>
    <mergeCell ref="C73:G73"/>
    <mergeCell ref="H73:L73"/>
  </mergeCells>
  <hyperlinks>
    <hyperlink ref="A3" location="Menu!A4" display="Menu"/>
  </hyperlinks>
  <pageMargins left="0.7" right="0.7" top="0.75" bottom="0.75" header="0.3" footer="0.3"/>
  <pageSetup paperSize="8" scale="31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99CCFF"/>
    <pageSetUpPr fitToPage="1"/>
  </sheetPr>
  <dimension ref="A1:BC24"/>
  <sheetViews>
    <sheetView showGridLines="0" zoomScale="85" zoomScaleNormal="85" workbookViewId="0">
      <pane ySplit="9" topLeftCell="A10" activePane="bottomLeft" state="frozen"/>
      <selection activeCell="H46" sqref="H46"/>
      <selection pane="bottomLeft" activeCell="A10" sqref="A10"/>
    </sheetView>
  </sheetViews>
  <sheetFormatPr defaultRowHeight="12.75"/>
  <cols>
    <col min="1" max="1" width="3" style="690" customWidth="1"/>
    <col min="2" max="2" width="63" style="690" customWidth="1"/>
    <col min="3" max="3" width="10.5703125" style="690" bestFit="1" customWidth="1"/>
    <col min="4" max="12" width="9.42578125" style="690" bestFit="1" customWidth="1"/>
    <col min="13" max="13" width="11.28515625" style="690" bestFit="1" customWidth="1"/>
    <col min="14" max="16384" width="9.140625" style="690"/>
  </cols>
  <sheetData>
    <row r="1" spans="1:55" s="40" customFormat="1" ht="18">
      <c r="A1" s="41" t="str">
        <f>Title!B12</f>
        <v>PAL 2016-20 Revised Proposal - ACS Model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47"/>
      <c r="AB1" s="47"/>
      <c r="AC1" s="47"/>
      <c r="AD1" s="47"/>
      <c r="AE1" s="47"/>
      <c r="AF1" s="47"/>
      <c r="AG1" s="49"/>
      <c r="AH1" s="49"/>
      <c r="AI1" s="49"/>
      <c r="AJ1" s="49"/>
      <c r="AK1" s="49"/>
      <c r="AL1" s="49"/>
      <c r="AM1" s="49"/>
      <c r="AN1" s="49"/>
      <c r="AO1" s="38"/>
      <c r="AP1" s="38"/>
      <c r="AQ1" s="38"/>
      <c r="AR1" s="38"/>
      <c r="AS1" s="42"/>
      <c r="AT1" s="42"/>
      <c r="AU1" s="42"/>
      <c r="AV1" s="42"/>
      <c r="AW1" s="42"/>
      <c r="AX1" s="42"/>
      <c r="AY1" s="38"/>
      <c r="AZ1" s="38"/>
      <c r="BA1" s="38"/>
      <c r="BB1" s="42"/>
      <c r="BC1" s="42"/>
    </row>
    <row r="2" spans="1:55" s="40" customFormat="1" ht="15.75">
      <c r="A2" s="43" t="str">
        <f ca="1">MID(CELL("Filename",C1),FIND("]",CELL("Filename",C1))+1,255)</f>
        <v>ACS 12.6</v>
      </c>
      <c r="B2" s="43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50"/>
      <c r="AB2" s="50"/>
      <c r="AC2" s="50"/>
      <c r="AD2" s="50"/>
      <c r="AE2" s="50"/>
      <c r="AF2" s="50"/>
      <c r="AG2" s="52"/>
      <c r="AH2" s="52"/>
      <c r="AI2" s="52"/>
      <c r="AJ2" s="52"/>
      <c r="AK2" s="52"/>
      <c r="AL2" s="52"/>
      <c r="AM2" s="52"/>
      <c r="AN2" s="52"/>
      <c r="AO2" s="39"/>
      <c r="AP2" s="39"/>
      <c r="AQ2" s="39"/>
      <c r="AR2" s="39"/>
      <c r="AS2" s="44"/>
      <c r="AT2" s="44"/>
      <c r="AU2" s="44"/>
      <c r="AV2" s="44"/>
      <c r="AW2" s="44"/>
      <c r="AX2" s="44"/>
      <c r="AY2" s="39"/>
      <c r="AZ2" s="39"/>
      <c r="BA2" s="39"/>
      <c r="BB2" s="44"/>
      <c r="BC2" s="44"/>
    </row>
    <row r="3" spans="1:55" s="702" customFormat="1">
      <c r="A3" s="602" t="s">
        <v>2</v>
      </c>
      <c r="B3" s="701"/>
      <c r="C3" s="700"/>
      <c r="D3" s="700"/>
      <c r="E3" s="700"/>
      <c r="F3" s="700"/>
      <c r="G3" s="700"/>
    </row>
    <row r="4" spans="1:55">
      <c r="B4" s="691" t="s">
        <v>526</v>
      </c>
    </row>
    <row r="5" spans="1:55">
      <c r="B5" s="691"/>
    </row>
    <row r="6" spans="1:55">
      <c r="B6" s="1278" t="s">
        <v>527</v>
      </c>
      <c r="C6" s="1279" t="s">
        <v>361</v>
      </c>
      <c r="D6" s="1279"/>
      <c r="E6" s="1279"/>
      <c r="F6" s="1279"/>
      <c r="G6" s="1279"/>
      <c r="H6" s="1280" t="s">
        <v>365</v>
      </c>
      <c r="I6" s="1279"/>
      <c r="J6" s="1279"/>
      <c r="K6" s="1279"/>
      <c r="L6" s="1281"/>
      <c r="M6" s="699">
        <f>SUM(M10:M20)</f>
        <v>0</v>
      </c>
    </row>
    <row r="7" spans="1:55" ht="12.75" customHeight="1">
      <c r="B7" s="1278"/>
      <c r="C7" s="1286" t="s">
        <v>505</v>
      </c>
      <c r="D7" s="1286"/>
      <c r="E7" s="1286"/>
      <c r="F7" s="1286"/>
      <c r="G7" s="1286"/>
      <c r="H7" s="1287" t="s">
        <v>352</v>
      </c>
      <c r="I7" s="1286"/>
      <c r="J7" s="1286"/>
      <c r="K7" s="1286"/>
      <c r="L7" s="1288"/>
      <c r="M7" s="699"/>
    </row>
    <row r="8" spans="1:55" ht="12.75" customHeight="1">
      <c r="B8" s="1278"/>
      <c r="C8" s="1286" t="s">
        <v>84</v>
      </c>
      <c r="D8" s="1286"/>
      <c r="E8" s="1286"/>
      <c r="F8" s="1286"/>
      <c r="G8" s="1286"/>
      <c r="H8" s="1286"/>
      <c r="I8" s="1286"/>
      <c r="J8" s="1286"/>
      <c r="K8" s="1286"/>
      <c r="L8" s="1286"/>
      <c r="M8" s="699"/>
    </row>
    <row r="9" spans="1:55">
      <c r="B9" s="1285"/>
      <c r="C9" s="1019">
        <v>2011</v>
      </c>
      <c r="D9" s="1020">
        <v>2012</v>
      </c>
      <c r="E9" s="1020">
        <v>2013</v>
      </c>
      <c r="F9" s="1020">
        <v>2014</v>
      </c>
      <c r="G9" s="1020">
        <v>2015</v>
      </c>
      <c r="H9" s="1020">
        <v>2016</v>
      </c>
      <c r="I9" s="1020">
        <v>2017</v>
      </c>
      <c r="J9" s="1020">
        <v>2018</v>
      </c>
      <c r="K9" s="1020">
        <v>2019</v>
      </c>
      <c r="L9" s="1020">
        <v>2020</v>
      </c>
    </row>
    <row r="10" spans="1:55">
      <c r="B10" s="1017"/>
      <c r="C10" s="846"/>
      <c r="D10" s="846"/>
      <c r="E10" s="846"/>
      <c r="F10" s="846"/>
      <c r="G10" s="846"/>
      <c r="H10" s="846"/>
      <c r="I10" s="846"/>
      <c r="J10" s="846"/>
      <c r="K10" s="846"/>
      <c r="L10" s="846"/>
    </row>
    <row r="11" spans="1:55">
      <c r="B11" s="692" t="s">
        <v>154</v>
      </c>
      <c r="C11" s="1021">
        <f>Inputs!H49*(1*Inputs!$G$14)</f>
        <v>111.46009867012768</v>
      </c>
      <c r="D11" s="1021">
        <f>Inputs!I49*(1*Inputs!$G$14)</f>
        <v>114.82619364996553</v>
      </c>
      <c r="E11" s="1021">
        <f>Inputs!J49*(1*Inputs!$G$14)</f>
        <v>117.37533514899475</v>
      </c>
      <c r="F11" s="1021">
        <f>Inputs!K49*(1*Inputs!$G$14)</f>
        <v>118.161749894493</v>
      </c>
      <c r="G11" s="1021">
        <f>Inputs!L49</f>
        <v>119.81601439301591</v>
      </c>
      <c r="H11" s="1021">
        <f>Inputs!M49</f>
        <v>0</v>
      </c>
      <c r="I11" s="1021">
        <f>Inputs!N49</f>
        <v>0</v>
      </c>
      <c r="J11" s="1021">
        <f>Inputs!O49</f>
        <v>0</v>
      </c>
      <c r="K11" s="1021">
        <f>Inputs!P49</f>
        <v>0</v>
      </c>
      <c r="L11" s="1021">
        <f>Inputs!Q49</f>
        <v>0</v>
      </c>
    </row>
    <row r="12" spans="1:55">
      <c r="B12" s="692" t="s">
        <v>287</v>
      </c>
      <c r="C12" s="1021">
        <f>Inputs!H50*(1*Inputs!$G$14)</f>
        <v>106.01827149158431</v>
      </c>
      <c r="D12" s="1021">
        <f>Inputs!I50*(1*Inputs!$G$14)</f>
        <v>109.22002329063017</v>
      </c>
      <c r="E12" s="1021">
        <f>Inputs!J50*(1*Inputs!$G$14)</f>
        <v>111.64470780768217</v>
      </c>
      <c r="F12" s="1021">
        <f>Inputs!K50*(1*Inputs!$G$14)</f>
        <v>112.39272734999363</v>
      </c>
      <c r="G12" s="1021">
        <f>Inputs!L50</f>
        <v>113.96622553289355</v>
      </c>
      <c r="H12" s="1021">
        <f>Inputs!M50</f>
        <v>0</v>
      </c>
      <c r="I12" s="1021">
        <f>Inputs!N50</f>
        <v>0</v>
      </c>
      <c r="J12" s="1021">
        <f>Inputs!O50</f>
        <v>0</v>
      </c>
      <c r="K12" s="1021">
        <f>Inputs!P50</f>
        <v>0</v>
      </c>
      <c r="L12" s="1021">
        <f>Inputs!Q50</f>
        <v>0</v>
      </c>
    </row>
    <row r="13" spans="1:55">
      <c r="B13" s="695" t="s">
        <v>155</v>
      </c>
      <c r="C13" s="1021">
        <f>Inputs!H51*(1*Inputs!$G$14)</f>
        <v>123.53255143156666</v>
      </c>
      <c r="D13" s="1021">
        <f>Inputs!I51*(1*Inputs!$G$14)</f>
        <v>127.26323448479998</v>
      </c>
      <c r="E13" s="1021">
        <f>Inputs!J51*(1*Inputs!$G$14)</f>
        <v>130.08847829036256</v>
      </c>
      <c r="F13" s="1021">
        <f>Inputs!K51*(1*Inputs!$G$14)</f>
        <v>130.96007109490796</v>
      </c>
      <c r="G13" s="1021">
        <f>Inputs!L51</f>
        <v>132.79351209023667</v>
      </c>
      <c r="H13" s="1021">
        <f>Inputs!M51</f>
        <v>0</v>
      </c>
      <c r="I13" s="1021">
        <f>Inputs!N51</f>
        <v>0</v>
      </c>
      <c r="J13" s="1021">
        <f>Inputs!O51</f>
        <v>0</v>
      </c>
      <c r="K13" s="1021">
        <f>Inputs!P51</f>
        <v>0</v>
      </c>
      <c r="L13" s="1021">
        <f>Inputs!Q51</f>
        <v>0</v>
      </c>
    </row>
    <row r="14" spans="1:55">
      <c r="B14" s="692" t="s">
        <v>288</v>
      </c>
      <c r="C14" s="1021">
        <f>Inputs!H52*(1*Inputs!$G$14)</f>
        <v>124.91606681594209</v>
      </c>
      <c r="D14" s="1021">
        <f>Inputs!I52*(1*Inputs!$G$14)</f>
        <v>128.68853203378353</v>
      </c>
      <c r="E14" s="1021">
        <f>Inputs!J52*(1*Inputs!$G$14)</f>
        <v>131.54541744493355</v>
      </c>
      <c r="F14" s="1021">
        <f>Inputs!K52*(1*Inputs!$G$14)</f>
        <v>132.42677174181458</v>
      </c>
      <c r="G14" s="1021">
        <f>Inputs!L52</f>
        <v>134.28074654619999</v>
      </c>
      <c r="H14" s="1021">
        <f>Inputs!M52</f>
        <v>0</v>
      </c>
      <c r="I14" s="1021">
        <f>Inputs!N52</f>
        <v>0</v>
      </c>
      <c r="J14" s="1021">
        <f>Inputs!O52</f>
        <v>0</v>
      </c>
      <c r="K14" s="1021">
        <f>Inputs!P52</f>
        <v>0</v>
      </c>
      <c r="L14" s="1021">
        <f>Inputs!Q52</f>
        <v>0</v>
      </c>
    </row>
    <row r="15" spans="1:55">
      <c r="B15" s="692" t="s">
        <v>353</v>
      </c>
      <c r="C15" s="1022">
        <f>Inputs!H80</f>
        <v>0</v>
      </c>
      <c r="D15" s="1022">
        <f>Inputs!I80</f>
        <v>0</v>
      </c>
      <c r="E15" s="1022">
        <f>Inputs!J80</f>
        <v>0</v>
      </c>
      <c r="F15" s="1022">
        <f>Inputs!K80</f>
        <v>0</v>
      </c>
      <c r="G15" s="1022">
        <f>Inputs!L80</f>
        <v>122.54295007007411</v>
      </c>
      <c r="H15" s="1022">
        <f>Inputs!M80</f>
        <v>124.96041976315415</v>
      </c>
      <c r="I15" s="1022">
        <f>Inputs!N80</f>
        <v>127.16457642850023</v>
      </c>
      <c r="J15" s="1022">
        <f>Inputs!O80</f>
        <v>129.40761185733479</v>
      </c>
      <c r="K15" s="1022">
        <f>Inputs!P80</f>
        <v>131.69021182588875</v>
      </c>
      <c r="L15" s="1022">
        <f>Inputs!Q80</f>
        <v>134.01307420668928</v>
      </c>
    </row>
    <row r="16" spans="1:55">
      <c r="B16" s="692" t="s">
        <v>354</v>
      </c>
      <c r="C16" s="1022">
        <f>Inputs!H81</f>
        <v>0</v>
      </c>
      <c r="D16" s="1022">
        <f>Inputs!I81</f>
        <v>0</v>
      </c>
      <c r="E16" s="1022">
        <f>Inputs!J81</f>
        <v>0</v>
      </c>
      <c r="F16" s="1022">
        <f>Inputs!K81</f>
        <v>0</v>
      </c>
      <c r="G16" s="1022">
        <f>Inputs!L81</f>
        <v>143.91156341859428</v>
      </c>
      <c r="H16" s="1022">
        <f>Inputs!M81</f>
        <v>146.75058306720953</v>
      </c>
      <c r="I16" s="1022">
        <f>Inputs!N81</f>
        <v>149.33909290435707</v>
      </c>
      <c r="J16" s="1022">
        <f>Inputs!O81</f>
        <v>151.97326104852442</v>
      </c>
      <c r="K16" s="1022">
        <f>Inputs!P81</f>
        <v>154.65389285921603</v>
      </c>
      <c r="L16" s="1022">
        <f>Inputs!Q81</f>
        <v>157.38180790154269</v>
      </c>
    </row>
    <row r="17" spans="2:13">
      <c r="B17" s="1017"/>
      <c r="C17" s="1021"/>
      <c r="D17" s="1021"/>
      <c r="E17" s="1021"/>
      <c r="F17" s="1021"/>
      <c r="G17" s="1021"/>
      <c r="H17" s="1021"/>
      <c r="I17" s="1021"/>
      <c r="J17" s="1021"/>
      <c r="K17" s="1021"/>
      <c r="L17" s="1021"/>
    </row>
    <row r="18" spans="2:13">
      <c r="B18" s="692" t="s">
        <v>284</v>
      </c>
      <c r="C18" s="1021">
        <f>Inputs!H45*(1*Inputs!$G$14)</f>
        <v>47.858754071878842</v>
      </c>
      <c r="D18" s="1021">
        <f>Inputs!I45*(1*Inputs!$G$14)</f>
        <v>49.294401842213581</v>
      </c>
      <c r="E18" s="1021">
        <f>Inputs!J45*(1*Inputs!$G$14)</f>
        <v>50.385494147667977</v>
      </c>
      <c r="F18" s="1021">
        <f>Inputs!K45*(1*Inputs!$G$14)</f>
        <v>50.718564430385634</v>
      </c>
      <c r="G18" s="1021">
        <f>Inputs!L45</f>
        <v>51.42</v>
      </c>
      <c r="H18" s="1021">
        <f>Inputs!M45</f>
        <v>0</v>
      </c>
      <c r="I18" s="1021">
        <f>Inputs!N45</f>
        <v>0</v>
      </c>
      <c r="J18" s="1021">
        <f>Inputs!O45</f>
        <v>0</v>
      </c>
      <c r="K18" s="1021">
        <f>Inputs!P45</f>
        <v>0</v>
      </c>
      <c r="L18" s="1021">
        <f>Inputs!Q45</f>
        <v>0</v>
      </c>
    </row>
    <row r="19" spans="2:13">
      <c r="B19" s="692" t="s">
        <v>357</v>
      </c>
      <c r="C19" s="1021">
        <f>Inputs!H82</f>
        <v>0</v>
      </c>
      <c r="D19" s="1021">
        <f>Inputs!I82</f>
        <v>0</v>
      </c>
      <c r="E19" s="1021">
        <f>Inputs!J82</f>
        <v>0</v>
      </c>
      <c r="F19" s="1021">
        <f>Inputs!K82</f>
        <v>0</v>
      </c>
      <c r="G19" s="1021">
        <f>Inputs!L82</f>
        <v>68.441017362959727</v>
      </c>
      <c r="H19" s="1021">
        <f>Inputs!M82</f>
        <v>69.791189569063036</v>
      </c>
      <c r="I19" s="1021">
        <f>Inputs!N82</f>
        <v>71.02222509185215</v>
      </c>
      <c r="J19" s="1021">
        <f>Inputs!O82</f>
        <v>72.274974651437702</v>
      </c>
      <c r="K19" s="1021">
        <f>Inputs!P82</f>
        <v>73.549821258208297</v>
      </c>
      <c r="L19" s="1021">
        <f>Inputs!Q82</f>
        <v>74.847154678410959</v>
      </c>
      <c r="M19" s="1023">
        <f>SUM(C19:L19,C15:L16)-SUM(Inputs!G80:Q82)</f>
        <v>0</v>
      </c>
    </row>
    <row r="20" spans="2:13">
      <c r="B20" s="692"/>
      <c r="C20" s="846"/>
      <c r="D20" s="846"/>
      <c r="E20" s="846"/>
      <c r="F20" s="846"/>
      <c r="G20" s="846"/>
      <c r="H20" s="846"/>
      <c r="I20" s="846"/>
      <c r="J20" s="846"/>
      <c r="K20" s="846"/>
      <c r="L20" s="846"/>
    </row>
    <row r="22" spans="2:13">
      <c r="B22" s="698"/>
      <c r="C22" s="699"/>
      <c r="D22" s="699"/>
      <c r="E22" s="699"/>
      <c r="F22" s="699"/>
      <c r="G22" s="699"/>
      <c r="H22" s="699"/>
      <c r="I22" s="699"/>
      <c r="J22" s="699"/>
      <c r="K22" s="699"/>
      <c r="L22" s="699"/>
      <c r="M22" s="699"/>
    </row>
    <row r="24" spans="2:13">
      <c r="B24" s="703"/>
      <c r="D24" s="703"/>
      <c r="E24" s="703"/>
      <c r="F24" s="703"/>
      <c r="G24" s="703"/>
      <c r="H24" s="703"/>
      <c r="I24" s="703"/>
      <c r="J24" s="703"/>
      <c r="K24" s="703"/>
      <c r="L24" s="703"/>
    </row>
  </sheetData>
  <mergeCells count="6">
    <mergeCell ref="B6:B9"/>
    <mergeCell ref="C6:G6"/>
    <mergeCell ref="H6:L6"/>
    <mergeCell ref="C7:G7"/>
    <mergeCell ref="H7:L7"/>
    <mergeCell ref="C8:L8"/>
  </mergeCells>
  <hyperlinks>
    <hyperlink ref="A3" location="Menu!A4" display="Menu"/>
  </hyperlinks>
  <pageMargins left="0.7" right="0.7" top="0.75" bottom="0.75" header="0.3" footer="0.3"/>
  <pageSetup paperSize="9" scale="2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99CCFF"/>
    <pageSetUpPr fitToPage="1"/>
  </sheetPr>
  <dimension ref="A1:BC86"/>
  <sheetViews>
    <sheetView showGridLines="0" zoomScale="85" zoomScaleNormal="85" workbookViewId="0">
      <pane ySplit="8" topLeftCell="A9" activePane="bottomLeft" state="frozen"/>
      <selection activeCell="H46" sqref="H46"/>
      <selection pane="bottomLeft" activeCell="A9" sqref="A9"/>
    </sheetView>
  </sheetViews>
  <sheetFormatPr defaultRowHeight="12.75"/>
  <cols>
    <col min="1" max="1" width="3" style="690" customWidth="1"/>
    <col min="2" max="2" width="63" style="690" customWidth="1"/>
    <col min="3" max="3" width="10.7109375" style="690" bestFit="1" customWidth="1"/>
    <col min="4" max="13" width="10.5703125" style="690" bestFit="1" customWidth="1"/>
    <col min="14" max="16384" width="9.140625" style="690"/>
  </cols>
  <sheetData>
    <row r="1" spans="1:55" s="40" customFormat="1" ht="18">
      <c r="A1" s="41" t="str">
        <f>Title!B12</f>
        <v>PAL 2016-20 Revised Proposal - ACS Model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47"/>
      <c r="AB1" s="47"/>
      <c r="AC1" s="47"/>
      <c r="AD1" s="47"/>
      <c r="AE1" s="47"/>
      <c r="AF1" s="47"/>
      <c r="AG1" s="49"/>
      <c r="AH1" s="49"/>
      <c r="AI1" s="49"/>
      <c r="AJ1" s="49"/>
      <c r="AK1" s="49"/>
      <c r="AL1" s="49"/>
      <c r="AM1" s="49"/>
      <c r="AN1" s="49"/>
      <c r="AO1" s="38"/>
      <c r="AP1" s="38"/>
      <c r="AQ1" s="38"/>
      <c r="AR1" s="38"/>
      <c r="AS1" s="42"/>
      <c r="AT1" s="42"/>
      <c r="AU1" s="42"/>
      <c r="AV1" s="42"/>
      <c r="AW1" s="42"/>
      <c r="AX1" s="42"/>
      <c r="AY1" s="38"/>
      <c r="AZ1" s="38"/>
      <c r="BA1" s="38"/>
      <c r="BB1" s="42"/>
      <c r="BC1" s="42"/>
    </row>
    <row r="2" spans="1:55" s="40" customFormat="1" ht="15.75">
      <c r="A2" s="43" t="str">
        <f ca="1">MID(CELL("Filename",C1),FIND("]",CELL("Filename",C1))+1,255)</f>
        <v>ACS vol</v>
      </c>
      <c r="B2" s="43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50"/>
      <c r="AB2" s="50"/>
      <c r="AC2" s="50"/>
      <c r="AD2" s="50"/>
      <c r="AE2" s="50"/>
      <c r="AF2" s="50"/>
      <c r="AG2" s="52"/>
      <c r="AH2" s="52"/>
      <c r="AI2" s="52"/>
      <c r="AJ2" s="52"/>
      <c r="AK2" s="52"/>
      <c r="AL2" s="52"/>
      <c r="AM2" s="52"/>
      <c r="AN2" s="52"/>
      <c r="AO2" s="39"/>
      <c r="AP2" s="39"/>
      <c r="AQ2" s="39"/>
      <c r="AR2" s="39"/>
      <c r="AS2" s="44"/>
      <c r="AT2" s="44"/>
      <c r="AU2" s="44"/>
      <c r="AV2" s="44"/>
      <c r="AW2" s="44"/>
      <c r="AX2" s="44"/>
      <c r="AY2" s="39"/>
      <c r="AZ2" s="39"/>
      <c r="BA2" s="39"/>
      <c r="BB2" s="44"/>
      <c r="BC2" s="44"/>
    </row>
    <row r="3" spans="1:55" s="702" customFormat="1">
      <c r="A3" s="602" t="s">
        <v>2</v>
      </c>
      <c r="B3" s="701"/>
      <c r="C3" s="700"/>
      <c r="D3" s="700"/>
      <c r="E3" s="700"/>
      <c r="F3" s="700"/>
      <c r="G3" s="700"/>
    </row>
    <row r="4" spans="1:55">
      <c r="B4" s="691" t="s">
        <v>488</v>
      </c>
    </row>
    <row r="5" spans="1:55">
      <c r="B5" s="691"/>
    </row>
    <row r="6" spans="1:55">
      <c r="B6" s="1278" t="s">
        <v>411</v>
      </c>
      <c r="C6" s="1279" t="s">
        <v>361</v>
      </c>
      <c r="D6" s="1279"/>
      <c r="E6" s="1279"/>
      <c r="F6" s="1279"/>
      <c r="G6" s="1279"/>
      <c r="H6" s="1280" t="s">
        <v>365</v>
      </c>
      <c r="I6" s="1279"/>
      <c r="J6" s="1279"/>
      <c r="K6" s="1279"/>
      <c r="L6" s="1281"/>
      <c r="M6" s="699">
        <f ca="1">SUM(M9:M86)</f>
        <v>0</v>
      </c>
    </row>
    <row r="7" spans="1:55" ht="12.75" customHeight="1">
      <c r="B7" s="1278"/>
      <c r="C7" s="1282" t="s">
        <v>505</v>
      </c>
      <c r="D7" s="1282"/>
      <c r="E7" s="1282"/>
      <c r="F7" s="1282"/>
      <c r="G7" s="1282"/>
      <c r="H7" s="1283" t="s">
        <v>352</v>
      </c>
      <c r="I7" s="1282"/>
      <c r="J7" s="1282"/>
      <c r="K7" s="1282"/>
      <c r="L7" s="1284"/>
      <c r="M7" s="699"/>
    </row>
    <row r="8" spans="1:55">
      <c r="B8" s="1285"/>
      <c r="C8" s="830">
        <v>2011</v>
      </c>
      <c r="D8" s="831">
        <v>2012</v>
      </c>
      <c r="E8" s="831">
        <v>2013</v>
      </c>
      <c r="F8" s="831">
        <v>2014</v>
      </c>
      <c r="G8" s="831">
        <v>2015</v>
      </c>
      <c r="H8" s="831">
        <v>2016</v>
      </c>
      <c r="I8" s="831">
        <v>2017</v>
      </c>
      <c r="J8" s="831">
        <v>2018</v>
      </c>
      <c r="K8" s="831">
        <v>2019</v>
      </c>
      <c r="L8" s="831">
        <v>2020</v>
      </c>
    </row>
    <row r="9" spans="1:55">
      <c r="B9" s="692" t="s">
        <v>57</v>
      </c>
      <c r="C9" s="846">
        <f>Volumes!I9</f>
        <v>280.72726211325124</v>
      </c>
      <c r="D9" s="846">
        <f ca="1">OFFSET(Volumes!$I9,0,D$84)</f>
        <v>431.80541423743819</v>
      </c>
      <c r="E9" s="846">
        <f ca="1">OFFSET(Volumes!$I9,0,E$84)</f>
        <v>468.26590380833056</v>
      </c>
      <c r="F9" s="846">
        <f ca="1">OFFSET(Volumes!$I9,0,F$84)</f>
        <v>379.70189554070788</v>
      </c>
      <c r="G9" s="846">
        <f ca="1">OFFSET(Volumes!$I9,0,G$84)</f>
        <v>385.8972488528189</v>
      </c>
      <c r="H9" s="846">
        <f ca="1">OFFSET(Volumes!$I9,0,H$84)</f>
        <v>392.1936877879217</v>
      </c>
      <c r="I9" s="846">
        <f ca="1">OFFSET(Volumes!$I9,0,I$84)</f>
        <v>398.5928616955627</v>
      </c>
      <c r="J9" s="846">
        <f ca="1">OFFSET(Volumes!$I9,0,J$84)</f>
        <v>405.09644683667153</v>
      </c>
      <c r="K9" s="846">
        <f ca="1">OFFSET(Volumes!$I9,0,K$84)</f>
        <v>411.70614682265676</v>
      </c>
      <c r="L9" s="846">
        <f ca="1">OFFSET(Volumes!$I9,0,L$84)</f>
        <v>418.42369306166614</v>
      </c>
    </row>
    <row r="10" spans="1:55">
      <c r="B10" s="692" t="s">
        <v>58</v>
      </c>
      <c r="C10" s="846">
        <f>Volumes!I10</f>
        <v>60</v>
      </c>
      <c r="D10" s="846">
        <f ca="1">OFFSET(Volumes!$I10,0,D$84)</f>
        <v>108.97404580152671</v>
      </c>
      <c r="E10" s="846">
        <f ca="1">OFFSET(Volumes!$I10,0,E$84)</f>
        <v>62.555424875036771</v>
      </c>
      <c r="F10" s="846">
        <f ca="1">OFFSET(Volumes!$I10,0,F$84)</f>
        <v>55.114655038156016</v>
      </c>
      <c r="G10" s="846">
        <f ca="1">OFFSET(Volumes!$I10,0,G$84)</f>
        <v>56.01392566241838</v>
      </c>
      <c r="H10" s="846">
        <f ca="1">OFFSET(Volumes!$I10,0,H$84)</f>
        <v>56.927869111088363</v>
      </c>
      <c r="I10" s="846">
        <f ca="1">OFFSET(Volumes!$I10,0,I$84)</f>
        <v>57.856724791270217</v>
      </c>
      <c r="J10" s="846">
        <f ca="1">OFFSET(Volumes!$I10,0,J$84)</f>
        <v>58.800736016321011</v>
      </c>
      <c r="K10" s="846">
        <f ca="1">OFFSET(Volumes!$I10,0,K$84)</f>
        <v>59.760150069586444</v>
      </c>
      <c r="L10" s="846">
        <f ca="1">OFFSET(Volumes!$I10,0,L$84)</f>
        <v>60.735218269176642</v>
      </c>
    </row>
    <row r="11" spans="1:55">
      <c r="B11" s="692" t="s">
        <v>49</v>
      </c>
      <c r="C11" s="846">
        <f>Volumes!I11</f>
        <v>400.3517884146525</v>
      </c>
      <c r="D11" s="846">
        <f ca="1">OFFSET(Volumes!$I11,0,D$84)</f>
        <v>418.44212138166574</v>
      </c>
      <c r="E11" s="846">
        <f ca="1">OFFSET(Volumes!$I11,0,E$84)</f>
        <v>310.70351046333622</v>
      </c>
      <c r="F11" s="846">
        <f ca="1">OFFSET(Volumes!$I11,0,F$84)</f>
        <v>213.84893214382262</v>
      </c>
      <c r="G11" s="846">
        <f ca="1">OFFSET(Volumes!$I11,0,G$84)</f>
        <v>217.33816858327199</v>
      </c>
      <c r="H11" s="846">
        <f ca="1">OFFSET(Volumes!$I11,0,H$84)</f>
        <v>220.88433666511176</v>
      </c>
      <c r="I11" s="846">
        <f ca="1">OFFSET(Volumes!$I11,0,I$84)</f>
        <v>224.48836530658829</v>
      </c>
      <c r="J11" s="846">
        <f ca="1">OFFSET(Volumes!$I11,0,J$84)</f>
        <v>228.15119858149737</v>
      </c>
      <c r="K11" s="846">
        <f ca="1">OFFSET(Volumes!$I11,0,K$84)</f>
        <v>231.87379596748391</v>
      </c>
      <c r="L11" s="846">
        <f ca="1">OFFSET(Volumes!$I11,0,L$84)</f>
        <v>235.65713259737674</v>
      </c>
    </row>
    <row r="12" spans="1:55">
      <c r="B12" s="692" t="s">
        <v>50</v>
      </c>
      <c r="C12" s="846">
        <f>Volumes!I12</f>
        <v>1</v>
      </c>
      <c r="D12" s="846">
        <f ca="1">OFFSET(Volumes!$I12,0,D$84)</f>
        <v>6</v>
      </c>
      <c r="E12" s="846">
        <f ca="1">OFFSET(Volumes!$I12,0,E$84)</f>
        <v>2</v>
      </c>
      <c r="F12" s="846">
        <f ca="1">OFFSET(Volumes!$I12,0,F$84)</f>
        <v>0</v>
      </c>
      <c r="G12" s="846">
        <f ca="1">OFFSET(Volumes!$I12,0,G$84)</f>
        <v>0</v>
      </c>
      <c r="H12" s="846">
        <f ca="1">OFFSET(Volumes!$I12,0,H$84)</f>
        <v>0</v>
      </c>
      <c r="I12" s="846">
        <f ca="1">OFFSET(Volumes!$I12,0,I$84)</f>
        <v>0</v>
      </c>
      <c r="J12" s="846">
        <f ca="1">OFFSET(Volumes!$I12,0,J$84)</f>
        <v>0</v>
      </c>
      <c r="K12" s="846">
        <f ca="1">OFFSET(Volumes!$I12,0,K$84)</f>
        <v>0</v>
      </c>
      <c r="L12" s="846">
        <f ca="1">OFFSET(Volumes!$I12,0,L$84)</f>
        <v>0</v>
      </c>
    </row>
    <row r="13" spans="1:55">
      <c r="B13" s="695" t="s">
        <v>51</v>
      </c>
      <c r="C13" s="846">
        <f>Volumes!I13</f>
        <v>66.809055862121113</v>
      </c>
      <c r="D13" s="846">
        <f ca="1">OFFSET(Volumes!$I13,0,D$84)</f>
        <v>48.770989613387194</v>
      </c>
      <c r="E13" s="846">
        <f ca="1">OFFSET(Volumes!$I13,0,E$84)</f>
        <v>31.962978398277414</v>
      </c>
      <c r="F13" s="846">
        <f ca="1">OFFSET(Volumes!$I13,0,F$84)</f>
        <v>19.906887417218542</v>
      </c>
      <c r="G13" s="846">
        <f ca="1">OFFSET(Volumes!$I13,0,G$84)</f>
        <v>20.231695384580568</v>
      </c>
      <c r="H13" s="846">
        <f ca="1">OFFSET(Volumes!$I13,0,H$84)</f>
        <v>20.561803036089632</v>
      </c>
      <c r="I13" s="846">
        <f ca="1">OFFSET(Volumes!$I13,0,I$84)</f>
        <v>20.897296843307021</v>
      </c>
      <c r="J13" s="846">
        <f ca="1">OFFSET(Volumes!$I13,0,J$84)</f>
        <v>21.238264688695271</v>
      </c>
      <c r="K13" s="846">
        <f ca="1">OFFSET(Volumes!$I13,0,K$84)</f>
        <v>21.584795888638919</v>
      </c>
      <c r="L13" s="846">
        <f ca="1">OFFSET(Volumes!$I13,0,L$84)</f>
        <v>21.936981216840902</v>
      </c>
    </row>
    <row r="14" spans="1:55">
      <c r="B14" s="692" t="s">
        <v>52</v>
      </c>
      <c r="C14" s="846">
        <f>Volumes!I14</f>
        <v>93.425207856368161</v>
      </c>
      <c r="D14" s="846">
        <f ca="1">OFFSET(Volumes!$I14,0,D$84)</f>
        <v>125.54171265636488</v>
      </c>
      <c r="E14" s="846">
        <f ca="1">OFFSET(Volumes!$I14,0,E$84)</f>
        <v>100.88880031885213</v>
      </c>
      <c r="F14" s="846">
        <f ca="1">OFFSET(Volumes!$I14,0,F$84)</f>
        <v>77.260930144187085</v>
      </c>
      <c r="G14" s="846">
        <f ca="1">OFFSET(Volumes!$I14,0,G$84)</f>
        <v>78.521547394422143</v>
      </c>
      <c r="H14" s="846">
        <f ca="1">OFFSET(Volumes!$I14,0,H$84)</f>
        <v>79.802733331166991</v>
      </c>
      <c r="I14" s="846">
        <f ca="1">OFFSET(Volumes!$I14,0,I$84)</f>
        <v>81.104823560542087</v>
      </c>
      <c r="J14" s="846">
        <f ca="1">OFFSET(Volumes!$I14,0,J$84)</f>
        <v>82.428159164538599</v>
      </c>
      <c r="K14" s="846">
        <f ca="1">OFFSET(Volumes!$I14,0,K$84)</f>
        <v>83.773086790364715</v>
      </c>
      <c r="L14" s="846">
        <f ca="1">OFFSET(Volumes!$I14,0,L$84)</f>
        <v>85.139958741249686</v>
      </c>
    </row>
    <row r="15" spans="1:55">
      <c r="B15" s="692" t="s">
        <v>53</v>
      </c>
      <c r="C15" s="846">
        <f>Volumes!I15</f>
        <v>0</v>
      </c>
      <c r="D15" s="846">
        <f ca="1">OFFSET(Volumes!$I15,0,D$84)</f>
        <v>0</v>
      </c>
      <c r="E15" s="846">
        <f ca="1">OFFSET(Volumes!$I15,0,E$84)</f>
        <v>0</v>
      </c>
      <c r="F15" s="846">
        <f ca="1">OFFSET(Volumes!$I15,0,F$84)</f>
        <v>0</v>
      </c>
      <c r="G15" s="846">
        <f ca="1">OFFSET(Volumes!$I15,0,G$84)</f>
        <v>0</v>
      </c>
      <c r="H15" s="846">
        <f ca="1">OFFSET(Volumes!$I15,0,H$84)</f>
        <v>0</v>
      </c>
      <c r="I15" s="846">
        <f ca="1">OFFSET(Volumes!$I15,0,I$84)</f>
        <v>0</v>
      </c>
      <c r="J15" s="846">
        <f ca="1">OFFSET(Volumes!$I15,0,J$84)</f>
        <v>0</v>
      </c>
      <c r="K15" s="846">
        <f ca="1">OFFSET(Volumes!$I15,0,K$84)</f>
        <v>0</v>
      </c>
      <c r="L15" s="846">
        <f ca="1">OFFSET(Volumes!$I15,0,L$84)</f>
        <v>0</v>
      </c>
    </row>
    <row r="16" spans="1:55">
      <c r="B16" s="695" t="s">
        <v>54</v>
      </c>
      <c r="C16" s="846">
        <f>Volumes!I16</f>
        <v>20.591689775471863</v>
      </c>
      <c r="D16" s="846">
        <f ca="1">OFFSET(Volumes!$I16,0,D$84)</f>
        <v>8</v>
      </c>
      <c r="E16" s="846">
        <f ca="1">OFFSET(Volumes!$I16,0,E$84)</f>
        <v>11.999999999999998</v>
      </c>
      <c r="F16" s="846">
        <f ca="1">OFFSET(Volumes!$I16,0,F$84)</f>
        <v>9.0954862471593128</v>
      </c>
      <c r="G16" s="846">
        <f ca="1">OFFSET(Volumes!$I16,0,G$84)</f>
        <v>9.2438914869234043</v>
      </c>
      <c r="H16" s="846">
        <f ca="1">OFFSET(Volumes!$I16,0,H$84)</f>
        <v>9.394718160197586</v>
      </c>
      <c r="I16" s="846">
        <f ca="1">OFFSET(Volumes!$I16,0,I$84)</f>
        <v>9.5480057759658603</v>
      </c>
      <c r="J16" s="846">
        <f ca="1">OFFSET(Volumes!$I16,0,J$84)</f>
        <v>9.7037944878550881</v>
      </c>
      <c r="K16" s="846">
        <f ca="1">OFFSET(Volumes!$I16,0,K$84)</f>
        <v>9.862125104653213</v>
      </c>
      <c r="L16" s="846">
        <f ca="1">OFFSET(Volumes!$I16,0,L$84)</f>
        <v>10.023039100999107</v>
      </c>
    </row>
    <row r="17" spans="2:12">
      <c r="B17" s="692" t="s">
        <v>55</v>
      </c>
      <c r="C17" s="846">
        <f>Volumes!I17</f>
        <v>1</v>
      </c>
      <c r="D17" s="846">
        <f ca="1">OFFSET(Volumes!$I17,0,D$84)</f>
        <v>1</v>
      </c>
      <c r="E17" s="846">
        <f ca="1">OFFSET(Volumes!$I17,0,E$84)</f>
        <v>10.88879351239016</v>
      </c>
      <c r="F17" s="846">
        <f ca="1">OFFSET(Volumes!$I17,0,F$84)</f>
        <v>3</v>
      </c>
      <c r="G17" s="846">
        <f ca="1">OFFSET(Volumes!$I17,0,G$84)</f>
        <v>3.0489490838855726</v>
      </c>
      <c r="H17" s="846">
        <f ca="1">OFFSET(Volumes!$I17,0,H$84)</f>
        <v>3.0986968387088907</v>
      </c>
      <c r="I17" s="846">
        <f ca="1">OFFSET(Volumes!$I17,0,I$84)</f>
        <v>3.1492562958735308</v>
      </c>
      <c r="J17" s="846">
        <f ca="1">OFFSET(Volumes!$I17,0,J$84)</f>
        <v>3.200640699408158</v>
      </c>
      <c r="K17" s="846">
        <f ca="1">OFFSET(Volumes!$I17,0,K$84)</f>
        <v>3.2528635094357941</v>
      </c>
      <c r="L17" s="846">
        <f ca="1">OFFSET(Volumes!$I17,0,L$84)</f>
        <v>3.305938405699691</v>
      </c>
    </row>
    <row r="18" spans="2:12">
      <c r="B18" s="692" t="s">
        <v>56</v>
      </c>
      <c r="C18" s="846">
        <f>Volumes!I18</f>
        <v>0</v>
      </c>
      <c r="D18" s="846">
        <f ca="1">OFFSET(Volumes!$I18,0,D$84)</f>
        <v>0</v>
      </c>
      <c r="E18" s="846">
        <f ca="1">OFFSET(Volumes!$I18,0,E$84)</f>
        <v>0</v>
      </c>
      <c r="F18" s="846">
        <f ca="1">OFFSET(Volumes!$I18,0,F$84)</f>
        <v>0</v>
      </c>
      <c r="G18" s="846">
        <f ca="1">OFFSET(Volumes!$I18,0,G$84)</f>
        <v>0</v>
      </c>
      <c r="H18" s="846">
        <f ca="1">OFFSET(Volumes!$I18,0,H$84)</f>
        <v>0</v>
      </c>
      <c r="I18" s="846">
        <f ca="1">OFFSET(Volumes!$I18,0,I$84)</f>
        <v>0</v>
      </c>
      <c r="J18" s="846">
        <f ca="1">OFFSET(Volumes!$I18,0,J$84)</f>
        <v>0</v>
      </c>
      <c r="K18" s="846">
        <f ca="1">OFFSET(Volumes!$I18,0,K$84)</f>
        <v>0</v>
      </c>
      <c r="L18" s="846">
        <f ca="1">OFFSET(Volumes!$I18,0,L$84)</f>
        <v>0</v>
      </c>
    </row>
    <row r="19" spans="2:12">
      <c r="B19" s="692"/>
      <c r="C19" s="696"/>
      <c r="D19" s="696"/>
      <c r="E19" s="696"/>
      <c r="F19" s="696"/>
      <c r="G19" s="696"/>
      <c r="H19" s="705"/>
      <c r="I19" s="705"/>
      <c r="J19" s="705"/>
      <c r="K19" s="705"/>
      <c r="L19" s="705"/>
    </row>
    <row r="20" spans="2:12">
      <c r="B20" s="692" t="s">
        <v>76</v>
      </c>
      <c r="C20" s="846">
        <f>Volumes!I23</f>
        <v>54427.035815304836</v>
      </c>
      <c r="D20" s="846">
        <f ca="1">OFFSET(Volumes!$I23,0,D$84)</f>
        <v>49832.774193548386</v>
      </c>
      <c r="E20" s="846">
        <f ca="1">OFFSET(Volumes!$I23,0,E$84)</f>
        <v>37106.488901490055</v>
      </c>
      <c r="F20" s="846">
        <f ca="1">OFFSET(Volumes!$I23,0,F$84)</f>
        <v>26803.355887160644</v>
      </c>
      <c r="G20" s="846">
        <f ca="1">OFFSET(Volumes!$I23,0,G$84)</f>
        <v>19547.636483462858</v>
      </c>
      <c r="H20" s="846">
        <f ca="1">OFFSET(Volumes!$I23,0,H$84)</f>
        <v>15385.138245475315</v>
      </c>
      <c r="I20" s="846">
        <f ca="1">OFFSET(Volumes!$I23,0,I$84)</f>
        <v>12109.007604711476</v>
      </c>
      <c r="J20" s="846">
        <f ca="1">OFFSET(Volumes!$I23,0,J$84)</f>
        <v>9530.5003329484462</v>
      </c>
      <c r="K20" s="846">
        <f ca="1">OFFSET(Volumes!$I23,0,K$84)</f>
        <v>7501.06363472671</v>
      </c>
      <c r="L20" s="846">
        <f ca="1">OFFSET(Volumes!$I23,0,L$84)</f>
        <v>5903.7777332318201</v>
      </c>
    </row>
    <row r="21" spans="2:12">
      <c r="B21" s="692" t="s">
        <v>77</v>
      </c>
      <c r="C21" s="846">
        <f>Volumes!I24</f>
        <v>0</v>
      </c>
      <c r="D21" s="846">
        <f ca="1">OFFSET(Volumes!$I24,0,D$84)</f>
        <v>0</v>
      </c>
      <c r="E21" s="846">
        <f ca="1">OFFSET(Volumes!$I24,0,E$84)</f>
        <v>0</v>
      </c>
      <c r="F21" s="846">
        <f ca="1">OFFSET(Volumes!$I24,0,F$84)</f>
        <v>0</v>
      </c>
      <c r="G21" s="846">
        <f ca="1">OFFSET(Volumes!$I24,0,G$84)</f>
        <v>0</v>
      </c>
      <c r="H21" s="846">
        <f ca="1">OFFSET(Volumes!$I24,0,H$84)</f>
        <v>0</v>
      </c>
      <c r="I21" s="846">
        <f ca="1">OFFSET(Volumes!$I24,0,I$84)</f>
        <v>0</v>
      </c>
      <c r="J21" s="846">
        <f ca="1">OFFSET(Volumes!$I24,0,J$84)</f>
        <v>0</v>
      </c>
      <c r="K21" s="846">
        <f ca="1">OFFSET(Volumes!$I24,0,K$84)</f>
        <v>0</v>
      </c>
      <c r="L21" s="846">
        <f ca="1">OFFSET(Volumes!$I24,0,L$84)</f>
        <v>0</v>
      </c>
    </row>
    <row r="22" spans="2:12">
      <c r="B22" s="692" t="s">
        <v>78</v>
      </c>
      <c r="C22" s="846">
        <f>Volumes!I25</f>
        <v>12140.089204517106</v>
      </c>
      <c r="D22" s="846">
        <f ca="1">OFFSET(Volumes!$I25,0,D$84)</f>
        <v>8894.0375753278968</v>
      </c>
      <c r="E22" s="846">
        <f ca="1">OFFSET(Volumes!$I25,0,E$84)</f>
        <v>5794.2183341698437</v>
      </c>
      <c r="F22" s="846">
        <f ca="1">OFFSET(Volumes!$I25,0,F$84)</f>
        <v>3624.6158727244556</v>
      </c>
      <c r="G22" s="846">
        <f ca="1">OFFSET(Volumes!$I25,0,G$84)</f>
        <v>2643.4254639788228</v>
      </c>
      <c r="H22" s="846">
        <f ca="1">OFFSET(Volumes!$I25,0,H$84)</f>
        <v>2080.5311291382955</v>
      </c>
      <c r="I22" s="846">
        <f ca="1">OFFSET(Volumes!$I25,0,I$84)</f>
        <v>1637.5002201870852</v>
      </c>
      <c r="J22" s="846">
        <f ca="1">OFFSET(Volumes!$I25,0,J$84)</f>
        <v>1288.8088688311648</v>
      </c>
      <c r="K22" s="846">
        <f ca="1">OFFSET(Volumes!$I25,0,K$84)</f>
        <v>1014.3682913142407</v>
      </c>
      <c r="L22" s="846">
        <f ca="1">OFFSET(Volumes!$I25,0,L$84)</f>
        <v>798.36743469722717</v>
      </c>
    </row>
    <row r="23" spans="2:12">
      <c r="B23" s="692" t="s">
        <v>79</v>
      </c>
      <c r="C23" s="846">
        <f>Volumes!I20</f>
        <v>122729.55419519091</v>
      </c>
      <c r="D23" s="846">
        <f ca="1">OFFSET(Volumes!$I20,0,D$84)</f>
        <v>98232.396099024758</v>
      </c>
      <c r="E23" s="846">
        <f ca="1">OFFSET(Volumes!$I20,0,E$84)</f>
        <v>57991.481441217933</v>
      </c>
      <c r="F23" s="846">
        <f ca="1">OFFSET(Volumes!$I20,0,F$84)</f>
        <v>42864.115853664327</v>
      </c>
      <c r="G23" s="846">
        <f ca="1">OFFSET(Volumes!$I20,0,G$84)</f>
        <v>31260.718188420389</v>
      </c>
      <c r="H23" s="846">
        <f ca="1">OFFSET(Volumes!$I20,0,H$84)</f>
        <v>24604.021636506925</v>
      </c>
      <c r="I23" s="846">
        <f ca="1">OFFSET(Volumes!$I20,0,I$84)</f>
        <v>19364.810400099443</v>
      </c>
      <c r="J23" s="846">
        <f ca="1">OFFSET(Volumes!$I20,0,J$84)</f>
        <v>15241.243377683775</v>
      </c>
      <c r="K23" s="846">
        <f ca="1">OFFSET(Volumes!$I20,0,K$84)</f>
        <v>11995.753890603373</v>
      </c>
      <c r="L23" s="846">
        <f ca="1">OFFSET(Volumes!$I20,0,L$84)</f>
        <v>9441.3630068148868</v>
      </c>
    </row>
    <row r="24" spans="2:12">
      <c r="B24" s="692" t="s">
        <v>80</v>
      </c>
      <c r="C24" s="846">
        <f>Volumes!I21</f>
        <v>3734.9320147230856</v>
      </c>
      <c r="D24" s="846">
        <f ca="1">OFFSET(Volumes!$I21,0,D$84)</f>
        <v>12217.968208778173</v>
      </c>
      <c r="E24" s="846">
        <f ca="1">OFFSET(Volumes!$I21,0,E$84)</f>
        <v>9590.0081230834712</v>
      </c>
      <c r="F24" s="846">
        <f ca="1">OFFSET(Volumes!$I21,0,F$84)</f>
        <v>5920.0906187457294</v>
      </c>
      <c r="G24" s="846">
        <f ca="1">OFFSET(Volumes!$I21,0,G$84)</f>
        <v>4317.5108315386087</v>
      </c>
      <c r="H24" s="846">
        <f ca="1">OFFSET(Volumes!$I21,0,H$84)</f>
        <v>3398.1346581595176</v>
      </c>
      <c r="I24" s="846">
        <f ca="1">OFFSET(Volumes!$I21,0,I$84)</f>
        <v>2674.5316006236503</v>
      </c>
      <c r="J24" s="846">
        <f ca="1">OFFSET(Volumes!$I21,0,J$84)</f>
        <v>2105.0134860190456</v>
      </c>
      <c r="K24" s="846">
        <f ca="1">OFFSET(Volumes!$I21,0,K$84)</f>
        <v>1656.7692732771638</v>
      </c>
      <c r="L24" s="846">
        <f ca="1">OFFSET(Volumes!$I21,0,L$84)</f>
        <v>1303.9747455805643</v>
      </c>
    </row>
    <row r="25" spans="2:12">
      <c r="B25" s="692" t="s">
        <v>81</v>
      </c>
      <c r="C25" s="846">
        <f>Volumes!I22</f>
        <v>9041.8509938668631</v>
      </c>
      <c r="D25" s="846">
        <f ca="1">OFFSET(Volumes!$I22,0,D$84)</f>
        <v>189.56485998193315</v>
      </c>
      <c r="E25" s="846">
        <f ca="1">OFFSET(Volumes!$I22,0,E$84)</f>
        <v>183.97555918558018</v>
      </c>
      <c r="F25" s="846">
        <f ca="1">OFFSET(Volumes!$I22,0,F$84)</f>
        <v>0</v>
      </c>
      <c r="G25" s="846">
        <f ca="1">OFFSET(Volumes!$I22,0,G$84)</f>
        <v>0</v>
      </c>
      <c r="H25" s="846">
        <f ca="1">OFFSET(Volumes!$I22,0,H$84)</f>
        <v>0</v>
      </c>
      <c r="I25" s="846">
        <f ca="1">OFFSET(Volumes!$I22,0,I$84)</f>
        <v>0</v>
      </c>
      <c r="J25" s="846">
        <f ca="1">OFFSET(Volumes!$I22,0,J$84)</f>
        <v>0</v>
      </c>
      <c r="K25" s="846">
        <f ca="1">OFFSET(Volumes!$I22,0,K$84)</f>
        <v>0</v>
      </c>
      <c r="L25" s="846">
        <f ca="1">OFFSET(Volumes!$I22,0,L$84)</f>
        <v>0</v>
      </c>
    </row>
    <row r="26" spans="2:12">
      <c r="B26" s="692" t="s">
        <v>82</v>
      </c>
      <c r="C26" s="846">
        <f>Volumes!I26</f>
        <v>16528.030271624106</v>
      </c>
      <c r="D26" s="846">
        <f ca="1">OFFSET(Volumes!$I26,0,D$84)</f>
        <v>20373.021447721178</v>
      </c>
      <c r="E26" s="846">
        <f ca="1">OFFSET(Volumes!$I26,0,E$84)</f>
        <v>7001.1040876049292</v>
      </c>
      <c r="F26" s="846">
        <f ca="1">OFFSET(Volumes!$I26,0,F$84)</f>
        <v>2015.672850229043</v>
      </c>
      <c r="G26" s="846">
        <f ca="1">OFFSET(Volumes!$I26,0,G$84)</f>
        <v>1470.0263769857638</v>
      </c>
      <c r="H26" s="846">
        <f ca="1">OFFSET(Volumes!$I26,0,H$84)</f>
        <v>1156.9971159201068</v>
      </c>
      <c r="I26" s="846">
        <f ca="1">OFFSET(Volumes!$I26,0,I$84)</f>
        <v>910.62469844403961</v>
      </c>
      <c r="J26" s="846">
        <f ca="1">OFFSET(Volumes!$I26,0,J$84)</f>
        <v>716.71513265341514</v>
      </c>
      <c r="K26" s="846">
        <f ca="1">OFFSET(Volumes!$I26,0,K$84)</f>
        <v>564.09691308847084</v>
      </c>
      <c r="L26" s="846">
        <f ca="1">OFFSET(Volumes!$I26,0,L$84)</f>
        <v>443.9774086782366</v>
      </c>
    </row>
    <row r="27" spans="2:12">
      <c r="B27" s="692" t="s">
        <v>83</v>
      </c>
      <c r="C27" s="846">
        <f>Volumes!I27</f>
        <v>0</v>
      </c>
      <c r="D27" s="846">
        <f ca="1">OFFSET(Volumes!$I27,0,D$84)</f>
        <v>0</v>
      </c>
      <c r="E27" s="846">
        <f ca="1">OFFSET(Volumes!$I27,0,E$84)</f>
        <v>0</v>
      </c>
      <c r="F27" s="846">
        <f ca="1">OFFSET(Volumes!$I27,0,F$84)</f>
        <v>0</v>
      </c>
      <c r="G27" s="846">
        <f ca="1">OFFSET(Volumes!$I27,0,G$84)</f>
        <v>0</v>
      </c>
      <c r="H27" s="846">
        <f ca="1">OFFSET(Volumes!$I27,0,H$84)</f>
        <v>0</v>
      </c>
      <c r="I27" s="846">
        <f ca="1">OFFSET(Volumes!$I27,0,I$84)</f>
        <v>0</v>
      </c>
      <c r="J27" s="846">
        <f ca="1">OFFSET(Volumes!$I27,0,J$84)</f>
        <v>0</v>
      </c>
      <c r="K27" s="846">
        <f ca="1">OFFSET(Volumes!$I27,0,K$84)</f>
        <v>0</v>
      </c>
      <c r="L27" s="846">
        <f ca="1">OFFSET(Volumes!$I27,0,L$84)</f>
        <v>0</v>
      </c>
    </row>
    <row r="28" spans="2:12">
      <c r="B28" s="692" t="s">
        <v>404</v>
      </c>
      <c r="C28" s="846">
        <f>Volumes!I28</f>
        <v>0</v>
      </c>
      <c r="D28" s="846">
        <f ca="1">OFFSET(Volumes!$I28,0,D$84)</f>
        <v>0</v>
      </c>
      <c r="E28" s="846">
        <f ca="1">OFFSET(Volumes!$I28,0,E$84)</f>
        <v>0</v>
      </c>
      <c r="F28" s="846">
        <f ca="1">OFFSET(Volumes!$I28,0,F$84)</f>
        <v>0</v>
      </c>
      <c r="G28" s="846">
        <f ca="1">OFFSET(Volumes!$I28,0,G$84)</f>
        <v>24308</v>
      </c>
      <c r="H28" s="846">
        <f ca="1">OFFSET(Volumes!$I28,0,H$84)</f>
        <v>50864</v>
      </c>
      <c r="I28" s="846">
        <f ca="1">OFFSET(Volumes!$I28,0,I$84)</f>
        <v>50864</v>
      </c>
      <c r="J28" s="846">
        <f ca="1">OFFSET(Volumes!$I28,0,J$84)</f>
        <v>50864</v>
      </c>
      <c r="K28" s="846">
        <f ca="1">OFFSET(Volumes!$I28,0,K$84)</f>
        <v>50864</v>
      </c>
      <c r="L28" s="846">
        <f ca="1">OFFSET(Volumes!$I28,0,L$84)</f>
        <v>50864</v>
      </c>
    </row>
    <row r="29" spans="2:12">
      <c r="B29" s="692" t="s">
        <v>407</v>
      </c>
      <c r="C29" s="846">
        <f>Volumes!I29</f>
        <v>0</v>
      </c>
      <c r="D29" s="846">
        <f ca="1">OFFSET(Volumes!$I29,0,D$84)</f>
        <v>0</v>
      </c>
      <c r="E29" s="846">
        <f ca="1">OFFSET(Volumes!$I29,0,E$84)</f>
        <v>0</v>
      </c>
      <c r="F29" s="846">
        <f ca="1">OFFSET(Volumes!$I29,0,F$84)</f>
        <v>0</v>
      </c>
      <c r="G29" s="846">
        <f ca="1">OFFSET(Volumes!$I29,0,G$84)</f>
        <v>0</v>
      </c>
      <c r="H29" s="846">
        <f ca="1">OFFSET(Volumes!$I29,0,H$84)</f>
        <v>444</v>
      </c>
      <c r="I29" s="846">
        <f ca="1">OFFSET(Volumes!$I29,0,I$84)</f>
        <v>1111</v>
      </c>
      <c r="J29" s="846">
        <f ca="1">OFFSET(Volumes!$I29,0,J$84)</f>
        <v>2778</v>
      </c>
      <c r="K29" s="846">
        <f ca="1">OFFSET(Volumes!$I29,0,K$84)</f>
        <v>6945</v>
      </c>
      <c r="L29" s="846">
        <f ca="1">OFFSET(Volumes!$I29,0,L$84)</f>
        <v>17363</v>
      </c>
    </row>
    <row r="30" spans="2:12">
      <c r="B30" s="692"/>
      <c r="C30" s="696"/>
      <c r="D30" s="696"/>
      <c r="E30" s="696"/>
      <c r="F30" s="696"/>
      <c r="G30" s="696"/>
      <c r="H30" s="705"/>
      <c r="I30" s="705"/>
      <c r="J30" s="705"/>
      <c r="K30" s="705"/>
      <c r="L30" s="705"/>
    </row>
    <row r="31" spans="2:12">
      <c r="B31" s="692" t="s">
        <v>59</v>
      </c>
      <c r="C31" s="846">
        <f>Volumes!I31</f>
        <v>8185.5139592647729</v>
      </c>
      <c r="D31" s="846">
        <f ca="1">OFFSET(Volumes!$I31,0,D$84)</f>
        <v>9246.6305548318705</v>
      </c>
      <c r="E31" s="846">
        <f ca="1">OFFSET(Volumes!$I31,0,E$84)</f>
        <v>5919.8734509435881</v>
      </c>
      <c r="F31" s="846">
        <f ca="1">OFFSET(Volumes!$I31,0,F$84)</f>
        <v>6189.9425792554202</v>
      </c>
      <c r="G31" s="846">
        <f ca="1">OFFSET(Volumes!$I31,0,G$84)</f>
        <v>6290.9399187750378</v>
      </c>
      <c r="H31" s="846">
        <f ca="1">OFFSET(Volumes!$I31,0,H$84)</f>
        <v>6393.5851673761099</v>
      </c>
      <c r="I31" s="846">
        <f ca="1">OFFSET(Volumes!$I31,0,I$84)</f>
        <v>6497.9052129385918</v>
      </c>
      <c r="J31" s="846">
        <f ca="1">OFFSET(Volumes!$I31,0,J$84)</f>
        <v>6603.9273820548024</v>
      </c>
      <c r="K31" s="846">
        <f ca="1">OFFSET(Volumes!$I31,0,K$84)</f>
        <v>6711.6794471876128</v>
      </c>
      <c r="L31" s="846">
        <f ca="1">OFFSET(Volumes!$I31,0,L$84)</f>
        <v>6821.1896339454324</v>
      </c>
    </row>
    <row r="32" spans="2:12">
      <c r="B32" s="692" t="s">
        <v>60</v>
      </c>
      <c r="C32" s="846">
        <f>Volumes!I32</f>
        <v>588.36939473155621</v>
      </c>
      <c r="D32" s="846">
        <f ca="1">OFFSET(Volumes!$I32,0,D$84)</f>
        <v>838.67596895919235</v>
      </c>
      <c r="E32" s="846">
        <f ca="1">OFFSET(Volumes!$I32,0,E$84)</f>
        <v>570.17008129413489</v>
      </c>
      <c r="F32" s="846">
        <f ca="1">OFFSET(Volumes!$I32,0,F$84)</f>
        <v>1071.2227310981859</v>
      </c>
      <c r="G32" s="846">
        <f ca="1">OFFSET(Volumes!$I32,0,G$84)</f>
        <v>1088.701188206405</v>
      </c>
      <c r="H32" s="846">
        <f ca="1">OFFSET(Volumes!$I32,0,H$84)</f>
        <v>1106.4648301356845</v>
      </c>
      <c r="I32" s="846">
        <f ca="1">OFFSET(Volumes!$I32,0,I$84)</f>
        <v>1124.5183100646002</v>
      </c>
      <c r="J32" s="846">
        <f ca="1">OFFSET(Volumes!$I32,0,J$84)</f>
        <v>1142.8663570946717</v>
      </c>
      <c r="K32" s="846">
        <f ca="1">OFFSET(Volumes!$I32,0,K$84)</f>
        <v>1161.5137774891471</v>
      </c>
      <c r="L32" s="846">
        <f ca="1">OFFSET(Volumes!$I32,0,L$84)</f>
        <v>1180.465455932002</v>
      </c>
    </row>
    <row r="33" spans="2:12">
      <c r="B33" s="692" t="s">
        <v>61</v>
      </c>
      <c r="C33" s="846">
        <f>Volumes!I33</f>
        <v>1119.6816428936513</v>
      </c>
      <c r="D33" s="846">
        <f ca="1">OFFSET(Volumes!$I33,0,D$84)</f>
        <v>888.52487143110227</v>
      </c>
      <c r="E33" s="846">
        <f ca="1">OFFSET(Volumes!$I33,0,E$84)</f>
        <v>721.93049863388001</v>
      </c>
      <c r="F33" s="846">
        <f ca="1">OFFSET(Volumes!$I33,0,F$84)</f>
        <v>496.79795677479893</v>
      </c>
      <c r="G33" s="846">
        <f ca="1">OFFSET(Volumes!$I33,0,G$84)</f>
        <v>504.90389172824916</v>
      </c>
      <c r="H33" s="846">
        <f ca="1">OFFSET(Volumes!$I33,0,H$84)</f>
        <v>513.14208604503517</v>
      </c>
      <c r="I33" s="846">
        <f ca="1">OFFSET(Volumes!$I33,0,I$84)</f>
        <v>521.51469771671384</v>
      </c>
      <c r="J33" s="846">
        <f ca="1">OFFSET(Volumes!$I33,0,J$84)</f>
        <v>530.02391994541199</v>
      </c>
      <c r="K33" s="846">
        <f ca="1">OFFSET(Volumes!$I33,0,K$84)</f>
        <v>538.67198171833468</v>
      </c>
      <c r="L33" s="846">
        <f ca="1">OFFSET(Volumes!$I33,0,L$84)</f>
        <v>547.4611483916475</v>
      </c>
    </row>
    <row r="34" spans="2:12">
      <c r="B34" s="692" t="s">
        <v>62</v>
      </c>
      <c r="C34" s="846">
        <f>Volumes!I34</f>
        <v>24.09456901266249</v>
      </c>
      <c r="D34" s="846">
        <f ca="1">OFFSET(Volumes!$I34,0,D$84)</f>
        <v>4.9999999999999991</v>
      </c>
      <c r="E34" s="846">
        <f ca="1">OFFSET(Volumes!$I34,0,E$84)</f>
        <v>20.945924007576053</v>
      </c>
      <c r="F34" s="846">
        <f ca="1">OFFSET(Volumes!$I34,0,F$84)</f>
        <v>8.9534180947116262</v>
      </c>
      <c r="G34" s="846">
        <f ca="1">OFFSET(Volumes!$I34,0,G$84)</f>
        <v>9.0995052991718399</v>
      </c>
      <c r="H34" s="846">
        <f ca="1">OFFSET(Volumes!$I34,0,H$84)</f>
        <v>9.2479761152406308</v>
      </c>
      <c r="I34" s="846">
        <f ca="1">OFFSET(Volumes!$I34,0,I$84)</f>
        <v>9.3988694347861923</v>
      </c>
      <c r="J34" s="846">
        <f ca="1">OFFSET(Volumes!$I34,0,J$84)</f>
        <v>9.552224784250491</v>
      </c>
      <c r="K34" s="846">
        <f ca="1">OFFSET(Volumes!$I34,0,K$84)</f>
        <v>9.7080823350031995</v>
      </c>
      <c r="L34" s="846">
        <f ca="1">OFFSET(Volumes!$I34,0,L$84)</f>
        <v>9.8664829138645711</v>
      </c>
    </row>
    <row r="35" spans="2:12">
      <c r="B35" s="692"/>
      <c r="C35" s="696"/>
      <c r="D35" s="696"/>
      <c r="E35" s="696"/>
      <c r="F35" s="696"/>
      <c r="G35" s="696"/>
      <c r="H35" s="705"/>
      <c r="I35" s="705"/>
      <c r="J35" s="705"/>
      <c r="K35" s="705"/>
      <c r="L35" s="705"/>
    </row>
    <row r="36" spans="2:12">
      <c r="B36" s="692" t="s">
        <v>508</v>
      </c>
      <c r="C36" s="846">
        <f>Volumes!I36</f>
        <v>0</v>
      </c>
      <c r="D36" s="846">
        <f ca="1">OFFSET(Volumes!$I36,0,D$84)</f>
        <v>0</v>
      </c>
      <c r="E36" s="846">
        <f ca="1">OFFSET(Volumes!$I36,0,E$84)</f>
        <v>0</v>
      </c>
      <c r="F36" s="846">
        <f ca="1">OFFSET(Volumes!$I36,0,F$84)</f>
        <v>0</v>
      </c>
      <c r="G36" s="846">
        <f ca="1">OFFSET(Volumes!$I36,0,G$84)</f>
        <v>0</v>
      </c>
      <c r="H36" s="846">
        <f ca="1">OFFSET(Volumes!$I36,0,H$84)</f>
        <v>0</v>
      </c>
      <c r="I36" s="846">
        <f ca="1">OFFSET(Volumes!$I36,0,I$84)</f>
        <v>0</v>
      </c>
      <c r="J36" s="846">
        <f ca="1">OFFSET(Volumes!$I36,0,J$84)</f>
        <v>0</v>
      </c>
      <c r="K36" s="846">
        <f ca="1">OFFSET(Volumes!$I36,0,K$84)</f>
        <v>0</v>
      </c>
      <c r="L36" s="846">
        <f ca="1">OFFSET(Volumes!$I36,0,L$84)</f>
        <v>0</v>
      </c>
    </row>
    <row r="37" spans="2:12">
      <c r="B37" s="692" t="s">
        <v>509</v>
      </c>
      <c r="C37" s="846">
        <f>Volumes!I37</f>
        <v>16676.882926829268</v>
      </c>
      <c r="D37" s="846">
        <f ca="1">OFFSET(Volumes!$I37,0,D$84)</f>
        <v>23752.086247086256</v>
      </c>
      <c r="E37" s="846">
        <f ca="1">OFFSET(Volumes!$I37,0,E$84)</f>
        <v>19628.4404494382</v>
      </c>
      <c r="F37" s="846">
        <f ca="1">OFFSET(Volumes!$I37,0,F$84)</f>
        <v>64893.465665236072</v>
      </c>
      <c r="G37" s="846">
        <f ca="1">OFFSET(Volumes!$I37,0,G$84)</f>
        <v>65952.290896727121</v>
      </c>
      <c r="H37" s="846">
        <f ca="1">OFFSET(Volumes!$I37,0,H$84)</f>
        <v>0</v>
      </c>
      <c r="I37" s="846">
        <f ca="1">OFFSET(Volumes!$I37,0,I$84)</f>
        <v>0</v>
      </c>
      <c r="J37" s="846">
        <f ca="1">OFFSET(Volumes!$I37,0,J$84)</f>
        <v>0</v>
      </c>
      <c r="K37" s="846">
        <f ca="1">OFFSET(Volumes!$I37,0,K$84)</f>
        <v>0</v>
      </c>
      <c r="L37" s="846">
        <f ca="1">OFFSET(Volumes!$I37,0,L$84)</f>
        <v>0</v>
      </c>
    </row>
    <row r="38" spans="2:12">
      <c r="B38" s="692" t="s">
        <v>65</v>
      </c>
      <c r="C38" s="846">
        <f>Volumes!I38</f>
        <v>0</v>
      </c>
      <c r="D38" s="846">
        <f ca="1">OFFSET(Volumes!$I38,0,D$84)</f>
        <v>0</v>
      </c>
      <c r="E38" s="846">
        <f ca="1">OFFSET(Volumes!$I38,0,E$84)</f>
        <v>0</v>
      </c>
      <c r="F38" s="846">
        <f ca="1">OFFSET(Volumes!$I38,0,F$84)</f>
        <v>0</v>
      </c>
      <c r="G38" s="846">
        <f ca="1">OFFSET(Volumes!$I38,0,G$84)</f>
        <v>0</v>
      </c>
      <c r="H38" s="846">
        <f ca="1">OFFSET(Volumes!$I38,0,H$84)</f>
        <v>0</v>
      </c>
      <c r="I38" s="846">
        <f ca="1">OFFSET(Volumes!$I38,0,I$84)</f>
        <v>0</v>
      </c>
      <c r="J38" s="846">
        <f ca="1">OFFSET(Volumes!$I38,0,J$84)</f>
        <v>0</v>
      </c>
      <c r="K38" s="846">
        <f ca="1">OFFSET(Volumes!$I38,0,K$84)</f>
        <v>0</v>
      </c>
      <c r="L38" s="846">
        <f ca="1">OFFSET(Volumes!$I38,0,L$84)</f>
        <v>0</v>
      </c>
    </row>
    <row r="39" spans="2:12">
      <c r="B39" s="692"/>
      <c r="C39" s="846">
        <f>Volumes!I39</f>
        <v>0</v>
      </c>
      <c r="D39" s="696"/>
      <c r="E39" s="696"/>
      <c r="F39" s="696"/>
      <c r="G39" s="696"/>
      <c r="H39" s="705"/>
      <c r="I39" s="705"/>
      <c r="J39" s="705"/>
      <c r="K39" s="705"/>
      <c r="L39" s="705"/>
    </row>
    <row r="40" spans="2:12">
      <c r="B40" s="692" t="s">
        <v>506</v>
      </c>
      <c r="C40" s="846">
        <f>Volumes!I40</f>
        <v>21175.097122650652</v>
      </c>
      <c r="D40" s="846">
        <f ca="1">OFFSET(Volumes!$I40,0,D$84)</f>
        <v>22567.961575018595</v>
      </c>
      <c r="E40" s="846">
        <f ca="1">OFFSET(Volumes!$I40,0,E$84)</f>
        <v>12668.492782971523</v>
      </c>
      <c r="F40" s="846">
        <f ca="1">OFFSET(Volumes!$I40,0,F$84)</f>
        <v>11023.821207450095</v>
      </c>
      <c r="G40" s="846">
        <f ca="1">OFFSET(Volumes!$I40,0,G$84)</f>
        <v>11203.689857124438</v>
      </c>
      <c r="H40" s="846"/>
      <c r="I40" s="846"/>
      <c r="J40" s="846"/>
      <c r="K40" s="846"/>
      <c r="L40" s="846"/>
    </row>
    <row r="41" spans="2:12">
      <c r="B41" s="692" t="s">
        <v>507</v>
      </c>
      <c r="C41" s="846">
        <f>Volumes!I41</f>
        <v>38.909099152196582</v>
      </c>
      <c r="D41" s="846">
        <f ca="1">OFFSET(Volumes!$I41,0,D$84)</f>
        <v>15.93920709689259</v>
      </c>
      <c r="E41" s="846">
        <f ca="1">OFFSET(Volumes!$I41,0,E$84)</f>
        <v>4.0000714971818683</v>
      </c>
      <c r="F41" s="846">
        <f ca="1">OFFSET(Volumes!$I41,0,F$84)</f>
        <v>9.892254840605359</v>
      </c>
      <c r="G41" s="846">
        <f ca="1">OFFSET(Volumes!$I41,0,G$84)</f>
        <v>10.053660444608777</v>
      </c>
      <c r="H41" s="846"/>
      <c r="I41" s="846"/>
      <c r="J41" s="846"/>
      <c r="K41" s="846"/>
      <c r="L41" s="846"/>
    </row>
    <row r="42" spans="2:12">
      <c r="B42" s="692"/>
      <c r="C42" s="696"/>
      <c r="D42" s="696"/>
      <c r="E42" s="696"/>
      <c r="F42" s="696"/>
      <c r="G42" s="696"/>
      <c r="H42" s="705"/>
      <c r="I42" s="705"/>
      <c r="J42" s="705"/>
      <c r="K42" s="705"/>
      <c r="L42" s="705"/>
    </row>
    <row r="43" spans="2:12">
      <c r="B43" s="692" t="s">
        <v>66</v>
      </c>
      <c r="C43" s="696"/>
      <c r="D43" s="696"/>
      <c r="E43" s="696"/>
      <c r="F43" s="696"/>
      <c r="G43" s="696"/>
      <c r="H43" s="705"/>
      <c r="I43" s="705"/>
      <c r="J43" s="705"/>
      <c r="K43" s="705"/>
      <c r="L43" s="705"/>
    </row>
    <row r="44" spans="2:12">
      <c r="B44" s="692" t="s">
        <v>67</v>
      </c>
      <c r="C44" s="846">
        <f>Volumes!I44</f>
        <v>14124.100658934383</v>
      </c>
      <c r="D44" s="846">
        <f ca="1">OFFSET(Volumes!$I44,0,D$84)</f>
        <v>12808.153570412516</v>
      </c>
      <c r="E44" s="846">
        <f ca="1">OFFSET(Volumes!$I44,0,E$84)</f>
        <v>11626.595320932522</v>
      </c>
      <c r="F44" s="846">
        <f ca="1">OFFSET(Volumes!$I44,0,F$84)</f>
        <v>12652.38443858229</v>
      </c>
      <c r="G44" s="846">
        <f ca="1">OFFSET(Volumes!$I44,0,G$84)</f>
        <v>12858.825314327849</v>
      </c>
      <c r="H44" s="846">
        <f ca="1">OFFSET(Volumes!$I44,0,H$84)</f>
        <v>13068.634553988168</v>
      </c>
      <c r="I44" s="846">
        <f ca="1">OFFSET(Volumes!$I44,0,I$84)</f>
        <v>13281.867117005855</v>
      </c>
      <c r="J44" s="846">
        <f ca="1">OFFSET(Volumes!$I44,0,J$84)</f>
        <v>13498.578859561638</v>
      </c>
      <c r="K44" s="846">
        <f ca="1">OFFSET(Volumes!$I44,0,K$84)</f>
        <v>13718.826549205871</v>
      </c>
      <c r="L44" s="846">
        <f ca="1">OFFSET(Volumes!$I44,0,L$84)</f>
        <v>13942.667879728771</v>
      </c>
    </row>
    <row r="45" spans="2:12">
      <c r="B45" s="692" t="s">
        <v>68</v>
      </c>
      <c r="C45" s="846">
        <f>Volumes!I45</f>
        <v>60</v>
      </c>
      <c r="D45" s="846">
        <f ca="1">OFFSET(Volumes!$I45,0,D$84)</f>
        <v>54.954171625016514</v>
      </c>
      <c r="E45" s="846">
        <f ca="1">OFFSET(Volumes!$I45,0,E$84)</f>
        <v>26.000000000000007</v>
      </c>
      <c r="F45" s="846">
        <f ca="1">OFFSET(Volumes!$I45,0,F$84)</f>
        <v>21.90681978198063</v>
      </c>
      <c r="G45" s="846">
        <f ca="1">OFFSET(Volumes!$I45,0,G$84)</f>
        <v>22.264259368372059</v>
      </c>
      <c r="H45" s="846">
        <f ca="1">OFFSET(Volumes!$I45,0,H$84)</f>
        <v>22.627531068196255</v>
      </c>
      <c r="I45" s="846">
        <f ca="1">OFFSET(Volumes!$I45,0,I$84)</f>
        <v>22.996730040323101</v>
      </c>
      <c r="J45" s="846">
        <f ca="1">OFFSET(Volumes!$I45,0,J$84)</f>
        <v>23.37195299626898</v>
      </c>
      <c r="K45" s="846">
        <f ca="1">OFFSET(Volumes!$I45,0,K$84)</f>
        <v>23.753298225530322</v>
      </c>
      <c r="L45" s="846">
        <f ca="1">OFFSET(Volumes!$I45,0,L$84)</f>
        <v>24.140865621330491</v>
      </c>
    </row>
    <row r="46" spans="2:12">
      <c r="B46" s="692" t="s">
        <v>69</v>
      </c>
      <c r="C46" s="846">
        <f>Volumes!I46</f>
        <v>1997.7974741361561</v>
      </c>
      <c r="D46" s="846">
        <f ca="1">OFFSET(Volumes!$I46,0,D$84)</f>
        <v>2098.0424929178489</v>
      </c>
      <c r="E46" s="846">
        <f ca="1">OFFSET(Volumes!$I46,0,E$84)</f>
        <v>1860.8141682054729</v>
      </c>
      <c r="F46" s="846">
        <f ca="1">OFFSET(Volumes!$I46,0,F$84)</f>
        <v>2198.8433730119041</v>
      </c>
      <c r="G46" s="846">
        <f ca="1">OFFSET(Volumes!$I46,0,G$84)</f>
        <v>2234.7204959175024</v>
      </c>
      <c r="H46" s="846">
        <f ca="1">OFFSET(Volumes!$I46,0,H$84)</f>
        <v>2271.1830029226603</v>
      </c>
      <c r="I46" s="846">
        <f ca="1">OFFSET(Volumes!$I46,0,I$84)</f>
        <v>2308.2404453658428</v>
      </c>
      <c r="J46" s="846">
        <f ca="1">OFFSET(Volumes!$I46,0,J$84)</f>
        <v>2345.9025304286042</v>
      </c>
      <c r="K46" s="846">
        <f ca="1">OFFSET(Volumes!$I46,0,K$84)</f>
        <v>2384.1791236783797</v>
      </c>
      <c r="L46" s="846">
        <f ca="1">OFFSET(Volumes!$I46,0,L$84)</f>
        <v>2423.0802516527679</v>
      </c>
    </row>
    <row r="47" spans="2:12">
      <c r="B47" s="692" t="s">
        <v>70</v>
      </c>
      <c r="C47" s="846">
        <f>Volumes!I47</f>
        <v>12.927560006907271</v>
      </c>
      <c r="D47" s="846">
        <f ca="1">OFFSET(Volumes!$I47,0,D$84)</f>
        <v>26.954173789467191</v>
      </c>
      <c r="E47" s="846">
        <f ca="1">OFFSET(Volumes!$I47,0,E$84)</f>
        <v>19.000000000000007</v>
      </c>
      <c r="F47" s="846">
        <f ca="1">OFFSET(Volumes!$I47,0,F$84)</f>
        <v>22.906782385085187</v>
      </c>
      <c r="G47" s="846">
        <f ca="1">OFFSET(Volumes!$I47,0,G$84)</f>
        <v>23.280537722590552</v>
      </c>
      <c r="H47" s="846">
        <f ca="1">OFFSET(Volumes!$I47,0,H$84)</f>
        <v>23.66039138721866</v>
      </c>
      <c r="I47" s="846">
        <f ca="1">OFFSET(Volumes!$I47,0,I$84)</f>
        <v>24.046442881478143</v>
      </c>
      <c r="J47" s="846">
        <f ca="1">OFFSET(Volumes!$I47,0,J$84)</f>
        <v>24.438793331396511</v>
      </c>
      <c r="K47" s="846">
        <f ca="1">OFFSET(Volumes!$I47,0,K$84)</f>
        <v>24.837545513010078</v>
      </c>
      <c r="L47" s="846">
        <f ca="1">OFFSET(Volumes!$I47,0,L$84)</f>
        <v>25.242803879286097</v>
      </c>
    </row>
    <row r="48" spans="2:12">
      <c r="B48" s="692" t="s">
        <v>71</v>
      </c>
      <c r="C48" s="846">
        <f>Volumes!I48</f>
        <v>114.79488227690064</v>
      </c>
      <c r="D48" s="846">
        <f ca="1">OFFSET(Volumes!$I48,0,D$84)</f>
        <v>184.12918461043796</v>
      </c>
      <c r="E48" s="846">
        <f ca="1">OFFSET(Volumes!$I48,0,E$84)</f>
        <v>195.62927057055998</v>
      </c>
      <c r="F48" s="846">
        <f ca="1">OFFSET(Volumes!$I48,0,F$84)</f>
        <v>204.72036506523185</v>
      </c>
      <c r="G48" s="846">
        <f ca="1">OFFSET(Volumes!$I48,0,G$84)</f>
        <v>208.06065650611953</v>
      </c>
      <c r="H48" s="846">
        <f ca="1">OFFSET(Volumes!$I48,0,H$84)</f>
        <v>211.45544934898797</v>
      </c>
      <c r="I48" s="846">
        <f ca="1">OFFSET(Volumes!$I48,0,I$84)</f>
        <v>214.90563285840298</v>
      </c>
      <c r="J48" s="846">
        <f ca="1">OFFSET(Volumes!$I48,0,J$84)</f>
        <v>218.41211080849232</v>
      </c>
      <c r="K48" s="846">
        <f ca="1">OFFSET(Volumes!$I48,0,K$84)</f>
        <v>221.97580171968895</v>
      </c>
      <c r="L48" s="846">
        <f ca="1">OFFSET(Volumes!$I48,0,L$84)</f>
        <v>225.59763909933704</v>
      </c>
    </row>
    <row r="49" spans="2:12">
      <c r="B49" s="692" t="s">
        <v>72</v>
      </c>
      <c r="C49" s="846">
        <f>Volumes!I49</f>
        <v>6.9698909652572425</v>
      </c>
      <c r="D49" s="846">
        <f ca="1">OFFSET(Volumes!$I49,0,D$84)</f>
        <v>5.0458326869376355</v>
      </c>
      <c r="E49" s="846">
        <f ca="1">OFFSET(Volumes!$I49,0,E$84)</f>
        <v>8.9629249255417474</v>
      </c>
      <c r="F49" s="846">
        <f ca="1">OFFSET(Volumes!$I49,0,F$84)</f>
        <v>3.9067854694996571</v>
      </c>
      <c r="G49" s="846">
        <f ca="1">OFFSET(Volumes!$I49,0,G$84)</f>
        <v>3.9705299927228155</v>
      </c>
      <c r="H49" s="846">
        <f ca="1">OFFSET(Volumes!$I49,0,H$84)</f>
        <v>4.0353145946174722</v>
      </c>
      <c r="I49" s="846">
        <f ca="1">OFFSET(Volumes!$I49,0,I$84)</f>
        <v>4.1011562454830077</v>
      </c>
      <c r="J49" s="846">
        <f ca="1">OFFSET(Volumes!$I49,0,J$84)</f>
        <v>4.1680721925123372</v>
      </c>
      <c r="K49" s="846">
        <f ca="1">OFFSET(Volumes!$I49,0,K$84)</f>
        <v>4.2360799643098073</v>
      </c>
      <c r="L49" s="846">
        <f ca="1">OFFSET(Volumes!$I49,0,L$84)</f>
        <v>4.3051973754828055</v>
      </c>
    </row>
    <row r="50" spans="2:12">
      <c r="B50" s="692"/>
      <c r="C50" s="696"/>
      <c r="D50" s="696"/>
      <c r="E50" s="696"/>
      <c r="F50" s="696"/>
      <c r="G50" s="696"/>
      <c r="H50" s="705"/>
      <c r="I50" s="705"/>
      <c r="J50" s="705"/>
      <c r="K50" s="705"/>
      <c r="L50" s="705"/>
    </row>
    <row r="51" spans="2:12">
      <c r="B51" s="692" t="s">
        <v>73</v>
      </c>
      <c r="C51" s="696"/>
      <c r="D51" s="696"/>
      <c r="E51" s="696"/>
      <c r="F51" s="696"/>
      <c r="G51" s="696"/>
      <c r="H51" s="705"/>
      <c r="I51" s="705"/>
      <c r="J51" s="705"/>
      <c r="K51" s="705"/>
      <c r="L51" s="705"/>
    </row>
    <row r="52" spans="2:12">
      <c r="B52" s="692" t="s">
        <v>67</v>
      </c>
      <c r="C52" s="846">
        <f>Volumes!I52</f>
        <v>50.775794010067727</v>
      </c>
      <c r="D52" s="846">
        <f ca="1">OFFSET(Volumes!$I52,0,D$84)</f>
        <v>11.999999999999998</v>
      </c>
      <c r="E52" s="846">
        <f ca="1">OFFSET(Volumes!$I52,0,E$84)</f>
        <v>2</v>
      </c>
      <c r="F52" s="846">
        <f ca="1">OFFSET(Volumes!$I52,0,F$84)</f>
        <v>5</v>
      </c>
      <c r="G52" s="846">
        <f ca="1">OFFSET(Volumes!$I52,0,G$84)</f>
        <v>5.0815818064759544</v>
      </c>
      <c r="H52" s="846">
        <f ca="1">OFFSET(Volumes!$I52,0,H$84)</f>
        <v>5.1644947311814846</v>
      </c>
      <c r="I52" s="846">
        <f ca="1">OFFSET(Volumes!$I52,0,I$84)</f>
        <v>5.2487604931225516</v>
      </c>
      <c r="J52" s="846">
        <f ca="1">OFFSET(Volumes!$I52,0,J$84)</f>
        <v>5.334401165680263</v>
      </c>
      <c r="K52" s="846">
        <f ca="1">OFFSET(Volumes!$I52,0,K$84)</f>
        <v>5.4214391823929899</v>
      </c>
      <c r="L52" s="846">
        <f ca="1">OFFSET(Volumes!$I52,0,L$84)</f>
        <v>5.5098973428328177</v>
      </c>
    </row>
    <row r="53" spans="2:12">
      <c r="B53" s="692" t="s">
        <v>68</v>
      </c>
      <c r="C53" s="846">
        <f>Volumes!I53</f>
        <v>0</v>
      </c>
      <c r="D53" s="846">
        <f ca="1">OFFSET(Volumes!$I53,0,D$84)</f>
        <v>0</v>
      </c>
      <c r="E53" s="846">
        <f ca="1">OFFSET(Volumes!$I53,0,E$84)</f>
        <v>0</v>
      </c>
      <c r="F53" s="846">
        <f ca="1">OFFSET(Volumes!$I53,0,F$84)</f>
        <v>0</v>
      </c>
      <c r="G53" s="846">
        <f ca="1">OFFSET(Volumes!$I53,0,G$84)</f>
        <v>0</v>
      </c>
      <c r="H53" s="846">
        <f ca="1">OFFSET(Volumes!$I53,0,H$84)</f>
        <v>0</v>
      </c>
      <c r="I53" s="846">
        <f ca="1">OFFSET(Volumes!$I53,0,I$84)</f>
        <v>0</v>
      </c>
      <c r="J53" s="846">
        <f ca="1">OFFSET(Volumes!$I53,0,J$84)</f>
        <v>0</v>
      </c>
      <c r="K53" s="846">
        <f ca="1">OFFSET(Volumes!$I53,0,K$84)</f>
        <v>0</v>
      </c>
      <c r="L53" s="846">
        <f ca="1">OFFSET(Volumes!$I53,0,L$84)</f>
        <v>0</v>
      </c>
    </row>
    <row r="54" spans="2:12">
      <c r="B54" s="692" t="s">
        <v>69</v>
      </c>
      <c r="C54" s="846">
        <f>Volumes!I54</f>
        <v>71.638282137291668</v>
      </c>
      <c r="D54" s="846">
        <f ca="1">OFFSET(Volumes!$I54,0,D$84)</f>
        <v>19.816729252249299</v>
      </c>
      <c r="E54" s="846">
        <f ca="1">OFFSET(Volumes!$I54,0,E$84)</f>
        <v>7</v>
      </c>
      <c r="F54" s="846">
        <f ca="1">OFFSET(Volumes!$I54,0,F$84)</f>
        <v>5</v>
      </c>
      <c r="G54" s="846">
        <f ca="1">OFFSET(Volumes!$I54,0,G$84)</f>
        <v>5.0815818064759544</v>
      </c>
      <c r="H54" s="846">
        <f ca="1">OFFSET(Volumes!$I54,0,H$84)</f>
        <v>5.1644947311814846</v>
      </c>
      <c r="I54" s="846">
        <f ca="1">OFFSET(Volumes!$I54,0,I$84)</f>
        <v>5.2487604931225516</v>
      </c>
      <c r="J54" s="846">
        <f ca="1">OFFSET(Volumes!$I54,0,J$84)</f>
        <v>5.334401165680263</v>
      </c>
      <c r="K54" s="846">
        <f ca="1">OFFSET(Volumes!$I54,0,K$84)</f>
        <v>5.4214391823929899</v>
      </c>
      <c r="L54" s="846">
        <f ca="1">OFFSET(Volumes!$I54,0,L$84)</f>
        <v>5.5098973428328177</v>
      </c>
    </row>
    <row r="55" spans="2:12">
      <c r="B55" s="692" t="s">
        <v>70</v>
      </c>
      <c r="C55" s="846">
        <f>Volumes!I55</f>
        <v>2.2751280845481774</v>
      </c>
      <c r="D55" s="846">
        <f ca="1">OFFSET(Volumes!$I55,0,D$84)</f>
        <v>0</v>
      </c>
      <c r="E55" s="846">
        <f ca="1">OFFSET(Volumes!$I55,0,E$84)</f>
        <v>0</v>
      </c>
      <c r="F55" s="846">
        <f ca="1">OFFSET(Volumes!$I55,0,F$84)</f>
        <v>0</v>
      </c>
      <c r="G55" s="846">
        <f ca="1">OFFSET(Volumes!$I55,0,G$84)</f>
        <v>0</v>
      </c>
      <c r="H55" s="846">
        <f ca="1">OFFSET(Volumes!$I55,0,H$84)</f>
        <v>0</v>
      </c>
      <c r="I55" s="846">
        <f ca="1">OFFSET(Volumes!$I55,0,I$84)</f>
        <v>0</v>
      </c>
      <c r="J55" s="846">
        <f ca="1">OFFSET(Volumes!$I55,0,J$84)</f>
        <v>0</v>
      </c>
      <c r="K55" s="846">
        <f ca="1">OFFSET(Volumes!$I55,0,K$84)</f>
        <v>0</v>
      </c>
      <c r="L55" s="846">
        <f ca="1">OFFSET(Volumes!$I55,0,L$84)</f>
        <v>0</v>
      </c>
    </row>
    <row r="56" spans="2:12">
      <c r="B56" s="692" t="s">
        <v>71</v>
      </c>
      <c r="C56" s="846">
        <f>Volumes!I56</f>
        <v>80.497569862872865</v>
      </c>
      <c r="D56" s="846">
        <f ca="1">OFFSET(Volumes!$I56,0,D$84)</f>
        <v>95.26671498558602</v>
      </c>
      <c r="E56" s="846">
        <f ca="1">OFFSET(Volumes!$I56,0,E$84)</f>
        <v>130.85170647747765</v>
      </c>
      <c r="F56" s="846">
        <f ca="1">OFFSET(Volumes!$I56,0,F$84)</f>
        <v>97.953392967921289</v>
      </c>
      <c r="G56" s="846">
        <f ca="1">OFFSET(Volumes!$I56,0,G$84)</f>
        <v>99.551635917675696</v>
      </c>
      <c r="H56" s="846">
        <f ca="1">OFFSET(Volumes!$I56,0,H$84)</f>
        <v>101.1759563768358</v>
      </c>
      <c r="I56" s="846">
        <f ca="1">OFFSET(Volumes!$I56,0,I$84)</f>
        <v>102.82677983546672</v>
      </c>
      <c r="J56" s="846">
        <f ca="1">OFFSET(Volumes!$I56,0,J$84)</f>
        <v>104.50453872608324</v>
      </c>
      <c r="K56" s="846">
        <f ca="1">OFFSET(Volumes!$I56,0,K$84)</f>
        <v>106.20967253692528</v>
      </c>
      <c r="L56" s="846">
        <f ca="1">OFFSET(Volumes!$I56,0,L$84)</f>
        <v>107.94262792708167</v>
      </c>
    </row>
    <row r="57" spans="2:12">
      <c r="B57" s="692" t="s">
        <v>72</v>
      </c>
      <c r="C57" s="846">
        <f>Volumes!I57</f>
        <v>5.2409268067807977</v>
      </c>
      <c r="D57" s="846">
        <f ca="1">OFFSET(Volumes!$I57,0,D$84)</f>
        <v>12</v>
      </c>
      <c r="E57" s="846">
        <f ca="1">OFFSET(Volumes!$I57,0,E$84)</f>
        <v>8.0000000000000018</v>
      </c>
      <c r="F57" s="846">
        <f ca="1">OFFSET(Volumes!$I57,0,F$84)</f>
        <v>9.9533911527165948</v>
      </c>
      <c r="G57" s="846">
        <f ca="1">OFFSET(Volumes!$I57,0,G$84)</f>
        <v>10.115794278876676</v>
      </c>
      <c r="H57" s="846">
        <f ca="1">OFFSET(Volumes!$I57,0,H$84)</f>
        <v>10.280847233118653</v>
      </c>
      <c r="I57" s="846">
        <f ca="1">OFFSET(Volumes!$I57,0,I$84)</f>
        <v>10.448593250994881</v>
      </c>
      <c r="J57" s="846">
        <f ca="1">OFFSET(Volumes!$I57,0,J$84)</f>
        <v>10.619076273504605</v>
      </c>
      <c r="K57" s="846">
        <f ca="1">OFFSET(Volumes!$I57,0,K$84)</f>
        <v>10.792340958604296</v>
      </c>
      <c r="L57" s="846">
        <f ca="1">OFFSET(Volumes!$I57,0,L$84)</f>
        <v>10.96843269290577</v>
      </c>
    </row>
    <row r="58" spans="2:12">
      <c r="B58" s="692"/>
      <c r="C58" s="696"/>
      <c r="D58" s="696"/>
      <c r="E58" s="696"/>
      <c r="F58" s="696"/>
      <c r="G58" s="696"/>
      <c r="H58" s="705"/>
      <c r="I58" s="705"/>
      <c r="J58" s="705"/>
      <c r="K58" s="705"/>
      <c r="L58" s="705"/>
    </row>
    <row r="59" spans="2:12" ht="25.5">
      <c r="B59" s="695" t="s">
        <v>322</v>
      </c>
      <c r="C59" s="846"/>
      <c r="D59" s="696"/>
      <c r="E59" s="696"/>
      <c r="F59" s="696"/>
      <c r="G59" s="696"/>
      <c r="H59" s="705"/>
      <c r="I59" s="705"/>
      <c r="J59" s="705"/>
      <c r="K59" s="705"/>
      <c r="L59" s="705"/>
    </row>
    <row r="60" spans="2:12" ht="25.5">
      <c r="B60" s="695" t="s">
        <v>323</v>
      </c>
      <c r="C60" s="846"/>
      <c r="D60" s="696"/>
      <c r="E60" s="696"/>
      <c r="F60" s="696"/>
      <c r="G60" s="696"/>
      <c r="H60" s="705"/>
      <c r="I60" s="705"/>
      <c r="J60" s="705"/>
      <c r="K60" s="705"/>
      <c r="L60" s="705"/>
    </row>
    <row r="61" spans="2:12">
      <c r="B61" s="692"/>
      <c r="C61" s="696"/>
      <c r="D61" s="696"/>
      <c r="E61" s="696"/>
      <c r="F61" s="696"/>
      <c r="G61" s="696"/>
      <c r="H61" s="705"/>
      <c r="I61" s="705"/>
      <c r="J61" s="705"/>
      <c r="K61" s="705"/>
      <c r="L61" s="705"/>
    </row>
    <row r="62" spans="2:12">
      <c r="B62" s="692" t="s">
        <v>304</v>
      </c>
      <c r="C62" s="846">
        <f>Volumes!I62</f>
        <v>0</v>
      </c>
      <c r="D62" s="846">
        <f ca="1">OFFSET(Volumes!$I62,0,D$84)</f>
        <v>12609.040349697376</v>
      </c>
      <c r="E62" s="846">
        <f ca="1">OFFSET(Volumes!$I62,0,E$84)</f>
        <v>11300.745573779019</v>
      </c>
      <c r="F62" s="846">
        <f ca="1">OFFSET(Volumes!$I62,0,F$84)</f>
        <v>10957.028617266842</v>
      </c>
      <c r="G62" s="846">
        <f ca="1">OFFSET(Volumes!$I62,0,G$84)</f>
        <v>11135.807454907914</v>
      </c>
      <c r="H62" s="846">
        <f ca="1">OFFSET(Volumes!$I62,0,H$84)</f>
        <v>11317.503312655872</v>
      </c>
      <c r="I62" s="846">
        <f ca="1">OFFSET(Volumes!$I62,0,I$84)</f>
        <v>11502.163785664685</v>
      </c>
      <c r="J62" s="846">
        <f ca="1">OFFSET(Volumes!$I62,0,J$84)</f>
        <v>11689.83724566805</v>
      </c>
      <c r="K62" s="846">
        <f ca="1">OFFSET(Volumes!$I62,0,K$84)</f>
        <v>11880.572853650348</v>
      </c>
      <c r="L62" s="846">
        <f ca="1">OFFSET(Volumes!$I62,0,L$84)</f>
        <v>12074.420572724344</v>
      </c>
    </row>
    <row r="63" spans="2:12">
      <c r="B63" s="692" t="s">
        <v>324</v>
      </c>
      <c r="C63" s="846">
        <f>Volumes!I63</f>
        <v>0</v>
      </c>
      <c r="D63" s="846">
        <f ca="1">OFFSET(Volumes!$I63,0,D$84)</f>
        <v>2191.0000000000005</v>
      </c>
      <c r="E63" s="846">
        <f ca="1">OFFSET(Volumes!$I63,0,E$84)</f>
        <v>20140.930319252275</v>
      </c>
      <c r="F63" s="846">
        <f ca="1">OFFSET(Volumes!$I63,0,F$84)</f>
        <v>36667.026882891674</v>
      </c>
      <c r="G63" s="846">
        <f ca="1">OFFSET(Volumes!$I63,0,G$84)</f>
        <v>37265.29934113341</v>
      </c>
      <c r="H63" s="846">
        <f ca="1">OFFSET(Volumes!$I63,0,H$84)</f>
        <v>37873.333428956779</v>
      </c>
      <c r="I63" s="846">
        <f ca="1">OFFSET(Volumes!$I63,0,I$84)</f>
        <v>38491.288420636869</v>
      </c>
      <c r="J63" s="846">
        <f ca="1">OFFSET(Volumes!$I63,0,J$84)</f>
        <v>39119.326189225379</v>
      </c>
      <c r="K63" s="846">
        <f ca="1">OFFSET(Volumes!$I63,0,K$84)</f>
        <v>39757.611248953202</v>
      </c>
      <c r="L63" s="846">
        <f ca="1">OFFSET(Volumes!$I63,0,L$84)</f>
        <v>40406.31079832487</v>
      </c>
    </row>
    <row r="64" spans="2:12">
      <c r="B64" s="692" t="s">
        <v>325</v>
      </c>
      <c r="C64" s="846">
        <f>Volumes!I64</f>
        <v>0</v>
      </c>
      <c r="D64" s="846">
        <f ca="1">OFFSET(Volumes!$I64,0,D$84)</f>
        <v>5368.9999999999982</v>
      </c>
      <c r="E64" s="846">
        <f ca="1">OFFSET(Volumes!$I64,0,E$84)</f>
        <v>32036.902113758519</v>
      </c>
      <c r="F64" s="846">
        <f ca="1">OFFSET(Volumes!$I64,0,F$84)</f>
        <v>48788.49065206969</v>
      </c>
      <c r="G64" s="846">
        <f ca="1">OFFSET(Volumes!$I64,0,G$84)</f>
        <v>49584.541292595903</v>
      </c>
      <c r="H64" s="846">
        <f ca="1">OFFSET(Volumes!$I64,0,H$84)</f>
        <v>50393.580582982206</v>
      </c>
      <c r="I64" s="846">
        <f ca="1">OFFSET(Volumes!$I64,0,I$84)</f>
        <v>51215.820450732455</v>
      </c>
      <c r="J64" s="846">
        <f ca="1">OFFSET(Volumes!$I64,0,J$84)</f>
        <v>52051.476281236231</v>
      </c>
      <c r="K64" s="846">
        <f ca="1">OFFSET(Volumes!$I64,0,K$84)</f>
        <v>52900.76697418894</v>
      </c>
      <c r="L64" s="846">
        <f ca="1">OFFSET(Volumes!$I64,0,L$84)</f>
        <v>53763.915000932509</v>
      </c>
    </row>
    <row r="65" spans="2:13">
      <c r="B65" s="1192"/>
      <c r="C65" s="1193"/>
      <c r="D65" s="1193"/>
      <c r="E65" s="1193"/>
      <c r="F65" s="1193"/>
      <c r="G65" s="1193"/>
      <c r="H65" s="1193"/>
      <c r="I65" s="1193"/>
      <c r="J65" s="1193"/>
      <c r="K65" s="1193"/>
      <c r="L65" s="1193"/>
    </row>
    <row r="66" spans="2:13">
      <c r="B66" s="1192" t="s">
        <v>595</v>
      </c>
      <c r="C66" s="846">
        <f>Volumes!I66</f>
        <v>170205</v>
      </c>
      <c r="D66" s="846">
        <f ca="1">OFFSET(Volumes!$I66,0,D$84)</f>
        <v>173703</v>
      </c>
      <c r="E66" s="846">
        <f ca="1">OFFSET(Volumes!$I66,0,E$84)</f>
        <v>177718</v>
      </c>
      <c r="F66" s="846">
        <f ca="1">OFFSET(Volumes!$I66,0,F$84)</f>
        <v>180984</v>
      </c>
      <c r="G66" s="846">
        <f ca="1">OFFSET(Volumes!$I66,0,G$84)</f>
        <v>180984</v>
      </c>
      <c r="H66" s="846">
        <f ca="1">OFFSET(Volumes!$I66,0,H$84)</f>
        <v>0</v>
      </c>
      <c r="I66" s="846">
        <f ca="1">OFFSET(Volumes!$I66,0,I$84)</f>
        <v>0</v>
      </c>
      <c r="J66" s="846">
        <f ca="1">OFFSET(Volumes!$I66,0,J$84)</f>
        <v>0</v>
      </c>
      <c r="K66" s="846">
        <f ca="1">OFFSET(Volumes!$I66,0,K$84)</f>
        <v>0</v>
      </c>
      <c r="L66" s="846">
        <f ca="1">OFFSET(Volumes!$I66,0,L$84)</f>
        <v>0</v>
      </c>
    </row>
    <row r="67" spans="2:13">
      <c r="B67" s="692"/>
      <c r="C67" s="696"/>
      <c r="D67" s="696"/>
      <c r="E67" s="696"/>
      <c r="F67" s="696"/>
      <c r="G67" s="696"/>
      <c r="H67" s="705"/>
      <c r="I67" s="705"/>
      <c r="J67" s="705"/>
      <c r="K67" s="705"/>
      <c r="L67" s="705"/>
    </row>
    <row r="69" spans="2:13">
      <c r="B69" s="698" t="s">
        <v>39</v>
      </c>
      <c r="C69" s="699">
        <f>SUM(C9:C67)-SUM(Volumes!C9:C67)</f>
        <v>0</v>
      </c>
      <c r="D69" s="699">
        <f ca="1">SUM(D9:D67)-SUM(Volumes!P9:P67)</f>
        <v>0</v>
      </c>
      <c r="E69" s="699">
        <f ca="1">SUM(E9:E67)-SUM(Volumes!W9:W67)</f>
        <v>0</v>
      </c>
      <c r="F69" s="699">
        <f ca="1">SUM(F9:F67)-SUM(Volumes!AD9:AD67)</f>
        <v>0</v>
      </c>
      <c r="G69" s="699">
        <f ca="1">SUM(G9:G67)-SUM(Volumes!AK9:AK67)</f>
        <v>0</v>
      </c>
      <c r="H69" s="699">
        <f ca="1">SUM(H9:H67)-SUM(Volumes!AR9:AR67)</f>
        <v>0</v>
      </c>
      <c r="I69" s="699">
        <f ca="1">SUM(I9:I67)-SUM(Volumes!AY9:AY67)</f>
        <v>0</v>
      </c>
      <c r="J69" s="699">
        <f ca="1">SUM(J9:J67)-SUM(Volumes!BF9:BF67)</f>
        <v>0</v>
      </c>
      <c r="K69" s="699">
        <f ca="1">SUM(K9:K67)-SUM(Volumes!BM9:BM67)</f>
        <v>0</v>
      </c>
      <c r="L69" s="699">
        <f ca="1">SUM(L9:L67)-SUM(Volumes!BT9:BT67)</f>
        <v>0</v>
      </c>
      <c r="M69" s="699">
        <f ca="1">SUM(C69:L69)</f>
        <v>0</v>
      </c>
    </row>
    <row r="72" spans="2:13">
      <c r="B72" s="1278" t="s">
        <v>536</v>
      </c>
      <c r="C72" s="1279" t="s">
        <v>361</v>
      </c>
      <c r="D72" s="1279"/>
      <c r="E72" s="1279"/>
      <c r="F72" s="1279"/>
      <c r="G72" s="1279"/>
      <c r="H72" s="1280" t="s">
        <v>365</v>
      </c>
      <c r="I72" s="1279"/>
      <c r="J72" s="1279"/>
      <c r="K72" s="1279"/>
      <c r="L72" s="1281"/>
    </row>
    <row r="73" spans="2:13">
      <c r="B73" s="1278"/>
      <c r="C73" s="1282" t="s">
        <v>544</v>
      </c>
      <c r="D73" s="1282"/>
      <c r="E73" s="1282"/>
      <c r="F73" s="1282"/>
      <c r="G73" s="1282"/>
      <c r="H73" s="1283" t="s">
        <v>84</v>
      </c>
      <c r="I73" s="1282"/>
      <c r="J73" s="1282"/>
      <c r="K73" s="1282"/>
      <c r="L73" s="1284"/>
    </row>
    <row r="74" spans="2:13">
      <c r="B74" s="1278"/>
      <c r="C74" s="997">
        <v>2011</v>
      </c>
      <c r="D74" s="831">
        <v>2012</v>
      </c>
      <c r="E74" s="831">
        <v>2013</v>
      </c>
      <c r="F74" s="831">
        <v>2014</v>
      </c>
      <c r="G74" s="831">
        <v>2015</v>
      </c>
      <c r="H74" s="831">
        <v>2016</v>
      </c>
      <c r="I74" s="831">
        <v>2017</v>
      </c>
      <c r="J74" s="831">
        <v>2018</v>
      </c>
      <c r="K74" s="831">
        <v>2019</v>
      </c>
      <c r="L74" s="831">
        <v>2020</v>
      </c>
    </row>
    <row r="75" spans="2:13">
      <c r="B75" s="1025"/>
      <c r="C75" s="1018"/>
      <c r="D75" s="1018"/>
      <c r="E75" s="1018"/>
      <c r="F75" s="1018"/>
      <c r="G75" s="1018"/>
      <c r="H75" s="1018"/>
      <c r="I75" s="1018"/>
      <c r="J75" s="1018"/>
      <c r="K75" s="1018"/>
      <c r="L75" s="1018"/>
    </row>
    <row r="76" spans="2:13">
      <c r="B76" s="1025" t="s">
        <v>528</v>
      </c>
      <c r="C76" s="1018">
        <f>Inputs!H123</f>
        <v>312</v>
      </c>
      <c r="D76" s="1018">
        <f>Inputs!I123</f>
        <v>263</v>
      </c>
      <c r="E76" s="1018">
        <f>Inputs!J123</f>
        <v>243</v>
      </c>
      <c r="F76" s="1018">
        <f>Inputs!K123</f>
        <v>237</v>
      </c>
      <c r="G76" s="1018">
        <f>Inputs!L123</f>
        <v>237</v>
      </c>
      <c r="H76" s="1018">
        <f>Inputs!M123</f>
        <v>237</v>
      </c>
      <c r="I76" s="1018">
        <f>Inputs!N123</f>
        <v>237</v>
      </c>
      <c r="J76" s="1018">
        <f>Inputs!O123</f>
        <v>237</v>
      </c>
      <c r="K76" s="1018">
        <f>Inputs!P123</f>
        <v>237</v>
      </c>
      <c r="L76" s="1018">
        <f>Inputs!Q123</f>
        <v>237</v>
      </c>
    </row>
    <row r="77" spans="2:13">
      <c r="B77" s="1025" t="s">
        <v>529</v>
      </c>
      <c r="C77" s="1018">
        <f>Inputs!H124</f>
        <v>260</v>
      </c>
      <c r="D77" s="1018">
        <f>Inputs!I124</f>
        <v>9</v>
      </c>
      <c r="E77" s="1018">
        <f>Inputs!J124</f>
        <v>16</v>
      </c>
      <c r="F77" s="1018">
        <f>Inputs!K124</f>
        <v>46.99</v>
      </c>
      <c r="G77" s="1018">
        <f>Inputs!L124</f>
        <v>46.99</v>
      </c>
      <c r="H77" s="1018">
        <f>Inputs!M124</f>
        <v>46.99</v>
      </c>
      <c r="I77" s="1018">
        <f>Inputs!N124</f>
        <v>46.99</v>
      </c>
      <c r="J77" s="1018">
        <f>Inputs!O124</f>
        <v>46.99</v>
      </c>
      <c r="K77" s="1018">
        <f>Inputs!P124</f>
        <v>46.99</v>
      </c>
      <c r="L77" s="1018">
        <f>Inputs!Q124</f>
        <v>46.99</v>
      </c>
    </row>
    <row r="78" spans="2:13">
      <c r="B78" s="1025" t="s">
        <v>530</v>
      </c>
      <c r="C78" s="1018">
        <f>Inputs!H125</f>
        <v>2794</v>
      </c>
      <c r="D78" s="1018">
        <f>Inputs!I125</f>
        <v>2546</v>
      </c>
      <c r="E78" s="1018">
        <f>Inputs!J125</f>
        <v>1631</v>
      </c>
      <c r="F78" s="1018">
        <f>Inputs!K125</f>
        <v>1200</v>
      </c>
      <c r="G78" s="1018">
        <f>Inputs!L125</f>
        <v>1200</v>
      </c>
      <c r="H78" s="1018">
        <f>Inputs!M125</f>
        <v>0</v>
      </c>
      <c r="I78" s="1018">
        <f>Inputs!N125</f>
        <v>0</v>
      </c>
      <c r="J78" s="1018">
        <f>Inputs!O125</f>
        <v>0</v>
      </c>
      <c r="K78" s="1018">
        <f>Inputs!P125</f>
        <v>0</v>
      </c>
      <c r="L78" s="1018">
        <f>Inputs!Q125</f>
        <v>0</v>
      </c>
    </row>
    <row r="79" spans="2:13">
      <c r="B79" s="1025" t="s">
        <v>531</v>
      </c>
      <c r="C79" s="1018">
        <f>Inputs!H126</f>
        <v>125</v>
      </c>
      <c r="D79" s="1018">
        <f>Inputs!I126</f>
        <v>604</v>
      </c>
      <c r="E79" s="1018">
        <f>Inputs!J126</f>
        <v>764</v>
      </c>
      <c r="F79" s="1018">
        <f>Inputs!K126</f>
        <v>564</v>
      </c>
      <c r="G79" s="1018">
        <f>Inputs!L126</f>
        <v>564</v>
      </c>
      <c r="H79" s="1018">
        <f>Inputs!M126</f>
        <v>564</v>
      </c>
      <c r="I79" s="1018">
        <f>Inputs!N126</f>
        <v>564</v>
      </c>
      <c r="J79" s="1018">
        <f>Inputs!O126</f>
        <v>564</v>
      </c>
      <c r="K79" s="1018">
        <f>Inputs!P126</f>
        <v>564</v>
      </c>
      <c r="L79" s="1018">
        <f>Inputs!Q126</f>
        <v>564</v>
      </c>
    </row>
    <row r="80" spans="2:13">
      <c r="B80" s="1025" t="s">
        <v>532</v>
      </c>
      <c r="C80" s="1018">
        <f>Inputs!H127</f>
        <v>15</v>
      </c>
      <c r="D80" s="1018">
        <f>Inputs!I127</f>
        <v>52</v>
      </c>
      <c r="E80" s="1018">
        <f>Inputs!J127</f>
        <v>100</v>
      </c>
      <c r="F80" s="1018">
        <f>Inputs!K127</f>
        <v>115</v>
      </c>
      <c r="G80" s="1018">
        <f>Inputs!L127</f>
        <v>115</v>
      </c>
      <c r="H80" s="1018">
        <f>Inputs!M127</f>
        <v>115</v>
      </c>
      <c r="I80" s="1018">
        <f>Inputs!N127</f>
        <v>115</v>
      </c>
      <c r="J80" s="1018">
        <f>Inputs!O127</f>
        <v>115</v>
      </c>
      <c r="K80" s="1018">
        <f>Inputs!P127</f>
        <v>115</v>
      </c>
      <c r="L80" s="1018">
        <f>Inputs!Q127</f>
        <v>115</v>
      </c>
    </row>
    <row r="81" spans="2:13">
      <c r="B81" s="1025" t="s">
        <v>533</v>
      </c>
      <c r="C81" s="1018">
        <f>Inputs!H128</f>
        <v>7</v>
      </c>
      <c r="D81" s="1018">
        <f>Inputs!I128</f>
        <v>23</v>
      </c>
      <c r="E81" s="1018">
        <f>Inputs!J128</f>
        <v>28</v>
      </c>
      <c r="F81" s="1018">
        <f>Inputs!K128</f>
        <v>12</v>
      </c>
      <c r="G81" s="1018">
        <f>Inputs!L128</f>
        <v>12</v>
      </c>
      <c r="H81" s="1018">
        <f>Inputs!M128</f>
        <v>12</v>
      </c>
      <c r="I81" s="1018">
        <f>Inputs!N128</f>
        <v>12</v>
      </c>
      <c r="J81" s="1018">
        <f>Inputs!O128</f>
        <v>12</v>
      </c>
      <c r="K81" s="1018">
        <f>Inputs!P128</f>
        <v>12</v>
      </c>
      <c r="L81" s="1018">
        <f>Inputs!Q128</f>
        <v>12</v>
      </c>
    </row>
    <row r="82" spans="2:13">
      <c r="B82" s="1025" t="s">
        <v>534</v>
      </c>
      <c r="C82" s="1018">
        <f>Inputs!H129</f>
        <v>100</v>
      </c>
      <c r="D82" s="1018">
        <f>Inputs!I129</f>
        <v>217</v>
      </c>
      <c r="E82" s="1018">
        <f>Inputs!J129</f>
        <v>230</v>
      </c>
      <c r="F82" s="1018">
        <f>Inputs!K129</f>
        <v>265</v>
      </c>
      <c r="G82" s="1018">
        <f>Inputs!L129</f>
        <v>265</v>
      </c>
      <c r="H82" s="1018">
        <f>Inputs!M129</f>
        <v>265</v>
      </c>
      <c r="I82" s="1018">
        <f>Inputs!N129</f>
        <v>265</v>
      </c>
      <c r="J82" s="1018">
        <f>Inputs!O129</f>
        <v>265</v>
      </c>
      <c r="K82" s="1018">
        <f>Inputs!P129</f>
        <v>265</v>
      </c>
      <c r="L82" s="1018">
        <f>Inputs!Q129</f>
        <v>265</v>
      </c>
    </row>
    <row r="83" spans="2:13">
      <c r="B83" s="1212" t="s">
        <v>599</v>
      </c>
      <c r="C83" s="1018" t="str">
        <f>Inputs!H130</f>
        <v xml:space="preserve">                -  </v>
      </c>
      <c r="D83" s="1018" t="str">
        <f>Inputs!I130</f>
        <v xml:space="preserve">                -  </v>
      </c>
      <c r="E83" s="1018" t="str">
        <f>Inputs!J130</f>
        <v xml:space="preserve">                -  </v>
      </c>
      <c r="F83" s="1018" t="str">
        <f>Inputs!K130</f>
        <v xml:space="preserve">                -  </v>
      </c>
      <c r="G83" s="1018" t="str">
        <f>Inputs!L130</f>
        <v xml:space="preserve">                -  </v>
      </c>
      <c r="H83" s="1018">
        <f>Inputs!M130</f>
        <v>1</v>
      </c>
      <c r="I83" s="1018">
        <f>Inputs!N130</f>
        <v>1</v>
      </c>
      <c r="J83" s="1018">
        <f>Inputs!O130</f>
        <v>1</v>
      </c>
      <c r="K83" s="1018">
        <f>Inputs!P130</f>
        <v>1</v>
      </c>
      <c r="L83" s="1018">
        <f>Inputs!Q130</f>
        <v>1</v>
      </c>
    </row>
    <row r="84" spans="2:13">
      <c r="B84" s="703" t="s">
        <v>412</v>
      </c>
      <c r="D84" s="703">
        <f t="shared" ref="D84:J84" si="0">E84-7</f>
        <v>7</v>
      </c>
      <c r="E84" s="703">
        <f t="shared" si="0"/>
        <v>14</v>
      </c>
      <c r="F84" s="703">
        <f t="shared" si="0"/>
        <v>21</v>
      </c>
      <c r="G84" s="703">
        <f t="shared" si="0"/>
        <v>28</v>
      </c>
      <c r="H84" s="703">
        <f t="shared" si="0"/>
        <v>35</v>
      </c>
      <c r="I84" s="703">
        <f t="shared" si="0"/>
        <v>42</v>
      </c>
      <c r="J84" s="703">
        <f t="shared" si="0"/>
        <v>49</v>
      </c>
      <c r="K84" s="703">
        <f>L84-7</f>
        <v>56</v>
      </c>
      <c r="L84" s="703">
        <v>63</v>
      </c>
    </row>
    <row r="86" spans="2:13">
      <c r="M86" s="699">
        <f>SUM(C75:L83)-SUM(Inputs!G123:Q130)</f>
        <v>0</v>
      </c>
    </row>
  </sheetData>
  <mergeCells count="10">
    <mergeCell ref="B6:B8"/>
    <mergeCell ref="C6:G6"/>
    <mergeCell ref="H6:L6"/>
    <mergeCell ref="C7:G7"/>
    <mergeCell ref="H7:L7"/>
    <mergeCell ref="B72:B74"/>
    <mergeCell ref="C72:G72"/>
    <mergeCell ref="H72:L72"/>
    <mergeCell ref="C73:G73"/>
    <mergeCell ref="H73:L73"/>
  </mergeCells>
  <hyperlinks>
    <hyperlink ref="A3" location="Menu!A4" display="Menu"/>
  </hyperlinks>
  <pageMargins left="0.7" right="0.7" top="0.75" bottom="0.75" header="0.3" footer="0.3"/>
  <pageSetup paperSize="9" scale="23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rgb="FFCCFFFF"/>
  </sheetPr>
  <dimension ref="A1:CQ191"/>
  <sheetViews>
    <sheetView showGridLines="0" zoomScale="85" zoomScaleNormal="85" workbookViewId="0">
      <pane xSplit="2" topLeftCell="C1" activePane="topRight" state="frozen"/>
      <selection activeCell="H46" sqref="H46"/>
      <selection pane="topRight" activeCell="C1" sqref="C1"/>
    </sheetView>
  </sheetViews>
  <sheetFormatPr defaultRowHeight="12.75"/>
  <cols>
    <col min="1" max="1" width="3.7109375" customWidth="1"/>
    <col min="2" max="2" width="80.28515625" customWidth="1"/>
    <col min="3" max="30" width="11.140625" customWidth="1"/>
    <col min="31" max="80" width="10.7109375" style="54" customWidth="1"/>
  </cols>
  <sheetData>
    <row r="1" spans="1:95" s="40" customFormat="1" ht="18">
      <c r="A1" s="41" t="str">
        <f>Title!B12</f>
        <v>PAL 2016-20 Revised Proposal - ACS Model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47"/>
      <c r="AF1" s="47"/>
      <c r="AG1" s="47"/>
      <c r="AH1" s="47"/>
      <c r="AI1" s="47"/>
      <c r="AJ1" s="47"/>
      <c r="AK1" s="47"/>
      <c r="AL1" s="48"/>
      <c r="AM1" s="48"/>
      <c r="AN1" s="48"/>
      <c r="AO1" s="48"/>
      <c r="AP1" s="48"/>
      <c r="AQ1" s="48"/>
      <c r="AR1" s="48"/>
      <c r="AS1" s="37"/>
      <c r="AT1" s="37"/>
      <c r="AU1" s="37"/>
      <c r="AV1" s="37"/>
      <c r="AW1" s="37"/>
      <c r="AX1" s="37"/>
      <c r="AY1" s="37"/>
      <c r="AZ1" s="48"/>
      <c r="BA1" s="48"/>
      <c r="BB1" s="48"/>
      <c r="BC1" s="48"/>
      <c r="BD1" s="48"/>
      <c r="BE1" s="48"/>
      <c r="BF1" s="48"/>
      <c r="BG1" s="37"/>
      <c r="BH1" s="37"/>
      <c r="BI1" s="37"/>
      <c r="BJ1" s="37"/>
      <c r="BK1" s="37"/>
      <c r="BL1" s="37"/>
      <c r="BM1" s="37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38"/>
      <c r="CD1" s="38"/>
      <c r="CE1" s="38"/>
      <c r="CF1" s="38"/>
      <c r="CG1" s="42"/>
      <c r="CH1" s="42"/>
      <c r="CI1" s="42"/>
      <c r="CJ1" s="42"/>
      <c r="CK1" s="42"/>
      <c r="CL1" s="42"/>
      <c r="CM1" s="38"/>
      <c r="CN1" s="38"/>
      <c r="CO1" s="38"/>
      <c r="CP1" s="42"/>
      <c r="CQ1" s="42"/>
    </row>
    <row r="2" spans="1:95" s="40" customFormat="1" ht="15.75">
      <c r="A2" s="43" t="str">
        <f ca="1">MID(CELL("Filename",C1),FIND("]",CELL("Filename",C1))+1,255)</f>
        <v>Volumes</v>
      </c>
      <c r="B2" s="43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50"/>
      <c r="AF2" s="50"/>
      <c r="AG2" s="50"/>
      <c r="AH2" s="50"/>
      <c r="AI2" s="50"/>
      <c r="AJ2" s="50"/>
      <c r="AK2" s="50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39"/>
      <c r="CD2" s="39"/>
      <c r="CE2" s="39"/>
      <c r="CF2" s="39"/>
      <c r="CG2" s="44"/>
      <c r="CH2" s="44"/>
      <c r="CI2" s="44"/>
      <c r="CJ2" s="44"/>
      <c r="CK2" s="44"/>
      <c r="CL2" s="44"/>
      <c r="CM2" s="39"/>
      <c r="CN2" s="39"/>
      <c r="CO2" s="39"/>
      <c r="CP2" s="44"/>
      <c r="CQ2" s="44"/>
    </row>
    <row r="3" spans="1:95">
      <c r="A3" s="602" t="s">
        <v>2</v>
      </c>
      <c r="Q3" s="417"/>
      <c r="X3" s="417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</row>
    <row r="4" spans="1:95" ht="13.5" thickBot="1">
      <c r="A4" s="13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</row>
    <row r="5" spans="1:95" ht="13.5" thickBot="1">
      <c r="B5" s="2"/>
      <c r="C5" s="1300" t="s">
        <v>293</v>
      </c>
      <c r="D5" s="1301"/>
      <c r="E5" s="1301"/>
      <c r="F5" s="1301"/>
      <c r="G5" s="1301"/>
      <c r="H5" s="1302"/>
      <c r="I5" s="1301"/>
      <c r="J5" s="1301"/>
      <c r="K5" s="1301"/>
      <c r="L5" s="1301"/>
      <c r="M5" s="1301"/>
      <c r="N5" s="1301"/>
      <c r="O5" s="1302"/>
      <c r="P5" s="1301"/>
      <c r="Q5" s="1301"/>
      <c r="R5" s="1301"/>
      <c r="S5" s="1301"/>
      <c r="T5" s="1301"/>
      <c r="U5" s="1301"/>
      <c r="V5" s="1302"/>
      <c r="W5" s="1301"/>
      <c r="X5" s="1301"/>
      <c r="Y5" s="1301"/>
      <c r="Z5" s="1301"/>
      <c r="AA5" s="1301"/>
      <c r="AB5" s="1301"/>
      <c r="AC5" s="1302"/>
      <c r="AD5" s="1303"/>
      <c r="AE5" s="1300" t="s">
        <v>294</v>
      </c>
      <c r="AF5" s="1301"/>
      <c r="AG5" s="1301"/>
      <c r="AH5" s="1301"/>
      <c r="AI5" s="1301"/>
      <c r="AJ5" s="1302"/>
      <c r="AK5" s="1301"/>
      <c r="AL5" s="1301"/>
      <c r="AM5" s="1301"/>
      <c r="AN5" s="1301"/>
      <c r="AO5" s="1301"/>
      <c r="AP5" s="1301"/>
      <c r="AQ5" s="1302"/>
      <c r="AR5" s="1301"/>
      <c r="AS5" s="1301"/>
      <c r="AT5" s="1301"/>
      <c r="AU5" s="1301"/>
      <c r="AV5" s="1301"/>
      <c r="AW5" s="1301"/>
      <c r="AX5" s="1302"/>
      <c r="AY5" s="1301"/>
      <c r="AZ5" s="1301"/>
      <c r="BA5" s="1301"/>
      <c r="BB5" s="1301"/>
      <c r="BC5" s="1301"/>
      <c r="BD5" s="1301"/>
      <c r="BE5" s="1302"/>
      <c r="BF5" s="1301"/>
      <c r="BG5" s="1301"/>
      <c r="BH5" s="1301"/>
      <c r="BI5" s="1301"/>
      <c r="BJ5" s="1301"/>
      <c r="BK5" s="1301"/>
      <c r="BL5" s="1302"/>
      <c r="BM5" s="1301"/>
      <c r="BN5" s="1301"/>
      <c r="BO5" s="1301"/>
      <c r="BP5" s="1301"/>
      <c r="BQ5" s="1301"/>
      <c r="BR5" s="1301"/>
      <c r="BS5" s="1302"/>
      <c r="BT5" s="1303"/>
    </row>
    <row r="6" spans="1:95" ht="32.25" thickBot="1">
      <c r="A6" s="13"/>
      <c r="B6" s="832" t="s">
        <v>204</v>
      </c>
      <c r="C6" s="1291">
        <v>2011</v>
      </c>
      <c r="D6" s="1292"/>
      <c r="E6" s="1292"/>
      <c r="F6" s="1292"/>
      <c r="G6" s="1292"/>
      <c r="H6" s="1293"/>
      <c r="I6" s="1292"/>
      <c r="J6" s="1291">
        <v>2012</v>
      </c>
      <c r="K6" s="1292"/>
      <c r="L6" s="1292"/>
      <c r="M6" s="1292"/>
      <c r="N6" s="1292"/>
      <c r="O6" s="1293"/>
      <c r="P6" s="1296"/>
      <c r="Q6" s="1292">
        <v>2013</v>
      </c>
      <c r="R6" s="1292"/>
      <c r="S6" s="1292"/>
      <c r="T6" s="1292"/>
      <c r="U6" s="1292"/>
      <c r="V6" s="1293"/>
      <c r="W6" s="1292"/>
      <c r="X6" s="1291">
        <v>2014</v>
      </c>
      <c r="Y6" s="1292"/>
      <c r="Z6" s="1292"/>
      <c r="AA6" s="1292"/>
      <c r="AB6" s="1292"/>
      <c r="AC6" s="1293"/>
      <c r="AD6" s="1296"/>
      <c r="AE6" s="1289">
        <v>2015</v>
      </c>
      <c r="AF6" s="1289"/>
      <c r="AG6" s="1289"/>
      <c r="AH6" s="1289"/>
      <c r="AI6" s="1289"/>
      <c r="AJ6" s="1272"/>
      <c r="AK6" s="1289"/>
      <c r="AL6" s="1299">
        <v>2016</v>
      </c>
      <c r="AM6" s="1289"/>
      <c r="AN6" s="1289"/>
      <c r="AO6" s="1289"/>
      <c r="AP6" s="1289"/>
      <c r="AQ6" s="1272"/>
      <c r="AR6" s="1290"/>
      <c r="AS6" s="1289">
        <v>2017</v>
      </c>
      <c r="AT6" s="1289"/>
      <c r="AU6" s="1289"/>
      <c r="AV6" s="1289"/>
      <c r="AW6" s="1289"/>
      <c r="AX6" s="1272"/>
      <c r="AY6" s="1289"/>
      <c r="AZ6" s="1299">
        <v>2018</v>
      </c>
      <c r="BA6" s="1289"/>
      <c r="BB6" s="1289"/>
      <c r="BC6" s="1289"/>
      <c r="BD6" s="1289"/>
      <c r="BE6" s="1272"/>
      <c r="BF6" s="1290"/>
      <c r="BG6" s="1289">
        <v>2019</v>
      </c>
      <c r="BH6" s="1289"/>
      <c r="BI6" s="1289"/>
      <c r="BJ6" s="1289"/>
      <c r="BK6" s="1289"/>
      <c r="BL6" s="1272"/>
      <c r="BM6" s="1289"/>
      <c r="BN6" s="1299">
        <v>2020</v>
      </c>
      <c r="BO6" s="1289"/>
      <c r="BP6" s="1289"/>
      <c r="BQ6" s="1289"/>
      <c r="BR6" s="1289"/>
      <c r="BS6" s="1272"/>
      <c r="BT6" s="1290"/>
    </row>
    <row r="7" spans="1:95" ht="12.75" customHeight="1" thickBot="1">
      <c r="B7" s="307"/>
      <c r="C7" s="1294"/>
      <c r="D7" s="1294"/>
      <c r="E7" s="1294"/>
      <c r="F7" s="1294"/>
      <c r="G7" s="1294"/>
      <c r="H7" s="1295"/>
      <c r="I7" s="1294"/>
      <c r="J7" s="1297"/>
      <c r="K7" s="1294"/>
      <c r="L7" s="1294"/>
      <c r="M7" s="1294"/>
      <c r="N7" s="1294"/>
      <c r="O7" s="1295"/>
      <c r="P7" s="1298"/>
      <c r="Q7" s="1294"/>
      <c r="R7" s="1294"/>
      <c r="S7" s="1294"/>
      <c r="T7" s="1294"/>
      <c r="U7" s="1294"/>
      <c r="V7" s="1295"/>
      <c r="W7" s="1294"/>
      <c r="X7" s="1297"/>
      <c r="Y7" s="1294"/>
      <c r="Z7" s="1294"/>
      <c r="AA7" s="1294"/>
      <c r="AB7" s="1294"/>
      <c r="AC7" s="1295"/>
      <c r="AD7" s="1298"/>
      <c r="AE7" s="1289"/>
      <c r="AF7" s="1289"/>
      <c r="AG7" s="1289"/>
      <c r="AH7" s="1289"/>
      <c r="AI7" s="1289"/>
      <c r="AJ7" s="1272"/>
      <c r="AK7" s="1289"/>
      <c r="AL7" s="1289"/>
      <c r="AM7" s="1289"/>
      <c r="AN7" s="1289"/>
      <c r="AO7" s="1289"/>
      <c r="AP7" s="1289"/>
      <c r="AQ7" s="1272"/>
      <c r="AR7" s="1289"/>
      <c r="AS7" s="1289"/>
      <c r="AT7" s="1289"/>
      <c r="AU7" s="1289"/>
      <c r="AV7" s="1289"/>
      <c r="AW7" s="1289"/>
      <c r="AX7" s="1272"/>
      <c r="AY7" s="1289"/>
      <c r="AZ7" s="1289"/>
      <c r="BA7" s="1289"/>
      <c r="BB7" s="1289"/>
      <c r="BC7" s="1289"/>
      <c r="BD7" s="1289"/>
      <c r="BE7" s="1272"/>
      <c r="BF7" s="1289"/>
      <c r="BG7" s="1289"/>
      <c r="BH7" s="1289"/>
      <c r="BI7" s="1289"/>
      <c r="BJ7" s="1289"/>
      <c r="BK7" s="1289"/>
      <c r="BL7" s="1272"/>
      <c r="BM7" s="1289"/>
      <c r="BN7" s="1289"/>
      <c r="BO7" s="1289"/>
      <c r="BP7" s="1289"/>
      <c r="BQ7" s="1289"/>
      <c r="BR7" s="1289"/>
      <c r="BS7" s="1272"/>
      <c r="BT7" s="1290"/>
      <c r="BU7" s="53"/>
      <c r="BV7" s="53"/>
      <c r="BW7" s="53"/>
      <c r="BX7" s="53"/>
      <c r="BY7" s="53"/>
      <c r="BZ7" s="53"/>
      <c r="CA7" s="53"/>
      <c r="CB7" s="53"/>
    </row>
    <row r="8" spans="1:95" ht="26.25" thickBot="1">
      <c r="B8" s="307"/>
      <c r="C8" s="301" t="s">
        <v>265</v>
      </c>
      <c r="D8" s="302" t="s">
        <v>266</v>
      </c>
      <c r="E8" s="302" t="s">
        <v>267</v>
      </c>
      <c r="F8" s="302" t="s">
        <v>273</v>
      </c>
      <c r="G8" s="302" t="s">
        <v>274</v>
      </c>
      <c r="H8" s="897" t="s">
        <v>85</v>
      </c>
      <c r="I8" s="305" t="s">
        <v>0</v>
      </c>
      <c r="J8" s="301" t="s">
        <v>265</v>
      </c>
      <c r="K8" s="302" t="s">
        <v>266</v>
      </c>
      <c r="L8" s="302" t="s">
        <v>267</v>
      </c>
      <c r="M8" s="302" t="s">
        <v>273</v>
      </c>
      <c r="N8" s="302" t="s">
        <v>274</v>
      </c>
      <c r="O8" s="897" t="s">
        <v>85</v>
      </c>
      <c r="P8" s="303" t="s">
        <v>0</v>
      </c>
      <c r="Q8" s="304" t="s">
        <v>265</v>
      </c>
      <c r="R8" s="302" t="s">
        <v>266</v>
      </c>
      <c r="S8" s="302" t="s">
        <v>267</v>
      </c>
      <c r="T8" s="302" t="s">
        <v>273</v>
      </c>
      <c r="U8" s="302" t="s">
        <v>274</v>
      </c>
      <c r="V8" s="897" t="s">
        <v>85</v>
      </c>
      <c r="W8" s="303" t="s">
        <v>0</v>
      </c>
      <c r="X8" s="301" t="s">
        <v>265</v>
      </c>
      <c r="Y8" s="302" t="s">
        <v>266</v>
      </c>
      <c r="Z8" s="302" t="s">
        <v>267</v>
      </c>
      <c r="AA8" s="302" t="s">
        <v>273</v>
      </c>
      <c r="AB8" s="302" t="s">
        <v>274</v>
      </c>
      <c r="AC8" s="897" t="s">
        <v>85</v>
      </c>
      <c r="AD8" s="303" t="s">
        <v>0</v>
      </c>
      <c r="AE8" s="301" t="s">
        <v>265</v>
      </c>
      <c r="AF8" s="302" t="s">
        <v>266</v>
      </c>
      <c r="AG8" s="302" t="s">
        <v>267</v>
      </c>
      <c r="AH8" s="302" t="s">
        <v>273</v>
      </c>
      <c r="AI8" s="302" t="s">
        <v>274</v>
      </c>
      <c r="AJ8" s="897" t="s">
        <v>85</v>
      </c>
      <c r="AK8" s="303" t="s">
        <v>0</v>
      </c>
      <c r="AL8" s="301" t="s">
        <v>265</v>
      </c>
      <c r="AM8" s="302" t="s">
        <v>266</v>
      </c>
      <c r="AN8" s="302" t="s">
        <v>267</v>
      </c>
      <c r="AO8" s="302" t="s">
        <v>273</v>
      </c>
      <c r="AP8" s="302" t="s">
        <v>274</v>
      </c>
      <c r="AQ8" s="897" t="s">
        <v>85</v>
      </c>
      <c r="AR8" s="303" t="s">
        <v>0</v>
      </c>
      <c r="AS8" s="301" t="s">
        <v>265</v>
      </c>
      <c r="AT8" s="302" t="s">
        <v>266</v>
      </c>
      <c r="AU8" s="302" t="s">
        <v>267</v>
      </c>
      <c r="AV8" s="302" t="s">
        <v>273</v>
      </c>
      <c r="AW8" s="302" t="s">
        <v>274</v>
      </c>
      <c r="AX8" s="897" t="s">
        <v>85</v>
      </c>
      <c r="AY8" s="303" t="s">
        <v>0</v>
      </c>
      <c r="AZ8" s="301" t="s">
        <v>265</v>
      </c>
      <c r="BA8" s="302" t="s">
        <v>266</v>
      </c>
      <c r="BB8" s="302" t="s">
        <v>267</v>
      </c>
      <c r="BC8" s="302" t="s">
        <v>273</v>
      </c>
      <c r="BD8" s="302" t="s">
        <v>274</v>
      </c>
      <c r="BE8" s="897" t="s">
        <v>85</v>
      </c>
      <c r="BF8" s="303" t="s">
        <v>0</v>
      </c>
      <c r="BG8" s="301" t="s">
        <v>265</v>
      </c>
      <c r="BH8" s="302" t="s">
        <v>266</v>
      </c>
      <c r="BI8" s="302" t="s">
        <v>267</v>
      </c>
      <c r="BJ8" s="302" t="s">
        <v>273</v>
      </c>
      <c r="BK8" s="302" t="s">
        <v>274</v>
      </c>
      <c r="BL8" s="897" t="s">
        <v>85</v>
      </c>
      <c r="BM8" s="303" t="s">
        <v>0</v>
      </c>
      <c r="BN8" s="301" t="s">
        <v>265</v>
      </c>
      <c r="BO8" s="302" t="s">
        <v>266</v>
      </c>
      <c r="BP8" s="302" t="s">
        <v>267</v>
      </c>
      <c r="BQ8" s="302" t="s">
        <v>273</v>
      </c>
      <c r="BR8" s="302" t="s">
        <v>274</v>
      </c>
      <c r="BS8" s="897" t="s">
        <v>85</v>
      </c>
      <c r="BT8" s="303" t="s">
        <v>0</v>
      </c>
      <c r="BU8" s="53"/>
      <c r="BV8" s="53"/>
      <c r="BW8" s="53"/>
      <c r="BX8" s="53"/>
      <c r="BY8" s="53"/>
      <c r="BZ8" s="53"/>
      <c r="CA8" s="53"/>
      <c r="CB8" s="53"/>
    </row>
    <row r="9" spans="1:95" s="54" customFormat="1">
      <c r="A9"/>
      <c r="B9" s="309" t="s">
        <v>57</v>
      </c>
      <c r="C9" s="389">
        <f>IFERROR('2011-20 Revenue'!C9/'ACS 12.1'!C9,0)</f>
        <v>280.72726211325124</v>
      </c>
      <c r="D9" s="390">
        <f>IFERROR('2011-20 Revenue'!D9/'ACS 12.1'!D9,0)</f>
        <v>0</v>
      </c>
      <c r="E9" s="390">
        <f>IFERROR('2011-20 Revenue'!E9/'ACS 12.1'!E9,0)</f>
        <v>0</v>
      </c>
      <c r="F9" s="390">
        <f>IFERROR('2011-20 Revenue'!F9/'ACS 12.1'!F9,0)</f>
        <v>0</v>
      </c>
      <c r="G9" s="390">
        <f>IFERROR('2011-20 Revenue'!G9/'ACS 12.1'!G9,0)</f>
        <v>0</v>
      </c>
      <c r="H9" s="684"/>
      <c r="I9" s="321">
        <f>IFERROR('2011-20 Revenue'!I9/'ACS 12.1'!H9,0)</f>
        <v>280.72726211325124</v>
      </c>
      <c r="J9" s="389">
        <f>IFERROR('2011-20 Revenue'!J9/'ACS 12.1'!I9,0)</f>
        <v>431.80541423743819</v>
      </c>
      <c r="K9" s="390">
        <f>IFERROR('2011-20 Revenue'!K9/'ACS 12.1'!J9,0)</f>
        <v>0</v>
      </c>
      <c r="L9" s="390">
        <f>IFERROR('2011-20 Revenue'!L9/'ACS 12.1'!K9,0)</f>
        <v>0</v>
      </c>
      <c r="M9" s="390">
        <f>IFERROR('2011-20 Revenue'!M9/'ACS 12.1'!L9,0)</f>
        <v>0</v>
      </c>
      <c r="N9" s="390">
        <f>IFERROR('2011-20 Revenue'!N9/'ACS 12.1'!M9,0)</f>
        <v>0</v>
      </c>
      <c r="O9" s="684"/>
      <c r="P9" s="317">
        <f>IFERROR('2011-20 Revenue'!P9/'ACS 12.1'!N9,0)</f>
        <v>431.80541423743819</v>
      </c>
      <c r="Q9" s="389">
        <f>IFERROR('2011-20 Revenue'!Q9/'ACS 12.1'!O9,0)</f>
        <v>468.26590380833056</v>
      </c>
      <c r="R9" s="390">
        <f>IFERROR('2011-20 Revenue'!R9/'ACS 12.1'!P9,0)</f>
        <v>0</v>
      </c>
      <c r="S9" s="390">
        <f>IFERROR('2011-20 Revenue'!S9/'ACS 12.1'!Q9,0)</f>
        <v>0</v>
      </c>
      <c r="T9" s="390">
        <f>IFERROR('2011-20 Revenue'!T9/'ACS 12.1'!R9,0)</f>
        <v>0</v>
      </c>
      <c r="U9" s="390">
        <f>IFERROR('2011-20 Revenue'!U9/'ACS 12.1'!S9,0)</f>
        <v>0</v>
      </c>
      <c r="V9" s="684"/>
      <c r="W9" s="317">
        <f>IFERROR('2011-20 Revenue'!W9/'ACS 12.1'!T9,0)</f>
        <v>468.26590380833056</v>
      </c>
      <c r="X9" s="584">
        <f>IFERROR('2011-20 Revenue'!X9/'ACS 12.1'!U9,0)</f>
        <v>379.70189554070788</v>
      </c>
      <c r="Y9" s="585">
        <f>IFERROR('2011-20 Revenue'!Y9/'ACS 12.1'!V9,0)</f>
        <v>0</v>
      </c>
      <c r="Z9" s="585">
        <f>IFERROR('2011-20 Revenue'!Z9/'ACS 12.1'!W9,0)</f>
        <v>0</v>
      </c>
      <c r="AA9" s="585">
        <f>IFERROR('2011-20 Revenue'!AA9/'ACS 12.1'!X9,0)</f>
        <v>0</v>
      </c>
      <c r="AB9" s="585">
        <f>IFERROR('2011-20 Revenue'!AB9/'ACS 12.1'!Y9,0)</f>
        <v>0</v>
      </c>
      <c r="AC9" s="1054"/>
      <c r="AD9" s="583">
        <f>IFERROR('2011-20 Revenue'!AD9/'ACS 12.1'!Z9,0)</f>
        <v>379.70189554070788</v>
      </c>
      <c r="AE9" s="389">
        <f>X9*(1+Inputs!$L$136)</f>
        <v>385.8972488528189</v>
      </c>
      <c r="AF9" s="390">
        <f>Y9*(1+Inputs!$L$136)</f>
        <v>0</v>
      </c>
      <c r="AG9" s="390">
        <f>Z9*(1+Inputs!$L$136)</f>
        <v>0</v>
      </c>
      <c r="AH9" s="390">
        <f>AA9*(1+Inputs!$L$136)</f>
        <v>0</v>
      </c>
      <c r="AI9" s="390">
        <f>AB9*(1+Inputs!$L$136)</f>
        <v>0</v>
      </c>
      <c r="AJ9" s="390"/>
      <c r="AK9" s="317">
        <f>AD9*(1+Inputs!$L$136)</f>
        <v>385.8972488528189</v>
      </c>
      <c r="AL9" s="389">
        <f>IF('ACS 12.1'!AG9&lt;&gt;0,($AK9*(1+Inputs!$M$136)),0)</f>
        <v>392.1936877879217</v>
      </c>
      <c r="AM9" s="390">
        <f>IF('ACS 12.1'!AH9&lt;&gt;0,($AK9*(1+Inputs!$M$136)),0)</f>
        <v>0</v>
      </c>
      <c r="AN9" s="390">
        <f>IF('ACS 12.1'!AI9&lt;&gt;0,($AK9*(1+Inputs!$M$136)),0)</f>
        <v>0</v>
      </c>
      <c r="AO9" s="390">
        <f>IF('ACS 12.1'!AJ9&lt;&gt;0,($AK9*(1+Inputs!$M$136)),0)</f>
        <v>392.1936877879217</v>
      </c>
      <c r="AP9" s="390">
        <f>IF('ACS 12.1'!AK9&lt;&gt;0,($AK9*(1+Inputs!$M$136)),0)</f>
        <v>392.1936877879217</v>
      </c>
      <c r="AQ9" s="390">
        <f>IF('ACS 12.1'!AL9&lt;&gt;0,($AY9*(1+Inputs!$M$136)),0)</f>
        <v>405.09644683667153</v>
      </c>
      <c r="AR9" s="317">
        <f>AK9*(1+Inputs!$M$136)</f>
        <v>392.1936877879217</v>
      </c>
      <c r="AS9" s="389">
        <f>IF('ACS 12.1'!AN9&lt;&gt;0,($AR9*(1+Inputs!$M$136)),0)</f>
        <v>398.5928616955627</v>
      </c>
      <c r="AT9" s="390">
        <f>IF('ACS 12.1'!AO9&lt;&gt;0,($AR9*(1+Inputs!$M$136)),0)</f>
        <v>0</v>
      </c>
      <c r="AU9" s="390">
        <f>IF('ACS 12.1'!AP9&lt;&gt;0,($AR9*(1+Inputs!$M$136)),0)</f>
        <v>0</v>
      </c>
      <c r="AV9" s="390">
        <f>IF('ACS 12.1'!AQ9&lt;&gt;0,($AR9*(1+Inputs!$M$136)),0)</f>
        <v>398.5928616955627</v>
      </c>
      <c r="AW9" s="390">
        <f>IF('ACS 12.1'!AR9&lt;&gt;0,($AR9*(1+Inputs!$M$136)),0)</f>
        <v>398.5928616955627</v>
      </c>
      <c r="AX9" s="390">
        <f>IF('ACS 12.1'!AS9&lt;&gt;0,($AY9*(1+Inputs!$M$136)),0)</f>
        <v>405.09644683667153</v>
      </c>
      <c r="AY9" s="317">
        <f>AR9*(1+Inputs!$M$136)</f>
        <v>398.5928616955627</v>
      </c>
      <c r="AZ9" s="389">
        <f>IF('ACS 12.1'!AU9&lt;&gt;0,($AY9*(1+Inputs!$M$136)),0)</f>
        <v>405.09644683667153</v>
      </c>
      <c r="BA9" s="390">
        <f>IF('ACS 12.1'!AV9&lt;&gt;0,($AY9*(1+Inputs!$M$136)),0)</f>
        <v>0</v>
      </c>
      <c r="BB9" s="390">
        <f>IF('ACS 12.1'!AW9&lt;&gt;0,($AY9*(1+Inputs!$M$136)),0)</f>
        <v>0</v>
      </c>
      <c r="BC9" s="390">
        <f>IF('ACS 12.1'!AX9&lt;&gt;0,($AY9*(1+Inputs!$M$136)),0)</f>
        <v>405.09644683667153</v>
      </c>
      <c r="BD9" s="390">
        <f>IF('ACS 12.1'!AY9&lt;&gt;0,($AY9*(1+Inputs!$M$136)),0)</f>
        <v>405.09644683667153</v>
      </c>
      <c r="BE9" s="390">
        <f>IF('ACS 12.1'!AZ9&lt;&gt;0,($AY9*(1+Inputs!$M$136)),0)</f>
        <v>405.09644683667153</v>
      </c>
      <c r="BF9" s="317">
        <f>AY9*(1+Inputs!$M$136)</f>
        <v>405.09644683667153</v>
      </c>
      <c r="BG9" s="389">
        <f>IF('ACS 12.1'!BB9&lt;&gt;0,($BF9*(1+Inputs!$M$136)),0)</f>
        <v>411.70614682265676</v>
      </c>
      <c r="BH9" s="390">
        <f>IF('ACS 12.1'!BC9&lt;&gt;0,($BF9*(1+Inputs!$M$136)),0)</f>
        <v>0</v>
      </c>
      <c r="BI9" s="390">
        <f>IF('ACS 12.1'!BD9&lt;&gt;0,($BF9*(1+Inputs!$M$136)),0)</f>
        <v>0</v>
      </c>
      <c r="BJ9" s="390">
        <f>IF('ACS 12.1'!BE9&lt;&gt;0,($BF9*(1+Inputs!$M$136)),0)</f>
        <v>411.70614682265676</v>
      </c>
      <c r="BK9" s="390">
        <f>IF('ACS 12.1'!BF9&lt;&gt;0,($BF9*(1+Inputs!$M$136)),0)</f>
        <v>411.70614682265676</v>
      </c>
      <c r="BL9" s="390">
        <f>IF('ACS 12.1'!BG9&lt;&gt;0,($BF9*(1+Inputs!$M$136)),0)</f>
        <v>411.70614682265676</v>
      </c>
      <c r="BM9" s="317">
        <f>BF9*(1+Inputs!$M$136)</f>
        <v>411.70614682265676</v>
      </c>
      <c r="BN9" s="389">
        <f>IF('ACS 12.1'!BI9&lt;&gt;0,($BM9*(1+Inputs!$M$136)),0)</f>
        <v>418.42369306166614</v>
      </c>
      <c r="BO9" s="390">
        <f>IF('ACS 12.1'!BJ9&lt;&gt;0,($BM9*(1+Inputs!$M$136)),0)</f>
        <v>0</v>
      </c>
      <c r="BP9" s="390">
        <f>IF('ACS 12.1'!BK9&lt;&gt;0,($BM9*(1+Inputs!$M$136)),0)</f>
        <v>0</v>
      </c>
      <c r="BQ9" s="390">
        <f>IF('ACS 12.1'!BL9&lt;&gt;0,($BM9*(1+Inputs!$M$136)),0)</f>
        <v>418.42369306166614</v>
      </c>
      <c r="BR9" s="390">
        <f>IF('ACS 12.1'!BM9&lt;&gt;0,($BM9*(1+Inputs!$M$136)),0)</f>
        <v>418.42369306166614</v>
      </c>
      <c r="BS9" s="390">
        <f>IF('ACS 12.1'!BN9&lt;&gt;0,($BM9*(1+Inputs!$M$136)),0)</f>
        <v>418.42369306166614</v>
      </c>
      <c r="BT9" s="317">
        <f>BM9*(1+Inputs!$M$136)</f>
        <v>418.42369306166614</v>
      </c>
      <c r="BU9" s="53"/>
      <c r="BV9" s="53"/>
      <c r="BW9" s="53"/>
      <c r="BX9" s="53"/>
      <c r="BY9" s="53"/>
      <c r="BZ9" s="53"/>
      <c r="CA9" s="53"/>
      <c r="CB9" s="53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</row>
    <row r="10" spans="1:95">
      <c r="B10" s="309" t="s">
        <v>58</v>
      </c>
      <c r="C10" s="391">
        <f>IFERROR('2011-20 Revenue'!C10/'ACS 12.1'!C10,0)</f>
        <v>60</v>
      </c>
      <c r="D10" s="272">
        <f>IFERROR('2011-20 Revenue'!D10/'ACS 12.1'!D10,0)</f>
        <v>0</v>
      </c>
      <c r="E10" s="272">
        <f>IFERROR('2011-20 Revenue'!E10/'ACS 12.1'!E10,0)</f>
        <v>0</v>
      </c>
      <c r="F10" s="308">
        <f>IFERROR('2011-20 Revenue'!F10/'ACS 12.1'!F10,0)</f>
        <v>0</v>
      </c>
      <c r="G10" s="272">
        <f>IFERROR('2011-20 Revenue'!G10/'ACS 12.1'!G10,0)</f>
        <v>0</v>
      </c>
      <c r="H10" s="684"/>
      <c r="I10" s="321">
        <f>IFERROR('2011-20 Revenue'!I10/'ACS 12.1'!H10,0)</f>
        <v>60</v>
      </c>
      <c r="J10" s="391">
        <f>IFERROR('2011-20 Revenue'!J10/'ACS 12.1'!I10,0)</f>
        <v>108.97404580152671</v>
      </c>
      <c r="K10" s="272">
        <f>IFERROR('2011-20 Revenue'!K10/'ACS 12.1'!J10,0)</f>
        <v>0</v>
      </c>
      <c r="L10" s="272">
        <f>IFERROR('2011-20 Revenue'!L10/'ACS 12.1'!K10,0)</f>
        <v>0</v>
      </c>
      <c r="M10" s="308">
        <f>IFERROR('2011-20 Revenue'!M10/'ACS 12.1'!L10,0)</f>
        <v>0</v>
      </c>
      <c r="N10" s="272">
        <f>IFERROR('2011-20 Revenue'!N10/'ACS 12.1'!M10,0)</f>
        <v>0</v>
      </c>
      <c r="O10" s="684"/>
      <c r="P10" s="317">
        <f>IFERROR('2011-20 Revenue'!P10/'ACS 12.1'!N10,0)</f>
        <v>108.97404580152671</v>
      </c>
      <c r="Q10" s="391">
        <f>IFERROR('2011-20 Revenue'!Q10/'ACS 12.1'!O10,0)</f>
        <v>62.555424875036771</v>
      </c>
      <c r="R10" s="272">
        <f>IFERROR('2011-20 Revenue'!R10/'ACS 12.1'!P10,0)</f>
        <v>0</v>
      </c>
      <c r="S10" s="272">
        <f>IFERROR('2011-20 Revenue'!S10/'ACS 12.1'!Q10,0)</f>
        <v>0</v>
      </c>
      <c r="T10" s="308">
        <f>IFERROR('2011-20 Revenue'!T10/'ACS 12.1'!R10,0)</f>
        <v>0</v>
      </c>
      <c r="U10" s="272">
        <f>IFERROR('2011-20 Revenue'!U10/'ACS 12.1'!S10,0)</f>
        <v>0</v>
      </c>
      <c r="V10" s="684"/>
      <c r="W10" s="317">
        <f>IFERROR('2011-20 Revenue'!W10/'ACS 12.1'!T10,0)</f>
        <v>62.555424875036771</v>
      </c>
      <c r="X10" s="586">
        <f>IFERROR('2011-20 Revenue'!X10/'ACS 12.1'!U10,0)</f>
        <v>55.114655038156016</v>
      </c>
      <c r="Y10" s="587">
        <f>IFERROR('2011-20 Revenue'!Y10/'ACS 12.1'!V10,0)</f>
        <v>0</v>
      </c>
      <c r="Z10" s="587">
        <f>IFERROR('2011-20 Revenue'!Z10/'ACS 12.1'!W10,0)</f>
        <v>0</v>
      </c>
      <c r="AA10" s="588">
        <f>IFERROR('2011-20 Revenue'!AA10/'ACS 12.1'!X10,0)</f>
        <v>0</v>
      </c>
      <c r="AB10" s="587">
        <f>IFERROR('2011-20 Revenue'!AB10/'ACS 12.1'!Y10,0)</f>
        <v>0</v>
      </c>
      <c r="AC10" s="1054"/>
      <c r="AD10" s="583">
        <f>IFERROR('2011-20 Revenue'!AD10/'ACS 12.1'!Z10,0)</f>
        <v>55.114655038156016</v>
      </c>
      <c r="AE10" s="391">
        <f>X10*(1+Inputs!$L$136)</f>
        <v>56.01392566241838</v>
      </c>
      <c r="AF10" s="272">
        <f>Y10*(1+Inputs!$L$136)</f>
        <v>0</v>
      </c>
      <c r="AG10" s="272">
        <f>Z10*(1+Inputs!$L$136)</f>
        <v>0</v>
      </c>
      <c r="AH10" s="308">
        <f>AA10*(1+Inputs!$L$136)</f>
        <v>0</v>
      </c>
      <c r="AI10" s="272">
        <f>AB10*(1+Inputs!$L$136)</f>
        <v>0</v>
      </c>
      <c r="AJ10" s="272"/>
      <c r="AK10" s="317">
        <f>AD10*(1+Inputs!$L$136)</f>
        <v>56.01392566241838</v>
      </c>
      <c r="AL10" s="391">
        <f>IF('ACS 12.1'!AG10&lt;&gt;0,($AK10*(1+Inputs!$M$136)),0)</f>
        <v>56.927869111088363</v>
      </c>
      <c r="AM10" s="272">
        <f>IF('ACS 12.1'!AH10&lt;&gt;0,($AK10*(1+Inputs!$M$136)),0)</f>
        <v>0</v>
      </c>
      <c r="AN10" s="272">
        <f>IF('ACS 12.1'!AI10&lt;&gt;0,($AK10*(1+Inputs!$M$136)),0)</f>
        <v>0</v>
      </c>
      <c r="AO10" s="308">
        <f>IF('ACS 12.1'!AJ10&lt;&gt;0,($AK10*(1+Inputs!$M$136)),0)</f>
        <v>56.927869111088363</v>
      </c>
      <c r="AP10" s="272">
        <f>IF('ACS 12.1'!AK10&lt;&gt;0,($AK10*(1+Inputs!$M$136)),0)</f>
        <v>56.927869111088363</v>
      </c>
      <c r="AQ10" s="272">
        <f>IF('ACS 12.1'!AL10&lt;&gt;0,($AY10*(1+Inputs!$M$136)),0)</f>
        <v>58.800736016321011</v>
      </c>
      <c r="AR10" s="317">
        <f>AK10*(1+Inputs!$M$136)</f>
        <v>56.927869111088363</v>
      </c>
      <c r="AS10" s="391">
        <f>IF('ACS 12.1'!AN10&lt;&gt;0,($AR10*(1+Inputs!$M$136)),0)</f>
        <v>57.856724791270217</v>
      </c>
      <c r="AT10" s="272">
        <f>IF('ACS 12.1'!AO10&lt;&gt;0,($AR10*(1+Inputs!$M$136)),0)</f>
        <v>0</v>
      </c>
      <c r="AU10" s="272">
        <f>IF('ACS 12.1'!AP10&lt;&gt;0,($AR10*(1+Inputs!$M$136)),0)</f>
        <v>0</v>
      </c>
      <c r="AV10" s="308">
        <f>IF('ACS 12.1'!AQ10&lt;&gt;0,($AR10*(1+Inputs!$M$136)),0)</f>
        <v>57.856724791270217</v>
      </c>
      <c r="AW10" s="272">
        <f>IF('ACS 12.1'!AR10&lt;&gt;0,($AR10*(1+Inputs!$M$136)),0)</f>
        <v>57.856724791270217</v>
      </c>
      <c r="AX10" s="272">
        <f>IF('ACS 12.1'!AS10&lt;&gt;0,($AY10*(1+Inputs!$M$136)),0)</f>
        <v>58.800736016321011</v>
      </c>
      <c r="AY10" s="317">
        <f>AR10*(1+Inputs!$M$136)</f>
        <v>57.856724791270217</v>
      </c>
      <c r="AZ10" s="391">
        <f>IF('ACS 12.1'!AU10&lt;&gt;0,($AY10*(1+Inputs!$M$136)),0)</f>
        <v>58.800736016321011</v>
      </c>
      <c r="BA10" s="272">
        <f>IF('ACS 12.1'!AV10&lt;&gt;0,($AY10*(1+Inputs!$M$136)),0)</f>
        <v>0</v>
      </c>
      <c r="BB10" s="272">
        <f>IF('ACS 12.1'!AW10&lt;&gt;0,($AY10*(1+Inputs!$M$136)),0)</f>
        <v>0</v>
      </c>
      <c r="BC10" s="308">
        <f>IF('ACS 12.1'!AX10&lt;&gt;0,($AY10*(1+Inputs!$M$136)),0)</f>
        <v>58.800736016321011</v>
      </c>
      <c r="BD10" s="272">
        <f>IF('ACS 12.1'!AY10&lt;&gt;0,($AY10*(1+Inputs!$M$136)),0)</f>
        <v>58.800736016321011</v>
      </c>
      <c r="BE10" s="272">
        <f>IF('ACS 12.1'!AZ10&lt;&gt;0,($AY10*(1+Inputs!$M$136)),0)</f>
        <v>58.800736016321011</v>
      </c>
      <c r="BF10" s="317">
        <f>AY10*(1+Inputs!$M$136)</f>
        <v>58.800736016321011</v>
      </c>
      <c r="BG10" s="391">
        <f>IF('ACS 12.1'!BB10&lt;&gt;0,($BF10*(1+Inputs!$M$136)),0)</f>
        <v>59.760150069586444</v>
      </c>
      <c r="BH10" s="272">
        <f>IF('ACS 12.1'!BC10&lt;&gt;0,($BF10*(1+Inputs!$M$136)),0)</f>
        <v>0</v>
      </c>
      <c r="BI10" s="272">
        <f>IF('ACS 12.1'!BD10&lt;&gt;0,($BF10*(1+Inputs!$M$136)),0)</f>
        <v>0</v>
      </c>
      <c r="BJ10" s="308">
        <f>IF('ACS 12.1'!BE10&lt;&gt;0,($BF10*(1+Inputs!$M$136)),0)</f>
        <v>59.760150069586444</v>
      </c>
      <c r="BK10" s="272">
        <f>IF('ACS 12.1'!BF10&lt;&gt;0,($BF10*(1+Inputs!$M$136)),0)</f>
        <v>59.760150069586444</v>
      </c>
      <c r="BL10" s="272">
        <f>IF('ACS 12.1'!BG10&lt;&gt;0,($BF10*(1+Inputs!$M$136)),0)</f>
        <v>59.760150069586444</v>
      </c>
      <c r="BM10" s="317">
        <f>BF10*(1+Inputs!$M$136)</f>
        <v>59.760150069586444</v>
      </c>
      <c r="BN10" s="391">
        <f>IF('ACS 12.1'!BI10&lt;&gt;0,($BM10*(1+Inputs!$M$136)),0)</f>
        <v>60.735218269176642</v>
      </c>
      <c r="BO10" s="272">
        <f>IF('ACS 12.1'!BJ10&lt;&gt;0,($BM10*(1+Inputs!$M$136)),0)</f>
        <v>0</v>
      </c>
      <c r="BP10" s="272">
        <f>IF('ACS 12.1'!BK10&lt;&gt;0,($BM10*(1+Inputs!$M$136)),0)</f>
        <v>0</v>
      </c>
      <c r="BQ10" s="308">
        <f>IF('ACS 12.1'!BL10&lt;&gt;0,($BM10*(1+Inputs!$M$136)),0)</f>
        <v>60.735218269176642</v>
      </c>
      <c r="BR10" s="272">
        <f>IF('ACS 12.1'!BM10&lt;&gt;0,($BM10*(1+Inputs!$M$136)),0)</f>
        <v>60.735218269176642</v>
      </c>
      <c r="BS10" s="684">
        <f>IF('ACS 12.1'!BN10&lt;&gt;0,($BM10*(1+Inputs!$M$136)),0)</f>
        <v>60.735218269176642</v>
      </c>
      <c r="BT10" s="317">
        <f>BM10*(1+Inputs!$M$136)</f>
        <v>60.735218269176642</v>
      </c>
      <c r="BU10" s="53"/>
      <c r="BV10" s="53"/>
      <c r="BW10" s="53"/>
      <c r="BX10" s="53"/>
      <c r="BY10" s="53"/>
      <c r="BZ10" s="53"/>
      <c r="CA10" s="53"/>
      <c r="CB10" s="53"/>
    </row>
    <row r="11" spans="1:95">
      <c r="B11" s="309" t="s">
        <v>49</v>
      </c>
      <c r="C11" s="391">
        <f>IFERROR('2011-20 Revenue'!C11/'ACS 12.1'!C11,0)</f>
        <v>400.3517884146525</v>
      </c>
      <c r="D11" s="272">
        <f>IFERROR('2011-20 Revenue'!D11/'ACS 12.1'!D11,0)</f>
        <v>0</v>
      </c>
      <c r="E11" s="272">
        <f>IFERROR('2011-20 Revenue'!E11/'ACS 12.1'!E11,0)</f>
        <v>0</v>
      </c>
      <c r="F11" s="308">
        <f>IFERROR('2011-20 Revenue'!F11/'ACS 12.1'!F11,0)</f>
        <v>0</v>
      </c>
      <c r="G11" s="272">
        <f>IFERROR('2011-20 Revenue'!G11/'ACS 12.1'!G11,0)</f>
        <v>0</v>
      </c>
      <c r="H11" s="684"/>
      <c r="I11" s="321">
        <f>IFERROR('2011-20 Revenue'!I11/'ACS 12.1'!H11,0)</f>
        <v>400.3517884146525</v>
      </c>
      <c r="J11" s="391">
        <f>IFERROR('2011-20 Revenue'!J11/'ACS 12.1'!I11,0)</f>
        <v>418.44212138166574</v>
      </c>
      <c r="K11" s="272">
        <f>IFERROR('2011-20 Revenue'!K11/'ACS 12.1'!J11,0)</f>
        <v>0</v>
      </c>
      <c r="L11" s="272">
        <f>IFERROR('2011-20 Revenue'!L11/'ACS 12.1'!K11,0)</f>
        <v>0</v>
      </c>
      <c r="M11" s="308">
        <f>IFERROR('2011-20 Revenue'!M11/'ACS 12.1'!L11,0)</f>
        <v>0</v>
      </c>
      <c r="N11" s="272">
        <f>IFERROR('2011-20 Revenue'!N11/'ACS 12.1'!M11,0)</f>
        <v>0</v>
      </c>
      <c r="O11" s="684"/>
      <c r="P11" s="317">
        <f>IFERROR('2011-20 Revenue'!P11/'ACS 12.1'!N11,0)</f>
        <v>418.44212138166574</v>
      </c>
      <c r="Q11" s="391">
        <f>IFERROR('2011-20 Revenue'!Q11/'ACS 12.1'!O11,0)</f>
        <v>310.70351046333622</v>
      </c>
      <c r="R11" s="272">
        <f>IFERROR('2011-20 Revenue'!R11/'ACS 12.1'!P11,0)</f>
        <v>0</v>
      </c>
      <c r="S11" s="272">
        <f>IFERROR('2011-20 Revenue'!S11/'ACS 12.1'!Q11,0)</f>
        <v>0</v>
      </c>
      <c r="T11" s="308">
        <f>IFERROR('2011-20 Revenue'!T11/'ACS 12.1'!R11,0)</f>
        <v>0</v>
      </c>
      <c r="U11" s="272">
        <f>IFERROR('2011-20 Revenue'!U11/'ACS 12.1'!S11,0)</f>
        <v>0</v>
      </c>
      <c r="V11" s="684"/>
      <c r="W11" s="317">
        <f>IFERROR('2011-20 Revenue'!W11/'ACS 12.1'!T11,0)</f>
        <v>310.70351046333622</v>
      </c>
      <c r="X11" s="586">
        <f>IFERROR('2011-20 Revenue'!X11/'ACS 12.1'!U11,0)</f>
        <v>213.84893214382262</v>
      </c>
      <c r="Y11" s="587">
        <f>IFERROR('2011-20 Revenue'!Y11/'ACS 12.1'!V11,0)</f>
        <v>0</v>
      </c>
      <c r="Z11" s="587">
        <f>IFERROR('2011-20 Revenue'!Z11/'ACS 12.1'!W11,0)</f>
        <v>0</v>
      </c>
      <c r="AA11" s="588">
        <f>IFERROR('2011-20 Revenue'!AA11/'ACS 12.1'!X11,0)</f>
        <v>0</v>
      </c>
      <c r="AB11" s="587">
        <f>IFERROR('2011-20 Revenue'!AB11/'ACS 12.1'!Y11,0)</f>
        <v>0</v>
      </c>
      <c r="AC11" s="1054"/>
      <c r="AD11" s="583">
        <f>IFERROR('2011-20 Revenue'!AD11/'ACS 12.1'!Z11,0)</f>
        <v>213.84893214382262</v>
      </c>
      <c r="AE11" s="391">
        <f>X11*(1+Inputs!$L$136)</f>
        <v>217.33816858327199</v>
      </c>
      <c r="AF11" s="272">
        <f>Y11*(1+Inputs!$L$136)</f>
        <v>0</v>
      </c>
      <c r="AG11" s="272">
        <f>Z11*(1+Inputs!$L$136)</f>
        <v>0</v>
      </c>
      <c r="AH11" s="308">
        <f>AA11*(1+Inputs!$L$136)</f>
        <v>0</v>
      </c>
      <c r="AI11" s="272">
        <f>AB11*(1+Inputs!$L$136)</f>
        <v>0</v>
      </c>
      <c r="AJ11" s="272"/>
      <c r="AK11" s="317">
        <f>AD11*(1+Inputs!$L$136)</f>
        <v>217.33816858327199</v>
      </c>
      <c r="AL11" s="391">
        <f>IF('ACS 12.1'!AG11&lt;&gt;0,($AK11*(1+Inputs!$M$136)),0)</f>
        <v>220.88433666511176</v>
      </c>
      <c r="AM11" s="272">
        <f>IF('ACS 12.1'!AH11&lt;&gt;0,($AK11*(1+Inputs!$M$136)),0)</f>
        <v>0</v>
      </c>
      <c r="AN11" s="272">
        <f>IF('ACS 12.1'!AI11&lt;&gt;0,($AK11*(1+Inputs!$M$136)),0)</f>
        <v>0</v>
      </c>
      <c r="AO11" s="308">
        <f>IF('ACS 12.1'!AJ11&lt;&gt;0,($AK11*(1+Inputs!$M$136)),0)</f>
        <v>220.88433666511176</v>
      </c>
      <c r="AP11" s="272">
        <f>IF('ACS 12.1'!AK11&lt;&gt;0,($AK11*(1+Inputs!$M$136)),0)</f>
        <v>220.88433666511176</v>
      </c>
      <c r="AQ11" s="272">
        <f>IF('ACS 12.1'!AL11&lt;&gt;0,($AY11*(1+Inputs!$M$136)),0)</f>
        <v>228.15119858149737</v>
      </c>
      <c r="AR11" s="317">
        <f>AK11*(1+Inputs!$M$136)</f>
        <v>220.88433666511176</v>
      </c>
      <c r="AS11" s="391">
        <f>IF('ACS 12.1'!AN11&lt;&gt;0,($AR11*(1+Inputs!$M$136)),0)</f>
        <v>224.48836530658829</v>
      </c>
      <c r="AT11" s="272">
        <f>IF('ACS 12.1'!AO11&lt;&gt;0,($AR11*(1+Inputs!$M$136)),0)</f>
        <v>0</v>
      </c>
      <c r="AU11" s="272">
        <f>IF('ACS 12.1'!AP11&lt;&gt;0,($AR11*(1+Inputs!$M$136)),0)</f>
        <v>0</v>
      </c>
      <c r="AV11" s="308">
        <f>IF('ACS 12.1'!AQ11&lt;&gt;0,($AR11*(1+Inputs!$M$136)),0)</f>
        <v>224.48836530658829</v>
      </c>
      <c r="AW11" s="272">
        <f>IF('ACS 12.1'!AR11&lt;&gt;0,($AR11*(1+Inputs!$M$136)),0)</f>
        <v>224.48836530658829</v>
      </c>
      <c r="AX11" s="272">
        <f>IF('ACS 12.1'!AS11&lt;&gt;0,($AY11*(1+Inputs!$M$136)),0)</f>
        <v>228.15119858149737</v>
      </c>
      <c r="AY11" s="317">
        <f>AR11*(1+Inputs!$M$136)</f>
        <v>224.48836530658829</v>
      </c>
      <c r="AZ11" s="391">
        <f>IF('ACS 12.1'!AU11&lt;&gt;0,($AY11*(1+Inputs!$M$136)),0)</f>
        <v>228.15119858149737</v>
      </c>
      <c r="BA11" s="272">
        <f>IF('ACS 12.1'!AV11&lt;&gt;0,($AY11*(1+Inputs!$M$136)),0)</f>
        <v>0</v>
      </c>
      <c r="BB11" s="272">
        <f>IF('ACS 12.1'!AW11&lt;&gt;0,($AY11*(1+Inputs!$M$136)),0)</f>
        <v>0</v>
      </c>
      <c r="BC11" s="308">
        <f>IF('ACS 12.1'!AX11&lt;&gt;0,($AY11*(1+Inputs!$M$136)),0)</f>
        <v>228.15119858149737</v>
      </c>
      <c r="BD11" s="272">
        <f>IF('ACS 12.1'!AY11&lt;&gt;0,($AY11*(1+Inputs!$M$136)),0)</f>
        <v>228.15119858149737</v>
      </c>
      <c r="BE11" s="272">
        <f>IF('ACS 12.1'!AZ11&lt;&gt;0,($AY11*(1+Inputs!$M$136)),0)</f>
        <v>228.15119858149737</v>
      </c>
      <c r="BF11" s="317">
        <f>AY11*(1+Inputs!$M$136)</f>
        <v>228.15119858149737</v>
      </c>
      <c r="BG11" s="391">
        <f>IF('ACS 12.1'!BB11&lt;&gt;0,($BF11*(1+Inputs!$M$136)),0)</f>
        <v>231.87379596748391</v>
      </c>
      <c r="BH11" s="272">
        <f>IF('ACS 12.1'!BC11&lt;&gt;0,($BF11*(1+Inputs!$M$136)),0)</f>
        <v>0</v>
      </c>
      <c r="BI11" s="272">
        <f>IF('ACS 12.1'!BD11&lt;&gt;0,($BF11*(1+Inputs!$M$136)),0)</f>
        <v>0</v>
      </c>
      <c r="BJ11" s="308">
        <f>IF('ACS 12.1'!BE11&lt;&gt;0,($BF11*(1+Inputs!$M$136)),0)</f>
        <v>231.87379596748391</v>
      </c>
      <c r="BK11" s="272">
        <f>IF('ACS 12.1'!BF11&lt;&gt;0,($BF11*(1+Inputs!$M$136)),0)</f>
        <v>231.87379596748391</v>
      </c>
      <c r="BL11" s="272">
        <f>IF('ACS 12.1'!BG11&lt;&gt;0,($BF11*(1+Inputs!$M$136)),0)</f>
        <v>231.87379596748391</v>
      </c>
      <c r="BM11" s="317">
        <f>BF11*(1+Inputs!$M$136)</f>
        <v>231.87379596748391</v>
      </c>
      <c r="BN11" s="391">
        <f>IF('ACS 12.1'!BI11&lt;&gt;0,($BM11*(1+Inputs!$M$136)),0)</f>
        <v>235.65713259737674</v>
      </c>
      <c r="BO11" s="272">
        <f>IF('ACS 12.1'!BJ11&lt;&gt;0,($BM11*(1+Inputs!$M$136)),0)</f>
        <v>0</v>
      </c>
      <c r="BP11" s="272">
        <f>IF('ACS 12.1'!BK11&lt;&gt;0,($BM11*(1+Inputs!$M$136)),0)</f>
        <v>0</v>
      </c>
      <c r="BQ11" s="308">
        <f>IF('ACS 12.1'!BL11&lt;&gt;0,($BM11*(1+Inputs!$M$136)),0)</f>
        <v>235.65713259737674</v>
      </c>
      <c r="BR11" s="272">
        <f>IF('ACS 12.1'!BM11&lt;&gt;0,($BM11*(1+Inputs!$M$136)),0)</f>
        <v>235.65713259737674</v>
      </c>
      <c r="BS11" s="684">
        <f>IF('ACS 12.1'!BN11&lt;&gt;0,($BM11*(1+Inputs!$M$136)),0)</f>
        <v>235.65713259737674</v>
      </c>
      <c r="BT11" s="317">
        <f>BM11*(1+Inputs!$M$136)</f>
        <v>235.65713259737674</v>
      </c>
      <c r="BU11" s="53"/>
      <c r="BV11" s="53"/>
      <c r="BW11" s="53"/>
      <c r="BX11" s="53"/>
      <c r="BY11" s="53"/>
      <c r="BZ11" s="53"/>
      <c r="CA11" s="53"/>
      <c r="CB11" s="53"/>
    </row>
    <row r="12" spans="1:95">
      <c r="B12" s="309" t="s">
        <v>50</v>
      </c>
      <c r="C12" s="391">
        <f>IFERROR('2011-20 Revenue'!C12/'ACS 12.1'!C12,0)</f>
        <v>1</v>
      </c>
      <c r="D12" s="272">
        <f>IFERROR('2011-20 Revenue'!D12/'ACS 12.1'!D12,0)</f>
        <v>0</v>
      </c>
      <c r="E12" s="272">
        <f>IFERROR('2011-20 Revenue'!E12/'ACS 12.1'!E12,0)</f>
        <v>0</v>
      </c>
      <c r="F12" s="308">
        <f>IFERROR('2011-20 Revenue'!F12/'ACS 12.1'!F12,0)</f>
        <v>0</v>
      </c>
      <c r="G12" s="272">
        <f>IFERROR('2011-20 Revenue'!G12/'ACS 12.1'!G12,0)</f>
        <v>0</v>
      </c>
      <c r="H12" s="684"/>
      <c r="I12" s="321">
        <f>IFERROR('2011-20 Revenue'!I12/'ACS 12.1'!H12,0)</f>
        <v>1</v>
      </c>
      <c r="J12" s="391">
        <f>IFERROR('2011-20 Revenue'!J12/'ACS 12.1'!I12,0)</f>
        <v>6</v>
      </c>
      <c r="K12" s="272">
        <f>IFERROR('2011-20 Revenue'!K12/'ACS 12.1'!J12,0)</f>
        <v>0</v>
      </c>
      <c r="L12" s="272">
        <f>IFERROR('2011-20 Revenue'!L12/'ACS 12.1'!K12,0)</f>
        <v>0</v>
      </c>
      <c r="M12" s="308">
        <f>IFERROR('2011-20 Revenue'!M12/'ACS 12.1'!L12,0)</f>
        <v>0</v>
      </c>
      <c r="N12" s="272">
        <f>IFERROR('2011-20 Revenue'!N12/'ACS 12.1'!M12,0)</f>
        <v>0</v>
      </c>
      <c r="O12" s="684"/>
      <c r="P12" s="317">
        <f>IFERROR('2011-20 Revenue'!P12/'ACS 12.1'!N12,0)</f>
        <v>6</v>
      </c>
      <c r="Q12" s="391">
        <f>IFERROR('2011-20 Revenue'!Q12/'ACS 12.1'!O12,0)</f>
        <v>2</v>
      </c>
      <c r="R12" s="272">
        <f>IFERROR('2011-20 Revenue'!R12/'ACS 12.1'!P12,0)</f>
        <v>0</v>
      </c>
      <c r="S12" s="272">
        <f>IFERROR('2011-20 Revenue'!S12/'ACS 12.1'!Q12,0)</f>
        <v>0</v>
      </c>
      <c r="T12" s="308">
        <f>IFERROR('2011-20 Revenue'!T12/'ACS 12.1'!R12,0)</f>
        <v>0</v>
      </c>
      <c r="U12" s="272">
        <f>IFERROR('2011-20 Revenue'!U12/'ACS 12.1'!S12,0)</f>
        <v>0</v>
      </c>
      <c r="V12" s="684"/>
      <c r="W12" s="317">
        <f>IFERROR('2011-20 Revenue'!W12/'ACS 12.1'!T12,0)</f>
        <v>2</v>
      </c>
      <c r="X12" s="586">
        <f>IFERROR('2011-20 Revenue'!X12/'ACS 12.1'!U12,0)</f>
        <v>0</v>
      </c>
      <c r="Y12" s="587">
        <f>IFERROR('2011-20 Revenue'!Y12/'ACS 12.1'!V12,0)</f>
        <v>0</v>
      </c>
      <c r="Z12" s="587">
        <f>IFERROR('2011-20 Revenue'!Z12/'ACS 12.1'!W12,0)</f>
        <v>0</v>
      </c>
      <c r="AA12" s="588">
        <f>IFERROR('2011-20 Revenue'!AA12/'ACS 12.1'!X12,0)</f>
        <v>0</v>
      </c>
      <c r="AB12" s="587">
        <f>IFERROR('2011-20 Revenue'!AB12/'ACS 12.1'!Y12,0)</f>
        <v>0</v>
      </c>
      <c r="AC12" s="1054"/>
      <c r="AD12" s="583">
        <f>IFERROR('2011-20 Revenue'!AD12/'ACS 12.1'!Z12,0)</f>
        <v>0</v>
      </c>
      <c r="AE12" s="391">
        <f>X12*(1+Inputs!$L$136)</f>
        <v>0</v>
      </c>
      <c r="AF12" s="272">
        <f>Y12*(1+Inputs!$L$136)</f>
        <v>0</v>
      </c>
      <c r="AG12" s="272">
        <f>Z12*(1+Inputs!$L$136)</f>
        <v>0</v>
      </c>
      <c r="AH12" s="308">
        <f>AA12*(1+Inputs!$L$136)</f>
        <v>0</v>
      </c>
      <c r="AI12" s="272">
        <f>AB12*(1+Inputs!$L$136)</f>
        <v>0</v>
      </c>
      <c r="AJ12" s="272"/>
      <c r="AK12" s="317">
        <f>AD12*(1+Inputs!$L$136)</f>
        <v>0</v>
      </c>
      <c r="AL12" s="391">
        <f>IF('ACS 12.1'!AG12&lt;&gt;0,($AK12*(1+Inputs!$M$136)),0)</f>
        <v>0</v>
      </c>
      <c r="AM12" s="272">
        <f>IF('ACS 12.1'!AH12&lt;&gt;0,($AK12*(1+Inputs!$M$136)),0)</f>
        <v>0</v>
      </c>
      <c r="AN12" s="272">
        <f>IF('ACS 12.1'!AI12&lt;&gt;0,($AK12*(1+Inputs!$M$136)),0)</f>
        <v>0</v>
      </c>
      <c r="AO12" s="308">
        <f>IF('ACS 12.1'!AJ12&lt;&gt;0,($AK12*(1+Inputs!$M$136)),0)</f>
        <v>0</v>
      </c>
      <c r="AP12" s="272">
        <f>IF('ACS 12.1'!AK12&lt;&gt;0,($AK12*(1+Inputs!$M$136)),0)</f>
        <v>0</v>
      </c>
      <c r="AQ12" s="272">
        <f>IF('ACS 12.1'!AL12&lt;&gt;0,($AY12*(1+Inputs!$M$136)),0)</f>
        <v>0</v>
      </c>
      <c r="AR12" s="317">
        <f>AK12*(1+Inputs!$M$136)</f>
        <v>0</v>
      </c>
      <c r="AS12" s="391">
        <f>IF('ACS 12.1'!AN12&lt;&gt;0,($AR12*(1+Inputs!$M$136)),0)</f>
        <v>0</v>
      </c>
      <c r="AT12" s="272">
        <f>IF('ACS 12.1'!AO12&lt;&gt;0,($AR12*(1+Inputs!$M$136)),0)</f>
        <v>0</v>
      </c>
      <c r="AU12" s="272">
        <f>IF('ACS 12.1'!AP12&lt;&gt;0,($AR12*(1+Inputs!$M$136)),0)</f>
        <v>0</v>
      </c>
      <c r="AV12" s="308">
        <f>IF('ACS 12.1'!AQ12&lt;&gt;0,($AR12*(1+Inputs!$M$136)),0)</f>
        <v>0</v>
      </c>
      <c r="AW12" s="272">
        <f>IF('ACS 12.1'!AR12&lt;&gt;0,($AR12*(1+Inputs!$M$136)),0)</f>
        <v>0</v>
      </c>
      <c r="AX12" s="272">
        <f>IF('ACS 12.1'!AS12&lt;&gt;0,($AY12*(1+Inputs!$M$136)),0)</f>
        <v>0</v>
      </c>
      <c r="AY12" s="317">
        <f>AR12*(1+Inputs!$M$136)</f>
        <v>0</v>
      </c>
      <c r="AZ12" s="391">
        <f>IF('ACS 12.1'!AU12&lt;&gt;0,($AY12*(1+Inputs!$M$136)),0)</f>
        <v>0</v>
      </c>
      <c r="BA12" s="272">
        <f>IF('ACS 12.1'!AV12&lt;&gt;0,($AY12*(1+Inputs!$M$136)),0)</f>
        <v>0</v>
      </c>
      <c r="BB12" s="272">
        <f>IF('ACS 12.1'!AW12&lt;&gt;0,($AY12*(1+Inputs!$M$136)),0)</f>
        <v>0</v>
      </c>
      <c r="BC12" s="308">
        <f>IF('ACS 12.1'!AX12&lt;&gt;0,($AY12*(1+Inputs!$M$136)),0)</f>
        <v>0</v>
      </c>
      <c r="BD12" s="272">
        <f>IF('ACS 12.1'!AY12&lt;&gt;0,($AY12*(1+Inputs!$M$136)),0)</f>
        <v>0</v>
      </c>
      <c r="BE12" s="272">
        <f>IF('ACS 12.1'!AZ12&lt;&gt;0,($AY12*(1+Inputs!$M$136)),0)</f>
        <v>0</v>
      </c>
      <c r="BF12" s="317">
        <f>AY12*(1+Inputs!$M$136)</f>
        <v>0</v>
      </c>
      <c r="BG12" s="391">
        <f>IF('ACS 12.1'!BB12&lt;&gt;0,($BF12*(1+Inputs!$M$136)),0)</f>
        <v>0</v>
      </c>
      <c r="BH12" s="272">
        <f>IF('ACS 12.1'!BC12&lt;&gt;0,($BF12*(1+Inputs!$M$136)),0)</f>
        <v>0</v>
      </c>
      <c r="BI12" s="272">
        <f>IF('ACS 12.1'!BD12&lt;&gt;0,($BF12*(1+Inputs!$M$136)),0)</f>
        <v>0</v>
      </c>
      <c r="BJ12" s="308">
        <f>IF('ACS 12.1'!BE12&lt;&gt;0,($BF12*(1+Inputs!$M$136)),0)</f>
        <v>0</v>
      </c>
      <c r="BK12" s="272">
        <f>IF('ACS 12.1'!BF12&lt;&gt;0,($BF12*(1+Inputs!$M$136)),0)</f>
        <v>0</v>
      </c>
      <c r="BL12" s="272">
        <f>IF('ACS 12.1'!BG12&lt;&gt;0,($BF12*(1+Inputs!$M$136)),0)</f>
        <v>0</v>
      </c>
      <c r="BM12" s="317">
        <f>BF12*(1+Inputs!$M$136)</f>
        <v>0</v>
      </c>
      <c r="BN12" s="391">
        <f>IF('ACS 12.1'!BI12&lt;&gt;0,($BM12*(1+Inputs!$M$136)),0)</f>
        <v>0</v>
      </c>
      <c r="BO12" s="272">
        <f>IF('ACS 12.1'!BJ12&lt;&gt;0,($BM12*(1+Inputs!$M$136)),0)</f>
        <v>0</v>
      </c>
      <c r="BP12" s="272">
        <f>IF('ACS 12.1'!BK12&lt;&gt;0,($BM12*(1+Inputs!$M$136)),0)</f>
        <v>0</v>
      </c>
      <c r="BQ12" s="308">
        <f>IF('ACS 12.1'!BL12&lt;&gt;0,($BM12*(1+Inputs!$M$136)),0)</f>
        <v>0</v>
      </c>
      <c r="BR12" s="272">
        <f>IF('ACS 12.1'!BM12&lt;&gt;0,($BM12*(1+Inputs!$M$136)),0)</f>
        <v>0</v>
      </c>
      <c r="BS12" s="684">
        <f>IF('ACS 12.1'!BN12&lt;&gt;0,($BM12*(1+Inputs!$M$136)),0)</f>
        <v>0</v>
      </c>
      <c r="BT12" s="317">
        <f>BM12*(1+Inputs!$M$136)</f>
        <v>0</v>
      </c>
      <c r="BU12" s="53"/>
      <c r="BV12" s="53"/>
      <c r="BW12" s="53"/>
      <c r="BX12" s="53"/>
      <c r="BY12" s="53"/>
      <c r="BZ12" s="53"/>
      <c r="CA12" s="53"/>
      <c r="CB12" s="53"/>
    </row>
    <row r="13" spans="1:95">
      <c r="B13" s="309" t="s">
        <v>51</v>
      </c>
      <c r="C13" s="391">
        <f>IFERROR('2011-20 Revenue'!C13/'ACS 12.1'!C13,0)</f>
        <v>66.809055862121113</v>
      </c>
      <c r="D13" s="272">
        <f>IFERROR('2011-20 Revenue'!D13/'ACS 12.1'!D13,0)</f>
        <v>0</v>
      </c>
      <c r="E13" s="272">
        <f>IFERROR('2011-20 Revenue'!E13/'ACS 12.1'!E13,0)</f>
        <v>0</v>
      </c>
      <c r="F13" s="308">
        <f>IFERROR('2011-20 Revenue'!F13/'ACS 12.1'!F13,0)</f>
        <v>0</v>
      </c>
      <c r="G13" s="272">
        <f>IFERROR('2011-20 Revenue'!G13/'ACS 12.1'!G13,0)</f>
        <v>0</v>
      </c>
      <c r="H13" s="684"/>
      <c r="I13" s="321">
        <f>IFERROR('2011-20 Revenue'!I13/'ACS 12.1'!H13,0)</f>
        <v>66.809055862121113</v>
      </c>
      <c r="J13" s="391">
        <f>IFERROR('2011-20 Revenue'!J13/'ACS 12.1'!I13,0)</f>
        <v>48.770989613387194</v>
      </c>
      <c r="K13" s="272">
        <f>IFERROR('2011-20 Revenue'!K13/'ACS 12.1'!J13,0)</f>
        <v>0</v>
      </c>
      <c r="L13" s="272">
        <f>IFERROR('2011-20 Revenue'!L13/'ACS 12.1'!K13,0)</f>
        <v>0</v>
      </c>
      <c r="M13" s="308">
        <f>IFERROR('2011-20 Revenue'!M13/'ACS 12.1'!L13,0)</f>
        <v>0</v>
      </c>
      <c r="N13" s="272">
        <f>IFERROR('2011-20 Revenue'!N13/'ACS 12.1'!M13,0)</f>
        <v>0</v>
      </c>
      <c r="O13" s="684"/>
      <c r="P13" s="317">
        <f>IFERROR('2011-20 Revenue'!P13/'ACS 12.1'!N13,0)</f>
        <v>48.770989613387194</v>
      </c>
      <c r="Q13" s="391">
        <f>IFERROR('2011-20 Revenue'!Q13/'ACS 12.1'!O13,0)</f>
        <v>31.962978398277414</v>
      </c>
      <c r="R13" s="272">
        <f>IFERROR('2011-20 Revenue'!R13/'ACS 12.1'!P13,0)</f>
        <v>0</v>
      </c>
      <c r="S13" s="272">
        <f>IFERROR('2011-20 Revenue'!S13/'ACS 12.1'!Q13,0)</f>
        <v>0</v>
      </c>
      <c r="T13" s="308">
        <f>IFERROR('2011-20 Revenue'!T13/'ACS 12.1'!R13,0)</f>
        <v>0</v>
      </c>
      <c r="U13" s="272">
        <f>IFERROR('2011-20 Revenue'!U13/'ACS 12.1'!S13,0)</f>
        <v>0</v>
      </c>
      <c r="V13" s="684"/>
      <c r="W13" s="317">
        <f>IFERROR('2011-20 Revenue'!W13/'ACS 12.1'!T13,0)</f>
        <v>31.962978398277414</v>
      </c>
      <c r="X13" s="586">
        <f>IFERROR('2011-20 Revenue'!X13/'ACS 12.1'!U13,0)</f>
        <v>19.906887417218542</v>
      </c>
      <c r="Y13" s="587">
        <f>IFERROR('2011-20 Revenue'!Y13/'ACS 12.1'!V13,0)</f>
        <v>0</v>
      </c>
      <c r="Z13" s="587">
        <f>IFERROR('2011-20 Revenue'!Z13/'ACS 12.1'!W13,0)</f>
        <v>0</v>
      </c>
      <c r="AA13" s="588">
        <f>IFERROR('2011-20 Revenue'!AA13/'ACS 12.1'!X13,0)</f>
        <v>0</v>
      </c>
      <c r="AB13" s="587">
        <f>IFERROR('2011-20 Revenue'!AB13/'ACS 12.1'!Y13,0)</f>
        <v>0</v>
      </c>
      <c r="AC13" s="1054"/>
      <c r="AD13" s="583">
        <f>IFERROR('2011-20 Revenue'!AD13/'ACS 12.1'!Z13,0)</f>
        <v>19.906887417218542</v>
      </c>
      <c r="AE13" s="391">
        <f>X13*(1+Inputs!$L$136)</f>
        <v>20.231695384580568</v>
      </c>
      <c r="AF13" s="272">
        <f>Y13*(1+Inputs!$L$136)</f>
        <v>0</v>
      </c>
      <c r="AG13" s="272">
        <f>Z13*(1+Inputs!$L$136)</f>
        <v>0</v>
      </c>
      <c r="AH13" s="308">
        <f>AA13*(1+Inputs!$L$136)</f>
        <v>0</v>
      </c>
      <c r="AI13" s="272">
        <f>AB13*(1+Inputs!$L$136)</f>
        <v>0</v>
      </c>
      <c r="AJ13" s="272"/>
      <c r="AK13" s="317">
        <f>AD13*(1+Inputs!$L$136)</f>
        <v>20.231695384580568</v>
      </c>
      <c r="AL13" s="391">
        <f>IF('ACS 12.1'!AG13&lt;&gt;0,($AK13*(1+Inputs!$M$136)),0)</f>
        <v>20.561803036089632</v>
      </c>
      <c r="AM13" s="272">
        <f>IF('ACS 12.1'!AH13&lt;&gt;0,($AK13*(1+Inputs!$M$136)),0)</f>
        <v>0</v>
      </c>
      <c r="AN13" s="272">
        <f>IF('ACS 12.1'!AI13&lt;&gt;0,($AK13*(1+Inputs!$M$136)),0)</f>
        <v>0</v>
      </c>
      <c r="AO13" s="308">
        <f>IF('ACS 12.1'!AJ13&lt;&gt;0,($AK13*(1+Inputs!$M$136)),0)</f>
        <v>20.561803036089632</v>
      </c>
      <c r="AP13" s="272">
        <f>IF('ACS 12.1'!AK13&lt;&gt;0,($AK13*(1+Inputs!$M$136)),0)</f>
        <v>20.561803036089632</v>
      </c>
      <c r="AQ13" s="272">
        <f>IF('ACS 12.1'!AL13&lt;&gt;0,($AY13*(1+Inputs!$M$136)),0)</f>
        <v>21.238264688695271</v>
      </c>
      <c r="AR13" s="317">
        <f>AK13*(1+Inputs!$M$136)</f>
        <v>20.561803036089632</v>
      </c>
      <c r="AS13" s="391">
        <f>IF('ACS 12.1'!AN13&lt;&gt;0,($AR13*(1+Inputs!$M$136)),0)</f>
        <v>20.897296843307021</v>
      </c>
      <c r="AT13" s="272">
        <f>IF('ACS 12.1'!AO13&lt;&gt;0,($AR13*(1+Inputs!$M$136)),0)</f>
        <v>0</v>
      </c>
      <c r="AU13" s="272">
        <f>IF('ACS 12.1'!AP13&lt;&gt;0,($AR13*(1+Inputs!$M$136)),0)</f>
        <v>0</v>
      </c>
      <c r="AV13" s="308">
        <f>IF('ACS 12.1'!AQ13&lt;&gt;0,($AR13*(1+Inputs!$M$136)),0)</f>
        <v>20.897296843307021</v>
      </c>
      <c r="AW13" s="272">
        <f>IF('ACS 12.1'!AR13&lt;&gt;0,($AR13*(1+Inputs!$M$136)),0)</f>
        <v>20.897296843307021</v>
      </c>
      <c r="AX13" s="272">
        <f>IF('ACS 12.1'!AS13&lt;&gt;0,($AY13*(1+Inputs!$M$136)),0)</f>
        <v>21.238264688695271</v>
      </c>
      <c r="AY13" s="317">
        <f>AR13*(1+Inputs!$M$136)</f>
        <v>20.897296843307021</v>
      </c>
      <c r="AZ13" s="391">
        <f>IF('ACS 12.1'!AU13&lt;&gt;0,($AY13*(1+Inputs!$M$136)),0)</f>
        <v>21.238264688695271</v>
      </c>
      <c r="BA13" s="272">
        <f>IF('ACS 12.1'!AV13&lt;&gt;0,($AY13*(1+Inputs!$M$136)),0)</f>
        <v>0</v>
      </c>
      <c r="BB13" s="272">
        <f>IF('ACS 12.1'!AW13&lt;&gt;0,($AY13*(1+Inputs!$M$136)),0)</f>
        <v>0</v>
      </c>
      <c r="BC13" s="308">
        <f>IF('ACS 12.1'!AX13&lt;&gt;0,($AY13*(1+Inputs!$M$136)),0)</f>
        <v>21.238264688695271</v>
      </c>
      <c r="BD13" s="272">
        <f>IF('ACS 12.1'!AY13&lt;&gt;0,($AY13*(1+Inputs!$M$136)),0)</f>
        <v>21.238264688695271</v>
      </c>
      <c r="BE13" s="272">
        <f>IF('ACS 12.1'!AZ13&lt;&gt;0,($AY13*(1+Inputs!$M$136)),0)</f>
        <v>21.238264688695271</v>
      </c>
      <c r="BF13" s="317">
        <f>AY13*(1+Inputs!$M$136)</f>
        <v>21.238264688695271</v>
      </c>
      <c r="BG13" s="391">
        <f>IF('ACS 12.1'!BB13&lt;&gt;0,($BF13*(1+Inputs!$M$136)),0)</f>
        <v>21.584795888638919</v>
      </c>
      <c r="BH13" s="272">
        <f>IF('ACS 12.1'!BC13&lt;&gt;0,($BF13*(1+Inputs!$M$136)),0)</f>
        <v>0</v>
      </c>
      <c r="BI13" s="272">
        <f>IF('ACS 12.1'!BD13&lt;&gt;0,($BF13*(1+Inputs!$M$136)),0)</f>
        <v>0</v>
      </c>
      <c r="BJ13" s="308">
        <f>IF('ACS 12.1'!BE13&lt;&gt;0,($BF13*(1+Inputs!$M$136)),0)</f>
        <v>21.584795888638919</v>
      </c>
      <c r="BK13" s="272">
        <f>IF('ACS 12.1'!BF13&lt;&gt;0,($BF13*(1+Inputs!$M$136)),0)</f>
        <v>21.584795888638919</v>
      </c>
      <c r="BL13" s="272">
        <f>IF('ACS 12.1'!BG13&lt;&gt;0,($BF13*(1+Inputs!$M$136)),0)</f>
        <v>21.584795888638919</v>
      </c>
      <c r="BM13" s="317">
        <f>BF13*(1+Inputs!$M$136)</f>
        <v>21.584795888638919</v>
      </c>
      <c r="BN13" s="391">
        <f>IF('ACS 12.1'!BI13&lt;&gt;0,($BM13*(1+Inputs!$M$136)),0)</f>
        <v>21.936981216840902</v>
      </c>
      <c r="BO13" s="272">
        <f>IF('ACS 12.1'!BJ13&lt;&gt;0,($BM13*(1+Inputs!$M$136)),0)</f>
        <v>0</v>
      </c>
      <c r="BP13" s="272">
        <f>IF('ACS 12.1'!BK13&lt;&gt;0,($BM13*(1+Inputs!$M$136)),0)</f>
        <v>0</v>
      </c>
      <c r="BQ13" s="308">
        <f>IF('ACS 12.1'!BL13&lt;&gt;0,($BM13*(1+Inputs!$M$136)),0)</f>
        <v>21.936981216840902</v>
      </c>
      <c r="BR13" s="272">
        <f>IF('ACS 12.1'!BM13&lt;&gt;0,($BM13*(1+Inputs!$M$136)),0)</f>
        <v>21.936981216840902</v>
      </c>
      <c r="BS13" s="684">
        <f>IF('ACS 12.1'!BN13&lt;&gt;0,($BM13*(1+Inputs!$M$136)),0)</f>
        <v>21.936981216840902</v>
      </c>
      <c r="BT13" s="317">
        <f>BM13*(1+Inputs!$M$136)</f>
        <v>21.936981216840902</v>
      </c>
      <c r="BU13" s="53"/>
      <c r="BV13" s="53"/>
      <c r="BW13" s="53"/>
      <c r="BX13" s="53"/>
      <c r="BY13" s="53"/>
      <c r="BZ13" s="53"/>
      <c r="CA13" s="53"/>
      <c r="CB13" s="53"/>
    </row>
    <row r="14" spans="1:95">
      <c r="B14" s="309" t="s">
        <v>52</v>
      </c>
      <c r="C14" s="391">
        <f>IFERROR('2011-20 Revenue'!C14/'ACS 12.1'!C14,0)</f>
        <v>93.425207856368161</v>
      </c>
      <c r="D14" s="272">
        <f>IFERROR('2011-20 Revenue'!D14/'ACS 12.1'!D14,0)</f>
        <v>0</v>
      </c>
      <c r="E14" s="272">
        <f>IFERROR('2011-20 Revenue'!E14/'ACS 12.1'!E14,0)</f>
        <v>0</v>
      </c>
      <c r="F14" s="308">
        <f>IFERROR('2011-20 Revenue'!F14/'ACS 12.1'!F14,0)</f>
        <v>0</v>
      </c>
      <c r="G14" s="272">
        <f>IFERROR('2011-20 Revenue'!G14/'ACS 12.1'!G14,0)</f>
        <v>0</v>
      </c>
      <c r="H14" s="684"/>
      <c r="I14" s="321">
        <f>IFERROR('2011-20 Revenue'!I14/'ACS 12.1'!H14,0)</f>
        <v>93.425207856368161</v>
      </c>
      <c r="J14" s="391">
        <f>IFERROR('2011-20 Revenue'!J14/'ACS 12.1'!I14,0)</f>
        <v>125.54171265636488</v>
      </c>
      <c r="K14" s="272">
        <f>IFERROR('2011-20 Revenue'!K14/'ACS 12.1'!J14,0)</f>
        <v>0</v>
      </c>
      <c r="L14" s="272">
        <f>IFERROR('2011-20 Revenue'!L14/'ACS 12.1'!K14,0)</f>
        <v>0</v>
      </c>
      <c r="M14" s="308">
        <f>IFERROR('2011-20 Revenue'!M14/'ACS 12.1'!L14,0)</f>
        <v>0</v>
      </c>
      <c r="N14" s="272">
        <f>IFERROR('2011-20 Revenue'!N14/'ACS 12.1'!M14,0)</f>
        <v>0</v>
      </c>
      <c r="O14" s="684"/>
      <c r="P14" s="317">
        <f>IFERROR('2011-20 Revenue'!P14/'ACS 12.1'!N14,0)</f>
        <v>125.54171265636488</v>
      </c>
      <c r="Q14" s="391">
        <f>IFERROR('2011-20 Revenue'!Q14/'ACS 12.1'!O14,0)</f>
        <v>100.88880031885213</v>
      </c>
      <c r="R14" s="272">
        <f>IFERROR('2011-20 Revenue'!R14/'ACS 12.1'!P14,0)</f>
        <v>0</v>
      </c>
      <c r="S14" s="272">
        <f>IFERROR('2011-20 Revenue'!S14/'ACS 12.1'!Q14,0)</f>
        <v>0</v>
      </c>
      <c r="T14" s="308">
        <f>IFERROR('2011-20 Revenue'!T14/'ACS 12.1'!R14,0)</f>
        <v>0</v>
      </c>
      <c r="U14" s="272">
        <f>IFERROR('2011-20 Revenue'!U14/'ACS 12.1'!S14,0)</f>
        <v>0</v>
      </c>
      <c r="V14" s="684"/>
      <c r="W14" s="317">
        <f>IFERROR('2011-20 Revenue'!W14/'ACS 12.1'!T14,0)</f>
        <v>100.88880031885213</v>
      </c>
      <c r="X14" s="586">
        <f>IFERROR('2011-20 Revenue'!X14/'ACS 12.1'!U14,0)</f>
        <v>77.260930144187085</v>
      </c>
      <c r="Y14" s="587">
        <f>IFERROR('2011-20 Revenue'!Y14/'ACS 12.1'!V14,0)</f>
        <v>0</v>
      </c>
      <c r="Z14" s="587">
        <f>IFERROR('2011-20 Revenue'!Z14/'ACS 12.1'!W14,0)</f>
        <v>0</v>
      </c>
      <c r="AA14" s="588">
        <f>IFERROR('2011-20 Revenue'!AA14/'ACS 12.1'!X14,0)</f>
        <v>0</v>
      </c>
      <c r="AB14" s="587">
        <f>IFERROR('2011-20 Revenue'!AB14/'ACS 12.1'!Y14,0)</f>
        <v>0</v>
      </c>
      <c r="AC14" s="1054"/>
      <c r="AD14" s="583">
        <f>IFERROR('2011-20 Revenue'!AD14/'ACS 12.1'!Z14,0)</f>
        <v>77.260930144187085</v>
      </c>
      <c r="AE14" s="391">
        <f>X14*(1+Inputs!$L$136)</f>
        <v>78.521547394422143</v>
      </c>
      <c r="AF14" s="272">
        <f>Y14*(1+Inputs!$L$136)</f>
        <v>0</v>
      </c>
      <c r="AG14" s="272">
        <f>Z14*(1+Inputs!$L$136)</f>
        <v>0</v>
      </c>
      <c r="AH14" s="308">
        <f>AA14*(1+Inputs!$L$136)</f>
        <v>0</v>
      </c>
      <c r="AI14" s="272">
        <f>AB14*(1+Inputs!$L$136)</f>
        <v>0</v>
      </c>
      <c r="AJ14" s="272"/>
      <c r="AK14" s="317">
        <f>AD14*(1+Inputs!$L$136)</f>
        <v>78.521547394422143</v>
      </c>
      <c r="AL14" s="391">
        <f>IF('ACS 12.1'!AG14&lt;&gt;0,($AK14*(1+Inputs!$M$136)),0)</f>
        <v>79.802733331166991</v>
      </c>
      <c r="AM14" s="272">
        <f>IF('ACS 12.1'!AH14&lt;&gt;0,($AK14*(1+Inputs!$M$136)),0)</f>
        <v>0</v>
      </c>
      <c r="AN14" s="272">
        <f>IF('ACS 12.1'!AI14&lt;&gt;0,($AK14*(1+Inputs!$M$136)),0)</f>
        <v>0</v>
      </c>
      <c r="AO14" s="308">
        <f>IF('ACS 12.1'!AJ14&lt;&gt;0,($AK14*(1+Inputs!$M$136)),0)</f>
        <v>79.802733331166991</v>
      </c>
      <c r="AP14" s="272">
        <f>IF('ACS 12.1'!AK14&lt;&gt;0,($AK14*(1+Inputs!$M$136)),0)</f>
        <v>79.802733331166991</v>
      </c>
      <c r="AQ14" s="272">
        <f>IF('ACS 12.1'!AL14&lt;&gt;0,($AY14*(1+Inputs!$M$136)),0)</f>
        <v>82.428159164538599</v>
      </c>
      <c r="AR14" s="317">
        <f>AK14*(1+Inputs!$M$136)</f>
        <v>79.802733331166991</v>
      </c>
      <c r="AS14" s="391">
        <f>IF('ACS 12.1'!AN14&lt;&gt;0,($AR14*(1+Inputs!$M$136)),0)</f>
        <v>81.104823560542087</v>
      </c>
      <c r="AT14" s="272">
        <f>IF('ACS 12.1'!AO14&lt;&gt;0,($AR14*(1+Inputs!$M$136)),0)</f>
        <v>0</v>
      </c>
      <c r="AU14" s="272">
        <f>IF('ACS 12.1'!AP14&lt;&gt;0,($AR14*(1+Inputs!$M$136)),0)</f>
        <v>0</v>
      </c>
      <c r="AV14" s="308">
        <f>IF('ACS 12.1'!AQ14&lt;&gt;0,($AR14*(1+Inputs!$M$136)),0)</f>
        <v>81.104823560542087</v>
      </c>
      <c r="AW14" s="272">
        <f>IF('ACS 12.1'!AR14&lt;&gt;0,($AR14*(1+Inputs!$M$136)),0)</f>
        <v>81.104823560542087</v>
      </c>
      <c r="AX14" s="272">
        <f>IF('ACS 12.1'!AS14&lt;&gt;0,($AY14*(1+Inputs!$M$136)),0)</f>
        <v>82.428159164538599</v>
      </c>
      <c r="AY14" s="317">
        <f>AR14*(1+Inputs!$M$136)</f>
        <v>81.104823560542087</v>
      </c>
      <c r="AZ14" s="391">
        <f>IF('ACS 12.1'!AU14&lt;&gt;0,($AY14*(1+Inputs!$M$136)),0)</f>
        <v>82.428159164538599</v>
      </c>
      <c r="BA14" s="272">
        <f>IF('ACS 12.1'!AV14&lt;&gt;0,($AY14*(1+Inputs!$M$136)),0)</f>
        <v>0</v>
      </c>
      <c r="BB14" s="272">
        <f>IF('ACS 12.1'!AW14&lt;&gt;0,($AY14*(1+Inputs!$M$136)),0)</f>
        <v>0</v>
      </c>
      <c r="BC14" s="308">
        <f>IF('ACS 12.1'!AX14&lt;&gt;0,($AY14*(1+Inputs!$M$136)),0)</f>
        <v>82.428159164538599</v>
      </c>
      <c r="BD14" s="272">
        <f>IF('ACS 12.1'!AY14&lt;&gt;0,($AY14*(1+Inputs!$M$136)),0)</f>
        <v>82.428159164538599</v>
      </c>
      <c r="BE14" s="272">
        <f>IF('ACS 12.1'!AZ14&lt;&gt;0,($AY14*(1+Inputs!$M$136)),0)</f>
        <v>82.428159164538599</v>
      </c>
      <c r="BF14" s="317">
        <f>AY14*(1+Inputs!$M$136)</f>
        <v>82.428159164538599</v>
      </c>
      <c r="BG14" s="391">
        <f>IF('ACS 12.1'!BB14&lt;&gt;0,($BF14*(1+Inputs!$M$136)),0)</f>
        <v>83.773086790364715</v>
      </c>
      <c r="BH14" s="272">
        <f>IF('ACS 12.1'!BC14&lt;&gt;0,($BF14*(1+Inputs!$M$136)),0)</f>
        <v>0</v>
      </c>
      <c r="BI14" s="272">
        <f>IF('ACS 12.1'!BD14&lt;&gt;0,($BF14*(1+Inputs!$M$136)),0)</f>
        <v>0</v>
      </c>
      <c r="BJ14" s="308">
        <f>IF('ACS 12.1'!BE14&lt;&gt;0,($BF14*(1+Inputs!$M$136)),0)</f>
        <v>83.773086790364715</v>
      </c>
      <c r="BK14" s="272">
        <f>IF('ACS 12.1'!BF14&lt;&gt;0,($BF14*(1+Inputs!$M$136)),0)</f>
        <v>83.773086790364715</v>
      </c>
      <c r="BL14" s="272">
        <f>IF('ACS 12.1'!BG14&lt;&gt;0,($BF14*(1+Inputs!$M$136)),0)</f>
        <v>83.773086790364715</v>
      </c>
      <c r="BM14" s="317">
        <f>BF14*(1+Inputs!$M$136)</f>
        <v>83.773086790364715</v>
      </c>
      <c r="BN14" s="391">
        <f>IF('ACS 12.1'!BI14&lt;&gt;0,($BM14*(1+Inputs!$M$136)),0)</f>
        <v>85.139958741249686</v>
      </c>
      <c r="BO14" s="272">
        <f>IF('ACS 12.1'!BJ14&lt;&gt;0,($BM14*(1+Inputs!$M$136)),0)</f>
        <v>0</v>
      </c>
      <c r="BP14" s="272">
        <f>IF('ACS 12.1'!BK14&lt;&gt;0,($BM14*(1+Inputs!$M$136)),0)</f>
        <v>0</v>
      </c>
      <c r="BQ14" s="308">
        <f>IF('ACS 12.1'!BL14&lt;&gt;0,($BM14*(1+Inputs!$M$136)),0)</f>
        <v>85.139958741249686</v>
      </c>
      <c r="BR14" s="272">
        <f>IF('ACS 12.1'!BM14&lt;&gt;0,($BM14*(1+Inputs!$M$136)),0)</f>
        <v>85.139958741249686</v>
      </c>
      <c r="BS14" s="684">
        <f>IF('ACS 12.1'!BN14&lt;&gt;0,($BM14*(1+Inputs!$M$136)),0)</f>
        <v>85.139958741249686</v>
      </c>
      <c r="BT14" s="317">
        <f>BM14*(1+Inputs!$M$136)</f>
        <v>85.139958741249686</v>
      </c>
      <c r="BU14" s="53"/>
      <c r="BV14" s="53"/>
      <c r="BW14" s="53"/>
      <c r="BX14" s="53"/>
      <c r="BY14" s="53"/>
      <c r="BZ14" s="53"/>
      <c r="CA14" s="53"/>
      <c r="CB14" s="53"/>
    </row>
    <row r="15" spans="1:95">
      <c r="B15" s="309" t="s">
        <v>53</v>
      </c>
      <c r="C15" s="391">
        <f>IFERROR('2011-20 Revenue'!C15/'ACS 12.1'!C15,0)</f>
        <v>0</v>
      </c>
      <c r="D15" s="272">
        <f>IFERROR('2011-20 Revenue'!D15/'ACS 12.1'!D15,0)</f>
        <v>0</v>
      </c>
      <c r="E15" s="272">
        <f>IFERROR('2011-20 Revenue'!E15/'ACS 12.1'!E15,0)</f>
        <v>0</v>
      </c>
      <c r="F15" s="308">
        <f>IFERROR('2011-20 Revenue'!F15/'ACS 12.1'!F15,0)</f>
        <v>0</v>
      </c>
      <c r="G15" s="272">
        <f>IFERROR('2011-20 Revenue'!G15/'ACS 12.1'!G15,0)</f>
        <v>0</v>
      </c>
      <c r="H15" s="684"/>
      <c r="I15" s="321">
        <f>IFERROR('2011-20 Revenue'!I15/'ACS 12.1'!H15,0)</f>
        <v>0</v>
      </c>
      <c r="J15" s="391">
        <f>IFERROR('2011-20 Revenue'!J15/'ACS 12.1'!I15,0)</f>
        <v>0</v>
      </c>
      <c r="K15" s="272">
        <f>IFERROR('2011-20 Revenue'!K15/'ACS 12.1'!J15,0)</f>
        <v>0</v>
      </c>
      <c r="L15" s="272">
        <f>IFERROR('2011-20 Revenue'!L15/'ACS 12.1'!K15,0)</f>
        <v>0</v>
      </c>
      <c r="M15" s="308">
        <f>IFERROR('2011-20 Revenue'!M15/'ACS 12.1'!L15,0)</f>
        <v>0</v>
      </c>
      <c r="N15" s="272">
        <f>IFERROR('2011-20 Revenue'!N15/'ACS 12.1'!M15,0)</f>
        <v>0</v>
      </c>
      <c r="O15" s="684"/>
      <c r="P15" s="317">
        <f>IFERROR('2011-20 Revenue'!P15/'ACS 12.1'!N15,0)</f>
        <v>0</v>
      </c>
      <c r="Q15" s="391">
        <f>IFERROR('2011-20 Revenue'!Q15/'ACS 12.1'!O15,0)</f>
        <v>0</v>
      </c>
      <c r="R15" s="272">
        <f>IFERROR('2011-20 Revenue'!R15/'ACS 12.1'!P15,0)</f>
        <v>0</v>
      </c>
      <c r="S15" s="272">
        <f>IFERROR('2011-20 Revenue'!S15/'ACS 12.1'!Q15,0)</f>
        <v>0</v>
      </c>
      <c r="T15" s="308">
        <f>IFERROR('2011-20 Revenue'!T15/'ACS 12.1'!R15,0)</f>
        <v>0</v>
      </c>
      <c r="U15" s="272">
        <f>IFERROR('2011-20 Revenue'!U15/'ACS 12.1'!S15,0)</f>
        <v>0</v>
      </c>
      <c r="V15" s="684"/>
      <c r="W15" s="317">
        <f>IFERROR('2011-20 Revenue'!W15/'ACS 12.1'!T15,0)</f>
        <v>0</v>
      </c>
      <c r="X15" s="586">
        <f>IFERROR('2011-20 Revenue'!X15/'ACS 12.1'!U15,0)</f>
        <v>0</v>
      </c>
      <c r="Y15" s="587">
        <f>IFERROR('2011-20 Revenue'!Y15/'ACS 12.1'!V15,0)</f>
        <v>0</v>
      </c>
      <c r="Z15" s="587">
        <f>IFERROR('2011-20 Revenue'!Z15/'ACS 12.1'!W15,0)</f>
        <v>0</v>
      </c>
      <c r="AA15" s="588">
        <f>IFERROR('2011-20 Revenue'!AA15/'ACS 12.1'!X15,0)</f>
        <v>0</v>
      </c>
      <c r="AB15" s="587">
        <f>IFERROR('2011-20 Revenue'!AB15/'ACS 12.1'!Y15,0)</f>
        <v>0</v>
      </c>
      <c r="AC15" s="1054"/>
      <c r="AD15" s="583">
        <f>IFERROR('2011-20 Revenue'!AD15/'ACS 12.1'!Z15,0)</f>
        <v>0</v>
      </c>
      <c r="AE15" s="391">
        <f>X15*(1+Inputs!$L$136)</f>
        <v>0</v>
      </c>
      <c r="AF15" s="272">
        <f>Y15*(1+Inputs!$L$136)</f>
        <v>0</v>
      </c>
      <c r="AG15" s="272">
        <f>Z15*(1+Inputs!$L$136)</f>
        <v>0</v>
      </c>
      <c r="AH15" s="308">
        <f>AA15*(1+Inputs!$L$136)</f>
        <v>0</v>
      </c>
      <c r="AI15" s="272">
        <f>AB15*(1+Inputs!$L$136)</f>
        <v>0</v>
      </c>
      <c r="AJ15" s="272"/>
      <c r="AK15" s="317">
        <f>AD15*(1+Inputs!$L$136)</f>
        <v>0</v>
      </c>
      <c r="AL15" s="391">
        <f>IF('ACS 12.1'!AG15&lt;&gt;0,($AK15*(1+Inputs!$M$136)),0)</f>
        <v>0</v>
      </c>
      <c r="AM15" s="272">
        <f>IF('ACS 12.1'!AH15&lt;&gt;0,($AK15*(1+Inputs!$M$136)),0)</f>
        <v>0</v>
      </c>
      <c r="AN15" s="272">
        <f>IF('ACS 12.1'!AI15&lt;&gt;0,($AK15*(1+Inputs!$M$136)),0)</f>
        <v>0</v>
      </c>
      <c r="AO15" s="308">
        <f>IF('ACS 12.1'!AJ15&lt;&gt;0,($AK15*(1+Inputs!$M$136)),0)</f>
        <v>0</v>
      </c>
      <c r="AP15" s="272">
        <f>IF('ACS 12.1'!AK15&lt;&gt;0,($AK15*(1+Inputs!$M$136)),0)</f>
        <v>0</v>
      </c>
      <c r="AQ15" s="272">
        <f>IF('ACS 12.1'!AL15&lt;&gt;0,($AY15*(1+Inputs!$M$136)),0)</f>
        <v>0</v>
      </c>
      <c r="AR15" s="317">
        <f>AK15*(1+Inputs!$M$136)</f>
        <v>0</v>
      </c>
      <c r="AS15" s="391">
        <f>IF('ACS 12.1'!AN15&lt;&gt;0,($AR15*(1+Inputs!$M$136)),0)</f>
        <v>0</v>
      </c>
      <c r="AT15" s="272">
        <f>IF('ACS 12.1'!AO15&lt;&gt;0,($AR15*(1+Inputs!$M$136)),0)</f>
        <v>0</v>
      </c>
      <c r="AU15" s="272">
        <f>IF('ACS 12.1'!AP15&lt;&gt;0,($AR15*(1+Inputs!$M$136)),0)</f>
        <v>0</v>
      </c>
      <c r="AV15" s="308">
        <f>IF('ACS 12.1'!AQ15&lt;&gt;0,($AR15*(1+Inputs!$M$136)),0)</f>
        <v>0</v>
      </c>
      <c r="AW15" s="272">
        <f>IF('ACS 12.1'!AR15&lt;&gt;0,($AR15*(1+Inputs!$M$136)),0)</f>
        <v>0</v>
      </c>
      <c r="AX15" s="272">
        <f>IF('ACS 12.1'!AS15&lt;&gt;0,($AY15*(1+Inputs!$M$136)),0)</f>
        <v>0</v>
      </c>
      <c r="AY15" s="317">
        <f>AR15*(1+Inputs!$M$136)</f>
        <v>0</v>
      </c>
      <c r="AZ15" s="391">
        <f>IF('ACS 12.1'!AU15&lt;&gt;0,($AY15*(1+Inputs!$M$136)),0)</f>
        <v>0</v>
      </c>
      <c r="BA15" s="272">
        <f>IF('ACS 12.1'!AV15&lt;&gt;0,($AY15*(1+Inputs!$M$136)),0)</f>
        <v>0</v>
      </c>
      <c r="BB15" s="272">
        <f>IF('ACS 12.1'!AW15&lt;&gt;0,($AY15*(1+Inputs!$M$136)),0)</f>
        <v>0</v>
      </c>
      <c r="BC15" s="308">
        <f>IF('ACS 12.1'!AX15&lt;&gt;0,($AY15*(1+Inputs!$M$136)),0)</f>
        <v>0</v>
      </c>
      <c r="BD15" s="272">
        <f>IF('ACS 12.1'!AY15&lt;&gt;0,($AY15*(1+Inputs!$M$136)),0)</f>
        <v>0</v>
      </c>
      <c r="BE15" s="272">
        <f>IF('ACS 12.1'!AZ15&lt;&gt;0,($AY15*(1+Inputs!$M$136)),0)</f>
        <v>0</v>
      </c>
      <c r="BF15" s="317">
        <f>AY15*(1+Inputs!$M$136)</f>
        <v>0</v>
      </c>
      <c r="BG15" s="391">
        <f>IF('ACS 12.1'!BB15&lt;&gt;0,($BF15*(1+Inputs!$M$136)),0)</f>
        <v>0</v>
      </c>
      <c r="BH15" s="272">
        <f>IF('ACS 12.1'!BC15&lt;&gt;0,($BF15*(1+Inputs!$M$136)),0)</f>
        <v>0</v>
      </c>
      <c r="BI15" s="272">
        <f>IF('ACS 12.1'!BD15&lt;&gt;0,($BF15*(1+Inputs!$M$136)),0)</f>
        <v>0</v>
      </c>
      <c r="BJ15" s="308">
        <f>IF('ACS 12.1'!BE15&lt;&gt;0,($BF15*(1+Inputs!$M$136)),0)</f>
        <v>0</v>
      </c>
      <c r="BK15" s="272">
        <f>IF('ACS 12.1'!BF15&lt;&gt;0,($BF15*(1+Inputs!$M$136)),0)</f>
        <v>0</v>
      </c>
      <c r="BL15" s="272">
        <f>IF('ACS 12.1'!BG15&lt;&gt;0,($BF15*(1+Inputs!$M$136)),0)</f>
        <v>0</v>
      </c>
      <c r="BM15" s="317">
        <f>BF15*(1+Inputs!$M$136)</f>
        <v>0</v>
      </c>
      <c r="BN15" s="391">
        <f>IF('ACS 12.1'!BI15&lt;&gt;0,($BM15*(1+Inputs!$M$136)),0)</f>
        <v>0</v>
      </c>
      <c r="BO15" s="272">
        <f>IF('ACS 12.1'!BJ15&lt;&gt;0,($BM15*(1+Inputs!$M$136)),0)</f>
        <v>0</v>
      </c>
      <c r="BP15" s="272">
        <f>IF('ACS 12.1'!BK15&lt;&gt;0,($BM15*(1+Inputs!$M$136)),0)</f>
        <v>0</v>
      </c>
      <c r="BQ15" s="308">
        <f>IF('ACS 12.1'!BL15&lt;&gt;0,($BM15*(1+Inputs!$M$136)),0)</f>
        <v>0</v>
      </c>
      <c r="BR15" s="272">
        <f>IF('ACS 12.1'!BM15&lt;&gt;0,($BM15*(1+Inputs!$M$136)),0)</f>
        <v>0</v>
      </c>
      <c r="BS15" s="684">
        <f>IF('ACS 12.1'!BN15&lt;&gt;0,($BM15*(1+Inputs!$M$136)),0)</f>
        <v>0</v>
      </c>
      <c r="BT15" s="317">
        <f>BM15*(1+Inputs!$M$136)</f>
        <v>0</v>
      </c>
      <c r="BU15" s="77"/>
      <c r="BV15" s="53"/>
      <c r="BW15" s="77"/>
      <c r="BX15" s="77"/>
      <c r="BY15" s="77"/>
      <c r="BZ15" s="77"/>
      <c r="CA15" s="77"/>
      <c r="CB15" s="77"/>
      <c r="CC15" s="35"/>
      <c r="CD15" s="35"/>
      <c r="CE15" s="35"/>
      <c r="CF15" s="35"/>
    </row>
    <row r="16" spans="1:95">
      <c r="B16" s="309" t="s">
        <v>54</v>
      </c>
      <c r="C16" s="391">
        <f>IFERROR('2011-20 Revenue'!C16/'ACS 12.1'!C16,0)</f>
        <v>20.591689775471863</v>
      </c>
      <c r="D16" s="272">
        <f>IFERROR('2011-20 Revenue'!D16/'ACS 12.1'!D16,0)</f>
        <v>0</v>
      </c>
      <c r="E16" s="272">
        <f>IFERROR('2011-20 Revenue'!E16/'ACS 12.1'!E16,0)</f>
        <v>0</v>
      </c>
      <c r="F16" s="308">
        <f>IFERROR('2011-20 Revenue'!F16/'ACS 12.1'!F16,0)</f>
        <v>0</v>
      </c>
      <c r="G16" s="272">
        <f>IFERROR('2011-20 Revenue'!G16/'ACS 12.1'!G16,0)</f>
        <v>0</v>
      </c>
      <c r="H16" s="684"/>
      <c r="I16" s="321">
        <f>IFERROR('2011-20 Revenue'!I16/'ACS 12.1'!H16,0)</f>
        <v>20.591689775471863</v>
      </c>
      <c r="J16" s="391">
        <f>IFERROR('2011-20 Revenue'!J16/'ACS 12.1'!I16,0)</f>
        <v>8</v>
      </c>
      <c r="K16" s="272">
        <f>IFERROR('2011-20 Revenue'!K16/'ACS 12.1'!J16,0)</f>
        <v>0</v>
      </c>
      <c r="L16" s="272">
        <f>IFERROR('2011-20 Revenue'!L16/'ACS 12.1'!K16,0)</f>
        <v>0</v>
      </c>
      <c r="M16" s="308">
        <f>IFERROR('2011-20 Revenue'!M16/'ACS 12.1'!L16,0)</f>
        <v>0</v>
      </c>
      <c r="N16" s="272">
        <f>IFERROR('2011-20 Revenue'!N16/'ACS 12.1'!M16,0)</f>
        <v>0</v>
      </c>
      <c r="O16" s="684"/>
      <c r="P16" s="317">
        <f>IFERROR('2011-20 Revenue'!P16/'ACS 12.1'!N16,0)</f>
        <v>8</v>
      </c>
      <c r="Q16" s="391">
        <f>IFERROR('2011-20 Revenue'!Q16/'ACS 12.1'!O16,0)</f>
        <v>11.999999999999998</v>
      </c>
      <c r="R16" s="272">
        <f>IFERROR('2011-20 Revenue'!R16/'ACS 12.1'!P16,0)</f>
        <v>0</v>
      </c>
      <c r="S16" s="272">
        <f>IFERROR('2011-20 Revenue'!S16/'ACS 12.1'!Q16,0)</f>
        <v>0</v>
      </c>
      <c r="T16" s="308">
        <f>IFERROR('2011-20 Revenue'!T16/'ACS 12.1'!R16,0)</f>
        <v>0</v>
      </c>
      <c r="U16" s="272">
        <f>IFERROR('2011-20 Revenue'!U16/'ACS 12.1'!S16,0)</f>
        <v>0</v>
      </c>
      <c r="V16" s="684"/>
      <c r="W16" s="317">
        <f>IFERROR('2011-20 Revenue'!W16/'ACS 12.1'!T16,0)</f>
        <v>11.999999999999998</v>
      </c>
      <c r="X16" s="586">
        <f>IFERROR('2011-20 Revenue'!X16/'ACS 12.1'!U16,0)</f>
        <v>9.0954862471593128</v>
      </c>
      <c r="Y16" s="587">
        <f>IFERROR('2011-20 Revenue'!Y16/'ACS 12.1'!V16,0)</f>
        <v>0</v>
      </c>
      <c r="Z16" s="587">
        <f>IFERROR('2011-20 Revenue'!Z16/'ACS 12.1'!W16,0)</f>
        <v>0</v>
      </c>
      <c r="AA16" s="588">
        <f>IFERROR('2011-20 Revenue'!AA16/'ACS 12.1'!X16,0)</f>
        <v>0</v>
      </c>
      <c r="AB16" s="587">
        <f>IFERROR('2011-20 Revenue'!AB16/'ACS 12.1'!Y16,0)</f>
        <v>0</v>
      </c>
      <c r="AC16" s="1054"/>
      <c r="AD16" s="583">
        <f>IFERROR('2011-20 Revenue'!AD16/'ACS 12.1'!Z16,0)</f>
        <v>9.0954862471593128</v>
      </c>
      <c r="AE16" s="391">
        <f>X16*(1+Inputs!$L$136)</f>
        <v>9.2438914869234043</v>
      </c>
      <c r="AF16" s="272">
        <f>Y16*(1+Inputs!$L$136)</f>
        <v>0</v>
      </c>
      <c r="AG16" s="272">
        <f>Z16*(1+Inputs!$L$136)</f>
        <v>0</v>
      </c>
      <c r="AH16" s="308">
        <f>AA16*(1+Inputs!$L$136)</f>
        <v>0</v>
      </c>
      <c r="AI16" s="272">
        <f>AB16*(1+Inputs!$L$136)</f>
        <v>0</v>
      </c>
      <c r="AJ16" s="272"/>
      <c r="AK16" s="317">
        <f>AD16*(1+Inputs!$L$136)</f>
        <v>9.2438914869234043</v>
      </c>
      <c r="AL16" s="391">
        <f>IF('ACS 12.1'!AG16&lt;&gt;0,($AK16*(1+Inputs!$M$136)),0)</f>
        <v>9.394718160197586</v>
      </c>
      <c r="AM16" s="272">
        <f>IF('ACS 12.1'!AH16&lt;&gt;0,($AK16*(1+Inputs!$M$136)),0)</f>
        <v>0</v>
      </c>
      <c r="AN16" s="272">
        <f>IF('ACS 12.1'!AI16&lt;&gt;0,($AK16*(1+Inputs!$M$136)),0)</f>
        <v>0</v>
      </c>
      <c r="AO16" s="308">
        <f>IF('ACS 12.1'!AJ16&lt;&gt;0,($AK16*(1+Inputs!$M$136)),0)</f>
        <v>9.394718160197586</v>
      </c>
      <c r="AP16" s="272">
        <f>IF('ACS 12.1'!AK16&lt;&gt;0,($AK16*(1+Inputs!$M$136)),0)</f>
        <v>9.394718160197586</v>
      </c>
      <c r="AQ16" s="272">
        <f>IF('ACS 12.1'!AL16&lt;&gt;0,($AY16*(1+Inputs!$M$136)),0)</f>
        <v>9.7037944878550881</v>
      </c>
      <c r="AR16" s="317">
        <f>AK16*(1+Inputs!$M$136)</f>
        <v>9.394718160197586</v>
      </c>
      <c r="AS16" s="391">
        <f>IF('ACS 12.1'!AN16&lt;&gt;0,($AR16*(1+Inputs!$M$136)),0)</f>
        <v>9.5480057759658603</v>
      </c>
      <c r="AT16" s="272">
        <f>IF('ACS 12.1'!AO16&lt;&gt;0,($AR16*(1+Inputs!$M$136)),0)</f>
        <v>0</v>
      </c>
      <c r="AU16" s="272">
        <f>IF('ACS 12.1'!AP16&lt;&gt;0,($AR16*(1+Inputs!$M$136)),0)</f>
        <v>0</v>
      </c>
      <c r="AV16" s="308">
        <f>IF('ACS 12.1'!AQ16&lt;&gt;0,($AR16*(1+Inputs!$M$136)),0)</f>
        <v>9.5480057759658603</v>
      </c>
      <c r="AW16" s="272">
        <f>IF('ACS 12.1'!AR16&lt;&gt;0,($AR16*(1+Inputs!$M$136)),0)</f>
        <v>9.5480057759658603</v>
      </c>
      <c r="AX16" s="272">
        <f>IF('ACS 12.1'!AS16&lt;&gt;0,($AY16*(1+Inputs!$M$136)),0)</f>
        <v>9.7037944878550881</v>
      </c>
      <c r="AY16" s="317">
        <f>AR16*(1+Inputs!$M$136)</f>
        <v>9.5480057759658603</v>
      </c>
      <c r="AZ16" s="391">
        <f>IF('ACS 12.1'!AU16&lt;&gt;0,($AY16*(1+Inputs!$M$136)),0)</f>
        <v>9.7037944878550881</v>
      </c>
      <c r="BA16" s="272">
        <f>IF('ACS 12.1'!AV16&lt;&gt;0,($AY16*(1+Inputs!$M$136)),0)</f>
        <v>0</v>
      </c>
      <c r="BB16" s="272">
        <f>IF('ACS 12.1'!AW16&lt;&gt;0,($AY16*(1+Inputs!$M$136)),0)</f>
        <v>0</v>
      </c>
      <c r="BC16" s="308">
        <f>IF('ACS 12.1'!AX16&lt;&gt;0,($AY16*(1+Inputs!$M$136)),0)</f>
        <v>9.7037944878550881</v>
      </c>
      <c r="BD16" s="272">
        <f>IF('ACS 12.1'!AY16&lt;&gt;0,($AY16*(1+Inputs!$M$136)),0)</f>
        <v>9.7037944878550881</v>
      </c>
      <c r="BE16" s="272">
        <f>IF('ACS 12.1'!AZ16&lt;&gt;0,($AY16*(1+Inputs!$M$136)),0)</f>
        <v>9.7037944878550881</v>
      </c>
      <c r="BF16" s="317">
        <f>AY16*(1+Inputs!$M$136)</f>
        <v>9.7037944878550881</v>
      </c>
      <c r="BG16" s="391">
        <f>IF('ACS 12.1'!BB16&lt;&gt;0,($BF16*(1+Inputs!$M$136)),0)</f>
        <v>9.862125104653213</v>
      </c>
      <c r="BH16" s="272">
        <f>IF('ACS 12.1'!BC16&lt;&gt;0,($BF16*(1+Inputs!$M$136)),0)</f>
        <v>0</v>
      </c>
      <c r="BI16" s="272">
        <f>IF('ACS 12.1'!BD16&lt;&gt;0,($BF16*(1+Inputs!$M$136)),0)</f>
        <v>0</v>
      </c>
      <c r="BJ16" s="308">
        <f>IF('ACS 12.1'!BE16&lt;&gt;0,($BF16*(1+Inputs!$M$136)),0)</f>
        <v>9.862125104653213</v>
      </c>
      <c r="BK16" s="272">
        <f>IF('ACS 12.1'!BF16&lt;&gt;0,($BF16*(1+Inputs!$M$136)),0)</f>
        <v>9.862125104653213</v>
      </c>
      <c r="BL16" s="272">
        <f>IF('ACS 12.1'!BG16&lt;&gt;0,($BF16*(1+Inputs!$M$136)),0)</f>
        <v>9.862125104653213</v>
      </c>
      <c r="BM16" s="317">
        <f>BF16*(1+Inputs!$M$136)</f>
        <v>9.862125104653213</v>
      </c>
      <c r="BN16" s="391">
        <f>IF('ACS 12.1'!BI16&lt;&gt;0,($BM16*(1+Inputs!$M$136)),0)</f>
        <v>10.023039100999107</v>
      </c>
      <c r="BO16" s="272">
        <f>IF('ACS 12.1'!BJ16&lt;&gt;0,($BM16*(1+Inputs!$M$136)),0)</f>
        <v>0</v>
      </c>
      <c r="BP16" s="272">
        <f>IF('ACS 12.1'!BK16&lt;&gt;0,($BM16*(1+Inputs!$M$136)),0)</f>
        <v>0</v>
      </c>
      <c r="BQ16" s="308">
        <f>IF('ACS 12.1'!BL16&lt;&gt;0,($BM16*(1+Inputs!$M$136)),0)</f>
        <v>10.023039100999107</v>
      </c>
      <c r="BR16" s="272">
        <f>IF('ACS 12.1'!BM16&lt;&gt;0,($BM16*(1+Inputs!$M$136)),0)</f>
        <v>10.023039100999107</v>
      </c>
      <c r="BS16" s="684">
        <f>IF('ACS 12.1'!BN16&lt;&gt;0,($BM16*(1+Inputs!$M$136)),0)</f>
        <v>10.023039100999107</v>
      </c>
      <c r="BT16" s="317">
        <f>BM16*(1+Inputs!$M$136)</f>
        <v>10.023039100999107</v>
      </c>
      <c r="BU16" s="85"/>
      <c r="BV16" s="53"/>
      <c r="BW16" s="85"/>
      <c r="BX16" s="85"/>
      <c r="BY16" s="85"/>
      <c r="BZ16" s="85"/>
      <c r="CA16" s="85"/>
      <c r="CB16" s="85"/>
      <c r="CC16" s="35"/>
      <c r="CD16" s="35"/>
      <c r="CE16" s="35"/>
      <c r="CF16" s="35"/>
    </row>
    <row r="17" spans="1:95">
      <c r="B17" s="309" t="s">
        <v>55</v>
      </c>
      <c r="C17" s="391">
        <f>IFERROR('2011-20 Revenue'!C17/'ACS 12.1'!C17,0)</f>
        <v>1</v>
      </c>
      <c r="D17" s="272">
        <f>IFERROR('2011-20 Revenue'!D17/'ACS 12.1'!D17,0)</f>
        <v>0</v>
      </c>
      <c r="E17" s="272">
        <f>IFERROR('2011-20 Revenue'!E17/'ACS 12.1'!E17,0)</f>
        <v>0</v>
      </c>
      <c r="F17" s="308">
        <f>IFERROR('2011-20 Revenue'!F17/'ACS 12.1'!F17,0)</f>
        <v>0</v>
      </c>
      <c r="G17" s="272">
        <f>IFERROR('2011-20 Revenue'!G17/'ACS 12.1'!G17,0)</f>
        <v>0</v>
      </c>
      <c r="H17" s="684"/>
      <c r="I17" s="321">
        <f>IFERROR('2011-20 Revenue'!I17/'ACS 12.1'!H17,0)</f>
        <v>1</v>
      </c>
      <c r="J17" s="391">
        <f>IFERROR('2011-20 Revenue'!J17/'ACS 12.1'!I17,0)</f>
        <v>1</v>
      </c>
      <c r="K17" s="272">
        <f>IFERROR('2011-20 Revenue'!K17/'ACS 12.1'!J17,0)</f>
        <v>0</v>
      </c>
      <c r="L17" s="272">
        <f>IFERROR('2011-20 Revenue'!L17/'ACS 12.1'!K17,0)</f>
        <v>0</v>
      </c>
      <c r="M17" s="308">
        <f>IFERROR('2011-20 Revenue'!M17/'ACS 12.1'!L17,0)</f>
        <v>0</v>
      </c>
      <c r="N17" s="272">
        <f>IFERROR('2011-20 Revenue'!N17/'ACS 12.1'!M17,0)</f>
        <v>0</v>
      </c>
      <c r="O17" s="684"/>
      <c r="P17" s="317">
        <f>IFERROR('2011-20 Revenue'!P17/'ACS 12.1'!N17,0)</f>
        <v>1</v>
      </c>
      <c r="Q17" s="391">
        <f>IFERROR('2011-20 Revenue'!Q17/'ACS 12.1'!O17,0)</f>
        <v>10.88879351239016</v>
      </c>
      <c r="R17" s="272">
        <f>IFERROR('2011-20 Revenue'!R17/'ACS 12.1'!P17,0)</f>
        <v>0</v>
      </c>
      <c r="S17" s="272">
        <f>IFERROR('2011-20 Revenue'!S17/'ACS 12.1'!Q17,0)</f>
        <v>0</v>
      </c>
      <c r="T17" s="308">
        <f>IFERROR('2011-20 Revenue'!T17/'ACS 12.1'!R17,0)</f>
        <v>0</v>
      </c>
      <c r="U17" s="272">
        <f>IFERROR('2011-20 Revenue'!U17/'ACS 12.1'!S17,0)</f>
        <v>0</v>
      </c>
      <c r="V17" s="684"/>
      <c r="W17" s="317">
        <f>IFERROR('2011-20 Revenue'!W17/'ACS 12.1'!T17,0)</f>
        <v>10.88879351239016</v>
      </c>
      <c r="X17" s="586">
        <f>IFERROR('2011-20 Revenue'!X17/'ACS 12.1'!U17,0)</f>
        <v>3</v>
      </c>
      <c r="Y17" s="587">
        <f>IFERROR('2011-20 Revenue'!Y17/'ACS 12.1'!V17,0)</f>
        <v>0</v>
      </c>
      <c r="Z17" s="587">
        <f>IFERROR('2011-20 Revenue'!Z17/'ACS 12.1'!W17,0)</f>
        <v>0</v>
      </c>
      <c r="AA17" s="588">
        <f>IFERROR('2011-20 Revenue'!AA17/'ACS 12.1'!X17,0)</f>
        <v>0</v>
      </c>
      <c r="AB17" s="587">
        <f>IFERROR('2011-20 Revenue'!AB17/'ACS 12.1'!Y17,0)</f>
        <v>0</v>
      </c>
      <c r="AC17" s="1054"/>
      <c r="AD17" s="583">
        <f>IFERROR('2011-20 Revenue'!AD17/'ACS 12.1'!Z17,0)</f>
        <v>3</v>
      </c>
      <c r="AE17" s="391">
        <f>X17*(1+Inputs!$L$136)</f>
        <v>3.0489490838855726</v>
      </c>
      <c r="AF17" s="272">
        <f>Y17*(1+Inputs!$L$136)</f>
        <v>0</v>
      </c>
      <c r="AG17" s="272">
        <f>Z17*(1+Inputs!$L$136)</f>
        <v>0</v>
      </c>
      <c r="AH17" s="308">
        <f>AA17*(1+Inputs!$L$136)</f>
        <v>0</v>
      </c>
      <c r="AI17" s="272">
        <f>AB17*(1+Inputs!$L$136)</f>
        <v>0</v>
      </c>
      <c r="AJ17" s="272"/>
      <c r="AK17" s="317">
        <f>AD17*(1+Inputs!$L$136)</f>
        <v>3.0489490838855726</v>
      </c>
      <c r="AL17" s="391">
        <f>IF('ACS 12.1'!AG17&lt;&gt;0,($AK17*(1+Inputs!$M$136)),0)</f>
        <v>3.0986968387088907</v>
      </c>
      <c r="AM17" s="272">
        <f>IF('ACS 12.1'!AH17&lt;&gt;0,($AK17*(1+Inputs!$M$136)),0)</f>
        <v>0</v>
      </c>
      <c r="AN17" s="272">
        <f>IF('ACS 12.1'!AI17&lt;&gt;0,($AK17*(1+Inputs!$M$136)),0)</f>
        <v>0</v>
      </c>
      <c r="AO17" s="308">
        <f>IF('ACS 12.1'!AJ17&lt;&gt;0,($AK17*(1+Inputs!$M$136)),0)</f>
        <v>3.0986968387088907</v>
      </c>
      <c r="AP17" s="272">
        <f>IF('ACS 12.1'!AK17&lt;&gt;0,($AK17*(1+Inputs!$M$136)),0)</f>
        <v>3.0986968387088907</v>
      </c>
      <c r="AQ17" s="272">
        <f>IF('ACS 12.1'!AL17&lt;&gt;0,($AY17*(1+Inputs!$M$136)),0)</f>
        <v>3.200640699408158</v>
      </c>
      <c r="AR17" s="317">
        <f>AK17*(1+Inputs!$M$136)</f>
        <v>3.0986968387088907</v>
      </c>
      <c r="AS17" s="391">
        <f>IF('ACS 12.1'!AN17&lt;&gt;0,($AR17*(1+Inputs!$M$136)),0)</f>
        <v>3.1492562958735308</v>
      </c>
      <c r="AT17" s="272">
        <f>IF('ACS 12.1'!AO17&lt;&gt;0,($AR17*(1+Inputs!$M$136)),0)</f>
        <v>0</v>
      </c>
      <c r="AU17" s="272">
        <f>IF('ACS 12.1'!AP17&lt;&gt;0,($AR17*(1+Inputs!$M$136)),0)</f>
        <v>0</v>
      </c>
      <c r="AV17" s="308">
        <f>IF('ACS 12.1'!AQ17&lt;&gt;0,($AR17*(1+Inputs!$M$136)),0)</f>
        <v>3.1492562958735308</v>
      </c>
      <c r="AW17" s="272">
        <f>IF('ACS 12.1'!AR17&lt;&gt;0,($AR17*(1+Inputs!$M$136)),0)</f>
        <v>3.1492562958735308</v>
      </c>
      <c r="AX17" s="272">
        <f>IF('ACS 12.1'!AS17&lt;&gt;0,($AY17*(1+Inputs!$M$136)),0)</f>
        <v>3.200640699408158</v>
      </c>
      <c r="AY17" s="317">
        <f>AR17*(1+Inputs!$M$136)</f>
        <v>3.1492562958735308</v>
      </c>
      <c r="AZ17" s="391">
        <f>IF('ACS 12.1'!AU17&lt;&gt;0,($AY17*(1+Inputs!$M$136)),0)</f>
        <v>3.200640699408158</v>
      </c>
      <c r="BA17" s="272">
        <f>IF('ACS 12.1'!AV17&lt;&gt;0,($AY17*(1+Inputs!$M$136)),0)</f>
        <v>0</v>
      </c>
      <c r="BB17" s="272">
        <f>IF('ACS 12.1'!AW17&lt;&gt;0,($AY17*(1+Inputs!$M$136)),0)</f>
        <v>0</v>
      </c>
      <c r="BC17" s="308">
        <f>IF('ACS 12.1'!AX17&lt;&gt;0,($AY17*(1+Inputs!$M$136)),0)</f>
        <v>3.200640699408158</v>
      </c>
      <c r="BD17" s="272">
        <f>IF('ACS 12.1'!AY17&lt;&gt;0,($AY17*(1+Inputs!$M$136)),0)</f>
        <v>3.200640699408158</v>
      </c>
      <c r="BE17" s="272">
        <f>IF('ACS 12.1'!AZ17&lt;&gt;0,($AY17*(1+Inputs!$M$136)),0)</f>
        <v>3.200640699408158</v>
      </c>
      <c r="BF17" s="317">
        <f>AY17*(1+Inputs!$M$136)</f>
        <v>3.200640699408158</v>
      </c>
      <c r="BG17" s="391">
        <f>IF('ACS 12.1'!BB17&lt;&gt;0,($BF17*(1+Inputs!$M$136)),0)</f>
        <v>3.2528635094357941</v>
      </c>
      <c r="BH17" s="272">
        <f>IF('ACS 12.1'!BC17&lt;&gt;0,($BF17*(1+Inputs!$M$136)),0)</f>
        <v>0</v>
      </c>
      <c r="BI17" s="272">
        <f>IF('ACS 12.1'!BD17&lt;&gt;0,($BF17*(1+Inputs!$M$136)),0)</f>
        <v>0</v>
      </c>
      <c r="BJ17" s="308">
        <f>IF('ACS 12.1'!BE17&lt;&gt;0,($BF17*(1+Inputs!$M$136)),0)</f>
        <v>3.2528635094357941</v>
      </c>
      <c r="BK17" s="272">
        <f>IF('ACS 12.1'!BF17&lt;&gt;0,($BF17*(1+Inputs!$M$136)),0)</f>
        <v>3.2528635094357941</v>
      </c>
      <c r="BL17" s="272">
        <f>IF('ACS 12.1'!BG17&lt;&gt;0,($BF17*(1+Inputs!$M$136)),0)</f>
        <v>3.2528635094357941</v>
      </c>
      <c r="BM17" s="317">
        <f>BF17*(1+Inputs!$M$136)</f>
        <v>3.2528635094357941</v>
      </c>
      <c r="BN17" s="391">
        <f>IF('ACS 12.1'!BI17&lt;&gt;0,($BM17*(1+Inputs!$M$136)),0)</f>
        <v>3.305938405699691</v>
      </c>
      <c r="BO17" s="272">
        <f>IF('ACS 12.1'!BJ17&lt;&gt;0,($BM17*(1+Inputs!$M$136)),0)</f>
        <v>0</v>
      </c>
      <c r="BP17" s="272">
        <f>IF('ACS 12.1'!BK17&lt;&gt;0,($BM17*(1+Inputs!$M$136)),0)</f>
        <v>0</v>
      </c>
      <c r="BQ17" s="308">
        <f>IF('ACS 12.1'!BL17&lt;&gt;0,($BM17*(1+Inputs!$M$136)),0)</f>
        <v>3.305938405699691</v>
      </c>
      <c r="BR17" s="272">
        <f>IF('ACS 12.1'!BM17&lt;&gt;0,($BM17*(1+Inputs!$M$136)),0)</f>
        <v>3.305938405699691</v>
      </c>
      <c r="BS17" s="684">
        <f>IF('ACS 12.1'!BN17&lt;&gt;0,($BM17*(1+Inputs!$M$136)),0)</f>
        <v>3.305938405699691</v>
      </c>
      <c r="BT17" s="317">
        <f>BM17*(1+Inputs!$M$136)</f>
        <v>3.305938405699691</v>
      </c>
      <c r="BU17" s="85"/>
      <c r="BV17" s="53"/>
      <c r="BW17" s="85"/>
      <c r="BX17" s="85"/>
      <c r="BY17" s="85"/>
      <c r="BZ17" s="85"/>
      <c r="CA17" s="85"/>
      <c r="CB17" s="85"/>
      <c r="CC17" s="35"/>
      <c r="CD17" s="35"/>
      <c r="CE17" s="35"/>
      <c r="CF17" s="35"/>
    </row>
    <row r="18" spans="1:95">
      <c r="A18" s="13"/>
      <c r="B18" s="309" t="s">
        <v>56</v>
      </c>
      <c r="C18" s="391">
        <f>IFERROR('2011-20 Revenue'!C18/'ACS 12.1'!C18,0)</f>
        <v>0</v>
      </c>
      <c r="D18" s="272">
        <f>IFERROR('2011-20 Revenue'!D18/'ACS 12.1'!D18,0)</f>
        <v>0</v>
      </c>
      <c r="E18" s="272">
        <f>IFERROR('2011-20 Revenue'!E18/'ACS 12.1'!E18,0)</f>
        <v>0</v>
      </c>
      <c r="F18" s="308">
        <f>IFERROR('2011-20 Revenue'!F18/'ACS 12.1'!F18,0)</f>
        <v>0</v>
      </c>
      <c r="G18" s="272">
        <f>IFERROR('2011-20 Revenue'!G18/'ACS 12.1'!G18,0)</f>
        <v>0</v>
      </c>
      <c r="H18" s="684"/>
      <c r="I18" s="321">
        <f>IFERROR('2011-20 Revenue'!I18/'ACS 12.1'!H18,0)</f>
        <v>0</v>
      </c>
      <c r="J18" s="391">
        <f>IFERROR('2011-20 Revenue'!J18/'ACS 12.1'!I18,0)</f>
        <v>0</v>
      </c>
      <c r="K18" s="272">
        <f>IFERROR('2011-20 Revenue'!K18/'ACS 12.1'!J18,0)</f>
        <v>0</v>
      </c>
      <c r="L18" s="272">
        <f>IFERROR('2011-20 Revenue'!L18/'ACS 12.1'!K18,0)</f>
        <v>0</v>
      </c>
      <c r="M18" s="308">
        <f>IFERROR('2011-20 Revenue'!M18/'ACS 12.1'!L18,0)</f>
        <v>0</v>
      </c>
      <c r="N18" s="272">
        <f>IFERROR('2011-20 Revenue'!N18/'ACS 12.1'!M18,0)</f>
        <v>0</v>
      </c>
      <c r="O18" s="684"/>
      <c r="P18" s="317">
        <f>IFERROR('2011-20 Revenue'!P18/'ACS 12.1'!N18,0)</f>
        <v>0</v>
      </c>
      <c r="Q18" s="391">
        <f>IFERROR('2011-20 Revenue'!Q18/'ACS 12.1'!O18,0)</f>
        <v>0</v>
      </c>
      <c r="R18" s="272">
        <f>IFERROR('2011-20 Revenue'!R18/'ACS 12.1'!P18,0)</f>
        <v>0</v>
      </c>
      <c r="S18" s="272">
        <f>IFERROR('2011-20 Revenue'!S18/'ACS 12.1'!Q18,0)</f>
        <v>0</v>
      </c>
      <c r="T18" s="308">
        <f>IFERROR('2011-20 Revenue'!T18/'ACS 12.1'!R18,0)</f>
        <v>0</v>
      </c>
      <c r="U18" s="272">
        <f>IFERROR('2011-20 Revenue'!U18/'ACS 12.1'!S18,0)</f>
        <v>0</v>
      </c>
      <c r="V18" s="684"/>
      <c r="W18" s="317">
        <f>IFERROR('2011-20 Revenue'!W18/'ACS 12.1'!T18,0)</f>
        <v>0</v>
      </c>
      <c r="X18" s="586">
        <f>IFERROR('2011-20 Revenue'!X18/'ACS 12.1'!U18,0)</f>
        <v>0</v>
      </c>
      <c r="Y18" s="587">
        <f>IFERROR('2011-20 Revenue'!Y18/'ACS 12.1'!V18,0)</f>
        <v>0</v>
      </c>
      <c r="Z18" s="587">
        <f>IFERROR('2011-20 Revenue'!Z18/'ACS 12.1'!W18,0)</f>
        <v>0</v>
      </c>
      <c r="AA18" s="588">
        <f>IFERROR('2011-20 Revenue'!AA18/'ACS 12.1'!X18,0)</f>
        <v>0</v>
      </c>
      <c r="AB18" s="587">
        <f>IFERROR('2011-20 Revenue'!AB18/'ACS 12.1'!Y18,0)</f>
        <v>0</v>
      </c>
      <c r="AC18" s="1054"/>
      <c r="AD18" s="583">
        <f>IFERROR('2011-20 Revenue'!AD18/'ACS 12.1'!Z18,0)</f>
        <v>0</v>
      </c>
      <c r="AE18" s="391">
        <f>X18*(1+Inputs!$L$136)</f>
        <v>0</v>
      </c>
      <c r="AF18" s="272">
        <f>Y18*(1+Inputs!$L$136)</f>
        <v>0</v>
      </c>
      <c r="AG18" s="272">
        <f>Z18*(1+Inputs!$L$136)</f>
        <v>0</v>
      </c>
      <c r="AH18" s="308">
        <f>AA18*(1+Inputs!$L$136)</f>
        <v>0</v>
      </c>
      <c r="AI18" s="272">
        <f>AB18*(1+Inputs!$L$136)</f>
        <v>0</v>
      </c>
      <c r="AJ18" s="272"/>
      <c r="AK18" s="317">
        <f>AD18*(1+Inputs!$L$136)</f>
        <v>0</v>
      </c>
      <c r="AL18" s="391">
        <f>IF('ACS 12.1'!AG18&lt;&gt;0,($AK18*(1+Inputs!$M$136)),0)</f>
        <v>0</v>
      </c>
      <c r="AM18" s="272">
        <f>IF('ACS 12.1'!AH18&lt;&gt;0,($AK18*(1+Inputs!$M$136)),0)</f>
        <v>0</v>
      </c>
      <c r="AN18" s="272">
        <f>IF('ACS 12.1'!AI18&lt;&gt;0,($AK18*(1+Inputs!$M$136)),0)</f>
        <v>0</v>
      </c>
      <c r="AO18" s="308">
        <f>IF('ACS 12.1'!AJ18&lt;&gt;0,($AK18*(1+Inputs!$M$136)),0)</f>
        <v>0</v>
      </c>
      <c r="AP18" s="272">
        <f>IF('ACS 12.1'!AK18&lt;&gt;0,($AK18*(1+Inputs!$M$136)),0)</f>
        <v>0</v>
      </c>
      <c r="AQ18" s="272">
        <f>IF('ACS 12.1'!AL18&lt;&gt;0,($AY18*(1+Inputs!$M$136)),0)</f>
        <v>0</v>
      </c>
      <c r="AR18" s="317">
        <f>AK18*(1+Inputs!$M$136)</f>
        <v>0</v>
      </c>
      <c r="AS18" s="391">
        <f>IF('ACS 12.1'!AN18&lt;&gt;0,($AR18*(1+Inputs!$M$136)),0)</f>
        <v>0</v>
      </c>
      <c r="AT18" s="272">
        <f>IF('ACS 12.1'!AO18&lt;&gt;0,($AR18*(1+Inputs!$M$136)),0)</f>
        <v>0</v>
      </c>
      <c r="AU18" s="272">
        <f>IF('ACS 12.1'!AP18&lt;&gt;0,($AR18*(1+Inputs!$M$136)),0)</f>
        <v>0</v>
      </c>
      <c r="AV18" s="308">
        <f>IF('ACS 12.1'!AQ18&lt;&gt;0,($AR18*(1+Inputs!$M$136)),0)</f>
        <v>0</v>
      </c>
      <c r="AW18" s="272">
        <f>IF('ACS 12.1'!AR18&lt;&gt;0,($AR18*(1+Inputs!$M$136)),0)</f>
        <v>0</v>
      </c>
      <c r="AX18" s="272">
        <f>IF('ACS 12.1'!AS18&lt;&gt;0,($AY18*(1+Inputs!$M$136)),0)</f>
        <v>0</v>
      </c>
      <c r="AY18" s="317">
        <f>AR18*(1+Inputs!$M$136)</f>
        <v>0</v>
      </c>
      <c r="AZ18" s="391">
        <f>IF('ACS 12.1'!AU18&lt;&gt;0,($AY18*(1+Inputs!$M$136)),0)</f>
        <v>0</v>
      </c>
      <c r="BA18" s="272">
        <f>IF('ACS 12.1'!AV18&lt;&gt;0,($AY18*(1+Inputs!$M$136)),0)</f>
        <v>0</v>
      </c>
      <c r="BB18" s="272">
        <f>IF('ACS 12.1'!AW18&lt;&gt;0,($AY18*(1+Inputs!$M$136)),0)</f>
        <v>0</v>
      </c>
      <c r="BC18" s="308">
        <f>IF('ACS 12.1'!AX18&lt;&gt;0,($AY18*(1+Inputs!$M$136)),0)</f>
        <v>0</v>
      </c>
      <c r="BD18" s="272">
        <f>IF('ACS 12.1'!AY18&lt;&gt;0,($AY18*(1+Inputs!$M$136)),0)</f>
        <v>0</v>
      </c>
      <c r="BE18" s="272">
        <f>IF('ACS 12.1'!AZ18&lt;&gt;0,($AY18*(1+Inputs!$M$136)),0)</f>
        <v>0</v>
      </c>
      <c r="BF18" s="317">
        <f>AY18*(1+Inputs!$M$136)</f>
        <v>0</v>
      </c>
      <c r="BG18" s="391">
        <f>IF('ACS 12.1'!BB18&lt;&gt;0,($BF18*(1+Inputs!$M$136)),0)</f>
        <v>0</v>
      </c>
      <c r="BH18" s="272">
        <f>IF('ACS 12.1'!BC18&lt;&gt;0,($BF18*(1+Inputs!$M$136)),0)</f>
        <v>0</v>
      </c>
      <c r="BI18" s="272">
        <f>IF('ACS 12.1'!BD18&lt;&gt;0,($BF18*(1+Inputs!$M$136)),0)</f>
        <v>0</v>
      </c>
      <c r="BJ18" s="308">
        <f>IF('ACS 12.1'!BE18&lt;&gt;0,($BF18*(1+Inputs!$M$136)),0)</f>
        <v>0</v>
      </c>
      <c r="BK18" s="272">
        <f>IF('ACS 12.1'!BF18&lt;&gt;0,($BF18*(1+Inputs!$M$136)),0)</f>
        <v>0</v>
      </c>
      <c r="BL18" s="272">
        <f>IF('ACS 12.1'!BG18&lt;&gt;0,($BF18*(1+Inputs!$M$136)),0)</f>
        <v>0</v>
      </c>
      <c r="BM18" s="317">
        <f>BF18*(1+Inputs!$M$136)</f>
        <v>0</v>
      </c>
      <c r="BN18" s="391">
        <f>IF('ACS 12.1'!BI18&lt;&gt;0,($BM18*(1+Inputs!$M$136)),0)</f>
        <v>0</v>
      </c>
      <c r="BO18" s="272">
        <f>IF('ACS 12.1'!BJ18&lt;&gt;0,($BM18*(1+Inputs!$M$136)),0)</f>
        <v>0</v>
      </c>
      <c r="BP18" s="272">
        <f>IF('ACS 12.1'!BK18&lt;&gt;0,($BM18*(1+Inputs!$M$136)),0)</f>
        <v>0</v>
      </c>
      <c r="BQ18" s="308">
        <f>IF('ACS 12.1'!BL18&lt;&gt;0,($BM18*(1+Inputs!$M$136)),0)</f>
        <v>0</v>
      </c>
      <c r="BR18" s="272">
        <f>IF('ACS 12.1'!BM18&lt;&gt;0,($BM18*(1+Inputs!$M$136)),0)</f>
        <v>0</v>
      </c>
      <c r="BS18" s="684">
        <f>IF('ACS 12.1'!BN18&lt;&gt;0,($BM18*(1+Inputs!$M$136)),0)</f>
        <v>0</v>
      </c>
      <c r="BT18" s="317">
        <f>BM18*(1+Inputs!$M$136)</f>
        <v>0</v>
      </c>
      <c r="BU18" s="60"/>
      <c r="BV18" s="53"/>
      <c r="BW18" s="60"/>
      <c r="BX18" s="60"/>
      <c r="BY18" s="60"/>
      <c r="BZ18" s="60"/>
      <c r="CA18" s="60"/>
      <c r="CB18" s="60"/>
      <c r="CC18" s="35"/>
      <c r="CD18" s="35"/>
      <c r="CE18" s="35"/>
      <c r="CF18" s="35"/>
    </row>
    <row r="19" spans="1:95">
      <c r="A19" s="13"/>
      <c r="B19" s="309"/>
      <c r="C19" s="391"/>
      <c r="D19" s="272"/>
      <c r="E19" s="272"/>
      <c r="F19" s="308"/>
      <c r="G19" s="272"/>
      <c r="H19" s="684"/>
      <c r="I19" s="684"/>
      <c r="J19" s="391"/>
      <c r="K19" s="272"/>
      <c r="L19" s="272"/>
      <c r="M19" s="308"/>
      <c r="N19" s="272"/>
      <c r="O19" s="684"/>
      <c r="P19" s="317"/>
      <c r="Q19" s="391"/>
      <c r="R19" s="272"/>
      <c r="S19" s="272"/>
      <c r="T19" s="308"/>
      <c r="U19" s="272"/>
      <c r="V19" s="684"/>
      <c r="W19" s="317"/>
      <c r="X19" s="586"/>
      <c r="Y19" s="587"/>
      <c r="Z19" s="587"/>
      <c r="AA19" s="588"/>
      <c r="AB19" s="587"/>
      <c r="AC19" s="1054"/>
      <c r="AD19" s="583"/>
      <c r="AE19" s="391"/>
      <c r="AF19" s="272"/>
      <c r="AG19" s="272"/>
      <c r="AH19" s="308"/>
      <c r="AI19" s="272"/>
      <c r="AJ19" s="272"/>
      <c r="AK19" s="317"/>
      <c r="AL19" s="391"/>
      <c r="AM19" s="272"/>
      <c r="AN19" s="272"/>
      <c r="AO19" s="308"/>
      <c r="AP19" s="272"/>
      <c r="AQ19" s="272"/>
      <c r="AR19" s="317"/>
      <c r="AS19" s="391"/>
      <c r="AT19" s="272"/>
      <c r="AU19" s="272"/>
      <c r="AV19" s="308"/>
      <c r="AW19" s="272"/>
      <c r="AX19" s="272"/>
      <c r="AY19" s="317"/>
      <c r="AZ19" s="391"/>
      <c r="BA19" s="272"/>
      <c r="BB19" s="272"/>
      <c r="BC19" s="308"/>
      <c r="BD19" s="272"/>
      <c r="BE19" s="272"/>
      <c r="BF19" s="317"/>
      <c r="BG19" s="391"/>
      <c r="BH19" s="272"/>
      <c r="BI19" s="272"/>
      <c r="BJ19" s="308"/>
      <c r="BK19" s="272"/>
      <c r="BL19" s="272"/>
      <c r="BM19" s="317"/>
      <c r="BN19" s="391"/>
      <c r="BO19" s="272"/>
      <c r="BP19" s="272"/>
      <c r="BQ19" s="308"/>
      <c r="BR19" s="272"/>
      <c r="BS19" s="684"/>
      <c r="BT19" s="317"/>
      <c r="BU19" s="60"/>
      <c r="BV19" s="53"/>
      <c r="BW19" s="60"/>
      <c r="BX19" s="60"/>
      <c r="BY19" s="60"/>
      <c r="BZ19" s="60"/>
      <c r="CA19" s="60"/>
      <c r="CB19" s="60"/>
      <c r="CC19" s="35"/>
      <c r="CD19" s="35"/>
      <c r="CE19" s="35"/>
      <c r="CF19" s="35"/>
    </row>
    <row r="20" spans="1:95">
      <c r="B20" s="312" t="s">
        <v>76</v>
      </c>
      <c r="C20" s="391">
        <f>IFERROR('2011-20 Revenue'!C20/'ACS 12.1'!C20,0)</f>
        <v>122729.55419519093</v>
      </c>
      <c r="D20" s="272">
        <f>IFERROR('2011-20 Revenue'!D20/'ACS 12.1'!D20,0)</f>
        <v>0</v>
      </c>
      <c r="E20" s="272">
        <f>IFERROR('2011-20 Revenue'!E20/'ACS 12.1'!E20,0)</f>
        <v>122729.55419519091</v>
      </c>
      <c r="F20" s="308">
        <f>IFERROR('2011-20 Revenue'!F20/'ACS 12.1'!F20,0)</f>
        <v>0</v>
      </c>
      <c r="G20" s="272">
        <f>IFERROR('2011-20 Revenue'!G20/'ACS 12.1'!G20,0)</f>
        <v>0</v>
      </c>
      <c r="H20" s="684"/>
      <c r="I20" s="321">
        <f>IFERROR('2011-20 Revenue'!I20/'ACS 12.1'!H20,0)</f>
        <v>122729.55419519091</v>
      </c>
      <c r="J20" s="391">
        <f>IFERROR('2011-20 Revenue'!J20/'ACS 12.1'!I20,0)</f>
        <v>98232.396099024772</v>
      </c>
      <c r="K20" s="272">
        <f>IFERROR('2011-20 Revenue'!K20/'ACS 12.1'!J20,0)</f>
        <v>0</v>
      </c>
      <c r="L20" s="272">
        <f>IFERROR('2011-20 Revenue'!L20/'ACS 12.1'!K20,0)</f>
        <v>98232.396099024758</v>
      </c>
      <c r="M20" s="308">
        <f>IFERROR('2011-20 Revenue'!M20/'ACS 12.1'!L20,0)</f>
        <v>0</v>
      </c>
      <c r="N20" s="272">
        <f>IFERROR('2011-20 Revenue'!N20/'ACS 12.1'!M20,0)</f>
        <v>0</v>
      </c>
      <c r="O20" s="684"/>
      <c r="P20" s="317">
        <f>IFERROR('2011-20 Revenue'!P20/'ACS 12.1'!N20,0)</f>
        <v>98232.396099024758</v>
      </c>
      <c r="Q20" s="391">
        <f>IFERROR('2011-20 Revenue'!Q20/'ACS 12.1'!O20,0)</f>
        <v>57991.481441217926</v>
      </c>
      <c r="R20" s="272">
        <f>IFERROR('2011-20 Revenue'!R20/'ACS 12.1'!P20,0)</f>
        <v>0</v>
      </c>
      <c r="S20" s="272">
        <f>IFERROR('2011-20 Revenue'!S20/'ACS 12.1'!Q20,0)</f>
        <v>57991.481441217933</v>
      </c>
      <c r="T20" s="308">
        <f>IFERROR('2011-20 Revenue'!T20/'ACS 12.1'!R20,0)</f>
        <v>0</v>
      </c>
      <c r="U20" s="272">
        <f>IFERROR('2011-20 Revenue'!U20/'ACS 12.1'!S20,0)</f>
        <v>0</v>
      </c>
      <c r="V20" s="684"/>
      <c r="W20" s="317">
        <f>IFERROR('2011-20 Revenue'!W20/'ACS 12.1'!T20,0)</f>
        <v>57991.481441217933</v>
      </c>
      <c r="X20" s="589">
        <f>IFERROR('2011-20 Revenue'!X20/'ACS 12.1'!U20,0)</f>
        <v>42864.115853664327</v>
      </c>
      <c r="Y20" s="590">
        <f>IFERROR('2011-20 Revenue'!Y20/'ACS 12.1'!V20,0)</f>
        <v>0</v>
      </c>
      <c r="Z20" s="590">
        <f>IFERROR('2011-20 Revenue'!Z20/'ACS 12.1'!W20,0)</f>
        <v>42864.115853664327</v>
      </c>
      <c r="AA20" s="591">
        <f>IFERROR('2011-20 Revenue'!AA20/'ACS 12.1'!X20,0)</f>
        <v>0</v>
      </c>
      <c r="AB20" s="590">
        <f>IFERROR('2011-20 Revenue'!AB20/'ACS 12.1'!Y20,0)</f>
        <v>0</v>
      </c>
      <c r="AC20" s="1055"/>
      <c r="AD20" s="582">
        <f>IFERROR('2011-20 Revenue'!AD20/'ACS 12.1'!Z20,0)</f>
        <v>42864.115853664327</v>
      </c>
      <c r="AE20" s="408">
        <f>X20*(1+Inputs!$L$137)</f>
        <v>31260.718188420389</v>
      </c>
      <c r="AF20" s="409">
        <f>Y20*(1+Inputs!$L$137)</f>
        <v>0</v>
      </c>
      <c r="AG20" s="409">
        <f>Z20*(1+Inputs!$L$137)</f>
        <v>31260.718188420389</v>
      </c>
      <c r="AH20" s="410">
        <f>AA20*(1+Inputs!$L$137)</f>
        <v>0</v>
      </c>
      <c r="AI20" s="409">
        <f>AB20*(1+Inputs!$L$137)</f>
        <v>0</v>
      </c>
      <c r="AJ20" s="409"/>
      <c r="AK20" s="392">
        <f>AD20*(1+Inputs!$L$137)</f>
        <v>31260.718188420389</v>
      </c>
      <c r="AL20" s="689">
        <f>IF('ACS 12.1'!AG20&lt;&gt;0,($AK20*(1+Inputs!$M$137)),0)</f>
        <v>24604.021636506925</v>
      </c>
      <c r="AM20" s="409">
        <f>IF('ACS 12.1'!AH20&lt;&gt;0,($AK20*(1+Inputs!$M$137)),0)</f>
        <v>0</v>
      </c>
      <c r="AN20" s="409">
        <f>IF('ACS 12.1'!AI20&lt;&gt;0,($AK20*(1+Inputs!$M$137)),0)</f>
        <v>24604.021636506925</v>
      </c>
      <c r="AO20" s="410">
        <f>IF('ACS 12.1'!AJ20&lt;&gt;0,($AK20*(1+Inputs!$M$137)),0)</f>
        <v>24604.021636506925</v>
      </c>
      <c r="AP20" s="409">
        <f>IF('ACS 12.1'!AK20&lt;&gt;0,($AK20*(1+Inputs!$M$137)),0)</f>
        <v>24604.021636506925</v>
      </c>
      <c r="AQ20" s="409">
        <f>IF('ACS 12.1'!AL20&lt;&gt;0,($AY20*(1+Inputs!$M$137)),0)</f>
        <v>15241.243377683775</v>
      </c>
      <c r="AR20" s="392">
        <f>IF('ACS 12.1'!AM20&lt;&gt;0,($AK20*(1+Inputs!$M$137)),0)</f>
        <v>24604.021636506925</v>
      </c>
      <c r="AS20" s="689">
        <f>IF('ACS 12.1'!AN20&lt;&gt;0,($AR20*(1+Inputs!$M$137)),0)</f>
        <v>19364.810400099443</v>
      </c>
      <c r="AT20" s="409">
        <f>IF('ACS 12.1'!AO20&lt;&gt;0,($AR20*(1+Inputs!$M$137)),0)</f>
        <v>0</v>
      </c>
      <c r="AU20" s="409">
        <f>IF('ACS 12.1'!AP20&lt;&gt;0,($AR20*(1+Inputs!$M$137)),0)</f>
        <v>19364.810400099443</v>
      </c>
      <c r="AV20" s="410">
        <f>IF('ACS 12.1'!AQ20&lt;&gt;0,($AR20*(1+Inputs!$M$137)),0)</f>
        <v>19364.810400099443</v>
      </c>
      <c r="AW20" s="409">
        <f>IF('ACS 12.1'!AR20&lt;&gt;0,($AR20*(1+Inputs!$M$137)),0)</f>
        <v>19364.810400099443</v>
      </c>
      <c r="AX20" s="409">
        <f>IF('ACS 12.1'!AS20&lt;&gt;0,($AY20*(1+Inputs!$M$137)),0)</f>
        <v>15241.243377683775</v>
      </c>
      <c r="AY20" s="392">
        <f>IF('ACS 12.1'!AT20&lt;&gt;0,($AR20*(1+Inputs!$M$137)),0)</f>
        <v>19364.810400099443</v>
      </c>
      <c r="AZ20" s="689">
        <f>IF('ACS 12.1'!AU20&lt;&gt;0,($AY20*(1+Inputs!$M$137)),0)</f>
        <v>15241.243377683775</v>
      </c>
      <c r="BA20" s="409">
        <f>IF('ACS 12.1'!AV20&lt;&gt;0,($AY20*(1+Inputs!$M$137)),0)</f>
        <v>0</v>
      </c>
      <c r="BB20" s="409">
        <f>IF('ACS 12.1'!AW20&lt;&gt;0,($AY20*(1+Inputs!$M$137)),0)</f>
        <v>15241.243377683775</v>
      </c>
      <c r="BC20" s="410">
        <f>IF('ACS 12.1'!AX20&lt;&gt;0,($AY20*(1+Inputs!$M$137)),0)</f>
        <v>15241.243377683775</v>
      </c>
      <c r="BD20" s="409">
        <f>IF('ACS 12.1'!AY20&lt;&gt;0,($AY20*(1+Inputs!$M$137)),0)</f>
        <v>15241.243377683775</v>
      </c>
      <c r="BE20" s="409">
        <f>IF('ACS 12.1'!AZ20&lt;&gt;0,($AY20*(1+Inputs!$M$137)),0)</f>
        <v>15241.243377683775</v>
      </c>
      <c r="BF20" s="392">
        <f>IF('ACS 12.1'!BA20&lt;&gt;0,($AY20*(1+Inputs!$M$137)),0)</f>
        <v>15241.243377683775</v>
      </c>
      <c r="BG20" s="689">
        <f>IF('ACS 12.1'!BB20&lt;&gt;0,($BF20*(1+Inputs!$M$137)),0)</f>
        <v>11995.753890603373</v>
      </c>
      <c r="BH20" s="409">
        <f>IF('ACS 12.1'!BC20&lt;&gt;0,($BF20*(1+Inputs!$M$137)),0)</f>
        <v>0</v>
      </c>
      <c r="BI20" s="409">
        <f>IF('ACS 12.1'!BD20&lt;&gt;0,($BF20*(1+Inputs!$M$137)),0)</f>
        <v>11995.753890603373</v>
      </c>
      <c r="BJ20" s="410">
        <f>IF('ACS 12.1'!BE20&lt;&gt;0,($BF20*(1+Inputs!$M$137)),0)</f>
        <v>11995.753890603373</v>
      </c>
      <c r="BK20" s="409">
        <f>IF('ACS 12.1'!BF20&lt;&gt;0,($BF20*(1+Inputs!$M$137)),0)</f>
        <v>11995.753890603373</v>
      </c>
      <c r="BL20" s="409">
        <f>IF('ACS 12.1'!BG20&lt;&gt;0,($BF20*(1+Inputs!$M$137)),0)</f>
        <v>11995.753890603373</v>
      </c>
      <c r="BM20" s="392">
        <f>IF('ACS 12.1'!BH20&lt;&gt;0,($BF20*(1+Inputs!$M$137)),0)</f>
        <v>11995.753890603373</v>
      </c>
      <c r="BN20" s="689">
        <f>IF('ACS 12.1'!BI20&lt;&gt;0,($BM20*(1+Inputs!$M$137)),0)</f>
        <v>9441.3630068148868</v>
      </c>
      <c r="BO20" s="409">
        <f>IF('ACS 12.1'!BJ20&lt;&gt;0,($BM20*(1+Inputs!$M$137)),0)</f>
        <v>0</v>
      </c>
      <c r="BP20" s="409">
        <f>IF('ACS 12.1'!BK20&lt;&gt;0,($BM20*(1+Inputs!$M$137)),0)</f>
        <v>9441.3630068148868</v>
      </c>
      <c r="BQ20" s="410">
        <f>IF('ACS 12.1'!BL20&lt;&gt;0,($BM20*(1+Inputs!$M$137)),0)</f>
        <v>9441.3630068148868</v>
      </c>
      <c r="BR20" s="409">
        <f>IF('ACS 12.1'!BM20&lt;&gt;0,($BM20*(1+Inputs!$M$137)),0)</f>
        <v>9441.3630068148868</v>
      </c>
      <c r="BS20" s="409">
        <f>IF('ACS 12.1'!BN20&lt;&gt;0,($BM20*(1+Inputs!$M$137)),0)</f>
        <v>9441.3630068148868</v>
      </c>
      <c r="BT20" s="392">
        <f>IF('ACS 12.1'!BO20&lt;&gt;0,($BM20*(1+Inputs!$M$137)),0)</f>
        <v>9441.3630068148868</v>
      </c>
      <c r="BU20" s="60"/>
      <c r="BV20" s="53"/>
      <c r="BW20" s="60"/>
      <c r="BX20" s="60"/>
      <c r="BY20" s="60"/>
      <c r="BZ20" s="60"/>
      <c r="CA20" s="60"/>
      <c r="CB20" s="60"/>
      <c r="CC20" s="35"/>
      <c r="CD20" s="35"/>
      <c r="CE20" s="35"/>
      <c r="CF20" s="35"/>
    </row>
    <row r="21" spans="1:95">
      <c r="B21" s="312" t="s">
        <v>77</v>
      </c>
      <c r="C21" s="391">
        <f>IFERROR('2011-20 Revenue'!C21/'ACS 12.1'!C21,0)</f>
        <v>3734.932014723086</v>
      </c>
      <c r="D21" s="272">
        <f>IFERROR('2011-20 Revenue'!D21/'ACS 12.1'!D21,0)</f>
        <v>0</v>
      </c>
      <c r="E21" s="272">
        <f>IFERROR('2011-20 Revenue'!E21/'ACS 12.1'!E21,0)</f>
        <v>3734.9320147230856</v>
      </c>
      <c r="F21" s="308">
        <f>IFERROR('2011-20 Revenue'!F21/'ACS 12.1'!F21,0)</f>
        <v>0</v>
      </c>
      <c r="G21" s="272">
        <f>IFERROR('2011-20 Revenue'!G21/'ACS 12.1'!G21,0)</f>
        <v>0</v>
      </c>
      <c r="H21" s="684"/>
      <c r="I21" s="321">
        <f>IFERROR('2011-20 Revenue'!I21/'ACS 12.1'!H21,0)</f>
        <v>3734.9320147230856</v>
      </c>
      <c r="J21" s="391">
        <f>IFERROR('2011-20 Revenue'!J21/'ACS 12.1'!I21,0)</f>
        <v>12217.968208778175</v>
      </c>
      <c r="K21" s="272">
        <f>IFERROR('2011-20 Revenue'!K21/'ACS 12.1'!J21,0)</f>
        <v>0</v>
      </c>
      <c r="L21" s="272">
        <f>IFERROR('2011-20 Revenue'!L21/'ACS 12.1'!K21,0)</f>
        <v>12217.968208778173</v>
      </c>
      <c r="M21" s="308">
        <f>IFERROR('2011-20 Revenue'!M21/'ACS 12.1'!L21,0)</f>
        <v>0</v>
      </c>
      <c r="N21" s="272">
        <f>IFERROR('2011-20 Revenue'!N21/'ACS 12.1'!M21,0)</f>
        <v>0</v>
      </c>
      <c r="O21" s="684"/>
      <c r="P21" s="317">
        <f>IFERROR('2011-20 Revenue'!P21/'ACS 12.1'!N21,0)</f>
        <v>12217.968208778173</v>
      </c>
      <c r="Q21" s="391">
        <f>IFERROR('2011-20 Revenue'!Q21/'ACS 12.1'!O21,0)</f>
        <v>9590.0081230834694</v>
      </c>
      <c r="R21" s="272">
        <f>IFERROR('2011-20 Revenue'!R21/'ACS 12.1'!P21,0)</f>
        <v>0</v>
      </c>
      <c r="S21" s="272">
        <f>IFERROR('2011-20 Revenue'!S21/'ACS 12.1'!Q21,0)</f>
        <v>9590.0081230834712</v>
      </c>
      <c r="T21" s="308">
        <f>IFERROR('2011-20 Revenue'!T21/'ACS 12.1'!R21,0)</f>
        <v>0</v>
      </c>
      <c r="U21" s="272">
        <f>IFERROR('2011-20 Revenue'!U21/'ACS 12.1'!S21,0)</f>
        <v>0</v>
      </c>
      <c r="V21" s="684"/>
      <c r="W21" s="317">
        <f>IFERROR('2011-20 Revenue'!W21/'ACS 12.1'!T21,0)</f>
        <v>9590.0081230834712</v>
      </c>
      <c r="X21" s="589">
        <f>IFERROR('2011-20 Revenue'!X21/'ACS 12.1'!U21,0)</f>
        <v>5920.0906187457294</v>
      </c>
      <c r="Y21" s="590">
        <f>IFERROR('2011-20 Revenue'!Y21/'ACS 12.1'!V21,0)</f>
        <v>0</v>
      </c>
      <c r="Z21" s="590">
        <f>IFERROR('2011-20 Revenue'!Z21/'ACS 12.1'!W21,0)</f>
        <v>5920.0906187457294</v>
      </c>
      <c r="AA21" s="591">
        <f>IFERROR('2011-20 Revenue'!AA21/'ACS 12.1'!X21,0)</f>
        <v>0</v>
      </c>
      <c r="AB21" s="590">
        <f>IFERROR('2011-20 Revenue'!AB21/'ACS 12.1'!Y21,0)</f>
        <v>0</v>
      </c>
      <c r="AC21" s="1055"/>
      <c r="AD21" s="582">
        <f>IFERROR('2011-20 Revenue'!AD21/'ACS 12.1'!Z21,0)</f>
        <v>5920.0906187457294</v>
      </c>
      <c r="AE21" s="408">
        <f>X21*(1+Inputs!$L$137)</f>
        <v>4317.5108315386087</v>
      </c>
      <c r="AF21" s="409">
        <f>Y21*(1+Inputs!$L$137)</f>
        <v>0</v>
      </c>
      <c r="AG21" s="409">
        <f>Z21*(1+Inputs!$L$137)</f>
        <v>4317.5108315386087</v>
      </c>
      <c r="AH21" s="410">
        <f>AA21*(1+Inputs!$L$137)</f>
        <v>0</v>
      </c>
      <c r="AI21" s="409">
        <f>AB21*(1+Inputs!$L$137)</f>
        <v>0</v>
      </c>
      <c r="AJ21" s="409"/>
      <c r="AK21" s="392">
        <f>AD21*(1+Inputs!$L$137)</f>
        <v>4317.5108315386087</v>
      </c>
      <c r="AL21" s="689">
        <f>IF('ACS 12.1'!AG21&lt;&gt;0,($AK21*(1+Inputs!$M$137)),0)</f>
        <v>3398.1346581595176</v>
      </c>
      <c r="AM21" s="409">
        <f>IF('ACS 12.1'!AH21&lt;&gt;0,($AK21*(1+Inputs!$M$137)),0)</f>
        <v>0</v>
      </c>
      <c r="AN21" s="409">
        <f>IF('ACS 12.1'!AI21&lt;&gt;0,($AK21*(1+Inputs!$M$137)),0)</f>
        <v>3398.1346581595176</v>
      </c>
      <c r="AO21" s="410">
        <f>IF('ACS 12.1'!AJ21&lt;&gt;0,($AK21*(1+Inputs!$M$137)),0)</f>
        <v>3398.1346581595176</v>
      </c>
      <c r="AP21" s="409">
        <f>IF('ACS 12.1'!AK21&lt;&gt;0,($AK21*(1+Inputs!$M$137)),0)</f>
        <v>3398.1346581595176</v>
      </c>
      <c r="AQ21" s="409">
        <f>IF('ACS 12.1'!AL21&lt;&gt;0,($AY21*(1+Inputs!$M$137)),0)</f>
        <v>2105.0134860190456</v>
      </c>
      <c r="AR21" s="392">
        <f>IF('ACS 12.1'!AM21&lt;&gt;0,($AK21*(1+Inputs!$M$137)),0)</f>
        <v>3398.1346581595176</v>
      </c>
      <c r="AS21" s="689">
        <f>IF('ACS 12.1'!AN21&lt;&gt;0,($AR21*(1+Inputs!$M$137)),0)</f>
        <v>2674.5316006236503</v>
      </c>
      <c r="AT21" s="409">
        <f>IF('ACS 12.1'!AO21&lt;&gt;0,($AR21*(1+Inputs!$M$137)),0)</f>
        <v>0</v>
      </c>
      <c r="AU21" s="409">
        <f>IF('ACS 12.1'!AP21&lt;&gt;0,($AR21*(1+Inputs!$M$137)),0)</f>
        <v>2674.5316006236503</v>
      </c>
      <c r="AV21" s="410">
        <f>IF('ACS 12.1'!AQ21&lt;&gt;0,($AR21*(1+Inputs!$M$137)),0)</f>
        <v>2674.5316006236503</v>
      </c>
      <c r="AW21" s="409">
        <f>IF('ACS 12.1'!AR21&lt;&gt;0,($AR21*(1+Inputs!$M$137)),0)</f>
        <v>2674.5316006236503</v>
      </c>
      <c r="AX21" s="409">
        <f>IF('ACS 12.1'!AS21&lt;&gt;0,($AY21*(1+Inputs!$M$137)),0)</f>
        <v>2105.0134860190456</v>
      </c>
      <c r="AY21" s="392">
        <f>IF('ACS 12.1'!AT21&lt;&gt;0,($AR21*(1+Inputs!$M$137)),0)</f>
        <v>2674.5316006236503</v>
      </c>
      <c r="AZ21" s="689">
        <f>IF('ACS 12.1'!AU21&lt;&gt;0,($AY21*(1+Inputs!$M$137)),0)</f>
        <v>2105.0134860190456</v>
      </c>
      <c r="BA21" s="409">
        <f>IF('ACS 12.1'!AV21&lt;&gt;0,($AY21*(1+Inputs!$M$137)),0)</f>
        <v>0</v>
      </c>
      <c r="BB21" s="409">
        <f>IF('ACS 12.1'!AW21&lt;&gt;0,($AY21*(1+Inputs!$M$137)),0)</f>
        <v>2105.0134860190456</v>
      </c>
      <c r="BC21" s="410">
        <f>IF('ACS 12.1'!AX21&lt;&gt;0,($AY21*(1+Inputs!$M$137)),0)</f>
        <v>2105.0134860190456</v>
      </c>
      <c r="BD21" s="409">
        <f>IF('ACS 12.1'!AY21&lt;&gt;0,($AY21*(1+Inputs!$M$137)),0)</f>
        <v>2105.0134860190456</v>
      </c>
      <c r="BE21" s="409">
        <f>IF('ACS 12.1'!AZ21&lt;&gt;0,($AY21*(1+Inputs!$M$137)),0)</f>
        <v>2105.0134860190456</v>
      </c>
      <c r="BF21" s="392">
        <f>IF('ACS 12.1'!BA21&lt;&gt;0,($AY21*(1+Inputs!$M$137)),0)</f>
        <v>2105.0134860190456</v>
      </c>
      <c r="BG21" s="689">
        <f>IF('ACS 12.1'!BB21&lt;&gt;0,($BF21*(1+Inputs!$M$137)),0)</f>
        <v>1656.7692732771638</v>
      </c>
      <c r="BH21" s="409">
        <f>IF('ACS 12.1'!BC21&lt;&gt;0,($BF21*(1+Inputs!$M$137)),0)</f>
        <v>0</v>
      </c>
      <c r="BI21" s="409">
        <f>IF('ACS 12.1'!BD21&lt;&gt;0,($BF21*(1+Inputs!$M$137)),0)</f>
        <v>1656.7692732771638</v>
      </c>
      <c r="BJ21" s="410">
        <f>IF('ACS 12.1'!BE21&lt;&gt;0,($BF21*(1+Inputs!$M$137)),0)</f>
        <v>1656.7692732771638</v>
      </c>
      <c r="BK21" s="409">
        <f>IF('ACS 12.1'!BF21&lt;&gt;0,($BF21*(1+Inputs!$M$137)),0)</f>
        <v>1656.7692732771638</v>
      </c>
      <c r="BL21" s="409">
        <f>IF('ACS 12.1'!BG21&lt;&gt;0,($BF21*(1+Inputs!$M$137)),0)</f>
        <v>1656.7692732771638</v>
      </c>
      <c r="BM21" s="392">
        <f>IF('ACS 12.1'!BH21&lt;&gt;0,($BF21*(1+Inputs!$M$137)),0)</f>
        <v>1656.7692732771638</v>
      </c>
      <c r="BN21" s="689">
        <f>IF('ACS 12.1'!BI21&lt;&gt;0,($BM21*(1+Inputs!$M$137)),0)</f>
        <v>1303.9747455805643</v>
      </c>
      <c r="BO21" s="409">
        <f>IF('ACS 12.1'!BJ21&lt;&gt;0,($BM21*(1+Inputs!$M$137)),0)</f>
        <v>0</v>
      </c>
      <c r="BP21" s="409">
        <f>IF('ACS 12.1'!BK21&lt;&gt;0,($BM21*(1+Inputs!$M$137)),0)</f>
        <v>1303.9747455805643</v>
      </c>
      <c r="BQ21" s="410">
        <f>IF('ACS 12.1'!BL21&lt;&gt;0,($BM21*(1+Inputs!$M$137)),0)</f>
        <v>1303.9747455805643</v>
      </c>
      <c r="BR21" s="409">
        <f>IF('ACS 12.1'!BM21&lt;&gt;0,($BM21*(1+Inputs!$M$137)),0)</f>
        <v>1303.9747455805643</v>
      </c>
      <c r="BS21" s="409">
        <f>IF('ACS 12.1'!BN21&lt;&gt;0,($BM21*(1+Inputs!$M$137)),0)</f>
        <v>1303.9747455805643</v>
      </c>
      <c r="BT21" s="392">
        <f>IF('ACS 12.1'!BO21&lt;&gt;0,($BM21*(1+Inputs!$M$137)),0)</f>
        <v>1303.9747455805643</v>
      </c>
      <c r="BU21" s="60"/>
      <c r="BV21" s="53"/>
      <c r="BW21" s="60"/>
      <c r="BX21" s="60"/>
      <c r="BY21" s="60"/>
      <c r="BZ21" s="60"/>
      <c r="CA21" s="60"/>
      <c r="CB21" s="60"/>
      <c r="CC21" s="35"/>
      <c r="CD21" s="35"/>
      <c r="CE21" s="35"/>
      <c r="CF21" s="35"/>
    </row>
    <row r="22" spans="1:95">
      <c r="B22" s="312" t="s">
        <v>78</v>
      </c>
      <c r="C22" s="391">
        <f>IFERROR('2011-20 Revenue'!C22/'ACS 12.1'!C22,0)</f>
        <v>9041.8509938668631</v>
      </c>
      <c r="D22" s="272">
        <f>IFERROR('2011-20 Revenue'!D22/'ACS 12.1'!D22,0)</f>
        <v>0</v>
      </c>
      <c r="E22" s="272">
        <f>IFERROR('2011-20 Revenue'!E22/'ACS 12.1'!E22,0)</f>
        <v>9041.8509938668631</v>
      </c>
      <c r="F22" s="308">
        <f>IFERROR('2011-20 Revenue'!F22/'ACS 12.1'!F22,0)</f>
        <v>0</v>
      </c>
      <c r="G22" s="272">
        <f>IFERROR('2011-20 Revenue'!G22/'ACS 12.1'!G22,0)</f>
        <v>0</v>
      </c>
      <c r="H22" s="684"/>
      <c r="I22" s="321">
        <f>IFERROR('2011-20 Revenue'!I22/'ACS 12.1'!H22,0)</f>
        <v>9041.8509938668631</v>
      </c>
      <c r="J22" s="391">
        <f>IFERROR('2011-20 Revenue'!J22/'ACS 12.1'!I22,0)</f>
        <v>189.56485998193315</v>
      </c>
      <c r="K22" s="272">
        <f>IFERROR('2011-20 Revenue'!K22/'ACS 12.1'!J22,0)</f>
        <v>0</v>
      </c>
      <c r="L22" s="272">
        <f>IFERROR('2011-20 Revenue'!L22/'ACS 12.1'!K22,0)</f>
        <v>189.56485998193315</v>
      </c>
      <c r="M22" s="308">
        <f>IFERROR('2011-20 Revenue'!M22/'ACS 12.1'!L22,0)</f>
        <v>0</v>
      </c>
      <c r="N22" s="272">
        <f>IFERROR('2011-20 Revenue'!N22/'ACS 12.1'!M22,0)</f>
        <v>0</v>
      </c>
      <c r="O22" s="684"/>
      <c r="P22" s="317">
        <f>IFERROR('2011-20 Revenue'!P22/'ACS 12.1'!N22,0)</f>
        <v>189.56485998193315</v>
      </c>
      <c r="Q22" s="391">
        <f>IFERROR('2011-20 Revenue'!Q22/'ACS 12.1'!O22,0)</f>
        <v>183.97555918558018</v>
      </c>
      <c r="R22" s="272">
        <f>IFERROR('2011-20 Revenue'!R22/'ACS 12.1'!P22,0)</f>
        <v>0</v>
      </c>
      <c r="S22" s="272">
        <f>IFERROR('2011-20 Revenue'!S22/'ACS 12.1'!Q22,0)</f>
        <v>183.97555918558018</v>
      </c>
      <c r="T22" s="308">
        <f>IFERROR('2011-20 Revenue'!T22/'ACS 12.1'!R22,0)</f>
        <v>0</v>
      </c>
      <c r="U22" s="272">
        <f>IFERROR('2011-20 Revenue'!U22/'ACS 12.1'!S22,0)</f>
        <v>0</v>
      </c>
      <c r="V22" s="684"/>
      <c r="W22" s="317">
        <f>IFERROR('2011-20 Revenue'!W22/'ACS 12.1'!T22,0)</f>
        <v>183.97555918558018</v>
      </c>
      <c r="X22" s="589">
        <f>IFERROR('2011-20 Revenue'!X22/'ACS 12.1'!U22,0)</f>
        <v>0</v>
      </c>
      <c r="Y22" s="590">
        <f>IFERROR('2011-20 Revenue'!Y22/'ACS 12.1'!V22,0)</f>
        <v>0</v>
      </c>
      <c r="Z22" s="590">
        <f>IFERROR('2011-20 Revenue'!Z22/'ACS 12.1'!W22,0)</f>
        <v>0</v>
      </c>
      <c r="AA22" s="591">
        <f>IFERROR('2011-20 Revenue'!AA22/'ACS 12.1'!X22,0)</f>
        <v>0</v>
      </c>
      <c r="AB22" s="590">
        <f>IFERROR('2011-20 Revenue'!AB22/'ACS 12.1'!Y22,0)</f>
        <v>0</v>
      </c>
      <c r="AC22" s="1055"/>
      <c r="AD22" s="582">
        <f>IFERROR('2011-20 Revenue'!AD22/'ACS 12.1'!Z22,0)</f>
        <v>0</v>
      </c>
      <c r="AE22" s="408">
        <f>X22*(1+Inputs!$L$137)</f>
        <v>0</v>
      </c>
      <c r="AF22" s="409">
        <f>Y22*(1+Inputs!$L$137)</f>
        <v>0</v>
      </c>
      <c r="AG22" s="409">
        <f>Z22*(1+Inputs!$L$137)</f>
        <v>0</v>
      </c>
      <c r="AH22" s="410">
        <f>AA22*(1+Inputs!$L$137)</f>
        <v>0</v>
      </c>
      <c r="AI22" s="409">
        <f>AB22*(1+Inputs!$L$137)</f>
        <v>0</v>
      </c>
      <c r="AJ22" s="409"/>
      <c r="AK22" s="392">
        <f>AD22*(1+Inputs!$L$137)</f>
        <v>0</v>
      </c>
      <c r="AL22" s="689">
        <f>IF('ACS 12.1'!AG22&lt;&gt;0,($AK22*(1+Inputs!$M$137)),0)</f>
        <v>0</v>
      </c>
      <c r="AM22" s="409">
        <f>IF('ACS 12.1'!AH22&lt;&gt;0,($AK22*(1+Inputs!$M$137)),0)</f>
        <v>0</v>
      </c>
      <c r="AN22" s="409">
        <f>IF('ACS 12.1'!AI22&lt;&gt;0,($AK22*(1+Inputs!$M$137)),0)</f>
        <v>0</v>
      </c>
      <c r="AO22" s="410">
        <f>IF('ACS 12.1'!AJ22&lt;&gt;0,($AK22*(1+Inputs!$M$137)),0)</f>
        <v>0</v>
      </c>
      <c r="AP22" s="409">
        <f>IF('ACS 12.1'!AK22&lt;&gt;0,($AK22*(1+Inputs!$M$137)),0)</f>
        <v>0</v>
      </c>
      <c r="AQ22" s="409">
        <f>IF('ACS 12.1'!AL22&lt;&gt;0,($AY22*(1+Inputs!$M$137)),0)</f>
        <v>0</v>
      </c>
      <c r="AR22" s="392">
        <f>IF('ACS 12.1'!AM22&lt;&gt;0,($AK22*(1+Inputs!$M$137)),0)</f>
        <v>0</v>
      </c>
      <c r="AS22" s="689">
        <f>IF('ACS 12.1'!AN22&lt;&gt;0,($AR22*(1+Inputs!$M$137)),0)</f>
        <v>0</v>
      </c>
      <c r="AT22" s="409">
        <f>IF('ACS 12.1'!AO22&lt;&gt;0,($AR22*(1+Inputs!$M$137)),0)</f>
        <v>0</v>
      </c>
      <c r="AU22" s="409">
        <f>IF('ACS 12.1'!AP22&lt;&gt;0,($AR22*(1+Inputs!$M$137)),0)</f>
        <v>0</v>
      </c>
      <c r="AV22" s="410">
        <f>IF('ACS 12.1'!AQ22&lt;&gt;0,($AR22*(1+Inputs!$M$137)),0)</f>
        <v>0</v>
      </c>
      <c r="AW22" s="409">
        <f>IF('ACS 12.1'!AR22&lt;&gt;0,($AR22*(1+Inputs!$M$137)),0)</f>
        <v>0</v>
      </c>
      <c r="AX22" s="409">
        <f>IF('ACS 12.1'!AS22&lt;&gt;0,($AY22*(1+Inputs!$M$137)),0)</f>
        <v>0</v>
      </c>
      <c r="AY22" s="392">
        <f>IF('ACS 12.1'!AT22&lt;&gt;0,($AR22*(1+Inputs!$M$137)),0)</f>
        <v>0</v>
      </c>
      <c r="AZ22" s="689">
        <f>IF('ACS 12.1'!AU22&lt;&gt;0,($AY22*(1+Inputs!$M$137)),0)</f>
        <v>0</v>
      </c>
      <c r="BA22" s="409">
        <f>IF('ACS 12.1'!AV22&lt;&gt;0,($AY22*(1+Inputs!$M$137)),0)</f>
        <v>0</v>
      </c>
      <c r="BB22" s="409">
        <f>IF('ACS 12.1'!AW22&lt;&gt;0,($AY22*(1+Inputs!$M$137)),0)</f>
        <v>0</v>
      </c>
      <c r="BC22" s="410">
        <f>IF('ACS 12.1'!AX22&lt;&gt;0,($AY22*(1+Inputs!$M$137)),0)</f>
        <v>0</v>
      </c>
      <c r="BD22" s="409">
        <f>IF('ACS 12.1'!AY22&lt;&gt;0,($AY22*(1+Inputs!$M$137)),0)</f>
        <v>0</v>
      </c>
      <c r="BE22" s="409">
        <f>IF('ACS 12.1'!AZ22&lt;&gt;0,($AY22*(1+Inputs!$M$137)),0)</f>
        <v>0</v>
      </c>
      <c r="BF22" s="392">
        <f>IF('ACS 12.1'!BA22&lt;&gt;0,($AY22*(1+Inputs!$M$137)),0)</f>
        <v>0</v>
      </c>
      <c r="BG22" s="689">
        <f>IF('ACS 12.1'!BB22&lt;&gt;0,($BF22*(1+Inputs!$M$137)),0)</f>
        <v>0</v>
      </c>
      <c r="BH22" s="409">
        <f>IF('ACS 12.1'!BC22&lt;&gt;0,($BF22*(1+Inputs!$M$137)),0)</f>
        <v>0</v>
      </c>
      <c r="BI22" s="409">
        <f>IF('ACS 12.1'!BD22&lt;&gt;0,($BF22*(1+Inputs!$M$137)),0)</f>
        <v>0</v>
      </c>
      <c r="BJ22" s="410">
        <f>IF('ACS 12.1'!BE22&lt;&gt;0,($BF22*(1+Inputs!$M$137)),0)</f>
        <v>0</v>
      </c>
      <c r="BK22" s="409">
        <f>IF('ACS 12.1'!BF22&lt;&gt;0,($BF22*(1+Inputs!$M$137)),0)</f>
        <v>0</v>
      </c>
      <c r="BL22" s="409">
        <f>IF('ACS 12.1'!BG22&lt;&gt;0,($BF22*(1+Inputs!$M$137)),0)</f>
        <v>0</v>
      </c>
      <c r="BM22" s="392">
        <f>IF('ACS 12.1'!BH22&lt;&gt;0,($BF22*(1+Inputs!$M$137)),0)</f>
        <v>0</v>
      </c>
      <c r="BN22" s="689">
        <f>IF('ACS 12.1'!BI22&lt;&gt;0,($BM22*(1+Inputs!$M$137)),0)</f>
        <v>0</v>
      </c>
      <c r="BO22" s="409">
        <f>IF('ACS 12.1'!BJ22&lt;&gt;0,($BM22*(1+Inputs!$M$137)),0)</f>
        <v>0</v>
      </c>
      <c r="BP22" s="409">
        <f>IF('ACS 12.1'!BK22&lt;&gt;0,($BM22*(1+Inputs!$M$137)),0)</f>
        <v>0</v>
      </c>
      <c r="BQ22" s="410">
        <f>IF('ACS 12.1'!BL22&lt;&gt;0,($BM22*(1+Inputs!$M$137)),0)</f>
        <v>0</v>
      </c>
      <c r="BR22" s="409">
        <f>IF('ACS 12.1'!BM22&lt;&gt;0,($BM22*(1+Inputs!$M$137)),0)</f>
        <v>0</v>
      </c>
      <c r="BS22" s="409">
        <f>IF('ACS 12.1'!BN22&lt;&gt;0,($BM22*(1+Inputs!$M$137)),0)</f>
        <v>0</v>
      </c>
      <c r="BT22" s="392">
        <f>IF('ACS 12.1'!BO22&lt;&gt;0,($BM22*(1+Inputs!$M$137)),0)</f>
        <v>0</v>
      </c>
      <c r="BU22" s="60"/>
      <c r="BV22" s="53"/>
      <c r="BW22" s="60"/>
      <c r="BX22" s="60"/>
      <c r="BY22" s="60"/>
      <c r="BZ22" s="60"/>
      <c r="CA22" s="60"/>
      <c r="CB22" s="60"/>
      <c r="CC22" s="35"/>
      <c r="CD22" s="35"/>
      <c r="CE22" s="35"/>
      <c r="CF22" s="35"/>
    </row>
    <row r="23" spans="1:95">
      <c r="B23" s="311" t="s">
        <v>79</v>
      </c>
      <c r="C23" s="393">
        <f>IFERROR('2011-20 Revenue'!C23/'ACS 12.1'!C23,0)</f>
        <v>54427.035815304829</v>
      </c>
      <c r="D23" s="363">
        <f>IFERROR('2011-20 Revenue'!D23/'ACS 12.1'!D23,0)</f>
        <v>0</v>
      </c>
      <c r="E23" s="363">
        <f>IFERROR('2011-20 Revenue'!E23/'ACS 12.1'!E23,0)</f>
        <v>54427.035815304836</v>
      </c>
      <c r="F23" s="394">
        <f>IFERROR('2011-20 Revenue'!F23/'ACS 12.1'!F23,0)</f>
        <v>0</v>
      </c>
      <c r="G23" s="363">
        <f>IFERROR('2011-20 Revenue'!G23/'ACS 12.1'!G23,0)</f>
        <v>0</v>
      </c>
      <c r="H23" s="1053"/>
      <c r="I23" s="361">
        <f>IFERROR('2011-20 Revenue'!I23/'ACS 12.1'!H23,0)</f>
        <v>54427.035815304836</v>
      </c>
      <c r="J23" s="393">
        <f>IFERROR('2011-20 Revenue'!J23/'ACS 12.1'!I23,0)</f>
        <v>49832.774193548386</v>
      </c>
      <c r="K23" s="363">
        <f>IFERROR('2011-20 Revenue'!K23/'ACS 12.1'!J23,0)</f>
        <v>0</v>
      </c>
      <c r="L23" s="363">
        <f>IFERROR('2011-20 Revenue'!L23/'ACS 12.1'!K23,0)</f>
        <v>49832.774193548394</v>
      </c>
      <c r="M23" s="394">
        <f>IFERROR('2011-20 Revenue'!M23/'ACS 12.1'!L23,0)</f>
        <v>0</v>
      </c>
      <c r="N23" s="363">
        <f>IFERROR('2011-20 Revenue'!N23/'ACS 12.1'!M23,0)</f>
        <v>0</v>
      </c>
      <c r="O23" s="1053"/>
      <c r="P23" s="395">
        <f>IFERROR('2011-20 Revenue'!P23/'ACS 12.1'!N23,0)</f>
        <v>49832.774193548386</v>
      </c>
      <c r="Q23" s="393">
        <f>IFERROR('2011-20 Revenue'!Q23/'ACS 12.1'!O23,0)</f>
        <v>37106.488901490055</v>
      </c>
      <c r="R23" s="363">
        <f>IFERROR('2011-20 Revenue'!R23/'ACS 12.1'!P23,0)</f>
        <v>0</v>
      </c>
      <c r="S23" s="363">
        <f>IFERROR('2011-20 Revenue'!S23/'ACS 12.1'!Q23,0)</f>
        <v>37106.488901490062</v>
      </c>
      <c r="T23" s="394">
        <f>IFERROR('2011-20 Revenue'!T23/'ACS 12.1'!R23,0)</f>
        <v>0</v>
      </c>
      <c r="U23" s="363">
        <f>IFERROR('2011-20 Revenue'!U23/'ACS 12.1'!S23,0)</f>
        <v>0</v>
      </c>
      <c r="V23" s="1053"/>
      <c r="W23" s="395">
        <f>IFERROR('2011-20 Revenue'!W23/'ACS 12.1'!T23,0)</f>
        <v>37106.488901490055</v>
      </c>
      <c r="X23" s="589">
        <f>IFERROR('2011-20 Revenue'!X23/'ACS 12.1'!U23,0)</f>
        <v>26803.355887160644</v>
      </c>
      <c r="Y23" s="590">
        <f>IFERROR('2011-20 Revenue'!Y23/'ACS 12.1'!V23,0)</f>
        <v>0</v>
      </c>
      <c r="Z23" s="590">
        <f>IFERROR('2011-20 Revenue'!Z23/'ACS 12.1'!W23,0)</f>
        <v>26803.355887160644</v>
      </c>
      <c r="AA23" s="591">
        <f>IFERROR('2011-20 Revenue'!AA23/'ACS 12.1'!X23,0)</f>
        <v>0</v>
      </c>
      <c r="AB23" s="590">
        <f>IFERROR('2011-20 Revenue'!AB23/'ACS 12.1'!Y23,0)</f>
        <v>0</v>
      </c>
      <c r="AC23" s="1055"/>
      <c r="AD23" s="582">
        <f>IFERROR('2011-20 Revenue'!AD23/'ACS 12.1'!Z23,0)</f>
        <v>26803.355887160644</v>
      </c>
      <c r="AE23" s="408">
        <f>X23*(1+Inputs!$L$137)</f>
        <v>19547.636483462858</v>
      </c>
      <c r="AF23" s="409">
        <f>Y23*(1+Inputs!$L$137)</f>
        <v>0</v>
      </c>
      <c r="AG23" s="409">
        <f>Z23*(1+Inputs!$L$137)</f>
        <v>19547.636483462858</v>
      </c>
      <c r="AH23" s="410">
        <f>AA23*(1+Inputs!$L$137)</f>
        <v>0</v>
      </c>
      <c r="AI23" s="409">
        <f>AB23*(1+Inputs!$L$137)</f>
        <v>0</v>
      </c>
      <c r="AJ23" s="409"/>
      <c r="AK23" s="392">
        <f>AD23*(1+Inputs!$L$137)</f>
        <v>19547.636483462858</v>
      </c>
      <c r="AL23" s="689">
        <f>IF('ACS 12.1'!AG23&lt;&gt;0,($AK23*(1+Inputs!$M$137)),0)</f>
        <v>15385.138245475315</v>
      </c>
      <c r="AM23" s="409">
        <f>IF('ACS 12.1'!AH23&lt;&gt;0,($AK23*(1+Inputs!$M$137)),0)</f>
        <v>0</v>
      </c>
      <c r="AN23" s="409">
        <f>IF('ACS 12.1'!AI23&lt;&gt;0,($AK23*(1+Inputs!$M$137)),0)</f>
        <v>15385.138245475315</v>
      </c>
      <c r="AO23" s="410">
        <f>IF('ACS 12.1'!AJ23&lt;&gt;0,($AK23*(1+Inputs!$M$137)),0)</f>
        <v>15385.138245475315</v>
      </c>
      <c r="AP23" s="409">
        <f>IF('ACS 12.1'!AK23&lt;&gt;0,($AK23*(1+Inputs!$M$137)),0)</f>
        <v>15385.138245475315</v>
      </c>
      <c r="AQ23" s="409">
        <f>IF('ACS 12.1'!AL23&lt;&gt;0,($AY23*(1+Inputs!$M$137)),0)</f>
        <v>9530.5003329484462</v>
      </c>
      <c r="AR23" s="392">
        <f>IF('ACS 12.1'!AM23&lt;&gt;0,($AK23*(1+Inputs!$M$137)),0)</f>
        <v>15385.138245475315</v>
      </c>
      <c r="AS23" s="689">
        <f>IF('ACS 12.1'!AN23&lt;&gt;0,($AR23*(1+Inputs!$M$137)),0)</f>
        <v>12109.007604711476</v>
      </c>
      <c r="AT23" s="409">
        <f>IF('ACS 12.1'!AO23&lt;&gt;0,($AR23*(1+Inputs!$M$137)),0)</f>
        <v>0</v>
      </c>
      <c r="AU23" s="409">
        <f>IF('ACS 12.1'!AP23&lt;&gt;0,($AR23*(1+Inputs!$M$137)),0)</f>
        <v>12109.007604711476</v>
      </c>
      <c r="AV23" s="410">
        <f>IF('ACS 12.1'!AQ23&lt;&gt;0,($AR23*(1+Inputs!$M$137)),0)</f>
        <v>12109.007604711476</v>
      </c>
      <c r="AW23" s="409">
        <f>IF('ACS 12.1'!AR23&lt;&gt;0,($AR23*(1+Inputs!$M$137)),0)</f>
        <v>12109.007604711476</v>
      </c>
      <c r="AX23" s="409">
        <f>IF('ACS 12.1'!AS23&lt;&gt;0,($AY23*(1+Inputs!$M$137)),0)</f>
        <v>9530.5003329484462</v>
      </c>
      <c r="AY23" s="392">
        <f>IF('ACS 12.1'!AT23&lt;&gt;0,($AR23*(1+Inputs!$M$137)),0)</f>
        <v>12109.007604711476</v>
      </c>
      <c r="AZ23" s="689">
        <f>IF('ACS 12.1'!AU23&lt;&gt;0,($AY23*(1+Inputs!$M$137)),0)</f>
        <v>9530.5003329484462</v>
      </c>
      <c r="BA23" s="409">
        <f>IF('ACS 12.1'!AV23&lt;&gt;0,($AY23*(1+Inputs!$M$137)),0)</f>
        <v>0</v>
      </c>
      <c r="BB23" s="409">
        <f>IF('ACS 12.1'!AW23&lt;&gt;0,($AY23*(1+Inputs!$M$137)),0)</f>
        <v>9530.5003329484462</v>
      </c>
      <c r="BC23" s="410">
        <f>IF('ACS 12.1'!AX23&lt;&gt;0,($AY23*(1+Inputs!$M$137)),0)</f>
        <v>9530.5003329484462</v>
      </c>
      <c r="BD23" s="409">
        <f>IF('ACS 12.1'!AY23&lt;&gt;0,($AY23*(1+Inputs!$M$137)),0)</f>
        <v>9530.5003329484462</v>
      </c>
      <c r="BE23" s="409">
        <f>IF('ACS 12.1'!AZ23&lt;&gt;0,($AY23*(1+Inputs!$M$137)),0)</f>
        <v>9530.5003329484462</v>
      </c>
      <c r="BF23" s="392">
        <f>IF('ACS 12.1'!BA23&lt;&gt;0,($AY23*(1+Inputs!$M$137)),0)</f>
        <v>9530.5003329484462</v>
      </c>
      <c r="BG23" s="689">
        <f>IF('ACS 12.1'!BB23&lt;&gt;0,($BF23*(1+Inputs!$M$137)),0)</f>
        <v>7501.06363472671</v>
      </c>
      <c r="BH23" s="409">
        <f>IF('ACS 12.1'!BC23&lt;&gt;0,($BF23*(1+Inputs!$M$137)),0)</f>
        <v>0</v>
      </c>
      <c r="BI23" s="409">
        <f>IF('ACS 12.1'!BD23&lt;&gt;0,($BF23*(1+Inputs!$M$137)),0)</f>
        <v>7501.06363472671</v>
      </c>
      <c r="BJ23" s="410">
        <f>IF('ACS 12.1'!BE23&lt;&gt;0,($BF23*(1+Inputs!$M$137)),0)</f>
        <v>7501.06363472671</v>
      </c>
      <c r="BK23" s="409">
        <f>IF('ACS 12.1'!BF23&lt;&gt;0,($BF23*(1+Inputs!$M$137)),0)</f>
        <v>7501.06363472671</v>
      </c>
      <c r="BL23" s="409">
        <f>IF('ACS 12.1'!BG23&lt;&gt;0,($BF23*(1+Inputs!$M$137)),0)</f>
        <v>7501.06363472671</v>
      </c>
      <c r="BM23" s="392">
        <f>IF('ACS 12.1'!BH23&lt;&gt;0,($BF23*(1+Inputs!$M$137)),0)</f>
        <v>7501.06363472671</v>
      </c>
      <c r="BN23" s="689">
        <f>IF('ACS 12.1'!BI23&lt;&gt;0,($BM23*(1+Inputs!$M$137)),0)</f>
        <v>5903.7777332318201</v>
      </c>
      <c r="BO23" s="409">
        <f>IF('ACS 12.1'!BJ23&lt;&gt;0,($BM23*(1+Inputs!$M$137)),0)</f>
        <v>0</v>
      </c>
      <c r="BP23" s="409">
        <f>IF('ACS 12.1'!BK23&lt;&gt;0,($BM23*(1+Inputs!$M$137)),0)</f>
        <v>5903.7777332318201</v>
      </c>
      <c r="BQ23" s="410">
        <f>IF('ACS 12.1'!BL23&lt;&gt;0,($BM23*(1+Inputs!$M$137)),0)</f>
        <v>5903.7777332318201</v>
      </c>
      <c r="BR23" s="409">
        <f>IF('ACS 12.1'!BM23&lt;&gt;0,($BM23*(1+Inputs!$M$137)),0)</f>
        <v>5903.7777332318201</v>
      </c>
      <c r="BS23" s="409">
        <f>IF('ACS 12.1'!BN23&lt;&gt;0,($BM23*(1+Inputs!$M$137)),0)</f>
        <v>5903.7777332318201</v>
      </c>
      <c r="BT23" s="392">
        <f>IF('ACS 12.1'!BO23&lt;&gt;0,($BM23*(1+Inputs!$M$137)),0)</f>
        <v>5903.7777332318201</v>
      </c>
      <c r="BU23" s="60"/>
      <c r="BV23" s="53"/>
      <c r="BW23" s="60"/>
      <c r="BX23" s="60"/>
      <c r="BY23" s="60"/>
      <c r="BZ23" s="60"/>
      <c r="CA23" s="60"/>
      <c r="CB23" s="60"/>
      <c r="CC23" s="35"/>
      <c r="CD23" s="35"/>
      <c r="CE23" s="35"/>
      <c r="CF23" s="35"/>
    </row>
    <row r="24" spans="1:95">
      <c r="B24" s="311" t="s">
        <v>80</v>
      </c>
      <c r="C24" s="393">
        <f>IFERROR('2011-20 Revenue'!C24/'ACS 12.1'!C24,0)</f>
        <v>0</v>
      </c>
      <c r="D24" s="363">
        <f>IFERROR('2011-20 Revenue'!D24/'ACS 12.1'!D24,0)</f>
        <v>0</v>
      </c>
      <c r="E24" s="363">
        <f>IFERROR('2011-20 Revenue'!E24/'ACS 12.1'!E24,0)</f>
        <v>0</v>
      </c>
      <c r="F24" s="394">
        <f>IFERROR('2011-20 Revenue'!F24/'ACS 12.1'!F24,0)</f>
        <v>0</v>
      </c>
      <c r="G24" s="363">
        <f>IFERROR('2011-20 Revenue'!G24/'ACS 12.1'!G24,0)</f>
        <v>0</v>
      </c>
      <c r="H24" s="1053"/>
      <c r="I24" s="361">
        <f>IFERROR('2011-20 Revenue'!I24/'ACS 12.1'!H24,0)</f>
        <v>0</v>
      </c>
      <c r="J24" s="393">
        <f>IFERROR('2011-20 Revenue'!J24/'ACS 12.1'!I24,0)</f>
        <v>0</v>
      </c>
      <c r="K24" s="363">
        <f>IFERROR('2011-20 Revenue'!K24/'ACS 12.1'!J24,0)</f>
        <v>0</v>
      </c>
      <c r="L24" s="363">
        <f>IFERROR('2011-20 Revenue'!L24/'ACS 12.1'!K24,0)</f>
        <v>0</v>
      </c>
      <c r="M24" s="394">
        <f>IFERROR('2011-20 Revenue'!M24/'ACS 12.1'!L24,0)</f>
        <v>0</v>
      </c>
      <c r="N24" s="363">
        <f>IFERROR('2011-20 Revenue'!N24/'ACS 12.1'!M24,0)</f>
        <v>0</v>
      </c>
      <c r="O24" s="1053"/>
      <c r="P24" s="395">
        <f>IFERROR('2011-20 Revenue'!P24/'ACS 12.1'!N24,0)</f>
        <v>0</v>
      </c>
      <c r="Q24" s="393">
        <f>IFERROR('2011-20 Revenue'!Q24/'ACS 12.1'!O24,0)</f>
        <v>0</v>
      </c>
      <c r="R24" s="363">
        <f>IFERROR('2011-20 Revenue'!R24/'ACS 12.1'!P24,0)</f>
        <v>0</v>
      </c>
      <c r="S24" s="363">
        <f>IFERROR('2011-20 Revenue'!S24/'ACS 12.1'!Q24,0)</f>
        <v>0</v>
      </c>
      <c r="T24" s="394">
        <f>IFERROR('2011-20 Revenue'!T24/'ACS 12.1'!R24,0)</f>
        <v>0</v>
      </c>
      <c r="U24" s="363">
        <f>IFERROR('2011-20 Revenue'!U24/'ACS 12.1'!S24,0)</f>
        <v>0</v>
      </c>
      <c r="V24" s="1053"/>
      <c r="W24" s="395">
        <f>IFERROR('2011-20 Revenue'!W24/'ACS 12.1'!T24,0)</f>
        <v>0</v>
      </c>
      <c r="X24" s="589">
        <f>IFERROR('2011-20 Revenue'!X24/'ACS 12.1'!U24,0)</f>
        <v>0</v>
      </c>
      <c r="Y24" s="590">
        <f>IFERROR('2011-20 Revenue'!Y24/'ACS 12.1'!V24,0)</f>
        <v>0</v>
      </c>
      <c r="Z24" s="590">
        <f>IFERROR('2011-20 Revenue'!Z24/'ACS 12.1'!W24,0)</f>
        <v>0</v>
      </c>
      <c r="AA24" s="591">
        <f>IFERROR('2011-20 Revenue'!AA24/'ACS 12.1'!X24,0)</f>
        <v>0</v>
      </c>
      <c r="AB24" s="590">
        <f>IFERROR('2011-20 Revenue'!AB24/'ACS 12.1'!Y24,0)</f>
        <v>0</v>
      </c>
      <c r="AC24" s="1055"/>
      <c r="AD24" s="582">
        <f>IFERROR('2011-20 Revenue'!AD24/'ACS 12.1'!Z24,0)</f>
        <v>0</v>
      </c>
      <c r="AE24" s="408">
        <f>X24*(1+Inputs!$L$137)</f>
        <v>0</v>
      </c>
      <c r="AF24" s="409">
        <f>Y24*(1+Inputs!$L$137)</f>
        <v>0</v>
      </c>
      <c r="AG24" s="409">
        <f>Z24*(1+Inputs!$L$137)</f>
        <v>0</v>
      </c>
      <c r="AH24" s="410">
        <f>AA24*(1+Inputs!$L$137)</f>
        <v>0</v>
      </c>
      <c r="AI24" s="409">
        <f>AB24*(1+Inputs!$L$137)</f>
        <v>0</v>
      </c>
      <c r="AJ24" s="409"/>
      <c r="AK24" s="392">
        <f>AD24*(1+Inputs!$L$137)</f>
        <v>0</v>
      </c>
      <c r="AL24" s="689">
        <f>IF('ACS 12.1'!AG24&lt;&gt;0,($AK24*(1+Inputs!$M$137)),0)</f>
        <v>0</v>
      </c>
      <c r="AM24" s="409">
        <f>IF('ACS 12.1'!AH24&lt;&gt;0,($AK24*(1+Inputs!$M$137)),0)</f>
        <v>0</v>
      </c>
      <c r="AN24" s="409">
        <f>IF('ACS 12.1'!AI24&lt;&gt;0,($AK24*(1+Inputs!$M$137)),0)</f>
        <v>0</v>
      </c>
      <c r="AO24" s="410">
        <f>IF('ACS 12.1'!AJ24&lt;&gt;0,($AK24*(1+Inputs!$M$137)),0)</f>
        <v>0</v>
      </c>
      <c r="AP24" s="409">
        <f>IF('ACS 12.1'!AK24&lt;&gt;0,($AK24*(1+Inputs!$M$137)),0)</f>
        <v>0</v>
      </c>
      <c r="AQ24" s="409">
        <f>IF('ACS 12.1'!AL24&lt;&gt;0,($AY24*(1+Inputs!$M$137)),0)</f>
        <v>0</v>
      </c>
      <c r="AR24" s="392">
        <f>IF('ACS 12.1'!AM24&lt;&gt;0,($AK24*(1+Inputs!$M$137)),0)</f>
        <v>0</v>
      </c>
      <c r="AS24" s="689">
        <f>IF('ACS 12.1'!AN24&lt;&gt;0,($AR24*(1+Inputs!$M$137)),0)</f>
        <v>0</v>
      </c>
      <c r="AT24" s="409">
        <f>IF('ACS 12.1'!AO24&lt;&gt;0,($AR24*(1+Inputs!$M$137)),0)</f>
        <v>0</v>
      </c>
      <c r="AU24" s="409">
        <f>IF('ACS 12.1'!AP24&lt;&gt;0,($AR24*(1+Inputs!$M$137)),0)</f>
        <v>0</v>
      </c>
      <c r="AV24" s="410">
        <f>IF('ACS 12.1'!AQ24&lt;&gt;0,($AR24*(1+Inputs!$M$137)),0)</f>
        <v>0</v>
      </c>
      <c r="AW24" s="409">
        <f>IF('ACS 12.1'!AR24&lt;&gt;0,($AR24*(1+Inputs!$M$137)),0)</f>
        <v>0</v>
      </c>
      <c r="AX24" s="409">
        <f>IF('ACS 12.1'!AS24&lt;&gt;0,($AY24*(1+Inputs!$M$137)),0)</f>
        <v>0</v>
      </c>
      <c r="AY24" s="392">
        <f>IF('ACS 12.1'!AT24&lt;&gt;0,($AR24*(1+Inputs!$M$137)),0)</f>
        <v>0</v>
      </c>
      <c r="AZ24" s="689">
        <f>IF('ACS 12.1'!AU24&lt;&gt;0,($AY24*(1+Inputs!$M$137)),0)</f>
        <v>0</v>
      </c>
      <c r="BA24" s="409">
        <f>IF('ACS 12.1'!AV24&lt;&gt;0,($AY24*(1+Inputs!$M$137)),0)</f>
        <v>0</v>
      </c>
      <c r="BB24" s="409">
        <f>IF('ACS 12.1'!AW24&lt;&gt;0,($AY24*(1+Inputs!$M$137)),0)</f>
        <v>0</v>
      </c>
      <c r="BC24" s="410">
        <f>IF('ACS 12.1'!AX24&lt;&gt;0,($AY24*(1+Inputs!$M$137)),0)</f>
        <v>0</v>
      </c>
      <c r="BD24" s="409">
        <f>IF('ACS 12.1'!AY24&lt;&gt;0,($AY24*(1+Inputs!$M$137)),0)</f>
        <v>0</v>
      </c>
      <c r="BE24" s="409">
        <f>IF('ACS 12.1'!AZ24&lt;&gt;0,($AY24*(1+Inputs!$M$137)),0)</f>
        <v>0</v>
      </c>
      <c r="BF24" s="392">
        <f>IF('ACS 12.1'!BA24&lt;&gt;0,($AY24*(1+Inputs!$M$137)),0)</f>
        <v>0</v>
      </c>
      <c r="BG24" s="689">
        <f>IF('ACS 12.1'!BB24&lt;&gt;0,($BF24*(1+Inputs!$M$137)),0)</f>
        <v>0</v>
      </c>
      <c r="BH24" s="409">
        <f>IF('ACS 12.1'!BC24&lt;&gt;0,($BF24*(1+Inputs!$M$137)),0)</f>
        <v>0</v>
      </c>
      <c r="BI24" s="409">
        <f>IF('ACS 12.1'!BD24&lt;&gt;0,($BF24*(1+Inputs!$M$137)),0)</f>
        <v>0</v>
      </c>
      <c r="BJ24" s="410">
        <f>IF('ACS 12.1'!BE24&lt;&gt;0,($BF24*(1+Inputs!$M$137)),0)</f>
        <v>0</v>
      </c>
      <c r="BK24" s="409">
        <f>IF('ACS 12.1'!BF24&lt;&gt;0,($BF24*(1+Inputs!$M$137)),0)</f>
        <v>0</v>
      </c>
      <c r="BL24" s="409">
        <f>IF('ACS 12.1'!BG24&lt;&gt;0,($BF24*(1+Inputs!$M$137)),0)</f>
        <v>0</v>
      </c>
      <c r="BM24" s="392">
        <f>IF('ACS 12.1'!BH24&lt;&gt;0,($BF24*(1+Inputs!$M$137)),0)</f>
        <v>0</v>
      </c>
      <c r="BN24" s="689">
        <f>IF('ACS 12.1'!BI24&lt;&gt;0,($BM24*(1+Inputs!$M$137)),0)</f>
        <v>0</v>
      </c>
      <c r="BO24" s="409">
        <f>IF('ACS 12.1'!BJ24&lt;&gt;0,($BM24*(1+Inputs!$M$137)),0)</f>
        <v>0</v>
      </c>
      <c r="BP24" s="409">
        <f>IF('ACS 12.1'!BK24&lt;&gt;0,($BM24*(1+Inputs!$M$137)),0)</f>
        <v>0</v>
      </c>
      <c r="BQ24" s="410">
        <f>IF('ACS 12.1'!BL24&lt;&gt;0,($BM24*(1+Inputs!$M$137)),0)</f>
        <v>0</v>
      </c>
      <c r="BR24" s="409">
        <f>IF('ACS 12.1'!BM24&lt;&gt;0,($BM24*(1+Inputs!$M$137)),0)</f>
        <v>0</v>
      </c>
      <c r="BS24" s="409">
        <f>IF('ACS 12.1'!BN24&lt;&gt;0,($BM24*(1+Inputs!$M$137)),0)</f>
        <v>0</v>
      </c>
      <c r="BT24" s="392">
        <f>IF('ACS 12.1'!BO24&lt;&gt;0,($BM24*(1+Inputs!$M$137)),0)</f>
        <v>0</v>
      </c>
      <c r="BU24" s="60"/>
      <c r="BV24" s="53"/>
      <c r="BW24" s="60"/>
      <c r="BX24" s="60"/>
      <c r="BY24" s="60"/>
      <c r="BZ24" s="60"/>
      <c r="CA24" s="60"/>
      <c r="CB24" s="60"/>
      <c r="CC24" s="35"/>
      <c r="CD24" s="35"/>
      <c r="CE24" s="35"/>
      <c r="CF24" s="35"/>
    </row>
    <row r="25" spans="1:95">
      <c r="A25" s="13"/>
      <c r="B25" s="311" t="s">
        <v>81</v>
      </c>
      <c r="C25" s="393">
        <f>IFERROR('2011-20 Revenue'!C25/'ACS 12.1'!C25,0)</f>
        <v>12140.089204517106</v>
      </c>
      <c r="D25" s="363">
        <f>IFERROR('2011-20 Revenue'!D25/'ACS 12.1'!D25,0)</f>
        <v>0</v>
      </c>
      <c r="E25" s="363">
        <f>IFERROR('2011-20 Revenue'!E25/'ACS 12.1'!E25,0)</f>
        <v>12140.089204517106</v>
      </c>
      <c r="F25" s="394">
        <f>IFERROR('2011-20 Revenue'!F25/'ACS 12.1'!F25,0)</f>
        <v>0</v>
      </c>
      <c r="G25" s="363">
        <f>IFERROR('2011-20 Revenue'!G25/'ACS 12.1'!G25,0)</f>
        <v>0</v>
      </c>
      <c r="H25" s="1053"/>
      <c r="I25" s="361">
        <f>IFERROR('2011-20 Revenue'!I25/'ACS 12.1'!H25,0)</f>
        <v>12140.089204517106</v>
      </c>
      <c r="J25" s="393">
        <f>IFERROR('2011-20 Revenue'!J25/'ACS 12.1'!I25,0)</f>
        <v>8894.0375753278968</v>
      </c>
      <c r="K25" s="363">
        <f>IFERROR('2011-20 Revenue'!K25/'ACS 12.1'!J25,0)</f>
        <v>0</v>
      </c>
      <c r="L25" s="363">
        <f>IFERROR('2011-20 Revenue'!L25/'ACS 12.1'!K25,0)</f>
        <v>8894.0375753278968</v>
      </c>
      <c r="M25" s="394">
        <f>IFERROR('2011-20 Revenue'!M25/'ACS 12.1'!L25,0)</f>
        <v>0</v>
      </c>
      <c r="N25" s="363">
        <f>IFERROR('2011-20 Revenue'!N25/'ACS 12.1'!M25,0)</f>
        <v>0</v>
      </c>
      <c r="O25" s="1053"/>
      <c r="P25" s="395">
        <f>IFERROR('2011-20 Revenue'!P25/'ACS 12.1'!N25,0)</f>
        <v>8894.0375753278968</v>
      </c>
      <c r="Q25" s="393">
        <f>IFERROR('2011-20 Revenue'!Q25/'ACS 12.1'!O25,0)</f>
        <v>5794.2183341698446</v>
      </c>
      <c r="R25" s="363">
        <f>IFERROR('2011-20 Revenue'!R25/'ACS 12.1'!P25,0)</f>
        <v>0</v>
      </c>
      <c r="S25" s="363">
        <f>IFERROR('2011-20 Revenue'!S25/'ACS 12.1'!Q25,0)</f>
        <v>5794.2183341698437</v>
      </c>
      <c r="T25" s="394">
        <f>IFERROR('2011-20 Revenue'!T25/'ACS 12.1'!R25,0)</f>
        <v>0</v>
      </c>
      <c r="U25" s="363">
        <f>IFERROR('2011-20 Revenue'!U25/'ACS 12.1'!S25,0)</f>
        <v>0</v>
      </c>
      <c r="V25" s="1053"/>
      <c r="W25" s="395">
        <f>IFERROR('2011-20 Revenue'!W25/'ACS 12.1'!T25,0)</f>
        <v>5794.2183341698437</v>
      </c>
      <c r="X25" s="589">
        <f>IFERROR('2011-20 Revenue'!X25/'ACS 12.1'!U25,0)</f>
        <v>3624.6158727244556</v>
      </c>
      <c r="Y25" s="590">
        <f>IFERROR('2011-20 Revenue'!Y25/'ACS 12.1'!V25,0)</f>
        <v>0</v>
      </c>
      <c r="Z25" s="590">
        <f>IFERROR('2011-20 Revenue'!Z25/'ACS 12.1'!W25,0)</f>
        <v>3624.6158727244551</v>
      </c>
      <c r="AA25" s="591">
        <f>IFERROR('2011-20 Revenue'!AA25/'ACS 12.1'!X25,0)</f>
        <v>0</v>
      </c>
      <c r="AB25" s="590">
        <f>IFERROR('2011-20 Revenue'!AB25/'ACS 12.1'!Y25,0)</f>
        <v>0</v>
      </c>
      <c r="AC25" s="1055"/>
      <c r="AD25" s="582">
        <f>IFERROR('2011-20 Revenue'!AD25/'ACS 12.1'!Z25,0)</f>
        <v>3624.6158727244556</v>
      </c>
      <c r="AE25" s="408">
        <f>X25*(1+Inputs!$L$137)</f>
        <v>2643.4254639788228</v>
      </c>
      <c r="AF25" s="409">
        <f>Y25*(1+Inputs!$L$137)</f>
        <v>0</v>
      </c>
      <c r="AG25" s="409">
        <f>Z25*(1+Inputs!$L$137)</f>
        <v>2643.4254639788223</v>
      </c>
      <c r="AH25" s="410">
        <f>AA25*(1+Inputs!$L$137)</f>
        <v>0</v>
      </c>
      <c r="AI25" s="409">
        <f>AB25*(1+Inputs!$L$137)</f>
        <v>0</v>
      </c>
      <c r="AJ25" s="409"/>
      <c r="AK25" s="392">
        <f>AD25*(1+Inputs!$L$137)</f>
        <v>2643.4254639788228</v>
      </c>
      <c r="AL25" s="689">
        <f>IF('ACS 12.1'!AG25&lt;&gt;0,($AK25*(1+Inputs!$M$137)),0)</f>
        <v>2080.5311291382955</v>
      </c>
      <c r="AM25" s="409">
        <f>IF('ACS 12.1'!AH25&lt;&gt;0,($AK25*(1+Inputs!$M$137)),0)</f>
        <v>0</v>
      </c>
      <c r="AN25" s="409">
        <f>IF('ACS 12.1'!AI25&lt;&gt;0,($AK25*(1+Inputs!$M$137)),0)</f>
        <v>2080.5311291382955</v>
      </c>
      <c r="AO25" s="410">
        <f>IF('ACS 12.1'!AJ25&lt;&gt;0,($AK25*(1+Inputs!$M$137)),0)</f>
        <v>2080.5311291382955</v>
      </c>
      <c r="AP25" s="409">
        <f>IF('ACS 12.1'!AK25&lt;&gt;0,($AK25*(1+Inputs!$M$137)),0)</f>
        <v>2080.5311291382955</v>
      </c>
      <c r="AQ25" s="409">
        <f>IF('ACS 12.1'!AL25&lt;&gt;0,($AY25*(1+Inputs!$M$137)),0)</f>
        <v>1288.8088688311648</v>
      </c>
      <c r="AR25" s="392">
        <f>IF('ACS 12.1'!AM25&lt;&gt;0,($AK25*(1+Inputs!$M$137)),0)</f>
        <v>2080.5311291382955</v>
      </c>
      <c r="AS25" s="689">
        <f>IF('ACS 12.1'!AN25&lt;&gt;0,($AR25*(1+Inputs!$M$137)),0)</f>
        <v>1637.5002201870852</v>
      </c>
      <c r="AT25" s="409">
        <f>IF('ACS 12.1'!AO25&lt;&gt;0,($AR25*(1+Inputs!$M$137)),0)</f>
        <v>0</v>
      </c>
      <c r="AU25" s="409">
        <f>IF('ACS 12.1'!AP25&lt;&gt;0,($AR25*(1+Inputs!$M$137)),0)</f>
        <v>1637.5002201870852</v>
      </c>
      <c r="AV25" s="410">
        <f>IF('ACS 12.1'!AQ25&lt;&gt;0,($AR25*(1+Inputs!$M$137)),0)</f>
        <v>1637.5002201870852</v>
      </c>
      <c r="AW25" s="409">
        <f>IF('ACS 12.1'!AR25&lt;&gt;0,($AR25*(1+Inputs!$M$137)),0)</f>
        <v>1637.5002201870852</v>
      </c>
      <c r="AX25" s="409">
        <f>IF('ACS 12.1'!AS25&lt;&gt;0,($AY25*(1+Inputs!$M$137)),0)</f>
        <v>1288.8088688311648</v>
      </c>
      <c r="AY25" s="392">
        <f>IF('ACS 12.1'!AT25&lt;&gt;0,($AR25*(1+Inputs!$M$137)),0)</f>
        <v>1637.5002201870852</v>
      </c>
      <c r="AZ25" s="689">
        <f>IF('ACS 12.1'!AU25&lt;&gt;0,($AY25*(1+Inputs!$M$137)),0)</f>
        <v>1288.8088688311648</v>
      </c>
      <c r="BA25" s="409">
        <f>IF('ACS 12.1'!AV25&lt;&gt;0,($AY25*(1+Inputs!$M$137)),0)</f>
        <v>0</v>
      </c>
      <c r="BB25" s="409">
        <f>IF('ACS 12.1'!AW25&lt;&gt;0,($AY25*(1+Inputs!$M$137)),0)</f>
        <v>1288.8088688311648</v>
      </c>
      <c r="BC25" s="410">
        <f>IF('ACS 12.1'!AX25&lt;&gt;0,($AY25*(1+Inputs!$M$137)),0)</f>
        <v>1288.8088688311648</v>
      </c>
      <c r="BD25" s="409">
        <f>IF('ACS 12.1'!AY25&lt;&gt;0,($AY25*(1+Inputs!$M$137)),0)</f>
        <v>1288.8088688311648</v>
      </c>
      <c r="BE25" s="409">
        <f>IF('ACS 12.1'!AZ25&lt;&gt;0,($AY25*(1+Inputs!$M$137)),0)</f>
        <v>1288.8088688311648</v>
      </c>
      <c r="BF25" s="392">
        <f>IF('ACS 12.1'!BA25&lt;&gt;0,($AY25*(1+Inputs!$M$137)),0)</f>
        <v>1288.8088688311648</v>
      </c>
      <c r="BG25" s="689">
        <f>IF('ACS 12.1'!BB25&lt;&gt;0,($BF25*(1+Inputs!$M$137)),0)</f>
        <v>1014.3682913142407</v>
      </c>
      <c r="BH25" s="409">
        <f>IF('ACS 12.1'!BC25&lt;&gt;0,($BF25*(1+Inputs!$M$137)),0)</f>
        <v>0</v>
      </c>
      <c r="BI25" s="409">
        <f>IF('ACS 12.1'!BD25&lt;&gt;0,($BF25*(1+Inputs!$M$137)),0)</f>
        <v>1014.3682913142407</v>
      </c>
      <c r="BJ25" s="410">
        <f>IF('ACS 12.1'!BE25&lt;&gt;0,($BF25*(1+Inputs!$M$137)),0)</f>
        <v>1014.3682913142407</v>
      </c>
      <c r="BK25" s="409">
        <f>IF('ACS 12.1'!BF25&lt;&gt;0,($BF25*(1+Inputs!$M$137)),0)</f>
        <v>1014.3682913142407</v>
      </c>
      <c r="BL25" s="409">
        <f>IF('ACS 12.1'!BG25&lt;&gt;0,($BF25*(1+Inputs!$M$137)),0)</f>
        <v>1014.3682913142407</v>
      </c>
      <c r="BM25" s="392">
        <f>IF('ACS 12.1'!BH25&lt;&gt;0,($BF25*(1+Inputs!$M$137)),0)</f>
        <v>1014.3682913142407</v>
      </c>
      <c r="BN25" s="689">
        <f>IF('ACS 12.1'!BI25&lt;&gt;0,($BM25*(1+Inputs!$M$137)),0)</f>
        <v>798.36743469722717</v>
      </c>
      <c r="BO25" s="409">
        <f>IF('ACS 12.1'!BJ25&lt;&gt;0,($BM25*(1+Inputs!$M$137)),0)</f>
        <v>0</v>
      </c>
      <c r="BP25" s="409">
        <f>IF('ACS 12.1'!BK25&lt;&gt;0,($BM25*(1+Inputs!$M$137)),0)</f>
        <v>798.36743469722717</v>
      </c>
      <c r="BQ25" s="410">
        <f>IF('ACS 12.1'!BL25&lt;&gt;0,($BM25*(1+Inputs!$M$137)),0)</f>
        <v>798.36743469722717</v>
      </c>
      <c r="BR25" s="409">
        <f>IF('ACS 12.1'!BM25&lt;&gt;0,($BM25*(1+Inputs!$M$137)),0)</f>
        <v>798.36743469722717</v>
      </c>
      <c r="BS25" s="409">
        <f>IF('ACS 12.1'!BN25&lt;&gt;0,($BM25*(1+Inputs!$M$137)),0)</f>
        <v>798.36743469722717</v>
      </c>
      <c r="BT25" s="392">
        <f>IF('ACS 12.1'!BO25&lt;&gt;0,($BM25*(1+Inputs!$M$137)),0)</f>
        <v>798.36743469722717</v>
      </c>
      <c r="BU25" s="60"/>
      <c r="BV25" s="53"/>
      <c r="BW25" s="60"/>
      <c r="BX25" s="60"/>
      <c r="BY25" s="60"/>
      <c r="BZ25" s="60"/>
      <c r="CA25" s="60"/>
      <c r="CB25" s="60"/>
      <c r="CC25" s="35"/>
      <c r="CD25" s="35"/>
      <c r="CE25" s="35"/>
      <c r="CF25" s="35"/>
    </row>
    <row r="26" spans="1:95">
      <c r="B26" s="312" t="s">
        <v>82</v>
      </c>
      <c r="C26" s="391">
        <f>IFERROR('2011-20 Revenue'!C26/'ACS 12.1'!C26,0)</f>
        <v>16528.030271624106</v>
      </c>
      <c r="D26" s="272">
        <f>IFERROR('2011-20 Revenue'!D26/'ACS 12.1'!D26,0)</f>
        <v>0</v>
      </c>
      <c r="E26" s="272">
        <f>IFERROR('2011-20 Revenue'!E26/'ACS 12.1'!E26,0)</f>
        <v>16528.030271624106</v>
      </c>
      <c r="F26" s="308">
        <f>IFERROR('2011-20 Revenue'!F26/'ACS 12.1'!F26,0)</f>
        <v>0</v>
      </c>
      <c r="G26" s="272">
        <f>IFERROR('2011-20 Revenue'!G26/'ACS 12.1'!G26,0)</f>
        <v>0</v>
      </c>
      <c r="H26" s="684"/>
      <c r="I26" s="321">
        <f>IFERROR('2011-20 Revenue'!I26/'ACS 12.1'!H26,0)</f>
        <v>16528.030271624106</v>
      </c>
      <c r="J26" s="391">
        <f>IFERROR('2011-20 Revenue'!J26/'ACS 12.1'!I26,0)</f>
        <v>20373.021447721181</v>
      </c>
      <c r="K26" s="272">
        <f>IFERROR('2011-20 Revenue'!K26/'ACS 12.1'!J26,0)</f>
        <v>0</v>
      </c>
      <c r="L26" s="272">
        <f>IFERROR('2011-20 Revenue'!L26/'ACS 12.1'!K26,0)</f>
        <v>20373.021447721181</v>
      </c>
      <c r="M26" s="308">
        <f>IFERROR('2011-20 Revenue'!M26/'ACS 12.1'!L26,0)</f>
        <v>0</v>
      </c>
      <c r="N26" s="272">
        <f>IFERROR('2011-20 Revenue'!N26/'ACS 12.1'!M26,0)</f>
        <v>0</v>
      </c>
      <c r="O26" s="684"/>
      <c r="P26" s="317">
        <f>IFERROR('2011-20 Revenue'!P26/'ACS 12.1'!N26,0)</f>
        <v>20373.021447721178</v>
      </c>
      <c r="Q26" s="391">
        <f>IFERROR('2011-20 Revenue'!Q26/'ACS 12.1'!O26,0)</f>
        <v>7001.1040876049301</v>
      </c>
      <c r="R26" s="272">
        <f>IFERROR('2011-20 Revenue'!R26/'ACS 12.1'!P26,0)</f>
        <v>0</v>
      </c>
      <c r="S26" s="272">
        <f>IFERROR('2011-20 Revenue'!S26/'ACS 12.1'!Q26,0)</f>
        <v>7001.1040876049301</v>
      </c>
      <c r="T26" s="308">
        <f>IFERROR('2011-20 Revenue'!T26/'ACS 12.1'!R26,0)</f>
        <v>0</v>
      </c>
      <c r="U26" s="272">
        <f>IFERROR('2011-20 Revenue'!U26/'ACS 12.1'!S26,0)</f>
        <v>0</v>
      </c>
      <c r="V26" s="684"/>
      <c r="W26" s="317">
        <f>IFERROR('2011-20 Revenue'!W26/'ACS 12.1'!T26,0)</f>
        <v>7001.1040876049292</v>
      </c>
      <c r="X26" s="589">
        <f>IFERROR('2011-20 Revenue'!X26/'ACS 12.1'!U26,0)</f>
        <v>2015.672850229043</v>
      </c>
      <c r="Y26" s="590">
        <f>IFERROR('2011-20 Revenue'!Y26/'ACS 12.1'!V26,0)</f>
        <v>0</v>
      </c>
      <c r="Z26" s="590">
        <f>IFERROR('2011-20 Revenue'!Z26/'ACS 12.1'!W26,0)</f>
        <v>2015.672850229043</v>
      </c>
      <c r="AA26" s="591">
        <f>IFERROR('2011-20 Revenue'!AA26/'ACS 12.1'!X26,0)</f>
        <v>0</v>
      </c>
      <c r="AB26" s="590">
        <f>IFERROR('2011-20 Revenue'!AB26/'ACS 12.1'!Y26,0)</f>
        <v>0</v>
      </c>
      <c r="AC26" s="1055"/>
      <c r="AD26" s="582">
        <f>IFERROR('2011-20 Revenue'!AD26/'ACS 12.1'!Z26,0)</f>
        <v>2015.672850229043</v>
      </c>
      <c r="AE26" s="408">
        <f>X26*(1+Inputs!$L$137)</f>
        <v>1470.0263769857638</v>
      </c>
      <c r="AF26" s="409">
        <f>Y26*(1+Inputs!$L$137)</f>
        <v>0</v>
      </c>
      <c r="AG26" s="409">
        <f>Z26*(1+Inputs!$L$137)</f>
        <v>1470.0263769857638</v>
      </c>
      <c r="AH26" s="410">
        <f>AA26*(1+Inputs!$L$137)</f>
        <v>0</v>
      </c>
      <c r="AI26" s="409">
        <f>AB26*(1+Inputs!$L$137)</f>
        <v>0</v>
      </c>
      <c r="AJ26" s="409"/>
      <c r="AK26" s="392">
        <f>AD26*(1+Inputs!$L$137)</f>
        <v>1470.0263769857638</v>
      </c>
      <c r="AL26" s="689">
        <f>IF('ACS 12.1'!AG26&lt;&gt;0,($AK26*(1+Inputs!$M$137)),0)</f>
        <v>1156.9971159201068</v>
      </c>
      <c r="AM26" s="409">
        <f>IF('ACS 12.1'!AH26&lt;&gt;0,($AK26*(1+Inputs!$M$137)),0)</f>
        <v>0</v>
      </c>
      <c r="AN26" s="409">
        <f>IF('ACS 12.1'!AI26&lt;&gt;0,($AK26*(1+Inputs!$M$137)),0)</f>
        <v>1156.9971159201068</v>
      </c>
      <c r="AO26" s="410">
        <f>IF('ACS 12.1'!AJ26&lt;&gt;0,($AK26*(1+Inputs!$M$137)),0)</f>
        <v>1156.9971159201068</v>
      </c>
      <c r="AP26" s="409">
        <f>IF('ACS 12.1'!AK26&lt;&gt;0,($AK26*(1+Inputs!$M$137)),0)</f>
        <v>1156.9971159201068</v>
      </c>
      <c r="AQ26" s="409">
        <f>IF('ACS 12.1'!AL26&lt;&gt;0,($AY26*(1+Inputs!$M$137)),0)</f>
        <v>716.71513265341514</v>
      </c>
      <c r="AR26" s="392">
        <f>IF('ACS 12.1'!AM26&lt;&gt;0,($AK26*(1+Inputs!$M$137)),0)</f>
        <v>1156.9971159201068</v>
      </c>
      <c r="AS26" s="689">
        <f>IF('ACS 12.1'!AN26&lt;&gt;0,($AR26*(1+Inputs!$M$137)),0)</f>
        <v>910.62469844403961</v>
      </c>
      <c r="AT26" s="409">
        <f>IF('ACS 12.1'!AO26&lt;&gt;0,($AR26*(1+Inputs!$M$137)),0)</f>
        <v>0</v>
      </c>
      <c r="AU26" s="409">
        <f>IF('ACS 12.1'!AP26&lt;&gt;0,($AR26*(1+Inputs!$M$137)),0)</f>
        <v>910.62469844403961</v>
      </c>
      <c r="AV26" s="410">
        <f>IF('ACS 12.1'!AQ26&lt;&gt;0,($AR26*(1+Inputs!$M$137)),0)</f>
        <v>910.62469844403961</v>
      </c>
      <c r="AW26" s="409">
        <f>IF('ACS 12.1'!AR26&lt;&gt;0,($AR26*(1+Inputs!$M$137)),0)</f>
        <v>910.62469844403961</v>
      </c>
      <c r="AX26" s="409">
        <f>IF('ACS 12.1'!AS26&lt;&gt;0,($AY26*(1+Inputs!$M$137)),0)</f>
        <v>716.71513265341514</v>
      </c>
      <c r="AY26" s="392">
        <f>IF('ACS 12.1'!AT26&lt;&gt;0,($AR26*(1+Inputs!$M$137)),0)</f>
        <v>910.62469844403961</v>
      </c>
      <c r="AZ26" s="689">
        <f>IF('ACS 12.1'!AU26&lt;&gt;0,($AY26*(1+Inputs!$M$137)),0)</f>
        <v>716.71513265341514</v>
      </c>
      <c r="BA26" s="409">
        <f>IF('ACS 12.1'!AV26&lt;&gt;0,($AY26*(1+Inputs!$M$137)),0)</f>
        <v>0</v>
      </c>
      <c r="BB26" s="409">
        <f>IF('ACS 12.1'!AW26&lt;&gt;0,($AY26*(1+Inputs!$M$137)),0)</f>
        <v>716.71513265341514</v>
      </c>
      <c r="BC26" s="410">
        <f>IF('ACS 12.1'!AX26&lt;&gt;0,($AY26*(1+Inputs!$M$137)),0)</f>
        <v>716.71513265341514</v>
      </c>
      <c r="BD26" s="409">
        <f>IF('ACS 12.1'!AY26&lt;&gt;0,($AY26*(1+Inputs!$M$137)),0)</f>
        <v>716.71513265341514</v>
      </c>
      <c r="BE26" s="409">
        <f>IF('ACS 12.1'!AZ26&lt;&gt;0,($AY26*(1+Inputs!$M$137)),0)</f>
        <v>716.71513265341514</v>
      </c>
      <c r="BF26" s="392">
        <f>IF('ACS 12.1'!BA26&lt;&gt;0,($AY26*(1+Inputs!$M$137)),0)</f>
        <v>716.71513265341514</v>
      </c>
      <c r="BG26" s="689">
        <f>IF('ACS 12.1'!BB26&lt;&gt;0,($BF26*(1+Inputs!$M$137)),0)</f>
        <v>564.09691308847084</v>
      </c>
      <c r="BH26" s="409">
        <f>IF('ACS 12.1'!BC26&lt;&gt;0,($BF26*(1+Inputs!$M$137)),0)</f>
        <v>0</v>
      </c>
      <c r="BI26" s="409">
        <f>IF('ACS 12.1'!BD26&lt;&gt;0,($BF26*(1+Inputs!$M$137)),0)</f>
        <v>564.09691308847084</v>
      </c>
      <c r="BJ26" s="410">
        <f>IF('ACS 12.1'!BE26&lt;&gt;0,($BF26*(1+Inputs!$M$137)),0)</f>
        <v>564.09691308847084</v>
      </c>
      <c r="BK26" s="409">
        <f>IF('ACS 12.1'!BF26&lt;&gt;0,($BF26*(1+Inputs!$M$137)),0)</f>
        <v>564.09691308847084</v>
      </c>
      <c r="BL26" s="409">
        <f>IF('ACS 12.1'!BG26&lt;&gt;0,($BF26*(1+Inputs!$M$137)),0)</f>
        <v>564.09691308847084</v>
      </c>
      <c r="BM26" s="392">
        <f>IF('ACS 12.1'!BH26&lt;&gt;0,($BF26*(1+Inputs!$M$137)),0)</f>
        <v>564.09691308847084</v>
      </c>
      <c r="BN26" s="689">
        <f>IF('ACS 12.1'!BI26&lt;&gt;0,($BM26*(1+Inputs!$M$137)),0)</f>
        <v>443.9774086782366</v>
      </c>
      <c r="BO26" s="409">
        <f>IF('ACS 12.1'!BJ26&lt;&gt;0,($BM26*(1+Inputs!$M$137)),0)</f>
        <v>0</v>
      </c>
      <c r="BP26" s="409">
        <f>IF('ACS 12.1'!BK26&lt;&gt;0,($BM26*(1+Inputs!$M$137)),0)</f>
        <v>443.9774086782366</v>
      </c>
      <c r="BQ26" s="410">
        <f>IF('ACS 12.1'!BL26&lt;&gt;0,($BM26*(1+Inputs!$M$137)),0)</f>
        <v>443.9774086782366</v>
      </c>
      <c r="BR26" s="409">
        <f>IF('ACS 12.1'!BM26&lt;&gt;0,($BM26*(1+Inputs!$M$137)),0)</f>
        <v>443.9774086782366</v>
      </c>
      <c r="BS26" s="409">
        <f>IF('ACS 12.1'!BN26&lt;&gt;0,($BM26*(1+Inputs!$M$137)),0)</f>
        <v>443.9774086782366</v>
      </c>
      <c r="BT26" s="392">
        <f>IF('ACS 12.1'!BO26&lt;&gt;0,($BM26*(1+Inputs!$M$137)),0)</f>
        <v>443.9774086782366</v>
      </c>
      <c r="BU26" s="60"/>
      <c r="BV26" s="53"/>
      <c r="BW26" s="60"/>
      <c r="BX26" s="60"/>
      <c r="BY26" s="60"/>
      <c r="BZ26" s="60"/>
      <c r="CA26" s="60"/>
      <c r="CB26" s="60"/>
      <c r="CC26" s="35"/>
      <c r="CD26" s="35"/>
      <c r="CE26" s="35"/>
      <c r="CF26" s="35"/>
    </row>
    <row r="27" spans="1:95">
      <c r="A27" s="13"/>
      <c r="B27" s="309" t="s">
        <v>83</v>
      </c>
      <c r="C27" s="391">
        <f>IFERROR('2011-20 Revenue'!C27/'ACS 12.1'!C27,0)</f>
        <v>0</v>
      </c>
      <c r="D27" s="272">
        <f>IFERROR('2011-20 Revenue'!D27/'ACS 12.1'!D27,0)</f>
        <v>0</v>
      </c>
      <c r="E27" s="272">
        <f>IFERROR('2011-20 Revenue'!E27/'ACS 12.1'!E27,0)</f>
        <v>0</v>
      </c>
      <c r="F27" s="308">
        <f>IFERROR('2011-20 Revenue'!F27/'ACS 12.1'!F27,0)</f>
        <v>0</v>
      </c>
      <c r="G27" s="272">
        <f>IFERROR('2011-20 Revenue'!G27/'ACS 12.1'!G27,0)</f>
        <v>0</v>
      </c>
      <c r="H27" s="684"/>
      <c r="I27" s="321">
        <f>IFERROR('2011-20 Revenue'!I27/'ACS 12.1'!H27,0)</f>
        <v>0</v>
      </c>
      <c r="J27" s="391">
        <f>IFERROR('2011-20 Revenue'!J27/'ACS 12.1'!I27,0)</f>
        <v>0</v>
      </c>
      <c r="K27" s="272">
        <f>IFERROR('2011-20 Revenue'!K27/'ACS 12.1'!J27,0)</f>
        <v>0</v>
      </c>
      <c r="L27" s="272">
        <f>IFERROR('2011-20 Revenue'!L27/'ACS 12.1'!K27,0)</f>
        <v>0</v>
      </c>
      <c r="M27" s="308">
        <f>IFERROR('2011-20 Revenue'!M27/'ACS 12.1'!L27,0)</f>
        <v>0</v>
      </c>
      <c r="N27" s="272">
        <f>IFERROR('2011-20 Revenue'!N27/'ACS 12.1'!M27,0)</f>
        <v>0</v>
      </c>
      <c r="O27" s="684"/>
      <c r="P27" s="317">
        <f>IFERROR('2011-20 Revenue'!P27/'ACS 12.1'!N27,0)</f>
        <v>0</v>
      </c>
      <c r="Q27" s="391">
        <f>IFERROR('2011-20 Revenue'!Q27/'ACS 12.1'!O27,0)</f>
        <v>0</v>
      </c>
      <c r="R27" s="272">
        <f>IFERROR('2011-20 Revenue'!R27/'ACS 12.1'!P27,0)</f>
        <v>0</v>
      </c>
      <c r="S27" s="272">
        <f>IFERROR('2011-20 Revenue'!S27/'ACS 12.1'!Q27,0)</f>
        <v>0</v>
      </c>
      <c r="T27" s="308">
        <f>IFERROR('2011-20 Revenue'!T27/'ACS 12.1'!R27,0)</f>
        <v>0</v>
      </c>
      <c r="U27" s="272">
        <f>IFERROR('2011-20 Revenue'!U27/'ACS 12.1'!S27,0)</f>
        <v>0</v>
      </c>
      <c r="V27" s="684"/>
      <c r="W27" s="317">
        <f>IFERROR('2011-20 Revenue'!W27/'ACS 12.1'!T27,0)</f>
        <v>0</v>
      </c>
      <c r="X27" s="589">
        <f>IFERROR('2011-20 Revenue'!X27/'ACS 12.1'!U27,0)</f>
        <v>0</v>
      </c>
      <c r="Y27" s="590">
        <f>IFERROR('2011-20 Revenue'!Y27/'ACS 12.1'!V27,0)</f>
        <v>0</v>
      </c>
      <c r="Z27" s="590">
        <f>IFERROR('2011-20 Revenue'!Z27/'ACS 12.1'!W27,0)</f>
        <v>0</v>
      </c>
      <c r="AA27" s="591">
        <f>IFERROR('2011-20 Revenue'!AA27/'ACS 12.1'!X27,0)</f>
        <v>0</v>
      </c>
      <c r="AB27" s="590">
        <f>IFERROR('2011-20 Revenue'!AB27/'ACS 12.1'!Y27,0)</f>
        <v>0</v>
      </c>
      <c r="AC27" s="1055"/>
      <c r="AD27" s="582">
        <f>IFERROR('2011-20 Revenue'!AD27/'ACS 12.1'!Z27,0)</f>
        <v>0</v>
      </c>
      <c r="AE27" s="408">
        <f>X27*(1+Inputs!$L$137)</f>
        <v>0</v>
      </c>
      <c r="AF27" s="409">
        <f>Y27*(1+Inputs!$L$137)</f>
        <v>0</v>
      </c>
      <c r="AG27" s="409">
        <f>Z27*(1+Inputs!$L$137)</f>
        <v>0</v>
      </c>
      <c r="AH27" s="410">
        <f>AA27*(1+Inputs!$L$137)</f>
        <v>0</v>
      </c>
      <c r="AI27" s="409">
        <f>AB27*(1+Inputs!$L$137)</f>
        <v>0</v>
      </c>
      <c r="AJ27" s="409"/>
      <c r="AK27" s="392">
        <f>AD27*(1+Inputs!$L$137)</f>
        <v>0</v>
      </c>
      <c r="AL27" s="689">
        <f>IF('ACS 12.1'!AG27&lt;&gt;0,($AK27*(1+Inputs!$M$137)),0)</f>
        <v>0</v>
      </c>
      <c r="AM27" s="409">
        <f>IF('ACS 12.1'!AH27&lt;&gt;0,($AK27*(1+Inputs!$M$137)),0)</f>
        <v>0</v>
      </c>
      <c r="AN27" s="409">
        <f>IF('ACS 12.1'!AI27&lt;&gt;0,($AK27*(1+Inputs!$M$137)),0)</f>
        <v>0</v>
      </c>
      <c r="AO27" s="410">
        <f>IF('ACS 12.1'!AJ27&lt;&gt;0,($AK27*(1+Inputs!$M$137)),0)</f>
        <v>0</v>
      </c>
      <c r="AP27" s="409">
        <f>IF('ACS 12.1'!AK27&lt;&gt;0,($AK27*(1+Inputs!$M$137)),0)</f>
        <v>0</v>
      </c>
      <c r="AQ27" s="409">
        <f>IF('ACS 12.1'!AL27&lt;&gt;0,($AY27*(1+Inputs!$M$137)),0)</f>
        <v>0</v>
      </c>
      <c r="AR27" s="392">
        <f>IF('ACS 12.1'!AM27&lt;&gt;0,($AK27*(1+Inputs!$M$137)),0)</f>
        <v>0</v>
      </c>
      <c r="AS27" s="689">
        <f>IF('ACS 12.1'!AN27&lt;&gt;0,($AR27*(1+Inputs!$M$137)),0)</f>
        <v>0</v>
      </c>
      <c r="AT27" s="409">
        <f>IF('ACS 12.1'!AO27&lt;&gt;0,($AR27*(1+Inputs!$M$137)),0)</f>
        <v>0</v>
      </c>
      <c r="AU27" s="409">
        <f>IF('ACS 12.1'!AP27&lt;&gt;0,($AR27*(1+Inputs!$M$137)),0)</f>
        <v>0</v>
      </c>
      <c r="AV27" s="410">
        <f>IF('ACS 12.1'!AQ27&lt;&gt;0,($AR27*(1+Inputs!$M$137)),0)</f>
        <v>0</v>
      </c>
      <c r="AW27" s="409">
        <f>IF('ACS 12.1'!AR27&lt;&gt;0,($AR27*(1+Inputs!$M$137)),0)</f>
        <v>0</v>
      </c>
      <c r="AX27" s="409">
        <f>IF('ACS 12.1'!AS27&lt;&gt;0,($AY27*(1+Inputs!$M$137)),0)</f>
        <v>0</v>
      </c>
      <c r="AY27" s="392">
        <f>IF('ACS 12.1'!AT27&lt;&gt;0,($AR27*(1+Inputs!$M$137)),0)</f>
        <v>0</v>
      </c>
      <c r="AZ27" s="689">
        <f>IF('ACS 12.1'!AU27&lt;&gt;0,($AY27*(1+Inputs!$M$137)),0)</f>
        <v>0</v>
      </c>
      <c r="BA27" s="409">
        <f>IF('ACS 12.1'!AV27&lt;&gt;0,($AY27*(1+Inputs!$M$137)),0)</f>
        <v>0</v>
      </c>
      <c r="BB27" s="409">
        <f>IF('ACS 12.1'!AW27&lt;&gt;0,($AY27*(1+Inputs!$M$137)),0)</f>
        <v>0</v>
      </c>
      <c r="BC27" s="410">
        <f>IF('ACS 12.1'!AX27&lt;&gt;0,($AY27*(1+Inputs!$M$137)),0)</f>
        <v>0</v>
      </c>
      <c r="BD27" s="409">
        <f>IF('ACS 12.1'!AY27&lt;&gt;0,($AY27*(1+Inputs!$M$137)),0)</f>
        <v>0</v>
      </c>
      <c r="BE27" s="409">
        <f>IF('ACS 12.1'!AZ27&lt;&gt;0,($AY27*(1+Inputs!$M$137)),0)</f>
        <v>0</v>
      </c>
      <c r="BF27" s="392">
        <f>IF('ACS 12.1'!BA27&lt;&gt;0,($AY27*(1+Inputs!$M$137)),0)</f>
        <v>0</v>
      </c>
      <c r="BG27" s="689">
        <f>IF('ACS 12.1'!BB27&lt;&gt;0,($BF27*(1+Inputs!$M$137)),0)</f>
        <v>0</v>
      </c>
      <c r="BH27" s="409">
        <f>IF('ACS 12.1'!BC27&lt;&gt;0,($BF27*(1+Inputs!$M$137)),0)</f>
        <v>0</v>
      </c>
      <c r="BI27" s="409">
        <f>IF('ACS 12.1'!BD27&lt;&gt;0,($BF27*(1+Inputs!$M$137)),0)</f>
        <v>0</v>
      </c>
      <c r="BJ27" s="410">
        <f>IF('ACS 12.1'!BE27&lt;&gt;0,($BF27*(1+Inputs!$M$137)),0)</f>
        <v>0</v>
      </c>
      <c r="BK27" s="409">
        <f>IF('ACS 12.1'!BF27&lt;&gt;0,($BF27*(1+Inputs!$M$137)),0)</f>
        <v>0</v>
      </c>
      <c r="BL27" s="409">
        <f>IF('ACS 12.1'!BG27&lt;&gt;0,($BF27*(1+Inputs!$M$137)),0)</f>
        <v>0</v>
      </c>
      <c r="BM27" s="392">
        <f>IF('ACS 12.1'!BH27&lt;&gt;0,($BF27*(1+Inputs!$M$137)),0)</f>
        <v>0</v>
      </c>
      <c r="BN27" s="689">
        <f>IF('ACS 12.1'!BI27&lt;&gt;0,($BM27*(1+Inputs!$M$137)),0)</f>
        <v>0</v>
      </c>
      <c r="BO27" s="409">
        <f>IF('ACS 12.1'!BJ27&lt;&gt;0,($BM27*(1+Inputs!$M$137)),0)</f>
        <v>0</v>
      </c>
      <c r="BP27" s="409">
        <f>IF('ACS 12.1'!BK27&lt;&gt;0,($BM27*(1+Inputs!$M$137)),0)</f>
        <v>0</v>
      </c>
      <c r="BQ27" s="410">
        <f>IF('ACS 12.1'!BL27&lt;&gt;0,($BM27*(1+Inputs!$M$137)),0)</f>
        <v>0</v>
      </c>
      <c r="BR27" s="409">
        <f>IF('ACS 12.1'!BM27&lt;&gt;0,($BM27*(1+Inputs!$M$137)),0)</f>
        <v>0</v>
      </c>
      <c r="BS27" s="409">
        <f>IF('ACS 12.1'!BN27&lt;&gt;0,($BM27*(1+Inputs!$M$137)),0)</f>
        <v>0</v>
      </c>
      <c r="BT27" s="392">
        <f>IF('ACS 12.1'!BO27&lt;&gt;0,($BM27*(1+Inputs!$M$137)),0)</f>
        <v>0</v>
      </c>
      <c r="BU27" s="60"/>
      <c r="BV27" s="53"/>
      <c r="BW27" s="60"/>
      <c r="BX27" s="60"/>
      <c r="BY27" s="60"/>
      <c r="BZ27" s="60"/>
      <c r="CA27" s="60"/>
      <c r="CB27" s="60"/>
      <c r="CC27" s="35"/>
      <c r="CD27" s="35"/>
      <c r="CE27" s="35"/>
      <c r="CF27" s="35"/>
    </row>
    <row r="28" spans="1:95">
      <c r="A28" s="13"/>
      <c r="B28" s="309" t="s">
        <v>404</v>
      </c>
      <c r="C28" s="391">
        <f>IFERROR('2011-20 Revenue'!C28/'ACS 12.1'!C28,0)</f>
        <v>0</v>
      </c>
      <c r="D28" s="272">
        <f>IFERROR('2011-20 Revenue'!D28/'ACS 12.1'!D28,0)</f>
        <v>0</v>
      </c>
      <c r="E28" s="272">
        <f>IFERROR('2011-20 Revenue'!E28/'ACS 12.1'!E28,0)</f>
        <v>0</v>
      </c>
      <c r="F28" s="308">
        <f>IFERROR('2011-20 Revenue'!F28/'ACS 12.1'!F28,0)</f>
        <v>0</v>
      </c>
      <c r="G28" s="272">
        <f>IFERROR('2011-20 Revenue'!G28/'ACS 12.1'!G28,0)</f>
        <v>0</v>
      </c>
      <c r="H28" s="684"/>
      <c r="I28" s="321">
        <f>IFERROR('2011-20 Revenue'!I28/'ACS 12.1'!H28,0)</f>
        <v>0</v>
      </c>
      <c r="J28" s="391">
        <f>IFERROR('2011-20 Revenue'!J28/'ACS 12.1'!I28,0)</f>
        <v>0</v>
      </c>
      <c r="K28" s="272">
        <f>IFERROR('2011-20 Revenue'!K28/'ACS 12.1'!J28,0)</f>
        <v>0</v>
      </c>
      <c r="L28" s="272">
        <f>IFERROR('2011-20 Revenue'!L28/'ACS 12.1'!K28,0)</f>
        <v>0</v>
      </c>
      <c r="M28" s="308">
        <f>IFERROR('2011-20 Revenue'!M28/'ACS 12.1'!L28,0)</f>
        <v>0</v>
      </c>
      <c r="N28" s="272">
        <f>IFERROR('2011-20 Revenue'!N28/'ACS 12.1'!M28,0)</f>
        <v>0</v>
      </c>
      <c r="O28" s="684"/>
      <c r="P28" s="317">
        <f>IFERROR('2011-20 Revenue'!P28/'ACS 12.1'!N28,0)</f>
        <v>0</v>
      </c>
      <c r="Q28" s="391">
        <f>IFERROR('2011-20 Revenue'!Q28/'ACS 12.1'!O28,0)</f>
        <v>0</v>
      </c>
      <c r="R28" s="272">
        <f>IFERROR('2011-20 Revenue'!R28/'ACS 12.1'!P28,0)</f>
        <v>0</v>
      </c>
      <c r="S28" s="272">
        <f>IFERROR('2011-20 Revenue'!S28/'ACS 12.1'!Q28,0)</f>
        <v>0</v>
      </c>
      <c r="T28" s="308">
        <f>IFERROR('2011-20 Revenue'!T28/'ACS 12.1'!R28,0)</f>
        <v>0</v>
      </c>
      <c r="U28" s="272">
        <f>IFERROR('2011-20 Revenue'!U28/'ACS 12.1'!S28,0)</f>
        <v>0</v>
      </c>
      <c r="V28" s="684"/>
      <c r="W28" s="317">
        <f>IFERROR('2011-20 Revenue'!W28/'ACS 12.1'!T28,0)</f>
        <v>0</v>
      </c>
      <c r="X28" s="589">
        <f>IFERROR('2011-20 Revenue'!X28/'ACS 12.1'!U28,0)</f>
        <v>0</v>
      </c>
      <c r="Y28" s="590">
        <f>IFERROR('2011-20 Revenue'!Y28/'ACS 12.1'!V28,0)</f>
        <v>0</v>
      </c>
      <c r="Z28" s="590">
        <f>IFERROR('2011-20 Revenue'!Z28/'ACS 12.1'!W28,0)</f>
        <v>0</v>
      </c>
      <c r="AA28" s="591">
        <f>IFERROR('2011-20 Revenue'!AA28/'ACS 12.1'!X28,0)</f>
        <v>0</v>
      </c>
      <c r="AB28" s="590">
        <f>IFERROR('2011-20 Revenue'!AB28/'ACS 12.1'!Y28,0)</f>
        <v>0</v>
      </c>
      <c r="AC28" s="1055"/>
      <c r="AD28" s="582">
        <f>IFERROR('2011-20 Revenue'!AD28/'ACS 12.1'!Z28,0)</f>
        <v>0</v>
      </c>
      <c r="AE28" s="408">
        <f>AE26/$AK$26*Inputs!$L$161</f>
        <v>12154</v>
      </c>
      <c r="AF28" s="409">
        <f>AF26/$AK$26*Inputs!$L$161</f>
        <v>0</v>
      </c>
      <c r="AG28" s="409">
        <f>AG26/$AK$26*Inputs!$L$161</f>
        <v>12154</v>
      </c>
      <c r="AH28" s="410">
        <f>AH26/$AK$26*Inputs!$L$161</f>
        <v>0</v>
      </c>
      <c r="AI28" s="409">
        <f>AI26/$AK$26*Inputs!$L$161</f>
        <v>0</v>
      </c>
      <c r="AJ28" s="409"/>
      <c r="AK28" s="392">
        <f>SUM(AE28:AI28)</f>
        <v>24308</v>
      </c>
      <c r="AL28" s="408">
        <f>AL26/$AR$26*Inputs!$M$161</f>
        <v>12716</v>
      </c>
      <c r="AM28" s="409">
        <f>AM26/$AR$26*Inputs!$M$161</f>
        <v>0</v>
      </c>
      <c r="AN28" s="409">
        <f>AN26/$AR$26*Inputs!$M$161</f>
        <v>12716</v>
      </c>
      <c r="AO28" s="410">
        <f>AO26/$AR$26*Inputs!$M$161</f>
        <v>12716</v>
      </c>
      <c r="AP28" s="409">
        <f>AP26/$AR$26*Inputs!$M$161</f>
        <v>12716</v>
      </c>
      <c r="AQ28" s="409">
        <f>AQ26/$BF$26*Inputs!$O$161</f>
        <v>12716</v>
      </c>
      <c r="AR28" s="392">
        <f>SUM(AL28:AP28)</f>
        <v>50864</v>
      </c>
      <c r="AS28" s="408">
        <f>AS26/$AY$26*Inputs!$N$161</f>
        <v>12716</v>
      </c>
      <c r="AT28" s="409">
        <f>AT26/$AY$26*Inputs!$N$161</f>
        <v>0</v>
      </c>
      <c r="AU28" s="409">
        <f>AU26/$AY$26*Inputs!$N$161</f>
        <v>12716</v>
      </c>
      <c r="AV28" s="410">
        <f>AV26/$AY$26*Inputs!$N$161</f>
        <v>12716</v>
      </c>
      <c r="AW28" s="409">
        <f>AW26/$AY$26*Inputs!$N$161</f>
        <v>12716</v>
      </c>
      <c r="AX28" s="409">
        <f>AX26/$BF$26*Inputs!$O$161</f>
        <v>12716</v>
      </c>
      <c r="AY28" s="392">
        <f>SUM(AS28:AW28)</f>
        <v>50864</v>
      </c>
      <c r="AZ28" s="408">
        <f>AZ26/$BF$26*Inputs!$O$161</f>
        <v>12716</v>
      </c>
      <c r="BA28" s="409">
        <f>BA26/$BF$26*Inputs!$O$161</f>
        <v>0</v>
      </c>
      <c r="BB28" s="409">
        <f>BB26/$BF$26*Inputs!$O$161</f>
        <v>12716</v>
      </c>
      <c r="BC28" s="410">
        <f>BC26/$BF$26*Inputs!$O$161</f>
        <v>12716</v>
      </c>
      <c r="BD28" s="409">
        <f>BD26/$BF$26*Inputs!$O$161</f>
        <v>12716</v>
      </c>
      <c r="BE28" s="409">
        <f>BE26/$BF$26*Inputs!$O$161</f>
        <v>12716</v>
      </c>
      <c r="BF28" s="392">
        <f>SUM(AZ28:BD28)</f>
        <v>50864</v>
      </c>
      <c r="BG28" s="408">
        <f>BG26/$BM$26*Inputs!$P$161</f>
        <v>12716</v>
      </c>
      <c r="BH28" s="409">
        <f>BH26/$BM$26*Inputs!$P$161</f>
        <v>0</v>
      </c>
      <c r="BI28" s="409">
        <f>BI26/$BM$26*Inputs!$P$161</f>
        <v>12716</v>
      </c>
      <c r="BJ28" s="410">
        <f>BJ26/$BM$26*Inputs!$P$161</f>
        <v>12716</v>
      </c>
      <c r="BK28" s="409">
        <f>BK26/$BM$26*Inputs!$P$161</f>
        <v>12716</v>
      </c>
      <c r="BL28" s="409">
        <f>BL26/$BM$26*Inputs!$P$161</f>
        <v>12716</v>
      </c>
      <c r="BM28" s="392">
        <f>SUM(BG28:BK28)</f>
        <v>50864</v>
      </c>
      <c r="BN28" s="408">
        <f>BN26/$BT$26*Inputs!$Q$161</f>
        <v>12716</v>
      </c>
      <c r="BO28" s="409">
        <f>BO26/$BT$26*Inputs!$Q$161</f>
        <v>0</v>
      </c>
      <c r="BP28" s="409">
        <f>BP26/$BT$26*Inputs!$Q$161</f>
        <v>12716</v>
      </c>
      <c r="BQ28" s="410">
        <f>BQ26/$BT$26*Inputs!$Q$161</f>
        <v>12716</v>
      </c>
      <c r="BR28" s="409">
        <f>BR26/$BT$26*Inputs!$Q$161</f>
        <v>12716</v>
      </c>
      <c r="BS28" s="409">
        <f>BS26/$BT$26*Inputs!$Q$161</f>
        <v>12716</v>
      </c>
      <c r="BT28" s="392">
        <f>SUM(BN28:BR28)</f>
        <v>50864</v>
      </c>
      <c r="BU28" s="60"/>
      <c r="BV28" s="53"/>
      <c r="BW28" s="60"/>
      <c r="BX28" s="60"/>
      <c r="BY28" s="60"/>
      <c r="BZ28" s="60"/>
      <c r="CA28" s="60"/>
      <c r="CB28" s="60"/>
      <c r="CC28" s="35"/>
      <c r="CD28" s="35"/>
      <c r="CE28" s="35"/>
      <c r="CF28" s="35"/>
    </row>
    <row r="29" spans="1:95">
      <c r="A29" s="13"/>
      <c r="B29" s="309" t="s">
        <v>407</v>
      </c>
      <c r="C29" s="391">
        <f>IFERROR('2011-20 Revenue'!C29/'ACS 12.1'!C29,0)</f>
        <v>0</v>
      </c>
      <c r="D29" s="272">
        <f>IFERROR('2011-20 Revenue'!D29/'ACS 12.1'!D29,0)</f>
        <v>0</v>
      </c>
      <c r="E29" s="272">
        <f>IFERROR('2011-20 Revenue'!E29/'ACS 12.1'!E29,0)</f>
        <v>0</v>
      </c>
      <c r="F29" s="308">
        <f>IFERROR('2011-20 Revenue'!F29/'ACS 12.1'!F29,0)</f>
        <v>0</v>
      </c>
      <c r="G29" s="272">
        <f>IFERROR('2011-20 Revenue'!G29/'ACS 12.1'!G29,0)</f>
        <v>0</v>
      </c>
      <c r="H29" s="684"/>
      <c r="I29" s="321">
        <f>IFERROR('2011-20 Revenue'!I29/'ACS 12.1'!H29,0)</f>
        <v>0</v>
      </c>
      <c r="J29" s="391">
        <f>IFERROR('2011-20 Revenue'!J29/'ACS 12.1'!I29,0)</f>
        <v>0</v>
      </c>
      <c r="K29" s="272">
        <f>IFERROR('2011-20 Revenue'!K29/'ACS 12.1'!J29,0)</f>
        <v>0</v>
      </c>
      <c r="L29" s="272">
        <f>IFERROR('2011-20 Revenue'!L29/'ACS 12.1'!K29,0)</f>
        <v>0</v>
      </c>
      <c r="M29" s="308">
        <f>IFERROR('2011-20 Revenue'!M29/'ACS 12.1'!L29,0)</f>
        <v>0</v>
      </c>
      <c r="N29" s="272">
        <f>IFERROR('2011-20 Revenue'!N29/'ACS 12.1'!M29,0)</f>
        <v>0</v>
      </c>
      <c r="O29" s="684"/>
      <c r="P29" s="317">
        <f>IFERROR('2011-20 Revenue'!P29/'ACS 12.1'!N29,0)</f>
        <v>0</v>
      </c>
      <c r="Q29" s="391">
        <f>IFERROR('2011-20 Revenue'!Q29/'ACS 12.1'!O29,0)</f>
        <v>0</v>
      </c>
      <c r="R29" s="272">
        <f>IFERROR('2011-20 Revenue'!R29/'ACS 12.1'!P29,0)</f>
        <v>0</v>
      </c>
      <c r="S29" s="272">
        <f>IFERROR('2011-20 Revenue'!S29/'ACS 12.1'!Q29,0)</f>
        <v>0</v>
      </c>
      <c r="T29" s="308">
        <f>IFERROR('2011-20 Revenue'!T29/'ACS 12.1'!R29,0)</f>
        <v>0</v>
      </c>
      <c r="U29" s="272">
        <f>IFERROR('2011-20 Revenue'!U29/'ACS 12.1'!S29,0)</f>
        <v>0</v>
      </c>
      <c r="V29" s="684"/>
      <c r="W29" s="317">
        <f>IFERROR('2011-20 Revenue'!W29/'ACS 12.1'!T29,0)</f>
        <v>0</v>
      </c>
      <c r="X29" s="589">
        <f>IFERROR('2011-20 Revenue'!X29/'ACS 12.1'!U29,0)</f>
        <v>0</v>
      </c>
      <c r="Y29" s="590">
        <f>IFERROR('2011-20 Revenue'!Y29/'ACS 12.1'!V29,0)</f>
        <v>0</v>
      </c>
      <c r="Z29" s="590">
        <f>IFERROR('2011-20 Revenue'!Z29/'ACS 12.1'!W29,0)</f>
        <v>0</v>
      </c>
      <c r="AA29" s="591">
        <f>IFERROR('2011-20 Revenue'!AA29/'ACS 12.1'!X29,0)</f>
        <v>0</v>
      </c>
      <c r="AB29" s="590">
        <f>IFERROR('2011-20 Revenue'!AB29/'ACS 12.1'!Y29,0)</f>
        <v>0</v>
      </c>
      <c r="AC29" s="1055"/>
      <c r="AD29" s="582">
        <f>IFERROR('2011-20 Revenue'!AD29/'ACS 12.1'!Z29,0)</f>
        <v>0</v>
      </c>
      <c r="AE29" s="408"/>
      <c r="AF29" s="685"/>
      <c r="AG29" s="685"/>
      <c r="AH29" s="410"/>
      <c r="AI29" s="685"/>
      <c r="AJ29" s="685"/>
      <c r="AK29" s="392"/>
      <c r="AL29" s="408">
        <f>IF('ACS 12.1'!AG29/'ACS 12.1'!$AM$29&gt;0,Inputs!$M$162,0)</f>
        <v>444</v>
      </c>
      <c r="AM29" s="685">
        <f>IF('ACS 12.1'!AH29/'ACS 12.1'!$AM$29&gt;0,Inputs!$M$162,0)</f>
        <v>0</v>
      </c>
      <c r="AN29" s="685">
        <f>IF('ACS 12.1'!AI29/'ACS 12.1'!$AM$29&gt;0,Inputs!$M$162,0)</f>
        <v>0</v>
      </c>
      <c r="AO29" s="410">
        <f>IF('ACS 12.1'!AJ29/'ACS 12.1'!$AM$29&gt;0,Inputs!$M$162,0)</f>
        <v>444</v>
      </c>
      <c r="AP29" s="685">
        <f>IF('ACS 12.1'!AK29/'ACS 12.1'!$AM$29&gt;0,Inputs!$M$162,0)</f>
        <v>444</v>
      </c>
      <c r="AQ29" s="685">
        <f>IF('ACS 12.1'!AL29/'ACS 12.1'!$BA$29&gt;0,Inputs!$O$162,0)</f>
        <v>2778</v>
      </c>
      <c r="AR29" s="392">
        <f>IF('ACS 12.1'!AM29/'ACS 12.1'!$AM$29&gt;0,Inputs!$M$162,0)</f>
        <v>444</v>
      </c>
      <c r="AS29" s="408">
        <f>IF('ACS 12.1'!AN29/'ACS 12.1'!$AT$29&gt;0,Inputs!$N$162,0)</f>
        <v>1111</v>
      </c>
      <c r="AT29" s="685">
        <f>IF('ACS 12.1'!AO29/'ACS 12.1'!$AT$29&gt;0,Inputs!$N$162,0)</f>
        <v>0</v>
      </c>
      <c r="AU29" s="685">
        <f>IF('ACS 12.1'!AP29/'ACS 12.1'!$AT$29&gt;0,Inputs!$N$162,0)</f>
        <v>0</v>
      </c>
      <c r="AV29" s="410">
        <f>IF('ACS 12.1'!AQ29/'ACS 12.1'!$AT$29&gt;0,Inputs!$N$162,0)</f>
        <v>1111</v>
      </c>
      <c r="AW29" s="685">
        <f>IF('ACS 12.1'!AR29/'ACS 12.1'!$AT$29&gt;0,Inputs!$N$162,0)</f>
        <v>1111</v>
      </c>
      <c r="AX29" s="685">
        <f>IF('ACS 12.1'!AS29/'ACS 12.1'!$BA$29&gt;0,Inputs!$O$162,0)</f>
        <v>2778</v>
      </c>
      <c r="AY29" s="392">
        <f>IF('ACS 12.1'!AT29/'ACS 12.1'!$AT$29&gt;0,Inputs!$N$162,0)</f>
        <v>1111</v>
      </c>
      <c r="AZ29" s="408">
        <f>IF('ACS 12.1'!AU29/'ACS 12.1'!$BA$29&gt;0,Inputs!$O$162,0)</f>
        <v>2778</v>
      </c>
      <c r="BA29" s="685">
        <f>IF('ACS 12.1'!AV29/'ACS 12.1'!$BA$29&gt;0,Inputs!$O$162,0)</f>
        <v>0</v>
      </c>
      <c r="BB29" s="685">
        <f>IF('ACS 12.1'!AW29/'ACS 12.1'!$BA$29&gt;0,Inputs!$O$162,0)</f>
        <v>0</v>
      </c>
      <c r="BC29" s="410">
        <f>IF('ACS 12.1'!AX29/'ACS 12.1'!$BA$29&gt;0,Inputs!$O$162,0)</f>
        <v>2778</v>
      </c>
      <c r="BD29" s="685">
        <f>IF('ACS 12.1'!AY29/'ACS 12.1'!$BA$29&gt;0,Inputs!$O$162,0)</f>
        <v>2778</v>
      </c>
      <c r="BE29" s="685">
        <f>IF('ACS 12.1'!AZ29/'ACS 12.1'!$BA$29&gt;0,Inputs!$O$162,0)</f>
        <v>2778</v>
      </c>
      <c r="BF29" s="392">
        <f>IF('ACS 12.1'!BA29/'ACS 12.1'!$BA$29&gt;0,Inputs!$O$162,0)</f>
        <v>2778</v>
      </c>
      <c r="BG29" s="408">
        <f>IF('ACS 12.1'!BB29/'ACS 12.1'!$BH$29&gt;0,Inputs!$P$162,0)</f>
        <v>6945</v>
      </c>
      <c r="BH29" s="685">
        <f>IF('ACS 12.1'!BC29/'ACS 12.1'!$BH$29&gt;0,Inputs!$P$162,0)</f>
        <v>0</v>
      </c>
      <c r="BI29" s="685">
        <f>IF('ACS 12.1'!BD29/'ACS 12.1'!$BH$29&gt;0,Inputs!$P$162,0)</f>
        <v>0</v>
      </c>
      <c r="BJ29" s="410">
        <f>IF('ACS 12.1'!BE29/'ACS 12.1'!$BH$29&gt;0,Inputs!$P$162,0)</f>
        <v>6945</v>
      </c>
      <c r="BK29" s="685">
        <f>IF('ACS 12.1'!BF29/'ACS 12.1'!$BH$29&gt;0,Inputs!$P$162,0)</f>
        <v>6945</v>
      </c>
      <c r="BL29" s="685">
        <f>IF('ACS 12.1'!BG29/'ACS 12.1'!$BH$29&gt;0,Inputs!$P$162,0)</f>
        <v>6945</v>
      </c>
      <c r="BM29" s="392">
        <f>IF('ACS 12.1'!BH29/'ACS 12.1'!$BH$29&gt;0,Inputs!$P$162,0)</f>
        <v>6945</v>
      </c>
      <c r="BN29" s="408">
        <f>IF('ACS 12.1'!BI29/'ACS 12.1'!$BO$29&gt;0,Inputs!$Q$162,0)</f>
        <v>17363</v>
      </c>
      <c r="BO29" s="685">
        <f>IF('ACS 12.1'!BJ29/'ACS 12.1'!$BO$29&gt;0,Inputs!$Q$162,0)</f>
        <v>0</v>
      </c>
      <c r="BP29" s="685">
        <f>IF('ACS 12.1'!BK29/'ACS 12.1'!$BO$29&gt;0,Inputs!$Q$162,0)</f>
        <v>0</v>
      </c>
      <c r="BQ29" s="410">
        <f>IF('ACS 12.1'!BL29/'ACS 12.1'!$BO$29&gt;0,Inputs!$Q$162,0)</f>
        <v>17363</v>
      </c>
      <c r="BR29" s="685">
        <f>IF('ACS 12.1'!BM29/'ACS 12.1'!$BO$29&gt;0,Inputs!$Q$162,0)</f>
        <v>17363</v>
      </c>
      <c r="BS29" s="685">
        <f>IF('ACS 12.1'!BN29/'ACS 12.1'!$BO$29&gt;0,Inputs!$Q$162,0)</f>
        <v>17363</v>
      </c>
      <c r="BT29" s="392">
        <f>IF('ACS 12.1'!BO29/'ACS 12.1'!$BO$29&gt;0,Inputs!$Q$162,0)</f>
        <v>17363</v>
      </c>
      <c r="BU29" s="60"/>
      <c r="BV29" s="53"/>
      <c r="BW29" s="60"/>
      <c r="BX29" s="60"/>
      <c r="BY29" s="60"/>
      <c r="BZ29" s="60"/>
      <c r="CA29" s="60"/>
      <c r="CB29" s="60"/>
      <c r="CC29" s="35"/>
      <c r="CD29" s="35"/>
      <c r="CE29" s="35"/>
      <c r="CF29" s="35"/>
    </row>
    <row r="30" spans="1:95">
      <c r="B30" s="309"/>
      <c r="C30" s="391"/>
      <c r="D30" s="272"/>
      <c r="E30" s="272"/>
      <c r="F30" s="308"/>
      <c r="G30" s="272"/>
      <c r="H30" s="684"/>
      <c r="I30" s="321"/>
      <c r="J30" s="391"/>
      <c r="K30" s="272"/>
      <c r="L30" s="272"/>
      <c r="M30" s="308"/>
      <c r="N30" s="272"/>
      <c r="O30" s="684"/>
      <c r="P30" s="317"/>
      <c r="Q30" s="391"/>
      <c r="R30" s="272"/>
      <c r="S30" s="272"/>
      <c r="T30" s="308"/>
      <c r="U30" s="272"/>
      <c r="V30" s="684"/>
      <c r="W30" s="317"/>
      <c r="X30" s="586"/>
      <c r="Y30" s="587"/>
      <c r="Z30" s="587"/>
      <c r="AA30" s="588"/>
      <c r="AB30" s="587"/>
      <c r="AC30" s="1054"/>
      <c r="AD30" s="583"/>
      <c r="AE30" s="391"/>
      <c r="AF30" s="272"/>
      <c r="AG30" s="272"/>
      <c r="AH30" s="308"/>
      <c r="AI30" s="272"/>
      <c r="AJ30" s="272"/>
      <c r="AK30" s="317"/>
      <c r="AL30" s="391"/>
      <c r="AM30" s="272"/>
      <c r="AN30" s="272"/>
      <c r="AO30" s="308"/>
      <c r="AP30" s="272"/>
      <c r="AQ30" s="272"/>
      <c r="AR30" s="317"/>
      <c r="AS30" s="391"/>
      <c r="AT30" s="272"/>
      <c r="AU30" s="272"/>
      <c r="AV30" s="308"/>
      <c r="AW30" s="272"/>
      <c r="AX30" s="272"/>
      <c r="AY30" s="317"/>
      <c r="AZ30" s="391"/>
      <c r="BA30" s="272"/>
      <c r="BB30" s="272"/>
      <c r="BC30" s="308"/>
      <c r="BD30" s="272"/>
      <c r="BE30" s="272"/>
      <c r="BF30" s="317"/>
      <c r="BG30" s="391"/>
      <c r="BH30" s="272"/>
      <c r="BI30" s="272"/>
      <c r="BJ30" s="308"/>
      <c r="BK30" s="272"/>
      <c r="BL30" s="272"/>
      <c r="BM30" s="317"/>
      <c r="BN30" s="391"/>
      <c r="BO30" s="272"/>
      <c r="BP30" s="272"/>
      <c r="BQ30" s="308"/>
      <c r="BR30" s="272"/>
      <c r="BS30" s="272"/>
      <c r="BT30" s="317"/>
      <c r="BU30" s="53"/>
      <c r="BV30" s="53"/>
      <c r="BW30" s="53"/>
      <c r="BX30" s="53"/>
      <c r="BY30" s="53"/>
      <c r="BZ30" s="53"/>
      <c r="CA30" s="53"/>
      <c r="CB30" s="53"/>
      <c r="CC30" s="35"/>
      <c r="CD30" s="35"/>
      <c r="CE30" s="35"/>
      <c r="CF30" s="35"/>
    </row>
    <row r="31" spans="1:95" s="54" customFormat="1">
      <c r="A31"/>
      <c r="B31" s="309" t="s">
        <v>59</v>
      </c>
      <c r="C31" s="391">
        <f>IFERROR('2011-20 Revenue'!C31/'ACS 12.1'!C31,0)</f>
        <v>8185.5139592647729</v>
      </c>
      <c r="D31" s="272">
        <f>IFERROR('2011-20 Revenue'!D31/'ACS 12.1'!D31,0)</f>
        <v>0</v>
      </c>
      <c r="E31" s="272">
        <f>IFERROR('2011-20 Revenue'!E31/'ACS 12.1'!E31,0)</f>
        <v>0</v>
      </c>
      <c r="F31" s="308">
        <f>IFERROR('2011-20 Revenue'!F31/'ACS 12.1'!F31,0)</f>
        <v>0</v>
      </c>
      <c r="G31" s="272">
        <f>IFERROR('2011-20 Revenue'!G31/'ACS 12.1'!G31,0)</f>
        <v>0</v>
      </c>
      <c r="H31" s="684"/>
      <c r="I31" s="321">
        <f>IFERROR('2011-20 Revenue'!I31/'ACS 12.1'!H31,0)</f>
        <v>8185.5139592647729</v>
      </c>
      <c r="J31" s="391">
        <f>IFERROR('2011-20 Revenue'!J31/'ACS 12.1'!I31,0)</f>
        <v>9246.6305548318705</v>
      </c>
      <c r="K31" s="272">
        <f>IFERROR('2011-20 Revenue'!K31/'ACS 12.1'!J31,0)</f>
        <v>0</v>
      </c>
      <c r="L31" s="272">
        <f>IFERROR('2011-20 Revenue'!L31/'ACS 12.1'!K31,0)</f>
        <v>0</v>
      </c>
      <c r="M31" s="308">
        <f>IFERROR('2011-20 Revenue'!M31/'ACS 12.1'!L31,0)</f>
        <v>0</v>
      </c>
      <c r="N31" s="272">
        <f>IFERROR('2011-20 Revenue'!N31/'ACS 12.1'!M31,0)</f>
        <v>0</v>
      </c>
      <c r="O31" s="684"/>
      <c r="P31" s="317">
        <f>IFERROR('2011-20 Revenue'!P31/'ACS 12.1'!N31,0)</f>
        <v>9246.6305548318705</v>
      </c>
      <c r="Q31" s="391">
        <f>IFERROR('2011-20 Revenue'!Q31/'ACS 12.1'!O31,0)</f>
        <v>5919.8734509435881</v>
      </c>
      <c r="R31" s="272">
        <f>IFERROR('2011-20 Revenue'!R31/'ACS 12.1'!P31,0)</f>
        <v>0</v>
      </c>
      <c r="S31" s="272">
        <f>IFERROR('2011-20 Revenue'!S31/'ACS 12.1'!Q31,0)</f>
        <v>0</v>
      </c>
      <c r="T31" s="308">
        <f>IFERROR('2011-20 Revenue'!T31/'ACS 12.1'!R31,0)</f>
        <v>0</v>
      </c>
      <c r="U31" s="272">
        <f>IFERROR('2011-20 Revenue'!U31/'ACS 12.1'!S31,0)</f>
        <v>0</v>
      </c>
      <c r="V31" s="684"/>
      <c r="W31" s="317">
        <f>IFERROR('2011-20 Revenue'!W31/'ACS 12.1'!T31,0)</f>
        <v>5919.8734509435881</v>
      </c>
      <c r="X31" s="586">
        <f>IFERROR('2011-20 Revenue'!X31/'ACS 12.1'!U31,0)</f>
        <v>6189.9425792554202</v>
      </c>
      <c r="Y31" s="587">
        <f>IFERROR('2011-20 Revenue'!Y31/'ACS 12.1'!V31,0)</f>
        <v>0</v>
      </c>
      <c r="Z31" s="587">
        <f>IFERROR('2011-20 Revenue'!Z31/'ACS 12.1'!W31,0)</f>
        <v>0</v>
      </c>
      <c r="AA31" s="588">
        <f>IFERROR('2011-20 Revenue'!AA31/'ACS 12.1'!X31,0)</f>
        <v>0</v>
      </c>
      <c r="AB31" s="587">
        <f>IFERROR('2011-20 Revenue'!AB31/'ACS 12.1'!Y31,0)</f>
        <v>0</v>
      </c>
      <c r="AC31" s="1054"/>
      <c r="AD31" s="583">
        <f>IFERROR('2011-20 Revenue'!AD31/'ACS 12.1'!Z31,0)</f>
        <v>6189.9425792554202</v>
      </c>
      <c r="AE31" s="391">
        <f>X31*(1+Inputs!$L$136)</f>
        <v>6290.9399187750378</v>
      </c>
      <c r="AF31" s="272">
        <f>Y31*(1+Inputs!$L$136)</f>
        <v>0</v>
      </c>
      <c r="AG31" s="272">
        <f>Z31*(1+Inputs!$L$136)</f>
        <v>0</v>
      </c>
      <c r="AH31" s="308">
        <f>AA31*(1+Inputs!$L$136)</f>
        <v>0</v>
      </c>
      <c r="AI31" s="272">
        <f>AB31*(1+Inputs!$L$136)</f>
        <v>0</v>
      </c>
      <c r="AJ31" s="272"/>
      <c r="AK31" s="317">
        <f>AD31*(1+Inputs!$L$136)</f>
        <v>6290.9399187750378</v>
      </c>
      <c r="AL31" s="391">
        <f>IF('ACS 12.1'!AG31&lt;&gt;0,($AK31*(1+Inputs!$M$136)),0)</f>
        <v>6393.5851673761099</v>
      </c>
      <c r="AM31" s="272">
        <f>IF('ACS 12.1'!AH31&lt;&gt;0,($AK31*(1+Inputs!$M$136)),0)</f>
        <v>0</v>
      </c>
      <c r="AN31" s="272">
        <f>IF('ACS 12.1'!AI31&lt;&gt;0,($AK31*(1+Inputs!$M$136)),0)</f>
        <v>0</v>
      </c>
      <c r="AO31" s="308">
        <f>IF('ACS 12.1'!AJ31&lt;&gt;0,($AK31*(1+Inputs!$M$136)),0)</f>
        <v>6393.5851673761099</v>
      </c>
      <c r="AP31" s="272">
        <f>IF('ACS 12.1'!AK31&lt;&gt;0,($AK31*(1+Inputs!$M$136)),0)</f>
        <v>6393.5851673761099</v>
      </c>
      <c r="AQ31" s="272">
        <f>IF('ACS 12.1'!AL31&lt;&gt;0,($AY31*(1+Inputs!$M$136)),0)</f>
        <v>6603.9273820548024</v>
      </c>
      <c r="AR31" s="317">
        <f>AK31*(1+Inputs!$M$136)</f>
        <v>6393.5851673761099</v>
      </c>
      <c r="AS31" s="391">
        <f>IF('ACS 12.1'!AN31&lt;&gt;0,($AR31*(1+Inputs!$M$136)),0)</f>
        <v>6497.9052129385918</v>
      </c>
      <c r="AT31" s="272">
        <f>IF('ACS 12.1'!AO31&lt;&gt;0,($AR31*(1+Inputs!$M$136)),0)</f>
        <v>0</v>
      </c>
      <c r="AU31" s="272">
        <f>IF('ACS 12.1'!AP31&lt;&gt;0,($AR31*(1+Inputs!$M$136)),0)</f>
        <v>0</v>
      </c>
      <c r="AV31" s="308">
        <f>IF('ACS 12.1'!AQ31&lt;&gt;0,($AR31*(1+Inputs!$M$136)),0)</f>
        <v>6497.9052129385918</v>
      </c>
      <c r="AW31" s="272">
        <f>IF('ACS 12.1'!AR31&lt;&gt;0,($AR31*(1+Inputs!$M$136)),0)</f>
        <v>6497.9052129385918</v>
      </c>
      <c r="AX31" s="272">
        <f>IF('ACS 12.1'!AS31&lt;&gt;0,($AY31*(1+Inputs!$M$136)),0)</f>
        <v>6603.9273820548024</v>
      </c>
      <c r="AY31" s="317">
        <f>AR31*(1+Inputs!$M$136)</f>
        <v>6497.9052129385918</v>
      </c>
      <c r="AZ31" s="391">
        <f>IF('ACS 12.1'!AU31&lt;&gt;0,($AY31*(1+Inputs!$M$136)),0)</f>
        <v>6603.9273820548024</v>
      </c>
      <c r="BA31" s="272">
        <f>IF('ACS 12.1'!AV31&lt;&gt;0,($AY31*(1+Inputs!$M$136)),0)</f>
        <v>0</v>
      </c>
      <c r="BB31" s="272">
        <f>IF('ACS 12.1'!AW31&lt;&gt;0,($AY31*(1+Inputs!$M$136)),0)</f>
        <v>0</v>
      </c>
      <c r="BC31" s="308">
        <f>IF('ACS 12.1'!AX31&lt;&gt;0,($AY31*(1+Inputs!$M$136)),0)</f>
        <v>6603.9273820548024</v>
      </c>
      <c r="BD31" s="272">
        <f>IF('ACS 12.1'!AY31&lt;&gt;0,($AY31*(1+Inputs!$M$136)),0)</f>
        <v>6603.9273820548024</v>
      </c>
      <c r="BE31" s="272">
        <f>IF('ACS 12.1'!AZ31&lt;&gt;0,($AY31*(1+Inputs!$M$136)),0)</f>
        <v>6603.9273820548024</v>
      </c>
      <c r="BF31" s="317">
        <f>AY31*(1+Inputs!$M$136)</f>
        <v>6603.9273820548024</v>
      </c>
      <c r="BG31" s="391">
        <f>IF('ACS 12.1'!BB31&lt;&gt;0,($BF31*(1+Inputs!$M$136)),0)</f>
        <v>6711.6794471876128</v>
      </c>
      <c r="BH31" s="272">
        <f>IF('ACS 12.1'!BC31&lt;&gt;0,($BF31*(1+Inputs!$M$136)),0)</f>
        <v>0</v>
      </c>
      <c r="BI31" s="272">
        <f>IF('ACS 12.1'!BD31&lt;&gt;0,($BF31*(1+Inputs!$M$136)),0)</f>
        <v>0</v>
      </c>
      <c r="BJ31" s="308">
        <f>IF('ACS 12.1'!BE31&lt;&gt;0,($BF31*(1+Inputs!$M$136)),0)</f>
        <v>6711.6794471876128</v>
      </c>
      <c r="BK31" s="272">
        <f>IF('ACS 12.1'!BF31&lt;&gt;0,($BF31*(1+Inputs!$M$136)),0)</f>
        <v>6711.6794471876128</v>
      </c>
      <c r="BL31" s="272">
        <f>IF('ACS 12.1'!BG31&lt;&gt;0,($BF31*(1+Inputs!$M$136)),0)</f>
        <v>6711.6794471876128</v>
      </c>
      <c r="BM31" s="317">
        <f>BF31*(1+Inputs!$M$136)</f>
        <v>6711.6794471876128</v>
      </c>
      <c r="BN31" s="391">
        <f>IF('ACS 12.1'!BI31&lt;&gt;0,($BM31*(1+Inputs!$M$136)),0)</f>
        <v>6821.1896339454324</v>
      </c>
      <c r="BO31" s="272">
        <f>IF('ACS 12.1'!BJ31&lt;&gt;0,($BM31*(1+Inputs!$M$136)),0)</f>
        <v>0</v>
      </c>
      <c r="BP31" s="272">
        <f>IF('ACS 12.1'!BK31&lt;&gt;0,($BM31*(1+Inputs!$M$136)),0)</f>
        <v>0</v>
      </c>
      <c r="BQ31" s="308">
        <f>IF('ACS 12.1'!BL31&lt;&gt;0,($BM31*(1+Inputs!$M$136)),0)</f>
        <v>6821.1896339454324</v>
      </c>
      <c r="BR31" s="272">
        <f>IF('ACS 12.1'!BM31&lt;&gt;0,($BM31*(1+Inputs!$M$136)),0)</f>
        <v>6821.1896339454324</v>
      </c>
      <c r="BS31" s="272">
        <f>IF('ACS 12.1'!BN31&lt;&gt;0,($BM31*(1+Inputs!$M$136)),0)</f>
        <v>6821.1896339454324</v>
      </c>
      <c r="BT31" s="317">
        <f>BM31*(1+Inputs!$M$136)</f>
        <v>6821.1896339454324</v>
      </c>
      <c r="BU31" s="53"/>
      <c r="BV31" s="53"/>
      <c r="BW31" s="53"/>
      <c r="BX31" s="53"/>
      <c r="BY31" s="53"/>
      <c r="BZ31" s="53"/>
      <c r="CA31" s="53"/>
      <c r="CB31" s="53"/>
      <c r="CC31" s="35"/>
      <c r="CD31" s="35"/>
      <c r="CE31" s="35"/>
      <c r="CF31" s="35"/>
      <c r="CG31"/>
      <c r="CH31"/>
      <c r="CI31"/>
      <c r="CJ31"/>
      <c r="CK31"/>
      <c r="CL31"/>
      <c r="CM31"/>
      <c r="CN31"/>
      <c r="CO31"/>
      <c r="CP31"/>
      <c r="CQ31"/>
    </row>
    <row r="32" spans="1:95" s="54" customFormat="1">
      <c r="A32"/>
      <c r="B32" s="309" t="s">
        <v>60</v>
      </c>
      <c r="C32" s="391">
        <f>IFERROR('2011-20 Revenue'!C32/'ACS 12.1'!C32,0)</f>
        <v>588.36939473155621</v>
      </c>
      <c r="D32" s="272">
        <f>IFERROR('2011-20 Revenue'!D32/'ACS 12.1'!D32,0)</f>
        <v>0</v>
      </c>
      <c r="E32" s="272">
        <f>IFERROR('2011-20 Revenue'!E32/'ACS 12.1'!E32,0)</f>
        <v>0</v>
      </c>
      <c r="F32" s="308">
        <f>IFERROR('2011-20 Revenue'!F32/'ACS 12.1'!F32,0)</f>
        <v>0</v>
      </c>
      <c r="G32" s="272">
        <f>IFERROR('2011-20 Revenue'!G32/'ACS 12.1'!G32,0)</f>
        <v>0</v>
      </c>
      <c r="H32" s="684"/>
      <c r="I32" s="321">
        <f>IFERROR('2011-20 Revenue'!I32/'ACS 12.1'!H32,0)</f>
        <v>588.36939473155621</v>
      </c>
      <c r="J32" s="391">
        <f>IFERROR('2011-20 Revenue'!J32/'ACS 12.1'!I32,0)</f>
        <v>838.67596895919235</v>
      </c>
      <c r="K32" s="272">
        <f>IFERROR('2011-20 Revenue'!K32/'ACS 12.1'!J32,0)</f>
        <v>0</v>
      </c>
      <c r="L32" s="272">
        <f>IFERROR('2011-20 Revenue'!L32/'ACS 12.1'!K32,0)</f>
        <v>0</v>
      </c>
      <c r="M32" s="308">
        <f>IFERROR('2011-20 Revenue'!M32/'ACS 12.1'!L32,0)</f>
        <v>0</v>
      </c>
      <c r="N32" s="272">
        <f>IFERROR('2011-20 Revenue'!N32/'ACS 12.1'!M32,0)</f>
        <v>0</v>
      </c>
      <c r="O32" s="684"/>
      <c r="P32" s="317">
        <f>IFERROR('2011-20 Revenue'!P32/'ACS 12.1'!N32,0)</f>
        <v>838.67596895919235</v>
      </c>
      <c r="Q32" s="391">
        <f>IFERROR('2011-20 Revenue'!Q32/'ACS 12.1'!O32,0)</f>
        <v>570.17008129413489</v>
      </c>
      <c r="R32" s="272">
        <f>IFERROR('2011-20 Revenue'!R32/'ACS 12.1'!P32,0)</f>
        <v>0</v>
      </c>
      <c r="S32" s="272">
        <f>IFERROR('2011-20 Revenue'!S32/'ACS 12.1'!Q32,0)</f>
        <v>0</v>
      </c>
      <c r="T32" s="308">
        <f>IFERROR('2011-20 Revenue'!T32/'ACS 12.1'!R32,0)</f>
        <v>0</v>
      </c>
      <c r="U32" s="272">
        <f>IFERROR('2011-20 Revenue'!U32/'ACS 12.1'!S32,0)</f>
        <v>0</v>
      </c>
      <c r="V32" s="684"/>
      <c r="W32" s="317">
        <f>IFERROR('2011-20 Revenue'!W32/'ACS 12.1'!T32,0)</f>
        <v>570.17008129413489</v>
      </c>
      <c r="X32" s="586">
        <f>IFERROR('2011-20 Revenue'!X32/'ACS 12.1'!U32,0)</f>
        <v>1071.2227310981859</v>
      </c>
      <c r="Y32" s="587">
        <f>IFERROR('2011-20 Revenue'!Y32/'ACS 12.1'!V32,0)</f>
        <v>0</v>
      </c>
      <c r="Z32" s="587">
        <f>IFERROR('2011-20 Revenue'!Z32/'ACS 12.1'!W32,0)</f>
        <v>0</v>
      </c>
      <c r="AA32" s="588">
        <f>IFERROR('2011-20 Revenue'!AA32/'ACS 12.1'!X32,0)</f>
        <v>0</v>
      </c>
      <c r="AB32" s="587">
        <f>IFERROR('2011-20 Revenue'!AB32/'ACS 12.1'!Y32,0)</f>
        <v>0</v>
      </c>
      <c r="AC32" s="1054"/>
      <c r="AD32" s="583">
        <f>IFERROR('2011-20 Revenue'!AD32/'ACS 12.1'!Z32,0)</f>
        <v>1071.2227310981859</v>
      </c>
      <c r="AE32" s="391">
        <f>X32*(1+Inputs!$L$136)</f>
        <v>1088.701188206405</v>
      </c>
      <c r="AF32" s="272">
        <f>Y32*(1+Inputs!$L$136)</f>
        <v>0</v>
      </c>
      <c r="AG32" s="272">
        <f>Z32*(1+Inputs!$L$136)</f>
        <v>0</v>
      </c>
      <c r="AH32" s="308">
        <f>AA32*(1+Inputs!$L$136)</f>
        <v>0</v>
      </c>
      <c r="AI32" s="272">
        <f>AB32*(1+Inputs!$L$136)</f>
        <v>0</v>
      </c>
      <c r="AJ32" s="272"/>
      <c r="AK32" s="317">
        <f>AD32*(1+Inputs!$L$136)</f>
        <v>1088.701188206405</v>
      </c>
      <c r="AL32" s="391">
        <f>IF('ACS 12.1'!AG32&lt;&gt;0,($AK32*(1+Inputs!$M$136)),0)</f>
        <v>1106.4648301356845</v>
      </c>
      <c r="AM32" s="272">
        <f>IF('ACS 12.1'!AH32&lt;&gt;0,($AK32*(1+Inputs!$M$136)),0)</f>
        <v>0</v>
      </c>
      <c r="AN32" s="272">
        <f>IF('ACS 12.1'!AI32&lt;&gt;0,($AK32*(1+Inputs!$M$136)),0)</f>
        <v>0</v>
      </c>
      <c r="AO32" s="308">
        <f>IF('ACS 12.1'!AJ32&lt;&gt;0,($AK32*(1+Inputs!$M$136)),0)</f>
        <v>1106.4648301356845</v>
      </c>
      <c r="AP32" s="272">
        <f>IF('ACS 12.1'!AK32&lt;&gt;0,($AK32*(1+Inputs!$M$136)),0)</f>
        <v>1106.4648301356845</v>
      </c>
      <c r="AQ32" s="272">
        <f>IF('ACS 12.1'!AL32&lt;&gt;0,($AY32*(1+Inputs!$M$136)),0)</f>
        <v>1142.8663570946717</v>
      </c>
      <c r="AR32" s="317">
        <f>AK32*(1+Inputs!$M$136)</f>
        <v>1106.4648301356845</v>
      </c>
      <c r="AS32" s="391">
        <f>IF('ACS 12.1'!AN32&lt;&gt;0,($AR32*(1+Inputs!$M$136)),0)</f>
        <v>1124.5183100646002</v>
      </c>
      <c r="AT32" s="272">
        <f>IF('ACS 12.1'!AO32&lt;&gt;0,($AR32*(1+Inputs!$M$136)),0)</f>
        <v>0</v>
      </c>
      <c r="AU32" s="272">
        <f>IF('ACS 12.1'!AP32&lt;&gt;0,($AR32*(1+Inputs!$M$136)),0)</f>
        <v>0</v>
      </c>
      <c r="AV32" s="308">
        <f>IF('ACS 12.1'!AQ32&lt;&gt;0,($AR32*(1+Inputs!$M$136)),0)</f>
        <v>1124.5183100646002</v>
      </c>
      <c r="AW32" s="272">
        <f>IF('ACS 12.1'!AR32&lt;&gt;0,($AR32*(1+Inputs!$M$136)),0)</f>
        <v>1124.5183100646002</v>
      </c>
      <c r="AX32" s="272">
        <f>IF('ACS 12.1'!AS32&lt;&gt;0,($AY32*(1+Inputs!$M$136)),0)</f>
        <v>1142.8663570946717</v>
      </c>
      <c r="AY32" s="317">
        <f>AR32*(1+Inputs!$M$136)</f>
        <v>1124.5183100646002</v>
      </c>
      <c r="AZ32" s="391">
        <f>IF('ACS 12.1'!AU32&lt;&gt;0,($AY32*(1+Inputs!$M$136)),0)</f>
        <v>1142.8663570946717</v>
      </c>
      <c r="BA32" s="272">
        <f>IF('ACS 12.1'!AV32&lt;&gt;0,($AY32*(1+Inputs!$M$136)),0)</f>
        <v>0</v>
      </c>
      <c r="BB32" s="272">
        <f>IF('ACS 12.1'!AW32&lt;&gt;0,($AY32*(1+Inputs!$M$136)),0)</f>
        <v>0</v>
      </c>
      <c r="BC32" s="308">
        <f>IF('ACS 12.1'!AX32&lt;&gt;0,($AY32*(1+Inputs!$M$136)),0)</f>
        <v>1142.8663570946717</v>
      </c>
      <c r="BD32" s="272">
        <f>IF('ACS 12.1'!AY32&lt;&gt;0,($AY32*(1+Inputs!$M$136)),0)</f>
        <v>1142.8663570946717</v>
      </c>
      <c r="BE32" s="272">
        <f>IF('ACS 12.1'!AZ32&lt;&gt;0,($AY32*(1+Inputs!$M$136)),0)</f>
        <v>1142.8663570946717</v>
      </c>
      <c r="BF32" s="317">
        <f>AY32*(1+Inputs!$M$136)</f>
        <v>1142.8663570946717</v>
      </c>
      <c r="BG32" s="391">
        <f>IF('ACS 12.1'!BB32&lt;&gt;0,($BF32*(1+Inputs!$M$136)),0)</f>
        <v>1161.5137774891471</v>
      </c>
      <c r="BH32" s="272">
        <f>IF('ACS 12.1'!BC32&lt;&gt;0,($BF32*(1+Inputs!$M$136)),0)</f>
        <v>0</v>
      </c>
      <c r="BI32" s="272">
        <f>IF('ACS 12.1'!BD32&lt;&gt;0,($BF32*(1+Inputs!$M$136)),0)</f>
        <v>0</v>
      </c>
      <c r="BJ32" s="308">
        <f>IF('ACS 12.1'!BE32&lt;&gt;0,($BF32*(1+Inputs!$M$136)),0)</f>
        <v>1161.5137774891471</v>
      </c>
      <c r="BK32" s="272">
        <f>IF('ACS 12.1'!BF32&lt;&gt;0,($BF32*(1+Inputs!$M$136)),0)</f>
        <v>1161.5137774891471</v>
      </c>
      <c r="BL32" s="272">
        <f>IF('ACS 12.1'!BG32&lt;&gt;0,($BF32*(1+Inputs!$M$136)),0)</f>
        <v>1161.5137774891471</v>
      </c>
      <c r="BM32" s="317">
        <f>BF32*(1+Inputs!$M$136)</f>
        <v>1161.5137774891471</v>
      </c>
      <c r="BN32" s="391">
        <f>IF('ACS 12.1'!BI32&lt;&gt;0,($BM32*(1+Inputs!$M$136)),0)</f>
        <v>1180.465455932002</v>
      </c>
      <c r="BO32" s="272">
        <f>IF('ACS 12.1'!BJ32&lt;&gt;0,($BM32*(1+Inputs!$M$136)),0)</f>
        <v>0</v>
      </c>
      <c r="BP32" s="272">
        <f>IF('ACS 12.1'!BK32&lt;&gt;0,($BM32*(1+Inputs!$M$136)),0)</f>
        <v>0</v>
      </c>
      <c r="BQ32" s="308">
        <f>IF('ACS 12.1'!BL32&lt;&gt;0,($BM32*(1+Inputs!$M$136)),0)</f>
        <v>1180.465455932002</v>
      </c>
      <c r="BR32" s="272">
        <f>IF('ACS 12.1'!BM32&lt;&gt;0,($BM32*(1+Inputs!$M$136)),0)</f>
        <v>1180.465455932002</v>
      </c>
      <c r="BS32" s="272">
        <f>IF('ACS 12.1'!BN32&lt;&gt;0,($BM32*(1+Inputs!$M$136)),0)</f>
        <v>1180.465455932002</v>
      </c>
      <c r="BT32" s="317">
        <f>BM32*(1+Inputs!$M$136)</f>
        <v>1180.465455932002</v>
      </c>
      <c r="BU32" s="53"/>
      <c r="BV32" s="53"/>
      <c r="BW32" s="53"/>
      <c r="BX32" s="53"/>
      <c r="BY32" s="53"/>
      <c r="BZ32" s="53"/>
      <c r="CA32" s="53"/>
      <c r="CB32" s="53"/>
      <c r="CC32" s="35"/>
      <c r="CD32" s="35"/>
      <c r="CE32" s="35"/>
      <c r="CF32" s="35"/>
      <c r="CG32"/>
      <c r="CH32"/>
      <c r="CI32"/>
      <c r="CJ32"/>
      <c r="CK32"/>
      <c r="CL32"/>
      <c r="CM32"/>
      <c r="CN32"/>
      <c r="CO32"/>
      <c r="CP32"/>
      <c r="CQ32"/>
    </row>
    <row r="33" spans="1:84">
      <c r="B33" s="309" t="s">
        <v>61</v>
      </c>
      <c r="C33" s="391">
        <f>IFERROR('2011-20 Revenue'!C33/'ACS 12.1'!C33,0)</f>
        <v>1119.6816428936513</v>
      </c>
      <c r="D33" s="272">
        <f>IFERROR('2011-20 Revenue'!D33/'ACS 12.1'!D33,0)</f>
        <v>0</v>
      </c>
      <c r="E33" s="272">
        <f>IFERROR('2011-20 Revenue'!E33/'ACS 12.1'!E33,0)</f>
        <v>0</v>
      </c>
      <c r="F33" s="308">
        <f>IFERROR('2011-20 Revenue'!F33/'ACS 12.1'!F33,0)</f>
        <v>0</v>
      </c>
      <c r="G33" s="272">
        <f>IFERROR('2011-20 Revenue'!G33/'ACS 12.1'!G33,0)</f>
        <v>0</v>
      </c>
      <c r="H33" s="684"/>
      <c r="I33" s="321">
        <f>IFERROR('2011-20 Revenue'!I33/'ACS 12.1'!H33,0)</f>
        <v>1119.6816428936513</v>
      </c>
      <c r="J33" s="391">
        <f>IFERROR('2011-20 Revenue'!J33/'ACS 12.1'!I33,0)</f>
        <v>888.52487143110227</v>
      </c>
      <c r="K33" s="272">
        <f>IFERROR('2011-20 Revenue'!K33/'ACS 12.1'!J33,0)</f>
        <v>0</v>
      </c>
      <c r="L33" s="272">
        <f>IFERROR('2011-20 Revenue'!L33/'ACS 12.1'!K33,0)</f>
        <v>0</v>
      </c>
      <c r="M33" s="308">
        <f>IFERROR('2011-20 Revenue'!M33/'ACS 12.1'!L33,0)</f>
        <v>0</v>
      </c>
      <c r="N33" s="272">
        <f>IFERROR('2011-20 Revenue'!N33/'ACS 12.1'!M33,0)</f>
        <v>0</v>
      </c>
      <c r="O33" s="684"/>
      <c r="P33" s="317">
        <f>IFERROR('2011-20 Revenue'!P33/'ACS 12.1'!N33,0)</f>
        <v>888.52487143110227</v>
      </c>
      <c r="Q33" s="391">
        <f>IFERROR('2011-20 Revenue'!Q33/'ACS 12.1'!O33,0)</f>
        <v>721.93049863388001</v>
      </c>
      <c r="R33" s="272">
        <f>IFERROR('2011-20 Revenue'!R33/'ACS 12.1'!P33,0)</f>
        <v>0</v>
      </c>
      <c r="S33" s="272">
        <f>IFERROR('2011-20 Revenue'!S33/'ACS 12.1'!Q33,0)</f>
        <v>0</v>
      </c>
      <c r="T33" s="308">
        <f>IFERROR('2011-20 Revenue'!T33/'ACS 12.1'!R33,0)</f>
        <v>0</v>
      </c>
      <c r="U33" s="272">
        <f>IFERROR('2011-20 Revenue'!U33/'ACS 12.1'!S33,0)</f>
        <v>0</v>
      </c>
      <c r="V33" s="684"/>
      <c r="W33" s="317">
        <f>IFERROR('2011-20 Revenue'!W33/'ACS 12.1'!T33,0)</f>
        <v>721.93049863388001</v>
      </c>
      <c r="X33" s="586">
        <f>IFERROR('2011-20 Revenue'!X33/'ACS 12.1'!U33,0)</f>
        <v>496.79795677479893</v>
      </c>
      <c r="Y33" s="587">
        <f>IFERROR('2011-20 Revenue'!Y33/'ACS 12.1'!V33,0)</f>
        <v>0</v>
      </c>
      <c r="Z33" s="587">
        <f>IFERROR('2011-20 Revenue'!Z33/'ACS 12.1'!W33,0)</f>
        <v>0</v>
      </c>
      <c r="AA33" s="588">
        <f>IFERROR('2011-20 Revenue'!AA33/'ACS 12.1'!X33,0)</f>
        <v>0</v>
      </c>
      <c r="AB33" s="587">
        <f>IFERROR('2011-20 Revenue'!AB33/'ACS 12.1'!Y33,0)</f>
        <v>0</v>
      </c>
      <c r="AC33" s="1054"/>
      <c r="AD33" s="583">
        <f>IFERROR('2011-20 Revenue'!AD33/'ACS 12.1'!Z33,0)</f>
        <v>496.79795677479893</v>
      </c>
      <c r="AE33" s="391">
        <f>X33*(1+Inputs!$L$136)</f>
        <v>504.90389172824916</v>
      </c>
      <c r="AF33" s="272">
        <f>Y33*(1+Inputs!$L$136)</f>
        <v>0</v>
      </c>
      <c r="AG33" s="272">
        <f>Z33*(1+Inputs!$L$136)</f>
        <v>0</v>
      </c>
      <c r="AH33" s="308">
        <f>AA33*(1+Inputs!$L$136)</f>
        <v>0</v>
      </c>
      <c r="AI33" s="272">
        <f>AB33*(1+Inputs!$L$136)</f>
        <v>0</v>
      </c>
      <c r="AJ33" s="272"/>
      <c r="AK33" s="317">
        <f>AD33*(1+Inputs!$L$136)</f>
        <v>504.90389172824916</v>
      </c>
      <c r="AL33" s="391">
        <f>IF('ACS 12.1'!AG33&lt;&gt;0,($AK33*(1+Inputs!$M$136)),0)</f>
        <v>513.14208604503517</v>
      </c>
      <c r="AM33" s="272">
        <f>IF('ACS 12.1'!AH33&lt;&gt;0,($AK33*(1+Inputs!$M$136)),0)</f>
        <v>0</v>
      </c>
      <c r="AN33" s="272">
        <f>IF('ACS 12.1'!AI33&lt;&gt;0,($AK33*(1+Inputs!$M$136)),0)</f>
        <v>0</v>
      </c>
      <c r="AO33" s="308">
        <f>IF('ACS 12.1'!AJ33&lt;&gt;0,($AK33*(1+Inputs!$M$136)),0)</f>
        <v>513.14208604503517</v>
      </c>
      <c r="AP33" s="272">
        <f>IF('ACS 12.1'!AK33&lt;&gt;0,($AK33*(1+Inputs!$M$136)),0)</f>
        <v>513.14208604503517</v>
      </c>
      <c r="AQ33" s="272">
        <f>IF('ACS 12.1'!AL33&lt;&gt;0,($AY33*(1+Inputs!$M$136)),0)</f>
        <v>530.02391994541199</v>
      </c>
      <c r="AR33" s="317">
        <f>AK33*(1+Inputs!$M$136)</f>
        <v>513.14208604503517</v>
      </c>
      <c r="AS33" s="391">
        <f>IF('ACS 12.1'!AN33&lt;&gt;0,($AR33*(1+Inputs!$M$136)),0)</f>
        <v>521.51469771671384</v>
      </c>
      <c r="AT33" s="272">
        <f>IF('ACS 12.1'!AO33&lt;&gt;0,($AR33*(1+Inputs!$M$136)),0)</f>
        <v>0</v>
      </c>
      <c r="AU33" s="272">
        <f>IF('ACS 12.1'!AP33&lt;&gt;0,($AR33*(1+Inputs!$M$136)),0)</f>
        <v>0</v>
      </c>
      <c r="AV33" s="308">
        <f>IF('ACS 12.1'!AQ33&lt;&gt;0,($AR33*(1+Inputs!$M$136)),0)</f>
        <v>521.51469771671384</v>
      </c>
      <c r="AW33" s="272">
        <f>IF('ACS 12.1'!AR33&lt;&gt;0,($AR33*(1+Inputs!$M$136)),0)</f>
        <v>521.51469771671384</v>
      </c>
      <c r="AX33" s="272">
        <f>IF('ACS 12.1'!AS33&lt;&gt;0,($AY33*(1+Inputs!$M$136)),0)</f>
        <v>530.02391994541199</v>
      </c>
      <c r="AY33" s="317">
        <f>AR33*(1+Inputs!$M$136)</f>
        <v>521.51469771671384</v>
      </c>
      <c r="AZ33" s="391">
        <f>IF('ACS 12.1'!AU33&lt;&gt;0,($AY33*(1+Inputs!$M$136)),0)</f>
        <v>530.02391994541199</v>
      </c>
      <c r="BA33" s="272">
        <f>IF('ACS 12.1'!AV33&lt;&gt;0,($AY33*(1+Inputs!$M$136)),0)</f>
        <v>0</v>
      </c>
      <c r="BB33" s="272">
        <f>IF('ACS 12.1'!AW33&lt;&gt;0,($AY33*(1+Inputs!$M$136)),0)</f>
        <v>0</v>
      </c>
      <c r="BC33" s="308">
        <f>IF('ACS 12.1'!AX33&lt;&gt;0,($AY33*(1+Inputs!$M$136)),0)</f>
        <v>530.02391994541199</v>
      </c>
      <c r="BD33" s="272">
        <f>IF('ACS 12.1'!AY33&lt;&gt;0,($AY33*(1+Inputs!$M$136)),0)</f>
        <v>530.02391994541199</v>
      </c>
      <c r="BE33" s="272">
        <f>IF('ACS 12.1'!AZ33&lt;&gt;0,($AY33*(1+Inputs!$M$136)),0)</f>
        <v>530.02391994541199</v>
      </c>
      <c r="BF33" s="317">
        <f>AY33*(1+Inputs!$M$136)</f>
        <v>530.02391994541199</v>
      </c>
      <c r="BG33" s="391">
        <f>IF('ACS 12.1'!BB33&lt;&gt;0,($BF33*(1+Inputs!$M$136)),0)</f>
        <v>538.67198171833468</v>
      </c>
      <c r="BH33" s="272">
        <f>IF('ACS 12.1'!BC33&lt;&gt;0,($BF33*(1+Inputs!$M$136)),0)</f>
        <v>0</v>
      </c>
      <c r="BI33" s="272">
        <f>IF('ACS 12.1'!BD33&lt;&gt;0,($BF33*(1+Inputs!$M$136)),0)</f>
        <v>0</v>
      </c>
      <c r="BJ33" s="308">
        <f>IF('ACS 12.1'!BE33&lt;&gt;0,($BF33*(1+Inputs!$M$136)),0)</f>
        <v>538.67198171833468</v>
      </c>
      <c r="BK33" s="272">
        <f>IF('ACS 12.1'!BF33&lt;&gt;0,($BF33*(1+Inputs!$M$136)),0)</f>
        <v>538.67198171833468</v>
      </c>
      <c r="BL33" s="272">
        <f>IF('ACS 12.1'!BG33&lt;&gt;0,($BF33*(1+Inputs!$M$136)),0)</f>
        <v>538.67198171833468</v>
      </c>
      <c r="BM33" s="317">
        <f>BF33*(1+Inputs!$M$136)</f>
        <v>538.67198171833468</v>
      </c>
      <c r="BN33" s="391">
        <f>IF('ACS 12.1'!BI33&lt;&gt;0,($BM33*(1+Inputs!$M$136)),0)</f>
        <v>547.4611483916475</v>
      </c>
      <c r="BO33" s="272">
        <f>IF('ACS 12.1'!BJ33&lt;&gt;0,($BM33*(1+Inputs!$M$136)),0)</f>
        <v>0</v>
      </c>
      <c r="BP33" s="272">
        <f>IF('ACS 12.1'!BK33&lt;&gt;0,($BM33*(1+Inputs!$M$136)),0)</f>
        <v>0</v>
      </c>
      <c r="BQ33" s="308">
        <f>IF('ACS 12.1'!BL33&lt;&gt;0,($BM33*(1+Inputs!$M$136)),0)</f>
        <v>547.4611483916475</v>
      </c>
      <c r="BR33" s="272">
        <f>IF('ACS 12.1'!BM33&lt;&gt;0,($BM33*(1+Inputs!$M$136)),0)</f>
        <v>547.4611483916475</v>
      </c>
      <c r="BS33" s="272">
        <f>IF('ACS 12.1'!BN33&lt;&gt;0,($BM33*(1+Inputs!$M$136)),0)</f>
        <v>547.4611483916475</v>
      </c>
      <c r="BT33" s="317">
        <f>BM33*(1+Inputs!$M$136)</f>
        <v>547.4611483916475</v>
      </c>
      <c r="BU33" s="77"/>
      <c r="BV33" s="53"/>
      <c r="BW33" s="77"/>
      <c r="BX33" s="77"/>
      <c r="BY33" s="77"/>
      <c r="BZ33" s="77"/>
      <c r="CA33" s="77"/>
      <c r="CB33" s="77"/>
      <c r="CC33" s="35"/>
      <c r="CD33" s="35"/>
      <c r="CE33" s="35"/>
      <c r="CF33" s="35"/>
    </row>
    <row r="34" spans="1:84">
      <c r="B34" s="309" t="s">
        <v>62</v>
      </c>
      <c r="C34" s="391">
        <f>IFERROR('2011-20 Revenue'!C34/'ACS 12.1'!C34,0)</f>
        <v>24.09456901266249</v>
      </c>
      <c r="D34" s="272">
        <f>IFERROR('2011-20 Revenue'!D34/'ACS 12.1'!D34,0)</f>
        <v>0</v>
      </c>
      <c r="E34" s="272">
        <f>IFERROR('2011-20 Revenue'!E34/'ACS 12.1'!E34,0)</f>
        <v>0</v>
      </c>
      <c r="F34" s="308">
        <f>IFERROR('2011-20 Revenue'!F34/'ACS 12.1'!F34,0)</f>
        <v>0</v>
      </c>
      <c r="G34" s="272">
        <f>IFERROR('2011-20 Revenue'!G34/'ACS 12.1'!G34,0)</f>
        <v>0</v>
      </c>
      <c r="H34" s="684"/>
      <c r="I34" s="321">
        <f>IFERROR('2011-20 Revenue'!I34/'ACS 12.1'!H34,0)</f>
        <v>24.09456901266249</v>
      </c>
      <c r="J34" s="391">
        <f>IFERROR('2011-20 Revenue'!J34/'ACS 12.1'!I34,0)</f>
        <v>4.9999999999999991</v>
      </c>
      <c r="K34" s="272">
        <f>IFERROR('2011-20 Revenue'!K34/'ACS 12.1'!J34,0)</f>
        <v>0</v>
      </c>
      <c r="L34" s="272">
        <f>IFERROR('2011-20 Revenue'!L34/'ACS 12.1'!K34,0)</f>
        <v>0</v>
      </c>
      <c r="M34" s="308">
        <f>IFERROR('2011-20 Revenue'!M34/'ACS 12.1'!L34,0)</f>
        <v>0</v>
      </c>
      <c r="N34" s="272">
        <f>IFERROR('2011-20 Revenue'!N34/'ACS 12.1'!M34,0)</f>
        <v>0</v>
      </c>
      <c r="O34" s="684"/>
      <c r="P34" s="317">
        <f>IFERROR('2011-20 Revenue'!P34/'ACS 12.1'!N34,0)</f>
        <v>4.9999999999999991</v>
      </c>
      <c r="Q34" s="391">
        <f>IFERROR('2011-20 Revenue'!Q34/'ACS 12.1'!O34,0)</f>
        <v>20.945924007576053</v>
      </c>
      <c r="R34" s="272">
        <f>IFERROR('2011-20 Revenue'!R34/'ACS 12.1'!P34,0)</f>
        <v>0</v>
      </c>
      <c r="S34" s="272">
        <f>IFERROR('2011-20 Revenue'!S34/'ACS 12.1'!Q34,0)</f>
        <v>0</v>
      </c>
      <c r="T34" s="308">
        <f>IFERROR('2011-20 Revenue'!T34/'ACS 12.1'!R34,0)</f>
        <v>0</v>
      </c>
      <c r="U34" s="272">
        <f>IFERROR('2011-20 Revenue'!U34/'ACS 12.1'!S34,0)</f>
        <v>0</v>
      </c>
      <c r="V34" s="684"/>
      <c r="W34" s="317">
        <f>IFERROR('2011-20 Revenue'!W34/'ACS 12.1'!T34,0)</f>
        <v>20.945924007576053</v>
      </c>
      <c r="X34" s="586">
        <f>IFERROR('2011-20 Revenue'!X34/'ACS 12.1'!U34,0)</f>
        <v>8.9534180947116262</v>
      </c>
      <c r="Y34" s="587">
        <f>IFERROR('2011-20 Revenue'!Y34/'ACS 12.1'!V34,0)</f>
        <v>0</v>
      </c>
      <c r="Z34" s="587">
        <f>IFERROR('2011-20 Revenue'!Z34/'ACS 12.1'!W34,0)</f>
        <v>0</v>
      </c>
      <c r="AA34" s="588">
        <f>IFERROR('2011-20 Revenue'!AA34/'ACS 12.1'!X34,0)</f>
        <v>0</v>
      </c>
      <c r="AB34" s="587">
        <f>IFERROR('2011-20 Revenue'!AB34/'ACS 12.1'!Y34,0)</f>
        <v>0</v>
      </c>
      <c r="AC34" s="1054"/>
      <c r="AD34" s="583">
        <f>IFERROR('2011-20 Revenue'!AD34/'ACS 12.1'!Z34,0)</f>
        <v>8.9534180947116262</v>
      </c>
      <c r="AE34" s="391">
        <f>X34*(1+Inputs!$L$136)</f>
        <v>9.0995052991718399</v>
      </c>
      <c r="AF34" s="272">
        <f>Y34*(1+Inputs!$L$136)</f>
        <v>0</v>
      </c>
      <c r="AG34" s="272">
        <f>Z34*(1+Inputs!$L$136)</f>
        <v>0</v>
      </c>
      <c r="AH34" s="308">
        <f>AA34*(1+Inputs!$L$136)</f>
        <v>0</v>
      </c>
      <c r="AI34" s="272">
        <f>AB34*(1+Inputs!$L$136)</f>
        <v>0</v>
      </c>
      <c r="AJ34" s="272"/>
      <c r="AK34" s="317">
        <f>AD34*(1+Inputs!$L$136)</f>
        <v>9.0995052991718399</v>
      </c>
      <c r="AL34" s="391">
        <f>IF('ACS 12.1'!AG34&lt;&gt;0,($AK34*(1+Inputs!$M$136)),0)</f>
        <v>9.2479761152406308</v>
      </c>
      <c r="AM34" s="272">
        <f>IF('ACS 12.1'!AH34&lt;&gt;0,($AK34*(1+Inputs!$M$136)),0)</f>
        <v>0</v>
      </c>
      <c r="AN34" s="272">
        <f>IF('ACS 12.1'!AI34&lt;&gt;0,($AK34*(1+Inputs!$M$136)),0)</f>
        <v>0</v>
      </c>
      <c r="AO34" s="308">
        <f>IF('ACS 12.1'!AJ34&lt;&gt;0,($AK34*(1+Inputs!$M$136)),0)</f>
        <v>9.2479761152406308</v>
      </c>
      <c r="AP34" s="272">
        <f>IF('ACS 12.1'!AK34&lt;&gt;0,($AK34*(1+Inputs!$M$136)),0)</f>
        <v>9.2479761152406308</v>
      </c>
      <c r="AQ34" s="272">
        <f>IF('ACS 12.1'!AL34&lt;&gt;0,($AY34*(1+Inputs!$M$136)),0)</f>
        <v>9.552224784250491</v>
      </c>
      <c r="AR34" s="317">
        <f>AK34*(1+Inputs!$M$136)</f>
        <v>9.2479761152406308</v>
      </c>
      <c r="AS34" s="391">
        <f>IF('ACS 12.1'!AN34&lt;&gt;0,($AR34*(1+Inputs!$M$136)),0)</f>
        <v>9.3988694347861923</v>
      </c>
      <c r="AT34" s="272">
        <f>IF('ACS 12.1'!AO34&lt;&gt;0,($AR34*(1+Inputs!$M$136)),0)</f>
        <v>0</v>
      </c>
      <c r="AU34" s="272">
        <f>IF('ACS 12.1'!AP34&lt;&gt;0,($AR34*(1+Inputs!$M$136)),0)</f>
        <v>0</v>
      </c>
      <c r="AV34" s="308">
        <f>IF('ACS 12.1'!AQ34&lt;&gt;0,($AR34*(1+Inputs!$M$136)),0)</f>
        <v>9.3988694347861923</v>
      </c>
      <c r="AW34" s="272">
        <f>IF('ACS 12.1'!AR34&lt;&gt;0,($AR34*(1+Inputs!$M$136)),0)</f>
        <v>9.3988694347861923</v>
      </c>
      <c r="AX34" s="272">
        <f>IF('ACS 12.1'!AS34&lt;&gt;0,($AY34*(1+Inputs!$M$136)),0)</f>
        <v>9.552224784250491</v>
      </c>
      <c r="AY34" s="317">
        <f>AR34*(1+Inputs!$M$136)</f>
        <v>9.3988694347861923</v>
      </c>
      <c r="AZ34" s="391">
        <f>IF('ACS 12.1'!AU34&lt;&gt;0,($AY34*(1+Inputs!$M$136)),0)</f>
        <v>9.552224784250491</v>
      </c>
      <c r="BA34" s="272">
        <f>IF('ACS 12.1'!AV34&lt;&gt;0,($AY34*(1+Inputs!$M$136)),0)</f>
        <v>0</v>
      </c>
      <c r="BB34" s="272">
        <f>IF('ACS 12.1'!AW34&lt;&gt;0,($AY34*(1+Inputs!$M$136)),0)</f>
        <v>0</v>
      </c>
      <c r="BC34" s="308">
        <f>IF('ACS 12.1'!AX34&lt;&gt;0,($AY34*(1+Inputs!$M$136)),0)</f>
        <v>9.552224784250491</v>
      </c>
      <c r="BD34" s="272">
        <f>IF('ACS 12.1'!AY34&lt;&gt;0,($AY34*(1+Inputs!$M$136)),0)</f>
        <v>9.552224784250491</v>
      </c>
      <c r="BE34" s="272">
        <f>IF('ACS 12.1'!AZ34&lt;&gt;0,($AY34*(1+Inputs!$M$136)),0)</f>
        <v>9.552224784250491</v>
      </c>
      <c r="BF34" s="317">
        <f>AY34*(1+Inputs!$M$136)</f>
        <v>9.552224784250491</v>
      </c>
      <c r="BG34" s="391">
        <f>IF('ACS 12.1'!BB34&lt;&gt;0,($BF34*(1+Inputs!$M$136)),0)</f>
        <v>9.7080823350031995</v>
      </c>
      <c r="BH34" s="272">
        <f>IF('ACS 12.1'!BC34&lt;&gt;0,($BF34*(1+Inputs!$M$136)),0)</f>
        <v>0</v>
      </c>
      <c r="BI34" s="272">
        <f>IF('ACS 12.1'!BD34&lt;&gt;0,($BF34*(1+Inputs!$M$136)),0)</f>
        <v>0</v>
      </c>
      <c r="BJ34" s="308">
        <f>IF('ACS 12.1'!BE34&lt;&gt;0,($BF34*(1+Inputs!$M$136)),0)</f>
        <v>9.7080823350031995</v>
      </c>
      <c r="BK34" s="272">
        <f>IF('ACS 12.1'!BF34&lt;&gt;0,($BF34*(1+Inputs!$M$136)),0)</f>
        <v>9.7080823350031995</v>
      </c>
      <c r="BL34" s="272">
        <f>IF('ACS 12.1'!BG34&lt;&gt;0,($BF34*(1+Inputs!$M$136)),0)</f>
        <v>9.7080823350031995</v>
      </c>
      <c r="BM34" s="317">
        <f>BF34*(1+Inputs!$M$136)</f>
        <v>9.7080823350031995</v>
      </c>
      <c r="BN34" s="391">
        <f>IF('ACS 12.1'!BI34&lt;&gt;0,($BM34*(1+Inputs!$M$136)),0)</f>
        <v>9.8664829138645711</v>
      </c>
      <c r="BO34" s="272">
        <f>IF('ACS 12.1'!BJ34&lt;&gt;0,($BM34*(1+Inputs!$M$136)),0)</f>
        <v>0</v>
      </c>
      <c r="BP34" s="272">
        <f>IF('ACS 12.1'!BK34&lt;&gt;0,($BM34*(1+Inputs!$M$136)),0)</f>
        <v>0</v>
      </c>
      <c r="BQ34" s="308">
        <f>IF('ACS 12.1'!BL34&lt;&gt;0,($BM34*(1+Inputs!$M$136)),0)</f>
        <v>9.8664829138645711</v>
      </c>
      <c r="BR34" s="272">
        <f>IF('ACS 12.1'!BM34&lt;&gt;0,($BM34*(1+Inputs!$M$136)),0)</f>
        <v>9.8664829138645711</v>
      </c>
      <c r="BS34" s="272">
        <f>IF('ACS 12.1'!BN34&lt;&gt;0,($BM34*(1+Inputs!$M$136)),0)</f>
        <v>9.8664829138645711</v>
      </c>
      <c r="BT34" s="317">
        <f>BM34*(1+Inputs!$M$136)</f>
        <v>9.8664829138645711</v>
      </c>
      <c r="BU34" s="85"/>
      <c r="BV34" s="53"/>
      <c r="BW34" s="85"/>
      <c r="BX34" s="85"/>
      <c r="BY34" s="85"/>
      <c r="BZ34" s="85"/>
      <c r="CA34" s="85"/>
      <c r="CB34" s="85"/>
      <c r="CC34" s="35"/>
      <c r="CD34" s="35"/>
      <c r="CE34" s="35"/>
      <c r="CF34" s="35"/>
    </row>
    <row r="35" spans="1:84">
      <c r="B35" s="313"/>
      <c r="C35" s="391"/>
      <c r="D35" s="272"/>
      <c r="E35" s="272"/>
      <c r="F35" s="308"/>
      <c r="G35" s="272"/>
      <c r="H35" s="684"/>
      <c r="I35" s="321"/>
      <c r="J35" s="391"/>
      <c r="K35" s="272"/>
      <c r="L35" s="272"/>
      <c r="M35" s="308"/>
      <c r="N35" s="272"/>
      <c r="O35" s="684"/>
      <c r="P35" s="317"/>
      <c r="Q35" s="391"/>
      <c r="R35" s="272"/>
      <c r="S35" s="272"/>
      <c r="T35" s="308"/>
      <c r="U35" s="272"/>
      <c r="V35" s="684"/>
      <c r="W35" s="317"/>
      <c r="X35" s="586"/>
      <c r="Y35" s="587"/>
      <c r="Z35" s="587"/>
      <c r="AA35" s="588"/>
      <c r="AB35" s="587"/>
      <c r="AC35" s="1054"/>
      <c r="AD35" s="583"/>
      <c r="AE35" s="391"/>
      <c r="AF35" s="272"/>
      <c r="AG35" s="272"/>
      <c r="AH35" s="308"/>
      <c r="AI35" s="272"/>
      <c r="AJ35" s="272"/>
      <c r="AK35" s="317"/>
      <c r="AL35" s="391"/>
      <c r="AM35" s="272"/>
      <c r="AN35" s="272"/>
      <c r="AO35" s="308"/>
      <c r="AP35" s="272"/>
      <c r="AQ35" s="272">
        <f>IF('ACS 12.1'!AL35&lt;&gt;0,($AY35*(1+Inputs!$M$136)),0)</f>
        <v>0</v>
      </c>
      <c r="AR35" s="317"/>
      <c r="AS35" s="391"/>
      <c r="AT35" s="272"/>
      <c r="AU35" s="272"/>
      <c r="AV35" s="308"/>
      <c r="AW35" s="272"/>
      <c r="AX35" s="272">
        <f>IF('ACS 12.1'!AS35&lt;&gt;0,($AY35*(1+Inputs!$M$136)),0)</f>
        <v>0</v>
      </c>
      <c r="AY35" s="317"/>
      <c r="AZ35" s="391">
        <f>IF('ACS 12.1'!AU35&lt;&gt;0,($AY35*(1+Inputs!$M$136)),0)</f>
        <v>0</v>
      </c>
      <c r="BA35" s="272">
        <f>IF('ACS 12.1'!AV35&lt;&gt;0,($AY35*(1+Inputs!$M$136)),0)</f>
        <v>0</v>
      </c>
      <c r="BB35" s="272">
        <f>IF('ACS 12.1'!AW35&lt;&gt;0,($AY35*(1+Inputs!$M$136)),0)</f>
        <v>0</v>
      </c>
      <c r="BC35" s="308">
        <f>IF('ACS 12.1'!AX35&lt;&gt;0,($AY35*(1+Inputs!$M$136)),0)</f>
        <v>0</v>
      </c>
      <c r="BD35" s="272">
        <f>IF('ACS 12.1'!AY35&lt;&gt;0,($AY35*(1+Inputs!$M$136)),0)</f>
        <v>0</v>
      </c>
      <c r="BE35" s="272">
        <f>IF('ACS 12.1'!AZ35&lt;&gt;0,($AY35*(1+Inputs!$M$136)),0)</f>
        <v>0</v>
      </c>
      <c r="BF35" s="317">
        <f>AY35*(1+Inputs!$M$136)</f>
        <v>0</v>
      </c>
      <c r="BG35" s="391">
        <f>IF('ACS 12.1'!BB35&lt;&gt;0,($BF35*(1+Inputs!$M$136)),0)</f>
        <v>0</v>
      </c>
      <c r="BH35" s="272">
        <f>IF('ACS 12.1'!BC35&lt;&gt;0,($BF35*(1+Inputs!$M$136)),0)</f>
        <v>0</v>
      </c>
      <c r="BI35" s="272">
        <f>IF('ACS 12.1'!BD35&lt;&gt;0,($BF35*(1+Inputs!$M$136)),0)</f>
        <v>0</v>
      </c>
      <c r="BJ35" s="308">
        <f>IF('ACS 12.1'!BE35&lt;&gt;0,($BF35*(1+Inputs!$M$136)),0)</f>
        <v>0</v>
      </c>
      <c r="BK35" s="272">
        <f>IF('ACS 12.1'!BF35&lt;&gt;0,($BF35*(1+Inputs!$M$136)),0)</f>
        <v>0</v>
      </c>
      <c r="BL35" s="272">
        <f>IF('ACS 12.1'!BG35&lt;&gt;0,($BF35*(1+Inputs!$M$136)),0)</f>
        <v>0</v>
      </c>
      <c r="BM35" s="317">
        <f>BF35*(1+Inputs!$M$136)</f>
        <v>0</v>
      </c>
      <c r="BN35" s="391">
        <f>IF('ACS 12.1'!BI35&lt;&gt;0,($BM35*(1+Inputs!$M$136)),0)</f>
        <v>0</v>
      </c>
      <c r="BO35" s="272">
        <f>IF('ACS 12.1'!BJ35&lt;&gt;0,($BM35*(1+Inputs!$M$136)),0)</f>
        <v>0</v>
      </c>
      <c r="BP35" s="272">
        <f>IF('ACS 12.1'!BK35&lt;&gt;0,($BM35*(1+Inputs!$M$136)),0)</f>
        <v>0</v>
      </c>
      <c r="BQ35" s="308">
        <f>IF('ACS 12.1'!BL35&lt;&gt;0,($BM35*(1+Inputs!$M$136)),0)</f>
        <v>0</v>
      </c>
      <c r="BR35" s="272">
        <f>IF('ACS 12.1'!BM35&lt;&gt;0,($BM35*(1+Inputs!$M$136)),0)</f>
        <v>0</v>
      </c>
      <c r="BS35" s="272">
        <f>IF('ACS 12.1'!BN35&lt;&gt;0,($BM35*(1+Inputs!$M$136)),0)</f>
        <v>0</v>
      </c>
      <c r="BT35" s="317">
        <f>BM35*(1+Inputs!$M$136)</f>
        <v>0</v>
      </c>
      <c r="BU35" s="85"/>
      <c r="BV35" s="53"/>
      <c r="BW35" s="85"/>
      <c r="BX35" s="85"/>
      <c r="BY35" s="85"/>
      <c r="BZ35" s="85"/>
      <c r="CA35" s="85"/>
      <c r="CB35" s="85"/>
      <c r="CC35" s="35"/>
      <c r="CD35" s="35"/>
      <c r="CE35" s="35"/>
      <c r="CF35" s="35"/>
    </row>
    <row r="36" spans="1:84">
      <c r="A36" s="13"/>
      <c r="B36" s="313" t="s">
        <v>63</v>
      </c>
      <c r="C36" s="391">
        <f>IFERROR('2011-20 Revenue'!C36/'ACS 12.1'!C36,0)</f>
        <v>0</v>
      </c>
      <c r="D36" s="272">
        <f>IFERROR('2011-20 Revenue'!D36/'ACS 12.1'!D36,0)</f>
        <v>0</v>
      </c>
      <c r="E36" s="272">
        <f>IFERROR('2011-20 Revenue'!E36/'ACS 12.1'!E36,0)</f>
        <v>0</v>
      </c>
      <c r="F36" s="308">
        <f>IFERROR('2011-20 Revenue'!F36/'ACS 12.1'!F36,0)</f>
        <v>0</v>
      </c>
      <c r="G36" s="272">
        <f>IFERROR('2011-20 Revenue'!G36/'ACS 12.1'!G36,0)</f>
        <v>0</v>
      </c>
      <c r="H36" s="684"/>
      <c r="I36" s="321">
        <f>IFERROR('2011-20 Revenue'!I36/'ACS 12.1'!H36,0)</f>
        <v>0</v>
      </c>
      <c r="J36" s="391">
        <f>IFERROR('2011-20 Revenue'!J36/'ACS 12.1'!I36,0)</f>
        <v>0</v>
      </c>
      <c r="K36" s="272">
        <f>IFERROR('2011-20 Revenue'!K36/'ACS 12.1'!J36,0)</f>
        <v>0</v>
      </c>
      <c r="L36" s="272">
        <f>IFERROR('2011-20 Revenue'!L36/'ACS 12.1'!K36,0)</f>
        <v>0</v>
      </c>
      <c r="M36" s="308">
        <f>IFERROR('2011-20 Revenue'!M36/'ACS 12.1'!L36,0)</f>
        <v>0</v>
      </c>
      <c r="N36" s="272">
        <f>IFERROR('2011-20 Revenue'!N36/'ACS 12.1'!M36,0)</f>
        <v>0</v>
      </c>
      <c r="O36" s="684"/>
      <c r="P36" s="317">
        <f>IFERROR('2011-20 Revenue'!P36/'ACS 12.1'!N36,0)</f>
        <v>0</v>
      </c>
      <c r="Q36" s="391">
        <f>IFERROR('2011-20 Revenue'!Q36/'ACS 12.1'!O36,0)</f>
        <v>0</v>
      </c>
      <c r="R36" s="272">
        <f>IFERROR('2011-20 Revenue'!R36/'ACS 12.1'!P36,0)</f>
        <v>0</v>
      </c>
      <c r="S36" s="272">
        <f>IFERROR('2011-20 Revenue'!S36/'ACS 12.1'!Q36,0)</f>
        <v>0</v>
      </c>
      <c r="T36" s="308">
        <f>IFERROR('2011-20 Revenue'!T36/'ACS 12.1'!R36,0)</f>
        <v>0</v>
      </c>
      <c r="U36" s="272">
        <f>IFERROR('2011-20 Revenue'!U36/'ACS 12.1'!S36,0)</f>
        <v>0</v>
      </c>
      <c r="V36" s="684"/>
      <c r="W36" s="317">
        <f>IFERROR('2011-20 Revenue'!W36/'ACS 12.1'!T36,0)</f>
        <v>0</v>
      </c>
      <c r="X36" s="586">
        <f>IFERROR('2011-20 Revenue'!X36/'ACS 12.1'!U36,0)</f>
        <v>0</v>
      </c>
      <c r="Y36" s="587">
        <f>IFERROR('2011-20 Revenue'!Y36/'ACS 12.1'!V36,0)</f>
        <v>0</v>
      </c>
      <c r="Z36" s="587">
        <f>IFERROR('2011-20 Revenue'!Z36/'ACS 12.1'!W36,0)</f>
        <v>0</v>
      </c>
      <c r="AA36" s="588">
        <f>IFERROR('2011-20 Revenue'!AA36/'ACS 12.1'!X36,0)</f>
        <v>0</v>
      </c>
      <c r="AB36" s="587">
        <f>IFERROR('2011-20 Revenue'!AB36/'ACS 12.1'!Y36,0)</f>
        <v>0</v>
      </c>
      <c r="AC36" s="1054"/>
      <c r="AD36" s="583">
        <f>IFERROR('2011-20 Revenue'!AD36/'ACS 12.1'!Z36,0)</f>
        <v>0</v>
      </c>
      <c r="AE36" s="391">
        <f>X36*(1+Inputs!$L$136)</f>
        <v>0</v>
      </c>
      <c r="AF36" s="272">
        <f>Y36*(1+Inputs!$L$136)</f>
        <v>0</v>
      </c>
      <c r="AG36" s="272">
        <f>Z36*(1+Inputs!$L$136)</f>
        <v>0</v>
      </c>
      <c r="AH36" s="308">
        <f>AA36*(1+Inputs!$L$136)</f>
        <v>0</v>
      </c>
      <c r="AI36" s="272">
        <f>AB36*(1+Inputs!$L$136)</f>
        <v>0</v>
      </c>
      <c r="AJ36" s="272"/>
      <c r="AK36" s="317">
        <f>AD36*(1+Inputs!$L$136)</f>
        <v>0</v>
      </c>
      <c r="AL36" s="391">
        <f>IF('ACS 12.1'!AG36&lt;&gt;0,($AK36*(1+Inputs!$M$136)),0)</f>
        <v>0</v>
      </c>
      <c r="AM36" s="272">
        <f>IF('ACS 12.1'!AH36&lt;&gt;0,($AK36*(1+Inputs!$M$136)),0)</f>
        <v>0</v>
      </c>
      <c r="AN36" s="272">
        <f>IF('ACS 12.1'!AI36&lt;&gt;0,($AK36*(1+Inputs!$M$136)),0)</f>
        <v>0</v>
      </c>
      <c r="AO36" s="308">
        <f>IF('ACS 12.1'!AJ36&lt;&gt;0,($AK36*(1+Inputs!$M$136)),0)</f>
        <v>0</v>
      </c>
      <c r="AP36" s="272">
        <f>IF('ACS 12.1'!AK36&lt;&gt;0,($AK36*(1+Inputs!$M$136)),0)</f>
        <v>0</v>
      </c>
      <c r="AQ36" s="272">
        <f>IF('ACS 12.1'!AL36&lt;&gt;0,($AY36*(1+Inputs!$M$136)),0)</f>
        <v>0</v>
      </c>
      <c r="AR36" s="317">
        <f>AK36*(1+Inputs!$M$136)*0</f>
        <v>0</v>
      </c>
      <c r="AS36" s="391">
        <f>IF('ACS 12.1'!AN36&lt;&gt;0,($AR36*(1+Inputs!$M$136)),0)</f>
        <v>0</v>
      </c>
      <c r="AT36" s="272">
        <f>IF('ACS 12.1'!AO36&lt;&gt;0,($AR36*(1+Inputs!$M$136)),0)</f>
        <v>0</v>
      </c>
      <c r="AU36" s="272">
        <f>IF('ACS 12.1'!AP36&lt;&gt;0,($AR36*(1+Inputs!$M$136)),0)</f>
        <v>0</v>
      </c>
      <c r="AV36" s="308">
        <f>IF('ACS 12.1'!AQ36&lt;&gt;0,($AR36*(1+Inputs!$M$136)),0)</f>
        <v>0</v>
      </c>
      <c r="AW36" s="272">
        <f>IF('ACS 12.1'!AR36&lt;&gt;0,($AR36*(1+Inputs!$M$136)),0)</f>
        <v>0</v>
      </c>
      <c r="AX36" s="272">
        <f>IF('ACS 12.1'!AS36&lt;&gt;0,($AY36*(1+Inputs!$M$136)),0)</f>
        <v>0</v>
      </c>
      <c r="AY36" s="317">
        <f>AR36*(1+Inputs!$M$136)</f>
        <v>0</v>
      </c>
      <c r="AZ36" s="391">
        <f>IF('ACS 12.1'!AU36&lt;&gt;0,($AY36*(1+Inputs!$M$136)),0)</f>
        <v>0</v>
      </c>
      <c r="BA36" s="272">
        <f>IF('ACS 12.1'!AV36&lt;&gt;0,($AY36*(1+Inputs!$M$136)),0)</f>
        <v>0</v>
      </c>
      <c r="BB36" s="272">
        <f>IF('ACS 12.1'!AW36&lt;&gt;0,($AY36*(1+Inputs!$M$136)),0)</f>
        <v>0</v>
      </c>
      <c r="BC36" s="308">
        <f>IF('ACS 12.1'!AX36&lt;&gt;0,($AY36*(1+Inputs!$M$136)),0)</f>
        <v>0</v>
      </c>
      <c r="BD36" s="272">
        <f>IF('ACS 12.1'!AY36&lt;&gt;0,($AY36*(1+Inputs!$M$136)),0)</f>
        <v>0</v>
      </c>
      <c r="BE36" s="272">
        <f>IF('ACS 12.1'!AZ36&lt;&gt;0,($AY36*(1+Inputs!$M$136)),0)</f>
        <v>0</v>
      </c>
      <c r="BF36" s="317">
        <f>AY36*(1+Inputs!$M$136)</f>
        <v>0</v>
      </c>
      <c r="BG36" s="391">
        <f>IF('ACS 12.1'!BB36&lt;&gt;0,($BF36*(1+Inputs!$M$136)),0)</f>
        <v>0</v>
      </c>
      <c r="BH36" s="272">
        <f>IF('ACS 12.1'!BC36&lt;&gt;0,($BF36*(1+Inputs!$M$136)),0)</f>
        <v>0</v>
      </c>
      <c r="BI36" s="272">
        <f>IF('ACS 12.1'!BD36&lt;&gt;0,($BF36*(1+Inputs!$M$136)),0)</f>
        <v>0</v>
      </c>
      <c r="BJ36" s="308">
        <f>IF('ACS 12.1'!BE36&lt;&gt;0,($BF36*(1+Inputs!$M$136)),0)</f>
        <v>0</v>
      </c>
      <c r="BK36" s="272">
        <f>IF('ACS 12.1'!BF36&lt;&gt;0,($BF36*(1+Inputs!$M$136)),0)</f>
        <v>0</v>
      </c>
      <c r="BL36" s="272">
        <f>IF('ACS 12.1'!BG36&lt;&gt;0,($BF36*(1+Inputs!$M$136)),0)</f>
        <v>0</v>
      </c>
      <c r="BM36" s="317">
        <f>BF36*(1+Inputs!$M$136)</f>
        <v>0</v>
      </c>
      <c r="BN36" s="391">
        <f>IF('ACS 12.1'!BI36&lt;&gt;0,($BM36*(1+Inputs!$M$136)),0)</f>
        <v>0</v>
      </c>
      <c r="BO36" s="272">
        <f>IF('ACS 12.1'!BJ36&lt;&gt;0,($BM36*(1+Inputs!$M$136)),0)</f>
        <v>0</v>
      </c>
      <c r="BP36" s="272">
        <f>IF('ACS 12.1'!BK36&lt;&gt;0,($BM36*(1+Inputs!$M$136)),0)</f>
        <v>0</v>
      </c>
      <c r="BQ36" s="308">
        <f>IF('ACS 12.1'!BL36&lt;&gt;0,($BM36*(1+Inputs!$M$136)),0)</f>
        <v>0</v>
      </c>
      <c r="BR36" s="272">
        <f>IF('ACS 12.1'!BM36&lt;&gt;0,($BM36*(1+Inputs!$M$136)),0)</f>
        <v>0</v>
      </c>
      <c r="BS36" s="272">
        <f>IF('ACS 12.1'!BN36&lt;&gt;0,($BM36*(1+Inputs!$M$136)),0)</f>
        <v>0</v>
      </c>
      <c r="BT36" s="317">
        <f>BM36*(1+Inputs!$M$136)</f>
        <v>0</v>
      </c>
      <c r="BU36" s="60"/>
      <c r="BV36" s="53"/>
      <c r="BW36" s="60"/>
      <c r="BX36" s="60"/>
      <c r="BY36" s="60"/>
      <c r="BZ36" s="60"/>
      <c r="CA36" s="60"/>
      <c r="CB36" s="60"/>
      <c r="CC36" s="35"/>
      <c r="CD36" s="35"/>
      <c r="CE36" s="35"/>
      <c r="CF36" s="35"/>
    </row>
    <row r="37" spans="1:84">
      <c r="B37" s="313" t="s">
        <v>64</v>
      </c>
      <c r="C37" s="391">
        <f>IFERROR('2011-20 Revenue'!C37/'ACS 12.1'!C37,0)</f>
        <v>16676.882926829268</v>
      </c>
      <c r="D37" s="272">
        <f>IFERROR('2011-20 Revenue'!D37/'ACS 12.1'!D37,0)</f>
        <v>0</v>
      </c>
      <c r="E37" s="272">
        <f>IFERROR('2011-20 Revenue'!E37/'ACS 12.1'!E37,0)</f>
        <v>0</v>
      </c>
      <c r="F37" s="308">
        <f>IFERROR('2011-20 Revenue'!F37/'ACS 12.1'!F37,0)</f>
        <v>0</v>
      </c>
      <c r="G37" s="272">
        <f>IFERROR('2011-20 Revenue'!G37/'ACS 12.1'!G37,0)</f>
        <v>0</v>
      </c>
      <c r="H37" s="684"/>
      <c r="I37" s="321">
        <f>IFERROR('2011-20 Revenue'!I37/'ACS 12.1'!H37,0)</f>
        <v>16676.882926829268</v>
      </c>
      <c r="J37" s="391">
        <f>IFERROR('2011-20 Revenue'!J37/'ACS 12.1'!I37,0)</f>
        <v>23752.086247086256</v>
      </c>
      <c r="K37" s="272">
        <f>IFERROR('2011-20 Revenue'!K37/'ACS 12.1'!J37,0)</f>
        <v>0</v>
      </c>
      <c r="L37" s="272">
        <f>IFERROR('2011-20 Revenue'!L37/'ACS 12.1'!K37,0)</f>
        <v>0</v>
      </c>
      <c r="M37" s="308">
        <f>IFERROR('2011-20 Revenue'!M37/'ACS 12.1'!L37,0)</f>
        <v>0</v>
      </c>
      <c r="N37" s="272">
        <f>IFERROR('2011-20 Revenue'!N37/'ACS 12.1'!M37,0)</f>
        <v>0</v>
      </c>
      <c r="O37" s="684"/>
      <c r="P37" s="317">
        <f>IFERROR('2011-20 Revenue'!P37/'ACS 12.1'!N37,0)</f>
        <v>23752.086247086256</v>
      </c>
      <c r="Q37" s="391">
        <f>IFERROR('2011-20 Revenue'!Q37/'ACS 12.1'!O37,0)</f>
        <v>19628.4404494382</v>
      </c>
      <c r="R37" s="272">
        <f>IFERROR('2011-20 Revenue'!R37/'ACS 12.1'!P37,0)</f>
        <v>0</v>
      </c>
      <c r="S37" s="272">
        <f>IFERROR('2011-20 Revenue'!S37/'ACS 12.1'!Q37,0)</f>
        <v>0</v>
      </c>
      <c r="T37" s="308">
        <f>IFERROR('2011-20 Revenue'!T37/'ACS 12.1'!R37,0)</f>
        <v>0</v>
      </c>
      <c r="U37" s="272">
        <f>IFERROR('2011-20 Revenue'!U37/'ACS 12.1'!S37,0)</f>
        <v>0</v>
      </c>
      <c r="V37" s="684"/>
      <c r="W37" s="317">
        <f>IFERROR('2011-20 Revenue'!W37/'ACS 12.1'!T37,0)</f>
        <v>19628.4404494382</v>
      </c>
      <c r="X37" s="586">
        <f>IFERROR('2011-20 Revenue'!X37/'ACS 12.1'!U37,0)</f>
        <v>64893.465665236072</v>
      </c>
      <c r="Y37" s="587">
        <f>IFERROR('2011-20 Revenue'!Y37/'ACS 12.1'!V37,0)</f>
        <v>0</v>
      </c>
      <c r="Z37" s="587">
        <f>IFERROR('2011-20 Revenue'!Z37/'ACS 12.1'!W37,0)</f>
        <v>0</v>
      </c>
      <c r="AA37" s="588">
        <f>IFERROR('2011-20 Revenue'!AA37/'ACS 12.1'!X37,0)</f>
        <v>0</v>
      </c>
      <c r="AB37" s="587">
        <f>IFERROR('2011-20 Revenue'!AB37/'ACS 12.1'!Y37,0)</f>
        <v>0</v>
      </c>
      <c r="AC37" s="1054"/>
      <c r="AD37" s="583">
        <f>IFERROR('2011-20 Revenue'!AD37/'ACS 12.1'!Z37,0)</f>
        <v>64893.465665236072</v>
      </c>
      <c r="AE37" s="391">
        <f>X37*(1+Inputs!$L$136)</f>
        <v>65952.290896727121</v>
      </c>
      <c r="AF37" s="272">
        <f>Y37*(1+Inputs!$L$136)</f>
        <v>0</v>
      </c>
      <c r="AG37" s="272">
        <f>Z37*(1+Inputs!$L$136)</f>
        <v>0</v>
      </c>
      <c r="AH37" s="308">
        <f>AA37*(1+Inputs!$L$136)</f>
        <v>0</v>
      </c>
      <c r="AI37" s="272">
        <f>AB37*(1+Inputs!$L$136)</f>
        <v>0</v>
      </c>
      <c r="AJ37" s="272"/>
      <c r="AK37" s="317">
        <f>AD37*(1+Inputs!$L$136)</f>
        <v>65952.290896727121</v>
      </c>
      <c r="AL37" s="391">
        <f>IF('ACS 12.1'!AG37&lt;&gt;0,($AK37*(1+Inputs!$M$136)),0)</f>
        <v>0</v>
      </c>
      <c r="AM37" s="272">
        <f>IF('ACS 12.1'!AH37&lt;&gt;0,($AK37*(1+Inputs!$M$136)),0)</f>
        <v>0</v>
      </c>
      <c r="AN37" s="272">
        <f>IF('ACS 12.1'!AI37&lt;&gt;0,($AK37*(1+Inputs!$M$136)),0)</f>
        <v>0</v>
      </c>
      <c r="AO37" s="308">
        <f>IF('ACS 12.1'!AJ37&lt;&gt;0,($AK37*(1+Inputs!$M$136)),0)</f>
        <v>0</v>
      </c>
      <c r="AP37" s="272">
        <f>IF('ACS 12.1'!AK37&lt;&gt;0,($AK37*(1+Inputs!$M$136)),0)</f>
        <v>0</v>
      </c>
      <c r="AQ37" s="272">
        <f>IF('ACS 12.1'!AL37&lt;&gt;0,($AY37*(1+Inputs!$M$136)),0)</f>
        <v>0</v>
      </c>
      <c r="AR37" s="317">
        <f>AK37*(1+Inputs!$M$136)*0</f>
        <v>0</v>
      </c>
      <c r="AS37" s="391">
        <f>IF('ACS 12.1'!AN37&lt;&gt;0,($AR37*(1+Inputs!$M$136)),0)</f>
        <v>0</v>
      </c>
      <c r="AT37" s="272">
        <f>IF('ACS 12.1'!AO37&lt;&gt;0,($AR37*(1+Inputs!$M$136)),0)</f>
        <v>0</v>
      </c>
      <c r="AU37" s="272">
        <f>IF('ACS 12.1'!AP37&lt;&gt;0,($AR37*(1+Inputs!$M$136)),0)</f>
        <v>0</v>
      </c>
      <c r="AV37" s="308">
        <f>IF('ACS 12.1'!AQ37&lt;&gt;0,($AR37*(1+Inputs!$M$136)),0)</f>
        <v>0</v>
      </c>
      <c r="AW37" s="272">
        <f>IF('ACS 12.1'!AR37&lt;&gt;0,($AR37*(1+Inputs!$M$136)),0)</f>
        <v>0</v>
      </c>
      <c r="AX37" s="272">
        <f>IF('ACS 12.1'!AS37&lt;&gt;0,($AY37*(1+Inputs!$M$136)),0)</f>
        <v>0</v>
      </c>
      <c r="AY37" s="317">
        <f>AR37*(1+Inputs!$M$136)</f>
        <v>0</v>
      </c>
      <c r="AZ37" s="391">
        <f>IF('ACS 12.1'!AU37&lt;&gt;0,($AY37*(1+Inputs!$M$136)),0)</f>
        <v>0</v>
      </c>
      <c r="BA37" s="272">
        <f>IF('ACS 12.1'!AV37&lt;&gt;0,($AY37*(1+Inputs!$M$136)),0)</f>
        <v>0</v>
      </c>
      <c r="BB37" s="272">
        <f>IF('ACS 12.1'!AW37&lt;&gt;0,($AY37*(1+Inputs!$M$136)),0)</f>
        <v>0</v>
      </c>
      <c r="BC37" s="308">
        <f>IF('ACS 12.1'!AX37&lt;&gt;0,($AY37*(1+Inputs!$M$136)),0)</f>
        <v>0</v>
      </c>
      <c r="BD37" s="272">
        <f>IF('ACS 12.1'!AY37&lt;&gt;0,($AY37*(1+Inputs!$M$136)),0)</f>
        <v>0</v>
      </c>
      <c r="BE37" s="272">
        <f>IF('ACS 12.1'!AZ37&lt;&gt;0,($AY37*(1+Inputs!$M$136)),0)</f>
        <v>0</v>
      </c>
      <c r="BF37" s="317">
        <f>AY37*(1+Inputs!$M$136)</f>
        <v>0</v>
      </c>
      <c r="BG37" s="391">
        <f>IF('ACS 12.1'!BB37&lt;&gt;0,($BF37*(1+Inputs!$M$136)),0)</f>
        <v>0</v>
      </c>
      <c r="BH37" s="272">
        <f>IF('ACS 12.1'!BC37&lt;&gt;0,($BF37*(1+Inputs!$M$136)),0)</f>
        <v>0</v>
      </c>
      <c r="BI37" s="272">
        <f>IF('ACS 12.1'!BD37&lt;&gt;0,($BF37*(1+Inputs!$M$136)),0)</f>
        <v>0</v>
      </c>
      <c r="BJ37" s="308">
        <f>IF('ACS 12.1'!BE37&lt;&gt;0,($BF37*(1+Inputs!$M$136)),0)</f>
        <v>0</v>
      </c>
      <c r="BK37" s="272">
        <f>IF('ACS 12.1'!BF37&lt;&gt;0,($BF37*(1+Inputs!$M$136)),0)</f>
        <v>0</v>
      </c>
      <c r="BL37" s="272">
        <f>IF('ACS 12.1'!BG37&lt;&gt;0,($BF37*(1+Inputs!$M$136)),0)</f>
        <v>0</v>
      </c>
      <c r="BM37" s="317">
        <f>BF37*(1+Inputs!$M$136)</f>
        <v>0</v>
      </c>
      <c r="BN37" s="391">
        <f>IF('ACS 12.1'!BI37&lt;&gt;0,($BM37*(1+Inputs!$M$136)),0)</f>
        <v>0</v>
      </c>
      <c r="BO37" s="272">
        <f>IF('ACS 12.1'!BJ37&lt;&gt;0,($BM37*(1+Inputs!$M$136)),0)</f>
        <v>0</v>
      </c>
      <c r="BP37" s="272">
        <f>IF('ACS 12.1'!BK37&lt;&gt;0,($BM37*(1+Inputs!$M$136)),0)</f>
        <v>0</v>
      </c>
      <c r="BQ37" s="308">
        <f>IF('ACS 12.1'!BL37&lt;&gt;0,($BM37*(1+Inputs!$M$136)),0)</f>
        <v>0</v>
      </c>
      <c r="BR37" s="272">
        <f>IF('ACS 12.1'!BM37&lt;&gt;0,($BM37*(1+Inputs!$M$136)),0)</f>
        <v>0</v>
      </c>
      <c r="BS37" s="272">
        <f>IF('ACS 12.1'!BN37&lt;&gt;0,($BM37*(1+Inputs!$M$136)),0)</f>
        <v>0</v>
      </c>
      <c r="BT37" s="317">
        <f>BM37*(1+Inputs!$M$136)</f>
        <v>0</v>
      </c>
      <c r="BU37" s="53"/>
      <c r="BV37" s="53"/>
      <c r="BW37" s="53"/>
      <c r="BX37" s="53"/>
      <c r="BY37" s="53"/>
      <c r="BZ37" s="53"/>
      <c r="CA37" s="53"/>
      <c r="CB37" s="53"/>
      <c r="CC37" s="35"/>
      <c r="CD37" s="35"/>
      <c r="CE37" s="35"/>
      <c r="CF37" s="35"/>
    </row>
    <row r="38" spans="1:84">
      <c r="B38" s="313" t="s">
        <v>65</v>
      </c>
      <c r="C38" s="391">
        <f>IFERROR('2011-20 Revenue'!C38/'ACS 12.1'!C38,0)</f>
        <v>0</v>
      </c>
      <c r="D38" s="272">
        <f>IFERROR('2011-20 Revenue'!D38/'ACS 12.1'!D38,0)</f>
        <v>0</v>
      </c>
      <c r="E38" s="272">
        <f>IFERROR('2011-20 Revenue'!E38/'ACS 12.1'!E38,0)</f>
        <v>0</v>
      </c>
      <c r="F38" s="308">
        <f>IFERROR('2011-20 Revenue'!F38/'ACS 12.1'!F38,0)</f>
        <v>0</v>
      </c>
      <c r="G38" s="272">
        <f>IFERROR('2011-20 Revenue'!G38/'ACS 12.1'!G38,0)</f>
        <v>0</v>
      </c>
      <c r="H38" s="684"/>
      <c r="I38" s="321">
        <f>IFERROR('2011-20 Revenue'!I38/'ACS 12.1'!H38,0)</f>
        <v>0</v>
      </c>
      <c r="J38" s="391">
        <f>IFERROR('2011-20 Revenue'!J38/'ACS 12.1'!I38,0)</f>
        <v>0</v>
      </c>
      <c r="K38" s="272">
        <f>IFERROR('2011-20 Revenue'!K38/'ACS 12.1'!J38,0)</f>
        <v>0</v>
      </c>
      <c r="L38" s="272">
        <f>IFERROR('2011-20 Revenue'!L38/'ACS 12.1'!K38,0)</f>
        <v>0</v>
      </c>
      <c r="M38" s="308">
        <f>IFERROR('2011-20 Revenue'!M38/'ACS 12.1'!L38,0)</f>
        <v>0</v>
      </c>
      <c r="N38" s="272">
        <f>IFERROR('2011-20 Revenue'!N38/'ACS 12.1'!M38,0)</f>
        <v>0</v>
      </c>
      <c r="O38" s="684"/>
      <c r="P38" s="317">
        <f>IFERROR('2011-20 Revenue'!P38/'ACS 12.1'!N38,0)</f>
        <v>0</v>
      </c>
      <c r="Q38" s="391">
        <f>IFERROR('2011-20 Revenue'!Q38/'ACS 12.1'!O38,0)</f>
        <v>0</v>
      </c>
      <c r="R38" s="272">
        <f>IFERROR('2011-20 Revenue'!R38/'ACS 12.1'!P38,0)</f>
        <v>0</v>
      </c>
      <c r="S38" s="272">
        <f>IFERROR('2011-20 Revenue'!S38/'ACS 12.1'!Q38,0)</f>
        <v>0</v>
      </c>
      <c r="T38" s="308">
        <f>IFERROR('2011-20 Revenue'!T38/'ACS 12.1'!R38,0)</f>
        <v>0</v>
      </c>
      <c r="U38" s="272">
        <f>IFERROR('2011-20 Revenue'!U38/'ACS 12.1'!S38,0)</f>
        <v>0</v>
      </c>
      <c r="V38" s="684"/>
      <c r="W38" s="317">
        <f>IFERROR('2011-20 Revenue'!W38/'ACS 12.1'!T38,0)</f>
        <v>0</v>
      </c>
      <c r="X38" s="586">
        <f>IFERROR('2011-20 Revenue'!X38/'ACS 12.1'!U38,0)</f>
        <v>0</v>
      </c>
      <c r="Y38" s="587">
        <f>IFERROR('2011-20 Revenue'!Y38/'ACS 12.1'!V38,0)</f>
        <v>0</v>
      </c>
      <c r="Z38" s="587">
        <f>IFERROR('2011-20 Revenue'!Z38/'ACS 12.1'!W38,0)</f>
        <v>0</v>
      </c>
      <c r="AA38" s="588">
        <f>IFERROR('2011-20 Revenue'!AA38/'ACS 12.1'!X38,0)</f>
        <v>0</v>
      </c>
      <c r="AB38" s="587">
        <f>IFERROR('2011-20 Revenue'!AB38/'ACS 12.1'!Y38,0)</f>
        <v>0</v>
      </c>
      <c r="AC38" s="1054"/>
      <c r="AD38" s="583">
        <f>IFERROR('2011-20 Revenue'!AD38/'ACS 12.1'!Z38,0)</f>
        <v>0</v>
      </c>
      <c r="AE38" s="391">
        <f>X38*(1+Inputs!$L$136)</f>
        <v>0</v>
      </c>
      <c r="AF38" s="272">
        <f>Y38*(1+Inputs!$L$136)</f>
        <v>0</v>
      </c>
      <c r="AG38" s="272">
        <f>Z38*(1+Inputs!$L$136)</f>
        <v>0</v>
      </c>
      <c r="AH38" s="308">
        <f>AA38*(1+Inputs!$L$136)</f>
        <v>0</v>
      </c>
      <c r="AI38" s="272">
        <f>AB38*(1+Inputs!$L$136)</f>
        <v>0</v>
      </c>
      <c r="AJ38" s="272"/>
      <c r="AK38" s="317">
        <f>AD38*(1+Inputs!$L$136)</f>
        <v>0</v>
      </c>
      <c r="AL38" s="391">
        <f>IF('ACS 12.1'!AG38&lt;&gt;0,($AK38*(1+Inputs!$M$136)),0)</f>
        <v>0</v>
      </c>
      <c r="AM38" s="272">
        <f>IF('ACS 12.1'!AH38&lt;&gt;0,($AK38*(1+Inputs!$M$136)),0)</f>
        <v>0</v>
      </c>
      <c r="AN38" s="272">
        <f>IF('ACS 12.1'!AI38&lt;&gt;0,($AK38*(1+Inputs!$M$136)),0)</f>
        <v>0</v>
      </c>
      <c r="AO38" s="308">
        <f>IF('ACS 12.1'!AJ38&lt;&gt;0,($AK38*(1+Inputs!$M$136)),0)</f>
        <v>0</v>
      </c>
      <c r="AP38" s="272">
        <f>IF('ACS 12.1'!AK38&lt;&gt;0,($AK38*(1+Inputs!$M$136)),0)</f>
        <v>0</v>
      </c>
      <c r="AQ38" s="272">
        <f>IF('ACS 12.1'!AL38&lt;&gt;0,($AY38*(1+Inputs!$M$136)),0)</f>
        <v>0</v>
      </c>
      <c r="AR38" s="317">
        <f>AK38*(1+Inputs!$M$136)*0</f>
        <v>0</v>
      </c>
      <c r="AS38" s="391">
        <f>IF('ACS 12.1'!AN38&lt;&gt;0,($AR38*(1+Inputs!$M$136)),0)</f>
        <v>0</v>
      </c>
      <c r="AT38" s="272">
        <f>IF('ACS 12.1'!AO38&lt;&gt;0,($AR38*(1+Inputs!$M$136)),0)</f>
        <v>0</v>
      </c>
      <c r="AU38" s="272">
        <f>IF('ACS 12.1'!AP38&lt;&gt;0,($AR38*(1+Inputs!$M$136)),0)</f>
        <v>0</v>
      </c>
      <c r="AV38" s="308">
        <f>IF('ACS 12.1'!AQ38&lt;&gt;0,($AR38*(1+Inputs!$M$136)),0)</f>
        <v>0</v>
      </c>
      <c r="AW38" s="272">
        <f>IF('ACS 12.1'!AR38&lt;&gt;0,($AR38*(1+Inputs!$M$136)),0)</f>
        <v>0</v>
      </c>
      <c r="AX38" s="272">
        <f>IF('ACS 12.1'!AS38&lt;&gt;0,($AY38*(1+Inputs!$M$136)),0)</f>
        <v>0</v>
      </c>
      <c r="AY38" s="317">
        <f>AR38*(1+Inputs!$M$136)</f>
        <v>0</v>
      </c>
      <c r="AZ38" s="391">
        <f>IF('ACS 12.1'!AU38&lt;&gt;0,($AY38*(1+Inputs!$M$136)),0)</f>
        <v>0</v>
      </c>
      <c r="BA38" s="272">
        <f>IF('ACS 12.1'!AV38&lt;&gt;0,($AY38*(1+Inputs!$M$136)),0)</f>
        <v>0</v>
      </c>
      <c r="BB38" s="272">
        <f>IF('ACS 12.1'!AW38&lt;&gt;0,($AY38*(1+Inputs!$M$136)),0)</f>
        <v>0</v>
      </c>
      <c r="BC38" s="308">
        <f>IF('ACS 12.1'!AX38&lt;&gt;0,($AY38*(1+Inputs!$M$136)),0)</f>
        <v>0</v>
      </c>
      <c r="BD38" s="272">
        <f>IF('ACS 12.1'!AY38&lt;&gt;0,($AY38*(1+Inputs!$M$136)),0)</f>
        <v>0</v>
      </c>
      <c r="BE38" s="272">
        <f>IF('ACS 12.1'!AZ38&lt;&gt;0,($AY38*(1+Inputs!$M$136)),0)</f>
        <v>0</v>
      </c>
      <c r="BF38" s="317">
        <f>AY38*(1+Inputs!$M$136)</f>
        <v>0</v>
      </c>
      <c r="BG38" s="391">
        <f>IF('ACS 12.1'!BB38&lt;&gt;0,($BF38*(1+Inputs!$M$136)),0)</f>
        <v>0</v>
      </c>
      <c r="BH38" s="272">
        <f>IF('ACS 12.1'!BC38&lt;&gt;0,($BF38*(1+Inputs!$M$136)),0)</f>
        <v>0</v>
      </c>
      <c r="BI38" s="272">
        <f>IF('ACS 12.1'!BD38&lt;&gt;0,($BF38*(1+Inputs!$M$136)),0)</f>
        <v>0</v>
      </c>
      <c r="BJ38" s="308">
        <f>IF('ACS 12.1'!BE38&lt;&gt;0,($BF38*(1+Inputs!$M$136)),0)</f>
        <v>0</v>
      </c>
      <c r="BK38" s="272">
        <f>IF('ACS 12.1'!BF38&lt;&gt;0,($BF38*(1+Inputs!$M$136)),0)</f>
        <v>0</v>
      </c>
      <c r="BL38" s="272">
        <f>IF('ACS 12.1'!BG38&lt;&gt;0,($BF38*(1+Inputs!$M$136)),0)</f>
        <v>0</v>
      </c>
      <c r="BM38" s="317">
        <f>BF38*(1+Inputs!$M$136)</f>
        <v>0</v>
      </c>
      <c r="BN38" s="391">
        <f>IF('ACS 12.1'!BI38&lt;&gt;0,($BM38*(1+Inputs!$M$136)),0)</f>
        <v>0</v>
      </c>
      <c r="BO38" s="272">
        <f>IF('ACS 12.1'!BJ38&lt;&gt;0,($BM38*(1+Inputs!$M$136)),0)</f>
        <v>0</v>
      </c>
      <c r="BP38" s="272">
        <f>IF('ACS 12.1'!BK38&lt;&gt;0,($BM38*(1+Inputs!$M$136)),0)</f>
        <v>0</v>
      </c>
      <c r="BQ38" s="308">
        <f>IF('ACS 12.1'!BL38&lt;&gt;0,($BM38*(1+Inputs!$M$136)),0)</f>
        <v>0</v>
      </c>
      <c r="BR38" s="272">
        <f>IF('ACS 12.1'!BM38&lt;&gt;0,($BM38*(1+Inputs!$M$136)),0)</f>
        <v>0</v>
      </c>
      <c r="BS38" s="272">
        <f>IF('ACS 12.1'!BN38&lt;&gt;0,($BM38*(1+Inputs!$M$136)),0)</f>
        <v>0</v>
      </c>
      <c r="BT38" s="317">
        <f>BM38*(1+Inputs!$M$136)</f>
        <v>0</v>
      </c>
      <c r="BU38" s="53"/>
      <c r="BV38" s="53"/>
      <c r="BW38" s="53"/>
      <c r="BX38" s="53"/>
      <c r="BY38" s="53"/>
      <c r="BZ38" s="53"/>
      <c r="CA38" s="53"/>
      <c r="CB38" s="53"/>
      <c r="CC38" s="35"/>
      <c r="CD38" s="35"/>
      <c r="CE38" s="35"/>
      <c r="CF38" s="35"/>
    </row>
    <row r="39" spans="1:84">
      <c r="B39" s="313"/>
      <c r="C39" s="391"/>
      <c r="D39" s="272"/>
      <c r="E39" s="272"/>
      <c r="F39" s="308"/>
      <c r="G39" s="272"/>
      <c r="H39" s="684"/>
      <c r="I39" s="321"/>
      <c r="J39" s="391"/>
      <c r="K39" s="272"/>
      <c r="L39" s="272"/>
      <c r="M39" s="308"/>
      <c r="N39" s="272"/>
      <c r="O39" s="684"/>
      <c r="P39" s="317"/>
      <c r="Q39" s="391"/>
      <c r="R39" s="272"/>
      <c r="S39" s="272"/>
      <c r="T39" s="308"/>
      <c r="U39" s="272"/>
      <c r="V39" s="684"/>
      <c r="W39" s="317"/>
      <c r="X39" s="586"/>
      <c r="Y39" s="587"/>
      <c r="Z39" s="587"/>
      <c r="AA39" s="588"/>
      <c r="AB39" s="587"/>
      <c r="AC39" s="1054"/>
      <c r="AD39" s="583"/>
      <c r="AE39" s="391"/>
      <c r="AF39" s="272"/>
      <c r="AG39" s="272"/>
      <c r="AH39" s="308"/>
      <c r="AI39" s="272"/>
      <c r="AJ39" s="272"/>
      <c r="AK39" s="317"/>
      <c r="AL39" s="391"/>
      <c r="AM39" s="272"/>
      <c r="AN39" s="272"/>
      <c r="AO39" s="308"/>
      <c r="AP39" s="272"/>
      <c r="AQ39" s="272"/>
      <c r="AR39" s="317"/>
      <c r="AS39" s="391">
        <f>IF('ACS 12.1'!AN39&lt;&gt;0,($AR39*(1+Inputs!$M$136)),0)</f>
        <v>0</v>
      </c>
      <c r="AT39" s="272">
        <f>IF('ACS 12.1'!AO39&lt;&gt;0,($AR39*(1+Inputs!$M$136)),0)</f>
        <v>0</v>
      </c>
      <c r="AU39" s="272">
        <f>IF('ACS 12.1'!AP39&lt;&gt;0,($AR39*(1+Inputs!$M$136)),0)</f>
        <v>0</v>
      </c>
      <c r="AV39" s="308">
        <f>IF('ACS 12.1'!AQ39&lt;&gt;0,($AR39*(1+Inputs!$M$136)),0)</f>
        <v>0</v>
      </c>
      <c r="AW39" s="272">
        <f>IF('ACS 12.1'!AR39&lt;&gt;0,($AR39*(1+Inputs!$M$136)),0)</f>
        <v>0</v>
      </c>
      <c r="AX39" s="272"/>
      <c r="AY39" s="317">
        <f>AR39*(1+Inputs!$M$136)</f>
        <v>0</v>
      </c>
      <c r="AZ39" s="391"/>
      <c r="BA39" s="272"/>
      <c r="BB39" s="272"/>
      <c r="BC39" s="308"/>
      <c r="BD39" s="272"/>
      <c r="BE39" s="272"/>
      <c r="BF39" s="317"/>
      <c r="BG39" s="391"/>
      <c r="BH39" s="272"/>
      <c r="BI39" s="272"/>
      <c r="BJ39" s="308"/>
      <c r="BK39" s="272"/>
      <c r="BL39" s="272"/>
      <c r="BM39" s="317"/>
      <c r="BN39" s="391"/>
      <c r="BO39" s="272"/>
      <c r="BP39" s="272"/>
      <c r="BQ39" s="308"/>
      <c r="BR39" s="272"/>
      <c r="BS39" s="272"/>
      <c r="BT39" s="317"/>
      <c r="BU39" s="53"/>
      <c r="BV39" s="53"/>
      <c r="BW39" s="53"/>
      <c r="BX39" s="53"/>
      <c r="BY39" s="53"/>
      <c r="BZ39" s="53"/>
      <c r="CA39" s="53"/>
      <c r="CB39" s="53"/>
      <c r="CC39" s="35"/>
      <c r="CD39" s="35"/>
      <c r="CE39" s="35"/>
      <c r="CF39" s="35"/>
    </row>
    <row r="40" spans="1:84">
      <c r="B40" s="313" t="s">
        <v>74</v>
      </c>
      <c r="C40" s="391">
        <f>IFERROR('2011-20 Revenue'!C40/'ACS 12.1'!C40,0)</f>
        <v>21175.097122650652</v>
      </c>
      <c r="D40" s="272">
        <f>IFERROR('2011-20 Revenue'!D40/'ACS 12.1'!D40,0)</f>
        <v>0</v>
      </c>
      <c r="E40" s="272">
        <f>IFERROR('2011-20 Revenue'!E40/'ACS 12.1'!E40,0)</f>
        <v>0</v>
      </c>
      <c r="F40" s="308">
        <f>IFERROR('2011-20 Revenue'!F40/'ACS 12.1'!F40,0)</f>
        <v>0</v>
      </c>
      <c r="G40" s="272">
        <f>IFERROR('2011-20 Revenue'!G40/'ACS 12.1'!G40,0)</f>
        <v>0</v>
      </c>
      <c r="H40" s="684"/>
      <c r="I40" s="321">
        <f>IFERROR('2011-20 Revenue'!I40/'ACS 12.1'!H40,0)</f>
        <v>21175.097122650652</v>
      </c>
      <c r="J40" s="391">
        <f>IFERROR('2011-20 Revenue'!J40/'ACS 12.1'!I40,0)</f>
        <v>22567.961575018595</v>
      </c>
      <c r="K40" s="272">
        <f>IFERROR('2011-20 Revenue'!K40/'ACS 12.1'!J40,0)</f>
        <v>0</v>
      </c>
      <c r="L40" s="272">
        <f>IFERROR('2011-20 Revenue'!L40/'ACS 12.1'!K40,0)</f>
        <v>0</v>
      </c>
      <c r="M40" s="308">
        <f>IFERROR('2011-20 Revenue'!M40/'ACS 12.1'!L40,0)</f>
        <v>0</v>
      </c>
      <c r="N40" s="272">
        <f>IFERROR('2011-20 Revenue'!N40/'ACS 12.1'!M40,0)</f>
        <v>0</v>
      </c>
      <c r="O40" s="684"/>
      <c r="P40" s="317">
        <f>IFERROR('2011-20 Revenue'!P40/'ACS 12.1'!N40,0)</f>
        <v>22567.961575018595</v>
      </c>
      <c r="Q40" s="391">
        <f>IFERROR('2011-20 Revenue'!Q40/'ACS 12.1'!O40,0)</f>
        <v>12668.492782971523</v>
      </c>
      <c r="R40" s="272">
        <f>IFERROR('2011-20 Revenue'!R40/'ACS 12.1'!P40,0)</f>
        <v>0</v>
      </c>
      <c r="S40" s="272">
        <f>IFERROR('2011-20 Revenue'!S40/'ACS 12.1'!Q40,0)</f>
        <v>0</v>
      </c>
      <c r="T40" s="308">
        <f>IFERROR('2011-20 Revenue'!T40/'ACS 12.1'!R40,0)</f>
        <v>0</v>
      </c>
      <c r="U40" s="272">
        <f>IFERROR('2011-20 Revenue'!U40/'ACS 12.1'!S40,0)</f>
        <v>0</v>
      </c>
      <c r="V40" s="684"/>
      <c r="W40" s="317">
        <f>IFERROR('2011-20 Revenue'!W40/'ACS 12.1'!T40,0)</f>
        <v>12668.492782971523</v>
      </c>
      <c r="X40" s="586">
        <f>IFERROR('2011-20 Revenue'!X40/'ACS 12.1'!U40,0)</f>
        <v>11023.821207450095</v>
      </c>
      <c r="Y40" s="587">
        <f>IFERROR('2011-20 Revenue'!Y40/'ACS 12.1'!V40,0)</f>
        <v>0</v>
      </c>
      <c r="Z40" s="587">
        <f>IFERROR('2011-20 Revenue'!Z40/'ACS 12.1'!W40,0)</f>
        <v>0</v>
      </c>
      <c r="AA40" s="588">
        <f>IFERROR('2011-20 Revenue'!AA40/'ACS 12.1'!X40,0)</f>
        <v>0</v>
      </c>
      <c r="AB40" s="587">
        <f>IFERROR('2011-20 Revenue'!AB40/'ACS 12.1'!Y40,0)</f>
        <v>0</v>
      </c>
      <c r="AC40" s="1054"/>
      <c r="AD40" s="583">
        <f>IFERROR('2011-20 Revenue'!AD40/'ACS 12.1'!Z40,0)</f>
        <v>11023.821207450095</v>
      </c>
      <c r="AE40" s="391">
        <f>X40*(1+Inputs!$L$136)</f>
        <v>11203.689857124438</v>
      </c>
      <c r="AF40" s="272">
        <f>Y40*(1+Inputs!$L$136)</f>
        <v>0</v>
      </c>
      <c r="AG40" s="272">
        <f>Z40*(1+Inputs!$L$136)</f>
        <v>0</v>
      </c>
      <c r="AH40" s="308">
        <f>AA40*(1+Inputs!$L$136)</f>
        <v>0</v>
      </c>
      <c r="AI40" s="272">
        <f>AB40*(1+Inputs!$L$136)</f>
        <v>0</v>
      </c>
      <c r="AJ40" s="272"/>
      <c r="AK40" s="317">
        <f>AD40*(1+Inputs!$L$136)</f>
        <v>11203.689857124438</v>
      </c>
      <c r="AL40" s="391"/>
      <c r="AM40" s="272"/>
      <c r="AN40" s="272"/>
      <c r="AO40" s="308"/>
      <c r="AP40" s="272"/>
      <c r="AQ40" s="272"/>
      <c r="AR40" s="317"/>
      <c r="AS40" s="391"/>
      <c r="AT40" s="272"/>
      <c r="AU40" s="272"/>
      <c r="AV40" s="308"/>
      <c r="AW40" s="272"/>
      <c r="AX40" s="272"/>
      <c r="AY40" s="317"/>
      <c r="AZ40" s="391"/>
      <c r="BA40" s="272"/>
      <c r="BB40" s="272"/>
      <c r="BC40" s="308"/>
      <c r="BD40" s="272"/>
      <c r="BE40" s="272"/>
      <c r="BF40" s="317"/>
      <c r="BG40" s="391"/>
      <c r="BH40" s="272"/>
      <c r="BI40" s="272"/>
      <c r="BJ40" s="308"/>
      <c r="BK40" s="272"/>
      <c r="BL40" s="272"/>
      <c r="BM40" s="317"/>
      <c r="BN40" s="391"/>
      <c r="BO40" s="272"/>
      <c r="BP40" s="272"/>
      <c r="BQ40" s="308"/>
      <c r="BR40" s="272"/>
      <c r="BS40" s="272"/>
      <c r="BT40" s="317"/>
      <c r="BU40" s="60"/>
      <c r="BV40" s="53"/>
      <c r="BW40" s="60"/>
      <c r="BX40" s="60"/>
      <c r="BY40" s="60"/>
      <c r="BZ40" s="60"/>
      <c r="CA40" s="60"/>
      <c r="CB40" s="60"/>
      <c r="CC40" s="35"/>
      <c r="CD40" s="35"/>
      <c r="CE40" s="35"/>
      <c r="CF40" s="35"/>
    </row>
    <row r="41" spans="1:84">
      <c r="B41" s="313" t="s">
        <v>75</v>
      </c>
      <c r="C41" s="391">
        <f>IFERROR('2011-20 Revenue'!C41/'ACS 12.1'!C41,0)</f>
        <v>38.909099152196582</v>
      </c>
      <c r="D41" s="272">
        <f>IFERROR('2011-20 Revenue'!D41/'ACS 12.1'!D41,0)</f>
        <v>0</v>
      </c>
      <c r="E41" s="272">
        <f>IFERROR('2011-20 Revenue'!E41/'ACS 12.1'!E41,0)</f>
        <v>0</v>
      </c>
      <c r="F41" s="308">
        <f>IFERROR('2011-20 Revenue'!F41/'ACS 12.1'!F41,0)</f>
        <v>0</v>
      </c>
      <c r="G41" s="272">
        <f>IFERROR('2011-20 Revenue'!G41/'ACS 12.1'!G41,0)</f>
        <v>0</v>
      </c>
      <c r="H41" s="684"/>
      <c r="I41" s="321">
        <f>IFERROR('2011-20 Revenue'!I41/'ACS 12.1'!H41,0)</f>
        <v>38.909099152196582</v>
      </c>
      <c r="J41" s="391">
        <f>IFERROR('2011-20 Revenue'!J41/'ACS 12.1'!I41,0)</f>
        <v>15.93920709689259</v>
      </c>
      <c r="K41" s="272">
        <f>IFERROR('2011-20 Revenue'!K41/'ACS 12.1'!J41,0)</f>
        <v>0</v>
      </c>
      <c r="L41" s="272">
        <f>IFERROR('2011-20 Revenue'!L41/'ACS 12.1'!K41,0)</f>
        <v>0</v>
      </c>
      <c r="M41" s="308">
        <f>IFERROR('2011-20 Revenue'!M41/'ACS 12.1'!L41,0)</f>
        <v>0</v>
      </c>
      <c r="N41" s="272">
        <f>IFERROR('2011-20 Revenue'!N41/'ACS 12.1'!M41,0)</f>
        <v>0</v>
      </c>
      <c r="O41" s="684"/>
      <c r="P41" s="317">
        <f>IFERROR('2011-20 Revenue'!P41/'ACS 12.1'!N41,0)</f>
        <v>15.93920709689259</v>
      </c>
      <c r="Q41" s="391">
        <f>IFERROR('2011-20 Revenue'!Q41/'ACS 12.1'!O41,0)</f>
        <v>4.0000714971818683</v>
      </c>
      <c r="R41" s="272">
        <f>IFERROR('2011-20 Revenue'!R41/'ACS 12.1'!P41,0)</f>
        <v>0</v>
      </c>
      <c r="S41" s="272">
        <f>IFERROR('2011-20 Revenue'!S41/'ACS 12.1'!Q41,0)</f>
        <v>0</v>
      </c>
      <c r="T41" s="308">
        <f>IFERROR('2011-20 Revenue'!T41/'ACS 12.1'!R41,0)</f>
        <v>0</v>
      </c>
      <c r="U41" s="272">
        <f>IFERROR('2011-20 Revenue'!U41/'ACS 12.1'!S41,0)</f>
        <v>0</v>
      </c>
      <c r="V41" s="684"/>
      <c r="W41" s="317">
        <f>IFERROR('2011-20 Revenue'!W41/'ACS 12.1'!T41,0)</f>
        <v>4.0000714971818683</v>
      </c>
      <c r="X41" s="586">
        <f>IFERROR('2011-20 Revenue'!X41/'ACS 12.1'!U41,0)</f>
        <v>9.892254840605359</v>
      </c>
      <c r="Y41" s="587">
        <f>IFERROR('2011-20 Revenue'!Y41/'ACS 12.1'!V41,0)</f>
        <v>0</v>
      </c>
      <c r="Z41" s="587">
        <f>IFERROR('2011-20 Revenue'!Z41/'ACS 12.1'!W41,0)</f>
        <v>0</v>
      </c>
      <c r="AA41" s="588">
        <f>IFERROR('2011-20 Revenue'!AA41/'ACS 12.1'!X41,0)</f>
        <v>0</v>
      </c>
      <c r="AB41" s="587">
        <f>IFERROR('2011-20 Revenue'!AB41/'ACS 12.1'!Y41,0)</f>
        <v>0</v>
      </c>
      <c r="AC41" s="1054"/>
      <c r="AD41" s="583">
        <f>IFERROR('2011-20 Revenue'!AD41/'ACS 12.1'!Z41,0)</f>
        <v>9.892254840605359</v>
      </c>
      <c r="AE41" s="391">
        <f>X41*(1+Inputs!$L$136)</f>
        <v>10.053660444608777</v>
      </c>
      <c r="AF41" s="272">
        <f>Y41*(1+Inputs!$L$136)</f>
        <v>0</v>
      </c>
      <c r="AG41" s="272">
        <f>Z41*(1+Inputs!$L$136)</f>
        <v>0</v>
      </c>
      <c r="AH41" s="308">
        <f>AA41*(1+Inputs!$L$136)</f>
        <v>0</v>
      </c>
      <c r="AI41" s="272">
        <f>AB41*(1+Inputs!$L$136)</f>
        <v>0</v>
      </c>
      <c r="AJ41" s="272"/>
      <c r="AK41" s="317">
        <f>AD41*(1+Inputs!$L$136)</f>
        <v>10.053660444608777</v>
      </c>
      <c r="AL41" s="391"/>
      <c r="AM41" s="272"/>
      <c r="AN41" s="272"/>
      <c r="AO41" s="308"/>
      <c r="AP41" s="272"/>
      <c r="AQ41" s="272"/>
      <c r="AR41" s="317"/>
      <c r="AS41" s="391"/>
      <c r="AT41" s="272"/>
      <c r="AU41" s="272"/>
      <c r="AV41" s="308"/>
      <c r="AW41" s="272"/>
      <c r="AX41" s="272"/>
      <c r="AY41" s="317"/>
      <c r="AZ41" s="391"/>
      <c r="BA41" s="272"/>
      <c r="BB41" s="272"/>
      <c r="BC41" s="308"/>
      <c r="BD41" s="272"/>
      <c r="BE41" s="272"/>
      <c r="BF41" s="317"/>
      <c r="BG41" s="391"/>
      <c r="BH41" s="272"/>
      <c r="BI41" s="272"/>
      <c r="BJ41" s="308"/>
      <c r="BK41" s="272"/>
      <c r="BL41" s="272"/>
      <c r="BM41" s="317"/>
      <c r="BN41" s="391"/>
      <c r="BO41" s="272"/>
      <c r="BP41" s="272"/>
      <c r="BQ41" s="308"/>
      <c r="BR41" s="272"/>
      <c r="BS41" s="272"/>
      <c r="BT41" s="317"/>
      <c r="BU41" s="60"/>
      <c r="BV41" s="53"/>
      <c r="BW41" s="60"/>
      <c r="BX41" s="60"/>
      <c r="BY41" s="60"/>
      <c r="BZ41" s="60"/>
      <c r="CA41" s="60"/>
      <c r="CB41" s="60"/>
      <c r="CC41" s="35"/>
      <c r="CD41" s="35"/>
      <c r="CE41" s="35"/>
      <c r="CF41" s="35"/>
    </row>
    <row r="42" spans="1:84">
      <c r="B42" s="310"/>
      <c r="C42" s="391"/>
      <c r="D42" s="272"/>
      <c r="E42" s="272"/>
      <c r="F42" s="308"/>
      <c r="G42" s="272"/>
      <c r="H42" s="684"/>
      <c r="I42" s="321"/>
      <c r="J42" s="391"/>
      <c r="K42" s="272"/>
      <c r="L42" s="272"/>
      <c r="M42" s="308"/>
      <c r="N42" s="272"/>
      <c r="O42" s="684"/>
      <c r="P42" s="317"/>
      <c r="Q42" s="391"/>
      <c r="R42" s="272"/>
      <c r="S42" s="272"/>
      <c r="T42" s="308"/>
      <c r="U42" s="272"/>
      <c r="V42" s="684"/>
      <c r="W42" s="317"/>
      <c r="X42" s="586"/>
      <c r="Y42" s="587"/>
      <c r="Z42" s="587"/>
      <c r="AA42" s="588"/>
      <c r="AB42" s="587"/>
      <c r="AC42" s="1054"/>
      <c r="AD42" s="583"/>
      <c r="AE42" s="391"/>
      <c r="AF42" s="272"/>
      <c r="AG42" s="272"/>
      <c r="AH42" s="308"/>
      <c r="AI42" s="272"/>
      <c r="AJ42" s="272"/>
      <c r="AK42" s="317"/>
      <c r="AL42" s="391"/>
      <c r="AM42" s="272"/>
      <c r="AN42" s="272"/>
      <c r="AO42" s="308"/>
      <c r="AP42" s="272"/>
      <c r="AQ42" s="272"/>
      <c r="AR42" s="317"/>
      <c r="AS42" s="391"/>
      <c r="AT42" s="272"/>
      <c r="AU42" s="272"/>
      <c r="AV42" s="308"/>
      <c r="AW42" s="272"/>
      <c r="AX42" s="272"/>
      <c r="AY42" s="317"/>
      <c r="AZ42" s="391"/>
      <c r="BA42" s="272"/>
      <c r="BB42" s="272"/>
      <c r="BC42" s="308"/>
      <c r="BD42" s="272"/>
      <c r="BE42" s="272"/>
      <c r="BF42" s="317"/>
      <c r="BG42" s="391"/>
      <c r="BH42" s="272"/>
      <c r="BI42" s="272"/>
      <c r="BJ42" s="308"/>
      <c r="BK42" s="272"/>
      <c r="BL42" s="272"/>
      <c r="BM42" s="317"/>
      <c r="BN42" s="391"/>
      <c r="BO42" s="272"/>
      <c r="BP42" s="272"/>
      <c r="BQ42" s="308"/>
      <c r="BR42" s="272"/>
      <c r="BS42" s="272"/>
      <c r="BT42" s="317"/>
      <c r="BU42" s="77"/>
      <c r="BV42" s="53"/>
      <c r="BW42" s="77"/>
      <c r="BX42" s="77"/>
      <c r="BY42" s="77"/>
      <c r="BZ42" s="77"/>
      <c r="CA42" s="77"/>
      <c r="CB42" s="77"/>
      <c r="CC42" s="35"/>
      <c r="CD42" s="35"/>
      <c r="CE42" s="35"/>
      <c r="CF42" s="35"/>
    </row>
    <row r="43" spans="1:84">
      <c r="B43" s="309" t="s">
        <v>66</v>
      </c>
      <c r="C43" s="391"/>
      <c r="D43" s="272"/>
      <c r="E43" s="272"/>
      <c r="F43" s="308"/>
      <c r="G43" s="272"/>
      <c r="H43" s="684"/>
      <c r="I43" s="321"/>
      <c r="J43" s="391"/>
      <c r="K43" s="272"/>
      <c r="L43" s="272"/>
      <c r="M43" s="308"/>
      <c r="N43" s="272"/>
      <c r="O43" s="684"/>
      <c r="P43" s="317"/>
      <c r="Q43" s="391"/>
      <c r="R43" s="272"/>
      <c r="S43" s="272"/>
      <c r="T43" s="308"/>
      <c r="U43" s="272"/>
      <c r="V43" s="684"/>
      <c r="W43" s="317"/>
      <c r="X43" s="586"/>
      <c r="Y43" s="587"/>
      <c r="Z43" s="587"/>
      <c r="AA43" s="588"/>
      <c r="AB43" s="587"/>
      <c r="AC43" s="1054"/>
      <c r="AD43" s="583"/>
      <c r="AE43" s="391"/>
      <c r="AF43" s="272"/>
      <c r="AG43" s="272"/>
      <c r="AH43" s="308"/>
      <c r="AI43" s="272"/>
      <c r="AJ43" s="272"/>
      <c r="AK43" s="317"/>
      <c r="AL43" s="391"/>
      <c r="AM43" s="272"/>
      <c r="AN43" s="272"/>
      <c r="AO43" s="308"/>
      <c r="AP43" s="272"/>
      <c r="AQ43" s="272"/>
      <c r="AR43" s="317"/>
      <c r="AS43" s="391"/>
      <c r="AT43" s="272"/>
      <c r="AU43" s="272"/>
      <c r="AV43" s="308"/>
      <c r="AW43" s="272"/>
      <c r="AX43" s="272"/>
      <c r="AY43" s="317"/>
      <c r="AZ43" s="391"/>
      <c r="BA43" s="272"/>
      <c r="BB43" s="272"/>
      <c r="BC43" s="308"/>
      <c r="BD43" s="272"/>
      <c r="BE43" s="272"/>
      <c r="BF43" s="317"/>
      <c r="BG43" s="391"/>
      <c r="BH43" s="272"/>
      <c r="BI43" s="272"/>
      <c r="BJ43" s="308"/>
      <c r="BK43" s="272"/>
      <c r="BL43" s="272"/>
      <c r="BM43" s="317"/>
      <c r="BN43" s="391"/>
      <c r="BO43" s="272"/>
      <c r="BP43" s="272"/>
      <c r="BQ43" s="308"/>
      <c r="BR43" s="272"/>
      <c r="BS43" s="272"/>
      <c r="BT43" s="317"/>
      <c r="BU43" s="59"/>
      <c r="BV43" s="53"/>
      <c r="BW43" s="59"/>
      <c r="BX43" s="59"/>
      <c r="BY43" s="59"/>
      <c r="BZ43" s="59"/>
      <c r="CA43" s="59"/>
      <c r="CB43" s="59"/>
      <c r="CC43" s="35"/>
      <c r="CD43" s="35"/>
      <c r="CE43" s="35"/>
      <c r="CF43" s="35"/>
    </row>
    <row r="44" spans="1:84">
      <c r="B44" s="314" t="s">
        <v>67</v>
      </c>
      <c r="C44" s="391">
        <f>IFERROR('2011-20 Revenue'!C44/'ACS 12.1'!C44,0)</f>
        <v>14124.100658934385</v>
      </c>
      <c r="D44" s="272">
        <f>IFERROR('2011-20 Revenue'!D44/'ACS 12.1'!D44,0)</f>
        <v>14124.100658934385</v>
      </c>
      <c r="E44" s="272">
        <f>IFERROR('2011-20 Revenue'!E44/'ACS 12.1'!E44,0)</f>
        <v>0</v>
      </c>
      <c r="F44" s="308">
        <f>IFERROR('2011-20 Revenue'!F44/'ACS 12.1'!F44,0)</f>
        <v>0</v>
      </c>
      <c r="G44" s="272">
        <f>IFERROR('2011-20 Revenue'!G44/'ACS 12.1'!G44,0)</f>
        <v>0</v>
      </c>
      <c r="H44" s="684"/>
      <c r="I44" s="321">
        <f>IFERROR('2011-20 Revenue'!I44/'ACS 12.1'!H44,0)</f>
        <v>14124.100658934383</v>
      </c>
      <c r="J44" s="391">
        <f>IFERROR('2011-20 Revenue'!J44/'ACS 12.1'!I44,0)</f>
        <v>12808.153570412514</v>
      </c>
      <c r="K44" s="272">
        <f>IFERROR('2011-20 Revenue'!K44/'ACS 12.1'!J44,0)</f>
        <v>12808.153570412518</v>
      </c>
      <c r="L44" s="272">
        <f>IFERROR('2011-20 Revenue'!L44/'ACS 12.1'!K44,0)</f>
        <v>0</v>
      </c>
      <c r="M44" s="308">
        <f>IFERROR('2011-20 Revenue'!M44/'ACS 12.1'!L44,0)</f>
        <v>0</v>
      </c>
      <c r="N44" s="272">
        <f>IFERROR('2011-20 Revenue'!N44/'ACS 12.1'!M44,0)</f>
        <v>0</v>
      </c>
      <c r="O44" s="684"/>
      <c r="P44" s="317">
        <f>IFERROR('2011-20 Revenue'!P44/'ACS 12.1'!N44,0)</f>
        <v>12808.153570412516</v>
      </c>
      <c r="Q44" s="391">
        <f>IFERROR('2011-20 Revenue'!Q44/'ACS 12.1'!O44,0)</f>
        <v>11626.595320932522</v>
      </c>
      <c r="R44" s="272">
        <f>IFERROR('2011-20 Revenue'!R44/'ACS 12.1'!P44,0)</f>
        <v>11626.595320932522</v>
      </c>
      <c r="S44" s="272">
        <f>IFERROR('2011-20 Revenue'!S44/'ACS 12.1'!Q44,0)</f>
        <v>0</v>
      </c>
      <c r="T44" s="308">
        <f>IFERROR('2011-20 Revenue'!T44/'ACS 12.1'!R44,0)</f>
        <v>0</v>
      </c>
      <c r="U44" s="272">
        <f>IFERROR('2011-20 Revenue'!U44/'ACS 12.1'!S44,0)</f>
        <v>0</v>
      </c>
      <c r="V44" s="684"/>
      <c r="W44" s="317">
        <f>IFERROR('2011-20 Revenue'!W44/'ACS 12.1'!T44,0)</f>
        <v>11626.595320932522</v>
      </c>
      <c r="X44" s="586">
        <f>IFERROR('2011-20 Revenue'!X44/'ACS 12.1'!U44,0)</f>
        <v>12652.38443858229</v>
      </c>
      <c r="Y44" s="587">
        <f>IFERROR('2011-20 Revenue'!Y44/'ACS 12.1'!V44,0)</f>
        <v>12652.38443858229</v>
      </c>
      <c r="Z44" s="587">
        <f>IFERROR('2011-20 Revenue'!Z44/'ACS 12.1'!W44,0)</f>
        <v>0</v>
      </c>
      <c r="AA44" s="588">
        <f>IFERROR('2011-20 Revenue'!AA44/'ACS 12.1'!X44,0)</f>
        <v>0</v>
      </c>
      <c r="AB44" s="587">
        <f>IFERROR('2011-20 Revenue'!AB44/'ACS 12.1'!Y44,0)</f>
        <v>0</v>
      </c>
      <c r="AC44" s="1054"/>
      <c r="AD44" s="583">
        <f>IFERROR('2011-20 Revenue'!AD44/'ACS 12.1'!Z44,0)</f>
        <v>12652.38443858229</v>
      </c>
      <c r="AE44" s="391">
        <f>X44*(1+Inputs!$L$136)</f>
        <v>12858.825314327849</v>
      </c>
      <c r="AF44" s="272">
        <f>Y44*(1+Inputs!$L$136)</f>
        <v>12858.825314327849</v>
      </c>
      <c r="AG44" s="272">
        <f>Z44*(1+Inputs!$L$136)</f>
        <v>0</v>
      </c>
      <c r="AH44" s="308">
        <f>AA44*(1+Inputs!$L$136)</f>
        <v>0</v>
      </c>
      <c r="AI44" s="272">
        <f>AB44*(1+Inputs!$L$136)</f>
        <v>0</v>
      </c>
      <c r="AJ44" s="272"/>
      <c r="AK44" s="317">
        <f>AD44*(1+Inputs!$L$136)</f>
        <v>12858.825314327849</v>
      </c>
      <c r="AL44" s="391">
        <f>IF('ACS 12.1'!AG44&lt;&gt;0,($AK44*(1+Inputs!$M$136)),0)</f>
        <v>13068.634553988168</v>
      </c>
      <c r="AM44" s="272">
        <f>IF('ACS 12.1'!AH44&lt;&gt;0,($AK44*(1+Inputs!$M$136)),0)</f>
        <v>13068.634553988168</v>
      </c>
      <c r="AN44" s="272">
        <f>IF('ACS 12.1'!AI44&lt;&gt;0,($AK44*(1+Inputs!$M$136)),0)</f>
        <v>0</v>
      </c>
      <c r="AO44" s="308">
        <f>IF('ACS 12.1'!AJ44&lt;&gt;0,($AK44*(1+Inputs!$M$136)),0)</f>
        <v>13068.634553988168</v>
      </c>
      <c r="AP44" s="272">
        <f>IF('ACS 12.1'!AK44&lt;&gt;0,($AK44*(1+Inputs!$M$136)),0)</f>
        <v>13068.634553988168</v>
      </c>
      <c r="AQ44" s="272">
        <f>IF('ACS 12.1'!AL44&lt;&gt;0,($AY44*(1+Inputs!$M$136)),0)</f>
        <v>13498.578859561638</v>
      </c>
      <c r="AR44" s="317">
        <f>AK44*(1+Inputs!$M$136)</f>
        <v>13068.634553988168</v>
      </c>
      <c r="AS44" s="391">
        <f>IF('ACS 12.1'!AN44&lt;&gt;0,($AR44*(1+Inputs!$M$136)),0)</f>
        <v>13281.867117005855</v>
      </c>
      <c r="AT44" s="272">
        <f>IF('ACS 12.1'!AO44&lt;&gt;0,($AR44*(1+Inputs!$M$136)),0)</f>
        <v>13281.867117005855</v>
      </c>
      <c r="AU44" s="272">
        <f>IF('ACS 12.1'!AP44&lt;&gt;0,($AR44*(1+Inputs!$M$136)),0)</f>
        <v>0</v>
      </c>
      <c r="AV44" s="308">
        <f>IF('ACS 12.1'!AQ44&lt;&gt;0,($AR44*(1+Inputs!$M$136)),0)</f>
        <v>13281.867117005855</v>
      </c>
      <c r="AW44" s="272">
        <f>IF('ACS 12.1'!AR44&lt;&gt;0,($AR44*(1+Inputs!$M$136)),0)</f>
        <v>13281.867117005855</v>
      </c>
      <c r="AX44" s="272">
        <f>IF('ACS 12.1'!AS44&lt;&gt;0,($AY44*(1+Inputs!$M$136)),0)</f>
        <v>13498.578859561638</v>
      </c>
      <c r="AY44" s="317">
        <f>AR44*(1+Inputs!$M$136)</f>
        <v>13281.867117005855</v>
      </c>
      <c r="AZ44" s="391">
        <f>IF('ACS 12.1'!AU44&lt;&gt;0,($AY44*(1+Inputs!$M$136)),0)</f>
        <v>13498.578859561638</v>
      </c>
      <c r="BA44" s="272">
        <f>IF('ACS 12.1'!AV44&lt;&gt;0,($AY44*(1+Inputs!$M$136)),0)</f>
        <v>13498.578859561638</v>
      </c>
      <c r="BB44" s="272">
        <f>IF('ACS 12.1'!AW44&lt;&gt;0,($AY44*(1+Inputs!$M$136)),0)</f>
        <v>0</v>
      </c>
      <c r="BC44" s="308">
        <f>IF('ACS 12.1'!AX44&lt;&gt;0,($AY44*(1+Inputs!$M$136)),0)</f>
        <v>13498.578859561638</v>
      </c>
      <c r="BD44" s="272">
        <f>IF('ACS 12.1'!AY44&lt;&gt;0,($AY44*(1+Inputs!$M$136)),0)</f>
        <v>13498.578859561638</v>
      </c>
      <c r="BE44" s="272">
        <f>IF('ACS 12.1'!AZ44&lt;&gt;0,($AY44*(1+Inputs!$M$136)),0)</f>
        <v>13498.578859561638</v>
      </c>
      <c r="BF44" s="317">
        <f>AY44*(1+Inputs!$M$136)</f>
        <v>13498.578859561638</v>
      </c>
      <c r="BG44" s="391">
        <f>IF('ACS 12.1'!BB44&lt;&gt;0,($BF44*(1+Inputs!$M$136)),0)</f>
        <v>13718.826549205871</v>
      </c>
      <c r="BH44" s="272">
        <f>IF('ACS 12.1'!BC44&lt;&gt;0,($BF44*(1+Inputs!$M$136)),0)</f>
        <v>13718.826549205871</v>
      </c>
      <c r="BI44" s="272">
        <f>IF('ACS 12.1'!BD44&lt;&gt;0,($BF44*(1+Inputs!$M$136)),0)</f>
        <v>0</v>
      </c>
      <c r="BJ44" s="308">
        <f>IF('ACS 12.1'!BE44&lt;&gt;0,($BF44*(1+Inputs!$M$136)),0)</f>
        <v>13718.826549205871</v>
      </c>
      <c r="BK44" s="272">
        <f>IF('ACS 12.1'!BF44&lt;&gt;0,($BF44*(1+Inputs!$M$136)),0)</f>
        <v>13718.826549205871</v>
      </c>
      <c r="BL44" s="272">
        <f>IF('ACS 12.1'!BG44&lt;&gt;0,($BF44*(1+Inputs!$M$136)),0)</f>
        <v>13718.826549205871</v>
      </c>
      <c r="BM44" s="317">
        <f>BF44*(1+Inputs!$M$136)</f>
        <v>13718.826549205871</v>
      </c>
      <c r="BN44" s="391">
        <f>IF('ACS 12.1'!BI44&lt;&gt;0,($BM44*(1+Inputs!$M$136)),0)</f>
        <v>13942.667879728771</v>
      </c>
      <c r="BO44" s="272">
        <f>IF('ACS 12.1'!BJ44&lt;&gt;0,($BM44*(1+Inputs!$M$136)),0)</f>
        <v>13942.667879728771</v>
      </c>
      <c r="BP44" s="272">
        <f>IF('ACS 12.1'!BK44&lt;&gt;0,($BM44*(1+Inputs!$M$136)),0)</f>
        <v>0</v>
      </c>
      <c r="BQ44" s="308">
        <f>IF('ACS 12.1'!BL44&lt;&gt;0,($BM44*(1+Inputs!$M$136)),0)</f>
        <v>13942.667879728771</v>
      </c>
      <c r="BR44" s="272">
        <f>IF('ACS 12.1'!BM44&lt;&gt;0,($BM44*(1+Inputs!$M$136)),0)</f>
        <v>13942.667879728771</v>
      </c>
      <c r="BS44" s="272">
        <f>IF('ACS 12.1'!BN44&lt;&gt;0,($BM44*(1+Inputs!$M$136)),0)</f>
        <v>13942.667879728771</v>
      </c>
      <c r="BT44" s="317">
        <f>BM44*(1+Inputs!$M$136)</f>
        <v>13942.667879728771</v>
      </c>
      <c r="BU44" s="60"/>
      <c r="BV44" s="53"/>
      <c r="BW44" s="60"/>
      <c r="BX44" s="60"/>
      <c r="BY44" s="60"/>
      <c r="BZ44" s="60"/>
      <c r="CA44" s="60"/>
      <c r="CB44" s="60"/>
      <c r="CC44" s="35"/>
      <c r="CD44" s="35"/>
      <c r="CE44" s="35"/>
      <c r="CF44" s="35"/>
    </row>
    <row r="45" spans="1:84">
      <c r="A45" s="13"/>
      <c r="B45" s="314" t="s">
        <v>68</v>
      </c>
      <c r="C45" s="391">
        <f>IFERROR('2011-20 Revenue'!C45/'ACS 12.1'!C45,0)</f>
        <v>60</v>
      </c>
      <c r="D45" s="272">
        <f>IFERROR('2011-20 Revenue'!D45/'ACS 12.1'!D45,0)</f>
        <v>60</v>
      </c>
      <c r="E45" s="272">
        <f>IFERROR('2011-20 Revenue'!E45/'ACS 12.1'!E45,0)</f>
        <v>0</v>
      </c>
      <c r="F45" s="308">
        <f>IFERROR('2011-20 Revenue'!F45/'ACS 12.1'!F45,0)</f>
        <v>0</v>
      </c>
      <c r="G45" s="272">
        <f>IFERROR('2011-20 Revenue'!G45/'ACS 12.1'!G45,0)</f>
        <v>0</v>
      </c>
      <c r="H45" s="684"/>
      <c r="I45" s="321">
        <f>IFERROR('2011-20 Revenue'!I45/'ACS 12.1'!H45,0)</f>
        <v>60</v>
      </c>
      <c r="J45" s="391">
        <f>IFERROR('2011-20 Revenue'!J45/'ACS 12.1'!I45,0)</f>
        <v>54.954171625016514</v>
      </c>
      <c r="K45" s="272">
        <f>IFERROR('2011-20 Revenue'!K45/'ACS 12.1'!J45,0)</f>
        <v>54.954171625016514</v>
      </c>
      <c r="L45" s="272">
        <f>IFERROR('2011-20 Revenue'!L45/'ACS 12.1'!K45,0)</f>
        <v>0</v>
      </c>
      <c r="M45" s="308">
        <f>IFERROR('2011-20 Revenue'!M45/'ACS 12.1'!L45,0)</f>
        <v>0</v>
      </c>
      <c r="N45" s="272">
        <f>IFERROR('2011-20 Revenue'!N45/'ACS 12.1'!M45,0)</f>
        <v>0</v>
      </c>
      <c r="O45" s="684"/>
      <c r="P45" s="317">
        <f>IFERROR('2011-20 Revenue'!P45/'ACS 12.1'!N45,0)</f>
        <v>54.954171625016514</v>
      </c>
      <c r="Q45" s="391">
        <f>IFERROR('2011-20 Revenue'!Q45/'ACS 12.1'!O45,0)</f>
        <v>26.000000000000007</v>
      </c>
      <c r="R45" s="272">
        <f>IFERROR('2011-20 Revenue'!R45/'ACS 12.1'!P45,0)</f>
        <v>26.000000000000007</v>
      </c>
      <c r="S45" s="272">
        <f>IFERROR('2011-20 Revenue'!S45/'ACS 12.1'!Q45,0)</f>
        <v>0</v>
      </c>
      <c r="T45" s="308">
        <f>IFERROR('2011-20 Revenue'!T45/'ACS 12.1'!R45,0)</f>
        <v>0</v>
      </c>
      <c r="U45" s="272">
        <f>IFERROR('2011-20 Revenue'!U45/'ACS 12.1'!S45,0)</f>
        <v>0</v>
      </c>
      <c r="V45" s="684"/>
      <c r="W45" s="317">
        <f>IFERROR('2011-20 Revenue'!W45/'ACS 12.1'!T45,0)</f>
        <v>26.000000000000007</v>
      </c>
      <c r="X45" s="586">
        <f>IFERROR('2011-20 Revenue'!X45/'ACS 12.1'!U45,0)</f>
        <v>21.906819781980627</v>
      </c>
      <c r="Y45" s="587">
        <f>IFERROR('2011-20 Revenue'!Y45/'ACS 12.1'!V45,0)</f>
        <v>21.906819781980627</v>
      </c>
      <c r="Z45" s="587">
        <f>IFERROR('2011-20 Revenue'!Z45/'ACS 12.1'!W45,0)</f>
        <v>0</v>
      </c>
      <c r="AA45" s="588">
        <f>IFERROR('2011-20 Revenue'!AA45/'ACS 12.1'!X45,0)</f>
        <v>0</v>
      </c>
      <c r="AB45" s="587">
        <f>IFERROR('2011-20 Revenue'!AB45/'ACS 12.1'!Y45,0)</f>
        <v>0</v>
      </c>
      <c r="AC45" s="1054"/>
      <c r="AD45" s="583">
        <f>IFERROR('2011-20 Revenue'!AD45/'ACS 12.1'!Z45,0)</f>
        <v>21.90681978198063</v>
      </c>
      <c r="AE45" s="391">
        <f>X45*(1+Inputs!$L$136)</f>
        <v>22.264259368372056</v>
      </c>
      <c r="AF45" s="272">
        <f>Y45*(1+Inputs!$L$136)</f>
        <v>22.264259368372056</v>
      </c>
      <c r="AG45" s="272">
        <f>Z45*(1+Inputs!$L$136)</f>
        <v>0</v>
      </c>
      <c r="AH45" s="308">
        <f>AA45*(1+Inputs!$L$136)</f>
        <v>0</v>
      </c>
      <c r="AI45" s="272">
        <f>AB45*(1+Inputs!$L$136)</f>
        <v>0</v>
      </c>
      <c r="AJ45" s="272"/>
      <c r="AK45" s="317">
        <f>AD45*(1+Inputs!$L$136)</f>
        <v>22.264259368372059</v>
      </c>
      <c r="AL45" s="391">
        <f>IF('ACS 12.1'!AG45&lt;&gt;0,($AK45*(1+Inputs!$M$136)),0)</f>
        <v>22.627531068196255</v>
      </c>
      <c r="AM45" s="272">
        <f>IF('ACS 12.1'!AH45&lt;&gt;0,($AK45*(1+Inputs!$M$136)),0)</f>
        <v>22.627531068196255</v>
      </c>
      <c r="AN45" s="272">
        <f>IF('ACS 12.1'!AI45&lt;&gt;0,($AK45*(1+Inputs!$M$136)),0)</f>
        <v>0</v>
      </c>
      <c r="AO45" s="308">
        <f>IF('ACS 12.1'!AJ45&lt;&gt;0,($AK45*(1+Inputs!$M$136)),0)</f>
        <v>22.627531068196255</v>
      </c>
      <c r="AP45" s="272">
        <f>IF('ACS 12.1'!AK45&lt;&gt;0,($AK45*(1+Inputs!$M$136)),0)</f>
        <v>22.627531068196255</v>
      </c>
      <c r="AQ45" s="272">
        <f>IF('ACS 12.1'!AL45&lt;&gt;0,($AY45*(1+Inputs!$M$136)),0)</f>
        <v>23.37195299626898</v>
      </c>
      <c r="AR45" s="317">
        <f>AK45*(1+Inputs!$M$136)</f>
        <v>22.627531068196255</v>
      </c>
      <c r="AS45" s="391">
        <f>IF('ACS 12.1'!AN45&lt;&gt;0,($AR45*(1+Inputs!$M$136)),0)</f>
        <v>22.996730040323101</v>
      </c>
      <c r="AT45" s="272">
        <f>IF('ACS 12.1'!AO45&lt;&gt;0,($AR45*(1+Inputs!$M$136)),0)</f>
        <v>22.996730040323101</v>
      </c>
      <c r="AU45" s="272">
        <f>IF('ACS 12.1'!AP45&lt;&gt;0,($AR45*(1+Inputs!$M$136)),0)</f>
        <v>0</v>
      </c>
      <c r="AV45" s="308">
        <f>IF('ACS 12.1'!AQ45&lt;&gt;0,($AR45*(1+Inputs!$M$136)),0)</f>
        <v>22.996730040323101</v>
      </c>
      <c r="AW45" s="272">
        <f>IF('ACS 12.1'!AR45&lt;&gt;0,($AR45*(1+Inputs!$M$136)),0)</f>
        <v>22.996730040323101</v>
      </c>
      <c r="AX45" s="272">
        <f>IF('ACS 12.1'!AS45&lt;&gt;0,($AY45*(1+Inputs!$M$136)),0)</f>
        <v>23.37195299626898</v>
      </c>
      <c r="AY45" s="317">
        <f>AR45*(1+Inputs!$M$136)</f>
        <v>22.996730040323101</v>
      </c>
      <c r="AZ45" s="391">
        <f>IF('ACS 12.1'!AU45&lt;&gt;0,($AY45*(1+Inputs!$M$136)),0)</f>
        <v>23.37195299626898</v>
      </c>
      <c r="BA45" s="272">
        <f>IF('ACS 12.1'!AV45&lt;&gt;0,($AY45*(1+Inputs!$M$136)),0)</f>
        <v>23.37195299626898</v>
      </c>
      <c r="BB45" s="272">
        <f>IF('ACS 12.1'!AW45&lt;&gt;0,($AY45*(1+Inputs!$M$136)),0)</f>
        <v>0</v>
      </c>
      <c r="BC45" s="308">
        <f>IF('ACS 12.1'!AX45&lt;&gt;0,($AY45*(1+Inputs!$M$136)),0)</f>
        <v>23.37195299626898</v>
      </c>
      <c r="BD45" s="272">
        <f>IF('ACS 12.1'!AY45&lt;&gt;0,($AY45*(1+Inputs!$M$136)),0)</f>
        <v>23.37195299626898</v>
      </c>
      <c r="BE45" s="272">
        <f>IF('ACS 12.1'!AZ45&lt;&gt;0,($AY45*(1+Inputs!$M$136)),0)</f>
        <v>23.37195299626898</v>
      </c>
      <c r="BF45" s="317">
        <f>AY45*(1+Inputs!$M$136)</f>
        <v>23.37195299626898</v>
      </c>
      <c r="BG45" s="391">
        <f>IF('ACS 12.1'!BB45&lt;&gt;0,($BF45*(1+Inputs!$M$136)),0)</f>
        <v>23.753298225530322</v>
      </c>
      <c r="BH45" s="272">
        <f>IF('ACS 12.1'!BC45&lt;&gt;0,($BF45*(1+Inputs!$M$136)),0)</f>
        <v>23.753298225530322</v>
      </c>
      <c r="BI45" s="272">
        <f>IF('ACS 12.1'!BD45&lt;&gt;0,($BF45*(1+Inputs!$M$136)),0)</f>
        <v>0</v>
      </c>
      <c r="BJ45" s="308">
        <f>IF('ACS 12.1'!BE45&lt;&gt;0,($BF45*(1+Inputs!$M$136)),0)</f>
        <v>23.753298225530322</v>
      </c>
      <c r="BK45" s="272">
        <f>IF('ACS 12.1'!BF45&lt;&gt;0,($BF45*(1+Inputs!$M$136)),0)</f>
        <v>23.753298225530322</v>
      </c>
      <c r="BL45" s="272">
        <f>IF('ACS 12.1'!BG45&lt;&gt;0,($BF45*(1+Inputs!$M$136)),0)</f>
        <v>23.753298225530322</v>
      </c>
      <c r="BM45" s="317">
        <f>BF45*(1+Inputs!$M$136)</f>
        <v>23.753298225530322</v>
      </c>
      <c r="BN45" s="391">
        <f>IF('ACS 12.1'!BI45&lt;&gt;0,($BM45*(1+Inputs!$M$136)),0)</f>
        <v>24.140865621330491</v>
      </c>
      <c r="BO45" s="272">
        <f>IF('ACS 12.1'!BJ45&lt;&gt;0,($BM45*(1+Inputs!$M$136)),0)</f>
        <v>24.140865621330491</v>
      </c>
      <c r="BP45" s="272">
        <f>IF('ACS 12.1'!BK45&lt;&gt;0,($BM45*(1+Inputs!$M$136)),0)</f>
        <v>0</v>
      </c>
      <c r="BQ45" s="308">
        <f>IF('ACS 12.1'!BL45&lt;&gt;0,($BM45*(1+Inputs!$M$136)),0)</f>
        <v>24.140865621330491</v>
      </c>
      <c r="BR45" s="272">
        <f>IF('ACS 12.1'!BM45&lt;&gt;0,($BM45*(1+Inputs!$M$136)),0)</f>
        <v>24.140865621330491</v>
      </c>
      <c r="BS45" s="272">
        <f>IF('ACS 12.1'!BN45&lt;&gt;0,($BM45*(1+Inputs!$M$136)),0)</f>
        <v>24.140865621330491</v>
      </c>
      <c r="BT45" s="317">
        <f>BM45*(1+Inputs!$M$136)</f>
        <v>24.140865621330491</v>
      </c>
      <c r="BU45" s="60"/>
      <c r="BV45" s="53"/>
      <c r="BW45" s="60"/>
      <c r="BX45" s="60"/>
      <c r="BY45" s="60"/>
      <c r="BZ45" s="60"/>
      <c r="CA45" s="60"/>
      <c r="CB45" s="60"/>
      <c r="CC45" s="35"/>
      <c r="CD45" s="35"/>
      <c r="CE45" s="35"/>
      <c r="CF45" s="35"/>
    </row>
    <row r="46" spans="1:84">
      <c r="B46" s="314" t="s">
        <v>69</v>
      </c>
      <c r="C46" s="391">
        <f>IFERROR('2011-20 Revenue'!C46/'ACS 12.1'!C46,0)</f>
        <v>1997.7974741361561</v>
      </c>
      <c r="D46" s="272">
        <f>IFERROR('2011-20 Revenue'!D46/'ACS 12.1'!D46,0)</f>
        <v>1997.7974741361563</v>
      </c>
      <c r="E46" s="272">
        <f>IFERROR('2011-20 Revenue'!E46/'ACS 12.1'!E46,0)</f>
        <v>0</v>
      </c>
      <c r="F46" s="308">
        <f>IFERROR('2011-20 Revenue'!F46/'ACS 12.1'!F46,0)</f>
        <v>0</v>
      </c>
      <c r="G46" s="272">
        <f>IFERROR('2011-20 Revenue'!G46/'ACS 12.1'!G46,0)</f>
        <v>0</v>
      </c>
      <c r="H46" s="684"/>
      <c r="I46" s="321">
        <f>IFERROR('2011-20 Revenue'!I46/'ACS 12.1'!H46,0)</f>
        <v>1997.7974741361561</v>
      </c>
      <c r="J46" s="391">
        <f>IFERROR('2011-20 Revenue'!J46/'ACS 12.1'!I46,0)</f>
        <v>2098.0424929178489</v>
      </c>
      <c r="K46" s="272">
        <f>IFERROR('2011-20 Revenue'!K46/'ACS 12.1'!J46,0)</f>
        <v>2098.0424929178484</v>
      </c>
      <c r="L46" s="272">
        <f>IFERROR('2011-20 Revenue'!L46/'ACS 12.1'!K46,0)</f>
        <v>0</v>
      </c>
      <c r="M46" s="308">
        <f>IFERROR('2011-20 Revenue'!M46/'ACS 12.1'!L46,0)</f>
        <v>0</v>
      </c>
      <c r="N46" s="272">
        <f>IFERROR('2011-20 Revenue'!N46/'ACS 12.1'!M46,0)</f>
        <v>0</v>
      </c>
      <c r="O46" s="684"/>
      <c r="P46" s="317">
        <f>IFERROR('2011-20 Revenue'!P46/'ACS 12.1'!N46,0)</f>
        <v>2098.0424929178489</v>
      </c>
      <c r="Q46" s="391">
        <f>IFERROR('2011-20 Revenue'!Q46/'ACS 12.1'!O46,0)</f>
        <v>1860.8141682054734</v>
      </c>
      <c r="R46" s="272">
        <f>IFERROR('2011-20 Revenue'!R46/'ACS 12.1'!P46,0)</f>
        <v>1860.8141682054732</v>
      </c>
      <c r="S46" s="272">
        <f>IFERROR('2011-20 Revenue'!S46/'ACS 12.1'!Q46,0)</f>
        <v>0</v>
      </c>
      <c r="T46" s="308">
        <f>IFERROR('2011-20 Revenue'!T46/'ACS 12.1'!R46,0)</f>
        <v>0</v>
      </c>
      <c r="U46" s="272">
        <f>IFERROR('2011-20 Revenue'!U46/'ACS 12.1'!S46,0)</f>
        <v>0</v>
      </c>
      <c r="V46" s="684"/>
      <c r="W46" s="317">
        <f>IFERROR('2011-20 Revenue'!W46/'ACS 12.1'!T46,0)</f>
        <v>1860.8141682054729</v>
      </c>
      <c r="X46" s="586">
        <f>IFERROR('2011-20 Revenue'!X46/'ACS 12.1'!U46,0)</f>
        <v>2198.8433730119041</v>
      </c>
      <c r="Y46" s="587">
        <f>IFERROR('2011-20 Revenue'!Y46/'ACS 12.1'!V46,0)</f>
        <v>2198.8433730119041</v>
      </c>
      <c r="Z46" s="587">
        <f>IFERROR('2011-20 Revenue'!Z46/'ACS 12.1'!W46,0)</f>
        <v>0</v>
      </c>
      <c r="AA46" s="588">
        <f>IFERROR('2011-20 Revenue'!AA46/'ACS 12.1'!X46,0)</f>
        <v>0</v>
      </c>
      <c r="AB46" s="587">
        <f>IFERROR('2011-20 Revenue'!AB46/'ACS 12.1'!Y46,0)</f>
        <v>0</v>
      </c>
      <c r="AC46" s="1054"/>
      <c r="AD46" s="583">
        <f>IFERROR('2011-20 Revenue'!AD46/'ACS 12.1'!Z46,0)</f>
        <v>2198.8433730119041</v>
      </c>
      <c r="AE46" s="391">
        <f>X46*(1+Inputs!$L$136)</f>
        <v>2234.7204959175024</v>
      </c>
      <c r="AF46" s="272">
        <f>Y46*(1+Inputs!$L$136)</f>
        <v>2234.7204959175024</v>
      </c>
      <c r="AG46" s="272">
        <f>Z46*(1+Inputs!$L$136)</f>
        <v>0</v>
      </c>
      <c r="AH46" s="308">
        <f>AA46*(1+Inputs!$L$136)</f>
        <v>0</v>
      </c>
      <c r="AI46" s="272">
        <f>AB46*(1+Inputs!$L$136)</f>
        <v>0</v>
      </c>
      <c r="AJ46" s="272"/>
      <c r="AK46" s="317">
        <f>AD46*(1+Inputs!$L$136)</f>
        <v>2234.7204959175024</v>
      </c>
      <c r="AL46" s="391">
        <f>IF('ACS 12.1'!AG46&lt;&gt;0,($AK46*(1+Inputs!$M$136)),0)</f>
        <v>2271.1830029226603</v>
      </c>
      <c r="AM46" s="272">
        <f>IF('ACS 12.1'!AH46&lt;&gt;0,($AK46*(1+Inputs!$M$136)),0)</f>
        <v>2271.1830029226603</v>
      </c>
      <c r="AN46" s="272">
        <f>IF('ACS 12.1'!AI46&lt;&gt;0,($AK46*(1+Inputs!$M$136)),0)</f>
        <v>0</v>
      </c>
      <c r="AO46" s="308">
        <f>IF('ACS 12.1'!AJ46&lt;&gt;0,($AK46*(1+Inputs!$M$136)),0)</f>
        <v>2271.1830029226603</v>
      </c>
      <c r="AP46" s="272">
        <f>IF('ACS 12.1'!AK46&lt;&gt;0,($AK46*(1+Inputs!$M$136)),0)</f>
        <v>2271.1830029226603</v>
      </c>
      <c r="AQ46" s="272">
        <f>IF('ACS 12.1'!AL46&lt;&gt;0,($AY46*(1+Inputs!$M$136)),0)</f>
        <v>2345.9025304286042</v>
      </c>
      <c r="AR46" s="317">
        <f>AK46*(1+Inputs!$M$136)</f>
        <v>2271.1830029226603</v>
      </c>
      <c r="AS46" s="391">
        <f>IF('ACS 12.1'!AN46&lt;&gt;0,($AR46*(1+Inputs!$M$136)),0)</f>
        <v>2308.2404453658428</v>
      </c>
      <c r="AT46" s="272">
        <f>IF('ACS 12.1'!AO46&lt;&gt;0,($AR46*(1+Inputs!$M$136)),0)</f>
        <v>2308.2404453658428</v>
      </c>
      <c r="AU46" s="272">
        <f>IF('ACS 12.1'!AP46&lt;&gt;0,($AR46*(1+Inputs!$M$136)),0)</f>
        <v>0</v>
      </c>
      <c r="AV46" s="308">
        <f>IF('ACS 12.1'!AQ46&lt;&gt;0,($AR46*(1+Inputs!$M$136)),0)</f>
        <v>2308.2404453658428</v>
      </c>
      <c r="AW46" s="272">
        <f>IF('ACS 12.1'!AR46&lt;&gt;0,($AR46*(1+Inputs!$M$136)),0)</f>
        <v>2308.2404453658428</v>
      </c>
      <c r="AX46" s="272">
        <f>IF('ACS 12.1'!AS46&lt;&gt;0,($AY46*(1+Inputs!$M$136)),0)</f>
        <v>2345.9025304286042</v>
      </c>
      <c r="AY46" s="317">
        <f>AR46*(1+Inputs!$M$136)</f>
        <v>2308.2404453658428</v>
      </c>
      <c r="AZ46" s="391">
        <f>IF('ACS 12.1'!AU46&lt;&gt;0,($AY46*(1+Inputs!$M$136)),0)</f>
        <v>2345.9025304286042</v>
      </c>
      <c r="BA46" s="272">
        <f>IF('ACS 12.1'!AV46&lt;&gt;0,($AY46*(1+Inputs!$M$136)),0)</f>
        <v>2345.9025304286042</v>
      </c>
      <c r="BB46" s="272">
        <f>IF('ACS 12.1'!AW46&lt;&gt;0,($AY46*(1+Inputs!$M$136)),0)</f>
        <v>0</v>
      </c>
      <c r="BC46" s="308">
        <f>IF('ACS 12.1'!AX46&lt;&gt;0,($AY46*(1+Inputs!$M$136)),0)</f>
        <v>2345.9025304286042</v>
      </c>
      <c r="BD46" s="272">
        <f>IF('ACS 12.1'!AY46&lt;&gt;0,($AY46*(1+Inputs!$M$136)),0)</f>
        <v>2345.9025304286042</v>
      </c>
      <c r="BE46" s="272">
        <f>IF('ACS 12.1'!AZ46&lt;&gt;0,($AY46*(1+Inputs!$M$136)),0)</f>
        <v>2345.9025304286042</v>
      </c>
      <c r="BF46" s="317">
        <f>AY46*(1+Inputs!$M$136)</f>
        <v>2345.9025304286042</v>
      </c>
      <c r="BG46" s="391">
        <f>IF('ACS 12.1'!BB46&lt;&gt;0,($BF46*(1+Inputs!$M$136)),0)</f>
        <v>2384.1791236783797</v>
      </c>
      <c r="BH46" s="272">
        <f>IF('ACS 12.1'!BC46&lt;&gt;0,($BF46*(1+Inputs!$M$136)),0)</f>
        <v>2384.1791236783797</v>
      </c>
      <c r="BI46" s="272">
        <f>IF('ACS 12.1'!BD46&lt;&gt;0,($BF46*(1+Inputs!$M$136)),0)</f>
        <v>0</v>
      </c>
      <c r="BJ46" s="308">
        <f>IF('ACS 12.1'!BE46&lt;&gt;0,($BF46*(1+Inputs!$M$136)),0)</f>
        <v>2384.1791236783797</v>
      </c>
      <c r="BK46" s="272">
        <f>IF('ACS 12.1'!BF46&lt;&gt;0,($BF46*(1+Inputs!$M$136)),0)</f>
        <v>2384.1791236783797</v>
      </c>
      <c r="BL46" s="272">
        <f>IF('ACS 12.1'!BG46&lt;&gt;0,($BF46*(1+Inputs!$M$136)),0)</f>
        <v>2384.1791236783797</v>
      </c>
      <c r="BM46" s="317">
        <f>BF46*(1+Inputs!$M$136)</f>
        <v>2384.1791236783797</v>
      </c>
      <c r="BN46" s="391">
        <f>IF('ACS 12.1'!BI46&lt;&gt;0,($BM46*(1+Inputs!$M$136)),0)</f>
        <v>2423.0802516527679</v>
      </c>
      <c r="BO46" s="272">
        <f>IF('ACS 12.1'!BJ46&lt;&gt;0,($BM46*(1+Inputs!$M$136)),0)</f>
        <v>2423.0802516527679</v>
      </c>
      <c r="BP46" s="272">
        <f>IF('ACS 12.1'!BK46&lt;&gt;0,($BM46*(1+Inputs!$M$136)),0)</f>
        <v>0</v>
      </c>
      <c r="BQ46" s="308">
        <f>IF('ACS 12.1'!BL46&lt;&gt;0,($BM46*(1+Inputs!$M$136)),0)</f>
        <v>2423.0802516527679</v>
      </c>
      <c r="BR46" s="272">
        <f>IF('ACS 12.1'!BM46&lt;&gt;0,($BM46*(1+Inputs!$M$136)),0)</f>
        <v>2423.0802516527679</v>
      </c>
      <c r="BS46" s="272">
        <f>IF('ACS 12.1'!BN46&lt;&gt;0,($BM46*(1+Inputs!$M$136)),0)</f>
        <v>2423.0802516527679</v>
      </c>
      <c r="BT46" s="317">
        <f>BM46*(1+Inputs!$M$136)</f>
        <v>2423.0802516527679</v>
      </c>
      <c r="BU46" s="60"/>
      <c r="BV46" s="53"/>
      <c r="BW46" s="60"/>
      <c r="BX46" s="60"/>
      <c r="BY46" s="60"/>
      <c r="BZ46" s="60"/>
      <c r="CA46" s="60"/>
      <c r="CB46" s="60"/>
      <c r="CC46" s="35"/>
      <c r="CD46" s="35"/>
      <c r="CE46" s="35"/>
      <c r="CF46" s="35"/>
    </row>
    <row r="47" spans="1:84">
      <c r="B47" s="314" t="s">
        <v>70</v>
      </c>
      <c r="C47" s="391">
        <f>IFERROR('2011-20 Revenue'!C47/'ACS 12.1'!C47,0)</f>
        <v>12.927560006907271</v>
      </c>
      <c r="D47" s="272">
        <f>IFERROR('2011-20 Revenue'!D47/'ACS 12.1'!D47,0)</f>
        <v>12.927560006907271</v>
      </c>
      <c r="E47" s="272">
        <f>IFERROR('2011-20 Revenue'!E47/'ACS 12.1'!E47,0)</f>
        <v>0</v>
      </c>
      <c r="F47" s="308">
        <f>IFERROR('2011-20 Revenue'!F47/'ACS 12.1'!F47,0)</f>
        <v>0</v>
      </c>
      <c r="G47" s="272">
        <f>IFERROR('2011-20 Revenue'!G47/'ACS 12.1'!G47,0)</f>
        <v>0</v>
      </c>
      <c r="H47" s="684"/>
      <c r="I47" s="321">
        <f>IFERROR('2011-20 Revenue'!I47/'ACS 12.1'!H47,0)</f>
        <v>12.927560006907271</v>
      </c>
      <c r="J47" s="391">
        <f>IFERROR('2011-20 Revenue'!J47/'ACS 12.1'!I47,0)</f>
        <v>26.954173789467191</v>
      </c>
      <c r="K47" s="272">
        <f>IFERROR('2011-20 Revenue'!K47/'ACS 12.1'!J47,0)</f>
        <v>26.954173789467191</v>
      </c>
      <c r="L47" s="272">
        <f>IFERROR('2011-20 Revenue'!L47/'ACS 12.1'!K47,0)</f>
        <v>0</v>
      </c>
      <c r="M47" s="308">
        <f>IFERROR('2011-20 Revenue'!M47/'ACS 12.1'!L47,0)</f>
        <v>0</v>
      </c>
      <c r="N47" s="272">
        <f>IFERROR('2011-20 Revenue'!N47/'ACS 12.1'!M47,0)</f>
        <v>0</v>
      </c>
      <c r="O47" s="684"/>
      <c r="P47" s="317">
        <f>IFERROR('2011-20 Revenue'!P47/'ACS 12.1'!N47,0)</f>
        <v>26.954173789467191</v>
      </c>
      <c r="Q47" s="391">
        <f>IFERROR('2011-20 Revenue'!Q47/'ACS 12.1'!O47,0)</f>
        <v>19.000000000000007</v>
      </c>
      <c r="R47" s="272">
        <f>IFERROR('2011-20 Revenue'!R47/'ACS 12.1'!P47,0)</f>
        <v>19.000000000000007</v>
      </c>
      <c r="S47" s="272">
        <f>IFERROR('2011-20 Revenue'!S47/'ACS 12.1'!Q47,0)</f>
        <v>0</v>
      </c>
      <c r="T47" s="308">
        <f>IFERROR('2011-20 Revenue'!T47/'ACS 12.1'!R47,0)</f>
        <v>0</v>
      </c>
      <c r="U47" s="272">
        <f>IFERROR('2011-20 Revenue'!U47/'ACS 12.1'!S47,0)</f>
        <v>0</v>
      </c>
      <c r="V47" s="684"/>
      <c r="W47" s="317">
        <f>IFERROR('2011-20 Revenue'!W47/'ACS 12.1'!T47,0)</f>
        <v>19.000000000000007</v>
      </c>
      <c r="X47" s="586">
        <f>IFERROR('2011-20 Revenue'!X47/'ACS 12.1'!U47,0)</f>
        <v>22.906782385085187</v>
      </c>
      <c r="Y47" s="587">
        <f>IFERROR('2011-20 Revenue'!Y47/'ACS 12.1'!V47,0)</f>
        <v>22.90678238508519</v>
      </c>
      <c r="Z47" s="587">
        <f>IFERROR('2011-20 Revenue'!Z47/'ACS 12.1'!W47,0)</f>
        <v>0</v>
      </c>
      <c r="AA47" s="588">
        <f>IFERROR('2011-20 Revenue'!AA47/'ACS 12.1'!X47,0)</f>
        <v>0</v>
      </c>
      <c r="AB47" s="587">
        <f>IFERROR('2011-20 Revenue'!AB47/'ACS 12.1'!Y47,0)</f>
        <v>0</v>
      </c>
      <c r="AC47" s="1054"/>
      <c r="AD47" s="583">
        <f>IFERROR('2011-20 Revenue'!AD47/'ACS 12.1'!Z47,0)</f>
        <v>22.906782385085187</v>
      </c>
      <c r="AE47" s="391">
        <f>X47*(1+Inputs!$L$136)</f>
        <v>23.280537722590552</v>
      </c>
      <c r="AF47" s="272">
        <f>Y47*(1+Inputs!$L$136)</f>
        <v>23.280537722590555</v>
      </c>
      <c r="AG47" s="272">
        <f>Z47*(1+Inputs!$L$136)</f>
        <v>0</v>
      </c>
      <c r="AH47" s="308">
        <f>AA47*(1+Inputs!$L$136)</f>
        <v>0</v>
      </c>
      <c r="AI47" s="272">
        <f>AB47*(1+Inputs!$L$136)</f>
        <v>0</v>
      </c>
      <c r="AJ47" s="272"/>
      <c r="AK47" s="317">
        <f>AD47*(1+Inputs!$L$136)</f>
        <v>23.280537722590552</v>
      </c>
      <c r="AL47" s="391">
        <f>IF('ACS 12.1'!AG47&lt;&gt;0,($AK47*(1+Inputs!$M$136)),0)</f>
        <v>23.66039138721866</v>
      </c>
      <c r="AM47" s="272">
        <f>IF('ACS 12.1'!AH47&lt;&gt;0,($AK47*(1+Inputs!$M$136)),0)</f>
        <v>23.66039138721866</v>
      </c>
      <c r="AN47" s="272">
        <f>IF('ACS 12.1'!AI47&lt;&gt;0,($AK47*(1+Inputs!$M$136)),0)</f>
        <v>0</v>
      </c>
      <c r="AO47" s="308">
        <f>IF('ACS 12.1'!AJ47&lt;&gt;0,($AK47*(1+Inputs!$M$136)),0)</f>
        <v>23.66039138721866</v>
      </c>
      <c r="AP47" s="272">
        <f>IF('ACS 12.1'!AK47&lt;&gt;0,($AK47*(1+Inputs!$M$136)),0)</f>
        <v>23.66039138721866</v>
      </c>
      <c r="AQ47" s="272">
        <f>IF('ACS 12.1'!AL47&lt;&gt;0,($AY47*(1+Inputs!$M$136)),0)</f>
        <v>24.438793331396511</v>
      </c>
      <c r="AR47" s="317">
        <f>AK47*(1+Inputs!$M$136)</f>
        <v>23.66039138721866</v>
      </c>
      <c r="AS47" s="391">
        <f>IF('ACS 12.1'!AN47&lt;&gt;0,($AR47*(1+Inputs!$M$136)),0)</f>
        <v>24.046442881478143</v>
      </c>
      <c r="AT47" s="272">
        <f>IF('ACS 12.1'!AO47&lt;&gt;0,($AR47*(1+Inputs!$M$136)),0)</f>
        <v>24.046442881478143</v>
      </c>
      <c r="AU47" s="272">
        <f>IF('ACS 12.1'!AP47&lt;&gt;0,($AR47*(1+Inputs!$M$136)),0)</f>
        <v>0</v>
      </c>
      <c r="AV47" s="308">
        <f>IF('ACS 12.1'!AQ47&lt;&gt;0,($AR47*(1+Inputs!$M$136)),0)</f>
        <v>24.046442881478143</v>
      </c>
      <c r="AW47" s="272">
        <f>IF('ACS 12.1'!AR47&lt;&gt;0,($AR47*(1+Inputs!$M$136)),0)</f>
        <v>24.046442881478143</v>
      </c>
      <c r="AX47" s="272">
        <f>IF('ACS 12.1'!AS47&lt;&gt;0,($AY47*(1+Inputs!$M$136)),0)</f>
        <v>24.438793331396511</v>
      </c>
      <c r="AY47" s="317">
        <f>AR47*(1+Inputs!$M$136)</f>
        <v>24.046442881478143</v>
      </c>
      <c r="AZ47" s="391">
        <f>IF('ACS 12.1'!AU47&lt;&gt;0,($AY47*(1+Inputs!$M$136)),0)</f>
        <v>24.438793331396511</v>
      </c>
      <c r="BA47" s="272">
        <f>IF('ACS 12.1'!AV47&lt;&gt;0,($AY47*(1+Inputs!$M$136)),0)</f>
        <v>24.438793331396511</v>
      </c>
      <c r="BB47" s="272">
        <f>IF('ACS 12.1'!AW47&lt;&gt;0,($AY47*(1+Inputs!$M$136)),0)</f>
        <v>0</v>
      </c>
      <c r="BC47" s="308">
        <f>IF('ACS 12.1'!AX47&lt;&gt;0,($AY47*(1+Inputs!$M$136)),0)</f>
        <v>24.438793331396511</v>
      </c>
      <c r="BD47" s="272">
        <f>IF('ACS 12.1'!AY47&lt;&gt;0,($AY47*(1+Inputs!$M$136)),0)</f>
        <v>24.438793331396511</v>
      </c>
      <c r="BE47" s="272">
        <f>IF('ACS 12.1'!AZ47&lt;&gt;0,($AY47*(1+Inputs!$M$136)),0)</f>
        <v>24.438793331396511</v>
      </c>
      <c r="BF47" s="317">
        <f>AY47*(1+Inputs!$M$136)</f>
        <v>24.438793331396511</v>
      </c>
      <c r="BG47" s="391">
        <f>IF('ACS 12.1'!BB47&lt;&gt;0,($BF47*(1+Inputs!$M$136)),0)</f>
        <v>24.837545513010078</v>
      </c>
      <c r="BH47" s="272">
        <f>IF('ACS 12.1'!BC47&lt;&gt;0,($BF47*(1+Inputs!$M$136)),0)</f>
        <v>24.837545513010078</v>
      </c>
      <c r="BI47" s="272">
        <f>IF('ACS 12.1'!BD47&lt;&gt;0,($BF47*(1+Inputs!$M$136)),0)</f>
        <v>0</v>
      </c>
      <c r="BJ47" s="308">
        <f>IF('ACS 12.1'!BE47&lt;&gt;0,($BF47*(1+Inputs!$M$136)),0)</f>
        <v>24.837545513010078</v>
      </c>
      <c r="BK47" s="272">
        <f>IF('ACS 12.1'!BF47&lt;&gt;0,($BF47*(1+Inputs!$M$136)),0)</f>
        <v>24.837545513010078</v>
      </c>
      <c r="BL47" s="272">
        <f>IF('ACS 12.1'!BG47&lt;&gt;0,($BF47*(1+Inputs!$M$136)),0)</f>
        <v>24.837545513010078</v>
      </c>
      <c r="BM47" s="317">
        <f>BF47*(1+Inputs!$M$136)</f>
        <v>24.837545513010078</v>
      </c>
      <c r="BN47" s="391">
        <f>IF('ACS 12.1'!BI47&lt;&gt;0,($BM47*(1+Inputs!$M$136)),0)</f>
        <v>25.242803879286097</v>
      </c>
      <c r="BO47" s="272">
        <f>IF('ACS 12.1'!BJ47&lt;&gt;0,($BM47*(1+Inputs!$M$136)),0)</f>
        <v>25.242803879286097</v>
      </c>
      <c r="BP47" s="272">
        <f>IF('ACS 12.1'!BK47&lt;&gt;0,($BM47*(1+Inputs!$M$136)),0)</f>
        <v>0</v>
      </c>
      <c r="BQ47" s="308">
        <f>IF('ACS 12.1'!BL47&lt;&gt;0,($BM47*(1+Inputs!$M$136)),0)</f>
        <v>25.242803879286097</v>
      </c>
      <c r="BR47" s="272">
        <f>IF('ACS 12.1'!BM47&lt;&gt;0,($BM47*(1+Inputs!$M$136)),0)</f>
        <v>25.242803879286097</v>
      </c>
      <c r="BS47" s="272">
        <f>IF('ACS 12.1'!BN47&lt;&gt;0,($BM47*(1+Inputs!$M$136)),0)</f>
        <v>25.242803879286097</v>
      </c>
      <c r="BT47" s="317">
        <f>BM47*(1+Inputs!$M$136)</f>
        <v>25.242803879286097</v>
      </c>
      <c r="BU47" s="60"/>
      <c r="BV47" s="53"/>
      <c r="BW47" s="60"/>
      <c r="BX47" s="60"/>
      <c r="BY47" s="60"/>
      <c r="BZ47" s="60"/>
      <c r="CA47" s="60"/>
      <c r="CB47" s="60"/>
      <c r="CC47" s="35"/>
      <c r="CD47" s="35"/>
      <c r="CE47" s="35"/>
      <c r="CF47" s="35"/>
    </row>
    <row r="48" spans="1:84">
      <c r="B48" s="314" t="s">
        <v>71</v>
      </c>
      <c r="C48" s="391">
        <f>IFERROR('2011-20 Revenue'!C48/'ACS 12.1'!C48,0)</f>
        <v>114.79488227690064</v>
      </c>
      <c r="D48" s="272">
        <f>IFERROR('2011-20 Revenue'!D48/'ACS 12.1'!D48,0)</f>
        <v>114.79488227690064</v>
      </c>
      <c r="E48" s="272">
        <f>IFERROR('2011-20 Revenue'!E48/'ACS 12.1'!E48,0)</f>
        <v>0</v>
      </c>
      <c r="F48" s="308">
        <f>IFERROR('2011-20 Revenue'!F48/'ACS 12.1'!F48,0)</f>
        <v>0</v>
      </c>
      <c r="G48" s="272">
        <f>IFERROR('2011-20 Revenue'!G48/'ACS 12.1'!G48,0)</f>
        <v>0</v>
      </c>
      <c r="H48" s="684"/>
      <c r="I48" s="321">
        <f>IFERROR('2011-20 Revenue'!I48/'ACS 12.1'!H48,0)</f>
        <v>114.79488227690064</v>
      </c>
      <c r="J48" s="391">
        <f>IFERROR('2011-20 Revenue'!J48/'ACS 12.1'!I48,0)</f>
        <v>184.12918461043799</v>
      </c>
      <c r="K48" s="272">
        <f>IFERROR('2011-20 Revenue'!K48/'ACS 12.1'!J48,0)</f>
        <v>184.12918461043796</v>
      </c>
      <c r="L48" s="272">
        <f>IFERROR('2011-20 Revenue'!L48/'ACS 12.1'!K48,0)</f>
        <v>0</v>
      </c>
      <c r="M48" s="308">
        <f>IFERROR('2011-20 Revenue'!M48/'ACS 12.1'!L48,0)</f>
        <v>0</v>
      </c>
      <c r="N48" s="272">
        <f>IFERROR('2011-20 Revenue'!N48/'ACS 12.1'!M48,0)</f>
        <v>0</v>
      </c>
      <c r="O48" s="684"/>
      <c r="P48" s="317">
        <f>IFERROR('2011-20 Revenue'!P48/'ACS 12.1'!N48,0)</f>
        <v>184.12918461043796</v>
      </c>
      <c r="Q48" s="391">
        <f>IFERROR('2011-20 Revenue'!Q48/'ACS 12.1'!O48,0)</f>
        <v>195.62927057055998</v>
      </c>
      <c r="R48" s="272">
        <f>IFERROR('2011-20 Revenue'!R48/'ACS 12.1'!P48,0)</f>
        <v>195.62927057056001</v>
      </c>
      <c r="S48" s="272">
        <f>IFERROR('2011-20 Revenue'!S48/'ACS 12.1'!Q48,0)</f>
        <v>0</v>
      </c>
      <c r="T48" s="308">
        <f>IFERROR('2011-20 Revenue'!T48/'ACS 12.1'!R48,0)</f>
        <v>0</v>
      </c>
      <c r="U48" s="272">
        <f>IFERROR('2011-20 Revenue'!U48/'ACS 12.1'!S48,0)</f>
        <v>0</v>
      </c>
      <c r="V48" s="684"/>
      <c r="W48" s="317">
        <f>IFERROR('2011-20 Revenue'!W48/'ACS 12.1'!T48,0)</f>
        <v>195.62927057055998</v>
      </c>
      <c r="X48" s="586">
        <f>IFERROR('2011-20 Revenue'!X48/'ACS 12.1'!U48,0)</f>
        <v>204.72036506523185</v>
      </c>
      <c r="Y48" s="587">
        <f>IFERROR('2011-20 Revenue'!Y48/'ACS 12.1'!V48,0)</f>
        <v>204.72036506523185</v>
      </c>
      <c r="Z48" s="587">
        <f>IFERROR('2011-20 Revenue'!Z48/'ACS 12.1'!W48,0)</f>
        <v>0</v>
      </c>
      <c r="AA48" s="588">
        <f>IFERROR('2011-20 Revenue'!AA48/'ACS 12.1'!X48,0)</f>
        <v>0</v>
      </c>
      <c r="AB48" s="587">
        <f>IFERROR('2011-20 Revenue'!AB48/'ACS 12.1'!Y48,0)</f>
        <v>0</v>
      </c>
      <c r="AC48" s="1054"/>
      <c r="AD48" s="583">
        <f>IFERROR('2011-20 Revenue'!AD48/'ACS 12.1'!Z48,0)</f>
        <v>204.72036506523185</v>
      </c>
      <c r="AE48" s="391">
        <f>X48*(1+Inputs!$L$136)</f>
        <v>208.06065650611953</v>
      </c>
      <c r="AF48" s="272">
        <f>Y48*(1+Inputs!$L$136)</f>
        <v>208.06065650611953</v>
      </c>
      <c r="AG48" s="272">
        <f>Z48*(1+Inputs!$L$136)</f>
        <v>0</v>
      </c>
      <c r="AH48" s="308">
        <f>AA48*(1+Inputs!$L$136)</f>
        <v>0</v>
      </c>
      <c r="AI48" s="272">
        <f>AB48*(1+Inputs!$L$136)</f>
        <v>0</v>
      </c>
      <c r="AJ48" s="272"/>
      <c r="AK48" s="317">
        <f>AD48*(1+Inputs!$L$136)</f>
        <v>208.06065650611953</v>
      </c>
      <c r="AL48" s="391">
        <f>IF('ACS 12.1'!AG48&lt;&gt;0,($AK48*(1+Inputs!$M$136)),0)</f>
        <v>211.45544934898797</v>
      </c>
      <c r="AM48" s="272">
        <f>IF('ACS 12.1'!AH48&lt;&gt;0,($AK48*(1+Inputs!$M$136)),0)</f>
        <v>211.45544934898797</v>
      </c>
      <c r="AN48" s="272">
        <f>IF('ACS 12.1'!AI48&lt;&gt;0,($AK48*(1+Inputs!$M$136)),0)</f>
        <v>0</v>
      </c>
      <c r="AO48" s="308">
        <f>IF('ACS 12.1'!AJ48&lt;&gt;0,($AK48*(1+Inputs!$M$136)),0)</f>
        <v>211.45544934898797</v>
      </c>
      <c r="AP48" s="272">
        <f>IF('ACS 12.1'!AK48&lt;&gt;0,($AK48*(1+Inputs!$M$136)),0)</f>
        <v>211.45544934898797</v>
      </c>
      <c r="AQ48" s="272">
        <f>IF('ACS 12.1'!AL48&lt;&gt;0,($AY48*(1+Inputs!$M$136)),0)</f>
        <v>218.41211080849232</v>
      </c>
      <c r="AR48" s="317">
        <f>AK48*(1+Inputs!$M$136)</f>
        <v>211.45544934898797</v>
      </c>
      <c r="AS48" s="391">
        <f>IF('ACS 12.1'!AN48&lt;&gt;0,($AR48*(1+Inputs!$M$136)),0)</f>
        <v>214.90563285840298</v>
      </c>
      <c r="AT48" s="272">
        <f>IF('ACS 12.1'!AO48&lt;&gt;0,($AR48*(1+Inputs!$M$136)),0)</f>
        <v>214.90563285840298</v>
      </c>
      <c r="AU48" s="272">
        <f>IF('ACS 12.1'!AP48&lt;&gt;0,($AR48*(1+Inputs!$M$136)),0)</f>
        <v>0</v>
      </c>
      <c r="AV48" s="308">
        <f>IF('ACS 12.1'!AQ48&lt;&gt;0,($AR48*(1+Inputs!$M$136)),0)</f>
        <v>214.90563285840298</v>
      </c>
      <c r="AW48" s="272">
        <f>IF('ACS 12.1'!AR48&lt;&gt;0,($AR48*(1+Inputs!$M$136)),0)</f>
        <v>214.90563285840298</v>
      </c>
      <c r="AX48" s="272">
        <f>IF('ACS 12.1'!AS48&lt;&gt;0,($AY48*(1+Inputs!$M$136)),0)</f>
        <v>218.41211080849232</v>
      </c>
      <c r="AY48" s="317">
        <f>AR48*(1+Inputs!$M$136)</f>
        <v>214.90563285840298</v>
      </c>
      <c r="AZ48" s="391">
        <f>IF('ACS 12.1'!AU48&lt;&gt;0,($AY48*(1+Inputs!$M$136)),0)</f>
        <v>218.41211080849232</v>
      </c>
      <c r="BA48" s="272">
        <f>IF('ACS 12.1'!AV48&lt;&gt;0,($AY48*(1+Inputs!$M$136)),0)</f>
        <v>218.41211080849232</v>
      </c>
      <c r="BB48" s="272">
        <f>IF('ACS 12.1'!AW48&lt;&gt;0,($AY48*(1+Inputs!$M$136)),0)</f>
        <v>0</v>
      </c>
      <c r="BC48" s="308">
        <f>IF('ACS 12.1'!AX48&lt;&gt;0,($AY48*(1+Inputs!$M$136)),0)</f>
        <v>218.41211080849232</v>
      </c>
      <c r="BD48" s="272">
        <f>IF('ACS 12.1'!AY48&lt;&gt;0,($AY48*(1+Inputs!$M$136)),0)</f>
        <v>218.41211080849232</v>
      </c>
      <c r="BE48" s="272">
        <f>IF('ACS 12.1'!AZ48&lt;&gt;0,($AY48*(1+Inputs!$M$136)),0)</f>
        <v>218.41211080849232</v>
      </c>
      <c r="BF48" s="317">
        <f>AY48*(1+Inputs!$M$136)</f>
        <v>218.41211080849232</v>
      </c>
      <c r="BG48" s="391">
        <f>IF('ACS 12.1'!BB48&lt;&gt;0,($BF48*(1+Inputs!$M$136)),0)</f>
        <v>221.97580171968895</v>
      </c>
      <c r="BH48" s="272">
        <f>IF('ACS 12.1'!BC48&lt;&gt;0,($BF48*(1+Inputs!$M$136)),0)</f>
        <v>221.97580171968895</v>
      </c>
      <c r="BI48" s="272">
        <f>IF('ACS 12.1'!BD48&lt;&gt;0,($BF48*(1+Inputs!$M$136)),0)</f>
        <v>0</v>
      </c>
      <c r="BJ48" s="308">
        <f>IF('ACS 12.1'!BE48&lt;&gt;0,($BF48*(1+Inputs!$M$136)),0)</f>
        <v>221.97580171968895</v>
      </c>
      <c r="BK48" s="272">
        <f>IF('ACS 12.1'!BF48&lt;&gt;0,($BF48*(1+Inputs!$M$136)),0)</f>
        <v>221.97580171968895</v>
      </c>
      <c r="BL48" s="272">
        <f>IF('ACS 12.1'!BG48&lt;&gt;0,($BF48*(1+Inputs!$M$136)),0)</f>
        <v>221.97580171968895</v>
      </c>
      <c r="BM48" s="317">
        <f>BF48*(1+Inputs!$M$136)</f>
        <v>221.97580171968895</v>
      </c>
      <c r="BN48" s="391">
        <f>IF('ACS 12.1'!BI48&lt;&gt;0,($BM48*(1+Inputs!$M$136)),0)</f>
        <v>225.59763909933704</v>
      </c>
      <c r="BO48" s="272">
        <f>IF('ACS 12.1'!BJ48&lt;&gt;0,($BM48*(1+Inputs!$M$136)),0)</f>
        <v>225.59763909933704</v>
      </c>
      <c r="BP48" s="272">
        <f>IF('ACS 12.1'!BK48&lt;&gt;0,($BM48*(1+Inputs!$M$136)),0)</f>
        <v>0</v>
      </c>
      <c r="BQ48" s="308">
        <f>IF('ACS 12.1'!BL48&lt;&gt;0,($BM48*(1+Inputs!$M$136)),0)</f>
        <v>225.59763909933704</v>
      </c>
      <c r="BR48" s="272">
        <f>IF('ACS 12.1'!BM48&lt;&gt;0,($BM48*(1+Inputs!$M$136)),0)</f>
        <v>225.59763909933704</v>
      </c>
      <c r="BS48" s="272">
        <f>IF('ACS 12.1'!BN48&lt;&gt;0,($BM48*(1+Inputs!$M$136)),0)</f>
        <v>225.59763909933704</v>
      </c>
      <c r="BT48" s="317">
        <f>BM48*(1+Inputs!$M$136)</f>
        <v>225.59763909933704</v>
      </c>
      <c r="BU48" s="60"/>
      <c r="BV48" s="53"/>
      <c r="BW48" s="60"/>
      <c r="BX48" s="60"/>
      <c r="BY48" s="60"/>
      <c r="BZ48" s="60"/>
      <c r="CA48" s="60"/>
      <c r="CB48" s="60"/>
      <c r="CC48" s="35"/>
      <c r="CD48" s="35"/>
      <c r="CE48" s="35"/>
      <c r="CF48" s="35"/>
    </row>
    <row r="49" spans="1:84">
      <c r="B49" s="314" t="s">
        <v>72</v>
      </c>
      <c r="C49" s="391">
        <f>IFERROR('2011-20 Revenue'!C49/'ACS 12.1'!C49,0)</f>
        <v>6.9698909652572416</v>
      </c>
      <c r="D49" s="272">
        <f>IFERROR('2011-20 Revenue'!D49/'ACS 12.1'!D49,0)</f>
        <v>6.9698909652572425</v>
      </c>
      <c r="E49" s="272">
        <f>IFERROR('2011-20 Revenue'!E49/'ACS 12.1'!E49,0)</f>
        <v>0</v>
      </c>
      <c r="F49" s="308">
        <f>IFERROR('2011-20 Revenue'!F49/'ACS 12.1'!F49,0)</f>
        <v>0</v>
      </c>
      <c r="G49" s="272">
        <f>IFERROR('2011-20 Revenue'!G49/'ACS 12.1'!G49,0)</f>
        <v>0</v>
      </c>
      <c r="H49" s="684"/>
      <c r="I49" s="321">
        <f>IFERROR('2011-20 Revenue'!I49/'ACS 12.1'!H49,0)</f>
        <v>6.9698909652572425</v>
      </c>
      <c r="J49" s="391">
        <f>IFERROR('2011-20 Revenue'!J49/'ACS 12.1'!I49,0)</f>
        <v>5.0458326869376364</v>
      </c>
      <c r="K49" s="272">
        <f>IFERROR('2011-20 Revenue'!K49/'ACS 12.1'!J49,0)</f>
        <v>5.0458326869376355</v>
      </c>
      <c r="L49" s="272">
        <f>IFERROR('2011-20 Revenue'!L49/'ACS 12.1'!K49,0)</f>
        <v>0</v>
      </c>
      <c r="M49" s="308">
        <f>IFERROR('2011-20 Revenue'!M49/'ACS 12.1'!L49,0)</f>
        <v>0</v>
      </c>
      <c r="N49" s="272">
        <f>IFERROR('2011-20 Revenue'!N49/'ACS 12.1'!M49,0)</f>
        <v>0</v>
      </c>
      <c r="O49" s="684"/>
      <c r="P49" s="317">
        <f>IFERROR('2011-20 Revenue'!P49/'ACS 12.1'!N49,0)</f>
        <v>5.0458326869376355</v>
      </c>
      <c r="Q49" s="391">
        <f>IFERROR('2011-20 Revenue'!Q49/'ACS 12.1'!O49,0)</f>
        <v>8.9629249255417474</v>
      </c>
      <c r="R49" s="272">
        <f>IFERROR('2011-20 Revenue'!R49/'ACS 12.1'!P49,0)</f>
        <v>8.9629249255417474</v>
      </c>
      <c r="S49" s="272">
        <f>IFERROR('2011-20 Revenue'!S49/'ACS 12.1'!Q49,0)</f>
        <v>0</v>
      </c>
      <c r="T49" s="308">
        <f>IFERROR('2011-20 Revenue'!T49/'ACS 12.1'!R49,0)</f>
        <v>0</v>
      </c>
      <c r="U49" s="272">
        <f>IFERROR('2011-20 Revenue'!U49/'ACS 12.1'!S49,0)</f>
        <v>0</v>
      </c>
      <c r="V49" s="684"/>
      <c r="W49" s="317">
        <f>IFERROR('2011-20 Revenue'!W49/'ACS 12.1'!T49,0)</f>
        <v>8.9629249255417474</v>
      </c>
      <c r="X49" s="586">
        <f>IFERROR('2011-20 Revenue'!X49/'ACS 12.1'!U49,0)</f>
        <v>3.9067854694996567</v>
      </c>
      <c r="Y49" s="587">
        <f>IFERROR('2011-20 Revenue'!Y49/'ACS 12.1'!V49,0)</f>
        <v>3.9067854694996567</v>
      </c>
      <c r="Z49" s="587">
        <f>IFERROR('2011-20 Revenue'!Z49/'ACS 12.1'!W49,0)</f>
        <v>0</v>
      </c>
      <c r="AA49" s="588">
        <f>IFERROR('2011-20 Revenue'!AA49/'ACS 12.1'!X49,0)</f>
        <v>0</v>
      </c>
      <c r="AB49" s="587">
        <f>IFERROR('2011-20 Revenue'!AB49/'ACS 12.1'!Y49,0)</f>
        <v>0</v>
      </c>
      <c r="AC49" s="1054"/>
      <c r="AD49" s="583">
        <f>IFERROR('2011-20 Revenue'!AD49/'ACS 12.1'!Z49,0)</f>
        <v>3.9067854694996571</v>
      </c>
      <c r="AE49" s="391">
        <f>X49*(1+Inputs!$L$136)</f>
        <v>3.970529992722815</v>
      </c>
      <c r="AF49" s="272">
        <f>Y49*(1+Inputs!$L$136)</f>
        <v>3.970529992722815</v>
      </c>
      <c r="AG49" s="272">
        <f>Z49*(1+Inputs!$L$136)</f>
        <v>0</v>
      </c>
      <c r="AH49" s="308">
        <f>AA49*(1+Inputs!$L$136)</f>
        <v>0</v>
      </c>
      <c r="AI49" s="272">
        <f>AB49*(1+Inputs!$L$136)</f>
        <v>0</v>
      </c>
      <c r="AJ49" s="272"/>
      <c r="AK49" s="317">
        <f>AD49*(1+Inputs!$L$136)</f>
        <v>3.9705299927228155</v>
      </c>
      <c r="AL49" s="391">
        <f>IF('ACS 12.1'!AG49&lt;&gt;0,($AK49*(1+Inputs!$M$136)),0)</f>
        <v>4.0353145946174722</v>
      </c>
      <c r="AM49" s="272">
        <f>IF('ACS 12.1'!AH49&lt;&gt;0,($AK49*(1+Inputs!$M$136)),0)</f>
        <v>4.0353145946174722</v>
      </c>
      <c r="AN49" s="272">
        <f>IF('ACS 12.1'!AI49&lt;&gt;0,($AK49*(1+Inputs!$M$136)),0)</f>
        <v>0</v>
      </c>
      <c r="AO49" s="308">
        <f>IF('ACS 12.1'!AJ49&lt;&gt;0,($AK49*(1+Inputs!$M$136)),0)</f>
        <v>4.0353145946174722</v>
      </c>
      <c r="AP49" s="272">
        <f>IF('ACS 12.1'!AK49&lt;&gt;0,($AK49*(1+Inputs!$M$136)),0)</f>
        <v>4.0353145946174722</v>
      </c>
      <c r="AQ49" s="272">
        <f>IF('ACS 12.1'!AL49&lt;&gt;0,($AY49*(1+Inputs!$M$136)),0)</f>
        <v>4.1680721925123372</v>
      </c>
      <c r="AR49" s="317">
        <f>AK49*(1+Inputs!$M$136)</f>
        <v>4.0353145946174722</v>
      </c>
      <c r="AS49" s="391">
        <f>IF('ACS 12.1'!AN49&lt;&gt;0,($AR49*(1+Inputs!$M$136)),0)</f>
        <v>4.1011562454830077</v>
      </c>
      <c r="AT49" s="272">
        <f>IF('ACS 12.1'!AO49&lt;&gt;0,($AR49*(1+Inputs!$M$136)),0)</f>
        <v>4.1011562454830077</v>
      </c>
      <c r="AU49" s="272">
        <f>IF('ACS 12.1'!AP49&lt;&gt;0,($AR49*(1+Inputs!$M$136)),0)</f>
        <v>0</v>
      </c>
      <c r="AV49" s="308">
        <f>IF('ACS 12.1'!AQ49&lt;&gt;0,($AR49*(1+Inputs!$M$136)),0)</f>
        <v>4.1011562454830077</v>
      </c>
      <c r="AW49" s="272">
        <f>IF('ACS 12.1'!AR49&lt;&gt;0,($AR49*(1+Inputs!$M$136)),0)</f>
        <v>4.1011562454830077</v>
      </c>
      <c r="AX49" s="272">
        <f>IF('ACS 12.1'!AS49&lt;&gt;0,($AY49*(1+Inputs!$M$136)),0)</f>
        <v>4.1680721925123372</v>
      </c>
      <c r="AY49" s="317">
        <f>AR49*(1+Inputs!$M$136)</f>
        <v>4.1011562454830077</v>
      </c>
      <c r="AZ49" s="391">
        <f>IF('ACS 12.1'!AU49&lt;&gt;0,($AY49*(1+Inputs!$M$136)),0)</f>
        <v>4.1680721925123372</v>
      </c>
      <c r="BA49" s="272">
        <f>IF('ACS 12.1'!AV49&lt;&gt;0,($AY49*(1+Inputs!$M$136)),0)</f>
        <v>4.1680721925123372</v>
      </c>
      <c r="BB49" s="272">
        <f>IF('ACS 12.1'!AW49&lt;&gt;0,($AY49*(1+Inputs!$M$136)),0)</f>
        <v>0</v>
      </c>
      <c r="BC49" s="308">
        <f>IF('ACS 12.1'!AX49&lt;&gt;0,($AY49*(1+Inputs!$M$136)),0)</f>
        <v>4.1680721925123372</v>
      </c>
      <c r="BD49" s="272">
        <f>IF('ACS 12.1'!AY49&lt;&gt;0,($AY49*(1+Inputs!$M$136)),0)</f>
        <v>4.1680721925123372</v>
      </c>
      <c r="BE49" s="272">
        <f>IF('ACS 12.1'!AZ49&lt;&gt;0,($AY49*(1+Inputs!$M$136)),0)</f>
        <v>4.1680721925123372</v>
      </c>
      <c r="BF49" s="317">
        <f>AY49*(1+Inputs!$M$136)</f>
        <v>4.1680721925123372</v>
      </c>
      <c r="BG49" s="391">
        <f>IF('ACS 12.1'!BB49&lt;&gt;0,($BF49*(1+Inputs!$M$136)),0)</f>
        <v>4.2360799643098073</v>
      </c>
      <c r="BH49" s="272">
        <f>IF('ACS 12.1'!BC49&lt;&gt;0,($BF49*(1+Inputs!$M$136)),0)</f>
        <v>4.2360799643098073</v>
      </c>
      <c r="BI49" s="272">
        <f>IF('ACS 12.1'!BD49&lt;&gt;0,($BF49*(1+Inputs!$M$136)),0)</f>
        <v>0</v>
      </c>
      <c r="BJ49" s="308">
        <f>IF('ACS 12.1'!BE49&lt;&gt;0,($BF49*(1+Inputs!$M$136)),0)</f>
        <v>4.2360799643098073</v>
      </c>
      <c r="BK49" s="272">
        <f>IF('ACS 12.1'!BF49&lt;&gt;0,($BF49*(1+Inputs!$M$136)),0)</f>
        <v>4.2360799643098073</v>
      </c>
      <c r="BL49" s="272">
        <f>IF('ACS 12.1'!BG49&lt;&gt;0,($BF49*(1+Inputs!$M$136)),0)</f>
        <v>4.2360799643098073</v>
      </c>
      <c r="BM49" s="317">
        <f>BF49*(1+Inputs!$M$136)</f>
        <v>4.2360799643098073</v>
      </c>
      <c r="BN49" s="391">
        <f>IF('ACS 12.1'!BI49&lt;&gt;0,($BM49*(1+Inputs!$M$136)),0)</f>
        <v>4.3051973754828055</v>
      </c>
      <c r="BO49" s="272">
        <f>IF('ACS 12.1'!BJ49&lt;&gt;0,($BM49*(1+Inputs!$M$136)),0)</f>
        <v>4.3051973754828055</v>
      </c>
      <c r="BP49" s="272">
        <f>IF('ACS 12.1'!BK49&lt;&gt;0,($BM49*(1+Inputs!$M$136)),0)</f>
        <v>0</v>
      </c>
      <c r="BQ49" s="308">
        <f>IF('ACS 12.1'!BL49&lt;&gt;0,($BM49*(1+Inputs!$M$136)),0)</f>
        <v>4.3051973754828055</v>
      </c>
      <c r="BR49" s="272">
        <f>IF('ACS 12.1'!BM49&lt;&gt;0,($BM49*(1+Inputs!$M$136)),0)</f>
        <v>4.3051973754828055</v>
      </c>
      <c r="BS49" s="272">
        <f>IF('ACS 12.1'!BN49&lt;&gt;0,($BM49*(1+Inputs!$M$136)),0)</f>
        <v>4.3051973754828055</v>
      </c>
      <c r="BT49" s="317">
        <f>BM49*(1+Inputs!$M$136)</f>
        <v>4.3051973754828055</v>
      </c>
      <c r="BU49" s="60"/>
      <c r="BV49" s="53"/>
      <c r="BW49" s="60"/>
      <c r="BX49" s="60"/>
      <c r="BY49" s="60"/>
      <c r="BZ49" s="60"/>
      <c r="CA49" s="60"/>
      <c r="CB49" s="60"/>
      <c r="CC49" s="35"/>
      <c r="CD49" s="35"/>
      <c r="CE49" s="35"/>
      <c r="CF49" s="35"/>
    </row>
    <row r="50" spans="1:84">
      <c r="B50" s="314"/>
      <c r="C50" s="391"/>
      <c r="D50" s="272"/>
      <c r="E50" s="272"/>
      <c r="F50" s="308"/>
      <c r="G50" s="272"/>
      <c r="H50" s="684"/>
      <c r="I50" s="321"/>
      <c r="J50" s="391"/>
      <c r="K50" s="272"/>
      <c r="L50" s="272"/>
      <c r="M50" s="308"/>
      <c r="N50" s="272"/>
      <c r="O50" s="684"/>
      <c r="P50" s="317"/>
      <c r="Q50" s="391"/>
      <c r="R50" s="272"/>
      <c r="S50" s="272"/>
      <c r="T50" s="308"/>
      <c r="U50" s="272"/>
      <c r="V50" s="684"/>
      <c r="W50" s="317"/>
      <c r="X50" s="586"/>
      <c r="Y50" s="587"/>
      <c r="Z50" s="587"/>
      <c r="AA50" s="588"/>
      <c r="AB50" s="587"/>
      <c r="AC50" s="1054"/>
      <c r="AD50" s="583"/>
      <c r="AE50" s="391"/>
      <c r="AF50" s="272"/>
      <c r="AG50" s="272"/>
      <c r="AH50" s="308"/>
      <c r="AI50" s="272"/>
      <c r="AJ50" s="272"/>
      <c r="AK50" s="317"/>
      <c r="AL50" s="391"/>
      <c r="AM50" s="272"/>
      <c r="AN50" s="272"/>
      <c r="AO50" s="308"/>
      <c r="AP50" s="272"/>
      <c r="AQ50" s="272"/>
      <c r="AR50" s="317"/>
      <c r="AS50" s="391"/>
      <c r="AT50" s="272"/>
      <c r="AU50" s="272"/>
      <c r="AV50" s="308"/>
      <c r="AW50" s="272"/>
      <c r="AX50" s="272"/>
      <c r="AY50" s="317"/>
      <c r="AZ50" s="391"/>
      <c r="BA50" s="272"/>
      <c r="BB50" s="272"/>
      <c r="BC50" s="308"/>
      <c r="BD50" s="272"/>
      <c r="BE50" s="272"/>
      <c r="BF50" s="317"/>
      <c r="BG50" s="391"/>
      <c r="BH50" s="272"/>
      <c r="BI50" s="272"/>
      <c r="BJ50" s="308"/>
      <c r="BK50" s="272"/>
      <c r="BL50" s="272"/>
      <c r="BM50" s="317"/>
      <c r="BN50" s="391"/>
      <c r="BO50" s="272"/>
      <c r="BP50" s="272"/>
      <c r="BQ50" s="308"/>
      <c r="BR50" s="272"/>
      <c r="BS50" s="272"/>
      <c r="BT50" s="317"/>
      <c r="BU50" s="60"/>
      <c r="BV50" s="53"/>
      <c r="BW50" s="60"/>
      <c r="BX50" s="60"/>
      <c r="BY50" s="60"/>
      <c r="BZ50" s="60"/>
      <c r="CA50" s="60"/>
      <c r="CB50" s="60"/>
      <c r="CC50" s="35"/>
      <c r="CD50" s="35"/>
      <c r="CE50" s="35"/>
      <c r="CF50" s="35"/>
    </row>
    <row r="51" spans="1:84">
      <c r="B51" s="309" t="s">
        <v>73</v>
      </c>
      <c r="C51" s="391"/>
      <c r="D51" s="272"/>
      <c r="E51" s="272"/>
      <c r="F51" s="308"/>
      <c r="G51" s="272"/>
      <c r="H51" s="684"/>
      <c r="I51" s="321"/>
      <c r="J51" s="391"/>
      <c r="K51" s="272"/>
      <c r="L51" s="272"/>
      <c r="M51" s="308"/>
      <c r="N51" s="272"/>
      <c r="O51" s="684"/>
      <c r="P51" s="317"/>
      <c r="Q51" s="391"/>
      <c r="R51" s="272"/>
      <c r="S51" s="272"/>
      <c r="T51" s="308"/>
      <c r="U51" s="272"/>
      <c r="V51" s="684"/>
      <c r="W51" s="317"/>
      <c r="X51" s="586"/>
      <c r="Y51" s="587"/>
      <c r="Z51" s="587"/>
      <c r="AA51" s="588"/>
      <c r="AB51" s="587"/>
      <c r="AC51" s="1054"/>
      <c r="AD51" s="583"/>
      <c r="AE51" s="391"/>
      <c r="AF51" s="272"/>
      <c r="AG51" s="272"/>
      <c r="AH51" s="308"/>
      <c r="AI51" s="272"/>
      <c r="AJ51" s="272"/>
      <c r="AK51" s="317"/>
      <c r="AL51" s="391"/>
      <c r="AM51" s="272"/>
      <c r="AN51" s="272"/>
      <c r="AO51" s="308"/>
      <c r="AP51" s="272"/>
      <c r="AQ51" s="272"/>
      <c r="AR51" s="317"/>
      <c r="AS51" s="391"/>
      <c r="AT51" s="272"/>
      <c r="AU51" s="272"/>
      <c r="AV51" s="308"/>
      <c r="AW51" s="272"/>
      <c r="AX51" s="272"/>
      <c r="AY51" s="317"/>
      <c r="AZ51" s="391"/>
      <c r="BA51" s="272"/>
      <c r="BB51" s="272"/>
      <c r="BC51" s="308"/>
      <c r="BD51" s="272"/>
      <c r="BE51" s="272"/>
      <c r="BF51" s="317"/>
      <c r="BG51" s="391"/>
      <c r="BH51" s="272"/>
      <c r="BI51" s="272"/>
      <c r="BJ51" s="308"/>
      <c r="BK51" s="272"/>
      <c r="BL51" s="272"/>
      <c r="BM51" s="317"/>
      <c r="BN51" s="391"/>
      <c r="BO51" s="272"/>
      <c r="BP51" s="272"/>
      <c r="BQ51" s="308"/>
      <c r="BR51" s="272"/>
      <c r="BS51" s="272"/>
      <c r="BT51" s="317"/>
      <c r="BU51" s="60"/>
      <c r="BV51" s="53"/>
      <c r="BW51" s="60"/>
      <c r="BX51" s="60"/>
      <c r="BY51" s="60"/>
      <c r="BZ51" s="60"/>
      <c r="CA51" s="60"/>
      <c r="CB51" s="60"/>
      <c r="CC51" s="35"/>
      <c r="CD51" s="35"/>
      <c r="CE51" s="35"/>
      <c r="CF51" s="35"/>
    </row>
    <row r="52" spans="1:84">
      <c r="B52" s="314" t="s">
        <v>67</v>
      </c>
      <c r="C52" s="391">
        <f>IFERROR('2011-20 Revenue'!C52/'ACS 12.1'!C52,0)</f>
        <v>50.775794010067735</v>
      </c>
      <c r="D52" s="272">
        <f>IFERROR('2011-20 Revenue'!D52/'ACS 12.1'!D52,0)</f>
        <v>50.775794010067735</v>
      </c>
      <c r="E52" s="272">
        <f>IFERROR('2011-20 Revenue'!E52/'ACS 12.1'!E52,0)</f>
        <v>0</v>
      </c>
      <c r="F52" s="308">
        <f>IFERROR('2011-20 Revenue'!F52/'ACS 12.1'!F52,0)</f>
        <v>0</v>
      </c>
      <c r="G52" s="272">
        <f>IFERROR('2011-20 Revenue'!G52/'ACS 12.1'!G52,0)</f>
        <v>0</v>
      </c>
      <c r="H52" s="684"/>
      <c r="I52" s="321">
        <f>IFERROR('2011-20 Revenue'!I52/'ACS 12.1'!H52,0)</f>
        <v>50.775794010067727</v>
      </c>
      <c r="J52" s="391">
        <f>IFERROR('2011-20 Revenue'!J52/'ACS 12.1'!I52,0)</f>
        <v>12</v>
      </c>
      <c r="K52" s="272">
        <f>IFERROR('2011-20 Revenue'!K52/'ACS 12.1'!J52,0)</f>
        <v>11.999999999999998</v>
      </c>
      <c r="L52" s="272">
        <f>IFERROR('2011-20 Revenue'!L52/'ACS 12.1'!K52,0)</f>
        <v>0</v>
      </c>
      <c r="M52" s="308">
        <f>IFERROR('2011-20 Revenue'!M52/'ACS 12.1'!L52,0)</f>
        <v>0</v>
      </c>
      <c r="N52" s="272">
        <f>IFERROR('2011-20 Revenue'!N52/'ACS 12.1'!M52,0)</f>
        <v>0</v>
      </c>
      <c r="O52" s="684"/>
      <c r="P52" s="317">
        <f>IFERROR('2011-20 Revenue'!P52/'ACS 12.1'!N52,0)</f>
        <v>11.999999999999998</v>
      </c>
      <c r="Q52" s="391">
        <f>IFERROR('2011-20 Revenue'!Q52/'ACS 12.1'!O52,0)</f>
        <v>2</v>
      </c>
      <c r="R52" s="272">
        <f>IFERROR('2011-20 Revenue'!R52/'ACS 12.1'!P52,0)</f>
        <v>2</v>
      </c>
      <c r="S52" s="272">
        <f>IFERROR('2011-20 Revenue'!S52/'ACS 12.1'!Q52,0)</f>
        <v>0</v>
      </c>
      <c r="T52" s="308">
        <f>IFERROR('2011-20 Revenue'!T52/'ACS 12.1'!R52,0)</f>
        <v>0</v>
      </c>
      <c r="U52" s="272">
        <f>IFERROR('2011-20 Revenue'!U52/'ACS 12.1'!S52,0)</f>
        <v>0</v>
      </c>
      <c r="V52" s="684"/>
      <c r="W52" s="317">
        <f>IFERROR('2011-20 Revenue'!W52/'ACS 12.1'!T52,0)</f>
        <v>2</v>
      </c>
      <c r="X52" s="586">
        <f>IFERROR('2011-20 Revenue'!X52/'ACS 12.1'!U52,0)</f>
        <v>5</v>
      </c>
      <c r="Y52" s="587">
        <f>IFERROR('2011-20 Revenue'!Y52/'ACS 12.1'!V52,0)</f>
        <v>5</v>
      </c>
      <c r="Z52" s="587">
        <f>IFERROR('2011-20 Revenue'!Z52/'ACS 12.1'!W52,0)</f>
        <v>0</v>
      </c>
      <c r="AA52" s="588">
        <f>IFERROR('2011-20 Revenue'!AA52/'ACS 12.1'!X52,0)</f>
        <v>0</v>
      </c>
      <c r="AB52" s="587">
        <f>IFERROR('2011-20 Revenue'!AB52/'ACS 12.1'!Y52,0)</f>
        <v>0</v>
      </c>
      <c r="AC52" s="1054"/>
      <c r="AD52" s="583">
        <f>IFERROR('2011-20 Revenue'!AD52/'ACS 12.1'!Z52,0)</f>
        <v>5</v>
      </c>
      <c r="AE52" s="391">
        <f>X52*(1+Inputs!$L$136)</f>
        <v>5.0815818064759544</v>
      </c>
      <c r="AF52" s="272">
        <f>Y52*(1+Inputs!$L$136)</f>
        <v>5.0815818064759544</v>
      </c>
      <c r="AG52" s="272">
        <f>Z52*(1+Inputs!$L$136)</f>
        <v>0</v>
      </c>
      <c r="AH52" s="308">
        <f>AA52*(1+Inputs!$L$136)</f>
        <v>0</v>
      </c>
      <c r="AI52" s="272">
        <f>AB52*(1+Inputs!$L$136)</f>
        <v>0</v>
      </c>
      <c r="AJ52" s="272"/>
      <c r="AK52" s="317">
        <f>AD52*(1+Inputs!$L$136)</f>
        <v>5.0815818064759544</v>
      </c>
      <c r="AL52" s="391">
        <f>IF('ACS 12.1'!AG52&lt;&gt;0,($AK52*(1+Inputs!$M$136)),0)</f>
        <v>5.1644947311814846</v>
      </c>
      <c r="AM52" s="272">
        <f>IF('ACS 12.1'!AH52&lt;&gt;0,($AK52*(1+Inputs!$M$136)),0)</f>
        <v>5.1644947311814846</v>
      </c>
      <c r="AN52" s="272">
        <f>IF('ACS 12.1'!AI52&lt;&gt;0,($AK52*(1+Inputs!$M$136)),0)</f>
        <v>0</v>
      </c>
      <c r="AO52" s="308">
        <f>IF('ACS 12.1'!AJ52&lt;&gt;0,($AK52*(1+Inputs!$M$136)),0)</f>
        <v>5.1644947311814846</v>
      </c>
      <c r="AP52" s="272">
        <f>IF('ACS 12.1'!AK52&lt;&gt;0,($AK52*(1+Inputs!$M$136)),0)</f>
        <v>5.1644947311814846</v>
      </c>
      <c r="AQ52" s="272">
        <f>IF('ACS 12.1'!AL52&lt;&gt;0,($AY52*(1+Inputs!$M$136)),0)</f>
        <v>5.334401165680263</v>
      </c>
      <c r="AR52" s="317">
        <f>AK52*(1+Inputs!$M$136)</f>
        <v>5.1644947311814846</v>
      </c>
      <c r="AS52" s="391">
        <f>IF('ACS 12.1'!AN52&lt;&gt;0,($AR52*(1+Inputs!$M$136)),0)</f>
        <v>5.2487604931225516</v>
      </c>
      <c r="AT52" s="272">
        <f>IF('ACS 12.1'!AO52&lt;&gt;0,($AR52*(1+Inputs!$M$136)),0)</f>
        <v>5.2487604931225516</v>
      </c>
      <c r="AU52" s="272">
        <f>IF('ACS 12.1'!AP52&lt;&gt;0,($AR52*(1+Inputs!$M$136)),0)</f>
        <v>0</v>
      </c>
      <c r="AV52" s="308">
        <f>IF('ACS 12.1'!AQ52&lt;&gt;0,($AR52*(1+Inputs!$M$136)),0)</f>
        <v>5.2487604931225516</v>
      </c>
      <c r="AW52" s="272">
        <f>IF('ACS 12.1'!AR52&lt;&gt;0,($AR52*(1+Inputs!$M$136)),0)</f>
        <v>5.2487604931225516</v>
      </c>
      <c r="AX52" s="272">
        <f>IF('ACS 12.1'!AS52&lt;&gt;0,($AY52*(1+Inputs!$M$136)),0)</f>
        <v>5.334401165680263</v>
      </c>
      <c r="AY52" s="317">
        <f>AR52*(1+Inputs!$M$136)</f>
        <v>5.2487604931225516</v>
      </c>
      <c r="AZ52" s="391">
        <f>IF('ACS 12.1'!AU52&lt;&gt;0,($AY52*(1+Inputs!$M$136)),0)</f>
        <v>5.334401165680263</v>
      </c>
      <c r="BA52" s="272">
        <f>IF('ACS 12.1'!AV52&lt;&gt;0,($AY52*(1+Inputs!$M$136)),0)</f>
        <v>5.334401165680263</v>
      </c>
      <c r="BB52" s="272">
        <f>IF('ACS 12.1'!AW52&lt;&gt;0,($AY52*(1+Inputs!$M$136)),0)</f>
        <v>0</v>
      </c>
      <c r="BC52" s="308">
        <f>IF('ACS 12.1'!AX52&lt;&gt;0,($AY52*(1+Inputs!$M$136)),0)</f>
        <v>5.334401165680263</v>
      </c>
      <c r="BD52" s="272">
        <f>IF('ACS 12.1'!AY52&lt;&gt;0,($AY52*(1+Inputs!$M$136)),0)</f>
        <v>5.334401165680263</v>
      </c>
      <c r="BE52" s="272">
        <f>IF('ACS 12.1'!AZ52&lt;&gt;0,($AY52*(1+Inputs!$M$136)),0)</f>
        <v>5.334401165680263</v>
      </c>
      <c r="BF52" s="317">
        <f>AY52*(1+Inputs!$M$136)</f>
        <v>5.334401165680263</v>
      </c>
      <c r="BG52" s="391">
        <f>IF('ACS 12.1'!BB52&lt;&gt;0,($BF52*(1+Inputs!$M$136)),0)</f>
        <v>5.4214391823929899</v>
      </c>
      <c r="BH52" s="272">
        <f>IF('ACS 12.1'!BC52&lt;&gt;0,($BF52*(1+Inputs!$M$136)),0)</f>
        <v>5.4214391823929899</v>
      </c>
      <c r="BI52" s="272">
        <f>IF('ACS 12.1'!BD52&lt;&gt;0,($BF52*(1+Inputs!$M$136)),0)</f>
        <v>0</v>
      </c>
      <c r="BJ52" s="308">
        <f>IF('ACS 12.1'!BE52&lt;&gt;0,($BF52*(1+Inputs!$M$136)),0)</f>
        <v>5.4214391823929899</v>
      </c>
      <c r="BK52" s="272">
        <f>IF('ACS 12.1'!BF52&lt;&gt;0,($BF52*(1+Inputs!$M$136)),0)</f>
        <v>5.4214391823929899</v>
      </c>
      <c r="BL52" s="272">
        <f>IF('ACS 12.1'!BG52&lt;&gt;0,($BF52*(1+Inputs!$M$136)),0)</f>
        <v>5.4214391823929899</v>
      </c>
      <c r="BM52" s="317">
        <f>BF52*(1+Inputs!$M$136)</f>
        <v>5.4214391823929899</v>
      </c>
      <c r="BN52" s="391">
        <f>IF('ACS 12.1'!BI52&lt;&gt;0,($BM52*(1+Inputs!$M$136)),0)</f>
        <v>5.5098973428328177</v>
      </c>
      <c r="BO52" s="272">
        <f>IF('ACS 12.1'!BJ52&lt;&gt;0,($BM52*(1+Inputs!$M$136)),0)</f>
        <v>5.5098973428328177</v>
      </c>
      <c r="BP52" s="272">
        <f>IF('ACS 12.1'!BK52&lt;&gt;0,($BM52*(1+Inputs!$M$136)),0)</f>
        <v>0</v>
      </c>
      <c r="BQ52" s="308">
        <f>IF('ACS 12.1'!BL52&lt;&gt;0,($BM52*(1+Inputs!$M$136)),0)</f>
        <v>5.5098973428328177</v>
      </c>
      <c r="BR52" s="272">
        <f>IF('ACS 12.1'!BM52&lt;&gt;0,($BM52*(1+Inputs!$M$136)),0)</f>
        <v>5.5098973428328177</v>
      </c>
      <c r="BS52" s="272">
        <f>IF('ACS 12.1'!BN52&lt;&gt;0,($BM52*(1+Inputs!$M$136)),0)</f>
        <v>5.5098973428328177</v>
      </c>
      <c r="BT52" s="317">
        <f>BM52*(1+Inputs!$M$136)</f>
        <v>5.5098973428328177</v>
      </c>
      <c r="BU52" s="60"/>
      <c r="BV52" s="53"/>
      <c r="BW52" s="60"/>
      <c r="BX52" s="60"/>
      <c r="BY52" s="60"/>
      <c r="BZ52" s="60"/>
      <c r="CA52" s="60"/>
      <c r="CB52" s="60"/>
      <c r="CC52" s="35"/>
      <c r="CD52" s="35"/>
      <c r="CE52" s="35"/>
      <c r="CF52" s="35"/>
    </row>
    <row r="53" spans="1:84">
      <c r="B53" s="314" t="s">
        <v>68</v>
      </c>
      <c r="C53" s="391">
        <f>IFERROR('2011-20 Revenue'!C53/'ACS 12.1'!C53,0)</f>
        <v>0</v>
      </c>
      <c r="D53" s="272">
        <f>IFERROR('2011-20 Revenue'!D53/'ACS 12.1'!D53,0)</f>
        <v>0</v>
      </c>
      <c r="E53" s="272">
        <f>IFERROR('2011-20 Revenue'!E53/'ACS 12.1'!E53,0)</f>
        <v>0</v>
      </c>
      <c r="F53" s="308">
        <f>IFERROR('2011-20 Revenue'!F53/'ACS 12.1'!F53,0)</f>
        <v>0</v>
      </c>
      <c r="G53" s="272">
        <f>IFERROR('2011-20 Revenue'!G53/'ACS 12.1'!G53,0)</f>
        <v>0</v>
      </c>
      <c r="H53" s="684"/>
      <c r="I53" s="321">
        <f>IFERROR('2011-20 Revenue'!I53/'ACS 12.1'!H53,0)</f>
        <v>0</v>
      </c>
      <c r="J53" s="391">
        <f>IFERROR('2011-20 Revenue'!J53/'ACS 12.1'!I53,0)</f>
        <v>0</v>
      </c>
      <c r="K53" s="272">
        <f>IFERROR('2011-20 Revenue'!K53/'ACS 12.1'!J53,0)</f>
        <v>0</v>
      </c>
      <c r="L53" s="272">
        <f>IFERROR('2011-20 Revenue'!L53/'ACS 12.1'!K53,0)</f>
        <v>0</v>
      </c>
      <c r="M53" s="308">
        <f>IFERROR('2011-20 Revenue'!M53/'ACS 12.1'!L53,0)</f>
        <v>0</v>
      </c>
      <c r="N53" s="272">
        <f>IFERROR('2011-20 Revenue'!N53/'ACS 12.1'!M53,0)</f>
        <v>0</v>
      </c>
      <c r="O53" s="684"/>
      <c r="P53" s="317">
        <f>IFERROR('2011-20 Revenue'!P53/'ACS 12.1'!N53,0)</f>
        <v>0</v>
      </c>
      <c r="Q53" s="391">
        <f>IFERROR('2011-20 Revenue'!Q53/'ACS 12.1'!O53,0)</f>
        <v>0</v>
      </c>
      <c r="R53" s="272">
        <f>IFERROR('2011-20 Revenue'!R53/'ACS 12.1'!P53,0)</f>
        <v>0</v>
      </c>
      <c r="S53" s="272">
        <f>IFERROR('2011-20 Revenue'!S53/'ACS 12.1'!Q53,0)</f>
        <v>0</v>
      </c>
      <c r="T53" s="308">
        <f>IFERROR('2011-20 Revenue'!T53/'ACS 12.1'!R53,0)</f>
        <v>0</v>
      </c>
      <c r="U53" s="272">
        <f>IFERROR('2011-20 Revenue'!U53/'ACS 12.1'!S53,0)</f>
        <v>0</v>
      </c>
      <c r="V53" s="684"/>
      <c r="W53" s="317">
        <f>IFERROR('2011-20 Revenue'!W53/'ACS 12.1'!T53,0)</f>
        <v>0</v>
      </c>
      <c r="X53" s="586">
        <f>IFERROR('2011-20 Revenue'!X53/'ACS 12.1'!U53,0)</f>
        <v>0</v>
      </c>
      <c r="Y53" s="587">
        <f>IFERROR('2011-20 Revenue'!Y53/'ACS 12.1'!V53,0)</f>
        <v>0</v>
      </c>
      <c r="Z53" s="587">
        <f>IFERROR('2011-20 Revenue'!Z53/'ACS 12.1'!W53,0)</f>
        <v>0</v>
      </c>
      <c r="AA53" s="588">
        <f>IFERROR('2011-20 Revenue'!AA53/'ACS 12.1'!X53,0)</f>
        <v>0</v>
      </c>
      <c r="AB53" s="587">
        <f>IFERROR('2011-20 Revenue'!AB53/'ACS 12.1'!Y53,0)</f>
        <v>0</v>
      </c>
      <c r="AC53" s="1054"/>
      <c r="AD53" s="583">
        <f>IFERROR('2011-20 Revenue'!AD53/'ACS 12.1'!Z53,0)</f>
        <v>0</v>
      </c>
      <c r="AE53" s="391">
        <f>X53*(1+Inputs!$L$136)</f>
        <v>0</v>
      </c>
      <c r="AF53" s="272">
        <f>Y53*(1+Inputs!$L$136)</f>
        <v>0</v>
      </c>
      <c r="AG53" s="272">
        <f>Z53*(1+Inputs!$L$136)</f>
        <v>0</v>
      </c>
      <c r="AH53" s="308">
        <f>AA53*(1+Inputs!$L$136)</f>
        <v>0</v>
      </c>
      <c r="AI53" s="272">
        <f>AB53*(1+Inputs!$L$136)</f>
        <v>0</v>
      </c>
      <c r="AJ53" s="272"/>
      <c r="AK53" s="317">
        <f>AD53*(1+Inputs!$L$136)</f>
        <v>0</v>
      </c>
      <c r="AL53" s="391">
        <f>IF('ACS 12.1'!AG53&lt;&gt;0,($AK53*(1+Inputs!$M$136)),0)</f>
        <v>0</v>
      </c>
      <c r="AM53" s="272">
        <f>IF('ACS 12.1'!AH53&lt;&gt;0,($AK53*(1+Inputs!$M$136)),0)</f>
        <v>0</v>
      </c>
      <c r="AN53" s="272">
        <f>IF('ACS 12.1'!AI53&lt;&gt;0,($AK53*(1+Inputs!$M$136)),0)</f>
        <v>0</v>
      </c>
      <c r="AO53" s="308">
        <f>IF('ACS 12.1'!AJ53&lt;&gt;0,($AK53*(1+Inputs!$M$136)),0)</f>
        <v>0</v>
      </c>
      <c r="AP53" s="272">
        <f>IF('ACS 12.1'!AK53&lt;&gt;0,($AK53*(1+Inputs!$M$136)),0)</f>
        <v>0</v>
      </c>
      <c r="AQ53" s="272">
        <f>IF('ACS 12.1'!AL53&lt;&gt;0,($AY53*(1+Inputs!$M$136)),0)</f>
        <v>0</v>
      </c>
      <c r="AR53" s="317">
        <f>AK53*(1+Inputs!$M$136)</f>
        <v>0</v>
      </c>
      <c r="AS53" s="391">
        <f>IF('ACS 12.1'!AN53&lt;&gt;0,($AR53*(1+Inputs!$M$136)),0)</f>
        <v>0</v>
      </c>
      <c r="AT53" s="272">
        <f>IF('ACS 12.1'!AO53&lt;&gt;0,($AR53*(1+Inputs!$M$136)),0)</f>
        <v>0</v>
      </c>
      <c r="AU53" s="272">
        <f>IF('ACS 12.1'!AP53&lt;&gt;0,($AR53*(1+Inputs!$M$136)),0)</f>
        <v>0</v>
      </c>
      <c r="AV53" s="308">
        <f>IF('ACS 12.1'!AQ53&lt;&gt;0,($AR53*(1+Inputs!$M$136)),0)</f>
        <v>0</v>
      </c>
      <c r="AW53" s="272">
        <f>IF('ACS 12.1'!AR53&lt;&gt;0,($AR53*(1+Inputs!$M$136)),0)</f>
        <v>0</v>
      </c>
      <c r="AX53" s="272">
        <f>IF('ACS 12.1'!AS53&lt;&gt;0,($AY53*(1+Inputs!$M$136)),0)</f>
        <v>0</v>
      </c>
      <c r="AY53" s="317">
        <f>AR53*(1+Inputs!$M$136)</f>
        <v>0</v>
      </c>
      <c r="AZ53" s="391">
        <f>IF('ACS 12.1'!AU53&lt;&gt;0,($AY53*(1+Inputs!$M$136)),0)</f>
        <v>0</v>
      </c>
      <c r="BA53" s="272">
        <f>IF('ACS 12.1'!AV53&lt;&gt;0,($AY53*(1+Inputs!$M$136)),0)</f>
        <v>0</v>
      </c>
      <c r="BB53" s="272">
        <f>IF('ACS 12.1'!AW53&lt;&gt;0,($AY53*(1+Inputs!$M$136)),0)</f>
        <v>0</v>
      </c>
      <c r="BC53" s="308">
        <f>IF('ACS 12.1'!AX53&lt;&gt;0,($AY53*(1+Inputs!$M$136)),0)</f>
        <v>0</v>
      </c>
      <c r="BD53" s="272">
        <f>IF('ACS 12.1'!AY53&lt;&gt;0,($AY53*(1+Inputs!$M$136)),0)</f>
        <v>0</v>
      </c>
      <c r="BE53" s="272">
        <f>IF('ACS 12.1'!AZ53&lt;&gt;0,($AY53*(1+Inputs!$M$136)),0)</f>
        <v>0</v>
      </c>
      <c r="BF53" s="317">
        <f>AY53*(1+Inputs!$M$136)</f>
        <v>0</v>
      </c>
      <c r="BG53" s="391">
        <f>IF('ACS 12.1'!BB53&lt;&gt;0,($BF53*(1+Inputs!$M$136)),0)</f>
        <v>0</v>
      </c>
      <c r="BH53" s="272">
        <f>IF('ACS 12.1'!BC53&lt;&gt;0,($BF53*(1+Inputs!$M$136)),0)</f>
        <v>0</v>
      </c>
      <c r="BI53" s="272">
        <f>IF('ACS 12.1'!BD53&lt;&gt;0,($BF53*(1+Inputs!$M$136)),0)</f>
        <v>0</v>
      </c>
      <c r="BJ53" s="308">
        <f>IF('ACS 12.1'!BE53&lt;&gt;0,($BF53*(1+Inputs!$M$136)),0)</f>
        <v>0</v>
      </c>
      <c r="BK53" s="272">
        <f>IF('ACS 12.1'!BF53&lt;&gt;0,($BF53*(1+Inputs!$M$136)),0)</f>
        <v>0</v>
      </c>
      <c r="BL53" s="272">
        <f>IF('ACS 12.1'!BG53&lt;&gt;0,($BF53*(1+Inputs!$M$136)),0)</f>
        <v>0</v>
      </c>
      <c r="BM53" s="317">
        <f>BF53*(1+Inputs!$M$136)</f>
        <v>0</v>
      </c>
      <c r="BN53" s="391">
        <f>IF('ACS 12.1'!BI53&lt;&gt;0,($BM53*(1+Inputs!$M$136)),0)</f>
        <v>0</v>
      </c>
      <c r="BO53" s="272">
        <f>IF('ACS 12.1'!BJ53&lt;&gt;0,($BM53*(1+Inputs!$M$136)),0)</f>
        <v>0</v>
      </c>
      <c r="BP53" s="272">
        <f>IF('ACS 12.1'!BK53&lt;&gt;0,($BM53*(1+Inputs!$M$136)),0)</f>
        <v>0</v>
      </c>
      <c r="BQ53" s="308">
        <f>IF('ACS 12.1'!BL53&lt;&gt;0,($BM53*(1+Inputs!$M$136)),0)</f>
        <v>0</v>
      </c>
      <c r="BR53" s="272">
        <f>IF('ACS 12.1'!BM53&lt;&gt;0,($BM53*(1+Inputs!$M$136)),0)</f>
        <v>0</v>
      </c>
      <c r="BS53" s="272">
        <f>IF('ACS 12.1'!BN53&lt;&gt;0,($BM53*(1+Inputs!$M$136)),0)</f>
        <v>0</v>
      </c>
      <c r="BT53" s="317">
        <f>BM53*(1+Inputs!$M$136)</f>
        <v>0</v>
      </c>
      <c r="BU53" s="60"/>
      <c r="BV53" s="53"/>
      <c r="BW53" s="60"/>
      <c r="BX53" s="60"/>
      <c r="BY53" s="60"/>
      <c r="BZ53" s="60"/>
      <c r="CA53" s="60"/>
      <c r="CB53" s="60"/>
      <c r="CC53" s="35"/>
      <c r="CD53" s="35"/>
      <c r="CE53" s="35"/>
      <c r="CF53" s="35"/>
    </row>
    <row r="54" spans="1:84">
      <c r="A54" s="13"/>
      <c r="B54" s="314" t="s">
        <v>69</v>
      </c>
      <c r="C54" s="391">
        <f>IFERROR('2011-20 Revenue'!C54/'ACS 12.1'!C54,0)</f>
        <v>71.638282137291682</v>
      </c>
      <c r="D54" s="272">
        <f>IFERROR('2011-20 Revenue'!D54/'ACS 12.1'!D54,0)</f>
        <v>71.638282137291682</v>
      </c>
      <c r="E54" s="272">
        <f>IFERROR('2011-20 Revenue'!E54/'ACS 12.1'!E54,0)</f>
        <v>0</v>
      </c>
      <c r="F54" s="308">
        <f>IFERROR('2011-20 Revenue'!F54/'ACS 12.1'!F54,0)</f>
        <v>0</v>
      </c>
      <c r="G54" s="272">
        <f>IFERROR('2011-20 Revenue'!G54/'ACS 12.1'!G54,0)</f>
        <v>0</v>
      </c>
      <c r="H54" s="684"/>
      <c r="I54" s="321">
        <f>IFERROR('2011-20 Revenue'!I54/'ACS 12.1'!H54,0)</f>
        <v>71.638282137291668</v>
      </c>
      <c r="J54" s="391">
        <f>IFERROR('2011-20 Revenue'!J54/'ACS 12.1'!I54,0)</f>
        <v>19.816729252249299</v>
      </c>
      <c r="K54" s="272">
        <f>IFERROR('2011-20 Revenue'!K54/'ACS 12.1'!J54,0)</f>
        <v>19.816729252249299</v>
      </c>
      <c r="L54" s="272">
        <f>IFERROR('2011-20 Revenue'!L54/'ACS 12.1'!K54,0)</f>
        <v>0</v>
      </c>
      <c r="M54" s="308">
        <f>IFERROR('2011-20 Revenue'!M54/'ACS 12.1'!L54,0)</f>
        <v>0</v>
      </c>
      <c r="N54" s="272">
        <f>IFERROR('2011-20 Revenue'!N54/'ACS 12.1'!M54,0)</f>
        <v>0</v>
      </c>
      <c r="O54" s="684"/>
      <c r="P54" s="317">
        <f>IFERROR('2011-20 Revenue'!P54/'ACS 12.1'!N54,0)</f>
        <v>19.816729252249299</v>
      </c>
      <c r="Q54" s="391">
        <f>IFERROR('2011-20 Revenue'!Q54/'ACS 12.1'!O54,0)</f>
        <v>7.0000000000000009</v>
      </c>
      <c r="R54" s="272">
        <f>IFERROR('2011-20 Revenue'!R54/'ACS 12.1'!P54,0)</f>
        <v>7</v>
      </c>
      <c r="S54" s="272">
        <f>IFERROR('2011-20 Revenue'!S54/'ACS 12.1'!Q54,0)</f>
        <v>0</v>
      </c>
      <c r="T54" s="308">
        <f>IFERROR('2011-20 Revenue'!T54/'ACS 12.1'!R54,0)</f>
        <v>0</v>
      </c>
      <c r="U54" s="272">
        <f>IFERROR('2011-20 Revenue'!U54/'ACS 12.1'!S54,0)</f>
        <v>0</v>
      </c>
      <c r="V54" s="684"/>
      <c r="W54" s="317">
        <f>IFERROR('2011-20 Revenue'!W54/'ACS 12.1'!T54,0)</f>
        <v>7</v>
      </c>
      <c r="X54" s="586">
        <f>IFERROR('2011-20 Revenue'!X54/'ACS 12.1'!U54,0)</f>
        <v>5</v>
      </c>
      <c r="Y54" s="587">
        <f>IFERROR('2011-20 Revenue'!Y54/'ACS 12.1'!V54,0)</f>
        <v>5</v>
      </c>
      <c r="Z54" s="587">
        <f>IFERROR('2011-20 Revenue'!Z54/'ACS 12.1'!W54,0)</f>
        <v>0</v>
      </c>
      <c r="AA54" s="588">
        <f>IFERROR('2011-20 Revenue'!AA54/'ACS 12.1'!X54,0)</f>
        <v>0</v>
      </c>
      <c r="AB54" s="587">
        <f>IFERROR('2011-20 Revenue'!AB54/'ACS 12.1'!Y54,0)</f>
        <v>0</v>
      </c>
      <c r="AC54" s="1054"/>
      <c r="AD54" s="583">
        <f>IFERROR('2011-20 Revenue'!AD54/'ACS 12.1'!Z54,0)</f>
        <v>5</v>
      </c>
      <c r="AE54" s="391">
        <f>X54*(1+Inputs!$L$136)</f>
        <v>5.0815818064759544</v>
      </c>
      <c r="AF54" s="272">
        <f>Y54*(1+Inputs!$L$136)</f>
        <v>5.0815818064759544</v>
      </c>
      <c r="AG54" s="272">
        <f>Z54*(1+Inputs!$L$136)</f>
        <v>0</v>
      </c>
      <c r="AH54" s="308">
        <f>AA54*(1+Inputs!$L$136)</f>
        <v>0</v>
      </c>
      <c r="AI54" s="272">
        <f>AB54*(1+Inputs!$L$136)</f>
        <v>0</v>
      </c>
      <c r="AJ54" s="272"/>
      <c r="AK54" s="317">
        <f>AD54*(1+Inputs!$L$136)</f>
        <v>5.0815818064759544</v>
      </c>
      <c r="AL54" s="391">
        <f>IF('ACS 12.1'!AG54&lt;&gt;0,($AK54*(1+Inputs!$M$136)),0)</f>
        <v>5.1644947311814846</v>
      </c>
      <c r="AM54" s="272">
        <f>IF('ACS 12.1'!AH54&lt;&gt;0,($AK54*(1+Inputs!$M$136)),0)</f>
        <v>5.1644947311814846</v>
      </c>
      <c r="AN54" s="272">
        <f>IF('ACS 12.1'!AI54&lt;&gt;0,($AK54*(1+Inputs!$M$136)),0)</f>
        <v>0</v>
      </c>
      <c r="AO54" s="308">
        <f>IF('ACS 12.1'!AJ54&lt;&gt;0,($AK54*(1+Inputs!$M$136)),0)</f>
        <v>5.1644947311814846</v>
      </c>
      <c r="AP54" s="272">
        <f>IF('ACS 12.1'!AK54&lt;&gt;0,($AK54*(1+Inputs!$M$136)),0)</f>
        <v>5.1644947311814846</v>
      </c>
      <c r="AQ54" s="272">
        <f>IF('ACS 12.1'!AL54&lt;&gt;0,($AY54*(1+Inputs!$M$136)),0)</f>
        <v>5.334401165680263</v>
      </c>
      <c r="AR54" s="317">
        <f>AK54*(1+Inputs!$M$136)</f>
        <v>5.1644947311814846</v>
      </c>
      <c r="AS54" s="391">
        <f>IF('ACS 12.1'!AN54&lt;&gt;0,($AR54*(1+Inputs!$M$136)),0)</f>
        <v>5.2487604931225516</v>
      </c>
      <c r="AT54" s="272">
        <f>IF('ACS 12.1'!AO54&lt;&gt;0,($AR54*(1+Inputs!$M$136)),0)</f>
        <v>5.2487604931225516</v>
      </c>
      <c r="AU54" s="272">
        <f>IF('ACS 12.1'!AP54&lt;&gt;0,($AR54*(1+Inputs!$M$136)),0)</f>
        <v>0</v>
      </c>
      <c r="AV54" s="308">
        <f>IF('ACS 12.1'!AQ54&lt;&gt;0,($AR54*(1+Inputs!$M$136)),0)</f>
        <v>5.2487604931225516</v>
      </c>
      <c r="AW54" s="272">
        <f>IF('ACS 12.1'!AR54&lt;&gt;0,($AR54*(1+Inputs!$M$136)),0)</f>
        <v>5.2487604931225516</v>
      </c>
      <c r="AX54" s="272">
        <f>IF('ACS 12.1'!AS54&lt;&gt;0,($AY54*(1+Inputs!$M$136)),0)</f>
        <v>5.334401165680263</v>
      </c>
      <c r="AY54" s="317">
        <f>AR54*(1+Inputs!$M$136)</f>
        <v>5.2487604931225516</v>
      </c>
      <c r="AZ54" s="391">
        <f>IF('ACS 12.1'!AU54&lt;&gt;0,($AY54*(1+Inputs!$M$136)),0)</f>
        <v>5.334401165680263</v>
      </c>
      <c r="BA54" s="272">
        <f>IF('ACS 12.1'!AV54&lt;&gt;0,($AY54*(1+Inputs!$M$136)),0)</f>
        <v>5.334401165680263</v>
      </c>
      <c r="BB54" s="272">
        <f>IF('ACS 12.1'!AW54&lt;&gt;0,($AY54*(1+Inputs!$M$136)),0)</f>
        <v>0</v>
      </c>
      <c r="BC54" s="308">
        <f>IF('ACS 12.1'!AX54&lt;&gt;0,($AY54*(1+Inputs!$M$136)),0)</f>
        <v>5.334401165680263</v>
      </c>
      <c r="BD54" s="272">
        <f>IF('ACS 12.1'!AY54&lt;&gt;0,($AY54*(1+Inputs!$M$136)),0)</f>
        <v>5.334401165680263</v>
      </c>
      <c r="BE54" s="272">
        <f>IF('ACS 12.1'!AZ54&lt;&gt;0,($AY54*(1+Inputs!$M$136)),0)</f>
        <v>5.334401165680263</v>
      </c>
      <c r="BF54" s="317">
        <f>AY54*(1+Inputs!$M$136)</f>
        <v>5.334401165680263</v>
      </c>
      <c r="BG54" s="391">
        <f>IF('ACS 12.1'!BB54&lt;&gt;0,($BF54*(1+Inputs!$M$136)),0)</f>
        <v>5.4214391823929899</v>
      </c>
      <c r="BH54" s="272">
        <f>IF('ACS 12.1'!BC54&lt;&gt;0,($BF54*(1+Inputs!$M$136)),0)</f>
        <v>5.4214391823929899</v>
      </c>
      <c r="BI54" s="272">
        <f>IF('ACS 12.1'!BD54&lt;&gt;0,($BF54*(1+Inputs!$M$136)),0)</f>
        <v>0</v>
      </c>
      <c r="BJ54" s="308">
        <f>IF('ACS 12.1'!BE54&lt;&gt;0,($BF54*(1+Inputs!$M$136)),0)</f>
        <v>5.4214391823929899</v>
      </c>
      <c r="BK54" s="272">
        <f>IF('ACS 12.1'!BF54&lt;&gt;0,($BF54*(1+Inputs!$M$136)),0)</f>
        <v>5.4214391823929899</v>
      </c>
      <c r="BL54" s="272">
        <f>IF('ACS 12.1'!BG54&lt;&gt;0,($BF54*(1+Inputs!$M$136)),0)</f>
        <v>5.4214391823929899</v>
      </c>
      <c r="BM54" s="317">
        <f>BF54*(1+Inputs!$M$136)</f>
        <v>5.4214391823929899</v>
      </c>
      <c r="BN54" s="391">
        <f>IF('ACS 12.1'!BI54&lt;&gt;0,($BM54*(1+Inputs!$M$136)),0)</f>
        <v>5.5098973428328177</v>
      </c>
      <c r="BO54" s="272">
        <f>IF('ACS 12.1'!BJ54&lt;&gt;0,($BM54*(1+Inputs!$M$136)),0)</f>
        <v>5.5098973428328177</v>
      </c>
      <c r="BP54" s="272">
        <f>IF('ACS 12.1'!BK54&lt;&gt;0,($BM54*(1+Inputs!$M$136)),0)</f>
        <v>0</v>
      </c>
      <c r="BQ54" s="308">
        <f>IF('ACS 12.1'!BL54&lt;&gt;0,($BM54*(1+Inputs!$M$136)),0)</f>
        <v>5.5098973428328177</v>
      </c>
      <c r="BR54" s="272">
        <f>IF('ACS 12.1'!BM54&lt;&gt;0,($BM54*(1+Inputs!$M$136)),0)</f>
        <v>5.5098973428328177</v>
      </c>
      <c r="BS54" s="272">
        <f>IF('ACS 12.1'!BN54&lt;&gt;0,($BM54*(1+Inputs!$M$136)),0)</f>
        <v>5.5098973428328177</v>
      </c>
      <c r="BT54" s="317">
        <f>BM54*(1+Inputs!$M$136)</f>
        <v>5.5098973428328177</v>
      </c>
      <c r="BU54" s="60"/>
      <c r="BV54" s="53"/>
      <c r="BW54" s="60"/>
      <c r="BX54" s="60"/>
      <c r="BY54" s="60"/>
      <c r="BZ54" s="60"/>
      <c r="CA54" s="60"/>
      <c r="CB54" s="60"/>
      <c r="CC54" s="35"/>
      <c r="CD54" s="35"/>
      <c r="CE54" s="35"/>
      <c r="CF54" s="35"/>
    </row>
    <row r="55" spans="1:84">
      <c r="B55" s="314" t="s">
        <v>70</v>
      </c>
      <c r="C55" s="391">
        <f>IFERROR('2011-20 Revenue'!C55/'ACS 12.1'!C55,0)</f>
        <v>2.2751280845481774</v>
      </c>
      <c r="D55" s="272">
        <f>IFERROR('2011-20 Revenue'!D55/'ACS 12.1'!D55,0)</f>
        <v>2.2751280845481774</v>
      </c>
      <c r="E55" s="272">
        <f>IFERROR('2011-20 Revenue'!E55/'ACS 12.1'!E55,0)</f>
        <v>0</v>
      </c>
      <c r="F55" s="308">
        <f>IFERROR('2011-20 Revenue'!F55/'ACS 12.1'!F55,0)</f>
        <v>0</v>
      </c>
      <c r="G55" s="272">
        <f>IFERROR('2011-20 Revenue'!G55/'ACS 12.1'!G55,0)</f>
        <v>0</v>
      </c>
      <c r="H55" s="684"/>
      <c r="I55" s="321">
        <f>IFERROR('2011-20 Revenue'!I55/'ACS 12.1'!H55,0)</f>
        <v>2.2751280845481774</v>
      </c>
      <c r="J55" s="391">
        <f>IFERROR('2011-20 Revenue'!J55/'ACS 12.1'!I55,0)</f>
        <v>0</v>
      </c>
      <c r="K55" s="272">
        <f>IFERROR('2011-20 Revenue'!K55/'ACS 12.1'!J55,0)</f>
        <v>0</v>
      </c>
      <c r="L55" s="272">
        <f>IFERROR('2011-20 Revenue'!L55/'ACS 12.1'!K55,0)</f>
        <v>0</v>
      </c>
      <c r="M55" s="308">
        <f>IFERROR('2011-20 Revenue'!M55/'ACS 12.1'!L55,0)</f>
        <v>0</v>
      </c>
      <c r="N55" s="272">
        <f>IFERROR('2011-20 Revenue'!N55/'ACS 12.1'!M55,0)</f>
        <v>0</v>
      </c>
      <c r="O55" s="684"/>
      <c r="P55" s="317">
        <f>IFERROR('2011-20 Revenue'!P55/'ACS 12.1'!N55,0)</f>
        <v>0</v>
      </c>
      <c r="Q55" s="391">
        <f>IFERROR('2011-20 Revenue'!Q55/'ACS 12.1'!O55,0)</f>
        <v>0</v>
      </c>
      <c r="R55" s="272">
        <f>IFERROR('2011-20 Revenue'!R55/'ACS 12.1'!P55,0)</f>
        <v>0</v>
      </c>
      <c r="S55" s="272">
        <f>IFERROR('2011-20 Revenue'!S55/'ACS 12.1'!Q55,0)</f>
        <v>0</v>
      </c>
      <c r="T55" s="308">
        <f>IFERROR('2011-20 Revenue'!T55/'ACS 12.1'!R55,0)</f>
        <v>0</v>
      </c>
      <c r="U55" s="272">
        <f>IFERROR('2011-20 Revenue'!U55/'ACS 12.1'!S55,0)</f>
        <v>0</v>
      </c>
      <c r="V55" s="684"/>
      <c r="W55" s="317">
        <f>IFERROR('2011-20 Revenue'!W55/'ACS 12.1'!T55,0)</f>
        <v>0</v>
      </c>
      <c r="X55" s="586">
        <f>IFERROR('2011-20 Revenue'!X55/'ACS 12.1'!U55,0)</f>
        <v>0</v>
      </c>
      <c r="Y55" s="587">
        <f>IFERROR('2011-20 Revenue'!Y55/'ACS 12.1'!V55,0)</f>
        <v>0</v>
      </c>
      <c r="Z55" s="587">
        <f>IFERROR('2011-20 Revenue'!Z55/'ACS 12.1'!W55,0)</f>
        <v>0</v>
      </c>
      <c r="AA55" s="588">
        <f>IFERROR('2011-20 Revenue'!AA55/'ACS 12.1'!X55,0)</f>
        <v>0</v>
      </c>
      <c r="AB55" s="587">
        <f>IFERROR('2011-20 Revenue'!AB55/'ACS 12.1'!Y55,0)</f>
        <v>0</v>
      </c>
      <c r="AC55" s="1054"/>
      <c r="AD55" s="583">
        <f>IFERROR('2011-20 Revenue'!AD55/'ACS 12.1'!Z55,0)</f>
        <v>0</v>
      </c>
      <c r="AE55" s="391">
        <f>X55*(1+Inputs!$L$136)</f>
        <v>0</v>
      </c>
      <c r="AF55" s="272">
        <f>Y55*(1+Inputs!$L$136)</f>
        <v>0</v>
      </c>
      <c r="AG55" s="272">
        <f>Z55*(1+Inputs!$L$136)</f>
        <v>0</v>
      </c>
      <c r="AH55" s="308">
        <f>AA55*(1+Inputs!$L$136)</f>
        <v>0</v>
      </c>
      <c r="AI55" s="272">
        <f>AB55*(1+Inputs!$L$136)</f>
        <v>0</v>
      </c>
      <c r="AJ55" s="272"/>
      <c r="AK55" s="317">
        <f>AD55*(1+Inputs!$L$136)</f>
        <v>0</v>
      </c>
      <c r="AL55" s="391">
        <f>IF('ACS 12.1'!AG55&lt;&gt;0,($AK55*(1+Inputs!$M$136)),0)</f>
        <v>0</v>
      </c>
      <c r="AM55" s="272">
        <f>IF('ACS 12.1'!AH55&lt;&gt;0,($AK55*(1+Inputs!$M$136)),0)</f>
        <v>0</v>
      </c>
      <c r="AN55" s="272">
        <f>IF('ACS 12.1'!AI55&lt;&gt;0,($AK55*(1+Inputs!$M$136)),0)</f>
        <v>0</v>
      </c>
      <c r="AO55" s="308">
        <f>IF('ACS 12.1'!AJ55&lt;&gt;0,($AK55*(1+Inputs!$M$136)),0)</f>
        <v>0</v>
      </c>
      <c r="AP55" s="272">
        <f>IF('ACS 12.1'!AK55&lt;&gt;0,($AK55*(1+Inputs!$M$136)),0)</f>
        <v>0</v>
      </c>
      <c r="AQ55" s="272">
        <f>IF('ACS 12.1'!AL55&lt;&gt;0,($AY55*(1+Inputs!$M$136)),0)</f>
        <v>0</v>
      </c>
      <c r="AR55" s="317">
        <f>AK55*(1+Inputs!$M$136)</f>
        <v>0</v>
      </c>
      <c r="AS55" s="391">
        <f>IF('ACS 12.1'!AN55&lt;&gt;0,($AR55*(1+Inputs!$M$136)),0)</f>
        <v>0</v>
      </c>
      <c r="AT55" s="272">
        <f>IF('ACS 12.1'!AO55&lt;&gt;0,($AR55*(1+Inputs!$M$136)),0)</f>
        <v>0</v>
      </c>
      <c r="AU55" s="272">
        <f>IF('ACS 12.1'!AP55&lt;&gt;0,($AR55*(1+Inputs!$M$136)),0)</f>
        <v>0</v>
      </c>
      <c r="AV55" s="308">
        <f>IF('ACS 12.1'!AQ55&lt;&gt;0,($AR55*(1+Inputs!$M$136)),0)</f>
        <v>0</v>
      </c>
      <c r="AW55" s="272">
        <f>IF('ACS 12.1'!AR55&lt;&gt;0,($AR55*(1+Inputs!$M$136)),0)</f>
        <v>0</v>
      </c>
      <c r="AX55" s="272">
        <f>IF('ACS 12.1'!AS55&lt;&gt;0,($AY55*(1+Inputs!$M$136)),0)</f>
        <v>0</v>
      </c>
      <c r="AY55" s="317">
        <f>AR55*(1+Inputs!$M$136)</f>
        <v>0</v>
      </c>
      <c r="AZ55" s="391">
        <f>IF('ACS 12.1'!AU55&lt;&gt;0,($AY55*(1+Inputs!$M$136)),0)</f>
        <v>0</v>
      </c>
      <c r="BA55" s="272">
        <f>IF('ACS 12.1'!AV55&lt;&gt;0,($AY55*(1+Inputs!$M$136)),0)</f>
        <v>0</v>
      </c>
      <c r="BB55" s="272">
        <f>IF('ACS 12.1'!AW55&lt;&gt;0,($AY55*(1+Inputs!$M$136)),0)</f>
        <v>0</v>
      </c>
      <c r="BC55" s="308">
        <f>IF('ACS 12.1'!AX55&lt;&gt;0,($AY55*(1+Inputs!$M$136)),0)</f>
        <v>0</v>
      </c>
      <c r="BD55" s="272">
        <f>IF('ACS 12.1'!AY55&lt;&gt;0,($AY55*(1+Inputs!$M$136)),0)</f>
        <v>0</v>
      </c>
      <c r="BE55" s="272">
        <f>IF('ACS 12.1'!AZ55&lt;&gt;0,($AY55*(1+Inputs!$M$136)),0)</f>
        <v>0</v>
      </c>
      <c r="BF55" s="317">
        <f>AY55*(1+Inputs!$M$136)</f>
        <v>0</v>
      </c>
      <c r="BG55" s="391">
        <f>IF('ACS 12.1'!BB55&lt;&gt;0,($BF55*(1+Inputs!$M$136)),0)</f>
        <v>0</v>
      </c>
      <c r="BH55" s="272">
        <f>IF('ACS 12.1'!BC55&lt;&gt;0,($BF55*(1+Inputs!$M$136)),0)</f>
        <v>0</v>
      </c>
      <c r="BI55" s="272">
        <f>IF('ACS 12.1'!BD55&lt;&gt;0,($BF55*(1+Inputs!$M$136)),0)</f>
        <v>0</v>
      </c>
      <c r="BJ55" s="308">
        <f>IF('ACS 12.1'!BE55&lt;&gt;0,($BF55*(1+Inputs!$M$136)),0)</f>
        <v>0</v>
      </c>
      <c r="BK55" s="272">
        <f>IF('ACS 12.1'!BF55&lt;&gt;0,($BF55*(1+Inputs!$M$136)),0)</f>
        <v>0</v>
      </c>
      <c r="BL55" s="272">
        <f>IF('ACS 12.1'!BG55&lt;&gt;0,($BF55*(1+Inputs!$M$136)),0)</f>
        <v>0</v>
      </c>
      <c r="BM55" s="317">
        <f>BF55*(1+Inputs!$M$136)</f>
        <v>0</v>
      </c>
      <c r="BN55" s="391">
        <f>IF('ACS 12.1'!BI55&lt;&gt;0,($BM55*(1+Inputs!$M$136)),0)</f>
        <v>0</v>
      </c>
      <c r="BO55" s="272">
        <f>IF('ACS 12.1'!BJ55&lt;&gt;0,($BM55*(1+Inputs!$M$136)),0)</f>
        <v>0</v>
      </c>
      <c r="BP55" s="272">
        <f>IF('ACS 12.1'!BK55&lt;&gt;0,($BM55*(1+Inputs!$M$136)),0)</f>
        <v>0</v>
      </c>
      <c r="BQ55" s="308">
        <f>IF('ACS 12.1'!BL55&lt;&gt;0,($BM55*(1+Inputs!$M$136)),0)</f>
        <v>0</v>
      </c>
      <c r="BR55" s="272">
        <f>IF('ACS 12.1'!BM55&lt;&gt;0,($BM55*(1+Inputs!$M$136)),0)</f>
        <v>0</v>
      </c>
      <c r="BS55" s="272">
        <f>IF('ACS 12.1'!BN55&lt;&gt;0,($BM55*(1+Inputs!$M$136)),0)</f>
        <v>0</v>
      </c>
      <c r="BT55" s="317">
        <f>BM55*(1+Inputs!$M$136)</f>
        <v>0</v>
      </c>
      <c r="BU55" s="60"/>
      <c r="BV55" s="53"/>
      <c r="BW55" s="60"/>
      <c r="BX55" s="60"/>
      <c r="BY55" s="60"/>
      <c r="BZ55" s="60"/>
      <c r="CA55" s="60"/>
      <c r="CB55" s="60"/>
      <c r="CC55" s="35"/>
      <c r="CD55" s="35"/>
      <c r="CE55" s="35"/>
      <c r="CF55" s="35"/>
    </row>
    <row r="56" spans="1:84">
      <c r="B56" s="314" t="s">
        <v>71</v>
      </c>
      <c r="C56" s="391">
        <f>IFERROR('2011-20 Revenue'!C56/'ACS 12.1'!C56,0)</f>
        <v>80.497569862872865</v>
      </c>
      <c r="D56" s="272">
        <f>IFERROR('2011-20 Revenue'!D56/'ACS 12.1'!D56,0)</f>
        <v>80.497569862872865</v>
      </c>
      <c r="E56" s="272">
        <f>IFERROR('2011-20 Revenue'!E56/'ACS 12.1'!E56,0)</f>
        <v>0</v>
      </c>
      <c r="F56" s="308">
        <f>IFERROR('2011-20 Revenue'!F56/'ACS 12.1'!F56,0)</f>
        <v>0</v>
      </c>
      <c r="G56" s="272">
        <f>IFERROR('2011-20 Revenue'!G56/'ACS 12.1'!G56,0)</f>
        <v>0</v>
      </c>
      <c r="H56" s="684"/>
      <c r="I56" s="321">
        <f>IFERROR('2011-20 Revenue'!I56/'ACS 12.1'!H56,0)</f>
        <v>80.497569862872865</v>
      </c>
      <c r="J56" s="391">
        <f>IFERROR('2011-20 Revenue'!J56/'ACS 12.1'!I56,0)</f>
        <v>95.266714985586006</v>
      </c>
      <c r="K56" s="272">
        <f>IFERROR('2011-20 Revenue'!K56/'ACS 12.1'!J56,0)</f>
        <v>95.26671498558602</v>
      </c>
      <c r="L56" s="272">
        <f>IFERROR('2011-20 Revenue'!L56/'ACS 12.1'!K56,0)</f>
        <v>0</v>
      </c>
      <c r="M56" s="308">
        <f>IFERROR('2011-20 Revenue'!M56/'ACS 12.1'!L56,0)</f>
        <v>0</v>
      </c>
      <c r="N56" s="272">
        <f>IFERROR('2011-20 Revenue'!N56/'ACS 12.1'!M56,0)</f>
        <v>0</v>
      </c>
      <c r="O56" s="684"/>
      <c r="P56" s="317">
        <f>IFERROR('2011-20 Revenue'!P56/'ACS 12.1'!N56,0)</f>
        <v>95.26671498558602</v>
      </c>
      <c r="Q56" s="391">
        <f>IFERROR('2011-20 Revenue'!Q56/'ACS 12.1'!O56,0)</f>
        <v>130.85170647747765</v>
      </c>
      <c r="R56" s="272">
        <f>IFERROR('2011-20 Revenue'!R56/'ACS 12.1'!P56,0)</f>
        <v>130.85170647747762</v>
      </c>
      <c r="S56" s="272">
        <f>IFERROR('2011-20 Revenue'!S56/'ACS 12.1'!Q56,0)</f>
        <v>0</v>
      </c>
      <c r="T56" s="308">
        <f>IFERROR('2011-20 Revenue'!T56/'ACS 12.1'!R56,0)</f>
        <v>0</v>
      </c>
      <c r="U56" s="272">
        <f>IFERROR('2011-20 Revenue'!U56/'ACS 12.1'!S56,0)</f>
        <v>0</v>
      </c>
      <c r="V56" s="684"/>
      <c r="W56" s="317">
        <f>IFERROR('2011-20 Revenue'!W56/'ACS 12.1'!T56,0)</f>
        <v>130.85170647747765</v>
      </c>
      <c r="X56" s="586">
        <f>IFERROR('2011-20 Revenue'!X56/'ACS 12.1'!U56,0)</f>
        <v>97.953392967921289</v>
      </c>
      <c r="Y56" s="587">
        <f>IFERROR('2011-20 Revenue'!Y56/'ACS 12.1'!V56,0)</f>
        <v>97.953392967921289</v>
      </c>
      <c r="Z56" s="587">
        <f>IFERROR('2011-20 Revenue'!Z56/'ACS 12.1'!W56,0)</f>
        <v>0</v>
      </c>
      <c r="AA56" s="588">
        <f>IFERROR('2011-20 Revenue'!AA56/'ACS 12.1'!X56,0)</f>
        <v>0</v>
      </c>
      <c r="AB56" s="587">
        <f>IFERROR('2011-20 Revenue'!AB56/'ACS 12.1'!Y56,0)</f>
        <v>0</v>
      </c>
      <c r="AC56" s="1054"/>
      <c r="AD56" s="583">
        <f>IFERROR('2011-20 Revenue'!AD56/'ACS 12.1'!Z56,0)</f>
        <v>97.953392967921289</v>
      </c>
      <c r="AE56" s="391">
        <f>X56*(1+Inputs!$L$136)</f>
        <v>99.551635917675696</v>
      </c>
      <c r="AF56" s="272">
        <f>Y56*(1+Inputs!$L$136)</f>
        <v>99.551635917675696</v>
      </c>
      <c r="AG56" s="272">
        <f>Z56*(1+Inputs!$L$136)</f>
        <v>0</v>
      </c>
      <c r="AH56" s="308">
        <f>AA56*(1+Inputs!$L$136)</f>
        <v>0</v>
      </c>
      <c r="AI56" s="272">
        <f>AB56*(1+Inputs!$L$136)</f>
        <v>0</v>
      </c>
      <c r="AJ56" s="272"/>
      <c r="AK56" s="317">
        <f>AD56*(1+Inputs!$L$136)</f>
        <v>99.551635917675696</v>
      </c>
      <c r="AL56" s="391">
        <f>IF('ACS 12.1'!AG56&lt;&gt;0,($AK56*(1+Inputs!$M$136)),0)</f>
        <v>101.1759563768358</v>
      </c>
      <c r="AM56" s="272">
        <f>IF('ACS 12.1'!AH56&lt;&gt;0,($AK56*(1+Inputs!$M$136)),0)</f>
        <v>101.1759563768358</v>
      </c>
      <c r="AN56" s="272">
        <f>IF('ACS 12.1'!AI56&lt;&gt;0,($AK56*(1+Inputs!$M$136)),0)</f>
        <v>0</v>
      </c>
      <c r="AO56" s="308">
        <f>IF('ACS 12.1'!AJ56&lt;&gt;0,($AK56*(1+Inputs!$M$136)),0)</f>
        <v>101.1759563768358</v>
      </c>
      <c r="AP56" s="272">
        <f>IF('ACS 12.1'!AK56&lt;&gt;0,($AK56*(1+Inputs!$M$136)),0)</f>
        <v>101.1759563768358</v>
      </c>
      <c r="AQ56" s="272">
        <f>IF('ACS 12.1'!AL56&lt;&gt;0,($AY56*(1+Inputs!$M$136)),0)</f>
        <v>104.50453872608324</v>
      </c>
      <c r="AR56" s="317">
        <f>AK56*(1+Inputs!$M$136)</f>
        <v>101.1759563768358</v>
      </c>
      <c r="AS56" s="391">
        <f>IF('ACS 12.1'!AN56&lt;&gt;0,($AR56*(1+Inputs!$M$136)),0)</f>
        <v>102.82677983546672</v>
      </c>
      <c r="AT56" s="272">
        <f>IF('ACS 12.1'!AO56&lt;&gt;0,($AR56*(1+Inputs!$M$136)),0)</f>
        <v>102.82677983546672</v>
      </c>
      <c r="AU56" s="272">
        <f>IF('ACS 12.1'!AP56&lt;&gt;0,($AR56*(1+Inputs!$M$136)),0)</f>
        <v>0</v>
      </c>
      <c r="AV56" s="308">
        <f>IF('ACS 12.1'!AQ56&lt;&gt;0,($AR56*(1+Inputs!$M$136)),0)</f>
        <v>102.82677983546672</v>
      </c>
      <c r="AW56" s="272">
        <f>IF('ACS 12.1'!AR56&lt;&gt;0,($AR56*(1+Inputs!$M$136)),0)</f>
        <v>102.82677983546672</v>
      </c>
      <c r="AX56" s="272">
        <f>IF('ACS 12.1'!AS56&lt;&gt;0,($AY56*(1+Inputs!$M$136)),0)</f>
        <v>104.50453872608324</v>
      </c>
      <c r="AY56" s="317">
        <f>AR56*(1+Inputs!$M$136)</f>
        <v>102.82677983546672</v>
      </c>
      <c r="AZ56" s="391">
        <f>IF('ACS 12.1'!AU56&lt;&gt;0,($AY56*(1+Inputs!$M$136)),0)</f>
        <v>104.50453872608324</v>
      </c>
      <c r="BA56" s="272">
        <f>IF('ACS 12.1'!AV56&lt;&gt;0,($AY56*(1+Inputs!$M$136)),0)</f>
        <v>104.50453872608324</v>
      </c>
      <c r="BB56" s="272">
        <f>IF('ACS 12.1'!AW56&lt;&gt;0,($AY56*(1+Inputs!$M$136)),0)</f>
        <v>0</v>
      </c>
      <c r="BC56" s="308">
        <f>IF('ACS 12.1'!AX56&lt;&gt;0,($AY56*(1+Inputs!$M$136)),0)</f>
        <v>104.50453872608324</v>
      </c>
      <c r="BD56" s="272">
        <f>IF('ACS 12.1'!AY56&lt;&gt;0,($AY56*(1+Inputs!$M$136)),0)</f>
        <v>104.50453872608324</v>
      </c>
      <c r="BE56" s="272">
        <f>IF('ACS 12.1'!AZ56&lt;&gt;0,($AY56*(1+Inputs!$M$136)),0)</f>
        <v>104.50453872608324</v>
      </c>
      <c r="BF56" s="317">
        <f>AY56*(1+Inputs!$M$136)</f>
        <v>104.50453872608324</v>
      </c>
      <c r="BG56" s="391">
        <f>IF('ACS 12.1'!BB56&lt;&gt;0,($BF56*(1+Inputs!$M$136)),0)</f>
        <v>106.20967253692528</v>
      </c>
      <c r="BH56" s="272">
        <f>IF('ACS 12.1'!BC56&lt;&gt;0,($BF56*(1+Inputs!$M$136)),0)</f>
        <v>106.20967253692528</v>
      </c>
      <c r="BI56" s="272">
        <f>IF('ACS 12.1'!BD56&lt;&gt;0,($BF56*(1+Inputs!$M$136)),0)</f>
        <v>0</v>
      </c>
      <c r="BJ56" s="308">
        <f>IF('ACS 12.1'!BE56&lt;&gt;0,($BF56*(1+Inputs!$M$136)),0)</f>
        <v>106.20967253692528</v>
      </c>
      <c r="BK56" s="272">
        <f>IF('ACS 12.1'!BF56&lt;&gt;0,($BF56*(1+Inputs!$M$136)),0)</f>
        <v>106.20967253692528</v>
      </c>
      <c r="BL56" s="272">
        <f>IF('ACS 12.1'!BG56&lt;&gt;0,($BF56*(1+Inputs!$M$136)),0)</f>
        <v>106.20967253692528</v>
      </c>
      <c r="BM56" s="317">
        <f>BF56*(1+Inputs!$M$136)</f>
        <v>106.20967253692528</v>
      </c>
      <c r="BN56" s="391">
        <f>IF('ACS 12.1'!BI56&lt;&gt;0,($BM56*(1+Inputs!$M$136)),0)</f>
        <v>107.94262792708167</v>
      </c>
      <c r="BO56" s="272">
        <f>IF('ACS 12.1'!BJ56&lt;&gt;0,($BM56*(1+Inputs!$M$136)),0)</f>
        <v>107.94262792708167</v>
      </c>
      <c r="BP56" s="272">
        <f>IF('ACS 12.1'!BK56&lt;&gt;0,($BM56*(1+Inputs!$M$136)),0)</f>
        <v>0</v>
      </c>
      <c r="BQ56" s="308">
        <f>IF('ACS 12.1'!BL56&lt;&gt;0,($BM56*(1+Inputs!$M$136)),0)</f>
        <v>107.94262792708167</v>
      </c>
      <c r="BR56" s="272">
        <f>IF('ACS 12.1'!BM56&lt;&gt;0,($BM56*(1+Inputs!$M$136)),0)</f>
        <v>107.94262792708167</v>
      </c>
      <c r="BS56" s="272">
        <f>IF('ACS 12.1'!BN56&lt;&gt;0,($BM56*(1+Inputs!$M$136)),0)</f>
        <v>107.94262792708167</v>
      </c>
      <c r="BT56" s="317">
        <f>BM56*(1+Inputs!$M$136)</f>
        <v>107.94262792708167</v>
      </c>
      <c r="BU56" s="60"/>
      <c r="BV56" s="53"/>
      <c r="BW56" s="60"/>
      <c r="BX56" s="60"/>
      <c r="BY56" s="60"/>
      <c r="BZ56" s="60"/>
      <c r="CA56" s="60"/>
      <c r="CB56" s="60"/>
      <c r="CC56" s="35"/>
      <c r="CD56" s="35"/>
      <c r="CE56" s="35"/>
      <c r="CF56" s="35"/>
    </row>
    <row r="57" spans="1:84">
      <c r="B57" s="314" t="s">
        <v>72</v>
      </c>
      <c r="C57" s="391">
        <f>IFERROR('2011-20 Revenue'!C57/'ACS 12.1'!C57,0)</f>
        <v>5.2409268067807977</v>
      </c>
      <c r="D57" s="272">
        <f>IFERROR('2011-20 Revenue'!D57/'ACS 12.1'!D57,0)</f>
        <v>5.2409268067807977</v>
      </c>
      <c r="E57" s="272">
        <f>IFERROR('2011-20 Revenue'!E57/'ACS 12.1'!E57,0)</f>
        <v>0</v>
      </c>
      <c r="F57" s="308">
        <f>IFERROR('2011-20 Revenue'!F57/'ACS 12.1'!F57,0)</f>
        <v>0</v>
      </c>
      <c r="G57" s="272">
        <f>IFERROR('2011-20 Revenue'!G57/'ACS 12.1'!G57,0)</f>
        <v>0</v>
      </c>
      <c r="H57" s="684"/>
      <c r="I57" s="321">
        <f>IFERROR('2011-20 Revenue'!I57/'ACS 12.1'!H57,0)</f>
        <v>5.2409268067807977</v>
      </c>
      <c r="J57" s="391">
        <f>IFERROR('2011-20 Revenue'!J57/'ACS 12.1'!I57,0)</f>
        <v>12.000000000000002</v>
      </c>
      <c r="K57" s="272">
        <f>IFERROR('2011-20 Revenue'!K57/'ACS 12.1'!J57,0)</f>
        <v>12.000000000000002</v>
      </c>
      <c r="L57" s="272">
        <f>IFERROR('2011-20 Revenue'!L57/'ACS 12.1'!K57,0)</f>
        <v>0</v>
      </c>
      <c r="M57" s="308">
        <f>IFERROR('2011-20 Revenue'!M57/'ACS 12.1'!L57,0)</f>
        <v>0</v>
      </c>
      <c r="N57" s="272">
        <f>IFERROR('2011-20 Revenue'!N57/'ACS 12.1'!M57,0)</f>
        <v>0</v>
      </c>
      <c r="O57" s="684"/>
      <c r="P57" s="317">
        <f>IFERROR('2011-20 Revenue'!P57/'ACS 12.1'!N57,0)</f>
        <v>12</v>
      </c>
      <c r="Q57" s="391">
        <f>IFERROR('2011-20 Revenue'!Q57/'ACS 12.1'!O57,0)</f>
        <v>8.0000000000000018</v>
      </c>
      <c r="R57" s="272">
        <f>IFERROR('2011-20 Revenue'!R57/'ACS 12.1'!P57,0)</f>
        <v>8.0000000000000018</v>
      </c>
      <c r="S57" s="272">
        <f>IFERROR('2011-20 Revenue'!S57/'ACS 12.1'!Q57,0)</f>
        <v>0</v>
      </c>
      <c r="T57" s="308">
        <f>IFERROR('2011-20 Revenue'!T57/'ACS 12.1'!R57,0)</f>
        <v>0</v>
      </c>
      <c r="U57" s="272">
        <f>IFERROR('2011-20 Revenue'!U57/'ACS 12.1'!S57,0)</f>
        <v>0</v>
      </c>
      <c r="V57" s="684"/>
      <c r="W57" s="317">
        <f>IFERROR('2011-20 Revenue'!W57/'ACS 12.1'!T57,0)</f>
        <v>8.0000000000000018</v>
      </c>
      <c r="X57" s="586">
        <f>IFERROR('2011-20 Revenue'!X57/'ACS 12.1'!U57,0)</f>
        <v>9.953391152716593</v>
      </c>
      <c r="Y57" s="587">
        <f>IFERROR('2011-20 Revenue'!Y57/'ACS 12.1'!V57,0)</f>
        <v>9.953391152716593</v>
      </c>
      <c r="Z57" s="587">
        <f>IFERROR('2011-20 Revenue'!Z57/'ACS 12.1'!W57,0)</f>
        <v>0</v>
      </c>
      <c r="AA57" s="588">
        <f>IFERROR('2011-20 Revenue'!AA57/'ACS 12.1'!X57,0)</f>
        <v>0</v>
      </c>
      <c r="AB57" s="587">
        <f>IFERROR('2011-20 Revenue'!AB57/'ACS 12.1'!Y57,0)</f>
        <v>0</v>
      </c>
      <c r="AC57" s="1054"/>
      <c r="AD57" s="583">
        <f>IFERROR('2011-20 Revenue'!AD57/'ACS 12.1'!Z57,0)</f>
        <v>9.9533911527165948</v>
      </c>
      <c r="AE57" s="391">
        <f>X57*(1+Inputs!$L$136)</f>
        <v>10.115794278876674</v>
      </c>
      <c r="AF57" s="272">
        <f>Y57*(1+Inputs!$L$136)</f>
        <v>10.115794278876674</v>
      </c>
      <c r="AG57" s="272">
        <f>Z57*(1+Inputs!$L$136)</f>
        <v>0</v>
      </c>
      <c r="AH57" s="308">
        <f>AA57*(1+Inputs!$L$136)</f>
        <v>0</v>
      </c>
      <c r="AI57" s="272">
        <f>AB57*(1+Inputs!$L$136)</f>
        <v>0</v>
      </c>
      <c r="AJ57" s="272"/>
      <c r="AK57" s="317">
        <f>AD57*(1+Inputs!$L$136)</f>
        <v>10.115794278876676</v>
      </c>
      <c r="AL57" s="391">
        <f>IF('ACS 12.1'!AG57&lt;&gt;0,($AK57*(1+Inputs!$M$136)),0)</f>
        <v>10.280847233118653</v>
      </c>
      <c r="AM57" s="272">
        <f>IF('ACS 12.1'!AH57&lt;&gt;0,($AK57*(1+Inputs!$M$136)),0)</f>
        <v>10.280847233118653</v>
      </c>
      <c r="AN57" s="272">
        <f>IF('ACS 12.1'!AI57&lt;&gt;0,($AK57*(1+Inputs!$M$136)),0)</f>
        <v>0</v>
      </c>
      <c r="AO57" s="308">
        <f>IF('ACS 12.1'!AJ57&lt;&gt;0,($AK57*(1+Inputs!$M$136)),0)</f>
        <v>10.280847233118653</v>
      </c>
      <c r="AP57" s="272">
        <f>IF('ACS 12.1'!AK57&lt;&gt;0,($AK57*(1+Inputs!$M$136)),0)</f>
        <v>10.280847233118653</v>
      </c>
      <c r="AQ57" s="272">
        <f>IF('ACS 12.1'!AL57&lt;&gt;0,($AY57*(1+Inputs!$M$136)),0)</f>
        <v>10.619076273504605</v>
      </c>
      <c r="AR57" s="317">
        <f>AK57*(1+Inputs!$M$136)</f>
        <v>10.280847233118653</v>
      </c>
      <c r="AS57" s="391">
        <f>IF('ACS 12.1'!AN57&lt;&gt;0,($AR57*(1+Inputs!$M$136)),0)</f>
        <v>10.448593250994881</v>
      </c>
      <c r="AT57" s="272">
        <f>IF('ACS 12.1'!AO57&lt;&gt;0,($AR57*(1+Inputs!$M$136)),0)</f>
        <v>10.448593250994881</v>
      </c>
      <c r="AU57" s="272">
        <f>IF('ACS 12.1'!AP57&lt;&gt;0,($AR57*(1+Inputs!$M$136)),0)</f>
        <v>0</v>
      </c>
      <c r="AV57" s="308">
        <f>IF('ACS 12.1'!AQ57&lt;&gt;0,($AR57*(1+Inputs!$M$136)),0)</f>
        <v>10.448593250994881</v>
      </c>
      <c r="AW57" s="272">
        <f>IF('ACS 12.1'!AR57&lt;&gt;0,($AR57*(1+Inputs!$M$136)),0)</f>
        <v>10.448593250994881</v>
      </c>
      <c r="AX57" s="272">
        <f>IF('ACS 12.1'!AS57&lt;&gt;0,($AY57*(1+Inputs!$M$136)),0)</f>
        <v>10.619076273504605</v>
      </c>
      <c r="AY57" s="317">
        <f>AR57*(1+Inputs!$M$136)</f>
        <v>10.448593250994881</v>
      </c>
      <c r="AZ57" s="391">
        <f>IF('ACS 12.1'!AU57&lt;&gt;0,($AY57*(1+Inputs!$M$136)),0)</f>
        <v>10.619076273504605</v>
      </c>
      <c r="BA57" s="272">
        <f>IF('ACS 12.1'!AV57&lt;&gt;0,($AY57*(1+Inputs!$M$136)),0)</f>
        <v>10.619076273504605</v>
      </c>
      <c r="BB57" s="272">
        <f>IF('ACS 12.1'!AW57&lt;&gt;0,($AY57*(1+Inputs!$M$136)),0)</f>
        <v>0</v>
      </c>
      <c r="BC57" s="308">
        <f>IF('ACS 12.1'!AX57&lt;&gt;0,($AY57*(1+Inputs!$M$136)),0)</f>
        <v>10.619076273504605</v>
      </c>
      <c r="BD57" s="272">
        <f>IF('ACS 12.1'!AY57&lt;&gt;0,($AY57*(1+Inputs!$M$136)),0)</f>
        <v>10.619076273504605</v>
      </c>
      <c r="BE57" s="272">
        <f>IF('ACS 12.1'!AZ57&lt;&gt;0,($AY57*(1+Inputs!$M$136)),0)</f>
        <v>10.619076273504605</v>
      </c>
      <c r="BF57" s="317">
        <f>AY57*(1+Inputs!$M$136)</f>
        <v>10.619076273504605</v>
      </c>
      <c r="BG57" s="391">
        <f>IF('ACS 12.1'!BB57&lt;&gt;0,($BF57*(1+Inputs!$M$136)),0)</f>
        <v>10.792340958604296</v>
      </c>
      <c r="BH57" s="272">
        <f>IF('ACS 12.1'!BC57&lt;&gt;0,($BF57*(1+Inputs!$M$136)),0)</f>
        <v>10.792340958604296</v>
      </c>
      <c r="BI57" s="272">
        <f>IF('ACS 12.1'!BD57&lt;&gt;0,($BF57*(1+Inputs!$M$136)),0)</f>
        <v>0</v>
      </c>
      <c r="BJ57" s="308">
        <f>IF('ACS 12.1'!BE57&lt;&gt;0,($BF57*(1+Inputs!$M$136)),0)</f>
        <v>10.792340958604296</v>
      </c>
      <c r="BK57" s="272">
        <f>IF('ACS 12.1'!BF57&lt;&gt;0,($BF57*(1+Inputs!$M$136)),0)</f>
        <v>10.792340958604296</v>
      </c>
      <c r="BL57" s="272">
        <f>IF('ACS 12.1'!BG57&lt;&gt;0,($BF57*(1+Inputs!$M$136)),0)</f>
        <v>10.792340958604296</v>
      </c>
      <c r="BM57" s="317">
        <f>BF57*(1+Inputs!$M$136)</f>
        <v>10.792340958604296</v>
      </c>
      <c r="BN57" s="391">
        <f>IF('ACS 12.1'!BI57&lt;&gt;0,($BM57*(1+Inputs!$M$136)),0)</f>
        <v>10.96843269290577</v>
      </c>
      <c r="BO57" s="272">
        <f>IF('ACS 12.1'!BJ57&lt;&gt;0,($BM57*(1+Inputs!$M$136)),0)</f>
        <v>10.96843269290577</v>
      </c>
      <c r="BP57" s="272">
        <f>IF('ACS 12.1'!BK57&lt;&gt;0,($BM57*(1+Inputs!$M$136)),0)</f>
        <v>0</v>
      </c>
      <c r="BQ57" s="308">
        <f>IF('ACS 12.1'!BL57&lt;&gt;0,($BM57*(1+Inputs!$M$136)),0)</f>
        <v>10.96843269290577</v>
      </c>
      <c r="BR57" s="272">
        <f>IF('ACS 12.1'!BM57&lt;&gt;0,($BM57*(1+Inputs!$M$136)),0)</f>
        <v>10.96843269290577</v>
      </c>
      <c r="BS57" s="272">
        <f>IF('ACS 12.1'!BN57&lt;&gt;0,($BM57*(1+Inputs!$M$136)),0)</f>
        <v>10.96843269290577</v>
      </c>
      <c r="BT57" s="317">
        <f>BM57*(1+Inputs!$M$136)</f>
        <v>10.96843269290577</v>
      </c>
      <c r="BU57" s="60"/>
      <c r="BV57" s="53"/>
      <c r="BW57" s="60"/>
      <c r="BX57" s="60"/>
      <c r="BY57" s="60"/>
      <c r="BZ57" s="60"/>
      <c r="CA57" s="60"/>
      <c r="CB57" s="60"/>
      <c r="CC57" s="35"/>
      <c r="CD57" s="35"/>
      <c r="CE57" s="35"/>
      <c r="CF57" s="35"/>
    </row>
    <row r="58" spans="1:84">
      <c r="B58" s="314"/>
      <c r="C58" s="391"/>
      <c r="D58" s="565"/>
      <c r="E58" s="565"/>
      <c r="F58" s="308"/>
      <c r="G58" s="565"/>
      <c r="H58" s="684"/>
      <c r="I58" s="684"/>
      <c r="J58" s="391"/>
      <c r="K58" s="565"/>
      <c r="L58" s="565"/>
      <c r="M58" s="308"/>
      <c r="N58" s="565"/>
      <c r="O58" s="684"/>
      <c r="P58" s="317"/>
      <c r="Q58" s="391"/>
      <c r="R58" s="565"/>
      <c r="S58" s="565"/>
      <c r="T58" s="308"/>
      <c r="U58" s="565"/>
      <c r="V58" s="684"/>
      <c r="W58" s="317"/>
      <c r="X58" s="586"/>
      <c r="Y58" s="838"/>
      <c r="Z58" s="838"/>
      <c r="AA58" s="588"/>
      <c r="AB58" s="838"/>
      <c r="AC58" s="1054"/>
      <c r="AD58" s="583"/>
      <c r="AE58" s="391"/>
      <c r="AF58" s="565"/>
      <c r="AG58" s="565"/>
      <c r="AH58" s="308"/>
      <c r="AI58" s="565"/>
      <c r="AJ58" s="565"/>
      <c r="AK58" s="317"/>
      <c r="AL58" s="391"/>
      <c r="AM58" s="565"/>
      <c r="AN58" s="565"/>
      <c r="AO58" s="308"/>
      <c r="AP58" s="565"/>
      <c r="AQ58" s="565"/>
      <c r="AR58" s="317"/>
      <c r="AS58" s="391"/>
      <c r="AT58" s="565"/>
      <c r="AU58" s="565"/>
      <c r="AV58" s="308"/>
      <c r="AW58" s="565"/>
      <c r="AX58" s="565"/>
      <c r="AY58" s="317"/>
      <c r="AZ58" s="391"/>
      <c r="BA58" s="565"/>
      <c r="BB58" s="565"/>
      <c r="BC58" s="308"/>
      <c r="BD58" s="565"/>
      <c r="BE58" s="565"/>
      <c r="BF58" s="317"/>
      <c r="BG58" s="391"/>
      <c r="BH58" s="565"/>
      <c r="BI58" s="565"/>
      <c r="BJ58" s="308"/>
      <c r="BK58" s="565"/>
      <c r="BL58" s="565"/>
      <c r="BM58" s="317"/>
      <c r="BN58" s="391"/>
      <c r="BO58" s="565"/>
      <c r="BP58" s="565"/>
      <c r="BQ58" s="308"/>
      <c r="BR58" s="565"/>
      <c r="BS58" s="565"/>
      <c r="BT58" s="317"/>
      <c r="BU58" s="60"/>
      <c r="BV58" s="53"/>
      <c r="BW58" s="60"/>
      <c r="BX58" s="60"/>
      <c r="BY58" s="60"/>
      <c r="BZ58" s="60"/>
      <c r="CA58" s="60"/>
      <c r="CB58" s="60"/>
      <c r="CC58" s="35"/>
      <c r="CD58" s="35"/>
      <c r="CE58" s="35"/>
      <c r="CF58" s="35"/>
    </row>
    <row r="59" spans="1:84" ht="25.5">
      <c r="B59" s="892" t="s">
        <v>322</v>
      </c>
      <c r="C59" s="391"/>
      <c r="D59" s="565"/>
      <c r="E59" s="565"/>
      <c r="F59" s="308"/>
      <c r="G59" s="565"/>
      <c r="H59" s="684"/>
      <c r="I59" s="684"/>
      <c r="J59" s="391"/>
      <c r="K59" s="565"/>
      <c r="L59" s="565"/>
      <c r="M59" s="308"/>
      <c r="N59" s="565"/>
      <c r="O59" s="684"/>
      <c r="P59" s="317"/>
      <c r="Q59" s="391"/>
      <c r="R59" s="565"/>
      <c r="S59" s="565"/>
      <c r="T59" s="308"/>
      <c r="U59" s="565"/>
      <c r="V59" s="684"/>
      <c r="W59" s="317"/>
      <c r="X59" s="586"/>
      <c r="Y59" s="838"/>
      <c r="Z59" s="838"/>
      <c r="AA59" s="588"/>
      <c r="AB59" s="838"/>
      <c r="AC59" s="1054"/>
      <c r="AD59" s="583"/>
      <c r="AE59" s="391"/>
      <c r="AF59" s="565"/>
      <c r="AG59" s="565"/>
      <c r="AH59" s="308"/>
      <c r="AI59" s="565"/>
      <c r="AJ59" s="565"/>
      <c r="AK59" s="317"/>
      <c r="AL59" s="391"/>
      <c r="AM59" s="565"/>
      <c r="AN59" s="565"/>
      <c r="AO59" s="308"/>
      <c r="AP59" s="565"/>
      <c r="AQ59" s="565"/>
      <c r="AR59" s="317"/>
      <c r="AS59" s="391"/>
      <c r="AT59" s="565"/>
      <c r="AU59" s="565"/>
      <c r="AV59" s="308"/>
      <c r="AW59" s="565"/>
      <c r="AX59" s="565"/>
      <c r="AY59" s="317"/>
      <c r="AZ59" s="391"/>
      <c r="BA59" s="565"/>
      <c r="BB59" s="565"/>
      <c r="BC59" s="308"/>
      <c r="BD59" s="565"/>
      <c r="BE59" s="565"/>
      <c r="BF59" s="317"/>
      <c r="BG59" s="391"/>
      <c r="BH59" s="565"/>
      <c r="BI59" s="565"/>
      <c r="BJ59" s="308"/>
      <c r="BK59" s="565"/>
      <c r="BL59" s="565"/>
      <c r="BM59" s="317"/>
      <c r="BN59" s="391"/>
      <c r="BO59" s="565"/>
      <c r="BP59" s="565"/>
      <c r="BQ59" s="308"/>
      <c r="BR59" s="565"/>
      <c r="BS59" s="565"/>
      <c r="BT59" s="317"/>
      <c r="BU59" s="60"/>
      <c r="BV59" s="53"/>
      <c r="BW59" s="60"/>
      <c r="BX59" s="60"/>
      <c r="BY59" s="60"/>
      <c r="BZ59" s="60"/>
      <c r="CA59" s="60"/>
      <c r="CB59" s="60"/>
      <c r="CC59" s="35"/>
      <c r="CD59" s="35"/>
      <c r="CE59" s="35"/>
      <c r="CF59" s="35"/>
    </row>
    <row r="60" spans="1:84" ht="25.5">
      <c r="B60" s="892" t="s">
        <v>323</v>
      </c>
      <c r="C60" s="391"/>
      <c r="D60" s="565"/>
      <c r="E60" s="565"/>
      <c r="F60" s="308"/>
      <c r="G60" s="565"/>
      <c r="H60" s="684"/>
      <c r="I60" s="684"/>
      <c r="J60" s="391"/>
      <c r="K60" s="565"/>
      <c r="L60" s="565"/>
      <c r="M60" s="308"/>
      <c r="N60" s="565"/>
      <c r="O60" s="684"/>
      <c r="P60" s="317"/>
      <c r="Q60" s="391"/>
      <c r="R60" s="565"/>
      <c r="S60" s="565"/>
      <c r="T60" s="308"/>
      <c r="U60" s="565"/>
      <c r="V60" s="684"/>
      <c r="W60" s="317"/>
      <c r="X60" s="586"/>
      <c r="Y60" s="838"/>
      <c r="Z60" s="838"/>
      <c r="AA60" s="588"/>
      <c r="AB60" s="838"/>
      <c r="AC60" s="1054"/>
      <c r="AD60" s="583"/>
      <c r="AE60" s="391"/>
      <c r="AF60" s="565"/>
      <c r="AG60" s="565"/>
      <c r="AH60" s="308"/>
      <c r="AI60" s="565"/>
      <c r="AJ60" s="565"/>
      <c r="AK60" s="317"/>
      <c r="AL60" s="391"/>
      <c r="AM60" s="565"/>
      <c r="AN60" s="565"/>
      <c r="AO60" s="308"/>
      <c r="AP60" s="565"/>
      <c r="AQ60" s="565"/>
      <c r="AR60" s="317"/>
      <c r="AS60" s="391"/>
      <c r="AT60" s="565"/>
      <c r="AU60" s="565"/>
      <c r="AV60" s="308"/>
      <c r="AW60" s="565"/>
      <c r="AX60" s="565"/>
      <c r="AY60" s="317"/>
      <c r="AZ60" s="391"/>
      <c r="BA60" s="565"/>
      <c r="BB60" s="565"/>
      <c r="BC60" s="308"/>
      <c r="BD60" s="565"/>
      <c r="BE60" s="565"/>
      <c r="BF60" s="317"/>
      <c r="BG60" s="391"/>
      <c r="BH60" s="565"/>
      <c r="BI60" s="565"/>
      <c r="BJ60" s="308"/>
      <c r="BK60" s="565"/>
      <c r="BL60" s="565"/>
      <c r="BM60" s="317"/>
      <c r="BN60" s="391"/>
      <c r="BO60" s="565"/>
      <c r="BP60" s="565"/>
      <c r="BQ60" s="308"/>
      <c r="BR60" s="565"/>
      <c r="BS60" s="565"/>
      <c r="BT60" s="317"/>
      <c r="BU60" s="60"/>
      <c r="BV60" s="53"/>
      <c r="BW60" s="60"/>
      <c r="BX60" s="60"/>
      <c r="BY60" s="60"/>
      <c r="BZ60" s="60"/>
      <c r="CA60" s="60"/>
      <c r="CB60" s="60"/>
      <c r="CC60" s="35"/>
      <c r="CD60" s="35"/>
      <c r="CE60" s="35"/>
      <c r="CF60" s="35"/>
    </row>
    <row r="61" spans="1:84">
      <c r="B61" s="332"/>
      <c r="C61" s="391"/>
      <c r="D61" s="565"/>
      <c r="E61" s="565"/>
      <c r="F61" s="308"/>
      <c r="G61" s="565"/>
      <c r="H61" s="684"/>
      <c r="I61" s="684"/>
      <c r="J61" s="391"/>
      <c r="K61" s="565"/>
      <c r="L61" s="565"/>
      <c r="M61" s="308"/>
      <c r="N61" s="565"/>
      <c r="O61" s="684"/>
      <c r="P61" s="317"/>
      <c r="Q61" s="391"/>
      <c r="R61" s="565"/>
      <c r="S61" s="565"/>
      <c r="T61" s="308"/>
      <c r="U61" s="565"/>
      <c r="V61" s="684"/>
      <c r="W61" s="317"/>
      <c r="X61" s="586"/>
      <c r="Y61" s="838"/>
      <c r="Z61" s="838"/>
      <c r="AA61" s="588"/>
      <c r="AB61" s="838"/>
      <c r="AC61" s="1054"/>
      <c r="AD61" s="583"/>
      <c r="AE61" s="391"/>
      <c r="AF61" s="565"/>
      <c r="AG61" s="565"/>
      <c r="AH61" s="308"/>
      <c r="AI61" s="565"/>
      <c r="AJ61" s="565"/>
      <c r="AK61" s="317"/>
      <c r="AL61" s="391"/>
      <c r="AM61" s="565"/>
      <c r="AN61" s="565"/>
      <c r="AO61" s="308"/>
      <c r="AP61" s="565"/>
      <c r="AQ61" s="565"/>
      <c r="AR61" s="317"/>
      <c r="AS61" s="391"/>
      <c r="AT61" s="565"/>
      <c r="AU61" s="565"/>
      <c r="AV61" s="308"/>
      <c r="AW61" s="565"/>
      <c r="AX61" s="565"/>
      <c r="AY61" s="317"/>
      <c r="AZ61" s="391"/>
      <c r="BA61" s="565"/>
      <c r="BB61" s="565"/>
      <c r="BC61" s="308"/>
      <c r="BD61" s="565"/>
      <c r="BE61" s="565"/>
      <c r="BF61" s="317"/>
      <c r="BG61" s="391"/>
      <c r="BH61" s="565"/>
      <c r="BI61" s="565"/>
      <c r="BJ61" s="308"/>
      <c r="BK61" s="565"/>
      <c r="BL61" s="565"/>
      <c r="BM61" s="317"/>
      <c r="BN61" s="391"/>
      <c r="BO61" s="565"/>
      <c r="BP61" s="565"/>
      <c r="BQ61" s="308"/>
      <c r="BR61" s="565"/>
      <c r="BS61" s="565"/>
      <c r="BT61" s="317"/>
      <c r="BU61" s="60"/>
      <c r="BV61" s="53"/>
      <c r="BW61" s="60"/>
      <c r="BX61" s="60"/>
      <c r="BY61" s="60"/>
      <c r="BZ61" s="60"/>
      <c r="CA61" s="60"/>
      <c r="CB61" s="60"/>
      <c r="CC61" s="35"/>
      <c r="CD61" s="35"/>
      <c r="CE61" s="35"/>
      <c r="CF61" s="35"/>
    </row>
    <row r="62" spans="1:84">
      <c r="B62" s="332" t="s">
        <v>304</v>
      </c>
      <c r="C62" s="391">
        <f>IFERROR('2011-20 Revenue'!C62/'ACS 12.1'!C62,0)</f>
        <v>0</v>
      </c>
      <c r="D62" s="272">
        <f>IFERROR('2011-20 Revenue'!D62/'ACS 12.1'!D62,0)</f>
        <v>0</v>
      </c>
      <c r="E62" s="272">
        <f>IFERROR('2011-20 Revenue'!E62/'ACS 12.1'!E62,0)</f>
        <v>0</v>
      </c>
      <c r="F62" s="308">
        <f>IFERROR('2011-20 Revenue'!F62/'ACS 12.1'!F62,0)</f>
        <v>0</v>
      </c>
      <c r="G62" s="272">
        <f>IFERROR('2011-20 Revenue'!G62/'ACS 12.1'!G62,0)</f>
        <v>0</v>
      </c>
      <c r="H62" s="684"/>
      <c r="I62" s="321">
        <f>IFERROR('2011-20 Revenue'!I62/'ACS 12.1'!H62,0)</f>
        <v>0</v>
      </c>
      <c r="J62" s="391">
        <f>IFERROR('2011-20 Revenue'!J62/'ACS 12.1'!I62,0)</f>
        <v>12609.040349697376</v>
      </c>
      <c r="K62" s="272">
        <f>IFERROR('2011-20 Revenue'!K62/'ACS 12.1'!J62,0)</f>
        <v>0</v>
      </c>
      <c r="L62" s="272">
        <f>IFERROR('2011-20 Revenue'!L62/'ACS 12.1'!K62,0)</f>
        <v>0</v>
      </c>
      <c r="M62" s="308">
        <f>IFERROR('2011-20 Revenue'!M62/'ACS 12.1'!L62,0)</f>
        <v>0</v>
      </c>
      <c r="N62" s="272">
        <f>IFERROR('2011-20 Revenue'!N62/'ACS 12.1'!M62,0)</f>
        <v>0</v>
      </c>
      <c r="O62" s="684"/>
      <c r="P62" s="317">
        <f>IFERROR('2011-20 Revenue'!P62/'ACS 12.1'!N62,0)</f>
        <v>12609.040349697376</v>
      </c>
      <c r="Q62" s="391">
        <f>IFERROR('2011-20 Revenue'!Q62/'ACS 12.1'!O62,0)</f>
        <v>11300.745573779019</v>
      </c>
      <c r="R62" s="272">
        <f>IFERROR('2011-20 Revenue'!R62/'ACS 12.1'!P62,0)</f>
        <v>0</v>
      </c>
      <c r="S62" s="272">
        <f>IFERROR('2011-20 Revenue'!S62/'ACS 12.1'!Q62,0)</f>
        <v>0</v>
      </c>
      <c r="T62" s="308">
        <f>IFERROR('2011-20 Revenue'!T62/'ACS 12.1'!R62,0)</f>
        <v>0</v>
      </c>
      <c r="U62" s="272">
        <f>IFERROR('2011-20 Revenue'!U62/'ACS 12.1'!S62,0)</f>
        <v>0</v>
      </c>
      <c r="V62" s="684"/>
      <c r="W62" s="317">
        <f>IFERROR('2011-20 Revenue'!W62/'ACS 12.1'!T62,0)</f>
        <v>11300.745573779019</v>
      </c>
      <c r="X62" s="586">
        <f>IFERROR('2011-20 Revenue'!X62/'ACS 12.1'!U62,0)</f>
        <v>10957.028617266842</v>
      </c>
      <c r="Y62" s="587">
        <f>IFERROR('2011-20 Revenue'!Y62/'ACS 12.1'!V62,0)</f>
        <v>0</v>
      </c>
      <c r="Z62" s="587">
        <f>IFERROR('2011-20 Revenue'!Z62/'ACS 12.1'!W62,0)</f>
        <v>0</v>
      </c>
      <c r="AA62" s="588">
        <f>IFERROR('2011-20 Revenue'!AA62/'ACS 12.1'!X62,0)</f>
        <v>0</v>
      </c>
      <c r="AB62" s="587">
        <f>IFERROR('2011-20 Revenue'!AB62/'ACS 12.1'!Y62,0)</f>
        <v>0</v>
      </c>
      <c r="AC62" s="1054"/>
      <c r="AD62" s="583">
        <f>IFERROR('2011-20 Revenue'!AD62/'ACS 12.1'!Z62,0)</f>
        <v>10957.028617266842</v>
      </c>
      <c r="AE62" s="391">
        <f>X62*(1+Inputs!$L$136)</f>
        <v>11135.807454907914</v>
      </c>
      <c r="AF62" s="272">
        <f>Y62*(1+Inputs!$L$136)</f>
        <v>0</v>
      </c>
      <c r="AG62" s="272">
        <f>Z62*(1+Inputs!$L$136)</f>
        <v>0</v>
      </c>
      <c r="AH62" s="308">
        <f>AA62*(1+Inputs!$L$136)</f>
        <v>0</v>
      </c>
      <c r="AI62" s="272">
        <f>AB62*(1+Inputs!$L$136)</f>
        <v>0</v>
      </c>
      <c r="AJ62" s="272"/>
      <c r="AK62" s="317">
        <f>AD62*(1+Inputs!$L$136)</f>
        <v>11135.807454907914</v>
      </c>
      <c r="AL62" s="391">
        <f>IF('ACS 12.1'!AG62&lt;&gt;0,($AK62*(1+Inputs!$M$136)),0)</f>
        <v>11317.503312655872</v>
      </c>
      <c r="AM62" s="272">
        <f>IF('ACS 12.1'!AH62&lt;&gt;0,($AK62*(1+Inputs!$M$136)),0)</f>
        <v>0</v>
      </c>
      <c r="AN62" s="272">
        <f>IF('ACS 12.1'!AI62&lt;&gt;0,($AK62*(1+Inputs!$M$136)),0)</f>
        <v>0</v>
      </c>
      <c r="AO62" s="308">
        <f>IF('ACS 12.1'!AJ62&lt;&gt;0,($AK62*(1+Inputs!$M$136)),0)</f>
        <v>11317.503312655872</v>
      </c>
      <c r="AP62" s="272">
        <f>IF('ACS 12.1'!AK62&lt;&gt;0,($AK62*(1+Inputs!$M$136)),0)</f>
        <v>11317.503312655872</v>
      </c>
      <c r="AQ62" s="272">
        <f>IF('ACS 12.1'!AL62&lt;&gt;0,($AY62*(1+Inputs!$M$136)),0)</f>
        <v>11689.83724566805</v>
      </c>
      <c r="AR62" s="317">
        <f>AK62*(1+Inputs!$M$136)</f>
        <v>11317.503312655872</v>
      </c>
      <c r="AS62" s="391">
        <f>IF('ACS 12.1'!AN62&lt;&gt;0,($AR62*(1+Inputs!$M$136)),0)</f>
        <v>11502.163785664685</v>
      </c>
      <c r="AT62" s="272">
        <f>IF('ACS 12.1'!AO62&lt;&gt;0,($AR62*(1+Inputs!$M$136)),0)</f>
        <v>0</v>
      </c>
      <c r="AU62" s="272">
        <f>IF('ACS 12.1'!AP62&lt;&gt;0,($AR62*(1+Inputs!$M$136)),0)</f>
        <v>0</v>
      </c>
      <c r="AV62" s="308">
        <f>IF('ACS 12.1'!AQ62&lt;&gt;0,($AR62*(1+Inputs!$M$136)),0)</f>
        <v>11502.163785664685</v>
      </c>
      <c r="AW62" s="272">
        <f>IF('ACS 12.1'!AR62&lt;&gt;0,($AR62*(1+Inputs!$M$136)),0)</f>
        <v>11502.163785664685</v>
      </c>
      <c r="AX62" s="272">
        <f>IF('ACS 12.1'!AS62&lt;&gt;0,($AY62*(1+Inputs!$M$136)),0)</f>
        <v>11689.83724566805</v>
      </c>
      <c r="AY62" s="317">
        <f>AR62*(1+Inputs!$M$136)</f>
        <v>11502.163785664685</v>
      </c>
      <c r="AZ62" s="391">
        <f>IF('ACS 12.1'!AU62&lt;&gt;0,($AY62*(1+Inputs!$M$136)),0)</f>
        <v>11689.83724566805</v>
      </c>
      <c r="BA62" s="272">
        <f>IF('ACS 12.1'!AV62&lt;&gt;0,($AY62*(1+Inputs!$M$136)),0)</f>
        <v>0</v>
      </c>
      <c r="BB62" s="272">
        <f>IF('ACS 12.1'!AW62&lt;&gt;0,($AY62*(1+Inputs!$M$136)),0)</f>
        <v>0</v>
      </c>
      <c r="BC62" s="308">
        <f>IF('ACS 12.1'!AX62&lt;&gt;0,($AY62*(1+Inputs!$M$136)),0)</f>
        <v>11689.83724566805</v>
      </c>
      <c r="BD62" s="272">
        <f>IF('ACS 12.1'!AY62&lt;&gt;0,($AY62*(1+Inputs!$M$136)),0)</f>
        <v>11689.83724566805</v>
      </c>
      <c r="BE62" s="272">
        <f>IF('ACS 12.1'!AZ62&lt;&gt;0,($AY62*(1+Inputs!$M$136)),0)</f>
        <v>11689.83724566805</v>
      </c>
      <c r="BF62" s="317">
        <f>AY62*(1+Inputs!$M$136)</f>
        <v>11689.83724566805</v>
      </c>
      <c r="BG62" s="391">
        <f>IF('ACS 12.1'!BB62&lt;&gt;0,($BF62*(1+Inputs!$M$136)),0)</f>
        <v>11880.572853650348</v>
      </c>
      <c r="BH62" s="272">
        <f>IF('ACS 12.1'!BC62&lt;&gt;0,($BF62*(1+Inputs!$M$136)),0)</f>
        <v>0</v>
      </c>
      <c r="BI62" s="272">
        <f>IF('ACS 12.1'!BD62&lt;&gt;0,($BF62*(1+Inputs!$M$136)),0)</f>
        <v>0</v>
      </c>
      <c r="BJ62" s="308">
        <f>IF('ACS 12.1'!BE62&lt;&gt;0,($BF62*(1+Inputs!$M$136)),0)</f>
        <v>11880.572853650348</v>
      </c>
      <c r="BK62" s="272">
        <f>IF('ACS 12.1'!BF62&lt;&gt;0,($BF62*(1+Inputs!$M$136)),0)</f>
        <v>11880.572853650348</v>
      </c>
      <c r="BL62" s="272">
        <f>IF('ACS 12.1'!BG62&lt;&gt;0,($BF62*(1+Inputs!$M$136)),0)</f>
        <v>11880.572853650348</v>
      </c>
      <c r="BM62" s="317">
        <f>BF62*(1+Inputs!$M$136)</f>
        <v>11880.572853650348</v>
      </c>
      <c r="BN62" s="391">
        <f>IF('ACS 12.1'!BI62&lt;&gt;0,($BM62*(1+Inputs!$M$136)),0)</f>
        <v>12074.420572724344</v>
      </c>
      <c r="BO62" s="272">
        <f>IF('ACS 12.1'!BJ62&lt;&gt;0,($BM62*(1+Inputs!$M$136)),0)</f>
        <v>0</v>
      </c>
      <c r="BP62" s="272">
        <f>IF('ACS 12.1'!BK62&lt;&gt;0,($BM62*(1+Inputs!$M$136)),0)</f>
        <v>0</v>
      </c>
      <c r="BQ62" s="308">
        <f>IF('ACS 12.1'!BL62&lt;&gt;0,($BM62*(1+Inputs!$M$136)),0)</f>
        <v>12074.420572724344</v>
      </c>
      <c r="BR62" s="272">
        <f>IF('ACS 12.1'!BM62&lt;&gt;0,($BM62*(1+Inputs!$M$136)),0)</f>
        <v>12074.420572724344</v>
      </c>
      <c r="BS62" s="272">
        <f>IF('ACS 12.1'!BN62&lt;&gt;0,($BM62*(1+Inputs!$M$136)),0)</f>
        <v>12074.420572724344</v>
      </c>
      <c r="BT62" s="317">
        <f>BM62*(1+Inputs!$M$136)</f>
        <v>12074.420572724344</v>
      </c>
      <c r="BU62" s="60"/>
      <c r="BV62" s="53"/>
      <c r="BW62" s="60"/>
      <c r="BX62" s="60"/>
      <c r="BY62" s="60"/>
      <c r="BZ62" s="60"/>
      <c r="CA62" s="60"/>
      <c r="CB62" s="60"/>
      <c r="CC62" s="35"/>
      <c r="CD62" s="35"/>
      <c r="CE62" s="35"/>
      <c r="CF62" s="35"/>
    </row>
    <row r="63" spans="1:84">
      <c r="B63" s="332" t="s">
        <v>324</v>
      </c>
      <c r="C63" s="391">
        <f>IFERROR('2011-20 Revenue'!C63/'ACS 12.1'!C63,0)</f>
        <v>0</v>
      </c>
      <c r="D63" s="272">
        <f>IFERROR('2011-20 Revenue'!D63/'ACS 12.1'!D63,0)</f>
        <v>0</v>
      </c>
      <c r="E63" s="272">
        <f>IFERROR('2011-20 Revenue'!E63/'ACS 12.1'!E63,0)</f>
        <v>0</v>
      </c>
      <c r="F63" s="308">
        <f>IFERROR('2011-20 Revenue'!F63/'ACS 12.1'!F63,0)</f>
        <v>0</v>
      </c>
      <c r="G63" s="272">
        <f>IFERROR('2011-20 Revenue'!G63/'ACS 12.1'!G63,0)</f>
        <v>0</v>
      </c>
      <c r="H63" s="684"/>
      <c r="I63" s="321">
        <f>IFERROR('2011-20 Revenue'!I63/'ACS 12.1'!H63,0)</f>
        <v>0</v>
      </c>
      <c r="J63" s="391">
        <f>IFERROR('2011-20 Revenue'!J63/'ACS 12.1'!I63,0)</f>
        <v>2191.0000000000005</v>
      </c>
      <c r="K63" s="272">
        <f>IFERROR('2011-20 Revenue'!K63/'ACS 12.1'!J63,0)</f>
        <v>0</v>
      </c>
      <c r="L63" s="272">
        <f>IFERROR('2011-20 Revenue'!L63/'ACS 12.1'!K63,0)</f>
        <v>0</v>
      </c>
      <c r="M63" s="308">
        <f>IFERROR('2011-20 Revenue'!M63/'ACS 12.1'!L63,0)</f>
        <v>0</v>
      </c>
      <c r="N63" s="272">
        <f>IFERROR('2011-20 Revenue'!N63/'ACS 12.1'!M63,0)</f>
        <v>0</v>
      </c>
      <c r="O63" s="684"/>
      <c r="P63" s="317">
        <f>IFERROR('2011-20 Revenue'!P63/'ACS 12.1'!N63,0)</f>
        <v>2191.0000000000005</v>
      </c>
      <c r="Q63" s="391">
        <f>IFERROR('2011-20 Revenue'!Q63/'ACS 12.1'!O63,0)</f>
        <v>20140.930319252275</v>
      </c>
      <c r="R63" s="272">
        <f>IFERROR('2011-20 Revenue'!R63/'ACS 12.1'!P63,0)</f>
        <v>0</v>
      </c>
      <c r="S63" s="272">
        <f>IFERROR('2011-20 Revenue'!S63/'ACS 12.1'!Q63,0)</f>
        <v>0</v>
      </c>
      <c r="T63" s="308">
        <f>IFERROR('2011-20 Revenue'!T63/'ACS 12.1'!R63,0)</f>
        <v>0</v>
      </c>
      <c r="U63" s="272">
        <f>IFERROR('2011-20 Revenue'!U63/'ACS 12.1'!S63,0)</f>
        <v>0</v>
      </c>
      <c r="V63" s="684"/>
      <c r="W63" s="317">
        <f>IFERROR('2011-20 Revenue'!W63/'ACS 12.1'!T63,0)</f>
        <v>20140.930319252275</v>
      </c>
      <c r="X63" s="586">
        <f>IFERROR('2011-20 Revenue'!X63/'ACS 12.1'!U63,0)</f>
        <v>36667.026882891674</v>
      </c>
      <c r="Y63" s="587">
        <f>IFERROR('2011-20 Revenue'!Y63/'ACS 12.1'!V63,0)</f>
        <v>0</v>
      </c>
      <c r="Z63" s="587">
        <f>IFERROR('2011-20 Revenue'!Z63/'ACS 12.1'!W63,0)</f>
        <v>0</v>
      </c>
      <c r="AA63" s="588">
        <f>IFERROR('2011-20 Revenue'!AA63/'ACS 12.1'!X63,0)</f>
        <v>0</v>
      </c>
      <c r="AB63" s="587">
        <f>IFERROR('2011-20 Revenue'!AB63/'ACS 12.1'!Y63,0)</f>
        <v>0</v>
      </c>
      <c r="AC63" s="1054"/>
      <c r="AD63" s="583">
        <f>IFERROR('2011-20 Revenue'!AD63/'ACS 12.1'!Z63,0)</f>
        <v>36667.026882891674</v>
      </c>
      <c r="AE63" s="391">
        <f>X63*(1+Inputs!$L$136)</f>
        <v>37265.29934113341</v>
      </c>
      <c r="AF63" s="272">
        <f>Y63*(1+Inputs!$L$136)</f>
        <v>0</v>
      </c>
      <c r="AG63" s="272">
        <f>Z63*(1+Inputs!$L$136)</f>
        <v>0</v>
      </c>
      <c r="AH63" s="308">
        <f>AA63*(1+Inputs!$L$136)</f>
        <v>0</v>
      </c>
      <c r="AI63" s="272">
        <f>AB63*(1+Inputs!$L$136)</f>
        <v>0</v>
      </c>
      <c r="AJ63" s="272"/>
      <c r="AK63" s="317">
        <f>AD63*(1+Inputs!$L$136)</f>
        <v>37265.29934113341</v>
      </c>
      <c r="AL63" s="391">
        <f>IF('ACS 12.1'!AG63&lt;&gt;0,($AK63*(1+Inputs!$M$136)),0)</f>
        <v>37873.333428956779</v>
      </c>
      <c r="AM63" s="272">
        <f>IF('ACS 12.1'!AH63&lt;&gt;0,($AK63*(1+Inputs!$M$136)),0)</f>
        <v>0</v>
      </c>
      <c r="AN63" s="272">
        <f>IF('ACS 12.1'!AI63&lt;&gt;0,($AK63*(1+Inputs!$M$136)),0)</f>
        <v>0</v>
      </c>
      <c r="AO63" s="308">
        <f>IF('ACS 12.1'!AJ63&lt;&gt;0,($AK63*(1+Inputs!$M$136)),0)</f>
        <v>37873.333428956779</v>
      </c>
      <c r="AP63" s="272">
        <f>IF('ACS 12.1'!AK63&lt;&gt;0,($AK63*(1+Inputs!$M$136)),0)</f>
        <v>37873.333428956779</v>
      </c>
      <c r="AQ63" s="272">
        <f>IF('ACS 12.1'!AL63&lt;&gt;0,($AY63*(1+Inputs!$M$136)),0)</f>
        <v>39119.326189225379</v>
      </c>
      <c r="AR63" s="317">
        <f>AK63*(1+Inputs!$M$136)</f>
        <v>37873.333428956779</v>
      </c>
      <c r="AS63" s="391">
        <f>IF('ACS 12.1'!AN63&lt;&gt;0,($AR63*(1+Inputs!$M$136)),0)</f>
        <v>38491.288420636869</v>
      </c>
      <c r="AT63" s="272">
        <f>IF('ACS 12.1'!AO63&lt;&gt;0,($AR63*(1+Inputs!$M$136)),0)</f>
        <v>0</v>
      </c>
      <c r="AU63" s="272">
        <f>IF('ACS 12.1'!AP63&lt;&gt;0,($AR63*(1+Inputs!$M$136)),0)</f>
        <v>0</v>
      </c>
      <c r="AV63" s="308">
        <f>IF('ACS 12.1'!AQ63&lt;&gt;0,($AR63*(1+Inputs!$M$136)),0)</f>
        <v>38491.288420636869</v>
      </c>
      <c r="AW63" s="272">
        <f>IF('ACS 12.1'!AR63&lt;&gt;0,($AR63*(1+Inputs!$M$136)),0)</f>
        <v>38491.288420636869</v>
      </c>
      <c r="AX63" s="272">
        <f>IF('ACS 12.1'!AS63&lt;&gt;0,($AY63*(1+Inputs!$M$136)),0)</f>
        <v>39119.326189225379</v>
      </c>
      <c r="AY63" s="317">
        <f>AR63*(1+Inputs!$M$136)</f>
        <v>38491.288420636869</v>
      </c>
      <c r="AZ63" s="391">
        <f>IF('ACS 12.1'!AU63&lt;&gt;0,($AY63*(1+Inputs!$M$136)),0)</f>
        <v>39119.326189225379</v>
      </c>
      <c r="BA63" s="272">
        <f>IF('ACS 12.1'!AV63&lt;&gt;0,($AY63*(1+Inputs!$M$136)),0)</f>
        <v>0</v>
      </c>
      <c r="BB63" s="272">
        <f>IF('ACS 12.1'!AW63&lt;&gt;0,($AY63*(1+Inputs!$M$136)),0)</f>
        <v>0</v>
      </c>
      <c r="BC63" s="308">
        <f>IF('ACS 12.1'!AX63&lt;&gt;0,($AY63*(1+Inputs!$M$136)),0)</f>
        <v>39119.326189225379</v>
      </c>
      <c r="BD63" s="272">
        <f>IF('ACS 12.1'!AY63&lt;&gt;0,($AY63*(1+Inputs!$M$136)),0)</f>
        <v>39119.326189225379</v>
      </c>
      <c r="BE63" s="272">
        <f>IF('ACS 12.1'!AZ63&lt;&gt;0,($AY63*(1+Inputs!$M$136)),0)</f>
        <v>39119.326189225379</v>
      </c>
      <c r="BF63" s="317">
        <f>AY63*(1+Inputs!$M$136)</f>
        <v>39119.326189225379</v>
      </c>
      <c r="BG63" s="391">
        <f>IF('ACS 12.1'!BB63&lt;&gt;0,($BF63*(1+Inputs!$M$136)),0)</f>
        <v>39757.611248953202</v>
      </c>
      <c r="BH63" s="272">
        <f>IF('ACS 12.1'!BC63&lt;&gt;0,($BF63*(1+Inputs!$M$136)),0)</f>
        <v>0</v>
      </c>
      <c r="BI63" s="272">
        <f>IF('ACS 12.1'!BD63&lt;&gt;0,($BF63*(1+Inputs!$M$136)),0)</f>
        <v>0</v>
      </c>
      <c r="BJ63" s="308">
        <f>IF('ACS 12.1'!BE63&lt;&gt;0,($BF63*(1+Inputs!$M$136)),0)</f>
        <v>39757.611248953202</v>
      </c>
      <c r="BK63" s="272">
        <f>IF('ACS 12.1'!BF63&lt;&gt;0,($BF63*(1+Inputs!$M$136)),0)</f>
        <v>39757.611248953202</v>
      </c>
      <c r="BL63" s="272">
        <f>IF('ACS 12.1'!BG63&lt;&gt;0,($BF63*(1+Inputs!$M$136)),0)</f>
        <v>39757.611248953202</v>
      </c>
      <c r="BM63" s="317">
        <f>BF63*(1+Inputs!$M$136)</f>
        <v>39757.611248953202</v>
      </c>
      <c r="BN63" s="391">
        <f>IF('ACS 12.1'!BI63&lt;&gt;0,($BM63*(1+Inputs!$M$136)),0)</f>
        <v>40406.31079832487</v>
      </c>
      <c r="BO63" s="272">
        <f>IF('ACS 12.1'!BJ63&lt;&gt;0,($BM63*(1+Inputs!$M$136)),0)</f>
        <v>0</v>
      </c>
      <c r="BP63" s="272">
        <f>IF('ACS 12.1'!BK63&lt;&gt;0,($BM63*(1+Inputs!$M$136)),0)</f>
        <v>0</v>
      </c>
      <c r="BQ63" s="308">
        <f>IF('ACS 12.1'!BL63&lt;&gt;0,($BM63*(1+Inputs!$M$136)),0)</f>
        <v>40406.31079832487</v>
      </c>
      <c r="BR63" s="272">
        <f>IF('ACS 12.1'!BM63&lt;&gt;0,($BM63*(1+Inputs!$M$136)),0)</f>
        <v>40406.31079832487</v>
      </c>
      <c r="BS63" s="272">
        <f>IF('ACS 12.1'!BN63&lt;&gt;0,($BM63*(1+Inputs!$M$136)),0)</f>
        <v>40406.31079832487</v>
      </c>
      <c r="BT63" s="317">
        <f>BM63*(1+Inputs!$M$136)</f>
        <v>40406.31079832487</v>
      </c>
      <c r="BU63" s="60"/>
      <c r="BV63" s="53"/>
      <c r="BW63" s="60"/>
      <c r="BX63" s="60"/>
      <c r="BY63" s="60"/>
      <c r="BZ63" s="60"/>
      <c r="CA63" s="60"/>
      <c r="CB63" s="60"/>
      <c r="CC63" s="35"/>
      <c r="CD63" s="35"/>
      <c r="CE63" s="35"/>
      <c r="CF63" s="35"/>
    </row>
    <row r="64" spans="1:84">
      <c r="B64" s="332" t="s">
        <v>325</v>
      </c>
      <c r="C64" s="391">
        <f>IFERROR('2011-20 Revenue'!C64/'ACS 12.1'!C64,0)</f>
        <v>0</v>
      </c>
      <c r="D64" s="272">
        <f>IFERROR('2011-20 Revenue'!D64/'ACS 12.1'!D64,0)</f>
        <v>0</v>
      </c>
      <c r="E64" s="272">
        <f>IFERROR('2011-20 Revenue'!E64/'ACS 12.1'!E64,0)</f>
        <v>0</v>
      </c>
      <c r="F64" s="308">
        <f>IFERROR('2011-20 Revenue'!F64/'ACS 12.1'!F64,0)</f>
        <v>0</v>
      </c>
      <c r="G64" s="272">
        <f>IFERROR('2011-20 Revenue'!G64/'ACS 12.1'!G64,0)</f>
        <v>0</v>
      </c>
      <c r="H64" s="684"/>
      <c r="I64" s="321">
        <f>IFERROR('2011-20 Revenue'!I64/'ACS 12.1'!H64,0)</f>
        <v>0</v>
      </c>
      <c r="J64" s="391">
        <f>IFERROR('2011-20 Revenue'!J64/'ACS 12.1'!I64,0)</f>
        <v>5368.9999999999982</v>
      </c>
      <c r="K64" s="272">
        <f>IFERROR('2011-20 Revenue'!K64/'ACS 12.1'!J64,0)</f>
        <v>0</v>
      </c>
      <c r="L64" s="272">
        <f>IFERROR('2011-20 Revenue'!L64/'ACS 12.1'!K64,0)</f>
        <v>0</v>
      </c>
      <c r="M64" s="308">
        <f>IFERROR('2011-20 Revenue'!M64/'ACS 12.1'!L64,0)</f>
        <v>0</v>
      </c>
      <c r="N64" s="272">
        <f>IFERROR('2011-20 Revenue'!N64/'ACS 12.1'!M64,0)</f>
        <v>0</v>
      </c>
      <c r="O64" s="684"/>
      <c r="P64" s="317">
        <f>IFERROR('2011-20 Revenue'!P64/'ACS 12.1'!N64,0)</f>
        <v>5368.9999999999982</v>
      </c>
      <c r="Q64" s="391">
        <f>IFERROR('2011-20 Revenue'!Q64/'ACS 12.1'!O64,0)</f>
        <v>32036.902113758519</v>
      </c>
      <c r="R64" s="272">
        <f>IFERROR('2011-20 Revenue'!R64/'ACS 12.1'!P64,0)</f>
        <v>0</v>
      </c>
      <c r="S64" s="272">
        <f>IFERROR('2011-20 Revenue'!S64/'ACS 12.1'!Q64,0)</f>
        <v>0</v>
      </c>
      <c r="T64" s="308">
        <f>IFERROR('2011-20 Revenue'!T64/'ACS 12.1'!R64,0)</f>
        <v>0</v>
      </c>
      <c r="U64" s="272">
        <f>IFERROR('2011-20 Revenue'!U64/'ACS 12.1'!S64,0)</f>
        <v>0</v>
      </c>
      <c r="V64" s="684"/>
      <c r="W64" s="317">
        <f>IFERROR('2011-20 Revenue'!W64/'ACS 12.1'!T64,0)</f>
        <v>32036.902113758519</v>
      </c>
      <c r="X64" s="586">
        <f>IFERROR('2011-20 Revenue'!X64/'ACS 12.1'!U64,0)</f>
        <v>48788.49065206969</v>
      </c>
      <c r="Y64" s="587">
        <f>IFERROR('2011-20 Revenue'!Y64/'ACS 12.1'!V64,0)</f>
        <v>0</v>
      </c>
      <c r="Z64" s="587">
        <f>IFERROR('2011-20 Revenue'!Z64/'ACS 12.1'!W64,0)</f>
        <v>0</v>
      </c>
      <c r="AA64" s="588">
        <f>IFERROR('2011-20 Revenue'!AA64/'ACS 12.1'!X64,0)</f>
        <v>0</v>
      </c>
      <c r="AB64" s="587">
        <f>IFERROR('2011-20 Revenue'!AB64/'ACS 12.1'!Y64,0)</f>
        <v>0</v>
      </c>
      <c r="AC64" s="1054"/>
      <c r="AD64" s="583">
        <f>IFERROR('2011-20 Revenue'!AD64/'ACS 12.1'!Z64,0)</f>
        <v>48788.49065206969</v>
      </c>
      <c r="AE64" s="391">
        <f>X64*(1+Inputs!$L$136)</f>
        <v>49584.541292595903</v>
      </c>
      <c r="AF64" s="272">
        <f>Y64*(1+Inputs!$L$136)</f>
        <v>0</v>
      </c>
      <c r="AG64" s="272">
        <f>Z64*(1+Inputs!$L$136)</f>
        <v>0</v>
      </c>
      <c r="AH64" s="308">
        <f>AA64*(1+Inputs!$L$136)</f>
        <v>0</v>
      </c>
      <c r="AI64" s="272">
        <f>AB64*(1+Inputs!$L$136)</f>
        <v>0</v>
      </c>
      <c r="AJ64" s="272"/>
      <c r="AK64" s="317">
        <f>AD64*(1+Inputs!$L$136)</f>
        <v>49584.541292595903</v>
      </c>
      <c r="AL64" s="391">
        <f>IF('ACS 12.1'!AG64&lt;&gt;0,($AK64*(1+Inputs!$M$136)),0)</f>
        <v>50393.580582982206</v>
      </c>
      <c r="AM64" s="272">
        <f>IF('ACS 12.1'!AH64&lt;&gt;0,($AK64*(1+Inputs!$M$136)),0)</f>
        <v>0</v>
      </c>
      <c r="AN64" s="272">
        <f>IF('ACS 12.1'!AI64&lt;&gt;0,($AK64*(1+Inputs!$M$136)),0)</f>
        <v>0</v>
      </c>
      <c r="AO64" s="308">
        <f>IF('ACS 12.1'!AJ64&lt;&gt;0,($AK64*(1+Inputs!$M$136)),0)</f>
        <v>50393.580582982206</v>
      </c>
      <c r="AP64" s="272">
        <f>IF('ACS 12.1'!AK64&lt;&gt;0,($AK64*(1+Inputs!$M$136)),0)</f>
        <v>50393.580582982206</v>
      </c>
      <c r="AQ64" s="272">
        <f>IF('ACS 12.1'!AL64&lt;&gt;0,($AY64*(1+Inputs!$M$136)),0)</f>
        <v>52051.476281236231</v>
      </c>
      <c r="AR64" s="317">
        <f>AK64*(1+Inputs!$M$136)</f>
        <v>50393.580582982206</v>
      </c>
      <c r="AS64" s="391">
        <f>IF('ACS 12.1'!AN64&lt;&gt;0,($AR64*(1+Inputs!$M$136)),0)</f>
        <v>51215.820450732455</v>
      </c>
      <c r="AT64" s="272">
        <f>IF('ACS 12.1'!AO64&lt;&gt;0,($AR64*(1+Inputs!$M$136)),0)</f>
        <v>0</v>
      </c>
      <c r="AU64" s="272">
        <f>IF('ACS 12.1'!AP64&lt;&gt;0,($AR64*(1+Inputs!$M$136)),0)</f>
        <v>0</v>
      </c>
      <c r="AV64" s="308">
        <f>IF('ACS 12.1'!AQ64&lt;&gt;0,($AR64*(1+Inputs!$M$136)),0)</f>
        <v>51215.820450732455</v>
      </c>
      <c r="AW64" s="272">
        <f>IF('ACS 12.1'!AR64&lt;&gt;0,($AR64*(1+Inputs!$M$136)),0)</f>
        <v>51215.820450732455</v>
      </c>
      <c r="AX64" s="272">
        <f>IF('ACS 12.1'!AS64&lt;&gt;0,($AY64*(1+Inputs!$M$136)),0)</f>
        <v>52051.476281236231</v>
      </c>
      <c r="AY64" s="317">
        <f>AR64*(1+Inputs!$M$136)</f>
        <v>51215.820450732455</v>
      </c>
      <c r="AZ64" s="391">
        <f>IF('ACS 12.1'!AU64&lt;&gt;0,($AY64*(1+Inputs!$M$136)),0)</f>
        <v>52051.476281236231</v>
      </c>
      <c r="BA64" s="272">
        <f>IF('ACS 12.1'!AV64&lt;&gt;0,($AY64*(1+Inputs!$M$136)),0)</f>
        <v>0</v>
      </c>
      <c r="BB64" s="272">
        <f>IF('ACS 12.1'!AW64&lt;&gt;0,($AY64*(1+Inputs!$M$136)),0)</f>
        <v>0</v>
      </c>
      <c r="BC64" s="308">
        <f>IF('ACS 12.1'!AX64&lt;&gt;0,($AY64*(1+Inputs!$M$136)),0)</f>
        <v>52051.476281236231</v>
      </c>
      <c r="BD64" s="272">
        <f>IF('ACS 12.1'!AY64&lt;&gt;0,($AY64*(1+Inputs!$M$136)),0)</f>
        <v>52051.476281236231</v>
      </c>
      <c r="BE64" s="272">
        <f>IF('ACS 12.1'!AZ64&lt;&gt;0,($AY64*(1+Inputs!$M$136)),0)</f>
        <v>52051.476281236231</v>
      </c>
      <c r="BF64" s="317">
        <f>AY64*(1+Inputs!$M$136)</f>
        <v>52051.476281236231</v>
      </c>
      <c r="BG64" s="391">
        <f>IF('ACS 12.1'!BB64&lt;&gt;0,($BF64*(1+Inputs!$M$136)),0)</f>
        <v>52900.76697418894</v>
      </c>
      <c r="BH64" s="272">
        <f>IF('ACS 12.1'!BC64&lt;&gt;0,($BF64*(1+Inputs!$M$136)),0)</f>
        <v>0</v>
      </c>
      <c r="BI64" s="272">
        <f>IF('ACS 12.1'!BD64&lt;&gt;0,($BF64*(1+Inputs!$M$136)),0)</f>
        <v>0</v>
      </c>
      <c r="BJ64" s="308">
        <f>IF('ACS 12.1'!BE64&lt;&gt;0,($BF64*(1+Inputs!$M$136)),0)</f>
        <v>52900.76697418894</v>
      </c>
      <c r="BK64" s="272">
        <f>IF('ACS 12.1'!BF64&lt;&gt;0,($BF64*(1+Inputs!$M$136)),0)</f>
        <v>52900.76697418894</v>
      </c>
      <c r="BL64" s="272">
        <f>IF('ACS 12.1'!BG64&lt;&gt;0,($BF64*(1+Inputs!$M$136)),0)</f>
        <v>52900.76697418894</v>
      </c>
      <c r="BM64" s="317">
        <f>BF64*(1+Inputs!$M$136)</f>
        <v>52900.76697418894</v>
      </c>
      <c r="BN64" s="391">
        <f>IF('ACS 12.1'!BI64&lt;&gt;0,($BM64*(1+Inputs!$M$136)),0)</f>
        <v>53763.915000932509</v>
      </c>
      <c r="BO64" s="272">
        <f>IF('ACS 12.1'!BJ64&lt;&gt;0,($BM64*(1+Inputs!$M$136)),0)</f>
        <v>0</v>
      </c>
      <c r="BP64" s="272">
        <f>IF('ACS 12.1'!BK64&lt;&gt;0,($BM64*(1+Inputs!$M$136)),0)</f>
        <v>0</v>
      </c>
      <c r="BQ64" s="308">
        <f>IF('ACS 12.1'!BL64&lt;&gt;0,($BM64*(1+Inputs!$M$136)),0)</f>
        <v>53763.915000932509</v>
      </c>
      <c r="BR64" s="272">
        <f>IF('ACS 12.1'!BM64&lt;&gt;0,($BM64*(1+Inputs!$M$136)),0)</f>
        <v>53763.915000932509</v>
      </c>
      <c r="BS64" s="272">
        <f>IF('ACS 12.1'!BN64&lt;&gt;0,($BM64*(1+Inputs!$M$136)),0)</f>
        <v>53763.915000932509</v>
      </c>
      <c r="BT64" s="317">
        <f>BM64*(1+Inputs!$M$136)</f>
        <v>53763.915000932509</v>
      </c>
      <c r="BU64" s="60"/>
      <c r="BV64" s="53"/>
      <c r="BW64" s="60"/>
      <c r="BX64" s="60"/>
      <c r="BY64" s="60"/>
      <c r="BZ64" s="60"/>
      <c r="CA64" s="60"/>
      <c r="CB64" s="60"/>
      <c r="CC64" s="35"/>
      <c r="CD64" s="35"/>
      <c r="CE64" s="35"/>
      <c r="CF64" s="35"/>
    </row>
    <row r="65" spans="1:84">
      <c r="B65" s="332"/>
      <c r="C65" s="391"/>
      <c r="D65" s="565"/>
      <c r="E65" s="565"/>
      <c r="F65" s="308"/>
      <c r="G65" s="565"/>
      <c r="H65" s="684"/>
      <c r="I65" s="684"/>
      <c r="J65" s="391"/>
      <c r="K65" s="565"/>
      <c r="L65" s="565"/>
      <c r="M65" s="308"/>
      <c r="N65" s="565"/>
      <c r="O65" s="684"/>
      <c r="P65" s="317"/>
      <c r="Q65" s="391"/>
      <c r="R65" s="565"/>
      <c r="S65" s="565"/>
      <c r="T65" s="308"/>
      <c r="U65" s="565"/>
      <c r="V65" s="684"/>
      <c r="W65" s="317"/>
      <c r="X65" s="586"/>
      <c r="Y65" s="838"/>
      <c r="Z65" s="838"/>
      <c r="AA65" s="588"/>
      <c r="AB65" s="838"/>
      <c r="AC65" s="1054"/>
      <c r="AD65" s="583"/>
      <c r="AE65" s="391"/>
      <c r="AF65" s="565"/>
      <c r="AG65" s="565"/>
      <c r="AH65" s="308"/>
      <c r="AI65" s="565"/>
      <c r="AJ65" s="684"/>
      <c r="AK65" s="317"/>
      <c r="AL65" s="391"/>
      <c r="AM65" s="565"/>
      <c r="AN65" s="565"/>
      <c r="AO65" s="308"/>
      <c r="AP65" s="565"/>
      <c r="AQ65" s="684"/>
      <c r="AR65" s="317"/>
      <c r="AS65" s="391"/>
      <c r="AT65" s="565"/>
      <c r="AU65" s="565"/>
      <c r="AV65" s="308"/>
      <c r="AW65" s="565"/>
      <c r="AX65" s="684"/>
      <c r="AY65" s="317"/>
      <c r="AZ65" s="391"/>
      <c r="BA65" s="565"/>
      <c r="BB65" s="565"/>
      <c r="BC65" s="308"/>
      <c r="BD65" s="565"/>
      <c r="BE65" s="684"/>
      <c r="BF65" s="317"/>
      <c r="BG65" s="391"/>
      <c r="BH65" s="565"/>
      <c r="BI65" s="565"/>
      <c r="BJ65" s="308"/>
      <c r="BK65" s="565"/>
      <c r="BL65" s="684"/>
      <c r="BM65" s="317"/>
      <c r="BN65" s="391"/>
      <c r="BO65" s="565"/>
      <c r="BP65" s="565"/>
      <c r="BQ65" s="308"/>
      <c r="BR65" s="565"/>
      <c r="BS65" s="684"/>
      <c r="BT65" s="317"/>
      <c r="BU65" s="60"/>
      <c r="BV65" s="53"/>
      <c r="BW65" s="60"/>
      <c r="BX65" s="60"/>
      <c r="BY65" s="60"/>
      <c r="BZ65" s="60"/>
      <c r="CA65" s="60"/>
      <c r="CB65" s="60"/>
      <c r="CC65" s="35"/>
      <c r="CD65" s="35"/>
      <c r="CE65" s="35"/>
      <c r="CF65" s="35"/>
    </row>
    <row r="66" spans="1:84">
      <c r="B66" s="332" t="s">
        <v>595</v>
      </c>
      <c r="C66" s="391">
        <f>Inputs!H145</f>
        <v>170205</v>
      </c>
      <c r="D66" s="565"/>
      <c r="E66" s="565"/>
      <c r="F66" s="308"/>
      <c r="G66" s="565"/>
      <c r="H66" s="684"/>
      <c r="I66" s="317">
        <f>C66</f>
        <v>170205</v>
      </c>
      <c r="J66" s="391">
        <f>Inputs!I145</f>
        <v>173703</v>
      </c>
      <c r="K66" s="565"/>
      <c r="L66" s="565"/>
      <c r="M66" s="308"/>
      <c r="N66" s="565"/>
      <c r="O66" s="684"/>
      <c r="P66" s="317">
        <f>J66</f>
        <v>173703</v>
      </c>
      <c r="Q66" s="391">
        <f>Inputs!J145</f>
        <v>177718</v>
      </c>
      <c r="R66" s="565"/>
      <c r="S66" s="565"/>
      <c r="T66" s="308"/>
      <c r="U66" s="565"/>
      <c r="V66" s="684"/>
      <c r="W66" s="317">
        <f>Q66</f>
        <v>177718</v>
      </c>
      <c r="X66" s="586">
        <f>Inputs!K145</f>
        <v>180984</v>
      </c>
      <c r="Y66" s="838"/>
      <c r="Z66" s="838"/>
      <c r="AA66" s="588"/>
      <c r="AB66" s="838"/>
      <c r="AC66" s="1054"/>
      <c r="AD66" s="317">
        <f>X66</f>
        <v>180984</v>
      </c>
      <c r="AE66" s="391">
        <f>Inputs!L145</f>
        <v>180984</v>
      </c>
      <c r="AF66" s="565"/>
      <c r="AG66" s="565"/>
      <c r="AH66" s="308"/>
      <c r="AI66" s="565"/>
      <c r="AJ66" s="684"/>
      <c r="AK66" s="317">
        <f>AE66</f>
        <v>180984</v>
      </c>
      <c r="AL66" s="391">
        <f>Inputs!M145</f>
        <v>0</v>
      </c>
      <c r="AM66" s="565"/>
      <c r="AN66" s="565"/>
      <c r="AO66" s="308"/>
      <c r="AP66" s="565"/>
      <c r="AQ66" s="684"/>
      <c r="AR66" s="317">
        <f>AL66</f>
        <v>0</v>
      </c>
      <c r="AS66" s="391">
        <f>Inputs!N145</f>
        <v>0</v>
      </c>
      <c r="AT66" s="565"/>
      <c r="AU66" s="565"/>
      <c r="AV66" s="308"/>
      <c r="AW66" s="565"/>
      <c r="AX66" s="684"/>
      <c r="AY66" s="317">
        <f>AS66</f>
        <v>0</v>
      </c>
      <c r="AZ66" s="391">
        <f>Inputs!O145</f>
        <v>0</v>
      </c>
      <c r="BA66" s="565"/>
      <c r="BB66" s="565"/>
      <c r="BC66" s="308"/>
      <c r="BD66" s="565"/>
      <c r="BE66" s="684"/>
      <c r="BF66" s="317">
        <f>AZ66</f>
        <v>0</v>
      </c>
      <c r="BG66" s="391">
        <f>Inputs!P145</f>
        <v>0</v>
      </c>
      <c r="BH66" s="565"/>
      <c r="BI66" s="565"/>
      <c r="BJ66" s="308"/>
      <c r="BK66" s="565"/>
      <c r="BL66" s="684"/>
      <c r="BM66" s="317">
        <f>BG66</f>
        <v>0</v>
      </c>
      <c r="BN66" s="391">
        <f>Inputs!Q145</f>
        <v>0</v>
      </c>
      <c r="BO66" s="565"/>
      <c r="BP66" s="565"/>
      <c r="BQ66" s="308"/>
      <c r="BR66" s="565"/>
      <c r="BS66" s="684"/>
      <c r="BT66" s="317">
        <f>BN66</f>
        <v>0</v>
      </c>
      <c r="BU66" s="60"/>
      <c r="BV66" s="53"/>
      <c r="BW66" s="60"/>
      <c r="BX66" s="60"/>
      <c r="BY66" s="60"/>
      <c r="BZ66" s="60"/>
      <c r="CA66" s="60"/>
      <c r="CB66" s="60"/>
      <c r="CC66" s="35"/>
      <c r="CD66" s="35"/>
      <c r="CE66" s="35"/>
      <c r="CF66" s="35"/>
    </row>
    <row r="67" spans="1:84" ht="13.5" thickBot="1">
      <c r="B67" s="315"/>
      <c r="C67" s="318"/>
      <c r="D67" s="319"/>
      <c r="E67" s="319"/>
      <c r="F67" s="319"/>
      <c r="G67" s="319"/>
      <c r="H67" s="322"/>
      <c r="I67" s="322"/>
      <c r="J67" s="318"/>
      <c r="K67" s="319"/>
      <c r="L67" s="319"/>
      <c r="M67" s="319"/>
      <c r="N67" s="319"/>
      <c r="O67" s="322"/>
      <c r="P67" s="320"/>
      <c r="Q67" s="318"/>
      <c r="R67" s="319"/>
      <c r="S67" s="319"/>
      <c r="T67" s="319"/>
      <c r="U67" s="319"/>
      <c r="V67" s="322"/>
      <c r="W67" s="320"/>
      <c r="X67" s="592"/>
      <c r="Y67" s="593"/>
      <c r="Z67" s="593"/>
      <c r="AA67" s="593"/>
      <c r="AB67" s="593"/>
      <c r="AC67" s="1056"/>
      <c r="AD67" s="594"/>
      <c r="AE67" s="318"/>
      <c r="AF67" s="319"/>
      <c r="AG67" s="319"/>
      <c r="AH67" s="319"/>
      <c r="AI67" s="319"/>
      <c r="AJ67" s="322"/>
      <c r="AK67" s="320"/>
      <c r="AL67" s="318"/>
      <c r="AM67" s="319"/>
      <c r="AN67" s="319"/>
      <c r="AO67" s="319"/>
      <c r="AP67" s="319"/>
      <c r="AQ67" s="322"/>
      <c r="AR67" s="320"/>
      <c r="AS67" s="318"/>
      <c r="AT67" s="319"/>
      <c r="AU67" s="319"/>
      <c r="AV67" s="319"/>
      <c r="AW67" s="319"/>
      <c r="AX67" s="322"/>
      <c r="AY67" s="320"/>
      <c r="AZ67" s="318"/>
      <c r="BA67" s="319"/>
      <c r="BB67" s="319"/>
      <c r="BC67" s="319"/>
      <c r="BD67" s="319"/>
      <c r="BE67" s="322"/>
      <c r="BF67" s="320"/>
      <c r="BG67" s="318"/>
      <c r="BH67" s="319"/>
      <c r="BI67" s="319"/>
      <c r="BJ67" s="319"/>
      <c r="BK67" s="319"/>
      <c r="BL67" s="322"/>
      <c r="BM67" s="320"/>
      <c r="BN67" s="318"/>
      <c r="BO67" s="319"/>
      <c r="BP67" s="319"/>
      <c r="BQ67" s="319"/>
      <c r="BR67" s="319"/>
      <c r="BS67" s="322"/>
      <c r="BT67" s="320"/>
      <c r="BU67" s="60"/>
      <c r="BV67" s="60"/>
      <c r="BW67" s="60"/>
      <c r="BX67" s="60"/>
      <c r="BY67" s="60"/>
      <c r="BZ67" s="60"/>
      <c r="CA67" s="60"/>
      <c r="CB67" s="60"/>
      <c r="CC67" s="35"/>
      <c r="CD67" s="35"/>
      <c r="CE67" s="35"/>
      <c r="CF67" s="35"/>
    </row>
    <row r="68" spans="1:84">
      <c r="B68" s="366" t="s">
        <v>39</v>
      </c>
      <c r="C68" s="411"/>
      <c r="D68" s="411"/>
      <c r="E68" s="411"/>
      <c r="F68" s="411"/>
      <c r="G68" s="411"/>
      <c r="H68" s="411"/>
      <c r="I68" s="411"/>
      <c r="J68" s="411"/>
      <c r="K68" s="411"/>
      <c r="L68" s="411"/>
      <c r="M68" s="411"/>
      <c r="N68" s="411"/>
      <c r="O68" s="411"/>
      <c r="P68" s="411"/>
      <c r="Q68" s="411"/>
      <c r="R68" s="411"/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1"/>
      <c r="AF68" s="411"/>
      <c r="AG68" s="411"/>
      <c r="AH68" s="411"/>
      <c r="AI68" s="411"/>
      <c r="AJ68" s="411"/>
      <c r="AK68" s="411"/>
      <c r="AL68" s="411"/>
      <c r="AM68" s="411"/>
      <c r="AN68" s="411"/>
      <c r="AO68" s="411"/>
      <c r="AP68" s="411"/>
      <c r="AQ68" s="411"/>
      <c r="AR68" s="411"/>
      <c r="AS68" s="411"/>
      <c r="AT68" s="411"/>
      <c r="AU68" s="411"/>
      <c r="AV68" s="411"/>
      <c r="AW68" s="411"/>
      <c r="AX68" s="411"/>
      <c r="AY68" s="411"/>
      <c r="AZ68" s="411"/>
      <c r="BA68" s="411"/>
      <c r="BB68" s="411"/>
      <c r="BC68" s="411"/>
      <c r="BD68" s="411"/>
      <c r="BE68" s="411"/>
      <c r="BF68" s="411"/>
      <c r="BG68" s="411"/>
      <c r="BH68" s="411"/>
      <c r="BI68" s="411"/>
      <c r="BJ68" s="411"/>
      <c r="BK68" s="411"/>
      <c r="BL68" s="411"/>
      <c r="BM68" s="411"/>
      <c r="BN68" s="411"/>
      <c r="BO68" s="411"/>
      <c r="BP68" s="411"/>
      <c r="BQ68" s="411"/>
      <c r="BR68" s="411"/>
      <c r="BS68" s="411"/>
      <c r="BT68" s="411"/>
      <c r="BU68" s="60"/>
      <c r="BV68" s="60"/>
      <c r="BW68" s="60"/>
      <c r="BX68" s="60"/>
      <c r="BY68" s="60"/>
      <c r="BZ68" s="60"/>
      <c r="CA68" s="60"/>
      <c r="CB68" s="60"/>
      <c r="CC68" s="35"/>
      <c r="CD68" s="35"/>
      <c r="CE68" s="35"/>
      <c r="CF68" s="35"/>
    </row>
    <row r="69" spans="1:84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35"/>
      <c r="CD69" s="35"/>
      <c r="CE69" s="35"/>
      <c r="CF69" s="35"/>
    </row>
    <row r="70" spans="1:84">
      <c r="A70" s="35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35"/>
      <c r="CD70" s="35"/>
      <c r="CE70" s="35"/>
      <c r="CF70" s="35"/>
    </row>
    <row r="71" spans="1:84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35"/>
      <c r="CD71" s="35"/>
      <c r="CE71" s="35"/>
      <c r="CF71" s="35"/>
    </row>
    <row r="72" spans="1:84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35"/>
      <c r="CD72" s="35"/>
      <c r="CE72" s="35"/>
      <c r="CF72" s="35"/>
    </row>
    <row r="73" spans="1:84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35"/>
      <c r="CD73" s="35"/>
      <c r="CE73" s="35"/>
      <c r="CF73" s="35"/>
    </row>
    <row r="74" spans="1:84">
      <c r="A74" s="35"/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35"/>
      <c r="CD74" s="35"/>
      <c r="CE74" s="35"/>
      <c r="CF74" s="35"/>
    </row>
    <row r="75" spans="1:84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35"/>
      <c r="CD75" s="35"/>
      <c r="CE75" s="35"/>
      <c r="CF75" s="35"/>
    </row>
    <row r="76" spans="1:84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35"/>
      <c r="CD76" s="35"/>
      <c r="CE76" s="35"/>
      <c r="CF76" s="35"/>
    </row>
    <row r="77" spans="1:84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35"/>
      <c r="CD77" s="35"/>
      <c r="CE77" s="35"/>
      <c r="CF77" s="35"/>
    </row>
    <row r="78" spans="1:84">
      <c r="A78" s="35"/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35"/>
      <c r="CD78" s="35"/>
      <c r="CE78" s="35"/>
      <c r="CF78" s="35"/>
    </row>
    <row r="79" spans="1:84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35"/>
      <c r="CD79" s="35"/>
      <c r="CE79" s="35"/>
      <c r="CF79" s="35"/>
    </row>
    <row r="80" spans="1:84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35"/>
      <c r="CD80" s="35"/>
      <c r="CE80" s="35"/>
      <c r="CF80" s="35"/>
    </row>
    <row r="81" spans="1:84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35"/>
      <c r="CD81" s="35"/>
      <c r="CE81" s="35"/>
      <c r="CF81" s="35"/>
    </row>
    <row r="82" spans="1:84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35"/>
      <c r="CD82" s="35"/>
      <c r="CE82" s="35"/>
      <c r="CF82" s="35"/>
    </row>
    <row r="83" spans="1:84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35"/>
      <c r="CD83" s="35"/>
      <c r="CE83" s="35"/>
      <c r="CF83" s="35"/>
    </row>
    <row r="84" spans="1:84">
      <c r="A84" s="35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35"/>
      <c r="CD84" s="35"/>
      <c r="CE84" s="35"/>
      <c r="CF84" s="35"/>
    </row>
    <row r="85" spans="1:84">
      <c r="A85" s="35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U85" s="79"/>
      <c r="AV85" s="79"/>
      <c r="AW85" s="79"/>
      <c r="AX85" s="79"/>
      <c r="AY85" s="79"/>
      <c r="AZ85" s="79"/>
      <c r="BA85" s="79"/>
      <c r="BB85" s="79"/>
      <c r="BC85" s="79"/>
      <c r="BD85" s="79"/>
      <c r="BE85" s="79"/>
      <c r="BF85" s="79"/>
      <c r="BG85" s="79"/>
      <c r="BH85" s="79"/>
      <c r="BI85" s="79"/>
      <c r="BJ85" s="79"/>
      <c r="BK85" s="79"/>
      <c r="BL85" s="79"/>
      <c r="BM85" s="79"/>
      <c r="BN85" s="79"/>
      <c r="BO85" s="79"/>
      <c r="BP85" s="79"/>
      <c r="BQ85" s="79"/>
      <c r="BR85" s="79"/>
      <c r="BS85" s="79"/>
      <c r="BT85" s="79"/>
      <c r="BU85" s="79"/>
      <c r="BV85" s="79"/>
      <c r="BW85" s="79"/>
      <c r="BX85" s="79"/>
      <c r="BY85" s="79"/>
      <c r="BZ85" s="79"/>
      <c r="CA85" s="79"/>
      <c r="CB85" s="79"/>
      <c r="CC85" s="35"/>
      <c r="CD85" s="35"/>
      <c r="CE85" s="35"/>
      <c r="CF85" s="35"/>
    </row>
    <row r="86" spans="1:84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60"/>
      <c r="BZ86" s="60"/>
      <c r="CA86" s="60"/>
      <c r="CB86" s="60"/>
      <c r="CC86" s="35"/>
      <c r="CD86" s="35"/>
      <c r="CE86" s="35"/>
      <c r="CF86" s="35"/>
    </row>
    <row r="87" spans="1:84">
      <c r="A87" s="35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81"/>
      <c r="BH87" s="81"/>
      <c r="BI87" s="81"/>
      <c r="BJ87" s="81"/>
      <c r="BK87" s="81"/>
      <c r="BL87" s="81"/>
      <c r="BM87" s="81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/>
      <c r="CB87" s="60"/>
      <c r="CC87" s="60"/>
      <c r="CD87" s="60"/>
      <c r="CE87" s="35"/>
      <c r="CF87" s="35"/>
    </row>
    <row r="88" spans="1:84">
      <c r="A88" s="35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4"/>
      <c r="BH88" s="64"/>
      <c r="BI88" s="64"/>
      <c r="BJ88" s="64"/>
      <c r="BK88" s="64"/>
      <c r="BL88" s="64"/>
      <c r="BM88" s="64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  <c r="CA88" s="65"/>
      <c r="CB88" s="65"/>
      <c r="CC88" s="60"/>
      <c r="CD88" s="60"/>
      <c r="CE88" s="35"/>
      <c r="CF88" s="35"/>
    </row>
    <row r="89" spans="1:84">
      <c r="A89" s="35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4"/>
      <c r="BH89" s="64"/>
      <c r="BI89" s="64"/>
      <c r="BJ89" s="64"/>
      <c r="BK89" s="64"/>
      <c r="BL89" s="64"/>
      <c r="BM89" s="64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0"/>
      <c r="CD89" s="60"/>
      <c r="CE89" s="35"/>
      <c r="CF89" s="35"/>
    </row>
    <row r="90" spans="1:84">
      <c r="A90" s="35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60"/>
      <c r="CD90" s="60"/>
      <c r="CE90" s="35"/>
      <c r="CF90" s="35"/>
    </row>
    <row r="91" spans="1:84">
      <c r="A91" s="35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60"/>
      <c r="CD91" s="60"/>
      <c r="CE91" s="35"/>
      <c r="CF91" s="35"/>
    </row>
    <row r="92" spans="1:84">
      <c r="A92" s="35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60"/>
      <c r="CD92" s="60"/>
      <c r="CE92" s="35"/>
      <c r="CF92" s="35"/>
    </row>
    <row r="93" spans="1:84">
      <c r="A93" s="35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4"/>
      <c r="BZ93" s="64"/>
      <c r="CA93" s="64"/>
      <c r="CB93" s="64"/>
      <c r="CC93" s="60"/>
      <c r="CD93" s="60"/>
      <c r="CE93" s="35"/>
      <c r="CF93" s="35"/>
    </row>
    <row r="94" spans="1:84" s="13" customFormat="1">
      <c r="A94" s="76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86"/>
      <c r="CD94" s="86"/>
      <c r="CE94" s="76"/>
      <c r="CF94" s="76"/>
    </row>
    <row r="95" spans="1:84">
      <c r="A95" s="35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  <c r="BQ95" s="79"/>
      <c r="BR95" s="79"/>
      <c r="BS95" s="79"/>
      <c r="BT95" s="79"/>
      <c r="BU95" s="79"/>
      <c r="BV95" s="79"/>
      <c r="BW95" s="79"/>
      <c r="BX95" s="79"/>
      <c r="BY95" s="79"/>
      <c r="BZ95" s="79"/>
      <c r="CA95" s="79"/>
      <c r="CB95" s="79"/>
      <c r="CC95" s="60"/>
      <c r="CD95" s="60"/>
      <c r="CE95" s="35"/>
      <c r="CF95" s="35"/>
    </row>
    <row r="96" spans="1:84">
      <c r="A96" s="35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81"/>
      <c r="AT96" s="81"/>
      <c r="AU96" s="81"/>
      <c r="AV96" s="81"/>
      <c r="AW96" s="81"/>
      <c r="AX96" s="81"/>
      <c r="AY96" s="81"/>
      <c r="AZ96" s="82"/>
      <c r="BA96" s="82"/>
      <c r="BB96" s="82"/>
      <c r="BC96" s="82"/>
      <c r="BD96" s="82"/>
      <c r="BE96" s="82"/>
      <c r="BF96" s="82"/>
      <c r="BG96" s="81"/>
      <c r="BH96" s="81"/>
      <c r="BI96" s="81"/>
      <c r="BJ96" s="81"/>
      <c r="BK96" s="81"/>
      <c r="BL96" s="81"/>
      <c r="BM96" s="81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35"/>
      <c r="CF96" s="35"/>
    </row>
    <row r="97" spans="1:84">
      <c r="A97" s="35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81"/>
      <c r="AT97" s="81"/>
      <c r="AU97" s="81"/>
      <c r="AV97" s="81"/>
      <c r="AW97" s="81"/>
      <c r="AX97" s="81"/>
      <c r="AY97" s="81"/>
      <c r="AZ97" s="82"/>
      <c r="BA97" s="82"/>
      <c r="BB97" s="82"/>
      <c r="BC97" s="82"/>
      <c r="BD97" s="82"/>
      <c r="BE97" s="82"/>
      <c r="BF97" s="82"/>
      <c r="BG97" s="81"/>
      <c r="BH97" s="81"/>
      <c r="BI97" s="81"/>
      <c r="BJ97" s="81"/>
      <c r="BK97" s="81"/>
      <c r="BL97" s="81"/>
      <c r="BM97" s="81"/>
      <c r="BN97" s="60"/>
      <c r="BO97" s="60"/>
      <c r="BP97" s="60"/>
      <c r="BQ97" s="60"/>
      <c r="BR97" s="60"/>
      <c r="BS97" s="60"/>
      <c r="BT97" s="60"/>
      <c r="BU97" s="60"/>
      <c r="BV97" s="60"/>
      <c r="BW97" s="60"/>
      <c r="BX97" s="60"/>
      <c r="BY97" s="60"/>
      <c r="BZ97" s="60"/>
      <c r="CA97" s="60"/>
      <c r="CB97" s="60"/>
      <c r="CC97" s="60"/>
      <c r="CD97" s="60"/>
      <c r="CE97" s="35"/>
      <c r="CF97" s="35"/>
    </row>
    <row r="98" spans="1:84">
      <c r="A98" s="35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60"/>
      <c r="CD98" s="60"/>
      <c r="CE98" s="35"/>
      <c r="CF98" s="35"/>
    </row>
    <row r="99" spans="1:84">
      <c r="A99" s="35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64"/>
      <c r="AF99" s="64"/>
      <c r="AG99" s="64"/>
      <c r="AH99" s="64"/>
      <c r="AI99" s="64"/>
      <c r="AJ99" s="64"/>
      <c r="AK99" s="64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4"/>
      <c r="BH99" s="64"/>
      <c r="BI99" s="64"/>
      <c r="BJ99" s="64"/>
      <c r="BK99" s="64"/>
      <c r="BL99" s="64"/>
      <c r="BM99" s="64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  <c r="CA99" s="65"/>
      <c r="CB99" s="65"/>
      <c r="CC99" s="60"/>
      <c r="CD99" s="60"/>
      <c r="CE99" s="35"/>
      <c r="CF99" s="35"/>
    </row>
    <row r="100" spans="1:84">
      <c r="A100" s="35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64"/>
      <c r="AF100" s="64"/>
      <c r="AG100" s="64"/>
      <c r="AH100" s="64"/>
      <c r="AI100" s="64"/>
      <c r="AJ100" s="64"/>
      <c r="AK100" s="64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65"/>
      <c r="BF100" s="65"/>
      <c r="BG100" s="64"/>
      <c r="BH100" s="64"/>
      <c r="BI100" s="64"/>
      <c r="BJ100" s="64"/>
      <c r="BK100" s="64"/>
      <c r="BL100" s="64"/>
      <c r="BM100" s="64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  <c r="CA100" s="65"/>
      <c r="CB100" s="65"/>
      <c r="CC100" s="60"/>
      <c r="CD100" s="60"/>
      <c r="CE100" s="35"/>
      <c r="CF100" s="35"/>
    </row>
    <row r="101" spans="1:84">
      <c r="A101" s="35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64"/>
      <c r="AF101" s="64"/>
      <c r="AG101" s="64"/>
      <c r="AH101" s="64"/>
      <c r="AI101" s="64"/>
      <c r="AJ101" s="64"/>
      <c r="AK101" s="64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4"/>
      <c r="BH101" s="64"/>
      <c r="BI101" s="64"/>
      <c r="BJ101" s="64"/>
      <c r="BK101" s="64"/>
      <c r="BL101" s="64"/>
      <c r="BM101" s="64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  <c r="CA101" s="65"/>
      <c r="CB101" s="65"/>
      <c r="CC101" s="60"/>
      <c r="CD101" s="60"/>
      <c r="CE101" s="35"/>
      <c r="CF101" s="35"/>
    </row>
    <row r="102" spans="1:84">
      <c r="A102" s="35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3"/>
      <c r="BP102" s="5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60"/>
      <c r="CD102" s="60"/>
      <c r="CE102" s="35"/>
      <c r="CF102" s="35"/>
    </row>
    <row r="103" spans="1:84">
      <c r="A103" s="35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60"/>
      <c r="CD103" s="60"/>
      <c r="CE103" s="35"/>
      <c r="CF103" s="35"/>
    </row>
    <row r="104" spans="1:84">
      <c r="A104" s="35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60"/>
      <c r="CD104" s="60"/>
      <c r="CE104" s="35"/>
      <c r="CF104" s="35"/>
    </row>
    <row r="105" spans="1:84">
      <c r="A105" s="35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60"/>
      <c r="CD105" s="60"/>
      <c r="CE105" s="35"/>
      <c r="CF105" s="35"/>
    </row>
    <row r="106" spans="1:84">
      <c r="A106" s="35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60"/>
      <c r="CD106" s="60"/>
      <c r="CE106" s="35"/>
      <c r="CF106" s="35"/>
    </row>
    <row r="107" spans="1:84">
      <c r="A107" s="35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60"/>
      <c r="CD107" s="60"/>
      <c r="CE107" s="35"/>
      <c r="CF107" s="35"/>
    </row>
    <row r="108" spans="1:84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35"/>
      <c r="CD108" s="35"/>
      <c r="CE108" s="35"/>
      <c r="CF108" s="35"/>
    </row>
    <row r="109" spans="1:84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35"/>
      <c r="CD109" s="35"/>
      <c r="CE109" s="35"/>
      <c r="CF109" s="35"/>
    </row>
    <row r="110" spans="1:84">
      <c r="A110" s="76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35"/>
      <c r="CD110" s="35"/>
      <c r="CE110" s="35"/>
      <c r="CF110" s="35"/>
    </row>
    <row r="111" spans="1:84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60"/>
      <c r="AF111" s="60"/>
      <c r="AG111" s="60"/>
      <c r="AH111" s="60"/>
      <c r="AI111" s="60"/>
      <c r="AJ111" s="60"/>
      <c r="AK111" s="60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35"/>
      <c r="CD111" s="35"/>
      <c r="CE111" s="35"/>
      <c r="CF111" s="35"/>
    </row>
    <row r="112" spans="1:84">
      <c r="A112" s="76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35"/>
      <c r="CD112" s="35"/>
      <c r="CE112" s="35"/>
      <c r="CF112" s="35"/>
    </row>
    <row r="113" spans="1:84">
      <c r="A113" s="35"/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35"/>
      <c r="CD113" s="35"/>
      <c r="CE113" s="35"/>
      <c r="CF113" s="35"/>
    </row>
    <row r="114" spans="1:84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35"/>
      <c r="CD114" s="35"/>
      <c r="CE114" s="35"/>
      <c r="CF114" s="35"/>
    </row>
    <row r="115" spans="1:84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35"/>
      <c r="CD115" s="35"/>
      <c r="CE115" s="35"/>
      <c r="CF115" s="35"/>
    </row>
    <row r="116" spans="1:84">
      <c r="A116" s="35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35"/>
      <c r="CD116" s="35"/>
      <c r="CE116" s="35"/>
      <c r="CF116" s="35"/>
    </row>
    <row r="117" spans="1:84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35"/>
      <c r="CD117" s="35"/>
      <c r="CE117" s="35"/>
      <c r="CF117" s="35"/>
    </row>
    <row r="118" spans="1:84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35"/>
      <c r="CD118" s="35"/>
      <c r="CE118" s="35"/>
      <c r="CF118" s="35"/>
    </row>
    <row r="119" spans="1:84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35"/>
      <c r="CD119" s="35"/>
      <c r="CE119" s="35"/>
      <c r="CF119" s="35"/>
    </row>
    <row r="120" spans="1:84">
      <c r="A120" s="35"/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35"/>
      <c r="CD120" s="35"/>
      <c r="CE120" s="35"/>
      <c r="CF120" s="35"/>
    </row>
    <row r="121" spans="1:84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35"/>
      <c r="CD121" s="35"/>
      <c r="CE121" s="35"/>
      <c r="CF121" s="35"/>
    </row>
    <row r="122" spans="1:84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35"/>
      <c r="CD122" s="35"/>
      <c r="CE122" s="35"/>
      <c r="CF122" s="35"/>
    </row>
    <row r="123" spans="1:84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35"/>
      <c r="CD123" s="35"/>
      <c r="CE123" s="35"/>
      <c r="CF123" s="35"/>
    </row>
    <row r="124" spans="1:84">
      <c r="A124" s="35"/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35"/>
      <c r="CD124" s="35"/>
      <c r="CE124" s="35"/>
      <c r="CF124" s="35"/>
    </row>
    <row r="125" spans="1:84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35"/>
      <c r="CD125" s="35"/>
      <c r="CE125" s="35"/>
      <c r="CF125" s="35"/>
    </row>
    <row r="126" spans="1:84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35"/>
      <c r="CD126" s="35"/>
      <c r="CE126" s="35"/>
      <c r="CF126" s="35"/>
    </row>
    <row r="127" spans="1:84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35"/>
      <c r="CD127" s="35"/>
      <c r="CE127" s="35"/>
      <c r="CF127" s="35"/>
    </row>
    <row r="128" spans="1:84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35"/>
      <c r="CD128" s="35"/>
      <c r="CE128" s="35"/>
      <c r="CF128" s="35"/>
    </row>
    <row r="129" spans="1:91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35"/>
      <c r="CD129" s="35"/>
      <c r="CE129" s="35"/>
      <c r="CF129" s="35"/>
    </row>
    <row r="130" spans="1:91">
      <c r="A130" s="35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  <c r="BV130" s="77"/>
      <c r="BW130" s="77"/>
      <c r="BX130" s="77"/>
      <c r="BY130" s="77"/>
      <c r="BZ130" s="77"/>
      <c r="CA130" s="77"/>
      <c r="CB130" s="77"/>
      <c r="CC130" s="35"/>
      <c r="CD130" s="35"/>
      <c r="CE130" s="35"/>
      <c r="CF130" s="35"/>
    </row>
    <row r="131" spans="1:91">
      <c r="A131" s="35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35"/>
      <c r="CD131" s="35"/>
      <c r="CE131" s="35"/>
      <c r="CF131" s="35"/>
    </row>
    <row r="132" spans="1:91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35"/>
      <c r="CD132" s="35"/>
      <c r="CE132" s="35"/>
      <c r="CF132" s="35"/>
    </row>
    <row r="133" spans="1:91">
      <c r="A133" s="35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60"/>
      <c r="BZ133" s="60"/>
      <c r="CA133" s="60"/>
      <c r="CB133" s="60"/>
      <c r="CC133" s="35"/>
      <c r="CD133" s="35"/>
      <c r="CE133" s="35"/>
      <c r="CF133" s="35"/>
    </row>
    <row r="134" spans="1:91">
      <c r="A134" s="35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64"/>
      <c r="BH134" s="64"/>
      <c r="BI134" s="64"/>
      <c r="BJ134" s="64"/>
      <c r="BK134" s="64"/>
      <c r="BL134" s="64"/>
      <c r="BM134" s="64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35"/>
      <c r="CD134" s="35"/>
      <c r="CE134" s="35"/>
      <c r="CF134" s="35"/>
    </row>
    <row r="135" spans="1:91">
      <c r="A135" s="35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83"/>
      <c r="BH135" s="83"/>
      <c r="BI135" s="83"/>
      <c r="BJ135" s="83"/>
      <c r="BK135" s="83"/>
      <c r="BL135" s="83"/>
      <c r="BM135" s="83"/>
      <c r="BN135" s="63"/>
      <c r="BO135" s="63"/>
      <c r="BP135" s="63"/>
      <c r="BQ135" s="63"/>
      <c r="BR135" s="63"/>
      <c r="BS135" s="63"/>
      <c r="BT135" s="63"/>
      <c r="BU135" s="63"/>
      <c r="BV135" s="63"/>
      <c r="BW135" s="63"/>
      <c r="BX135" s="63"/>
      <c r="BY135" s="63"/>
      <c r="BZ135" s="63"/>
      <c r="CA135" s="63"/>
      <c r="CB135" s="63"/>
      <c r="CC135" s="87"/>
      <c r="CD135" s="33"/>
      <c r="CE135" s="33"/>
      <c r="CF135" s="33"/>
      <c r="CG135" s="2"/>
      <c r="CH135" s="2"/>
      <c r="CI135" s="2"/>
      <c r="CJ135" s="2"/>
      <c r="CK135" s="2"/>
      <c r="CL135" s="2"/>
      <c r="CM135" s="2"/>
    </row>
    <row r="136" spans="1:91">
      <c r="A136" s="35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 s="63"/>
      <c r="BN136" s="63"/>
      <c r="BO136" s="63"/>
      <c r="BP136" s="63"/>
      <c r="BQ136" s="63"/>
      <c r="BR136" s="63"/>
      <c r="BS136" s="63"/>
      <c r="BT136" s="63"/>
      <c r="BU136" s="63"/>
      <c r="BV136" s="63"/>
      <c r="BW136" s="63"/>
      <c r="BX136" s="63"/>
      <c r="BY136" s="63"/>
      <c r="BZ136" s="63"/>
      <c r="CA136" s="63"/>
      <c r="CB136" s="63"/>
      <c r="CC136" s="33"/>
      <c r="CD136" s="33"/>
      <c r="CE136" s="33"/>
      <c r="CF136" s="33"/>
      <c r="CG136" s="2"/>
      <c r="CH136" s="2"/>
      <c r="CI136" s="2"/>
      <c r="CJ136" s="2"/>
      <c r="CK136" s="2"/>
      <c r="CL136" s="2"/>
      <c r="CM136" s="2"/>
    </row>
    <row r="137" spans="1:91">
      <c r="A137" s="35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 s="63"/>
      <c r="BN137" s="63"/>
      <c r="BO137" s="63"/>
      <c r="BP137" s="63"/>
      <c r="BQ137" s="63"/>
      <c r="BR137" s="63"/>
      <c r="BS137" s="63"/>
      <c r="BT137" s="63"/>
      <c r="BU137" s="63"/>
      <c r="BV137" s="63"/>
      <c r="BW137" s="63"/>
      <c r="BX137" s="63"/>
      <c r="BY137" s="63"/>
      <c r="BZ137" s="63"/>
      <c r="CA137" s="63"/>
      <c r="CB137" s="63"/>
      <c r="CC137" s="33"/>
      <c r="CD137" s="33"/>
      <c r="CE137" s="33"/>
      <c r="CF137" s="33"/>
      <c r="CG137" s="2"/>
      <c r="CH137" s="2"/>
      <c r="CI137" s="2"/>
      <c r="CJ137" s="2"/>
      <c r="CK137" s="2"/>
      <c r="CL137" s="2"/>
      <c r="CM137" s="2"/>
    </row>
    <row r="138" spans="1:91">
      <c r="A138" s="35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  <c r="AW138" s="63"/>
      <c r="AX138" s="63"/>
      <c r="AY138" s="63"/>
      <c r="AZ138" s="63"/>
      <c r="BA138" s="63"/>
      <c r="BB138" s="63"/>
      <c r="BC138" s="63"/>
      <c r="BD138" s="63"/>
      <c r="BE138" s="63"/>
      <c r="BF138" s="63"/>
      <c r="BG138" s="63"/>
      <c r="BH138" s="63"/>
      <c r="BI138" s="63"/>
      <c r="BJ138" s="63"/>
      <c r="BK138" s="63"/>
      <c r="BL138" s="63"/>
      <c r="BM138" s="63"/>
      <c r="BN138" s="63"/>
      <c r="BO138" s="63"/>
      <c r="BP138" s="63"/>
      <c r="BQ138" s="63"/>
      <c r="BR138" s="63"/>
      <c r="BS138" s="63"/>
      <c r="BT138" s="63"/>
      <c r="BU138" s="63"/>
      <c r="BV138" s="63"/>
      <c r="BW138" s="63"/>
      <c r="BX138" s="63"/>
      <c r="BY138" s="63"/>
      <c r="BZ138" s="63"/>
      <c r="CA138" s="63"/>
      <c r="CB138" s="63"/>
      <c r="CC138" s="33"/>
      <c r="CD138" s="33"/>
      <c r="CE138" s="33"/>
      <c r="CF138" s="33"/>
      <c r="CG138" s="2"/>
      <c r="CH138" s="2"/>
      <c r="CI138" s="2"/>
      <c r="CJ138" s="2"/>
      <c r="CK138" s="2"/>
      <c r="CL138" s="2"/>
      <c r="CM138" s="2"/>
    </row>
    <row r="139" spans="1:91">
      <c r="A139" s="35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3"/>
      <c r="AT139" s="63"/>
      <c r="AU139" s="63"/>
      <c r="AV139" s="63"/>
      <c r="AW139" s="63"/>
      <c r="AX139" s="63"/>
      <c r="AY139" s="63"/>
      <c r="AZ139" s="63"/>
      <c r="BA139" s="63"/>
      <c r="BB139" s="63"/>
      <c r="BC139" s="63"/>
      <c r="BD139" s="63"/>
      <c r="BE139" s="63"/>
      <c r="BF139" s="63"/>
      <c r="BG139" s="63"/>
      <c r="BH139" s="63"/>
      <c r="BI139" s="63"/>
      <c r="BJ139" s="63"/>
      <c r="BK139" s="63"/>
      <c r="BL139" s="63"/>
      <c r="BM139" s="63"/>
      <c r="BN139" s="63"/>
      <c r="BO139" s="63"/>
      <c r="BP139" s="63"/>
      <c r="BQ139" s="63"/>
      <c r="BR139" s="63"/>
      <c r="BS139" s="63"/>
      <c r="BT139" s="63"/>
      <c r="BU139" s="63"/>
      <c r="BV139" s="63"/>
      <c r="BW139" s="63"/>
      <c r="BX139" s="63"/>
      <c r="BY139" s="63"/>
      <c r="BZ139" s="63"/>
      <c r="CA139" s="63"/>
      <c r="CB139" s="63"/>
      <c r="CC139" s="33"/>
      <c r="CD139" s="33"/>
      <c r="CE139" s="33"/>
      <c r="CF139" s="33"/>
      <c r="CG139" s="2"/>
      <c r="CH139" s="2"/>
      <c r="CI139" s="2"/>
      <c r="CJ139" s="2"/>
      <c r="CK139" s="2"/>
      <c r="CL139" s="2"/>
      <c r="CM139" s="2"/>
    </row>
    <row r="140" spans="1:91">
      <c r="A140" s="35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4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8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8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33"/>
      <c r="CD140" s="33"/>
      <c r="CE140" s="33"/>
      <c r="CF140" s="33"/>
      <c r="CG140" s="2"/>
      <c r="CH140" s="2"/>
      <c r="CI140" s="2"/>
      <c r="CJ140" s="2"/>
      <c r="CK140" s="2"/>
      <c r="CL140" s="2"/>
      <c r="CM140" s="2"/>
    </row>
    <row r="141" spans="1:91">
      <c r="A141" s="35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59"/>
      <c r="BZ141" s="59"/>
      <c r="CA141" s="59"/>
      <c r="CB141" s="59"/>
      <c r="CC141" s="35"/>
      <c r="CD141" s="35"/>
      <c r="CE141" s="35"/>
      <c r="CF141" s="35"/>
    </row>
    <row r="142" spans="1:91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  <c r="AX142" s="60"/>
      <c r="AY142" s="60"/>
      <c r="AZ142" s="60"/>
      <c r="BA142" s="60"/>
      <c r="BB142" s="60"/>
      <c r="BC142" s="60"/>
      <c r="BD142" s="60"/>
      <c r="BE142" s="60"/>
      <c r="BF142" s="60"/>
      <c r="BG142" s="60"/>
      <c r="BH142" s="60"/>
      <c r="BI142" s="60"/>
      <c r="BJ142" s="60"/>
      <c r="BK142" s="60"/>
      <c r="BL142" s="60"/>
      <c r="BM142" s="60"/>
      <c r="BN142" s="60"/>
      <c r="BO142" s="60"/>
      <c r="BP142" s="60"/>
      <c r="BQ142" s="60"/>
      <c r="BR142" s="60"/>
      <c r="BS142" s="60"/>
      <c r="BT142" s="60"/>
      <c r="BU142" s="60"/>
      <c r="BV142" s="60"/>
      <c r="BW142" s="60"/>
      <c r="BX142" s="60"/>
      <c r="BY142" s="60"/>
      <c r="BZ142" s="60"/>
      <c r="CA142" s="60"/>
      <c r="CB142" s="60"/>
      <c r="CC142" s="35"/>
      <c r="CD142" s="35"/>
      <c r="CE142" s="35"/>
      <c r="CF142" s="35"/>
    </row>
    <row r="143" spans="1:91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/>
      <c r="BH143" s="60"/>
      <c r="BI143" s="60"/>
      <c r="BJ143" s="60"/>
      <c r="BK143" s="60"/>
      <c r="BL143" s="60"/>
      <c r="BM143" s="60"/>
      <c r="BN143" s="60"/>
      <c r="BO143" s="60"/>
      <c r="BP143" s="60"/>
      <c r="BQ143" s="60"/>
      <c r="BR143" s="60"/>
      <c r="BS143" s="60"/>
      <c r="BT143" s="60"/>
      <c r="BU143" s="60"/>
      <c r="BV143" s="60"/>
      <c r="BW143" s="60"/>
      <c r="BX143" s="60"/>
      <c r="BY143" s="60"/>
      <c r="BZ143" s="60"/>
      <c r="CA143" s="60"/>
      <c r="CB143" s="60"/>
      <c r="CC143" s="35"/>
      <c r="CD143" s="35"/>
      <c r="CE143" s="35"/>
      <c r="CF143" s="35"/>
    </row>
    <row r="144" spans="1:91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  <c r="BJ144" s="60"/>
      <c r="BK144" s="60"/>
      <c r="BL144" s="60"/>
      <c r="BM144" s="60"/>
      <c r="BN144" s="60"/>
      <c r="BO144" s="60"/>
      <c r="BP144" s="60"/>
      <c r="BQ144" s="60"/>
      <c r="BR144" s="6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35"/>
      <c r="CD144" s="35"/>
      <c r="CE144" s="35"/>
      <c r="CF144" s="35"/>
    </row>
    <row r="145" spans="1:84">
      <c r="A145" s="35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  <c r="BJ145" s="60"/>
      <c r="BK145" s="60"/>
      <c r="BL145" s="60"/>
      <c r="BM145" s="60"/>
      <c r="BN145" s="60"/>
      <c r="BO145" s="60"/>
      <c r="BP145" s="60"/>
      <c r="BQ145" s="60"/>
      <c r="BR145" s="6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35"/>
      <c r="CD145" s="35"/>
      <c r="CE145" s="35"/>
      <c r="CF145" s="35"/>
    </row>
    <row r="146" spans="1:84">
      <c r="A146" s="76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  <c r="BJ146" s="60"/>
      <c r="BK146" s="60"/>
      <c r="BL146" s="60"/>
      <c r="BM146" s="60"/>
      <c r="BN146" s="60"/>
      <c r="BO146" s="60"/>
      <c r="BP146" s="60"/>
      <c r="BQ146" s="60"/>
      <c r="BR146" s="6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35"/>
      <c r="CD146" s="35"/>
      <c r="CE146" s="35"/>
      <c r="CF146" s="35"/>
    </row>
    <row r="147" spans="1:84">
      <c r="A147" s="35"/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35"/>
      <c r="CD147" s="35"/>
      <c r="CE147" s="35"/>
      <c r="CF147" s="35"/>
    </row>
    <row r="148" spans="1:84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35"/>
      <c r="CD148" s="35"/>
      <c r="CE148" s="35"/>
      <c r="CF148" s="35"/>
    </row>
    <row r="149" spans="1:84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35"/>
      <c r="CD149" s="35"/>
      <c r="CE149" s="35"/>
      <c r="CF149" s="35"/>
    </row>
    <row r="150" spans="1:84">
      <c r="A150" s="35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35"/>
      <c r="CD150" s="35"/>
      <c r="CE150" s="35"/>
      <c r="CF150" s="35"/>
    </row>
    <row r="151" spans="1:84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35"/>
      <c r="CD151" s="35"/>
      <c r="CE151" s="35"/>
      <c r="CF151" s="35"/>
    </row>
    <row r="152" spans="1:84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35"/>
      <c r="CD152" s="35"/>
      <c r="CE152" s="35"/>
      <c r="CF152" s="35"/>
    </row>
    <row r="153" spans="1:84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35"/>
      <c r="CD153" s="35"/>
      <c r="CE153" s="35"/>
      <c r="CF153" s="35"/>
    </row>
    <row r="154" spans="1:84">
      <c r="A154" s="35"/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35"/>
      <c r="CD154" s="35"/>
      <c r="CE154" s="35"/>
      <c r="CF154" s="35"/>
    </row>
    <row r="155" spans="1:84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35"/>
      <c r="CD155" s="35"/>
      <c r="CE155" s="35"/>
      <c r="CF155" s="35"/>
    </row>
    <row r="156" spans="1:84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35"/>
      <c r="CD156" s="35"/>
      <c r="CE156" s="35"/>
      <c r="CF156" s="35"/>
    </row>
    <row r="157" spans="1:84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35"/>
      <c r="CD157" s="35"/>
      <c r="CE157" s="35"/>
      <c r="CF157" s="35"/>
    </row>
    <row r="158" spans="1:84">
      <c r="A158" s="35"/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35"/>
      <c r="CD158" s="35"/>
      <c r="CE158" s="35"/>
      <c r="CF158" s="35"/>
    </row>
    <row r="159" spans="1:84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35"/>
      <c r="CD159" s="35"/>
      <c r="CE159" s="35"/>
      <c r="CF159" s="35"/>
    </row>
    <row r="160" spans="1:84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35"/>
      <c r="CD160" s="35"/>
      <c r="CE160" s="35"/>
      <c r="CF160" s="35"/>
    </row>
    <row r="161" spans="1:84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35"/>
      <c r="CD161" s="35"/>
      <c r="CE161" s="35"/>
      <c r="CF161" s="35"/>
    </row>
    <row r="162" spans="1:84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35"/>
      <c r="CD162" s="35"/>
      <c r="CE162" s="35"/>
      <c r="CF162" s="35"/>
    </row>
    <row r="163" spans="1:84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35"/>
      <c r="CD163" s="35"/>
      <c r="CE163" s="35"/>
      <c r="CF163" s="35"/>
    </row>
    <row r="164" spans="1:84">
      <c r="A164" s="35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77"/>
      <c r="BZ164" s="77"/>
      <c r="CA164" s="77"/>
      <c r="CB164" s="77"/>
      <c r="CC164" s="35"/>
      <c r="CD164" s="35"/>
      <c r="CE164" s="35"/>
      <c r="CF164" s="35"/>
    </row>
    <row r="165" spans="1:84">
      <c r="A165" s="35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35"/>
      <c r="CD165" s="35"/>
      <c r="CE165" s="35"/>
      <c r="CF165" s="35"/>
    </row>
    <row r="166" spans="1:84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  <c r="AX166" s="60"/>
      <c r="AY166" s="60"/>
      <c r="AZ166" s="60"/>
      <c r="BA166" s="60"/>
      <c r="BB166" s="60"/>
      <c r="BC166" s="60"/>
      <c r="BD166" s="60"/>
      <c r="BE166" s="60"/>
      <c r="BF166" s="60"/>
      <c r="BG166" s="60"/>
      <c r="BH166" s="60"/>
      <c r="BI166" s="60"/>
      <c r="BJ166" s="60"/>
      <c r="BK166" s="60"/>
      <c r="BL166" s="60"/>
      <c r="BM166" s="60"/>
      <c r="BN166" s="60"/>
      <c r="BO166" s="60"/>
      <c r="BP166" s="60"/>
      <c r="BQ166" s="60"/>
      <c r="BR166" s="60"/>
      <c r="BS166" s="60"/>
      <c r="BT166" s="60"/>
      <c r="BU166" s="60"/>
      <c r="BV166" s="60"/>
      <c r="BW166" s="60"/>
      <c r="BX166" s="60"/>
      <c r="BY166" s="60"/>
      <c r="BZ166" s="60"/>
      <c r="CA166" s="60"/>
      <c r="CB166" s="60"/>
      <c r="CC166" s="35"/>
      <c r="CD166" s="35"/>
      <c r="CE166" s="35"/>
      <c r="CF166" s="35"/>
    </row>
    <row r="167" spans="1:84">
      <c r="A167" s="35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  <c r="AX167" s="60"/>
      <c r="AY167" s="60"/>
      <c r="AZ167" s="60"/>
      <c r="BA167" s="60"/>
      <c r="BB167" s="60"/>
      <c r="BC167" s="60"/>
      <c r="BD167" s="60"/>
      <c r="BE167" s="60"/>
      <c r="BF167" s="60"/>
      <c r="BG167" s="60"/>
      <c r="BH167" s="60"/>
      <c r="BI167" s="60"/>
      <c r="BJ167" s="60"/>
      <c r="BK167" s="60"/>
      <c r="BL167" s="60"/>
      <c r="BM167" s="60"/>
      <c r="BN167" s="60"/>
      <c r="BO167" s="60"/>
      <c r="BP167" s="60"/>
      <c r="BQ167" s="60"/>
      <c r="BR167" s="60"/>
      <c r="BS167" s="60"/>
      <c r="BT167" s="60"/>
      <c r="BU167" s="60"/>
      <c r="BV167" s="60"/>
      <c r="BW167" s="60"/>
      <c r="BX167" s="60"/>
      <c r="BY167" s="60"/>
      <c r="BZ167" s="60"/>
      <c r="CA167" s="60"/>
      <c r="CB167" s="60"/>
      <c r="CC167" s="35"/>
      <c r="CD167" s="35"/>
      <c r="CE167" s="35"/>
      <c r="CF167" s="35"/>
    </row>
    <row r="168" spans="1:84">
      <c r="A168" s="35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35"/>
      <c r="CD168" s="35"/>
      <c r="CE168" s="35"/>
      <c r="CF168" s="35"/>
    </row>
    <row r="169" spans="1:84">
      <c r="A169" s="35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35"/>
      <c r="CD169" s="35"/>
      <c r="CE169" s="35"/>
      <c r="CF169" s="35"/>
    </row>
    <row r="170" spans="1:84">
      <c r="A170" s="35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35"/>
      <c r="CD170" s="35"/>
      <c r="CE170" s="35"/>
      <c r="CF170" s="35"/>
    </row>
    <row r="171" spans="1:84">
      <c r="A171" s="35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35"/>
      <c r="CD171" s="35"/>
      <c r="CE171" s="35"/>
      <c r="CF171" s="35"/>
    </row>
    <row r="172" spans="1:84">
      <c r="A172" s="35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35"/>
      <c r="CD172" s="35"/>
      <c r="CE172" s="35"/>
      <c r="CF172" s="35"/>
    </row>
    <row r="173" spans="1:84">
      <c r="A173" s="35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35"/>
      <c r="CD173" s="35"/>
      <c r="CE173" s="35"/>
      <c r="CF173" s="35"/>
    </row>
    <row r="174" spans="1:84">
      <c r="A174" s="35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77"/>
      <c r="BR174" s="77"/>
      <c r="BS174" s="77"/>
      <c r="BT174" s="77"/>
      <c r="BU174" s="77"/>
      <c r="BV174" s="77"/>
      <c r="BW174" s="77"/>
      <c r="BX174" s="77"/>
      <c r="BY174" s="77"/>
      <c r="BZ174" s="77"/>
      <c r="CA174" s="77"/>
      <c r="CB174" s="77"/>
      <c r="CC174" s="35"/>
      <c r="CD174" s="35"/>
      <c r="CE174" s="35"/>
      <c r="CF174" s="35"/>
    </row>
    <row r="175" spans="1:84">
      <c r="A175" s="35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35"/>
      <c r="CD175" s="35"/>
      <c r="CE175" s="35"/>
      <c r="CF175" s="35"/>
    </row>
    <row r="176" spans="1:84">
      <c r="A176" s="35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/>
      <c r="BH176" s="60"/>
      <c r="BI176" s="60"/>
      <c r="BJ176" s="60"/>
      <c r="BK176" s="60"/>
      <c r="BL176" s="60"/>
      <c r="BM176" s="60"/>
      <c r="BN176" s="60"/>
      <c r="BO176" s="60"/>
      <c r="BP176" s="60"/>
      <c r="BQ176" s="60"/>
      <c r="BR176" s="60"/>
      <c r="BS176" s="60"/>
      <c r="BT176" s="60"/>
      <c r="BU176" s="60"/>
      <c r="BV176" s="60"/>
      <c r="BW176" s="60"/>
      <c r="BX176" s="60"/>
      <c r="BY176" s="60"/>
      <c r="BZ176" s="60"/>
      <c r="CA176" s="60"/>
      <c r="CB176" s="60"/>
      <c r="CC176" s="35"/>
      <c r="CD176" s="35"/>
      <c r="CE176" s="35"/>
      <c r="CF176" s="35"/>
    </row>
    <row r="177" spans="1:84">
      <c r="A177" s="35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  <c r="BH177" s="60"/>
      <c r="BI177" s="60"/>
      <c r="BJ177" s="60"/>
      <c r="BK177" s="60"/>
      <c r="BL177" s="60"/>
      <c r="BM177" s="60"/>
      <c r="BN177" s="60"/>
      <c r="BO177" s="60"/>
      <c r="BP177" s="60"/>
      <c r="BQ177" s="60"/>
      <c r="BR177" s="60"/>
      <c r="BS177" s="60"/>
      <c r="BT177" s="60"/>
      <c r="BU177" s="60"/>
      <c r="BV177" s="60"/>
      <c r="BW177" s="60"/>
      <c r="BX177" s="60"/>
      <c r="BY177" s="60"/>
      <c r="BZ177" s="60"/>
      <c r="CA177" s="60"/>
      <c r="CB177" s="60"/>
      <c r="CC177" s="35"/>
      <c r="CD177" s="35"/>
      <c r="CE177" s="35"/>
      <c r="CF177" s="35"/>
    </row>
    <row r="178" spans="1:84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  <c r="BL178" s="60"/>
      <c r="BM178" s="60"/>
      <c r="BN178" s="60"/>
      <c r="BO178" s="60"/>
      <c r="BP178" s="60"/>
      <c r="BQ178" s="60"/>
      <c r="BR178" s="60"/>
      <c r="BS178" s="60"/>
      <c r="BT178" s="60"/>
      <c r="BU178" s="60"/>
      <c r="BV178" s="60"/>
      <c r="BW178" s="60"/>
      <c r="BX178" s="60"/>
      <c r="BY178" s="60"/>
      <c r="BZ178" s="60"/>
      <c r="CA178" s="60"/>
      <c r="CB178" s="60"/>
      <c r="CC178" s="35"/>
      <c r="CD178" s="35"/>
      <c r="CE178" s="35"/>
      <c r="CF178" s="35"/>
    </row>
    <row r="179" spans="1:84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60"/>
      <c r="BO179" s="60"/>
      <c r="BP179" s="60"/>
      <c r="BQ179" s="60"/>
      <c r="BR179" s="60"/>
      <c r="BS179" s="60"/>
      <c r="BT179" s="60"/>
      <c r="BU179" s="60"/>
      <c r="BV179" s="60"/>
      <c r="BW179" s="60"/>
      <c r="BX179" s="60"/>
      <c r="BY179" s="60"/>
      <c r="BZ179" s="60"/>
      <c r="CA179" s="60"/>
      <c r="CB179" s="60"/>
      <c r="CC179" s="35"/>
      <c r="CD179" s="35"/>
      <c r="CE179" s="35"/>
      <c r="CF179" s="35"/>
    </row>
    <row r="180" spans="1:84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60"/>
      <c r="BO180" s="60"/>
      <c r="BP180" s="60"/>
      <c r="BQ180" s="60"/>
      <c r="BR180" s="60"/>
      <c r="BS180" s="60"/>
      <c r="BT180" s="60"/>
      <c r="BU180" s="60"/>
      <c r="BV180" s="60"/>
      <c r="BW180" s="60"/>
      <c r="BX180" s="60"/>
      <c r="BY180" s="60"/>
      <c r="BZ180" s="60"/>
      <c r="CA180" s="60"/>
      <c r="CB180" s="60"/>
      <c r="CC180" s="35"/>
      <c r="CD180" s="35"/>
      <c r="CE180" s="35"/>
      <c r="CF180" s="35"/>
    </row>
    <row r="181" spans="1:84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60"/>
      <c r="BO181" s="60"/>
      <c r="BP181" s="60"/>
      <c r="BQ181" s="60"/>
      <c r="BR181" s="60"/>
      <c r="BS181" s="60"/>
      <c r="BT181" s="60"/>
      <c r="BU181" s="60"/>
      <c r="BV181" s="60"/>
      <c r="BW181" s="60"/>
      <c r="BX181" s="60"/>
      <c r="BY181" s="60"/>
      <c r="BZ181" s="60"/>
      <c r="CA181" s="60"/>
      <c r="CB181" s="60"/>
      <c r="CC181" s="35"/>
      <c r="CD181" s="35"/>
      <c r="CE181" s="35"/>
      <c r="CF181" s="35"/>
    </row>
    <row r="182" spans="1:84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60"/>
      <c r="BO182" s="60"/>
      <c r="BP182" s="60"/>
      <c r="BQ182" s="60"/>
      <c r="BR182" s="60"/>
      <c r="BS182" s="60"/>
      <c r="BT182" s="60"/>
      <c r="BU182" s="60"/>
      <c r="BV182" s="60"/>
      <c r="BW182" s="60"/>
      <c r="BX182" s="60"/>
      <c r="BY182" s="60"/>
      <c r="BZ182" s="60"/>
      <c r="CA182" s="60"/>
      <c r="CB182" s="60"/>
      <c r="CC182" s="35"/>
      <c r="CD182" s="35"/>
      <c r="CE182" s="35"/>
      <c r="CF182" s="35"/>
    </row>
    <row r="183" spans="1:84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  <c r="BC183" s="60"/>
      <c r="BD183" s="60"/>
      <c r="BE183" s="60"/>
      <c r="BF183" s="60"/>
      <c r="BG183" s="60"/>
      <c r="BH183" s="60"/>
      <c r="BI183" s="60"/>
      <c r="BJ183" s="60"/>
      <c r="BK183" s="60"/>
      <c r="BL183" s="60"/>
      <c r="BM183" s="60"/>
      <c r="BN183" s="60"/>
      <c r="BO183" s="60"/>
      <c r="BP183" s="60"/>
      <c r="BQ183" s="60"/>
      <c r="BR183" s="60"/>
      <c r="BS183" s="60"/>
      <c r="BT183" s="60"/>
      <c r="BU183" s="60"/>
      <c r="BV183" s="60"/>
      <c r="BW183" s="60"/>
      <c r="BX183" s="60"/>
      <c r="BY183" s="60"/>
      <c r="BZ183" s="60"/>
      <c r="CA183" s="60"/>
      <c r="CB183" s="60"/>
      <c r="CC183" s="35"/>
      <c r="CD183" s="35"/>
      <c r="CE183" s="35"/>
      <c r="CF183" s="35"/>
    </row>
    <row r="184" spans="1:84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60"/>
      <c r="BO184" s="60"/>
      <c r="BP184" s="60"/>
      <c r="BQ184" s="60"/>
      <c r="BR184" s="60"/>
      <c r="BS184" s="60"/>
      <c r="BT184" s="60"/>
      <c r="BU184" s="60"/>
      <c r="BV184" s="60"/>
      <c r="BW184" s="60"/>
      <c r="BX184" s="60"/>
      <c r="BY184" s="60"/>
      <c r="BZ184" s="60"/>
      <c r="CA184" s="60"/>
      <c r="CB184" s="60"/>
      <c r="CC184" s="35"/>
      <c r="CD184" s="35"/>
      <c r="CE184" s="35"/>
      <c r="CF184" s="35"/>
    </row>
    <row r="185" spans="1:84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60"/>
      <c r="BO185" s="60"/>
      <c r="BP185" s="60"/>
      <c r="BQ185" s="60"/>
      <c r="BR185" s="60"/>
      <c r="BS185" s="60"/>
      <c r="BT185" s="60"/>
      <c r="BU185" s="60"/>
      <c r="BV185" s="60"/>
      <c r="BW185" s="60"/>
      <c r="BX185" s="60"/>
      <c r="BY185" s="60"/>
      <c r="BZ185" s="60"/>
      <c r="CA185" s="60"/>
      <c r="CB185" s="60"/>
      <c r="CC185" s="35"/>
      <c r="CD185" s="35"/>
      <c r="CE185" s="35"/>
      <c r="CF185" s="35"/>
    </row>
    <row r="186" spans="1:84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60"/>
      <c r="BO186" s="60"/>
      <c r="BP186" s="60"/>
      <c r="BQ186" s="60"/>
      <c r="BR186" s="60"/>
      <c r="BS186" s="60"/>
      <c r="BT186" s="60"/>
      <c r="BU186" s="60"/>
      <c r="BV186" s="60"/>
      <c r="BW186" s="60"/>
      <c r="BX186" s="60"/>
      <c r="BY186" s="60"/>
      <c r="BZ186" s="60"/>
      <c r="CA186" s="60"/>
      <c r="CB186" s="60"/>
      <c r="CC186" s="35"/>
      <c r="CD186" s="35"/>
      <c r="CE186" s="35"/>
      <c r="CF186" s="35"/>
    </row>
    <row r="187" spans="1:84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60"/>
      <c r="BO187" s="60"/>
      <c r="BP187" s="60"/>
      <c r="BQ187" s="60"/>
      <c r="BR187" s="60"/>
      <c r="BS187" s="60"/>
      <c r="BT187" s="60"/>
      <c r="BU187" s="60"/>
      <c r="BV187" s="60"/>
      <c r="BW187" s="60"/>
      <c r="BX187" s="60"/>
      <c r="BY187" s="60"/>
      <c r="BZ187" s="60"/>
      <c r="CA187" s="60"/>
      <c r="CB187" s="60"/>
      <c r="CC187" s="35"/>
      <c r="CD187" s="35"/>
      <c r="CE187" s="35"/>
      <c r="CF187" s="35"/>
    </row>
    <row r="188" spans="1:84">
      <c r="BN188" s="60"/>
      <c r="BO188" s="60"/>
      <c r="BP188" s="60"/>
      <c r="BQ188" s="60"/>
      <c r="BR188" s="60"/>
      <c r="BS188" s="60"/>
      <c r="BT188" s="60"/>
      <c r="BU188" s="60"/>
      <c r="BV188" s="60"/>
      <c r="BW188" s="60"/>
      <c r="BX188" s="60"/>
      <c r="BY188" s="60"/>
      <c r="BZ188" s="60"/>
      <c r="CA188" s="60"/>
      <c r="CB188" s="60"/>
      <c r="CC188" s="35"/>
      <c r="CD188" s="35"/>
      <c r="CE188" s="35"/>
      <c r="CF188" s="35"/>
    </row>
    <row r="189" spans="1:84">
      <c r="BN189" s="60"/>
      <c r="BO189" s="60"/>
      <c r="BP189" s="60"/>
      <c r="BQ189" s="60"/>
      <c r="BR189" s="60"/>
      <c r="BS189" s="60"/>
      <c r="BT189" s="60"/>
      <c r="BU189" s="60"/>
      <c r="BV189" s="60"/>
      <c r="BW189" s="60"/>
      <c r="BX189" s="60"/>
      <c r="BY189" s="60"/>
      <c r="BZ189" s="60"/>
      <c r="CA189" s="60"/>
      <c r="CB189" s="60"/>
      <c r="CC189" s="35"/>
      <c r="CD189" s="35"/>
      <c r="CE189" s="35"/>
      <c r="CF189" s="35"/>
    </row>
    <row r="190" spans="1:84">
      <c r="BN190" s="60"/>
      <c r="BO190" s="60"/>
      <c r="BP190" s="60"/>
      <c r="BQ190" s="60"/>
      <c r="BR190" s="60"/>
      <c r="BS190" s="60"/>
      <c r="BT190" s="60"/>
      <c r="BU190" s="60"/>
      <c r="BV190" s="60"/>
      <c r="BW190" s="60"/>
      <c r="BX190" s="60"/>
      <c r="BY190" s="60"/>
      <c r="BZ190" s="60"/>
      <c r="CA190" s="60"/>
      <c r="CB190" s="60"/>
      <c r="CC190" s="35"/>
      <c r="CD190" s="35"/>
      <c r="CE190" s="35"/>
      <c r="CF190" s="35"/>
    </row>
    <row r="191" spans="1:84"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60"/>
      <c r="CB191" s="60"/>
      <c r="CC191" s="35"/>
      <c r="CD191" s="35"/>
      <c r="CE191" s="35"/>
      <c r="CF191" s="35"/>
    </row>
  </sheetData>
  <mergeCells count="17">
    <mergeCell ref="C5:AD5"/>
    <mergeCell ref="AE5:BT5"/>
    <mergeCell ref="BN6:BT6"/>
    <mergeCell ref="AE7:BT7"/>
    <mergeCell ref="C6:I6"/>
    <mergeCell ref="C7:I7"/>
    <mergeCell ref="J6:P6"/>
    <mergeCell ref="J7:P7"/>
    <mergeCell ref="Q6:W6"/>
    <mergeCell ref="Q7:W7"/>
    <mergeCell ref="X6:AD6"/>
    <mergeCell ref="X7:AD7"/>
    <mergeCell ref="AE6:AK6"/>
    <mergeCell ref="AL6:AR6"/>
    <mergeCell ref="AS6:AY6"/>
    <mergeCell ref="AZ6:BF6"/>
    <mergeCell ref="BG6:BM6"/>
  </mergeCells>
  <hyperlinks>
    <hyperlink ref="A3" location="Menu!A4" display="Menu"/>
  </hyperlinks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rgb="FFCCFFFF"/>
  </sheetPr>
  <dimension ref="A1:CM191"/>
  <sheetViews>
    <sheetView showGridLines="0" zoomScale="85" zoomScaleNormal="85" workbookViewId="0"/>
  </sheetViews>
  <sheetFormatPr defaultRowHeight="12.75" outlineLevelCol="1"/>
  <cols>
    <col min="1" max="1" width="2.5703125" customWidth="1"/>
    <col min="2" max="2" width="80.28515625" customWidth="1"/>
    <col min="3" max="8" width="11.7109375" customWidth="1" outlineLevel="1"/>
    <col min="9" max="9" width="11.7109375" customWidth="1"/>
    <col min="10" max="15" width="11.7109375" customWidth="1" outlineLevel="1"/>
    <col min="16" max="16" width="11.7109375" customWidth="1"/>
    <col min="17" max="22" width="11.7109375" customWidth="1" outlineLevel="1"/>
    <col min="23" max="23" width="11.7109375" customWidth="1"/>
    <col min="24" max="29" width="11.7109375" customWidth="1" outlineLevel="1"/>
    <col min="30" max="30" width="11.7109375" customWidth="1"/>
    <col min="31" max="36" width="11.7109375" style="54" customWidth="1" outlineLevel="1"/>
    <col min="37" max="37" width="11.7109375" style="54" customWidth="1"/>
    <col min="38" max="43" width="11.7109375" style="54" customWidth="1" outlineLevel="1"/>
    <col min="44" max="44" width="11.7109375" style="54" customWidth="1"/>
    <col min="45" max="50" width="11.7109375" style="54" customWidth="1" outlineLevel="1"/>
    <col min="51" max="51" width="11.7109375" style="54" customWidth="1"/>
    <col min="52" max="57" width="11.7109375" style="54" customWidth="1" outlineLevel="1"/>
    <col min="58" max="58" width="11.7109375" style="54" customWidth="1"/>
    <col min="59" max="64" width="11.7109375" style="54" customWidth="1" outlineLevel="1"/>
    <col min="65" max="65" width="12.5703125" style="54" bestFit="1" customWidth="1"/>
    <col min="66" max="71" width="11.7109375" style="54" customWidth="1" outlineLevel="1"/>
    <col min="72" max="72" width="11.7109375" style="54" customWidth="1"/>
    <col min="73" max="76" width="10.7109375" style="54" customWidth="1"/>
  </cols>
  <sheetData>
    <row r="1" spans="1:91" s="40" customFormat="1" ht="18">
      <c r="A1" s="41" t="str">
        <f>Title!B12</f>
        <v>PAL 2016-20 Revised Proposal - ACS Model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47"/>
      <c r="AF1" s="47"/>
      <c r="AG1" s="47"/>
      <c r="AH1" s="47"/>
      <c r="AI1" s="47"/>
      <c r="AJ1" s="47"/>
      <c r="AK1" s="47"/>
      <c r="AL1" s="48"/>
      <c r="AM1" s="48"/>
      <c r="AN1" s="48"/>
      <c r="AO1" s="48"/>
      <c r="AP1" s="48"/>
      <c r="AQ1" s="48"/>
      <c r="AR1" s="48"/>
      <c r="AS1" s="37"/>
      <c r="AT1" s="37"/>
      <c r="AU1" s="37"/>
      <c r="AV1" s="37"/>
      <c r="AW1" s="37"/>
      <c r="AX1" s="37"/>
      <c r="AY1" s="37"/>
      <c r="AZ1" s="48"/>
      <c r="BA1" s="48"/>
      <c r="BB1" s="48"/>
      <c r="BC1" s="48"/>
      <c r="BD1" s="48"/>
      <c r="BE1" s="48"/>
      <c r="BF1" s="48"/>
      <c r="BG1" s="37"/>
      <c r="BH1" s="37"/>
      <c r="BI1" s="37"/>
      <c r="BJ1" s="37"/>
      <c r="BK1" s="37"/>
      <c r="BL1" s="37"/>
      <c r="BM1" s="37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38"/>
      <c r="BZ1" s="38"/>
      <c r="CA1" s="38"/>
      <c r="CB1" s="38"/>
      <c r="CC1" s="42"/>
      <c r="CD1" s="42"/>
      <c r="CE1" s="42"/>
      <c r="CF1" s="42"/>
      <c r="CG1" s="42"/>
      <c r="CH1" s="42"/>
      <c r="CI1" s="38"/>
      <c r="CJ1" s="38"/>
      <c r="CK1" s="38"/>
      <c r="CL1" s="42"/>
      <c r="CM1" s="42"/>
    </row>
    <row r="2" spans="1:91" s="40" customFormat="1" ht="15.75">
      <c r="A2" s="43" t="str">
        <f ca="1">MID(CELL("Filename",C1),FIND("]",CELL("Filename",C1))+1,255)</f>
        <v>2011-20 Revenue</v>
      </c>
      <c r="B2" s="43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50"/>
      <c r="AF2" s="50"/>
      <c r="AG2" s="50"/>
      <c r="AH2" s="50"/>
      <c r="AI2" s="50"/>
      <c r="AJ2" s="50"/>
      <c r="AK2" s="50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39"/>
      <c r="BZ2" s="39"/>
      <c r="CA2" s="39"/>
      <c r="CB2" s="39"/>
      <c r="CC2" s="44"/>
      <c r="CD2" s="44"/>
      <c r="CE2" s="44"/>
      <c r="CF2" s="44"/>
      <c r="CG2" s="44"/>
      <c r="CH2" s="44"/>
      <c r="CI2" s="39"/>
      <c r="CJ2" s="39"/>
      <c r="CK2" s="39"/>
      <c r="CL2" s="44"/>
      <c r="CM2" s="44"/>
    </row>
    <row r="3" spans="1:91">
      <c r="A3" s="602" t="s">
        <v>2</v>
      </c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</row>
    <row r="4" spans="1:91">
      <c r="A4" s="13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</row>
    <row r="5" spans="1:91" ht="13.5" thickBo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62"/>
      <c r="BH5" s="62"/>
      <c r="BI5" s="62"/>
      <c r="BJ5" s="62"/>
      <c r="BK5" s="62"/>
      <c r="BL5" s="62"/>
      <c r="BM5" s="62"/>
    </row>
    <row r="6" spans="1:91" ht="32.25" thickBot="1">
      <c r="A6" s="13"/>
      <c r="B6" s="832" t="s">
        <v>204</v>
      </c>
      <c r="C6" s="1306">
        <v>2011</v>
      </c>
      <c r="D6" s="1304"/>
      <c r="E6" s="1304"/>
      <c r="F6" s="1304"/>
      <c r="G6" s="1304"/>
      <c r="H6" s="1305"/>
      <c r="I6" s="1304"/>
      <c r="J6" s="1277">
        <v>2012</v>
      </c>
      <c r="K6" s="1307"/>
      <c r="L6" s="1307"/>
      <c r="M6" s="1307"/>
      <c r="N6" s="1307"/>
      <c r="O6" s="1307"/>
      <c r="P6" s="1273"/>
      <c r="Q6" s="1306">
        <v>2013</v>
      </c>
      <c r="R6" s="1304"/>
      <c r="S6" s="1304"/>
      <c r="T6" s="1304"/>
      <c r="U6" s="1304"/>
      <c r="V6" s="1305"/>
      <c r="W6" s="1308"/>
      <c r="X6" s="1306">
        <v>2014</v>
      </c>
      <c r="Y6" s="1304"/>
      <c r="Z6" s="1304"/>
      <c r="AA6" s="1304"/>
      <c r="AB6" s="1304"/>
      <c r="AC6" s="1305"/>
      <c r="AD6" s="1308"/>
      <c r="AE6" s="1299">
        <v>2015</v>
      </c>
      <c r="AF6" s="1289"/>
      <c r="AG6" s="1289"/>
      <c r="AH6" s="1289"/>
      <c r="AI6" s="1289"/>
      <c r="AJ6" s="1272"/>
      <c r="AK6" s="1290"/>
      <c r="AL6" s="1299">
        <v>2016</v>
      </c>
      <c r="AM6" s="1289"/>
      <c r="AN6" s="1289"/>
      <c r="AO6" s="1289"/>
      <c r="AP6" s="1289"/>
      <c r="AQ6" s="1272"/>
      <c r="AR6" s="1290"/>
      <c r="AS6" s="1299">
        <v>2017</v>
      </c>
      <c r="AT6" s="1289"/>
      <c r="AU6" s="1289"/>
      <c r="AV6" s="1289"/>
      <c r="AW6" s="1289"/>
      <c r="AX6" s="1272"/>
      <c r="AY6" s="1290"/>
      <c r="AZ6" s="1299">
        <v>2018</v>
      </c>
      <c r="BA6" s="1289"/>
      <c r="BB6" s="1289"/>
      <c r="BC6" s="1289"/>
      <c r="BD6" s="1289"/>
      <c r="BE6" s="1272"/>
      <c r="BF6" s="1290"/>
      <c r="BG6" s="1304">
        <v>2019</v>
      </c>
      <c r="BH6" s="1304"/>
      <c r="BI6" s="1304"/>
      <c r="BJ6" s="1304"/>
      <c r="BK6" s="1304"/>
      <c r="BL6" s="1305"/>
      <c r="BM6" s="1304"/>
      <c r="BN6" s="1299">
        <v>2020</v>
      </c>
      <c r="BO6" s="1289"/>
      <c r="BP6" s="1289"/>
      <c r="BQ6" s="1289"/>
      <c r="BR6" s="1289"/>
      <c r="BS6" s="1272"/>
      <c r="BT6" s="1290"/>
      <c r="BU6" s="598">
        <f>SUM(BU9:BU68)+SUM(BW9:BW68)</f>
        <v>0</v>
      </c>
    </row>
    <row r="7" spans="1:91" ht="13.5" thickBot="1">
      <c r="B7" s="307"/>
      <c r="C7" s="1297" t="s">
        <v>270</v>
      </c>
      <c r="D7" s="1294"/>
      <c r="E7" s="1294"/>
      <c r="F7" s="1294"/>
      <c r="G7" s="1294"/>
      <c r="H7" s="1295"/>
      <c r="I7" s="1294"/>
      <c r="J7" s="1297" t="s">
        <v>271</v>
      </c>
      <c r="K7" s="1294"/>
      <c r="L7" s="1294"/>
      <c r="M7" s="1294"/>
      <c r="N7" s="1294"/>
      <c r="O7" s="1295"/>
      <c r="P7" s="1298"/>
      <c r="Q7" s="1297" t="s">
        <v>272</v>
      </c>
      <c r="R7" s="1294"/>
      <c r="S7" s="1294"/>
      <c r="T7" s="1294"/>
      <c r="U7" s="1294"/>
      <c r="V7" s="1295"/>
      <c r="W7" s="1298"/>
      <c r="X7" s="1297" t="s">
        <v>259</v>
      </c>
      <c r="Y7" s="1294"/>
      <c r="Z7" s="1294"/>
      <c r="AA7" s="1294"/>
      <c r="AB7" s="1294"/>
      <c r="AC7" s="1295"/>
      <c r="AD7" s="1298"/>
      <c r="AE7" s="1299" t="s">
        <v>84</v>
      </c>
      <c r="AF7" s="1289"/>
      <c r="AG7" s="1289"/>
      <c r="AH7" s="1289"/>
      <c r="AI7" s="1289"/>
      <c r="AJ7" s="1272"/>
      <c r="AK7" s="1289"/>
      <c r="AL7" s="1289"/>
      <c r="AM7" s="1289"/>
      <c r="AN7" s="1289"/>
      <c r="AO7" s="1289"/>
      <c r="AP7" s="1289"/>
      <c r="AQ7" s="1272"/>
      <c r="AR7" s="1289"/>
      <c r="AS7" s="1289"/>
      <c r="AT7" s="1289"/>
      <c r="AU7" s="1289"/>
      <c r="AV7" s="1289"/>
      <c r="AW7" s="1289"/>
      <c r="AX7" s="1272"/>
      <c r="AY7" s="1289"/>
      <c r="AZ7" s="1289"/>
      <c r="BA7" s="1289"/>
      <c r="BB7" s="1289"/>
      <c r="BC7" s="1289"/>
      <c r="BD7" s="1289"/>
      <c r="BE7" s="1272"/>
      <c r="BF7" s="1289"/>
      <c r="BG7" s="1289"/>
      <c r="BH7" s="1289"/>
      <c r="BI7" s="1289"/>
      <c r="BJ7" s="1289"/>
      <c r="BK7" s="1289"/>
      <c r="BL7" s="1272"/>
      <c r="BM7" s="1289"/>
      <c r="BN7" s="1289"/>
      <c r="BO7" s="1289"/>
      <c r="BP7" s="1289"/>
      <c r="BQ7" s="1289"/>
      <c r="BR7" s="1289"/>
      <c r="BS7" s="1272"/>
      <c r="BT7" s="1290"/>
      <c r="BU7" s="53"/>
      <c r="BV7" s="53"/>
      <c r="BW7" s="53"/>
      <c r="BX7" s="53"/>
    </row>
    <row r="8" spans="1:91" ht="26.25" thickBot="1">
      <c r="B8" s="307"/>
      <c r="C8" s="301" t="s">
        <v>265</v>
      </c>
      <c r="D8" s="302" t="s">
        <v>266</v>
      </c>
      <c r="E8" s="302" t="s">
        <v>267</v>
      </c>
      <c r="F8" s="302" t="s">
        <v>273</v>
      </c>
      <c r="G8" s="302" t="s">
        <v>274</v>
      </c>
      <c r="H8" s="897" t="s">
        <v>85</v>
      </c>
      <c r="I8" s="303" t="s">
        <v>0</v>
      </c>
      <c r="J8" s="304" t="s">
        <v>265</v>
      </c>
      <c r="K8" s="302" t="s">
        <v>266</v>
      </c>
      <c r="L8" s="302" t="s">
        <v>267</v>
      </c>
      <c r="M8" s="302" t="s">
        <v>273</v>
      </c>
      <c r="N8" s="302" t="s">
        <v>274</v>
      </c>
      <c r="O8" s="897" t="s">
        <v>85</v>
      </c>
      <c r="P8" s="305" t="s">
        <v>0</v>
      </c>
      <c r="Q8" s="301" t="s">
        <v>265</v>
      </c>
      <c r="R8" s="302" t="s">
        <v>266</v>
      </c>
      <c r="S8" s="302" t="s">
        <v>267</v>
      </c>
      <c r="T8" s="302" t="s">
        <v>273</v>
      </c>
      <c r="U8" s="302" t="s">
        <v>274</v>
      </c>
      <c r="V8" s="897" t="s">
        <v>85</v>
      </c>
      <c r="W8" s="303" t="s">
        <v>0</v>
      </c>
      <c r="X8" s="301" t="s">
        <v>265</v>
      </c>
      <c r="Y8" s="302" t="s">
        <v>266</v>
      </c>
      <c r="Z8" s="302" t="s">
        <v>267</v>
      </c>
      <c r="AA8" s="302" t="s">
        <v>273</v>
      </c>
      <c r="AB8" s="302" t="s">
        <v>274</v>
      </c>
      <c r="AC8" s="897" t="s">
        <v>85</v>
      </c>
      <c r="AD8" s="303" t="s">
        <v>0</v>
      </c>
      <c r="AE8" s="301" t="s">
        <v>265</v>
      </c>
      <c r="AF8" s="302" t="s">
        <v>266</v>
      </c>
      <c r="AG8" s="302" t="s">
        <v>267</v>
      </c>
      <c r="AH8" s="302" t="s">
        <v>273</v>
      </c>
      <c r="AI8" s="302" t="s">
        <v>274</v>
      </c>
      <c r="AJ8" s="897" t="s">
        <v>85</v>
      </c>
      <c r="AK8" s="303" t="s">
        <v>0</v>
      </c>
      <c r="AL8" s="301" t="s">
        <v>265</v>
      </c>
      <c r="AM8" s="302" t="s">
        <v>266</v>
      </c>
      <c r="AN8" s="302" t="s">
        <v>267</v>
      </c>
      <c r="AO8" s="302" t="s">
        <v>273</v>
      </c>
      <c r="AP8" s="302" t="s">
        <v>274</v>
      </c>
      <c r="AQ8" s="897" t="s">
        <v>85</v>
      </c>
      <c r="AR8" s="303" t="s">
        <v>0</v>
      </c>
      <c r="AS8" s="301" t="s">
        <v>265</v>
      </c>
      <c r="AT8" s="302" t="s">
        <v>266</v>
      </c>
      <c r="AU8" s="302" t="s">
        <v>267</v>
      </c>
      <c r="AV8" s="302" t="s">
        <v>273</v>
      </c>
      <c r="AW8" s="302" t="s">
        <v>274</v>
      </c>
      <c r="AX8" s="897" t="s">
        <v>85</v>
      </c>
      <c r="AY8" s="303" t="s">
        <v>0</v>
      </c>
      <c r="AZ8" s="304" t="s">
        <v>265</v>
      </c>
      <c r="BA8" s="302" t="s">
        <v>266</v>
      </c>
      <c r="BB8" s="302" t="s">
        <v>267</v>
      </c>
      <c r="BC8" s="302" t="s">
        <v>273</v>
      </c>
      <c r="BD8" s="302" t="s">
        <v>274</v>
      </c>
      <c r="BE8" s="897" t="s">
        <v>85</v>
      </c>
      <c r="BF8" s="303" t="s">
        <v>0</v>
      </c>
      <c r="BG8" s="301" t="s">
        <v>265</v>
      </c>
      <c r="BH8" s="302" t="s">
        <v>266</v>
      </c>
      <c r="BI8" s="302" t="s">
        <v>267</v>
      </c>
      <c r="BJ8" s="302" t="s">
        <v>273</v>
      </c>
      <c r="BK8" s="302" t="s">
        <v>274</v>
      </c>
      <c r="BL8" s="897" t="s">
        <v>85</v>
      </c>
      <c r="BM8" s="303" t="s">
        <v>0</v>
      </c>
      <c r="BN8" s="301" t="s">
        <v>265</v>
      </c>
      <c r="BO8" s="302" t="s">
        <v>266</v>
      </c>
      <c r="BP8" s="302" t="s">
        <v>267</v>
      </c>
      <c r="BQ8" s="302" t="s">
        <v>273</v>
      </c>
      <c r="BR8" s="302" t="s">
        <v>274</v>
      </c>
      <c r="BS8" s="897" t="s">
        <v>85</v>
      </c>
      <c r="BT8" s="303" t="s">
        <v>0</v>
      </c>
      <c r="BU8" s="53"/>
      <c r="BV8" s="53"/>
      <c r="BW8" s="53"/>
      <c r="BX8" s="53"/>
    </row>
    <row r="9" spans="1:91" s="54" customFormat="1">
      <c r="A9"/>
      <c r="B9" s="309" t="s">
        <v>57</v>
      </c>
      <c r="C9" s="389">
        <f>$I9*'2011-15 % split'!C9</f>
        <v>72132.869999999908</v>
      </c>
      <c r="D9" s="390">
        <f>$I9*'2011-15 % split'!D9</f>
        <v>0</v>
      </c>
      <c r="E9" s="390">
        <f>$I9*'2011-15 % split'!E9</f>
        <v>0</v>
      </c>
      <c r="F9" s="390">
        <f>$I9*'2011-15 % split'!F9</f>
        <v>0</v>
      </c>
      <c r="G9" s="390">
        <f>$I9*'2011-15 % split'!G9</f>
        <v>0</v>
      </c>
      <c r="H9" s="684"/>
      <c r="I9" s="317">
        <f>'2011-15 % split'!H75</f>
        <v>72132.869999999908</v>
      </c>
      <c r="J9" s="389">
        <f>$P9*'2011-15 % split'!I9</f>
        <v>116280.87999999974</v>
      </c>
      <c r="K9" s="390">
        <f>$P9*'2011-15 % split'!J9</f>
        <v>0</v>
      </c>
      <c r="L9" s="390">
        <f>$P9*'2011-15 % split'!K9</f>
        <v>0</v>
      </c>
      <c r="M9" s="390">
        <f>$P9*'2011-15 % split'!L9</f>
        <v>0</v>
      </c>
      <c r="N9" s="390">
        <f>$P9*'2011-15 % split'!M9</f>
        <v>0</v>
      </c>
      <c r="O9" s="684"/>
      <c r="P9" s="321">
        <f>'2011-15 % split'!N75</f>
        <v>116280.87999999974</v>
      </c>
      <c r="Q9" s="389">
        <f>$W9*'2011-15 % split'!O9</f>
        <v>130950.55999999963</v>
      </c>
      <c r="R9" s="390">
        <f>$W9*'2011-15 % split'!P9</f>
        <v>0</v>
      </c>
      <c r="S9" s="390">
        <f>$W9*'2011-15 % split'!Q9</f>
        <v>0</v>
      </c>
      <c r="T9" s="390">
        <f>$W9*'2011-15 % split'!R9</f>
        <v>0</v>
      </c>
      <c r="U9" s="390">
        <f>$W9*'2011-15 % split'!S9</f>
        <v>0</v>
      </c>
      <c r="V9" s="684"/>
      <c r="W9" s="321">
        <f>'2011-15 % split'!T75</f>
        <v>130950.55999999963</v>
      </c>
      <c r="X9" s="389">
        <f>$AD9*'2011-15 % split'!U9</f>
        <v>111374.16000000043</v>
      </c>
      <c r="Y9" s="390">
        <f>$AD9*'2011-15 % split'!V9</f>
        <v>0</v>
      </c>
      <c r="Z9" s="390">
        <f>$AD9*'2011-15 % split'!W9</f>
        <v>0</v>
      </c>
      <c r="AA9" s="390">
        <f>$AD9*'2011-15 % split'!X9</f>
        <v>0</v>
      </c>
      <c r="AB9" s="390">
        <f>$AD9*'2011-15 % split'!Y9</f>
        <v>0</v>
      </c>
      <c r="AC9" s="684"/>
      <c r="AD9" s="317">
        <f>'2011-15 % split'!Z75</f>
        <v>111374.16000000043</v>
      </c>
      <c r="AE9" s="389">
        <f>Volumes!AE9*'ACS 12.1'!AA9</f>
        <v>116957.73818231234</v>
      </c>
      <c r="AF9" s="390">
        <f>Volumes!AF9*'ACS 12.1'!AB9</f>
        <v>0</v>
      </c>
      <c r="AG9" s="390">
        <f>Volumes!AG9*'ACS 12.1'!AC9</f>
        <v>0</v>
      </c>
      <c r="AH9" s="390">
        <f>Volumes!AH9*'ACS 12.1'!AD9</f>
        <v>0</v>
      </c>
      <c r="AI9" s="390">
        <f>Volumes!AI9*'ACS 12.1'!AE9</f>
        <v>0</v>
      </c>
      <c r="AJ9" s="684"/>
      <c r="AK9" s="317">
        <f>SUM(AE9:AI9)</f>
        <v>116957.73818231234</v>
      </c>
      <c r="AL9" s="389">
        <f>Volumes!AL9*'ACS 12.1'!AG9</f>
        <v>117504.26510311023</v>
      </c>
      <c r="AM9" s="390">
        <f>Volumes!AM9*'ACS 12.1'!AH9</f>
        <v>0</v>
      </c>
      <c r="AN9" s="390">
        <f>Volumes!AN9*'ACS 12.1'!AI9</f>
        <v>0</v>
      </c>
      <c r="AO9" s="390">
        <f>Volumes!AO9*'ACS 12.1'!AJ9</f>
        <v>12220.443570723464</v>
      </c>
      <c r="AP9" s="390">
        <f>Volumes!AP9*'ACS 12.1'!AK9</f>
        <v>14529.167371469375</v>
      </c>
      <c r="AQ9" s="390">
        <f>Volumes!AQ9*'ACS 12.1'!AL9</f>
        <v>10429.977359038647</v>
      </c>
      <c r="AR9" s="317">
        <f>SUM(AL9:AQ9)</f>
        <v>154683.85340434173</v>
      </c>
      <c r="AS9" s="389">
        <f>Volumes!AS9*'ACS 12.1'!AN9</f>
        <v>121527.96382638968</v>
      </c>
      <c r="AT9" s="390">
        <f>Volumes!AT9*'ACS 12.1'!AO9</f>
        <v>0</v>
      </c>
      <c r="AU9" s="390">
        <f>Volumes!AU9*'ACS 12.1'!AP9</f>
        <v>0</v>
      </c>
      <c r="AV9" s="390">
        <f>Volumes!AV9*'ACS 12.1'!AQ9</f>
        <v>12638.908237944524</v>
      </c>
      <c r="AW9" s="390">
        <f>Volumes!AW9*'ACS 12.1'!AR9</f>
        <v>15026.689671205433</v>
      </c>
      <c r="AX9" s="390">
        <f>Volumes!AX9*'ACS 12.1'!AS9</f>
        <v>10613.950045421314</v>
      </c>
      <c r="AY9" s="317">
        <f>SUM(AS9:AX9)</f>
        <v>159807.51178096095</v>
      </c>
      <c r="AZ9" s="389">
        <f>Volumes!AZ9*'ACS 12.1'!AU9</f>
        <v>125689.44607098663</v>
      </c>
      <c r="BA9" s="390">
        <f>Volumes!BA9*'ACS 12.1'!AV9</f>
        <v>0</v>
      </c>
      <c r="BB9" s="390">
        <f>Volumes!BB9*'ACS 12.1'!AW9</f>
        <v>0</v>
      </c>
      <c r="BC9" s="390">
        <f>Volumes!BC9*'ACS 12.1'!AX9</f>
        <v>13071.702391382609</v>
      </c>
      <c r="BD9" s="390">
        <f>Volumes!BD9*'ACS 12.1'!AY9</f>
        <v>15541.248627785355</v>
      </c>
      <c r="BE9" s="390">
        <f>Volumes!BE9*'ACS 12.1'!AZ9</f>
        <v>10801.167796310821</v>
      </c>
      <c r="BF9" s="416">
        <f>SUM(AZ9:BE9)</f>
        <v>165103.56488646541</v>
      </c>
      <c r="BG9" s="389">
        <f>Volumes!BG9*'ACS 12.1'!BB9</f>
        <v>129993.42995822467</v>
      </c>
      <c r="BH9" s="390">
        <f>Volumes!BH9*'ACS 12.1'!BC9</f>
        <v>0</v>
      </c>
      <c r="BI9" s="390">
        <f>Volumes!BI9*'ACS 12.1'!BD9</f>
        <v>0</v>
      </c>
      <c r="BJ9" s="390">
        <f>Volumes!BJ9*'ACS 12.1'!BE9</f>
        <v>13519.316715655365</v>
      </c>
      <c r="BK9" s="390">
        <f>Volumes!BK9*'ACS 12.1'!BF9</f>
        <v>16073.427627474564</v>
      </c>
      <c r="BL9" s="390">
        <f>Volumes!BL9*'ACS 12.1'!BG9</f>
        <v>11171.032201094824</v>
      </c>
      <c r="BM9" s="317">
        <f>SUM(BG9:BL9)</f>
        <v>170757.20650244941</v>
      </c>
      <c r="BN9" s="389">
        <f>Volumes!BN9*'ACS 12.1'!BI9</f>
        <v>134444.79517206311</v>
      </c>
      <c r="BO9" s="390">
        <f>Volumes!BO9*'ACS 12.1'!BJ9</f>
        <v>0</v>
      </c>
      <c r="BP9" s="390">
        <f>Volumes!BP9*'ACS 12.1'!BK9</f>
        <v>0</v>
      </c>
      <c r="BQ9" s="390">
        <f>Volumes!BQ9*'ACS 12.1'!BL9</f>
        <v>13982.25869789456</v>
      </c>
      <c r="BR9" s="390">
        <f>Volumes!BR9*'ACS 12.1'!BM9</f>
        <v>16623.830033435257</v>
      </c>
      <c r="BS9" s="390">
        <f>Volumes!BS9*'ACS 12.1'!BN9</f>
        <v>11553.561873237504</v>
      </c>
      <c r="BT9" s="317">
        <f>SUM(BN9:BS9)</f>
        <v>176604.44577663043</v>
      </c>
      <c r="BU9" s="53"/>
      <c r="BV9" s="53"/>
      <c r="BW9" s="53"/>
      <c r="BX9" s="53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</row>
    <row r="10" spans="1:91">
      <c r="B10" s="309" t="s">
        <v>58</v>
      </c>
      <c r="C10" s="391">
        <f>$I10*'2011-15 % split'!C10</f>
        <v>16875</v>
      </c>
      <c r="D10" s="272">
        <f>$I10*'2011-15 % split'!D10</f>
        <v>0</v>
      </c>
      <c r="E10" s="272">
        <f>$I10*'2011-15 % split'!E10</f>
        <v>0</v>
      </c>
      <c r="F10" s="272">
        <f>$I10*'2011-15 % split'!F10</f>
        <v>0</v>
      </c>
      <c r="G10" s="272">
        <f>$I10*'2011-15 % split'!G10</f>
        <v>0</v>
      </c>
      <c r="H10" s="684"/>
      <c r="I10" s="317">
        <f>'2011-15 % split'!H76</f>
        <v>16875</v>
      </c>
      <c r="J10" s="391">
        <f>$P10*'2011-15 % split'!I10</f>
        <v>32120.1</v>
      </c>
      <c r="K10" s="272">
        <f>$P10*'2011-15 % split'!J10</f>
        <v>0</v>
      </c>
      <c r="L10" s="272">
        <f>$P10*'2011-15 % split'!K10</f>
        <v>0</v>
      </c>
      <c r="M10" s="272">
        <f>$P10*'2011-15 % split'!L10</f>
        <v>0</v>
      </c>
      <c r="N10" s="272">
        <f>$P10*'2011-15 % split'!M10</f>
        <v>0</v>
      </c>
      <c r="O10" s="684"/>
      <c r="P10" s="317">
        <f>'2011-15 % split'!N76</f>
        <v>32120.1</v>
      </c>
      <c r="Q10" s="391">
        <f>$W10*'2011-15 % split'!O10</f>
        <v>19147.590000000004</v>
      </c>
      <c r="R10" s="272">
        <f>$W10*'2011-15 % split'!P10</f>
        <v>0</v>
      </c>
      <c r="S10" s="272">
        <f>$W10*'2011-15 % split'!Q10</f>
        <v>0</v>
      </c>
      <c r="T10" s="272">
        <f>$W10*'2011-15 % split'!R10</f>
        <v>0</v>
      </c>
      <c r="U10" s="272">
        <f>$W10*'2011-15 % split'!S10</f>
        <v>0</v>
      </c>
      <c r="V10" s="684"/>
      <c r="W10" s="317">
        <f>'2011-15 % split'!T76</f>
        <v>19147.590000000004</v>
      </c>
      <c r="X10" s="391">
        <f>$AD10*'2011-15 % split'!U10</f>
        <v>17694.55999999999</v>
      </c>
      <c r="Y10" s="272">
        <f>$AD10*'2011-15 % split'!V10</f>
        <v>0</v>
      </c>
      <c r="Z10" s="272">
        <f>$AD10*'2011-15 % split'!W10</f>
        <v>0</v>
      </c>
      <c r="AA10" s="272">
        <f>$AD10*'2011-15 % split'!X10</f>
        <v>0</v>
      </c>
      <c r="AB10" s="272">
        <f>$AD10*'2011-15 % split'!Y10</f>
        <v>0</v>
      </c>
      <c r="AC10" s="684"/>
      <c r="AD10" s="317">
        <f>'2011-15 % split'!Z76</f>
        <v>17694.55999999999</v>
      </c>
      <c r="AE10" s="391">
        <f>Volumes!AE10*'ACS 12.1'!AA10</f>
        <v>18582.059699250673</v>
      </c>
      <c r="AF10" s="272">
        <f>Volumes!AF10*'ACS 12.1'!AB10</f>
        <v>0</v>
      </c>
      <c r="AG10" s="272">
        <f>Volumes!AG10*'ACS 12.1'!AC10</f>
        <v>0</v>
      </c>
      <c r="AH10" s="272">
        <f>Volumes!AH10*'ACS 12.1'!AD10</f>
        <v>0</v>
      </c>
      <c r="AI10" s="272">
        <f>Volumes!AI10*'ACS 12.1'!AE10</f>
        <v>0</v>
      </c>
      <c r="AJ10" s="684"/>
      <c r="AK10" s="317">
        <f t="shared" ref="AK10:AK57" si="0">SUM(AE10:AI10)</f>
        <v>18582.059699250673</v>
      </c>
      <c r="AL10" s="391">
        <f>Volumes!AL10*'ACS 12.1'!AG10</f>
        <v>19545.235216310524</v>
      </c>
      <c r="AM10" s="272">
        <f>Volumes!AM10*'ACS 12.1'!AH10</f>
        <v>0</v>
      </c>
      <c r="AN10" s="272">
        <f>Volumes!AN10*'ACS 12.1'!AI10</f>
        <v>0</v>
      </c>
      <c r="AO10" s="272">
        <f>Volumes!AO10*'ACS 12.1'!AJ10</f>
        <v>2032.7044624962941</v>
      </c>
      <c r="AP10" s="272">
        <f>Volumes!AP10*'ACS 12.1'!AK10</f>
        <v>2416.7292440263636</v>
      </c>
      <c r="AQ10" s="272">
        <f>Volumes!AQ10*'ACS 12.1'!AL10</f>
        <v>1734.8847771978253</v>
      </c>
      <c r="AR10" s="317">
        <f t="shared" ref="AR10:AR18" si="1">SUM(AL10:AQ10)</f>
        <v>25729.553700031007</v>
      </c>
      <c r="AS10" s="391">
        <f>Volumes!AS10*'ACS 12.1'!AN10</f>
        <v>20214.522734657668</v>
      </c>
      <c r="AT10" s="272">
        <f>Volumes!AT10*'ACS 12.1'!AO10</f>
        <v>0</v>
      </c>
      <c r="AU10" s="272">
        <f>Volumes!AU10*'ACS 12.1'!AP10</f>
        <v>0</v>
      </c>
      <c r="AV10" s="272">
        <f>Volumes!AV10*'ACS 12.1'!AQ10</f>
        <v>2102.3103644043977</v>
      </c>
      <c r="AW10" s="272">
        <f>Volumes!AW10*'ACS 12.1'!AR10</f>
        <v>2499.4853070949516</v>
      </c>
      <c r="AX10" s="272">
        <f>Volumes!AX10*'ACS 12.1'!AS10</f>
        <v>1765.4861296301863</v>
      </c>
      <c r="AY10" s="317">
        <f t="shared" ref="AY10:AY18" si="2">SUM(AS10:AX10)</f>
        <v>26581.804535787203</v>
      </c>
      <c r="AZ10" s="391">
        <f>Volumes!AZ10*'ACS 12.1'!AU10</f>
        <v>20906.728666482981</v>
      </c>
      <c r="BA10" s="272">
        <f>Volumes!BA10*'ACS 12.1'!AV10</f>
        <v>0</v>
      </c>
      <c r="BB10" s="272">
        <f>Volumes!BB10*'ACS 12.1'!AW10</f>
        <v>0</v>
      </c>
      <c r="BC10" s="272">
        <f>Volumes!BC10*'ACS 12.1'!AX10</f>
        <v>2174.2997813142297</v>
      </c>
      <c r="BD10" s="272">
        <f>Volumes!BD10*'ACS 12.1'!AY10</f>
        <v>2585.0751861532872</v>
      </c>
      <c r="BE10" s="272">
        <f>Volumes!BE10*'ACS 12.1'!AZ10</f>
        <v>1796.6272543765349</v>
      </c>
      <c r="BF10" s="317">
        <f t="shared" ref="BF10:BF18" si="3">SUM(AZ10:BE10)</f>
        <v>27462.730888327031</v>
      </c>
      <c r="BG10" s="391">
        <f>Volumes!BG10*'ACS 12.1'!BB10</f>
        <v>21622.63780705299</v>
      </c>
      <c r="BH10" s="272">
        <f>Volumes!BH10*'ACS 12.1'!BC10</f>
        <v>0</v>
      </c>
      <c r="BI10" s="272">
        <f>Volumes!BI10*'ACS 12.1'!BD10</f>
        <v>0</v>
      </c>
      <c r="BJ10" s="272">
        <f>Volumes!BJ10*'ACS 12.1'!BE10</f>
        <v>2248.7543319335109</v>
      </c>
      <c r="BK10" s="272">
        <f>Volumes!BK10*'ACS 12.1'!BF10</f>
        <v>2673.5959195664882</v>
      </c>
      <c r="BL10" s="272">
        <f>Volumes!BL10*'ACS 12.1'!BG10</f>
        <v>1858.1491640987097</v>
      </c>
      <c r="BM10" s="317">
        <f t="shared" ref="BM10:BM18" si="4">SUM(BG10:BL10)</f>
        <v>28403.137222651698</v>
      </c>
      <c r="BN10" s="391">
        <f>Volumes!BN10*'ACS 12.1'!BI10</f>
        <v>22363.061825379715</v>
      </c>
      <c r="BO10" s="272">
        <f>Volumes!BO10*'ACS 12.1'!BJ10</f>
        <v>0</v>
      </c>
      <c r="BP10" s="272">
        <f>Volumes!BP10*'ACS 12.1'!BK10</f>
        <v>0</v>
      </c>
      <c r="BQ10" s="272">
        <f>Volumes!BQ10*'ACS 12.1'!BL10</f>
        <v>2325.7584298394904</v>
      </c>
      <c r="BR10" s="272">
        <f>Volumes!BR10*'ACS 12.1'!BM10</f>
        <v>2765.1478685845514</v>
      </c>
      <c r="BS10" s="272">
        <f>Volumes!BS10*'ACS 12.1'!BN10</f>
        <v>1921.7777686662632</v>
      </c>
      <c r="BT10" s="317">
        <f t="shared" ref="BT10:BT18" si="5">SUM(BN10:BS10)</f>
        <v>29375.745892470019</v>
      </c>
      <c r="BU10" s="53"/>
      <c r="BV10" s="53"/>
      <c r="BW10" s="53"/>
      <c r="BX10" s="53"/>
    </row>
    <row r="11" spans="1:91">
      <c r="B11" s="309" t="s">
        <v>49</v>
      </c>
      <c r="C11" s="391">
        <f>$I11*'2011-15 % split'!C11</f>
        <v>129725.98999999985</v>
      </c>
      <c r="D11" s="272">
        <f>$I11*'2011-15 % split'!D11</f>
        <v>0</v>
      </c>
      <c r="E11" s="272">
        <f>$I11*'2011-15 % split'!E11</f>
        <v>0</v>
      </c>
      <c r="F11" s="272">
        <f>$I11*'2011-15 % split'!F11</f>
        <v>0</v>
      </c>
      <c r="G11" s="272">
        <f>$I11*'2011-15 % split'!G11</f>
        <v>0</v>
      </c>
      <c r="H11" s="684"/>
      <c r="I11" s="317">
        <f>'2011-15 % split'!H77</f>
        <v>129725.98999999985</v>
      </c>
      <c r="J11" s="391">
        <f>$P11*'2011-15 % split'!I11</f>
        <v>142098.75999999986</v>
      </c>
      <c r="K11" s="272">
        <f>$P11*'2011-15 % split'!J11</f>
        <v>0</v>
      </c>
      <c r="L11" s="272">
        <f>$P11*'2011-15 % split'!K11</f>
        <v>0</v>
      </c>
      <c r="M11" s="272">
        <f>$P11*'2011-15 % split'!L11</f>
        <v>0</v>
      </c>
      <c r="N11" s="272">
        <f>$P11*'2011-15 % split'!M11</f>
        <v>0</v>
      </c>
      <c r="O11" s="684"/>
      <c r="P11" s="317">
        <f>'2011-15 % split'!N77</f>
        <v>142098.75999999986</v>
      </c>
      <c r="Q11" s="391">
        <f>$W11*'2011-15 % split'!O11</f>
        <v>109572.70000000016</v>
      </c>
      <c r="R11" s="272">
        <f>$W11*'2011-15 % split'!P11</f>
        <v>0</v>
      </c>
      <c r="S11" s="272">
        <f>$W11*'2011-15 % split'!Q11</f>
        <v>0</v>
      </c>
      <c r="T11" s="272">
        <f>$W11*'2011-15 % split'!R11</f>
        <v>0</v>
      </c>
      <c r="U11" s="272">
        <f>$W11*'2011-15 % split'!S11</f>
        <v>0</v>
      </c>
      <c r="V11" s="684"/>
      <c r="W11" s="317">
        <f>'2011-15 % split'!T77</f>
        <v>109572.70000000016</v>
      </c>
      <c r="X11" s="391">
        <f>$AD11*'2011-15 % split'!U11</f>
        <v>79102.719999999987</v>
      </c>
      <c r="Y11" s="272">
        <f>$AD11*'2011-15 % split'!V11</f>
        <v>0</v>
      </c>
      <c r="Z11" s="272">
        <f>$AD11*'2011-15 % split'!W11</f>
        <v>0</v>
      </c>
      <c r="AA11" s="272">
        <f>$AD11*'2011-15 % split'!X11</f>
        <v>0</v>
      </c>
      <c r="AB11" s="272">
        <f>$AD11*'2011-15 % split'!Y11</f>
        <v>0</v>
      </c>
      <c r="AC11" s="684"/>
      <c r="AD11" s="317">
        <f>'2011-15 % split'!Z77</f>
        <v>79102.719999999987</v>
      </c>
      <c r="AE11" s="391">
        <f>Volumes!AE11*'ACS 12.1'!AA11</f>
        <v>83070.994795898223</v>
      </c>
      <c r="AF11" s="272">
        <f>Volumes!AF11*'ACS 12.1'!AB11</f>
        <v>0</v>
      </c>
      <c r="AG11" s="272">
        <f>Volumes!AG11*'ACS 12.1'!AC11</f>
        <v>0</v>
      </c>
      <c r="AH11" s="272">
        <f>Volumes!AH11*'ACS 12.1'!AD11</f>
        <v>0</v>
      </c>
      <c r="AI11" s="272">
        <f>Volumes!AI11*'ACS 12.1'!AE11</f>
        <v>0</v>
      </c>
      <c r="AJ11" s="684"/>
      <c r="AK11" s="317">
        <f t="shared" si="0"/>
        <v>83070.994795898223</v>
      </c>
      <c r="AL11" s="391">
        <f>Volumes!AL11*'ACS 12.1'!AG11</f>
        <v>73079.107140064953</v>
      </c>
      <c r="AM11" s="272">
        <f>Volumes!AM11*'ACS 12.1'!AH11</f>
        <v>0</v>
      </c>
      <c r="AN11" s="272">
        <f>Volumes!AN11*'ACS 12.1'!AI11</f>
        <v>0</v>
      </c>
      <c r="AO11" s="272">
        <f>Volumes!AO11*'ACS 12.1'!AJ11</f>
        <v>7600.2271425667541</v>
      </c>
      <c r="AP11" s="272">
        <f>Volumes!AP11*'ACS 12.1'!AK11</f>
        <v>9036.0854396547511</v>
      </c>
      <c r="AQ11" s="272">
        <f>Volumes!AQ11*'ACS 12.1'!AL11</f>
        <v>6486.6873744607747</v>
      </c>
      <c r="AR11" s="317">
        <f t="shared" si="1"/>
        <v>96202.107096747233</v>
      </c>
      <c r="AS11" s="391">
        <f>Volumes!AS11*'ACS 12.1'!AN11</f>
        <v>75581.555113675568</v>
      </c>
      <c r="AT11" s="272">
        <f>Volumes!AT11*'ACS 12.1'!AO11</f>
        <v>0</v>
      </c>
      <c r="AU11" s="272">
        <f>Volumes!AU11*'ACS 12.1'!AP11</f>
        <v>0</v>
      </c>
      <c r="AV11" s="272">
        <f>Volumes!AV11*'ACS 12.1'!AQ11</f>
        <v>7860.4817318222595</v>
      </c>
      <c r="AW11" s="272">
        <f>Volumes!AW11*'ACS 12.1'!AR11</f>
        <v>9345.5081266957568</v>
      </c>
      <c r="AX11" s="272">
        <f>Volumes!AX11*'ACS 12.1'!AS11</f>
        <v>6601.1050055757569</v>
      </c>
      <c r="AY11" s="317">
        <f t="shared" si="2"/>
        <v>99388.649977769339</v>
      </c>
      <c r="AZ11" s="391">
        <f>Volumes!AZ11*'ACS 12.1'!AU11</f>
        <v>78169.694416938422</v>
      </c>
      <c r="BA11" s="272">
        <f>Volumes!BA11*'ACS 12.1'!AV11</f>
        <v>0</v>
      </c>
      <c r="BB11" s="272">
        <f>Volumes!BB11*'ACS 12.1'!AW11</f>
        <v>0</v>
      </c>
      <c r="BC11" s="272">
        <f>Volumes!BC11*'ACS 12.1'!AX11</f>
        <v>8129.6482193615948</v>
      </c>
      <c r="BD11" s="272">
        <f>Volumes!BD11*'ACS 12.1'!AY11</f>
        <v>9665.526375265601</v>
      </c>
      <c r="BE11" s="272">
        <f>Volumes!BE11*'ACS 12.1'!AZ11</f>
        <v>6717.5408308095939</v>
      </c>
      <c r="BF11" s="317">
        <f t="shared" si="3"/>
        <v>102682.40984237521</v>
      </c>
      <c r="BG11" s="391">
        <f>Volumes!BG11*'ACS 12.1'!BB11</f>
        <v>80846.459378181142</v>
      </c>
      <c r="BH11" s="272">
        <f>Volumes!BH11*'ACS 12.1'!BC11</f>
        <v>0</v>
      </c>
      <c r="BI11" s="272">
        <f>Volumes!BI11*'ACS 12.1'!BD11</f>
        <v>0</v>
      </c>
      <c r="BJ11" s="272">
        <f>Volumes!BJ11*'ACS 12.1'!BE11</f>
        <v>8408.0317753308391</v>
      </c>
      <c r="BK11" s="272">
        <f>Volumes!BK11*'ACS 12.1'!BF11</f>
        <v>9996.5030091933404</v>
      </c>
      <c r="BL11" s="272">
        <f>Volumes!BL11*'ACS 12.1'!BG11</f>
        <v>6947.5695913893733</v>
      </c>
      <c r="BM11" s="317">
        <f t="shared" si="4"/>
        <v>106198.56375409469</v>
      </c>
      <c r="BN11" s="391">
        <f>Volumes!BN11*'ACS 12.1'!BI11</f>
        <v>83614.884805940746</v>
      </c>
      <c r="BO11" s="272">
        <f>Volumes!BO11*'ACS 12.1'!BJ11</f>
        <v>0</v>
      </c>
      <c r="BP11" s="272">
        <f>Volumes!BP11*'ACS 12.1'!BK11</f>
        <v>0</v>
      </c>
      <c r="BQ11" s="272">
        <f>Volumes!BQ11*'ACS 12.1'!BL11</f>
        <v>8695.9480198178371</v>
      </c>
      <c r="BR11" s="272">
        <f>Volumes!BR11*'ACS 12.1'!BM11</f>
        <v>10338.813276484962</v>
      </c>
      <c r="BS11" s="272">
        <f>Volumes!BS11*'ACS 12.1'!BN11</f>
        <v>7185.4752271570487</v>
      </c>
      <c r="BT11" s="317">
        <f t="shared" si="5"/>
        <v>109835.12132940059</v>
      </c>
      <c r="BU11" s="53"/>
      <c r="BV11" s="53"/>
      <c r="BW11" s="53"/>
      <c r="BX11" s="53"/>
    </row>
    <row r="12" spans="1:91">
      <c r="B12" s="309" t="s">
        <v>50</v>
      </c>
      <c r="C12" s="391">
        <f>$I12*'2011-15 % split'!C12</f>
        <v>355.58</v>
      </c>
      <c r="D12" s="272">
        <f>$I12*'2011-15 % split'!D12</f>
        <v>0</v>
      </c>
      <c r="E12" s="272">
        <f>$I12*'2011-15 % split'!E12</f>
        <v>0</v>
      </c>
      <c r="F12" s="272">
        <f>$I12*'2011-15 % split'!F12</f>
        <v>0</v>
      </c>
      <c r="G12" s="272">
        <f>$I12*'2011-15 % split'!G12</f>
        <v>0</v>
      </c>
      <c r="H12" s="684"/>
      <c r="I12" s="317">
        <f>'2011-15 % split'!H78</f>
        <v>355.58</v>
      </c>
      <c r="J12" s="391">
        <f>$P12*'2011-15 % split'!I12</f>
        <v>2235.96</v>
      </c>
      <c r="K12" s="272">
        <f>$P12*'2011-15 % split'!J12</f>
        <v>0</v>
      </c>
      <c r="L12" s="272">
        <f>$P12*'2011-15 % split'!K12</f>
        <v>0</v>
      </c>
      <c r="M12" s="272">
        <f>$P12*'2011-15 % split'!L12</f>
        <v>0</v>
      </c>
      <c r="N12" s="272">
        <f>$P12*'2011-15 % split'!M12</f>
        <v>0</v>
      </c>
      <c r="O12" s="684"/>
      <c r="P12" s="317">
        <f>'2011-15 % split'!N78</f>
        <v>2235.96</v>
      </c>
      <c r="Q12" s="391">
        <f>$W12*'2011-15 % split'!O12</f>
        <v>774</v>
      </c>
      <c r="R12" s="272">
        <f>$W12*'2011-15 % split'!P12</f>
        <v>0</v>
      </c>
      <c r="S12" s="272">
        <f>$W12*'2011-15 % split'!Q12</f>
        <v>0</v>
      </c>
      <c r="T12" s="272">
        <f>$W12*'2011-15 % split'!R12</f>
        <v>0</v>
      </c>
      <c r="U12" s="272">
        <f>$W12*'2011-15 % split'!S12</f>
        <v>0</v>
      </c>
      <c r="V12" s="684"/>
      <c r="W12" s="317">
        <f>'2011-15 % split'!T78</f>
        <v>774</v>
      </c>
      <c r="X12" s="391">
        <f>$AD12*'2011-15 % split'!U12</f>
        <v>0</v>
      </c>
      <c r="Y12" s="272">
        <f>$AD12*'2011-15 % split'!V12</f>
        <v>0</v>
      </c>
      <c r="Z12" s="272">
        <f>$AD12*'2011-15 % split'!W12</f>
        <v>0</v>
      </c>
      <c r="AA12" s="272">
        <f>$AD12*'2011-15 % split'!X12</f>
        <v>0</v>
      </c>
      <c r="AB12" s="272">
        <f>$AD12*'2011-15 % split'!Y12</f>
        <v>0</v>
      </c>
      <c r="AC12" s="684"/>
      <c r="AD12" s="317">
        <f>'2011-15 % split'!Z78</f>
        <v>0</v>
      </c>
      <c r="AE12" s="391">
        <f>Volumes!AE12*'ACS 12.1'!AA12</f>
        <v>0</v>
      </c>
      <c r="AF12" s="272">
        <f>Volumes!AF12*'ACS 12.1'!AB12</f>
        <v>0</v>
      </c>
      <c r="AG12" s="272">
        <f>Volumes!AG12*'ACS 12.1'!AC12</f>
        <v>0</v>
      </c>
      <c r="AH12" s="272">
        <f>Volumes!AH12*'ACS 12.1'!AD12</f>
        <v>0</v>
      </c>
      <c r="AI12" s="272">
        <f>Volumes!AI12*'ACS 12.1'!AE12</f>
        <v>0</v>
      </c>
      <c r="AJ12" s="684"/>
      <c r="AK12" s="317">
        <f t="shared" si="0"/>
        <v>0</v>
      </c>
      <c r="AL12" s="391">
        <f>Volumes!AL12*'ACS 12.1'!AG12</f>
        <v>0</v>
      </c>
      <c r="AM12" s="272">
        <f>Volumes!AM12*'ACS 12.1'!AH12</f>
        <v>0</v>
      </c>
      <c r="AN12" s="272">
        <f>Volumes!AN12*'ACS 12.1'!AI12</f>
        <v>0</v>
      </c>
      <c r="AO12" s="272">
        <f>Volumes!AO12*'ACS 12.1'!AJ12</f>
        <v>0</v>
      </c>
      <c r="AP12" s="272">
        <f>Volumes!AP12*'ACS 12.1'!AK12</f>
        <v>0</v>
      </c>
      <c r="AQ12" s="272">
        <f>Volumes!AQ12*'ACS 12.1'!AL12</f>
        <v>0</v>
      </c>
      <c r="AR12" s="317">
        <f t="shared" si="1"/>
        <v>0</v>
      </c>
      <c r="AS12" s="391">
        <f>Volumes!AS12*'ACS 12.1'!AN12</f>
        <v>0</v>
      </c>
      <c r="AT12" s="272">
        <f>Volumes!AT12*'ACS 12.1'!AO12</f>
        <v>0</v>
      </c>
      <c r="AU12" s="272">
        <f>Volumes!AU12*'ACS 12.1'!AP12</f>
        <v>0</v>
      </c>
      <c r="AV12" s="272">
        <f>Volumes!AV12*'ACS 12.1'!AQ12</f>
        <v>0</v>
      </c>
      <c r="AW12" s="272">
        <f>Volumes!AW12*'ACS 12.1'!AR12</f>
        <v>0</v>
      </c>
      <c r="AX12" s="272">
        <f>Volumes!AX12*'ACS 12.1'!AS12</f>
        <v>0</v>
      </c>
      <c r="AY12" s="317">
        <f t="shared" si="2"/>
        <v>0</v>
      </c>
      <c r="AZ12" s="391">
        <f>Volumes!AZ12*'ACS 12.1'!AU12</f>
        <v>0</v>
      </c>
      <c r="BA12" s="272">
        <f>Volumes!BA12*'ACS 12.1'!AV12</f>
        <v>0</v>
      </c>
      <c r="BB12" s="272">
        <f>Volumes!BB12*'ACS 12.1'!AW12</f>
        <v>0</v>
      </c>
      <c r="BC12" s="272">
        <f>Volumes!BC12*'ACS 12.1'!AX12</f>
        <v>0</v>
      </c>
      <c r="BD12" s="272">
        <f>Volumes!BD12*'ACS 12.1'!AY12</f>
        <v>0</v>
      </c>
      <c r="BE12" s="272">
        <f>Volumes!BE12*'ACS 12.1'!AZ12</f>
        <v>0</v>
      </c>
      <c r="BF12" s="317">
        <f t="shared" si="3"/>
        <v>0</v>
      </c>
      <c r="BG12" s="391">
        <f>Volumes!BG12*'ACS 12.1'!BB12</f>
        <v>0</v>
      </c>
      <c r="BH12" s="272">
        <f>Volumes!BH12*'ACS 12.1'!BC12</f>
        <v>0</v>
      </c>
      <c r="BI12" s="272">
        <f>Volumes!BI12*'ACS 12.1'!BD12</f>
        <v>0</v>
      </c>
      <c r="BJ12" s="272">
        <f>Volumes!BJ12*'ACS 12.1'!BE12</f>
        <v>0</v>
      </c>
      <c r="BK12" s="272">
        <f>Volumes!BK12*'ACS 12.1'!BF12</f>
        <v>0</v>
      </c>
      <c r="BL12" s="272">
        <f>Volumes!BL12*'ACS 12.1'!BG12</f>
        <v>0</v>
      </c>
      <c r="BM12" s="317">
        <f t="shared" si="4"/>
        <v>0</v>
      </c>
      <c r="BN12" s="391">
        <f>Volumes!BN12*'ACS 12.1'!BI12</f>
        <v>0</v>
      </c>
      <c r="BO12" s="272">
        <f>Volumes!BO12*'ACS 12.1'!BJ12</f>
        <v>0</v>
      </c>
      <c r="BP12" s="272">
        <f>Volumes!BP12*'ACS 12.1'!BK12</f>
        <v>0</v>
      </c>
      <c r="BQ12" s="272">
        <f>Volumes!BQ12*'ACS 12.1'!BL12</f>
        <v>0</v>
      </c>
      <c r="BR12" s="272">
        <f>Volumes!BR12*'ACS 12.1'!BM12</f>
        <v>0</v>
      </c>
      <c r="BS12" s="272">
        <f>Volumes!BS12*'ACS 12.1'!BN12</f>
        <v>0</v>
      </c>
      <c r="BT12" s="317">
        <f t="shared" si="5"/>
        <v>0</v>
      </c>
      <c r="BU12" s="53"/>
      <c r="BV12" s="53"/>
      <c r="BW12" s="53"/>
      <c r="BX12" s="53"/>
    </row>
    <row r="13" spans="1:91">
      <c r="B13" s="309" t="s">
        <v>51</v>
      </c>
      <c r="C13" s="391">
        <f>$I13*'2011-15 % split'!C13</f>
        <v>8838.1700000000019</v>
      </c>
      <c r="D13" s="272">
        <f>$I13*'2011-15 % split'!D13</f>
        <v>0</v>
      </c>
      <c r="E13" s="272">
        <f>$I13*'2011-15 % split'!E13</f>
        <v>0</v>
      </c>
      <c r="F13" s="272">
        <f>$I13*'2011-15 % split'!F13</f>
        <v>0</v>
      </c>
      <c r="G13" s="272">
        <f>$I13*'2011-15 % split'!G13</f>
        <v>0</v>
      </c>
      <c r="H13" s="684"/>
      <c r="I13" s="317">
        <f>'2011-15 % split'!H79</f>
        <v>8838.1700000000019</v>
      </c>
      <c r="J13" s="391">
        <f>$P13*'2011-15 % split'!I13</f>
        <v>6761.61</v>
      </c>
      <c r="K13" s="272">
        <f>$P13*'2011-15 % split'!J13</f>
        <v>0</v>
      </c>
      <c r="L13" s="272">
        <f>$P13*'2011-15 % split'!K13</f>
        <v>0</v>
      </c>
      <c r="M13" s="272">
        <f>$P13*'2011-15 % split'!L13</f>
        <v>0</v>
      </c>
      <c r="N13" s="272">
        <f>$P13*'2011-15 % split'!M13</f>
        <v>0</v>
      </c>
      <c r="O13" s="684"/>
      <c r="P13" s="317">
        <f>'2011-15 % split'!N79</f>
        <v>6761.61</v>
      </c>
      <c r="Q13" s="391">
        <f>$W13*'2011-15 % split'!O13</f>
        <v>4601.7099999999991</v>
      </c>
      <c r="R13" s="272">
        <f>$W13*'2011-15 % split'!P13</f>
        <v>0</v>
      </c>
      <c r="S13" s="272">
        <f>$W13*'2011-15 % split'!Q13</f>
        <v>0</v>
      </c>
      <c r="T13" s="272">
        <f>$W13*'2011-15 % split'!R13</f>
        <v>0</v>
      </c>
      <c r="U13" s="272">
        <f>$W13*'2011-15 % split'!S13</f>
        <v>0</v>
      </c>
      <c r="V13" s="684"/>
      <c r="W13" s="317">
        <f>'2011-15 % split'!T79</f>
        <v>4601.7099999999991</v>
      </c>
      <c r="X13" s="391">
        <f>$AD13*'2011-15 % split'!U13</f>
        <v>3005.94</v>
      </c>
      <c r="Y13" s="272">
        <f>$AD13*'2011-15 % split'!V13</f>
        <v>0</v>
      </c>
      <c r="Z13" s="272">
        <f>$AD13*'2011-15 % split'!W13</f>
        <v>0</v>
      </c>
      <c r="AA13" s="272">
        <f>$AD13*'2011-15 % split'!X13</f>
        <v>0</v>
      </c>
      <c r="AB13" s="272">
        <f>$AD13*'2011-15 % split'!Y13</f>
        <v>0</v>
      </c>
      <c r="AC13" s="684"/>
      <c r="AD13" s="317">
        <f>'2011-15 % split'!Z79</f>
        <v>3005.94</v>
      </c>
      <c r="AE13" s="391">
        <f>Volumes!AE13*'ACS 12.1'!AA13</f>
        <v>3156.5491139022606</v>
      </c>
      <c r="AF13" s="272">
        <f>Volumes!AF13*'ACS 12.1'!AB13</f>
        <v>0</v>
      </c>
      <c r="AG13" s="272">
        <f>Volumes!AG13*'ACS 12.1'!AC13</f>
        <v>0</v>
      </c>
      <c r="AH13" s="272">
        <f>Volumes!AH13*'ACS 12.1'!AD13</f>
        <v>0</v>
      </c>
      <c r="AI13" s="272">
        <f>Volumes!AI13*'ACS 12.1'!AE13</f>
        <v>0</v>
      </c>
      <c r="AJ13" s="684"/>
      <c r="AK13" s="317">
        <f t="shared" si="0"/>
        <v>3156.5491139022606</v>
      </c>
      <c r="AL13" s="391">
        <f>Volumes!AL13*'ACS 12.1'!AG13</f>
        <v>2856.4180771917513</v>
      </c>
      <c r="AM13" s="272">
        <f>Volumes!AM13*'ACS 12.1'!AH13</f>
        <v>0</v>
      </c>
      <c r="AN13" s="272">
        <f>Volumes!AN13*'ACS 12.1'!AI13</f>
        <v>0</v>
      </c>
      <c r="AO13" s="272">
        <f>Volumes!AO13*'ACS 12.1'!AJ13</f>
        <v>297.06748002794211</v>
      </c>
      <c r="AP13" s="272">
        <f>Volumes!AP13*'ACS 12.1'!AK13</f>
        <v>353.19038240860567</v>
      </c>
      <c r="AQ13" s="272">
        <f>Volumes!AQ13*'ACS 12.1'!AL13</f>
        <v>253.54293179839726</v>
      </c>
      <c r="AR13" s="317">
        <f t="shared" si="1"/>
        <v>3760.2188714266963</v>
      </c>
      <c r="AS13" s="391">
        <f>Volumes!AS13*'ACS 12.1'!AN13</f>
        <v>2954.2304056230932</v>
      </c>
      <c r="AT13" s="272">
        <f>Volumes!AT13*'ACS 12.1'!AO13</f>
        <v>0</v>
      </c>
      <c r="AU13" s="272">
        <f>Volumes!AU13*'ACS 12.1'!AP13</f>
        <v>0</v>
      </c>
      <c r="AV13" s="272">
        <f>Volumes!AV13*'ACS 12.1'!AQ13</f>
        <v>307.23996218480164</v>
      </c>
      <c r="AW13" s="272">
        <f>Volumes!AW13*'ACS 12.1'!AR13</f>
        <v>365.28468119448422</v>
      </c>
      <c r="AX13" s="272">
        <f>Volumes!AX13*'ACS 12.1'!AS13</f>
        <v>258.0151346297742</v>
      </c>
      <c r="AY13" s="317">
        <f t="shared" si="2"/>
        <v>3884.7701836321535</v>
      </c>
      <c r="AZ13" s="391">
        <f>Volumes!AZ13*'ACS 12.1'!AU13</f>
        <v>3055.3921217612119</v>
      </c>
      <c r="BA13" s="272">
        <f>Volumes!BA13*'ACS 12.1'!AV13</f>
        <v>0</v>
      </c>
      <c r="BB13" s="272">
        <f>Volumes!BB13*'ACS 12.1'!AW13</f>
        <v>0</v>
      </c>
      <c r="BC13" s="272">
        <f>Volumes!BC13*'ACS 12.1'!AX13</f>
        <v>317.76078066316603</v>
      </c>
      <c r="BD13" s="272">
        <f>Volumes!BD13*'ACS 12.1'!AY13</f>
        <v>377.79312507153026</v>
      </c>
      <c r="BE13" s="272">
        <f>Volumes!BE13*'ACS 12.1'!AZ13</f>
        <v>262.56622192471355</v>
      </c>
      <c r="BF13" s="317">
        <f t="shared" si="3"/>
        <v>4013.5122494206216</v>
      </c>
      <c r="BG13" s="391">
        <f>Volumes!BG13*'ACS 12.1'!BB13</f>
        <v>3160.0179186942928</v>
      </c>
      <c r="BH13" s="272">
        <f>Volumes!BH13*'ACS 12.1'!BC13</f>
        <v>0</v>
      </c>
      <c r="BI13" s="272">
        <f>Volumes!BI13*'ACS 12.1'!BD13</f>
        <v>0</v>
      </c>
      <c r="BJ13" s="272">
        <f>Volumes!BJ13*'ACS 12.1'!BE13</f>
        <v>328.64186354420639</v>
      </c>
      <c r="BK13" s="272">
        <f>Volumes!BK13*'ACS 12.1'!BF13</f>
        <v>390.72989561071188</v>
      </c>
      <c r="BL13" s="272">
        <f>Volumes!BL13*'ACS 12.1'!BG13</f>
        <v>271.55727744944483</v>
      </c>
      <c r="BM13" s="317">
        <f t="shared" si="4"/>
        <v>4150.9469552986557</v>
      </c>
      <c r="BN13" s="391">
        <f>Volumes!BN13*'ACS 12.1'!BI13</f>
        <v>3268.2264169461064</v>
      </c>
      <c r="BO13" s="272">
        <f>Volumes!BO13*'ACS 12.1'!BJ13</f>
        <v>0</v>
      </c>
      <c r="BP13" s="272">
        <f>Volumes!BP13*'ACS 12.1'!BK13</f>
        <v>0</v>
      </c>
      <c r="BQ13" s="272">
        <f>Volumes!BQ13*'ACS 12.1'!BL13</f>
        <v>339.89554736239501</v>
      </c>
      <c r="BR13" s="272">
        <f>Volumes!BR13*'ACS 12.1'!BM13</f>
        <v>404.10966000255218</v>
      </c>
      <c r="BS13" s="272">
        <f>Volumes!BS13*'ACS 12.1'!BN13</f>
        <v>280.85621370177375</v>
      </c>
      <c r="BT13" s="317">
        <f t="shared" si="5"/>
        <v>4293.087838012827</v>
      </c>
      <c r="BU13" s="53"/>
      <c r="BV13" s="53"/>
      <c r="BW13" s="53"/>
      <c r="BX13" s="53"/>
    </row>
    <row r="14" spans="1:91">
      <c r="B14" s="309" t="s">
        <v>52</v>
      </c>
      <c r="C14" s="391">
        <f>$I14*'2011-15 % split'!C14</f>
        <v>38766.789999999964</v>
      </c>
      <c r="D14" s="272">
        <f>$I14*'2011-15 % split'!D14</f>
        <v>0</v>
      </c>
      <c r="E14" s="272">
        <f>$I14*'2011-15 % split'!E14</f>
        <v>0</v>
      </c>
      <c r="F14" s="272">
        <f>$I14*'2011-15 % split'!F14</f>
        <v>0</v>
      </c>
      <c r="G14" s="272">
        <f>$I14*'2011-15 % split'!G14</f>
        <v>0</v>
      </c>
      <c r="H14" s="684"/>
      <c r="I14" s="317">
        <f>'2011-15 % split'!H80</f>
        <v>38766.789999999964</v>
      </c>
      <c r="J14" s="391">
        <f>$P14*'2011-15 % split'!I14</f>
        <v>54595.579999999958</v>
      </c>
      <c r="K14" s="272">
        <f>$P14*'2011-15 % split'!J14</f>
        <v>0</v>
      </c>
      <c r="L14" s="272">
        <f>$P14*'2011-15 % split'!K14</f>
        <v>0</v>
      </c>
      <c r="M14" s="272">
        <f>$P14*'2011-15 % split'!L14</f>
        <v>0</v>
      </c>
      <c r="N14" s="272">
        <f>$P14*'2011-15 % split'!M14</f>
        <v>0</v>
      </c>
      <c r="O14" s="684"/>
      <c r="P14" s="317">
        <f>'2011-15 % split'!N80</f>
        <v>54595.579999999958</v>
      </c>
      <c r="Q14" s="391">
        <f>$W14*'2011-15 % split'!O14</f>
        <v>45563.4</v>
      </c>
      <c r="R14" s="272">
        <f>$W14*'2011-15 % split'!P14</f>
        <v>0</v>
      </c>
      <c r="S14" s="272">
        <f>$W14*'2011-15 % split'!Q14</f>
        <v>0</v>
      </c>
      <c r="T14" s="272">
        <f>$W14*'2011-15 % split'!R14</f>
        <v>0</v>
      </c>
      <c r="U14" s="272">
        <f>$W14*'2011-15 % split'!S14</f>
        <v>0</v>
      </c>
      <c r="V14" s="684"/>
      <c r="W14" s="317">
        <f>'2011-15 % split'!T80</f>
        <v>45563.4</v>
      </c>
      <c r="X14" s="391">
        <f>$AD14*'2011-15 % split'!U14</f>
        <v>36597.729999999981</v>
      </c>
      <c r="Y14" s="272">
        <f>$AD14*'2011-15 % split'!V14</f>
        <v>0</v>
      </c>
      <c r="Z14" s="272">
        <f>$AD14*'2011-15 % split'!W14</f>
        <v>0</v>
      </c>
      <c r="AA14" s="272">
        <f>$AD14*'2011-15 % split'!X14</f>
        <v>0</v>
      </c>
      <c r="AB14" s="272">
        <f>$AD14*'2011-15 % split'!Y14</f>
        <v>0</v>
      </c>
      <c r="AC14" s="684"/>
      <c r="AD14" s="317">
        <f>'2011-15 % split'!Z80</f>
        <v>36597.729999999981</v>
      </c>
      <c r="AE14" s="391">
        <f>Volumes!AE14*'ACS 12.1'!AA14</f>
        <v>38433.15658767386</v>
      </c>
      <c r="AF14" s="272">
        <f>Volumes!AF14*'ACS 12.1'!AB14</f>
        <v>0</v>
      </c>
      <c r="AG14" s="272">
        <f>Volumes!AG14*'ACS 12.1'!AC14</f>
        <v>0</v>
      </c>
      <c r="AH14" s="272">
        <f>Volumes!AH14*'ACS 12.1'!AD14</f>
        <v>0</v>
      </c>
      <c r="AI14" s="272">
        <f>Volumes!AI14*'ACS 12.1'!AE14</f>
        <v>0</v>
      </c>
      <c r="AJ14" s="684"/>
      <c r="AK14" s="317">
        <f t="shared" si="0"/>
        <v>38433.15658767386</v>
      </c>
      <c r="AL14" s="391">
        <f>Volumes!AL14*'ACS 12.1'!AG14</f>
        <v>31820.781937898504</v>
      </c>
      <c r="AM14" s="272">
        <f>Volumes!AM14*'ACS 12.1'!AH14</f>
        <v>0</v>
      </c>
      <c r="AN14" s="272">
        <f>Volumes!AN14*'ACS 12.1'!AI14</f>
        <v>0</v>
      </c>
      <c r="AO14" s="272">
        <f>Volumes!AO14*'ACS 12.1'!AJ14</f>
        <v>3309.3613215414443</v>
      </c>
      <c r="AP14" s="272">
        <f>Volumes!AP14*'ACS 12.1'!AK14</f>
        <v>3934.5760450572743</v>
      </c>
      <c r="AQ14" s="272">
        <f>Volumes!AQ14*'ACS 12.1'!AL14</f>
        <v>2824.4935183242342</v>
      </c>
      <c r="AR14" s="317">
        <f t="shared" si="1"/>
        <v>41889.212822821457</v>
      </c>
      <c r="AS14" s="391">
        <f>Volumes!AS14*'ACS 12.1'!AN14</f>
        <v>32910.421020743066</v>
      </c>
      <c r="AT14" s="272">
        <f>Volumes!AT14*'ACS 12.1'!AO14</f>
        <v>0</v>
      </c>
      <c r="AU14" s="272">
        <f>Volumes!AU14*'ACS 12.1'!AP14</f>
        <v>0</v>
      </c>
      <c r="AV14" s="272">
        <f>Volumes!AV14*'ACS 12.1'!AQ14</f>
        <v>3422.6837861572785</v>
      </c>
      <c r="AW14" s="272">
        <f>Volumes!AW14*'ACS 12.1'!AR14</f>
        <v>4069.3077383728387</v>
      </c>
      <c r="AX14" s="272">
        <f>Volumes!AX14*'ACS 12.1'!AS14</f>
        <v>2874.3143033891452</v>
      </c>
      <c r="AY14" s="317">
        <f t="shared" si="2"/>
        <v>43276.726848662329</v>
      </c>
      <c r="AZ14" s="391">
        <f>Volumes!AZ14*'ACS 12.1'!AU14</f>
        <v>34037.37261630901</v>
      </c>
      <c r="BA14" s="272">
        <f>Volumes!BA14*'ACS 12.1'!AV14</f>
        <v>0</v>
      </c>
      <c r="BB14" s="272">
        <f>Volumes!BB14*'ACS 12.1'!AW14</f>
        <v>0</v>
      </c>
      <c r="BC14" s="272">
        <f>Volumes!BC14*'ACS 12.1'!AX14</f>
        <v>3539.8867520961376</v>
      </c>
      <c r="BD14" s="272">
        <f>Volumes!BD14*'ACS 12.1'!AY14</f>
        <v>4208.6530492613774</v>
      </c>
      <c r="BE14" s="272">
        <f>Volumes!BE14*'ACS 12.1'!AZ14</f>
        <v>2925.0138692366572</v>
      </c>
      <c r="BF14" s="317">
        <f t="shared" si="3"/>
        <v>44710.926286903181</v>
      </c>
      <c r="BG14" s="391">
        <f>Volumes!BG14*'ACS 12.1'!BB14</f>
        <v>35202.914417024527</v>
      </c>
      <c r="BH14" s="272">
        <f>Volumes!BH14*'ACS 12.1'!BC14</f>
        <v>0</v>
      </c>
      <c r="BI14" s="272">
        <f>Volumes!BI14*'ACS 12.1'!BD14</f>
        <v>0</v>
      </c>
      <c r="BJ14" s="272">
        <f>Volumes!BJ14*'ACS 12.1'!BE14</f>
        <v>3661.1030993705508</v>
      </c>
      <c r="BK14" s="272">
        <f>Volumes!BK14*'ACS 12.1'!BF14</f>
        <v>4352.7699618362485</v>
      </c>
      <c r="BL14" s="272">
        <f>Volumes!BL14*'ACS 12.1'!BG14</f>
        <v>3025.1751234761928</v>
      </c>
      <c r="BM14" s="317">
        <f t="shared" si="4"/>
        <v>46241.962601707513</v>
      </c>
      <c r="BN14" s="391">
        <f>Volumes!BN14*'ACS 12.1'!BI14</f>
        <v>36408.367867341454</v>
      </c>
      <c r="BO14" s="272">
        <f>Volumes!BO14*'ACS 12.1'!BJ14</f>
        <v>0</v>
      </c>
      <c r="BP14" s="272">
        <f>Volumes!BP14*'ACS 12.1'!BK14</f>
        <v>0</v>
      </c>
      <c r="BQ14" s="272">
        <f>Volumes!BQ14*'ACS 12.1'!BL14</f>
        <v>3786.4702582035106</v>
      </c>
      <c r="BR14" s="272">
        <f>Volumes!BR14*'ACS 12.1'!BM14</f>
        <v>4501.821870061036</v>
      </c>
      <c r="BS14" s="272">
        <f>Volumes!BS14*'ACS 12.1'!BN14</f>
        <v>3128.7661996924207</v>
      </c>
      <c r="BT14" s="317">
        <f t="shared" si="5"/>
        <v>47825.426195298423</v>
      </c>
      <c r="BU14" s="53"/>
      <c r="BV14" s="53"/>
      <c r="BW14" s="53"/>
      <c r="BX14" s="53"/>
    </row>
    <row r="15" spans="1:91">
      <c r="B15" s="309" t="s">
        <v>53</v>
      </c>
      <c r="C15" s="391">
        <f>$I15*'2011-15 % split'!C15</f>
        <v>0</v>
      </c>
      <c r="D15" s="272">
        <f>$I15*'2011-15 % split'!D15</f>
        <v>0</v>
      </c>
      <c r="E15" s="272">
        <f>$I15*'2011-15 % split'!E15</f>
        <v>0</v>
      </c>
      <c r="F15" s="272">
        <f>$I15*'2011-15 % split'!F15</f>
        <v>0</v>
      </c>
      <c r="G15" s="272">
        <f>$I15*'2011-15 % split'!G15</f>
        <v>0</v>
      </c>
      <c r="H15" s="684"/>
      <c r="I15" s="317">
        <f>'2011-15 % split'!H81</f>
        <v>0</v>
      </c>
      <c r="J15" s="391">
        <f>$P15*'2011-15 % split'!I15</f>
        <v>0</v>
      </c>
      <c r="K15" s="272">
        <f>$P15*'2011-15 % split'!J15</f>
        <v>0</v>
      </c>
      <c r="L15" s="272">
        <f>$P15*'2011-15 % split'!K15</f>
        <v>0</v>
      </c>
      <c r="M15" s="272">
        <f>$P15*'2011-15 % split'!L15</f>
        <v>0</v>
      </c>
      <c r="N15" s="272">
        <f>$P15*'2011-15 % split'!M15</f>
        <v>0</v>
      </c>
      <c r="O15" s="684"/>
      <c r="P15" s="317">
        <f>'2011-15 % split'!N81</f>
        <v>0</v>
      </c>
      <c r="Q15" s="391">
        <f>$W15*'2011-15 % split'!O15</f>
        <v>0</v>
      </c>
      <c r="R15" s="272">
        <f>$W15*'2011-15 % split'!P15</f>
        <v>0</v>
      </c>
      <c r="S15" s="272">
        <f>$W15*'2011-15 % split'!Q15</f>
        <v>0</v>
      </c>
      <c r="T15" s="272">
        <f>$W15*'2011-15 % split'!R15</f>
        <v>0</v>
      </c>
      <c r="U15" s="272">
        <f>$W15*'2011-15 % split'!S15</f>
        <v>0</v>
      </c>
      <c r="V15" s="684"/>
      <c r="W15" s="317">
        <f>'2011-15 % split'!T81</f>
        <v>0</v>
      </c>
      <c r="X15" s="391">
        <f>$AD15*'2011-15 % split'!U15</f>
        <v>0</v>
      </c>
      <c r="Y15" s="272">
        <f>$AD15*'2011-15 % split'!V15</f>
        <v>0</v>
      </c>
      <c r="Z15" s="272">
        <f>$AD15*'2011-15 % split'!W15</f>
        <v>0</v>
      </c>
      <c r="AA15" s="272">
        <f>$AD15*'2011-15 % split'!X15</f>
        <v>0</v>
      </c>
      <c r="AB15" s="272">
        <f>$AD15*'2011-15 % split'!Y15</f>
        <v>0</v>
      </c>
      <c r="AC15" s="684"/>
      <c r="AD15" s="317">
        <f>'2011-15 % split'!Z81</f>
        <v>0</v>
      </c>
      <c r="AE15" s="391">
        <f>Volumes!AE15*'ACS 12.1'!AA15</f>
        <v>0</v>
      </c>
      <c r="AF15" s="272">
        <f>Volumes!AF15*'ACS 12.1'!AB15</f>
        <v>0</v>
      </c>
      <c r="AG15" s="272">
        <f>Volumes!AG15*'ACS 12.1'!AC15</f>
        <v>0</v>
      </c>
      <c r="AH15" s="272">
        <f>Volumes!AH15*'ACS 12.1'!AD15</f>
        <v>0</v>
      </c>
      <c r="AI15" s="272">
        <f>Volumes!AI15*'ACS 12.1'!AE15</f>
        <v>0</v>
      </c>
      <c r="AJ15" s="684"/>
      <c r="AK15" s="317">
        <f t="shared" si="0"/>
        <v>0</v>
      </c>
      <c r="AL15" s="391">
        <f>Volumes!AL15*'ACS 12.1'!AG15</f>
        <v>0</v>
      </c>
      <c r="AM15" s="272">
        <f>Volumes!AM15*'ACS 12.1'!AH15</f>
        <v>0</v>
      </c>
      <c r="AN15" s="272">
        <f>Volumes!AN15*'ACS 12.1'!AI15</f>
        <v>0</v>
      </c>
      <c r="AO15" s="272">
        <f>Volumes!AO15*'ACS 12.1'!AJ15</f>
        <v>0</v>
      </c>
      <c r="AP15" s="272">
        <f>Volumes!AP15*'ACS 12.1'!AK15</f>
        <v>0</v>
      </c>
      <c r="AQ15" s="272">
        <f>Volumes!AQ15*'ACS 12.1'!AL15</f>
        <v>0</v>
      </c>
      <c r="AR15" s="317">
        <f t="shared" si="1"/>
        <v>0</v>
      </c>
      <c r="AS15" s="391">
        <f>Volumes!AS15*'ACS 12.1'!AN15</f>
        <v>0</v>
      </c>
      <c r="AT15" s="272">
        <f>Volumes!AT15*'ACS 12.1'!AO15</f>
        <v>0</v>
      </c>
      <c r="AU15" s="272">
        <f>Volumes!AU15*'ACS 12.1'!AP15</f>
        <v>0</v>
      </c>
      <c r="AV15" s="272">
        <f>Volumes!AV15*'ACS 12.1'!AQ15</f>
        <v>0</v>
      </c>
      <c r="AW15" s="272">
        <f>Volumes!AW15*'ACS 12.1'!AR15</f>
        <v>0</v>
      </c>
      <c r="AX15" s="272">
        <f>Volumes!AX15*'ACS 12.1'!AS15</f>
        <v>0</v>
      </c>
      <c r="AY15" s="317">
        <f t="shared" si="2"/>
        <v>0</v>
      </c>
      <c r="AZ15" s="391">
        <f>Volumes!AZ15*'ACS 12.1'!AU15</f>
        <v>0</v>
      </c>
      <c r="BA15" s="272">
        <f>Volumes!BA15*'ACS 12.1'!AV15</f>
        <v>0</v>
      </c>
      <c r="BB15" s="272">
        <f>Volumes!BB15*'ACS 12.1'!AW15</f>
        <v>0</v>
      </c>
      <c r="BC15" s="272">
        <f>Volumes!BC15*'ACS 12.1'!AX15</f>
        <v>0</v>
      </c>
      <c r="BD15" s="272">
        <f>Volumes!BD15*'ACS 12.1'!AY15</f>
        <v>0</v>
      </c>
      <c r="BE15" s="272">
        <f>Volumes!BE15*'ACS 12.1'!AZ15</f>
        <v>0</v>
      </c>
      <c r="BF15" s="317">
        <f t="shared" si="3"/>
        <v>0</v>
      </c>
      <c r="BG15" s="391">
        <f>Volumes!BG15*'ACS 12.1'!BB15</f>
        <v>0</v>
      </c>
      <c r="BH15" s="272">
        <f>Volumes!BH15*'ACS 12.1'!BC15</f>
        <v>0</v>
      </c>
      <c r="BI15" s="272">
        <f>Volumes!BI15*'ACS 12.1'!BD15</f>
        <v>0</v>
      </c>
      <c r="BJ15" s="272">
        <f>Volumes!BJ15*'ACS 12.1'!BE15</f>
        <v>0</v>
      </c>
      <c r="BK15" s="272">
        <f>Volumes!BK15*'ACS 12.1'!BF15</f>
        <v>0</v>
      </c>
      <c r="BL15" s="272">
        <f>Volumes!BL15*'ACS 12.1'!BG15</f>
        <v>0</v>
      </c>
      <c r="BM15" s="317">
        <f t="shared" si="4"/>
        <v>0</v>
      </c>
      <c r="BN15" s="391">
        <f>Volumes!BN15*'ACS 12.1'!BI15</f>
        <v>0</v>
      </c>
      <c r="BO15" s="272">
        <f>Volumes!BO15*'ACS 12.1'!BJ15</f>
        <v>0</v>
      </c>
      <c r="BP15" s="272">
        <f>Volumes!BP15*'ACS 12.1'!BK15</f>
        <v>0</v>
      </c>
      <c r="BQ15" s="272">
        <f>Volumes!BQ15*'ACS 12.1'!BL15</f>
        <v>0</v>
      </c>
      <c r="BR15" s="272">
        <f>Volumes!BR15*'ACS 12.1'!BM15</f>
        <v>0</v>
      </c>
      <c r="BS15" s="272">
        <f>Volumes!BS15*'ACS 12.1'!BN15</f>
        <v>0</v>
      </c>
      <c r="BT15" s="317">
        <f t="shared" si="5"/>
        <v>0</v>
      </c>
      <c r="BU15" s="53"/>
      <c r="BV15" s="77"/>
      <c r="BW15" s="53"/>
      <c r="BX15" s="77"/>
      <c r="BY15" s="35"/>
      <c r="BZ15" s="35"/>
      <c r="CA15" s="35"/>
      <c r="CB15" s="35"/>
    </row>
    <row r="16" spans="1:91">
      <c r="B16" s="309" t="s">
        <v>54</v>
      </c>
      <c r="C16" s="391">
        <f>$I16*'2011-15 % split'!C16</f>
        <v>4603.8899999999994</v>
      </c>
      <c r="D16" s="272">
        <f>$I16*'2011-15 % split'!D16</f>
        <v>0</v>
      </c>
      <c r="E16" s="272">
        <f>$I16*'2011-15 % split'!E16</f>
        <v>0</v>
      </c>
      <c r="F16" s="272">
        <f>$I16*'2011-15 % split'!F16</f>
        <v>0</v>
      </c>
      <c r="G16" s="272">
        <f>$I16*'2011-15 % split'!G16</f>
        <v>0</v>
      </c>
      <c r="H16" s="684"/>
      <c r="I16" s="317">
        <f>'2011-15 % split'!H82</f>
        <v>4603.8899999999994</v>
      </c>
      <c r="J16" s="391">
        <f>$P16*'2011-15 % split'!I16</f>
        <v>1874.48</v>
      </c>
      <c r="K16" s="272">
        <f>$P16*'2011-15 % split'!J16</f>
        <v>0</v>
      </c>
      <c r="L16" s="272">
        <f>$P16*'2011-15 % split'!K16</f>
        <v>0</v>
      </c>
      <c r="M16" s="272">
        <f>$P16*'2011-15 % split'!L16</f>
        <v>0</v>
      </c>
      <c r="N16" s="272">
        <f>$P16*'2011-15 % split'!M16</f>
        <v>0</v>
      </c>
      <c r="O16" s="684"/>
      <c r="P16" s="317">
        <f>'2011-15 % split'!N82</f>
        <v>1874.48</v>
      </c>
      <c r="Q16" s="391">
        <f>$W16*'2011-15 % split'!O16</f>
        <v>2919.9599999999996</v>
      </c>
      <c r="R16" s="272">
        <f>$W16*'2011-15 % split'!P16</f>
        <v>0</v>
      </c>
      <c r="S16" s="272">
        <f>$W16*'2011-15 % split'!Q16</f>
        <v>0</v>
      </c>
      <c r="T16" s="272">
        <f>$W16*'2011-15 % split'!R16</f>
        <v>0</v>
      </c>
      <c r="U16" s="272">
        <f>$W16*'2011-15 % split'!S16</f>
        <v>0</v>
      </c>
      <c r="V16" s="684"/>
      <c r="W16" s="317">
        <f>'2011-15 % split'!T82</f>
        <v>2919.9599999999996</v>
      </c>
      <c r="X16" s="391">
        <f>$AD16*'2011-15 % split'!U16</f>
        <v>2321.35</v>
      </c>
      <c r="Y16" s="272">
        <f>$AD16*'2011-15 % split'!V16</f>
        <v>0</v>
      </c>
      <c r="Z16" s="272">
        <f>$AD16*'2011-15 % split'!W16</f>
        <v>0</v>
      </c>
      <c r="AA16" s="272">
        <f>$AD16*'2011-15 % split'!X16</f>
        <v>0</v>
      </c>
      <c r="AB16" s="272">
        <f>$AD16*'2011-15 % split'!Y16</f>
        <v>0</v>
      </c>
      <c r="AC16" s="684"/>
      <c r="AD16" s="317">
        <f>'2011-15 % split'!Z82</f>
        <v>2321.35</v>
      </c>
      <c r="AE16" s="391">
        <f>Volumes!AE16*'ACS 12.1'!AA16</f>
        <v>2437.7990629314404</v>
      </c>
      <c r="AF16" s="272">
        <f>Volumes!AF16*'ACS 12.1'!AB16</f>
        <v>0</v>
      </c>
      <c r="AG16" s="272">
        <f>Volumes!AG16*'ACS 12.1'!AC16</f>
        <v>0</v>
      </c>
      <c r="AH16" s="272">
        <f>Volumes!AH16*'ACS 12.1'!AD16</f>
        <v>0</v>
      </c>
      <c r="AI16" s="272">
        <f>Volumes!AI16*'ACS 12.1'!AE16</f>
        <v>0</v>
      </c>
      <c r="AJ16" s="684"/>
      <c r="AK16" s="317">
        <f t="shared" si="0"/>
        <v>2437.7990629314404</v>
      </c>
      <c r="AL16" s="391">
        <f>Volumes!AL16*'ACS 12.1'!AG16</f>
        <v>2381.2389005183204</v>
      </c>
      <c r="AM16" s="272">
        <f>Volumes!AM16*'ACS 12.1'!AH16</f>
        <v>0</v>
      </c>
      <c r="AN16" s="272">
        <f>Volumes!AN16*'ACS 12.1'!AI16</f>
        <v>0</v>
      </c>
      <c r="AO16" s="272">
        <f>Volumes!AO16*'ACS 12.1'!AJ16</f>
        <v>247.64884565390531</v>
      </c>
      <c r="AP16" s="272">
        <f>Volumes!AP16*'ACS 12.1'!AK16</f>
        <v>294.43542757128932</v>
      </c>
      <c r="AQ16" s="272">
        <f>Volumes!AQ16*'ACS 12.1'!AL16</f>
        <v>211.3648197967477</v>
      </c>
      <c r="AR16" s="317">
        <f t="shared" si="1"/>
        <v>3134.6879935402631</v>
      </c>
      <c r="AS16" s="391">
        <f>Volumes!AS16*'ACS 12.1'!AN16</f>
        <v>2462.7796677018036</v>
      </c>
      <c r="AT16" s="272">
        <f>Volumes!AT16*'ACS 12.1'!AO16</f>
        <v>0</v>
      </c>
      <c r="AU16" s="272">
        <f>Volumes!AU16*'ACS 12.1'!AP16</f>
        <v>0</v>
      </c>
      <c r="AV16" s="272">
        <f>Volumes!AV16*'ACS 12.1'!AQ16</f>
        <v>256.12908544098758</v>
      </c>
      <c r="AW16" s="272">
        <f>Volumes!AW16*'ACS 12.1'!AR16</f>
        <v>304.51778035199266</v>
      </c>
      <c r="AX16" s="272">
        <f>Volumes!AX16*'ACS 12.1'!AS16</f>
        <v>215.09304972153262</v>
      </c>
      <c r="AY16" s="317">
        <f t="shared" si="2"/>
        <v>3238.5195832163167</v>
      </c>
      <c r="AZ16" s="391">
        <f>Volumes!AZ16*'ACS 12.1'!AU16</f>
        <v>2547.112635496248</v>
      </c>
      <c r="BA16" s="272">
        <f>Volumes!BA16*'ACS 12.1'!AV16</f>
        <v>0</v>
      </c>
      <c r="BB16" s="272">
        <f>Volumes!BB16*'ACS 12.1'!AW16</f>
        <v>0</v>
      </c>
      <c r="BC16" s="272">
        <f>Volumes!BC16*'ACS 12.1'!AX16</f>
        <v>264.89971409160978</v>
      </c>
      <c r="BD16" s="272">
        <f>Volumes!BD16*'ACS 12.1'!AY16</f>
        <v>314.94538315384011</v>
      </c>
      <c r="BE16" s="272">
        <f>Volumes!BE16*'ACS 12.1'!AZ16</f>
        <v>218.88704129191891</v>
      </c>
      <c r="BF16" s="317">
        <f t="shared" si="3"/>
        <v>3345.8447740336173</v>
      </c>
      <c r="BG16" s="391">
        <f>Volumes!BG16*'ACS 12.1'!BB16</f>
        <v>2634.3334172312934</v>
      </c>
      <c r="BH16" s="272">
        <f>Volumes!BH16*'ACS 12.1'!BC16</f>
        <v>0</v>
      </c>
      <c r="BI16" s="272">
        <f>Volumes!BI16*'ACS 12.1'!BD16</f>
        <v>0</v>
      </c>
      <c r="BJ16" s="272">
        <f>Volumes!BJ16*'ACS 12.1'!BE16</f>
        <v>273.97067539205449</v>
      </c>
      <c r="BK16" s="272">
        <f>Volumes!BK16*'ACS 12.1'!BF16</f>
        <v>325.73005837381498</v>
      </c>
      <c r="BL16" s="272">
        <f>Volumes!BL16*'ACS 12.1'!BG16</f>
        <v>226.38239056980143</v>
      </c>
      <c r="BM16" s="317">
        <f t="shared" si="4"/>
        <v>3460.4165415669645</v>
      </c>
      <c r="BN16" s="391">
        <f>Volumes!BN16*'ACS 12.1'!BI16</f>
        <v>2724.5409003239693</v>
      </c>
      <c r="BO16" s="272">
        <f>Volumes!BO16*'ACS 12.1'!BJ16</f>
        <v>0</v>
      </c>
      <c r="BP16" s="272">
        <f>Volumes!BP16*'ACS 12.1'!BK16</f>
        <v>0</v>
      </c>
      <c r="BQ16" s="272">
        <f>Volumes!BQ16*'ACS 12.1'!BL16</f>
        <v>283.35225363369278</v>
      </c>
      <c r="BR16" s="272">
        <f>Volumes!BR16*'ACS 12.1'!BM16</f>
        <v>336.8840332432581</v>
      </c>
      <c r="BS16" s="272">
        <f>Volumes!BS16*'ACS 12.1'!BN16</f>
        <v>234.13440310406438</v>
      </c>
      <c r="BT16" s="317">
        <f t="shared" si="5"/>
        <v>3578.9115903049847</v>
      </c>
      <c r="BU16" s="53"/>
      <c r="BV16" s="85"/>
      <c r="BW16" s="53"/>
      <c r="BX16" s="85"/>
      <c r="BY16" s="35"/>
      <c r="BZ16" s="35"/>
      <c r="CA16" s="35"/>
      <c r="CB16" s="35"/>
    </row>
    <row r="17" spans="1:91">
      <c r="B17" s="309" t="s">
        <v>55</v>
      </c>
      <c r="C17" s="391">
        <f>$I17*'2011-15 % split'!C17</f>
        <v>406.75</v>
      </c>
      <c r="D17" s="272">
        <f>$I17*'2011-15 % split'!D17</f>
        <v>0</v>
      </c>
      <c r="E17" s="272">
        <f>$I17*'2011-15 % split'!E17</f>
        <v>0</v>
      </c>
      <c r="F17" s="272">
        <f>$I17*'2011-15 % split'!F17</f>
        <v>0</v>
      </c>
      <c r="G17" s="272">
        <f>$I17*'2011-15 % split'!G17</f>
        <v>0</v>
      </c>
      <c r="H17" s="684"/>
      <c r="I17" s="317">
        <f>'2011-15 % split'!H83</f>
        <v>406.75</v>
      </c>
      <c r="J17" s="391">
        <f>$P17*'2011-15 % split'!I17</f>
        <v>426.28</v>
      </c>
      <c r="K17" s="272">
        <f>$P17*'2011-15 % split'!J17</f>
        <v>0</v>
      </c>
      <c r="L17" s="272">
        <f>$P17*'2011-15 % split'!K17</f>
        <v>0</v>
      </c>
      <c r="M17" s="272">
        <f>$P17*'2011-15 % split'!L17</f>
        <v>0</v>
      </c>
      <c r="N17" s="272">
        <f>$P17*'2011-15 % split'!M17</f>
        <v>0</v>
      </c>
      <c r="O17" s="684"/>
      <c r="P17" s="317">
        <f>'2011-15 % split'!N83</f>
        <v>426.28</v>
      </c>
      <c r="Q17" s="391">
        <f>$W17*'2011-15 % split'!O17</f>
        <v>4820.3599999999997</v>
      </c>
      <c r="R17" s="272">
        <f>$W17*'2011-15 % split'!P17</f>
        <v>0</v>
      </c>
      <c r="S17" s="272">
        <f>$W17*'2011-15 % split'!Q17</f>
        <v>0</v>
      </c>
      <c r="T17" s="272">
        <f>$W17*'2011-15 % split'!R17</f>
        <v>0</v>
      </c>
      <c r="U17" s="272">
        <f>$W17*'2011-15 % split'!S17</f>
        <v>0</v>
      </c>
      <c r="V17" s="684"/>
      <c r="W17" s="317">
        <f>'2011-15 % split'!T83</f>
        <v>4820.3599999999997</v>
      </c>
      <c r="X17" s="391">
        <f>$AD17*'2011-15 % split'!U17</f>
        <v>1392.99</v>
      </c>
      <c r="Y17" s="272">
        <f>$AD17*'2011-15 % split'!V17</f>
        <v>0</v>
      </c>
      <c r="Z17" s="272">
        <f>$AD17*'2011-15 % split'!W17</f>
        <v>0</v>
      </c>
      <c r="AA17" s="272">
        <f>$AD17*'2011-15 % split'!X17</f>
        <v>0</v>
      </c>
      <c r="AB17" s="272">
        <f>$AD17*'2011-15 % split'!Y17</f>
        <v>0</v>
      </c>
      <c r="AC17" s="684"/>
      <c r="AD17" s="317">
        <f>'2011-15 % split'!Z83</f>
        <v>1392.99</v>
      </c>
      <c r="AE17" s="391">
        <f>Volumes!AE17*'ACS 12.1'!AA17</f>
        <v>1462.8552809574589</v>
      </c>
      <c r="AF17" s="272">
        <f>Volumes!AF17*'ACS 12.1'!AB17</f>
        <v>0</v>
      </c>
      <c r="AG17" s="272">
        <f>Volumes!AG17*'ACS 12.1'!AC17</f>
        <v>0</v>
      </c>
      <c r="AH17" s="272">
        <f>Volumes!AH17*'ACS 12.1'!AD17</f>
        <v>0</v>
      </c>
      <c r="AI17" s="272">
        <f>Volumes!AI17*'ACS 12.1'!AE17</f>
        <v>0</v>
      </c>
      <c r="AJ17" s="684"/>
      <c r="AK17" s="317">
        <f t="shared" si="0"/>
        <v>1462.8552809574589</v>
      </c>
      <c r="AL17" s="391">
        <f>Volumes!AL17*'ACS 12.1'!AG17</f>
        <v>1447.2609353230284</v>
      </c>
      <c r="AM17" s="272">
        <f>Volumes!AM17*'ACS 12.1'!AH17</f>
        <v>0</v>
      </c>
      <c r="AN17" s="272">
        <f>Volumes!AN17*'ACS 12.1'!AI17</f>
        <v>0</v>
      </c>
      <c r="AO17" s="272">
        <f>Volumes!AO17*'ACS 12.1'!AJ17</f>
        <v>150.51513727359497</v>
      </c>
      <c r="AP17" s="272">
        <f>Volumes!AP17*'ACS 12.1'!AK17</f>
        <v>178.95092013082183</v>
      </c>
      <c r="AQ17" s="272">
        <f>Volumes!AQ17*'ACS 12.1'!AL17</f>
        <v>128.46256069764345</v>
      </c>
      <c r="AR17" s="317">
        <f t="shared" si="1"/>
        <v>1905.1895534250887</v>
      </c>
      <c r="AS17" s="391">
        <f>Volumes!AS17*'ACS 12.1'!AN17</f>
        <v>1496.8194936664347</v>
      </c>
      <c r="AT17" s="272">
        <f>Volumes!AT17*'ACS 12.1'!AO17</f>
        <v>0</v>
      </c>
      <c r="AU17" s="272">
        <f>Volumes!AU17*'ACS 12.1'!AP17</f>
        <v>0</v>
      </c>
      <c r="AV17" s="272">
        <f>Volumes!AV17*'ACS 12.1'!AQ17</f>
        <v>155.66922734130921</v>
      </c>
      <c r="AW17" s="272">
        <f>Volumes!AW17*'ACS 12.1'!AR17</f>
        <v>185.07873675286731</v>
      </c>
      <c r="AX17" s="272">
        <f>Volumes!AX17*'ACS 12.1'!AS17</f>
        <v>130.72849106140035</v>
      </c>
      <c r="AY17" s="317">
        <f t="shared" si="2"/>
        <v>1968.2959488220115</v>
      </c>
      <c r="AZ17" s="391">
        <f>Volumes!AZ17*'ACS 12.1'!AU17</f>
        <v>1548.0750857963078</v>
      </c>
      <c r="BA17" s="272">
        <f>Volumes!BA17*'ACS 12.1'!AV17</f>
        <v>0</v>
      </c>
      <c r="BB17" s="272">
        <f>Volumes!BB17*'ACS 12.1'!AW17</f>
        <v>0</v>
      </c>
      <c r="BC17" s="272">
        <f>Volumes!BC17*'ACS 12.1'!AX17</f>
        <v>160.99980892281602</v>
      </c>
      <c r="BD17" s="272">
        <f>Volumes!BD17*'ACS 12.1'!AY17</f>
        <v>191.41638820854189</v>
      </c>
      <c r="BE17" s="272">
        <f>Volumes!BE17*'ACS 12.1'!AZ17</f>
        <v>133.03438980493664</v>
      </c>
      <c r="BF17" s="317">
        <f t="shared" si="3"/>
        <v>2033.5256727326025</v>
      </c>
      <c r="BG17" s="391">
        <f>Volumes!BG17*'ACS 12.1'!BB17</f>
        <v>1601.0858232431017</v>
      </c>
      <c r="BH17" s="272">
        <f>Volumes!BH17*'ACS 12.1'!BC17</f>
        <v>0</v>
      </c>
      <c r="BI17" s="272">
        <f>Volumes!BI17*'ACS 12.1'!BD17</f>
        <v>0</v>
      </c>
      <c r="BJ17" s="272">
        <f>Volumes!BJ17*'ACS 12.1'!BE17</f>
        <v>166.51292561728255</v>
      </c>
      <c r="BK17" s="272">
        <f>Volumes!BK17*'ACS 12.1'!BF17</f>
        <v>197.97105987236301</v>
      </c>
      <c r="BL17" s="272">
        <f>Volumes!BL17*'ACS 12.1'!BG17</f>
        <v>137.58988661129231</v>
      </c>
      <c r="BM17" s="317">
        <f t="shared" si="4"/>
        <v>2103.1596953440394</v>
      </c>
      <c r="BN17" s="391">
        <f>Volumes!BN17*'ACS 12.1'!BI17</f>
        <v>1655.9118074504927</v>
      </c>
      <c r="BO17" s="272">
        <f>Volumes!BO17*'ACS 12.1'!BJ17</f>
        <v>0</v>
      </c>
      <c r="BP17" s="272">
        <f>Volumes!BP17*'ACS 12.1'!BK17</f>
        <v>0</v>
      </c>
      <c r="BQ17" s="272">
        <f>Volumes!BQ17*'ACS 12.1'!BL17</f>
        <v>172.21482797485123</v>
      </c>
      <c r="BR17" s="272">
        <f>Volumes!BR17*'ACS 12.1'!BM17</f>
        <v>204.75018316763854</v>
      </c>
      <c r="BS17" s="272">
        <f>Volumes!BS17*'ACS 12.1'!BN17</f>
        <v>142.30137730150878</v>
      </c>
      <c r="BT17" s="317">
        <f t="shared" si="5"/>
        <v>2175.1781958944912</v>
      </c>
      <c r="BU17" s="53"/>
      <c r="BV17" s="85"/>
      <c r="BW17" s="53"/>
      <c r="BX17" s="85"/>
      <c r="BY17" s="35"/>
      <c r="BZ17" s="35"/>
      <c r="CA17" s="35"/>
      <c r="CB17" s="35"/>
    </row>
    <row r="18" spans="1:91">
      <c r="A18" s="13"/>
      <c r="B18" s="309" t="s">
        <v>56</v>
      </c>
      <c r="C18" s="391">
        <f>$I18*'2011-15 % split'!C18</f>
        <v>0</v>
      </c>
      <c r="D18" s="272">
        <f>$I18*'2011-15 % split'!D18</f>
        <v>0</v>
      </c>
      <c r="E18" s="272">
        <f>$I18*'2011-15 % split'!E18</f>
        <v>0</v>
      </c>
      <c r="F18" s="272">
        <f>$I18*'2011-15 % split'!F18</f>
        <v>0</v>
      </c>
      <c r="G18" s="272">
        <f>$I18*'2011-15 % split'!G18</f>
        <v>0</v>
      </c>
      <c r="H18" s="684"/>
      <c r="I18" s="317">
        <f>'2011-15 % split'!H84</f>
        <v>0</v>
      </c>
      <c r="J18" s="391">
        <f>$P18*'2011-15 % split'!I18</f>
        <v>0</v>
      </c>
      <c r="K18" s="272">
        <f>$P18*'2011-15 % split'!J18</f>
        <v>0</v>
      </c>
      <c r="L18" s="272">
        <f>$P18*'2011-15 % split'!K18</f>
        <v>0</v>
      </c>
      <c r="M18" s="272">
        <f>$P18*'2011-15 % split'!L18</f>
        <v>0</v>
      </c>
      <c r="N18" s="272">
        <f>$P18*'2011-15 % split'!M18</f>
        <v>0</v>
      </c>
      <c r="O18" s="684"/>
      <c r="P18" s="317">
        <f>'2011-15 % split'!N84</f>
        <v>0</v>
      </c>
      <c r="Q18" s="391">
        <f>$W18*'2011-15 % split'!O18</f>
        <v>0</v>
      </c>
      <c r="R18" s="272">
        <f>$W18*'2011-15 % split'!P18</f>
        <v>0</v>
      </c>
      <c r="S18" s="272">
        <f>$W18*'2011-15 % split'!Q18</f>
        <v>0</v>
      </c>
      <c r="T18" s="272">
        <f>$W18*'2011-15 % split'!R18</f>
        <v>0</v>
      </c>
      <c r="U18" s="272">
        <f>$W18*'2011-15 % split'!S18</f>
        <v>0</v>
      </c>
      <c r="V18" s="684"/>
      <c r="W18" s="317">
        <f>'2011-15 % split'!T84</f>
        <v>0</v>
      </c>
      <c r="X18" s="391">
        <f>$AD18*'2011-15 % split'!U18</f>
        <v>0</v>
      </c>
      <c r="Y18" s="272">
        <f>$AD18*'2011-15 % split'!V18</f>
        <v>0</v>
      </c>
      <c r="Z18" s="272">
        <f>$AD18*'2011-15 % split'!W18</f>
        <v>0</v>
      </c>
      <c r="AA18" s="272">
        <f>$AD18*'2011-15 % split'!X18</f>
        <v>0</v>
      </c>
      <c r="AB18" s="272">
        <f>$AD18*'2011-15 % split'!Y18</f>
        <v>0</v>
      </c>
      <c r="AC18" s="684"/>
      <c r="AD18" s="317">
        <f>'2011-15 % split'!Z84</f>
        <v>0</v>
      </c>
      <c r="AE18" s="391">
        <f>Volumes!AE18*'ACS 12.1'!AA18</f>
        <v>0</v>
      </c>
      <c r="AF18" s="272">
        <f>Volumes!AF18*'ACS 12.1'!AB18</f>
        <v>0</v>
      </c>
      <c r="AG18" s="272">
        <f>Volumes!AG18*'ACS 12.1'!AC18</f>
        <v>0</v>
      </c>
      <c r="AH18" s="272">
        <f>Volumes!AH18*'ACS 12.1'!AD18</f>
        <v>0</v>
      </c>
      <c r="AI18" s="272">
        <f>Volumes!AI18*'ACS 12.1'!AE18</f>
        <v>0</v>
      </c>
      <c r="AJ18" s="684"/>
      <c r="AK18" s="317">
        <f t="shared" si="0"/>
        <v>0</v>
      </c>
      <c r="AL18" s="391">
        <f>Volumes!AL18*'ACS 12.1'!AG18</f>
        <v>0</v>
      </c>
      <c r="AM18" s="272">
        <f>Volumes!AM18*'ACS 12.1'!AH18</f>
        <v>0</v>
      </c>
      <c r="AN18" s="272">
        <f>Volumes!AN18*'ACS 12.1'!AI18</f>
        <v>0</v>
      </c>
      <c r="AO18" s="272">
        <f>Volumes!AO18*'ACS 12.1'!AJ18</f>
        <v>0</v>
      </c>
      <c r="AP18" s="272">
        <f>Volumes!AP18*'ACS 12.1'!AK18</f>
        <v>0</v>
      </c>
      <c r="AQ18" s="272">
        <f>Volumes!AQ18*'ACS 12.1'!AL18</f>
        <v>0</v>
      </c>
      <c r="AR18" s="317">
        <f t="shared" si="1"/>
        <v>0</v>
      </c>
      <c r="AS18" s="391">
        <f>Volumes!AS18*'ACS 12.1'!AN18</f>
        <v>0</v>
      </c>
      <c r="AT18" s="272">
        <f>Volumes!AT18*'ACS 12.1'!AO18</f>
        <v>0</v>
      </c>
      <c r="AU18" s="272">
        <f>Volumes!AU18*'ACS 12.1'!AP18</f>
        <v>0</v>
      </c>
      <c r="AV18" s="272">
        <f>Volumes!AV18*'ACS 12.1'!AQ18</f>
        <v>0</v>
      </c>
      <c r="AW18" s="272">
        <f>Volumes!AW18*'ACS 12.1'!AR18</f>
        <v>0</v>
      </c>
      <c r="AX18" s="272">
        <f>Volumes!AX18*'ACS 12.1'!AS18</f>
        <v>0</v>
      </c>
      <c r="AY18" s="317">
        <f t="shared" si="2"/>
        <v>0</v>
      </c>
      <c r="AZ18" s="391">
        <f>Volumes!AZ18*'ACS 12.1'!AU18</f>
        <v>0</v>
      </c>
      <c r="BA18" s="272">
        <f>Volumes!BA18*'ACS 12.1'!AV18</f>
        <v>0</v>
      </c>
      <c r="BB18" s="272">
        <f>Volumes!BB18*'ACS 12.1'!AW18</f>
        <v>0</v>
      </c>
      <c r="BC18" s="272">
        <f>Volumes!BC18*'ACS 12.1'!AX18</f>
        <v>0</v>
      </c>
      <c r="BD18" s="272">
        <f>Volumes!BD18*'ACS 12.1'!AY18</f>
        <v>0</v>
      </c>
      <c r="BE18" s="272">
        <f>Volumes!BE18*'ACS 12.1'!AZ18</f>
        <v>0</v>
      </c>
      <c r="BF18" s="317">
        <f t="shared" si="3"/>
        <v>0</v>
      </c>
      <c r="BG18" s="391">
        <f>Volumes!BG18*'ACS 12.1'!BB18</f>
        <v>0</v>
      </c>
      <c r="BH18" s="272">
        <f>Volumes!BH18*'ACS 12.1'!BC18</f>
        <v>0</v>
      </c>
      <c r="BI18" s="272">
        <f>Volumes!BI18*'ACS 12.1'!BD18</f>
        <v>0</v>
      </c>
      <c r="BJ18" s="272">
        <f>Volumes!BJ18*'ACS 12.1'!BE18</f>
        <v>0</v>
      </c>
      <c r="BK18" s="272">
        <f>Volumes!BK18*'ACS 12.1'!BF18</f>
        <v>0</v>
      </c>
      <c r="BL18" s="272">
        <f>Volumes!BL18*'ACS 12.1'!BG18</f>
        <v>0</v>
      </c>
      <c r="BM18" s="317">
        <f t="shared" si="4"/>
        <v>0</v>
      </c>
      <c r="BN18" s="391">
        <f>Volumes!BN18*'ACS 12.1'!BI18</f>
        <v>0</v>
      </c>
      <c r="BO18" s="272">
        <f>Volumes!BO18*'ACS 12.1'!BJ18</f>
        <v>0</v>
      </c>
      <c r="BP18" s="272">
        <f>Volumes!BP18*'ACS 12.1'!BK18</f>
        <v>0</v>
      </c>
      <c r="BQ18" s="272">
        <f>Volumes!BQ18*'ACS 12.1'!BL18</f>
        <v>0</v>
      </c>
      <c r="BR18" s="272">
        <f>Volumes!BR18*'ACS 12.1'!BM18</f>
        <v>0</v>
      </c>
      <c r="BS18" s="272">
        <f>Volumes!BS18*'ACS 12.1'!BN18</f>
        <v>0</v>
      </c>
      <c r="BT18" s="317">
        <f t="shared" si="5"/>
        <v>0</v>
      </c>
      <c r="BU18" s="53"/>
      <c r="BV18" s="60"/>
      <c r="BW18" s="53"/>
      <c r="BX18" s="60"/>
      <c r="BY18" s="35"/>
      <c r="BZ18" s="35"/>
      <c r="CA18" s="35"/>
      <c r="CB18" s="35"/>
    </row>
    <row r="19" spans="1:91">
      <c r="A19" s="13"/>
      <c r="B19" s="309"/>
      <c r="C19" s="391"/>
      <c r="D19" s="272"/>
      <c r="E19" s="272"/>
      <c r="F19" s="272"/>
      <c r="G19" s="272"/>
      <c r="H19" s="684"/>
      <c r="I19" s="317"/>
      <c r="J19" s="391"/>
      <c r="K19" s="272"/>
      <c r="L19" s="272"/>
      <c r="M19" s="272"/>
      <c r="N19" s="272"/>
      <c r="O19" s="684"/>
      <c r="P19" s="317"/>
      <c r="Q19" s="391">
        <f>$W19*'2011-15 % split'!O19</f>
        <v>0</v>
      </c>
      <c r="R19" s="272">
        <f>$W19*'2011-15 % split'!P19</f>
        <v>0</v>
      </c>
      <c r="S19" s="272">
        <f>$W19*'2011-15 % split'!Q19</f>
        <v>0</v>
      </c>
      <c r="T19" s="272">
        <f>$W19*'2011-15 % split'!R19</f>
        <v>0</v>
      </c>
      <c r="U19" s="272">
        <f>$W19*'2011-15 % split'!S19</f>
        <v>0</v>
      </c>
      <c r="V19" s="684"/>
      <c r="W19" s="317"/>
      <c r="X19" s="391"/>
      <c r="Y19" s="272"/>
      <c r="Z19" s="272"/>
      <c r="AA19" s="272"/>
      <c r="AB19" s="272"/>
      <c r="AC19" s="684"/>
      <c r="AD19" s="317"/>
      <c r="AE19" s="391"/>
      <c r="AF19" s="272"/>
      <c r="AG19" s="272"/>
      <c r="AH19" s="272"/>
      <c r="AI19" s="272"/>
      <c r="AJ19" s="684"/>
      <c r="AK19" s="317"/>
      <c r="AL19" s="391"/>
      <c r="AM19" s="272"/>
      <c r="AN19" s="272"/>
      <c r="AO19" s="272"/>
      <c r="AP19" s="272"/>
      <c r="AQ19" s="272"/>
      <c r="AR19" s="317"/>
      <c r="AS19" s="391"/>
      <c r="AT19" s="272"/>
      <c r="AU19" s="272"/>
      <c r="AV19" s="272"/>
      <c r="AW19" s="272"/>
      <c r="AX19" s="272"/>
      <c r="AY19" s="317"/>
      <c r="AZ19" s="391"/>
      <c r="BA19" s="272"/>
      <c r="BB19" s="272"/>
      <c r="BC19" s="272"/>
      <c r="BD19" s="272"/>
      <c r="BE19" s="272"/>
      <c r="BF19" s="317"/>
      <c r="BG19" s="391"/>
      <c r="BH19" s="272"/>
      <c r="BI19" s="272"/>
      <c r="BJ19" s="272"/>
      <c r="BK19" s="272"/>
      <c r="BL19" s="272"/>
      <c r="BM19" s="317"/>
      <c r="BN19" s="391"/>
      <c r="BO19" s="272"/>
      <c r="BP19" s="272"/>
      <c r="BQ19" s="272"/>
      <c r="BR19" s="272"/>
      <c r="BS19" s="272"/>
      <c r="BT19" s="317"/>
      <c r="BU19" s="53"/>
      <c r="BV19" s="60"/>
      <c r="BW19" s="53"/>
      <c r="BX19" s="60"/>
      <c r="BY19" s="35"/>
      <c r="BZ19" s="35"/>
      <c r="CA19" s="35"/>
      <c r="CB19" s="35"/>
    </row>
    <row r="20" spans="1:91">
      <c r="B20" s="312" t="s">
        <v>76</v>
      </c>
      <c r="C20" s="391">
        <f>$I20*'2011-15 % split'!C23</f>
        <v>577967.45339415863</v>
      </c>
      <c r="D20" s="272">
        <f>$I20*'2011-15 % split'!D23</f>
        <v>0</v>
      </c>
      <c r="E20" s="272">
        <f>$I20*'2011-15 % split'!E23</f>
        <v>1654483.1374163644</v>
      </c>
      <c r="F20" s="272">
        <f>$I20*'2011-15 % split'!F23</f>
        <v>0</v>
      </c>
      <c r="G20" s="272">
        <f>$I20*'2011-15 % split'!G23</f>
        <v>0</v>
      </c>
      <c r="H20" s="684"/>
      <c r="I20" s="317">
        <f>'2011-15 % split'!H89</f>
        <v>2232450.5908105229</v>
      </c>
      <c r="J20" s="391">
        <f>$P20*'2011-15 % split'!I23</f>
        <v>498663.40256363706</v>
      </c>
      <c r="K20" s="272">
        <f>$P20*'2011-15 % split'!J23</f>
        <v>0</v>
      </c>
      <c r="L20" s="272">
        <f>$P20*'2011-15 % split'!K23</f>
        <v>2120212.277436363</v>
      </c>
      <c r="M20" s="272">
        <f>$P20*'2011-15 % split'!L23</f>
        <v>0</v>
      </c>
      <c r="N20" s="272">
        <f>$P20*'2011-15 % split'!M23</f>
        <v>0</v>
      </c>
      <c r="O20" s="684"/>
      <c r="P20" s="317">
        <f>'2011-15 % split'!N89</f>
        <v>2618875.6800000002</v>
      </c>
      <c r="Q20" s="391">
        <f>$W20*'2011-15 % split'!O23</f>
        <v>308083.31827881542</v>
      </c>
      <c r="R20" s="272">
        <f>$W20*'2011-15 % split'!P23</f>
        <v>0</v>
      </c>
      <c r="S20" s="272">
        <f>$W20*'2011-15 % split'!Q23</f>
        <v>1731477.0840088194</v>
      </c>
      <c r="T20" s="272">
        <f>$W20*'2011-15 % split'!R23</f>
        <v>0</v>
      </c>
      <c r="U20" s="272">
        <f>$W20*'2011-15 % split'!S23</f>
        <v>0</v>
      </c>
      <c r="V20" s="684"/>
      <c r="W20" s="317">
        <f>'2011-15 % split'!T89</f>
        <v>2039560.4022876348</v>
      </c>
      <c r="X20" s="391">
        <f>$AD20*'2011-15 % split'!U23</f>
        <v>236834.56133671658</v>
      </c>
      <c r="Y20" s="272">
        <f>$AD20*'2011-15 % split'!V23</f>
        <v>0</v>
      </c>
      <c r="Z20" s="272">
        <f>$AD20*'2011-15 % split'!W23</f>
        <v>1305844.9682366627</v>
      </c>
      <c r="AA20" s="272">
        <f>$AD20*'2011-15 % split'!X23</f>
        <v>0</v>
      </c>
      <c r="AB20" s="272">
        <f>$AD20*'2011-15 % split'!Y23</f>
        <v>0</v>
      </c>
      <c r="AC20" s="684"/>
      <c r="AD20" s="317">
        <f>'2011-15 % split'!Z89</f>
        <v>1542679.5295733793</v>
      </c>
      <c r="AE20" s="391">
        <f>Volumes!AE20*'ACS 12.1'!AA20</f>
        <v>179128.20124421717</v>
      </c>
      <c r="AF20" s="272">
        <f>Volumes!AF20*'ACS 12.1'!AB20</f>
        <v>0</v>
      </c>
      <c r="AG20" s="272">
        <f>Volumes!AG20*'ACS 12.1'!AC20</f>
        <v>973454.47836284258</v>
      </c>
      <c r="AH20" s="272">
        <f>Volumes!AH20*'ACS 12.1'!AD20</f>
        <v>0</v>
      </c>
      <c r="AI20" s="272">
        <f>Volumes!AI20*'ACS 12.1'!AE20</f>
        <v>0</v>
      </c>
      <c r="AJ20" s="684"/>
      <c r="AK20" s="317">
        <f>SUM(AE20:AI20)</f>
        <v>1152582.6796070598</v>
      </c>
      <c r="AL20" s="391">
        <f>Volumes!AL20*'ACS 12.1'!AG20</f>
        <v>188885.83320142611</v>
      </c>
      <c r="AM20" s="272">
        <f>Volumes!AM20*'ACS 12.1'!AH20</f>
        <v>0</v>
      </c>
      <c r="AN20" s="272">
        <f>Volumes!AN20*'ACS 12.1'!AI20</f>
        <v>748004.98489436705</v>
      </c>
      <c r="AO20" s="272">
        <f>Volumes!AO20*'ACS 12.1'!AJ20</f>
        <v>97436.645081962488</v>
      </c>
      <c r="AP20" s="272">
        <f>Volumes!AP20*'ACS 12.1'!AK20</f>
        <v>115844.67587590862</v>
      </c>
      <c r="AQ20" s="272">
        <f>Volumes!AQ20*'ACS 12.1'!AL20</f>
        <v>49874.112572215126</v>
      </c>
      <c r="AR20" s="317">
        <f>SUM(AL20:AQ20)</f>
        <v>1200046.2516258792</v>
      </c>
      <c r="AS20" s="391">
        <f>Volumes!AS20*'ACS 12.1'!AN20</f>
        <v>151286.51154065918</v>
      </c>
      <c r="AT20" s="272">
        <f>Volumes!AT20*'ACS 12.1'!AO20</f>
        <v>0</v>
      </c>
      <c r="AU20" s="272">
        <f>Volumes!AU20*'ACS 12.1'!AP20</f>
        <v>596190.60663743562</v>
      </c>
      <c r="AV20" s="272">
        <f>Volumes!AV20*'ACS 12.1'!AQ20</f>
        <v>77737.620290521852</v>
      </c>
      <c r="AW20" s="272">
        <f>Volumes!AW20*'ACS 12.1'!AR20</f>
        <v>92424.050708485069</v>
      </c>
      <c r="AX20" s="272">
        <f>Volumes!AX20*'ACS 12.1'!AS20</f>
        <v>50556.49438739461</v>
      </c>
      <c r="AY20" s="317">
        <f>SUM(AS20:AX20)</f>
        <v>968195.28356449632</v>
      </c>
      <c r="AZ20" s="391">
        <f>Volumes!AZ20*'ACS 12.1'!AU20</f>
        <v>121171.65266563359</v>
      </c>
      <c r="BA20" s="272">
        <f>Volumes!BA20*'ACS 12.1'!AV20</f>
        <v>0</v>
      </c>
      <c r="BB20" s="272">
        <f>Volumes!BB20*'ACS 12.1'!AW20</f>
        <v>475050.99211730517</v>
      </c>
      <c r="BC20" s="272">
        <f>Volumes!BC20*'ACS 12.1'!AX20</f>
        <v>62007.155057425633</v>
      </c>
      <c r="BD20" s="272">
        <f>Volumes!BD20*'ACS 12.1'!AY20</f>
        <v>73721.737582120812</v>
      </c>
      <c r="BE20" s="272">
        <f>Volumes!BE20*'ACS 12.1'!AZ20</f>
        <v>51236.607619573966</v>
      </c>
      <c r="BF20" s="317">
        <f>SUM(AZ20:BE20)</f>
        <v>783188.14504205913</v>
      </c>
      <c r="BG20" s="391">
        <f>Volumes!BG20*'ACS 12.1'!BB20</f>
        <v>97051.410996246792</v>
      </c>
      <c r="BH20" s="272">
        <f>Volumes!BH20*'ACS 12.1'!BC20</f>
        <v>0</v>
      </c>
      <c r="BI20" s="272">
        <f>Volumes!BI20*'ACS 12.1'!BD20</f>
        <v>378124.41270627949</v>
      </c>
      <c r="BJ20" s="272">
        <f>Volumes!BJ20*'ACS 12.1'!BE20</f>
        <v>49418.285665062729</v>
      </c>
      <c r="BK20" s="272">
        <f>Volumes!BK20*'ACS 12.1'!BF20</f>
        <v>58754.540249169972</v>
      </c>
      <c r="BL20" s="272">
        <f>Volumes!BL20*'ACS 12.1'!BG20</f>
        <v>40834.405473173138</v>
      </c>
      <c r="BM20" s="317">
        <f>SUM(BG20:BL20)</f>
        <v>624183.05508993205</v>
      </c>
      <c r="BN20" s="391">
        <f>Volumes!BN20*'ACS 12.1'!BI20</f>
        <v>77732.507308071145</v>
      </c>
      <c r="BO20" s="272">
        <f>Volumes!BO20*'ACS 12.1'!BJ20</f>
        <v>0</v>
      </c>
      <c r="BP20" s="272">
        <f>Volumes!BP20*'ACS 12.1'!BK20</f>
        <v>300887.05192592053</v>
      </c>
      <c r="BQ20" s="272">
        <f>Volumes!BQ20*'ACS 12.1'!BL20</f>
        <v>39376.434160335128</v>
      </c>
      <c r="BR20" s="272">
        <f>Volumes!BR20*'ACS 12.1'!BM20</f>
        <v>46815.551260164604</v>
      </c>
      <c r="BS20" s="272">
        <f>Volumes!BS20*'ACS 12.1'!BN20</f>
        <v>32536.808125814397</v>
      </c>
      <c r="BT20" s="317">
        <f>SUM(BN20:BS20)</f>
        <v>497348.35278030578</v>
      </c>
      <c r="BU20" s="53"/>
      <c r="BV20" s="60"/>
      <c r="BW20" s="53"/>
      <c r="BX20" s="60"/>
      <c r="BY20" s="35"/>
      <c r="BZ20" s="35"/>
      <c r="CA20" s="35"/>
      <c r="CB20" s="35"/>
    </row>
    <row r="21" spans="1:91">
      <c r="B21" s="312" t="s">
        <v>77</v>
      </c>
      <c r="C21" s="391">
        <f>$I21*'2011-15 % split'!C24</f>
        <v>17593.33150358644</v>
      </c>
      <c r="D21" s="272">
        <f>$I21*'2011-15 % split'!D24</f>
        <v>0</v>
      </c>
      <c r="E21" s="272">
        <f>$I21*'2011-15 % split'!E24</f>
        <v>89823.313239849522</v>
      </c>
      <c r="F21" s="272">
        <f>$I21*'2011-15 % split'!F24</f>
        <v>0</v>
      </c>
      <c r="G21" s="272">
        <f>$I21*'2011-15 % split'!G24</f>
        <v>0</v>
      </c>
      <c r="H21" s="684"/>
      <c r="I21" s="317">
        <f>'2011-15 % split'!H90</f>
        <v>107416.64474343594</v>
      </c>
      <c r="J21" s="391">
        <f>$P21*'2011-15 % split'!I24</f>
        <v>59999.293277267709</v>
      </c>
      <c r="K21" s="272">
        <f>$P21*'2011-15 % split'!J24</f>
        <v>0</v>
      </c>
      <c r="L21" s="272">
        <f>$P21*'2011-15 % split'!K24</f>
        <v>454988.06672273233</v>
      </c>
      <c r="M21" s="272">
        <f>$P21*'2011-15 % split'!L24</f>
        <v>0</v>
      </c>
      <c r="N21" s="272">
        <f>$P21*'2011-15 % split'!M24</f>
        <v>0</v>
      </c>
      <c r="O21" s="684"/>
      <c r="P21" s="317">
        <f>'2011-15 % split'!N90</f>
        <v>514987.36</v>
      </c>
      <c r="Q21" s="391">
        <f>$W21*'2011-15 % split'!O24</f>
        <v>48377.362425335908</v>
      </c>
      <c r="R21" s="272">
        <f>$W21*'2011-15 % split'!P24</f>
        <v>0</v>
      </c>
      <c r="S21" s="272">
        <f>$W21*'2011-15 % split'!Q24</f>
        <v>484922.98929933592</v>
      </c>
      <c r="T21" s="272">
        <f>$W21*'2011-15 % split'!R24</f>
        <v>0</v>
      </c>
      <c r="U21" s="272">
        <f>$W21*'2011-15 % split'!S24</f>
        <v>0</v>
      </c>
      <c r="V21" s="684"/>
      <c r="W21" s="317">
        <f>'2011-15 % split'!T90</f>
        <v>533300.35172467178</v>
      </c>
      <c r="X21" s="391">
        <f>$AD21*'2011-15 % split'!U24</f>
        <v>31097.795151713428</v>
      </c>
      <c r="Y21" s="272">
        <f>$AD21*'2011-15 % split'!V24</f>
        <v>0</v>
      </c>
      <c r="Z21" s="272">
        <f>$AD21*'2011-15 % split'!W24</f>
        <v>305814.56196110602</v>
      </c>
      <c r="AA21" s="272">
        <f>$AD21*'2011-15 % split'!X24</f>
        <v>0</v>
      </c>
      <c r="AB21" s="272">
        <f>$AD21*'2011-15 % split'!Y24</f>
        <v>0</v>
      </c>
      <c r="AC21" s="684"/>
      <c r="AD21" s="317">
        <f>'2011-15 % split'!Z90</f>
        <v>336912.35711281945</v>
      </c>
      <c r="AE21" s="391">
        <f>Volumes!AE21*'ACS 12.1'!AA21</f>
        <v>23540.985482565487</v>
      </c>
      <c r="AF21" s="272">
        <f>Volumes!AF21*'ACS 12.1'!AB21</f>
        <v>0</v>
      </c>
      <c r="AG21" s="272">
        <f>Volumes!AG21*'ACS 12.1'!AC21</f>
        <v>228169.8959961354</v>
      </c>
      <c r="AH21" s="272">
        <f>Volumes!AH21*'ACS 12.1'!AD21</f>
        <v>0</v>
      </c>
      <c r="AI21" s="272">
        <f>Volumes!AI21*'ACS 12.1'!AE21</f>
        <v>0</v>
      </c>
      <c r="AJ21" s="684"/>
      <c r="AK21" s="317">
        <f>SUM(AE21:AI21)</f>
        <v>251710.88147870087</v>
      </c>
      <c r="AL21" s="391">
        <f>Volumes!AL21*'ACS 12.1'!AG21</f>
        <v>26087.584611969556</v>
      </c>
      <c r="AM21" s="272">
        <f>Volumes!AM21*'ACS 12.1'!AH21</f>
        <v>0</v>
      </c>
      <c r="AN21" s="272">
        <f>Volumes!AN21*'ACS 12.1'!AI21</f>
        <v>184255.72849687628</v>
      </c>
      <c r="AO21" s="272">
        <f>Volumes!AO21*'ACS 12.1'!AJ21</f>
        <v>21875.704563319967</v>
      </c>
      <c r="AP21" s="272">
        <f>Volumes!AP21*'ACS 12.1'!AK21</f>
        <v>26008.529979282572</v>
      </c>
      <c r="AQ21" s="272">
        <f>Volumes!AQ21*'ACS 12.1'!AL21</f>
        <v>11197.341114010836</v>
      </c>
      <c r="AR21" s="317">
        <f>SUM(AL21:AQ21)</f>
        <v>269424.88876545924</v>
      </c>
      <c r="AS21" s="391">
        <f>Volumes!AS21*'ACS 12.1'!AN21</f>
        <v>20894.6303890241</v>
      </c>
      <c r="AT21" s="272">
        <f>Volumes!AT21*'ACS 12.1'!AO21</f>
        <v>0</v>
      </c>
      <c r="AU21" s="272">
        <f>Volumes!AU21*'ACS 12.1'!AP21</f>
        <v>146859.36159167238</v>
      </c>
      <c r="AV21" s="272">
        <f>Volumes!AV21*'ACS 12.1'!AQ21</f>
        <v>17446.415165992432</v>
      </c>
      <c r="AW21" s="272">
        <f>Volumes!AW21*'ACS 12.1'!AR21</f>
        <v>20742.445600429161</v>
      </c>
      <c r="AX21" s="272">
        <f>Volumes!AX21*'ACS 12.1'!AS21</f>
        <v>11346.238630965576</v>
      </c>
      <c r="AY21" s="317">
        <f>SUM(AS21:AX21)</f>
        <v>217289.09137808366</v>
      </c>
      <c r="AZ21" s="391">
        <f>Volumes!AZ21*'ACS 12.1'!AU21</f>
        <v>16735.377597725706</v>
      </c>
      <c r="BA21" s="272">
        <f>Volumes!BA21*'ACS 12.1'!AV21</f>
        <v>0</v>
      </c>
      <c r="BB21" s="272">
        <f>Volumes!BB21*'ACS 12.1'!AW21</f>
        <v>117019.0953180599</v>
      </c>
      <c r="BC21" s="272">
        <f>Volumes!BC21*'ACS 12.1'!AX21</f>
        <v>13910.465183241702</v>
      </c>
      <c r="BD21" s="272">
        <f>Volumes!BD21*'ACS 12.1'!AY21</f>
        <v>16538.473067091058</v>
      </c>
      <c r="BE21" s="272">
        <f>Volumes!BE21*'ACS 12.1'!AZ21</f>
        <v>11494.238781628286</v>
      </c>
      <c r="BF21" s="317">
        <f>SUM(AZ21:BE21)</f>
        <v>175697.64994774666</v>
      </c>
      <c r="BG21" s="391">
        <f>Volumes!BG21*'ACS 12.1'!BB21</f>
        <v>13404.059230718976</v>
      </c>
      <c r="BH21" s="272">
        <f>Volumes!BH21*'ACS 12.1'!BC21</f>
        <v>0</v>
      </c>
      <c r="BI21" s="272">
        <f>Volumes!BI21*'ACS 12.1'!BD21</f>
        <v>93143.21499540277</v>
      </c>
      <c r="BJ21" s="272">
        <f>Volumes!BJ21*'ACS 12.1'!BE21</f>
        <v>11080.916519516661</v>
      </c>
      <c r="BK21" s="272">
        <f>Volumes!BK21*'ACS 12.1'!BF21</f>
        <v>13174.357363511501</v>
      </c>
      <c r="BL21" s="272">
        <f>Volumes!BL21*'ACS 12.1'!BG21</f>
        <v>9156.1783676404939</v>
      </c>
      <c r="BM21" s="317">
        <f>SUM(BG21:BL21)</f>
        <v>139958.72647679041</v>
      </c>
      <c r="BN21" s="391">
        <f>Volumes!BN21*'ACS 12.1'!BI21</f>
        <v>10735.867942713103</v>
      </c>
      <c r="BO21" s="272">
        <f>Volumes!BO21*'ACS 12.1'!BJ21</f>
        <v>0</v>
      </c>
      <c r="BP21" s="272">
        <f>Volumes!BP21*'ACS 12.1'!BK21</f>
        <v>74117.370963399619</v>
      </c>
      <c r="BQ21" s="272">
        <f>Volumes!BQ21*'ACS 12.1'!BL21</f>
        <v>8824.7368462357208</v>
      </c>
      <c r="BR21" s="272">
        <f>Volumes!BR21*'ACS 12.1'!BM21</f>
        <v>10491.933284263025</v>
      </c>
      <c r="BS21" s="272">
        <f>Volumes!BS21*'ACS 12.1'!BN21</f>
        <v>7291.8936325628028</v>
      </c>
      <c r="BT21" s="317">
        <f>SUM(BN21:BS21)</f>
        <v>111461.80266917427</v>
      </c>
      <c r="BU21" s="53"/>
      <c r="BV21" s="60"/>
      <c r="BW21" s="53"/>
      <c r="BX21" s="60"/>
      <c r="BY21" s="35"/>
      <c r="BZ21" s="35"/>
      <c r="CA21" s="35"/>
      <c r="CB21" s="35"/>
    </row>
    <row r="22" spans="1:91">
      <c r="B22" s="312" t="s">
        <v>78</v>
      </c>
      <c r="C22" s="391">
        <f>$I22*'2011-15 % split'!C25</f>
        <v>42595.455299296875</v>
      </c>
      <c r="D22" s="272">
        <f>$I22*'2011-15 % split'!D25</f>
        <v>0</v>
      </c>
      <c r="E22" s="272">
        <f>$I22*'2011-15 % split'!E25</f>
        <v>640335.55026746739</v>
      </c>
      <c r="F22" s="272">
        <f>$I22*'2011-15 % split'!F25</f>
        <v>0</v>
      </c>
      <c r="G22" s="272">
        <f>$I22*'2011-15 % split'!G25</f>
        <v>0</v>
      </c>
      <c r="H22" s="684"/>
      <c r="I22" s="317">
        <f>'2011-15 % split'!H91</f>
        <v>682931.00556676416</v>
      </c>
      <c r="J22" s="391">
        <f>$P22*'2011-15 % split'!I25</f>
        <v>899.5407748257104</v>
      </c>
      <c r="K22" s="272">
        <f>$P22*'2011-15 % split'!J25</f>
        <v>0</v>
      </c>
      <c r="L22" s="272">
        <f>$P22*'2011-15 % split'!K25</f>
        <v>20085.289225174292</v>
      </c>
      <c r="M22" s="272">
        <f>$P22*'2011-15 % split'!L25</f>
        <v>0</v>
      </c>
      <c r="N22" s="272">
        <f>$P22*'2011-15 % split'!M25</f>
        <v>0</v>
      </c>
      <c r="O22" s="684"/>
      <c r="P22" s="317">
        <f>'2011-15 % split'!N91</f>
        <v>20984.83</v>
      </c>
      <c r="Q22" s="391">
        <f>$W22*'2011-15 % split'!O25</f>
        <v>880.67634829514088</v>
      </c>
      <c r="R22" s="272">
        <f>$W22*'2011-15 % split'!P25</f>
        <v>0</v>
      </c>
      <c r="S22" s="272">
        <f>$W22*'2011-15 % split'!Q25</f>
        <v>25992.633581942551</v>
      </c>
      <c r="T22" s="272">
        <f>$W22*'2011-15 % split'!R25</f>
        <v>0</v>
      </c>
      <c r="U22" s="272">
        <f>$W22*'2011-15 % split'!S25</f>
        <v>0</v>
      </c>
      <c r="V22" s="684"/>
      <c r="W22" s="317">
        <f>'2011-15 % split'!T91</f>
        <v>26873.309930237694</v>
      </c>
      <c r="X22" s="391">
        <f>$AD22*'2011-15 % split'!U25</f>
        <v>0</v>
      </c>
      <c r="Y22" s="272">
        <f>$AD22*'2011-15 % split'!V25</f>
        <v>0</v>
      </c>
      <c r="Z22" s="272">
        <f>$AD22*'2011-15 % split'!W25</f>
        <v>0</v>
      </c>
      <c r="AA22" s="272">
        <f>$AD22*'2011-15 % split'!X25</f>
        <v>0</v>
      </c>
      <c r="AB22" s="272">
        <f>$AD22*'2011-15 % split'!Y25</f>
        <v>0</v>
      </c>
      <c r="AC22" s="684"/>
      <c r="AD22" s="317">
        <f>'2011-15 % split'!Z91</f>
        <v>0</v>
      </c>
      <c r="AE22" s="391">
        <f>Volumes!AE22*'ACS 12.1'!AA22</f>
        <v>0</v>
      </c>
      <c r="AF22" s="272">
        <f>Volumes!AF22*'ACS 12.1'!AB22</f>
        <v>0</v>
      </c>
      <c r="AG22" s="272">
        <f>Volumes!AG22*'ACS 12.1'!AC22</f>
        <v>0</v>
      </c>
      <c r="AH22" s="272">
        <f>Volumes!AH22*'ACS 12.1'!AD22</f>
        <v>0</v>
      </c>
      <c r="AI22" s="272">
        <f>Volumes!AI22*'ACS 12.1'!AE22</f>
        <v>0</v>
      </c>
      <c r="AJ22" s="684"/>
      <c r="AK22" s="317">
        <f>SUM(AE22:AI22)</f>
        <v>0</v>
      </c>
      <c r="AL22" s="391">
        <f>Volumes!AL22*'ACS 12.1'!AG22</f>
        <v>0</v>
      </c>
      <c r="AM22" s="272">
        <f>Volumes!AM22*'ACS 12.1'!AH22</f>
        <v>0</v>
      </c>
      <c r="AN22" s="272">
        <f>Volumes!AN22*'ACS 12.1'!AI22</f>
        <v>0</v>
      </c>
      <c r="AO22" s="272">
        <f>Volumes!AO22*'ACS 12.1'!AJ22</f>
        <v>0</v>
      </c>
      <c r="AP22" s="272">
        <f>Volumes!AP22*'ACS 12.1'!AK22</f>
        <v>0</v>
      </c>
      <c r="AQ22" s="272">
        <f>Volumes!AQ22*'ACS 12.1'!AL22</f>
        <v>0</v>
      </c>
      <c r="AR22" s="317">
        <f>SUM(AL22:AQ22)</f>
        <v>0</v>
      </c>
      <c r="AS22" s="391">
        <f>Volumes!AS22*'ACS 12.1'!AN22</f>
        <v>0</v>
      </c>
      <c r="AT22" s="272">
        <f>Volumes!AT22*'ACS 12.1'!AO22</f>
        <v>0</v>
      </c>
      <c r="AU22" s="272">
        <f>Volumes!AU22*'ACS 12.1'!AP22</f>
        <v>0</v>
      </c>
      <c r="AV22" s="272">
        <f>Volumes!AV22*'ACS 12.1'!AQ22</f>
        <v>0</v>
      </c>
      <c r="AW22" s="272">
        <f>Volumes!AW22*'ACS 12.1'!AR22</f>
        <v>0</v>
      </c>
      <c r="AX22" s="272">
        <f>Volumes!AX22*'ACS 12.1'!AS22</f>
        <v>0</v>
      </c>
      <c r="AY22" s="317">
        <f>SUM(AS22:AX22)</f>
        <v>0</v>
      </c>
      <c r="AZ22" s="391">
        <f>Volumes!AZ22*'ACS 12.1'!AU22</f>
        <v>0</v>
      </c>
      <c r="BA22" s="272">
        <f>Volumes!BA22*'ACS 12.1'!AV22</f>
        <v>0</v>
      </c>
      <c r="BB22" s="272">
        <f>Volumes!BB22*'ACS 12.1'!AW22</f>
        <v>0</v>
      </c>
      <c r="BC22" s="272">
        <f>Volumes!BC22*'ACS 12.1'!AX22</f>
        <v>0</v>
      </c>
      <c r="BD22" s="272">
        <f>Volumes!BD22*'ACS 12.1'!AY22</f>
        <v>0</v>
      </c>
      <c r="BE22" s="272">
        <f>Volumes!BE22*'ACS 12.1'!AZ22</f>
        <v>0</v>
      </c>
      <c r="BF22" s="317">
        <f>SUM(AZ22:BE22)</f>
        <v>0</v>
      </c>
      <c r="BG22" s="391">
        <f>Volumes!BG22*'ACS 12.1'!BB22</f>
        <v>0</v>
      </c>
      <c r="BH22" s="272">
        <f>Volumes!BH22*'ACS 12.1'!BC22</f>
        <v>0</v>
      </c>
      <c r="BI22" s="272">
        <f>Volumes!BI22*'ACS 12.1'!BD22</f>
        <v>0</v>
      </c>
      <c r="BJ22" s="272">
        <f>Volumes!BJ22*'ACS 12.1'!BE22</f>
        <v>0</v>
      </c>
      <c r="BK22" s="272">
        <f>Volumes!BK22*'ACS 12.1'!BF22</f>
        <v>0</v>
      </c>
      <c r="BL22" s="272">
        <f>Volumes!BL22*'ACS 12.1'!BG22</f>
        <v>0</v>
      </c>
      <c r="BM22" s="317">
        <f>SUM(BG22:BL22)</f>
        <v>0</v>
      </c>
      <c r="BN22" s="391">
        <f>Volumes!BN22*'ACS 12.1'!BI22</f>
        <v>0</v>
      </c>
      <c r="BO22" s="272">
        <f>Volumes!BO22*'ACS 12.1'!BJ22</f>
        <v>0</v>
      </c>
      <c r="BP22" s="272">
        <f>Volumes!BP22*'ACS 12.1'!BK22</f>
        <v>0</v>
      </c>
      <c r="BQ22" s="272">
        <f>Volumes!BQ22*'ACS 12.1'!BL22</f>
        <v>0</v>
      </c>
      <c r="BR22" s="272">
        <f>Volumes!BR22*'ACS 12.1'!BM22</f>
        <v>0</v>
      </c>
      <c r="BS22" s="272">
        <f>Volumes!BS22*'ACS 12.1'!BN22</f>
        <v>0</v>
      </c>
      <c r="BT22" s="317">
        <f>SUM(BN22:BS22)</f>
        <v>0</v>
      </c>
      <c r="BU22" s="53"/>
      <c r="BV22" s="60"/>
      <c r="BW22" s="53"/>
      <c r="BX22" s="60"/>
      <c r="BY22" s="35"/>
      <c r="BZ22" s="35"/>
      <c r="CA22" s="35"/>
      <c r="CB22" s="35"/>
    </row>
    <row r="23" spans="1:91">
      <c r="B23" s="311" t="s">
        <v>79</v>
      </c>
      <c r="C23" s="391">
        <f>$I23*'2011-15 % split'!C20</f>
        <v>256334.36680183577</v>
      </c>
      <c r="D23" s="272">
        <f>$I23*'2011-15 % split'!D20</f>
        <v>0</v>
      </c>
      <c r="E23" s="272">
        <f>$I23*'2011-15 % split'!E20</f>
        <v>791386.07264278224</v>
      </c>
      <c r="F23" s="272">
        <f>$I23*'2011-15 % split'!F20</f>
        <v>0</v>
      </c>
      <c r="G23" s="272">
        <f>$I23*'2011-15 % split'!G20</f>
        <v>0</v>
      </c>
      <c r="H23" s="684"/>
      <c r="I23" s="317">
        <f>'2011-15 % split'!H86</f>
        <v>1047720.4394446181</v>
      </c>
      <c r="J23" s="391">
        <f>$P23*'2011-15 % split'!I20</f>
        <v>251680.59246287728</v>
      </c>
      <c r="K23" s="272">
        <f>$P23*'2011-15 % split'!J20</f>
        <v>0</v>
      </c>
      <c r="L23" s="272">
        <f>$P23*'2011-15 % split'!K20</f>
        <v>1154101.9675371228</v>
      </c>
      <c r="M23" s="272">
        <f>$P23*'2011-15 % split'!L20</f>
        <v>0</v>
      </c>
      <c r="N23" s="272">
        <f>$P23*'2011-15 % split'!M20</f>
        <v>0</v>
      </c>
      <c r="O23" s="684"/>
      <c r="P23" s="317">
        <f>'2011-15 % split'!N86</f>
        <v>1405782.56</v>
      </c>
      <c r="Q23" s="391">
        <f>$W23*'2011-15 % split'!O20</f>
        <v>195585.62925132556</v>
      </c>
      <c r="R23" s="272">
        <f>$W23*'2011-15 % split'!P20</f>
        <v>0</v>
      </c>
      <c r="S23" s="272">
        <f>$W23*'2011-15 % split'!Q20</f>
        <v>1185517.8876621344</v>
      </c>
      <c r="T23" s="272">
        <f>$W23*'2011-15 % split'!R20</f>
        <v>0</v>
      </c>
      <c r="U23" s="272">
        <f>$W23*'2011-15 % split'!S20</f>
        <v>0</v>
      </c>
      <c r="V23" s="684"/>
      <c r="W23" s="317">
        <f>'2011-15 % split'!T86</f>
        <v>1381103.5169134599</v>
      </c>
      <c r="X23" s="391">
        <f>$AD23*'2011-15 % split'!U20</f>
        <v>146969.59416952569</v>
      </c>
      <c r="Y23" s="272">
        <f>$AD23*'2011-15 % split'!V20</f>
        <v>0</v>
      </c>
      <c r="Z23" s="272">
        <f>$AD23*'2011-15 % split'!W20</f>
        <v>873970.23157242325</v>
      </c>
      <c r="AA23" s="272">
        <f>$AD23*'2011-15 % split'!X20</f>
        <v>0</v>
      </c>
      <c r="AB23" s="272">
        <f>$AD23*'2011-15 % split'!Y20</f>
        <v>0</v>
      </c>
      <c r="AC23" s="684"/>
      <c r="AD23" s="317">
        <f>'2011-15 % split'!Z86</f>
        <v>1020939.825741949</v>
      </c>
      <c r="AE23" s="391">
        <f>Volumes!AE23*'ACS 12.1'!AA23</f>
        <v>111171.10126586397</v>
      </c>
      <c r="AF23" s="272">
        <f>Volumes!AF23*'ACS 12.1'!AB23</f>
        <v>0</v>
      </c>
      <c r="AG23" s="272">
        <f>Volumes!AG23*'ACS 12.1'!AC23</f>
        <v>651577.67431885679</v>
      </c>
      <c r="AH23" s="272">
        <f>Volumes!AH23*'ACS 12.1'!AD23</f>
        <v>0</v>
      </c>
      <c r="AI23" s="272">
        <f>Volumes!AI23*'ACS 12.1'!AE23</f>
        <v>0</v>
      </c>
      <c r="AJ23" s="684"/>
      <c r="AK23" s="317">
        <f t="shared" si="0"/>
        <v>762748.77558472077</v>
      </c>
      <c r="AL23" s="391">
        <f>Volumes!AL23*'ACS 12.1'!AG23</f>
        <v>118112.18098198308</v>
      </c>
      <c r="AM23" s="272">
        <f>Volumes!AM23*'ACS 12.1'!AH23</f>
        <v>0</v>
      </c>
      <c r="AN23" s="272">
        <f>Volumes!AN23*'ACS 12.1'!AI23</f>
        <v>504454.96365997952</v>
      </c>
      <c r="AO23" s="272">
        <f>Volumes!AO23*'ACS 12.1'!AJ23</f>
        <v>64746.983042764099</v>
      </c>
      <c r="AP23" s="272">
        <f>Volumes!AP23*'ACS 12.1'!AK23</f>
        <v>76979.182300689383</v>
      </c>
      <c r="AQ23" s="272">
        <f>Volumes!AQ23*'ACS 12.1'!AL23</f>
        <v>33141.517939885554</v>
      </c>
      <c r="AR23" s="317">
        <f>SUM(AL23:AQ23)</f>
        <v>797434.82792530162</v>
      </c>
      <c r="AS23" s="391">
        <f>Volumes!AS23*'ACS 12.1'!AN23</f>
        <v>94600.953011484482</v>
      </c>
      <c r="AT23" s="272">
        <f>Volumes!AT23*'ACS 12.1'!AO23</f>
        <v>0</v>
      </c>
      <c r="AU23" s="272">
        <f>Volumes!AU23*'ACS 12.1'!AP23</f>
        <v>402071.26540497673</v>
      </c>
      <c r="AV23" s="272">
        <f>Volumes!AV23*'ACS 12.1'!AQ23</f>
        <v>51653.910715311962</v>
      </c>
      <c r="AW23" s="272">
        <f>Volumes!AW23*'ACS 12.1'!AR23</f>
        <v>61412.526462758593</v>
      </c>
      <c r="AX23" s="272">
        <f>Volumes!AX23*'ACS 12.1'!AS23</f>
        <v>33593.009888984874</v>
      </c>
      <c r="AY23" s="317">
        <f>SUM(AS23:AX23)</f>
        <v>643331.66548351652</v>
      </c>
      <c r="AZ23" s="391">
        <f>Volumes!AZ23*'ACS 12.1'!AU23</f>
        <v>75769.833697730399</v>
      </c>
      <c r="BA23" s="272">
        <f>Volumes!BA23*'ACS 12.1'!AV23</f>
        <v>0</v>
      </c>
      <c r="BB23" s="272">
        <f>Volumes!BB23*'ACS 12.1'!AW23</f>
        <v>320374.64429333247</v>
      </c>
      <c r="BC23" s="272">
        <f>Volumes!BC23*'ACS 12.1'!AX23</f>
        <v>41199.025711070535</v>
      </c>
      <c r="BD23" s="272">
        <f>Volumes!BD23*'ACS 12.1'!AY23</f>
        <v>48982.472414638942</v>
      </c>
      <c r="BE23" s="272">
        <f>Volumes!BE23*'ACS 12.1'!AZ23</f>
        <v>34042.818328174064</v>
      </c>
      <c r="BF23" s="317">
        <f>SUM(AZ23:BE23)</f>
        <v>520368.7944449464</v>
      </c>
      <c r="BG23" s="391">
        <f>Volumes!BG23*'ACS 12.1'!BB23</f>
        <v>60687.207853865533</v>
      </c>
      <c r="BH23" s="272">
        <f>Volumes!BH23*'ACS 12.1'!BC23</f>
        <v>0</v>
      </c>
      <c r="BI23" s="272">
        <f>Volumes!BI23*'ACS 12.1'!BD23</f>
        <v>255007.307067124</v>
      </c>
      <c r="BJ23" s="272">
        <f>Volumes!BJ23*'ACS 12.1'!BE23</f>
        <v>32832.229551782912</v>
      </c>
      <c r="BK23" s="272">
        <f>Volumes!BK23*'ACS 12.1'!BF23</f>
        <v>39034.99538095051</v>
      </c>
      <c r="BL23" s="272">
        <f>Volumes!BL23*'ACS 12.1'!BG23</f>
        <v>27129.321789760608</v>
      </c>
      <c r="BM23" s="317">
        <f>SUM(BG23:BL23)</f>
        <v>414691.06164348352</v>
      </c>
      <c r="BN23" s="391">
        <f>Volumes!BN23*'ACS 12.1'!BI23</f>
        <v>48606.906170477669</v>
      </c>
      <c r="BO23" s="272">
        <f>Volumes!BO23*'ACS 12.1'!BJ23</f>
        <v>0</v>
      </c>
      <c r="BP23" s="272">
        <f>Volumes!BP23*'ACS 12.1'!BK23</f>
        <v>202918.38946298393</v>
      </c>
      <c r="BQ23" s="272">
        <f>Volumes!BQ23*'ACS 12.1'!BL23</f>
        <v>26158.630745880007</v>
      </c>
      <c r="BR23" s="272">
        <f>Volumes!BR23*'ACS 12.1'!BM23</f>
        <v>31100.599754486258</v>
      </c>
      <c r="BS23" s="272">
        <f>Volumes!BS23*'ACS 12.1'!BN23</f>
        <v>21614.916829367954</v>
      </c>
      <c r="BT23" s="317">
        <f>SUM(BN23:BS23)</f>
        <v>330399.44296319585</v>
      </c>
      <c r="BU23" s="53"/>
      <c r="BV23" s="60"/>
      <c r="BW23" s="53"/>
      <c r="BX23" s="60"/>
      <c r="BY23" s="35"/>
      <c r="BZ23" s="35"/>
      <c r="CA23" s="35"/>
      <c r="CB23" s="35"/>
    </row>
    <row r="24" spans="1:91">
      <c r="B24" s="311" t="s">
        <v>80</v>
      </c>
      <c r="C24" s="391">
        <f>$I24*'2011-15 % split'!C21</f>
        <v>0</v>
      </c>
      <c r="D24" s="272">
        <f>$I24*'2011-15 % split'!D21</f>
        <v>0</v>
      </c>
      <c r="E24" s="272">
        <f>$I24*'2011-15 % split'!E21</f>
        <v>0</v>
      </c>
      <c r="F24" s="272">
        <f>$I24*'2011-15 % split'!F21</f>
        <v>0</v>
      </c>
      <c r="G24" s="272">
        <f>$I24*'2011-15 % split'!G21</f>
        <v>0</v>
      </c>
      <c r="H24" s="684"/>
      <c r="I24" s="317">
        <f>'2011-15 % split'!H87</f>
        <v>0</v>
      </c>
      <c r="J24" s="391">
        <f>$P24*'2011-15 % split'!I21</f>
        <v>0</v>
      </c>
      <c r="K24" s="272">
        <f>$P24*'2011-15 % split'!J21</f>
        <v>0</v>
      </c>
      <c r="L24" s="272">
        <f>$P24*'2011-15 % split'!K21</f>
        <v>0</v>
      </c>
      <c r="M24" s="272">
        <f>$P24*'2011-15 % split'!L21</f>
        <v>0</v>
      </c>
      <c r="N24" s="272">
        <f>$P24*'2011-15 % split'!M21</f>
        <v>0</v>
      </c>
      <c r="O24" s="684"/>
      <c r="P24" s="317">
        <f>'2011-15 % split'!N87</f>
        <v>0</v>
      </c>
      <c r="Q24" s="391">
        <f>$W24*'2011-15 % split'!O21</f>
        <v>0</v>
      </c>
      <c r="R24" s="272">
        <f>$W24*'2011-15 % split'!P21</f>
        <v>0</v>
      </c>
      <c r="S24" s="272">
        <f>$W24*'2011-15 % split'!Q21</f>
        <v>0</v>
      </c>
      <c r="T24" s="272">
        <f>$W24*'2011-15 % split'!R21</f>
        <v>0</v>
      </c>
      <c r="U24" s="272">
        <f>$W24*'2011-15 % split'!S21</f>
        <v>0</v>
      </c>
      <c r="V24" s="684"/>
      <c r="W24" s="317">
        <f>'2011-15 % split'!T87</f>
        <v>0</v>
      </c>
      <c r="X24" s="391">
        <f>$AD24*'2011-15 % split'!U21</f>
        <v>0</v>
      </c>
      <c r="Y24" s="272">
        <f>$AD24*'2011-15 % split'!V21</f>
        <v>0</v>
      </c>
      <c r="Z24" s="272">
        <f>$AD24*'2011-15 % split'!W21</f>
        <v>0</v>
      </c>
      <c r="AA24" s="272">
        <f>$AD24*'2011-15 % split'!X21</f>
        <v>0</v>
      </c>
      <c r="AB24" s="272">
        <f>$AD24*'2011-15 % split'!Y21</f>
        <v>0</v>
      </c>
      <c r="AC24" s="684"/>
      <c r="AD24" s="317"/>
      <c r="AE24" s="391">
        <f>Volumes!AE24*'ACS 12.1'!AA24</f>
        <v>0</v>
      </c>
      <c r="AF24" s="272">
        <f>Volumes!AF24*'ACS 12.1'!AB24</f>
        <v>0</v>
      </c>
      <c r="AG24" s="272">
        <f>Volumes!AG24*'ACS 12.1'!AC24</f>
        <v>0</v>
      </c>
      <c r="AH24" s="272">
        <f>Volumes!AH24*'ACS 12.1'!AD24</f>
        <v>0</v>
      </c>
      <c r="AI24" s="272">
        <f>Volumes!AI24*'ACS 12.1'!AE24</f>
        <v>0</v>
      </c>
      <c r="AJ24" s="684"/>
      <c r="AK24" s="317"/>
      <c r="AL24" s="391">
        <f>Volumes!AL24*'ACS 12.1'!AG24</f>
        <v>0</v>
      </c>
      <c r="AM24" s="272">
        <f>Volumes!AM24*'ACS 12.1'!AH24</f>
        <v>0</v>
      </c>
      <c r="AN24" s="272">
        <f>Volumes!AN24*'ACS 12.1'!AI24</f>
        <v>0</v>
      </c>
      <c r="AO24" s="272">
        <f>Volumes!AO24*'ACS 12.1'!AJ24</f>
        <v>0</v>
      </c>
      <c r="AP24" s="272">
        <f>Volumes!AP24*'ACS 12.1'!AK24</f>
        <v>0</v>
      </c>
      <c r="AQ24" s="272">
        <f>Volumes!AQ24*'ACS 12.1'!AL24</f>
        <v>0</v>
      </c>
      <c r="AR24" s="317"/>
      <c r="AS24" s="391">
        <f>Volumes!AS24*'ACS 12.1'!AN24</f>
        <v>0</v>
      </c>
      <c r="AT24" s="272">
        <f>Volumes!AT24*'ACS 12.1'!AO24</f>
        <v>0</v>
      </c>
      <c r="AU24" s="272">
        <f>Volumes!AU24*'ACS 12.1'!AP24</f>
        <v>0</v>
      </c>
      <c r="AV24" s="272">
        <f>Volumes!AV24*'ACS 12.1'!AQ24</f>
        <v>0</v>
      </c>
      <c r="AW24" s="272">
        <f>Volumes!AW24*'ACS 12.1'!AR24</f>
        <v>0</v>
      </c>
      <c r="AX24" s="272">
        <f>Volumes!AX24*'ACS 12.1'!AS24</f>
        <v>0</v>
      </c>
      <c r="AY24" s="317"/>
      <c r="AZ24" s="391">
        <f>Volumes!AZ24*'ACS 12.1'!AU24</f>
        <v>0</v>
      </c>
      <c r="BA24" s="272">
        <f>Volumes!BA24*'ACS 12.1'!AV24</f>
        <v>0</v>
      </c>
      <c r="BB24" s="272">
        <f>Volumes!BB24*'ACS 12.1'!AW24</f>
        <v>0</v>
      </c>
      <c r="BC24" s="272">
        <f>Volumes!BC24*'ACS 12.1'!AX24</f>
        <v>0</v>
      </c>
      <c r="BD24" s="272">
        <f>Volumes!BD24*'ACS 12.1'!AY24</f>
        <v>0</v>
      </c>
      <c r="BE24" s="272">
        <f>Volumes!BE24*'ACS 12.1'!AZ24</f>
        <v>0</v>
      </c>
      <c r="BF24" s="317"/>
      <c r="BG24" s="391">
        <f>Volumes!BG24*'ACS 12.1'!BB24</f>
        <v>0</v>
      </c>
      <c r="BH24" s="272">
        <f>Volumes!BH24*'ACS 12.1'!BC24</f>
        <v>0</v>
      </c>
      <c r="BI24" s="272">
        <f>Volumes!BI24*'ACS 12.1'!BD24</f>
        <v>0</v>
      </c>
      <c r="BJ24" s="272">
        <f>Volumes!BJ24*'ACS 12.1'!BE24</f>
        <v>0</v>
      </c>
      <c r="BK24" s="272">
        <f>Volumes!BK24*'ACS 12.1'!BF24</f>
        <v>0</v>
      </c>
      <c r="BL24" s="272">
        <f>Volumes!BL24*'ACS 12.1'!BG24</f>
        <v>0</v>
      </c>
      <c r="BM24" s="317"/>
      <c r="BN24" s="391">
        <f>Volumes!BN24*'ACS 12.1'!BI24</f>
        <v>0</v>
      </c>
      <c r="BO24" s="272">
        <f>Volumes!BO24*'ACS 12.1'!BJ24</f>
        <v>0</v>
      </c>
      <c r="BP24" s="272">
        <f>Volumes!BP24*'ACS 12.1'!BK24</f>
        <v>0</v>
      </c>
      <c r="BQ24" s="272">
        <f>Volumes!BQ24*'ACS 12.1'!BL24</f>
        <v>0</v>
      </c>
      <c r="BR24" s="272">
        <f>Volumes!BR24*'ACS 12.1'!BM24</f>
        <v>0</v>
      </c>
      <c r="BS24" s="272">
        <f>Volumes!BS24*'ACS 12.1'!BN24</f>
        <v>0</v>
      </c>
      <c r="BT24" s="317"/>
      <c r="BU24" s="53"/>
      <c r="BV24" s="60"/>
      <c r="BW24" s="53"/>
      <c r="BX24" s="60"/>
      <c r="BY24" s="35"/>
      <c r="BZ24" s="35"/>
      <c r="CA24" s="35"/>
      <c r="CB24" s="35"/>
    </row>
    <row r="25" spans="1:91">
      <c r="B25" s="311" t="s">
        <v>81</v>
      </c>
      <c r="C25" s="391">
        <f>$I25*'2011-15 % split'!C22</f>
        <v>57176.03453029909</v>
      </c>
      <c r="D25" s="272">
        <f>$I25*'2011-15 % split'!D22</f>
        <v>0</v>
      </c>
      <c r="E25" s="272">
        <f>$I25*'2011-15 % split'!E22</f>
        <v>176520.68265665518</v>
      </c>
      <c r="F25" s="272">
        <f>$I25*'2011-15 % split'!F22</f>
        <v>0</v>
      </c>
      <c r="G25" s="272">
        <f>$I25*'2011-15 % split'!G22</f>
        <v>0</v>
      </c>
      <c r="H25" s="684"/>
      <c r="I25" s="317">
        <f>'2011-15 % split'!H88</f>
        <v>233696.71718695428</v>
      </c>
      <c r="J25" s="391">
        <f>$P25*'2011-15 % split'!I22</f>
        <v>44919.366472585833</v>
      </c>
      <c r="K25" s="272">
        <f>$P25*'2011-15 % split'!J22</f>
        <v>0</v>
      </c>
      <c r="L25" s="272">
        <f>$P25*'2011-15 % split'!K22</f>
        <v>205981.43352741413</v>
      </c>
      <c r="M25" s="272">
        <f>$P25*'2011-15 % split'!L22</f>
        <v>0</v>
      </c>
      <c r="N25" s="272">
        <f>$P25*'2011-15 % split'!M22</f>
        <v>0</v>
      </c>
      <c r="O25" s="684"/>
      <c r="P25" s="317">
        <f>'2011-15 % split'!N88</f>
        <v>250900.8</v>
      </c>
      <c r="Q25" s="391">
        <f>$W25*'2011-15 % split'!O22</f>
        <v>30540.907330703249</v>
      </c>
      <c r="R25" s="272">
        <f>$W25*'2011-15 % split'!P22</f>
        <v>0</v>
      </c>
      <c r="S25" s="272">
        <f>$W25*'2011-15 % split'!Q22</f>
        <v>185119.89906709833</v>
      </c>
      <c r="T25" s="272">
        <f>$W25*'2011-15 % split'!R22</f>
        <v>0</v>
      </c>
      <c r="U25" s="272">
        <f>$W25*'2011-15 % split'!S22</f>
        <v>0</v>
      </c>
      <c r="V25" s="684"/>
      <c r="W25" s="317">
        <f>'2011-15 % split'!T88</f>
        <v>215660.80639780159</v>
      </c>
      <c r="X25" s="391">
        <f>$AD25*'2011-15 % split'!U22</f>
        <v>19874.687560668946</v>
      </c>
      <c r="Y25" s="272">
        <f>$AD25*'2011-15 % split'!V22</f>
        <v>0</v>
      </c>
      <c r="Z25" s="272">
        <f>$AD25*'2011-15 % split'!W22</f>
        <v>118186.93103140556</v>
      </c>
      <c r="AA25" s="272">
        <f>$AD25*'2011-15 % split'!X22</f>
        <v>0</v>
      </c>
      <c r="AB25" s="272">
        <f>$AD25*'2011-15 % split'!Y22</f>
        <v>0</v>
      </c>
      <c r="AC25" s="684"/>
      <c r="AD25" s="317">
        <f>'2011-15 % split'!Z88</f>
        <v>138061.61859207452</v>
      </c>
      <c r="AE25" s="391">
        <f>Volumes!AE25*'ACS 12.1'!AA25</f>
        <v>15033.659961569621</v>
      </c>
      <c r="AF25" s="272">
        <f>Volumes!AF25*'ACS 12.1'!AB25</f>
        <v>0</v>
      </c>
      <c r="AG25" s="272">
        <f>Volumes!AG25*'ACS 12.1'!AC25</f>
        <v>88112.801642884035</v>
      </c>
      <c r="AH25" s="272">
        <f>Volumes!AH25*'ACS 12.1'!AD25</f>
        <v>0</v>
      </c>
      <c r="AI25" s="272">
        <f>Volumes!AI25*'ACS 12.1'!AE25</f>
        <v>0</v>
      </c>
      <c r="AJ25" s="684"/>
      <c r="AK25" s="317">
        <f t="shared" si="0"/>
        <v>103146.46160445365</v>
      </c>
      <c r="AL25" s="391">
        <f>Volumes!AL25*'ACS 12.1'!AG25</f>
        <v>15972.301668183034</v>
      </c>
      <c r="AM25" s="272">
        <f>Volumes!AM25*'ACS 12.1'!AH25</f>
        <v>0</v>
      </c>
      <c r="AN25" s="272">
        <f>Volumes!AN25*'ACS 12.1'!AI25</f>
        <v>68217.408150464762</v>
      </c>
      <c r="AO25" s="272">
        <f>Volumes!AO25*'ACS 12.1'!AJ25</f>
        <v>8755.72982113937</v>
      </c>
      <c r="AP25" s="272">
        <f>Volumes!AP25*'ACS 12.1'!AK25</f>
        <v>10409.889239656162</v>
      </c>
      <c r="AQ25" s="272">
        <f>Volumes!AQ25*'ACS 12.1'!AL25</f>
        <v>4481.725067443288</v>
      </c>
      <c r="AR25" s="317">
        <f t="shared" ref="AR25" si="6">SUM(AL25:AQ25)</f>
        <v>107837.0539468866</v>
      </c>
      <c r="AS25" s="391">
        <f>Volumes!AS25*'ACS 12.1'!AN25</f>
        <v>12792.88001486931</v>
      </c>
      <c r="AT25" s="272">
        <f>Volumes!AT25*'ACS 12.1'!AO25</f>
        <v>0</v>
      </c>
      <c r="AU25" s="272">
        <f>Volumes!AU25*'ACS 12.1'!AP25</f>
        <v>54372.06806075311</v>
      </c>
      <c r="AV25" s="272">
        <f>Volumes!AV25*'ACS 12.1'!AQ25</f>
        <v>6985.1545998647316</v>
      </c>
      <c r="AW25" s="272">
        <f>Volumes!AW25*'ACS 12.1'!AR25</f>
        <v>8304.811499654561</v>
      </c>
      <c r="AX25" s="272">
        <f>Volumes!AX25*'ACS 12.1'!AS25</f>
        <v>4542.7802909758238</v>
      </c>
      <c r="AY25" s="317">
        <f t="shared" ref="AY25" si="7">SUM(AS25:AX25)</f>
        <v>86997.694466117537</v>
      </c>
      <c r="AZ25" s="391">
        <f>Volumes!AZ25*'ACS 12.1'!AU25</f>
        <v>10246.349115785255</v>
      </c>
      <c r="BA25" s="272">
        <f>Volumes!BA25*'ACS 12.1'!AV25</f>
        <v>0</v>
      </c>
      <c r="BB25" s="272">
        <f>Volumes!BB25*'ACS 12.1'!AW25</f>
        <v>43324.239912820762</v>
      </c>
      <c r="BC25" s="272">
        <f>Volumes!BC25*'ACS 12.1'!AX25</f>
        <v>5571.3412589750251</v>
      </c>
      <c r="BD25" s="272">
        <f>Volumes!BD25*'ACS 12.1'!AY25</f>
        <v>6623.8961922090757</v>
      </c>
      <c r="BE25" s="272">
        <f>Volumes!BE25*'ACS 12.1'!AZ25</f>
        <v>4603.6078535853085</v>
      </c>
      <c r="BF25" s="317">
        <f t="shared" ref="BF25" si="8">SUM(AZ25:BE25)</f>
        <v>70369.434333375422</v>
      </c>
      <c r="BG25" s="391">
        <f>Volumes!BG25*'ACS 12.1'!BB25</f>
        <v>8206.7267167772225</v>
      </c>
      <c r="BH25" s="272">
        <f>Volumes!BH25*'ACS 12.1'!BC25</f>
        <v>0</v>
      </c>
      <c r="BI25" s="272">
        <f>Volumes!BI25*'ACS 12.1'!BD25</f>
        <v>34484.619640445002</v>
      </c>
      <c r="BJ25" s="272">
        <f>Volumes!BJ25*'ACS 12.1'!BE25</f>
        <v>4439.9000211511111</v>
      </c>
      <c r="BK25" s="272">
        <f>Volumes!BK25*'ACS 12.1'!BF25</f>
        <v>5278.6995943778129</v>
      </c>
      <c r="BL25" s="272">
        <f>Volumes!BL25*'ACS 12.1'!BG25</f>
        <v>3668.6962180925802</v>
      </c>
      <c r="BM25" s="317">
        <f t="shared" ref="BM25" si="9">SUM(BG25:BL25)</f>
        <v>56078.642190843719</v>
      </c>
      <c r="BN25" s="391">
        <f>Volumes!BN25*'ACS 12.1'!BI25</f>
        <v>6573.1083962488501</v>
      </c>
      <c r="BO25" s="272">
        <f>Volumes!BO25*'ACS 12.1'!BJ25</f>
        <v>0</v>
      </c>
      <c r="BP25" s="272">
        <f>Volumes!BP25*'ACS 12.1'!BK25</f>
        <v>27440.639090552639</v>
      </c>
      <c r="BQ25" s="272">
        <f>Volumes!BQ25*'ACS 12.1'!BL25</f>
        <v>3537.4297386273552</v>
      </c>
      <c r="BR25" s="272">
        <f>Volumes!BR25*'ACS 12.1'!BM25</f>
        <v>4205.7318492480299</v>
      </c>
      <c r="BS25" s="272">
        <f>Volumes!BS25*'ACS 12.1'!BN25</f>
        <v>2922.9836352273815</v>
      </c>
      <c r="BT25" s="317">
        <f t="shared" ref="BT25" si="10">SUM(BN25:BS25)</f>
        <v>44679.892709904263</v>
      </c>
      <c r="BU25" s="53"/>
      <c r="BV25" s="60"/>
      <c r="BW25" s="53"/>
      <c r="BX25" s="60"/>
      <c r="BY25" s="35"/>
      <c r="BZ25" s="35"/>
      <c r="CA25" s="35"/>
      <c r="CB25" s="35"/>
    </row>
    <row r="26" spans="1:91">
      <c r="B26" s="312" t="s">
        <v>82</v>
      </c>
      <c r="C26" s="391">
        <f>$I26*'2011-15 % split'!C26</f>
        <v>29493.527043211627</v>
      </c>
      <c r="D26" s="272">
        <f>$I26*'2011-15 % split'!D26</f>
        <v>0</v>
      </c>
      <c r="E26" s="272">
        <f>$I26*'2011-15 % split'!E26</f>
        <v>222889.49520448848</v>
      </c>
      <c r="F26" s="272">
        <f>$I26*'2011-15 % split'!F26</f>
        <v>0</v>
      </c>
      <c r="G26" s="272">
        <f>$I26*'2011-15 % split'!G26</f>
        <v>0</v>
      </c>
      <c r="H26" s="684"/>
      <c r="I26" s="317">
        <f>'2011-15 % split'!H92</f>
        <v>252383.02224770008</v>
      </c>
      <c r="J26" s="391">
        <f>$P26*'2011-15 % split'!I26</f>
        <v>37297.211703592475</v>
      </c>
      <c r="K26" s="272">
        <f>$P26*'2011-15 % split'!J26</f>
        <v>0</v>
      </c>
      <c r="L26" s="272">
        <f>$P26*'2011-15 % split'!K26</f>
        <v>418651.00829640747</v>
      </c>
      <c r="M26" s="272">
        <f>$P26*'2011-15 % split'!L26</f>
        <v>0</v>
      </c>
      <c r="N26" s="272">
        <f>$P26*'2011-15 % split'!M26</f>
        <v>0</v>
      </c>
      <c r="O26" s="684"/>
      <c r="P26" s="317">
        <f>'2011-15 % split'!N92</f>
        <v>455948.22</v>
      </c>
      <c r="Q26" s="391">
        <f>$W26*'2011-15 % split'!O26</f>
        <v>13054.224391377878</v>
      </c>
      <c r="R26" s="272">
        <f>$W26*'2011-15 % split'!P26</f>
        <v>0</v>
      </c>
      <c r="S26" s="272">
        <f>$W26*'2011-15 % split'!Q26</f>
        <v>193688.3793155957</v>
      </c>
      <c r="T26" s="272">
        <f>$W26*'2011-15 % split'!R26</f>
        <v>0</v>
      </c>
      <c r="U26" s="272">
        <f>$W26*'2011-15 % split'!S26</f>
        <v>0</v>
      </c>
      <c r="V26" s="684"/>
      <c r="W26" s="317">
        <f>'2011-15 % split'!T92</f>
        <v>206742.60370697358</v>
      </c>
      <c r="X26" s="391">
        <f>$AD26*'2011-15 % split'!U26</f>
        <v>3915.693521204179</v>
      </c>
      <c r="Y26" s="272">
        <f>$AD26*'2011-15 % split'!V26</f>
        <v>0</v>
      </c>
      <c r="Z26" s="272">
        <f>$AD26*'2011-15 % split'!W26</f>
        <v>56997.940012717496</v>
      </c>
      <c r="AA26" s="272">
        <f>$AD26*'2011-15 % split'!X26</f>
        <v>0</v>
      </c>
      <c r="AB26" s="272">
        <f>$AD26*'2011-15 % split'!Y26</f>
        <v>0</v>
      </c>
      <c r="AC26" s="684"/>
      <c r="AD26" s="317">
        <f>'2011-15 % split'!Z92</f>
        <v>60913.633533921675</v>
      </c>
      <c r="AE26" s="391">
        <f>Volumes!AE26*'ACS 12.1'!AA26</f>
        <v>2965.5668444705257</v>
      </c>
      <c r="AF26" s="272">
        <f>Volumes!AF26*'ACS 12.1'!AB26</f>
        <v>0</v>
      </c>
      <c r="AG26" s="272">
        <f>Volumes!AG26*'ACS 12.1'!AC26</f>
        <v>42546.449787008729</v>
      </c>
      <c r="AH26" s="272">
        <f>Volumes!AH26*'ACS 12.1'!AD26</f>
        <v>0</v>
      </c>
      <c r="AI26" s="272">
        <f>Volumes!AI26*'ACS 12.1'!AE26</f>
        <v>0</v>
      </c>
      <c r="AJ26" s="684"/>
      <c r="AK26" s="317">
        <f>SUM(AE26:AI26)</f>
        <v>45512.016631479251</v>
      </c>
      <c r="AL26" s="391">
        <f>Volumes!AL26*'ACS 12.1'!AG26</f>
        <v>3364.5085436683053</v>
      </c>
      <c r="AM26" s="272">
        <f>Volumes!AM26*'ACS 12.1'!AH26</f>
        <v>0</v>
      </c>
      <c r="AN26" s="272">
        <f>Volumes!AN26*'ACS 12.1'!AI26</f>
        <v>35174.721555785211</v>
      </c>
      <c r="AO26" s="272">
        <f>Volumes!AO26*'ACS 12.1'!AJ26</f>
        <v>4008.079930343165</v>
      </c>
      <c r="AP26" s="272">
        <f>Volumes!AP26*'ACS 12.1'!AK26</f>
        <v>4765.2987233372278</v>
      </c>
      <c r="AQ26" s="272">
        <f>Volumes!AQ26*'ACS 12.1'!AL26</f>
        <v>2051.583667276499</v>
      </c>
      <c r="AR26" s="317">
        <f>SUM(AL26:AQ26)</f>
        <v>49364.192420410407</v>
      </c>
      <c r="AS26" s="391">
        <f>Volumes!AS26*'ACS 12.1'!AN26</f>
        <v>2694.7746794621844</v>
      </c>
      <c r="AT26" s="272">
        <f>Volumes!AT26*'ACS 12.1'!AO26</f>
        <v>0</v>
      </c>
      <c r="AU26" s="272">
        <f>Volumes!AU26*'ACS 12.1'!AP26</f>
        <v>28035.693619886712</v>
      </c>
      <c r="AV26" s="272">
        <f>Volumes!AV26*'ACS 12.1'!AQ26</f>
        <v>3195.9687031322851</v>
      </c>
      <c r="AW26" s="272">
        <f>Volumes!AW26*'ACS 12.1'!AR26</f>
        <v>3799.7609442778926</v>
      </c>
      <c r="AX26" s="272">
        <f>Volumes!AX26*'ACS 12.1'!AS26</f>
        <v>2078.4913816289854</v>
      </c>
      <c r="AY26" s="317">
        <f>SUM(AS26:AX26)</f>
        <v>39804.689328388056</v>
      </c>
      <c r="AZ26" s="391">
        <f>Volumes!AZ26*'ACS 12.1'!AU26</f>
        <v>2158.357001867807</v>
      </c>
      <c r="BA26" s="272">
        <f>Volumes!BA26*'ACS 12.1'!AV26</f>
        <v>0</v>
      </c>
      <c r="BB26" s="272">
        <f>Volumes!BB26*'ACS 12.1'!AW26</f>
        <v>22339.137719630937</v>
      </c>
      <c r="BC26" s="272">
        <f>Volumes!BC26*'ACS 12.1'!AX26</f>
        <v>2547.7394510358695</v>
      </c>
      <c r="BD26" s="272">
        <f>Volumes!BD26*'ACS 12.1'!AY26</f>
        <v>3029.0662273238768</v>
      </c>
      <c r="BE26" s="272">
        <f>Volumes!BE26*'ACS 12.1'!AZ26</f>
        <v>2105.2010279900946</v>
      </c>
      <c r="BF26" s="317">
        <f>SUM(AZ26:BE26)</f>
        <v>32179.501427848583</v>
      </c>
      <c r="BG26" s="391">
        <f>Volumes!BG26*'ACS 12.1'!BB26</f>
        <v>1728.7177970818389</v>
      </c>
      <c r="BH26" s="272">
        <f>Volumes!BH26*'ACS 12.1'!BC26</f>
        <v>0</v>
      </c>
      <c r="BI26" s="272">
        <f>Volumes!BI26*'ACS 12.1'!BD26</f>
        <v>17781.192905106735</v>
      </c>
      <c r="BJ26" s="272">
        <f>Volumes!BJ26*'ACS 12.1'!BE26</f>
        <v>2029.0307130276117</v>
      </c>
      <c r="BK26" s="272">
        <f>Volumes!BK26*'ACS 12.1'!BF26</f>
        <v>2412.3614385042129</v>
      </c>
      <c r="BL26" s="272">
        <f>Volumes!BL26*'ACS 12.1'!BG26</f>
        <v>1676.591199760428</v>
      </c>
      <c r="BM26" s="317">
        <f>SUM(BG26:BL26)</f>
        <v>25627.894053480824</v>
      </c>
      <c r="BN26" s="391">
        <f>Volumes!BN26*'ACS 12.1'!BI26</f>
        <v>1384.6019075441689</v>
      </c>
      <c r="BO26" s="272">
        <f>Volumes!BO26*'ACS 12.1'!BJ26</f>
        <v>0</v>
      </c>
      <c r="BP26" s="272">
        <f>Volumes!BP26*'ACS 12.1'!BK26</f>
        <v>14149.127993752545</v>
      </c>
      <c r="BQ26" s="272">
        <f>Volumes!BQ26*'ACS 12.1'!BL26</f>
        <v>1615.5079097348582</v>
      </c>
      <c r="BR26" s="272">
        <f>Volumes!BR26*'ACS 12.1'!BM26</f>
        <v>1920.7146348355363</v>
      </c>
      <c r="BS26" s="272">
        <f>Volumes!BS26*'ACS 12.1'!BN26</f>
        <v>1334.8966712106976</v>
      </c>
      <c r="BT26" s="317">
        <f>SUM(BN26:BS26)</f>
        <v>20404.849117077807</v>
      </c>
      <c r="BU26" s="53"/>
      <c r="BV26" s="60"/>
      <c r="BW26" s="53"/>
      <c r="BX26" s="60"/>
      <c r="BY26" s="35"/>
      <c r="BZ26" s="35"/>
      <c r="CA26" s="35"/>
      <c r="CB26" s="35"/>
    </row>
    <row r="27" spans="1:91">
      <c r="B27" s="309" t="s">
        <v>83</v>
      </c>
      <c r="C27" s="391">
        <f>$I27*'2011-15 % split'!C27</f>
        <v>0</v>
      </c>
      <c r="D27" s="272">
        <f>$I27*'2011-15 % split'!D27</f>
        <v>0</v>
      </c>
      <c r="E27" s="272">
        <f>$I27*'2011-15 % split'!E27</f>
        <v>0</v>
      </c>
      <c r="F27" s="272">
        <f>$I27*'2011-15 % split'!F27</f>
        <v>0</v>
      </c>
      <c r="G27" s="272">
        <f>$I27*'2011-15 % split'!G27</f>
        <v>0</v>
      </c>
      <c r="H27" s="684"/>
      <c r="I27" s="317">
        <f>'2011-15 % split'!H93</f>
        <v>0</v>
      </c>
      <c r="J27" s="391">
        <f>$P27*'2011-15 % split'!I27</f>
        <v>0</v>
      </c>
      <c r="K27" s="272">
        <f>$P27*'2011-15 % split'!J27</f>
        <v>0</v>
      </c>
      <c r="L27" s="272">
        <f>$P27*'2011-15 % split'!K27</f>
        <v>0</v>
      </c>
      <c r="M27" s="272">
        <f>$P27*'2011-15 % split'!L27</f>
        <v>0</v>
      </c>
      <c r="N27" s="272">
        <f>$P27*'2011-15 % split'!M27</f>
        <v>0</v>
      </c>
      <c r="O27" s="684"/>
      <c r="P27" s="317">
        <f>'2011-15 % split'!N93</f>
        <v>0</v>
      </c>
      <c r="Q27" s="391">
        <f>$W27*'2011-15 % split'!O27</f>
        <v>0</v>
      </c>
      <c r="R27" s="272">
        <f>$W27*'2011-15 % split'!P27</f>
        <v>0</v>
      </c>
      <c r="S27" s="272">
        <f>$W27*'2011-15 % split'!Q27</f>
        <v>0</v>
      </c>
      <c r="T27" s="272">
        <f>$W27*'2011-15 % split'!R27</f>
        <v>0</v>
      </c>
      <c r="U27" s="272">
        <f>$W27*'2011-15 % split'!S27</f>
        <v>0</v>
      </c>
      <c r="V27" s="684"/>
      <c r="W27" s="317">
        <f>'2011-15 % split'!T93</f>
        <v>0</v>
      </c>
      <c r="X27" s="391">
        <f>$AD27*'2011-15 % split'!U27</f>
        <v>0</v>
      </c>
      <c r="Y27" s="272">
        <f>$AD27*'2011-15 % split'!V27</f>
        <v>0</v>
      </c>
      <c r="Z27" s="272">
        <f>$AD27*'2011-15 % split'!W27</f>
        <v>0</v>
      </c>
      <c r="AA27" s="272">
        <f>$AD27*'2011-15 % split'!X27</f>
        <v>0</v>
      </c>
      <c r="AB27" s="272">
        <f>$AD27*'2011-15 % split'!Y27</f>
        <v>0</v>
      </c>
      <c r="AC27" s="684"/>
      <c r="AD27" s="317"/>
      <c r="AE27" s="391">
        <f>Volumes!AE27*'ACS 12.1'!AA27</f>
        <v>0</v>
      </c>
      <c r="AF27" s="272">
        <f>Volumes!AF27*'ACS 12.1'!AB27</f>
        <v>0</v>
      </c>
      <c r="AG27" s="272">
        <f>Volumes!AG27*'ACS 12.1'!AC27</f>
        <v>0</v>
      </c>
      <c r="AH27" s="272">
        <f>Volumes!AH27*'ACS 12.1'!AD27</f>
        <v>0</v>
      </c>
      <c r="AI27" s="272">
        <f>Volumes!AI27*'ACS 12.1'!AE27</f>
        <v>0</v>
      </c>
      <c r="AJ27" s="684"/>
      <c r="AK27" s="317"/>
      <c r="AL27" s="391">
        <f>Volumes!AL27*'ACS 12.1'!AG27</f>
        <v>0</v>
      </c>
      <c r="AM27" s="272">
        <f>Volumes!AM27*'ACS 12.1'!AH27</f>
        <v>0</v>
      </c>
      <c r="AN27" s="272">
        <f>Volumes!AN27*'ACS 12.1'!AI27</f>
        <v>0</v>
      </c>
      <c r="AO27" s="272">
        <f>Volumes!AO27*'ACS 12.1'!AJ27</f>
        <v>0</v>
      </c>
      <c r="AP27" s="272">
        <f>Volumes!AP27*'ACS 12.1'!AK27</f>
        <v>0</v>
      </c>
      <c r="AQ27" s="272">
        <f>Volumes!AQ27*'ACS 12.1'!AL27</f>
        <v>0</v>
      </c>
      <c r="AR27" s="317"/>
      <c r="AS27" s="391">
        <f>Volumes!AS27*'ACS 12.1'!AN27</f>
        <v>0</v>
      </c>
      <c r="AT27" s="272">
        <f>Volumes!AT27*'ACS 12.1'!AO27</f>
        <v>0</v>
      </c>
      <c r="AU27" s="272">
        <f>Volumes!AU27*'ACS 12.1'!AP27</f>
        <v>0</v>
      </c>
      <c r="AV27" s="272">
        <f>Volumes!AV27*'ACS 12.1'!AQ27</f>
        <v>0</v>
      </c>
      <c r="AW27" s="272">
        <f>Volumes!AW27*'ACS 12.1'!AR27</f>
        <v>0</v>
      </c>
      <c r="AX27" s="272">
        <f>Volumes!AX27*'ACS 12.1'!AS27</f>
        <v>0</v>
      </c>
      <c r="AY27" s="317"/>
      <c r="AZ27" s="391">
        <f>Volumes!AZ27*'ACS 12.1'!AU27</f>
        <v>0</v>
      </c>
      <c r="BA27" s="272">
        <f>Volumes!BA27*'ACS 12.1'!AV27</f>
        <v>0</v>
      </c>
      <c r="BB27" s="272">
        <f>Volumes!BB27*'ACS 12.1'!AW27</f>
        <v>0</v>
      </c>
      <c r="BC27" s="272">
        <f>Volumes!BC27*'ACS 12.1'!AX27</f>
        <v>0</v>
      </c>
      <c r="BD27" s="272">
        <f>Volumes!BD27*'ACS 12.1'!AY27</f>
        <v>0</v>
      </c>
      <c r="BE27" s="272">
        <f>Volumes!BE27*'ACS 12.1'!AZ27</f>
        <v>0</v>
      </c>
      <c r="BF27" s="317"/>
      <c r="BG27" s="391">
        <f>Volumes!BG27*'ACS 12.1'!BB27</f>
        <v>0</v>
      </c>
      <c r="BH27" s="272">
        <f>Volumes!BH27*'ACS 12.1'!BC27</f>
        <v>0</v>
      </c>
      <c r="BI27" s="272">
        <f>Volumes!BI27*'ACS 12.1'!BD27</f>
        <v>0</v>
      </c>
      <c r="BJ27" s="272">
        <f>Volumes!BJ27*'ACS 12.1'!BE27</f>
        <v>0</v>
      </c>
      <c r="BK27" s="272">
        <f>Volumes!BK27*'ACS 12.1'!BF27</f>
        <v>0</v>
      </c>
      <c r="BL27" s="272">
        <f>Volumes!BL27*'ACS 12.1'!BG27</f>
        <v>0</v>
      </c>
      <c r="BM27" s="317"/>
      <c r="BN27" s="391">
        <f>Volumes!BN27*'ACS 12.1'!BI27</f>
        <v>0</v>
      </c>
      <c r="BO27" s="272">
        <f>Volumes!BO27*'ACS 12.1'!BJ27</f>
        <v>0</v>
      </c>
      <c r="BP27" s="272">
        <f>Volumes!BP27*'ACS 12.1'!BK27</f>
        <v>0</v>
      </c>
      <c r="BQ27" s="272">
        <f>Volumes!BQ27*'ACS 12.1'!BL27</f>
        <v>0</v>
      </c>
      <c r="BR27" s="272">
        <f>Volumes!BR27*'ACS 12.1'!BM27</f>
        <v>0</v>
      </c>
      <c r="BS27" s="272">
        <f>Volumes!BS27*'ACS 12.1'!BN27</f>
        <v>0</v>
      </c>
      <c r="BT27" s="317"/>
      <c r="BU27" s="53"/>
      <c r="BV27" s="60"/>
      <c r="BW27" s="53"/>
      <c r="BX27" s="60"/>
      <c r="BY27" s="35"/>
      <c r="BZ27" s="35"/>
      <c r="CA27" s="35"/>
      <c r="CB27" s="35"/>
    </row>
    <row r="28" spans="1:91">
      <c r="B28" s="309" t="s">
        <v>404</v>
      </c>
      <c r="C28" s="391">
        <f>$I28*'2011-15 % split'!C30</f>
        <v>0</v>
      </c>
      <c r="D28" s="272">
        <f>$I28*'2011-15 % split'!D30</f>
        <v>0</v>
      </c>
      <c r="E28" s="272">
        <f>$I28*'2011-15 % split'!E30</f>
        <v>0</v>
      </c>
      <c r="F28" s="272">
        <f>$I28*'2011-15 % split'!F30</f>
        <v>0</v>
      </c>
      <c r="G28" s="272">
        <f>$I28*'2011-15 % split'!G30</f>
        <v>0</v>
      </c>
      <c r="H28" s="684"/>
      <c r="I28" s="317">
        <f>'2011-15 % split'!H96</f>
        <v>0</v>
      </c>
      <c r="J28" s="391">
        <f>$P28*'2011-15 % split'!I30</f>
        <v>0</v>
      </c>
      <c r="K28" s="272">
        <f>$P28*'2011-15 % split'!J30</f>
        <v>0</v>
      </c>
      <c r="L28" s="272">
        <f>$P28*'2011-15 % split'!K30</f>
        <v>0</v>
      </c>
      <c r="M28" s="272">
        <f>$P28*'2011-15 % split'!L30</f>
        <v>0</v>
      </c>
      <c r="N28" s="272">
        <f>$P28*'2011-15 % split'!M30</f>
        <v>0</v>
      </c>
      <c r="O28" s="684"/>
      <c r="P28" s="317">
        <f>'2011-15 % split'!N96</f>
        <v>0</v>
      </c>
      <c r="Q28" s="391">
        <f>$W28*'2011-15 % split'!O30</f>
        <v>0</v>
      </c>
      <c r="R28" s="272">
        <f>$W28*'2011-15 % split'!P30</f>
        <v>0</v>
      </c>
      <c r="S28" s="272">
        <f>$W28*'2011-15 % split'!Q30</f>
        <v>0</v>
      </c>
      <c r="T28" s="272">
        <f>$W28*'2011-15 % split'!R30</f>
        <v>0</v>
      </c>
      <c r="U28" s="272">
        <f>$W28*'2011-15 % split'!S30</f>
        <v>0</v>
      </c>
      <c r="V28" s="684"/>
      <c r="W28" s="317">
        <f>'2011-15 % split'!T96</f>
        <v>0</v>
      </c>
      <c r="X28" s="391">
        <f>$AD28*'2011-15 % split'!U30</f>
        <v>0</v>
      </c>
      <c r="Y28" s="272">
        <f>$AD28*'2011-15 % split'!V30</f>
        <v>0</v>
      </c>
      <c r="Z28" s="272">
        <f>$AD28*'2011-15 % split'!W30</f>
        <v>0</v>
      </c>
      <c r="AA28" s="272">
        <f>$AD28*'2011-15 % split'!X30</f>
        <v>0</v>
      </c>
      <c r="AB28" s="272">
        <f>$AD28*'2011-15 % split'!Y30</f>
        <v>0</v>
      </c>
      <c r="AC28" s="684"/>
      <c r="AD28" s="317">
        <f>'2011-15 % split'!Z96</f>
        <v>0</v>
      </c>
      <c r="AE28" s="391">
        <f>Volumes!AE28*'ACS 12.1'!AA28</f>
        <v>24518.947409365992</v>
      </c>
      <c r="AF28" s="272">
        <f>Volumes!AF28*'ACS 12.1'!AB28</f>
        <v>0</v>
      </c>
      <c r="AG28" s="272">
        <f>Volumes!AG28*'ACS 12.1'!AC28</f>
        <v>351768.89259063406</v>
      </c>
      <c r="AH28" s="272">
        <f>Volumes!AH28*'ACS 12.1'!AD28</f>
        <v>0</v>
      </c>
      <c r="AI28" s="272">
        <f>Volumes!AI28*'ACS 12.1'!AE28</f>
        <v>0</v>
      </c>
      <c r="AJ28" s="684"/>
      <c r="AK28" s="317">
        <f>SUM(AE28:AI28)</f>
        <v>376287.84</v>
      </c>
      <c r="AL28" s="391">
        <f>Volumes!AL28*'ACS 12.1'!AG28</f>
        <v>36977.698606675207</v>
      </c>
      <c r="AM28" s="272">
        <f>Volumes!AM28*'ACS 12.1'!AH28</f>
        <v>0</v>
      </c>
      <c r="AN28" s="272">
        <f>Volumes!AN28*'ACS 12.1'!AI28</f>
        <v>386588.48250253592</v>
      </c>
      <c r="AO28" s="272">
        <f>Volumes!AO28*'ACS 12.1'!AJ28</f>
        <v>44050.882835357952</v>
      </c>
      <c r="AP28" s="272">
        <f>Volumes!AP28*'ACS 12.1'!AK28</f>
        <v>52373.111161791727</v>
      </c>
      <c r="AQ28" s="272">
        <f>Volumes!AQ28*'ACS 12.1'!AL28</f>
        <v>36399.312257445265</v>
      </c>
      <c r="AR28" s="317">
        <f t="shared" ref="AR28:AR29" si="11">SUM(AL28:AQ28)</f>
        <v>556389.48736380611</v>
      </c>
      <c r="AS28" s="391">
        <f>Volumes!AS28*'ACS 12.1'!AN28</f>
        <v>37629.942261166245</v>
      </c>
      <c r="AT28" s="272">
        <f>Volumes!AT28*'ACS 12.1'!AO28</f>
        <v>0</v>
      </c>
      <c r="AU28" s="272">
        <f>Volumes!AU28*'ACS 12.1'!AP28</f>
        <v>391491.55593915342</v>
      </c>
      <c r="AV28" s="272">
        <f>Volumes!AV28*'ACS 12.1'!AQ28</f>
        <v>44628.635812833243</v>
      </c>
      <c r="AW28" s="272">
        <f>Volumes!AW28*'ACS 12.1'!AR28</f>
        <v>53060.015009473129</v>
      </c>
      <c r="AX28" s="272">
        <f>Volumes!AX28*'ACS 12.1'!AS28</f>
        <v>36876.710431583822</v>
      </c>
      <c r="AY28" s="317">
        <f t="shared" ref="AY28:AY29" si="12">SUM(AS28:AX28)</f>
        <v>563686.8594542098</v>
      </c>
      <c r="AZ28" s="391">
        <f>Volumes!AZ28*'ACS 12.1'!AU28</f>
        <v>38293.690736153396</v>
      </c>
      <c r="BA28" s="272">
        <f>Volumes!BA28*'ACS 12.1'!AV28</f>
        <v>0</v>
      </c>
      <c r="BB28" s="272">
        <f>Volumes!BB28*'ACS 12.1'!AW28</f>
        <v>396342.23180298496</v>
      </c>
      <c r="BC28" s="272">
        <f>Volumes!BC28*'ACS 12.1'!AX28</f>
        <v>45202.135944070389</v>
      </c>
      <c r="BD28" s="272">
        <f>Volumes!BD28*'ACS 12.1'!AY28</f>
        <v>53741.862550119382</v>
      </c>
      <c r="BE28" s="272">
        <f>Volumes!BE28*'ACS 12.1'!AZ28</f>
        <v>37350.594472332974</v>
      </c>
      <c r="BF28" s="317">
        <f t="shared" ref="BF28:BF29" si="13">SUM(AZ28:BE28)</f>
        <v>570930.51550566114</v>
      </c>
      <c r="BG28" s="391">
        <f>Volumes!BG28*'ACS 12.1'!BB28</f>
        <v>38969.146963307401</v>
      </c>
      <c r="BH28" s="272">
        <f>Volumes!BH28*'ACS 12.1'!BC28</f>
        <v>0</v>
      </c>
      <c r="BI28" s="272">
        <f>Volumes!BI28*'ACS 12.1'!BD28</f>
        <v>400827.66584095045</v>
      </c>
      <c r="BJ28" s="272">
        <f>Volumes!BJ28*'ACS 12.1'!BE28</f>
        <v>45738.868531642809</v>
      </c>
      <c r="BK28" s="272">
        <f>Volumes!BK28*'ACS 12.1'!BF28</f>
        <v>54379.996309620874</v>
      </c>
      <c r="BL28" s="272">
        <f>Volumes!BL28*'ACS 12.1'!BG28</f>
        <v>37794.097435186508</v>
      </c>
      <c r="BM28" s="317">
        <f t="shared" ref="BM28:BM29" si="14">SUM(BG28:BL28)</f>
        <v>577709.77508070809</v>
      </c>
      <c r="BN28" s="391">
        <f>Volumes!BN28*'ACS 12.1'!BI28</f>
        <v>39656.517453778077</v>
      </c>
      <c r="BO28" s="272">
        <f>Volumes!BO28*'ACS 12.1'!BJ28</f>
        <v>0</v>
      </c>
      <c r="BP28" s="272">
        <f>Volumes!BP28*'ACS 12.1'!BK28</f>
        <v>405246.54644973361</v>
      </c>
      <c r="BQ28" s="272">
        <f>Volumes!BQ28*'ACS 12.1'!BL28</f>
        <v>46269.918645965212</v>
      </c>
      <c r="BR28" s="272">
        <f>Volumes!BR28*'ACS 12.1'!BM28</f>
        <v>55011.374045541415</v>
      </c>
      <c r="BS28" s="272">
        <f>Volumes!BS28*'ACS 12.1'!BN28</f>
        <v>38232.904961651278</v>
      </c>
      <c r="BT28" s="317">
        <f t="shared" ref="BT28:BT29" si="15">SUM(BN28:BS28)</f>
        <v>584417.2615566696</v>
      </c>
      <c r="BU28" s="53"/>
      <c r="BV28" s="60"/>
      <c r="BW28" s="53"/>
      <c r="BX28" s="60"/>
      <c r="BY28" s="35"/>
      <c r="BZ28" s="35"/>
      <c r="CA28" s="35"/>
      <c r="CB28" s="35"/>
    </row>
    <row r="29" spans="1:91">
      <c r="B29" s="309" t="s">
        <v>407</v>
      </c>
      <c r="C29" s="391"/>
      <c r="D29" s="272"/>
      <c r="E29" s="272"/>
      <c r="F29" s="272"/>
      <c r="G29" s="272"/>
      <c r="H29" s="684"/>
      <c r="I29" s="317"/>
      <c r="J29" s="391"/>
      <c r="K29" s="272"/>
      <c r="L29" s="272"/>
      <c r="M29" s="272"/>
      <c r="N29" s="272"/>
      <c r="O29" s="684"/>
      <c r="P29" s="317"/>
      <c r="Q29" s="391"/>
      <c r="R29" s="272"/>
      <c r="S29" s="272"/>
      <c r="T29" s="272"/>
      <c r="U29" s="272"/>
      <c r="V29" s="684"/>
      <c r="W29" s="317"/>
      <c r="X29" s="391"/>
      <c r="Y29" s="272"/>
      <c r="Z29" s="272"/>
      <c r="AA29" s="272"/>
      <c r="AB29" s="272"/>
      <c r="AC29" s="684"/>
      <c r="AD29" s="317"/>
      <c r="AE29" s="391"/>
      <c r="AF29" s="272"/>
      <c r="AG29" s="272"/>
      <c r="AH29" s="272"/>
      <c r="AI29" s="272"/>
      <c r="AJ29" s="684"/>
      <c r="AK29" s="317"/>
      <c r="AL29" s="391">
        <f>Volumes!AL29*'ACS 12.1'!AG29</f>
        <v>15493.644084331994</v>
      </c>
      <c r="AM29" s="272">
        <f>Volumes!AM29*'ACS 12.1'!AH29</f>
        <v>0</v>
      </c>
      <c r="AN29" s="272">
        <f>Volumes!AN29*'ACS 12.1'!AI29</f>
        <v>0</v>
      </c>
      <c r="AO29" s="272">
        <f>Volumes!AO29*'ACS 12.1'!AJ29</f>
        <v>1611.3389847705273</v>
      </c>
      <c r="AP29" s="272">
        <f>Volumes!AP29*'ACS 12.1'!AK29</f>
        <v>1915.7581037394823</v>
      </c>
      <c r="AQ29" s="272">
        <f>Volumes!AQ29*'ACS 12.1'!AL29</f>
        <v>8330.5705596190455</v>
      </c>
      <c r="AR29" s="317">
        <f t="shared" si="11"/>
        <v>27351.311732461047</v>
      </c>
      <c r="AS29" s="391">
        <f>Volumes!AS29*'ACS 12.1'!AN29</f>
        <v>39452.846038523872</v>
      </c>
      <c r="AT29" s="272">
        <f>Volumes!AT29*'ACS 12.1'!AO29</f>
        <v>0</v>
      </c>
      <c r="AU29" s="272">
        <f>Volumes!AU29*'ACS 12.1'!AP29</f>
        <v>0</v>
      </c>
      <c r="AV29" s="272">
        <f>Volumes!AV29*'ACS 12.1'!AQ29</f>
        <v>4103.095988006482</v>
      </c>
      <c r="AW29" s="272">
        <f>Volumes!AW29*'ACS 12.1'!AR29</f>
        <v>4878.2655069713992</v>
      </c>
      <c r="AX29" s="272">
        <f>Volumes!AX29*'ACS 12.1'!AS29</f>
        <v>8477.5121484831252</v>
      </c>
      <c r="AY29" s="317">
        <f t="shared" si="12"/>
        <v>56911.719681984883</v>
      </c>
      <c r="AZ29" s="391">
        <f>Volumes!AZ29*'ACS 12.1'!AU29</f>
        <v>100389.93979084695</v>
      </c>
      <c r="BA29" s="272">
        <f>Volumes!BA29*'ACS 12.1'!AV29</f>
        <v>0</v>
      </c>
      <c r="BB29" s="272">
        <f>Volumes!BB29*'ACS 12.1'!AW29</f>
        <v>0</v>
      </c>
      <c r="BC29" s="272">
        <f>Volumes!BC29*'ACS 12.1'!AX29</f>
        <v>10440.553738248082</v>
      </c>
      <c r="BD29" s="272">
        <f>Volumes!BD29*'ACS 12.1'!AY29</f>
        <v>12413.015275258644</v>
      </c>
      <c r="BE29" s="272">
        <f>Volumes!BE29*'ACS 12.1'!AZ29</f>
        <v>8627.0456163047584</v>
      </c>
      <c r="BF29" s="317">
        <f t="shared" si="13"/>
        <v>131870.55442065845</v>
      </c>
      <c r="BG29" s="391">
        <f>Volumes!BG29*'ACS 12.1'!BB29</f>
        <v>255401.75431912832</v>
      </c>
      <c r="BH29" s="272">
        <f>Volumes!BH29*'ACS 12.1'!BC29</f>
        <v>0</v>
      </c>
      <c r="BI29" s="272">
        <f>Volumes!BI29*'ACS 12.1'!BD29</f>
        <v>0</v>
      </c>
      <c r="BJ29" s="272">
        <f>Volumes!BJ29*'ACS 12.1'!BE29</f>
        <v>26561.782449189344</v>
      </c>
      <c r="BK29" s="272">
        <f>Volumes!BK29*'ACS 12.1'!BF29</f>
        <v>31579.916118051577</v>
      </c>
      <c r="BL29" s="272">
        <f>Volumes!BL29*'ACS 12.1'!BG29</f>
        <v>21948.041702045848</v>
      </c>
      <c r="BM29" s="317">
        <f t="shared" si="14"/>
        <v>335491.49458841508</v>
      </c>
      <c r="BN29" s="391">
        <f>Volumes!BN29*'ACS 12.1'!BI29</f>
        <v>649785.57334062469</v>
      </c>
      <c r="BO29" s="272">
        <f>Volumes!BO29*'ACS 12.1'!BJ29</f>
        <v>0</v>
      </c>
      <c r="BP29" s="272">
        <f>Volumes!BP29*'ACS 12.1'!BK29</f>
        <v>0</v>
      </c>
      <c r="BQ29" s="272">
        <f>Volumes!BQ29*'ACS 12.1'!BL29</f>
        <v>67577.699627424969</v>
      </c>
      <c r="BR29" s="272">
        <f>Volumes!BR29*'ACS 12.1'!BM29</f>
        <v>80344.686572421575</v>
      </c>
      <c r="BS29" s="272">
        <f>Volumes!BS29*'ACS 12.1'!BN29</f>
        <v>55839.557167832994</v>
      </c>
      <c r="BT29" s="317">
        <f t="shared" si="15"/>
        <v>853547.51670830417</v>
      </c>
      <c r="BU29" s="53"/>
      <c r="BV29" s="60"/>
      <c r="BW29" s="53"/>
      <c r="BX29" s="60"/>
      <c r="BY29" s="35"/>
      <c r="BZ29" s="35"/>
      <c r="CA29" s="35"/>
      <c r="CB29" s="35"/>
    </row>
    <row r="30" spans="1:91">
      <c r="B30" s="309"/>
      <c r="C30" s="391"/>
      <c r="D30" s="272"/>
      <c r="E30" s="272"/>
      <c r="F30" s="272"/>
      <c r="G30" s="272"/>
      <c r="H30" s="684"/>
      <c r="I30" s="317"/>
      <c r="J30" s="391"/>
      <c r="K30" s="272"/>
      <c r="L30" s="272"/>
      <c r="M30" s="272"/>
      <c r="N30" s="272"/>
      <c r="O30" s="684"/>
      <c r="P30" s="317"/>
      <c r="Q30" s="391">
        <f>$W30*'2011-15 % split'!O30</f>
        <v>0</v>
      </c>
      <c r="R30" s="272">
        <f>$W30*'2011-15 % split'!P30</f>
        <v>0</v>
      </c>
      <c r="S30" s="272">
        <f>$W30*'2011-15 % split'!Q30</f>
        <v>0</v>
      </c>
      <c r="T30" s="272">
        <f>$W30*'2011-15 % split'!R30</f>
        <v>0</v>
      </c>
      <c r="U30" s="272">
        <f>$W30*'2011-15 % split'!S30</f>
        <v>0</v>
      </c>
      <c r="V30" s="684"/>
      <c r="W30" s="317"/>
      <c r="X30" s="391"/>
      <c r="Y30" s="272"/>
      <c r="Z30" s="272"/>
      <c r="AA30" s="272"/>
      <c r="AB30" s="272"/>
      <c r="AC30" s="684"/>
      <c r="AD30" s="317"/>
      <c r="AE30" s="391"/>
      <c r="AF30" s="272"/>
      <c r="AG30" s="272"/>
      <c r="AH30" s="272"/>
      <c r="AI30" s="272"/>
      <c r="AJ30" s="684"/>
      <c r="AK30" s="317"/>
      <c r="AL30" s="391"/>
      <c r="AM30" s="272"/>
      <c r="AN30" s="272"/>
      <c r="AO30" s="272"/>
      <c r="AP30" s="272"/>
      <c r="AQ30" s="272"/>
      <c r="AR30" s="317"/>
      <c r="AS30" s="391"/>
      <c r="AT30" s="272"/>
      <c r="AU30" s="272"/>
      <c r="AV30" s="272"/>
      <c r="AW30" s="272"/>
      <c r="AX30" s="272"/>
      <c r="AY30" s="317"/>
      <c r="AZ30" s="391"/>
      <c r="BA30" s="272"/>
      <c r="BB30" s="272"/>
      <c r="BC30" s="272"/>
      <c r="BD30" s="272"/>
      <c r="BE30" s="272"/>
      <c r="BF30" s="317"/>
      <c r="BG30" s="391"/>
      <c r="BH30" s="272"/>
      <c r="BI30" s="272"/>
      <c r="BJ30" s="272"/>
      <c r="BK30" s="272"/>
      <c r="BL30" s="272"/>
      <c r="BM30" s="317"/>
      <c r="BN30" s="391"/>
      <c r="BO30" s="272"/>
      <c r="BP30" s="272"/>
      <c r="BQ30" s="272"/>
      <c r="BR30" s="272"/>
      <c r="BS30" s="272"/>
      <c r="BT30" s="317"/>
      <c r="BU30" s="53"/>
      <c r="BV30" s="53"/>
      <c r="BW30" s="53"/>
      <c r="BX30" s="53"/>
      <c r="BY30" s="35"/>
      <c r="BZ30" s="35"/>
      <c r="CA30" s="35"/>
      <c r="CB30" s="35"/>
    </row>
    <row r="31" spans="1:91" s="54" customFormat="1">
      <c r="A31"/>
      <c r="B31" s="309" t="s">
        <v>59</v>
      </c>
      <c r="C31" s="391">
        <f>$I31*'2011-15 % split'!C31</f>
        <v>3295487.9199999976</v>
      </c>
      <c r="D31" s="272">
        <f>$I31*'2011-15 % split'!D31</f>
        <v>0</v>
      </c>
      <c r="E31" s="272">
        <f>$I31*'2011-15 % split'!E31</f>
        <v>0</v>
      </c>
      <c r="F31" s="272">
        <f>$I31*'2011-15 % split'!F31</f>
        <v>0</v>
      </c>
      <c r="G31" s="272">
        <f>$I31*'2011-15 % split'!G31</f>
        <v>0</v>
      </c>
      <c r="H31" s="684"/>
      <c r="I31" s="317">
        <f>'2011-15 % split'!H97</f>
        <v>3295487.9199999976</v>
      </c>
      <c r="J31" s="391">
        <f>$P31*'2011-15 % split'!I31</f>
        <v>3901430.8300002115</v>
      </c>
      <c r="K31" s="272">
        <f>$P31*'2011-15 % split'!J31</f>
        <v>0</v>
      </c>
      <c r="L31" s="272">
        <f>$P31*'2011-15 % split'!K31</f>
        <v>0</v>
      </c>
      <c r="M31" s="272">
        <f>$P31*'2011-15 % split'!L31</f>
        <v>0</v>
      </c>
      <c r="N31" s="272">
        <f>$P31*'2011-15 % split'!M31</f>
        <v>0</v>
      </c>
      <c r="O31" s="684"/>
      <c r="P31" s="317">
        <f>'2011-15 % split'!N97</f>
        <v>3901430.8300002115</v>
      </c>
      <c r="Q31" s="391">
        <f>$W31*'2011-15 % split'!O31</f>
        <v>2593910.9499999522</v>
      </c>
      <c r="R31" s="272">
        <f>$W31*'2011-15 % split'!P31</f>
        <v>0</v>
      </c>
      <c r="S31" s="272">
        <f>$W31*'2011-15 % split'!Q31</f>
        <v>0</v>
      </c>
      <c r="T31" s="272">
        <f>$W31*'2011-15 % split'!R31</f>
        <v>0</v>
      </c>
      <c r="U31" s="272">
        <f>$W31*'2011-15 % split'!S31</f>
        <v>0</v>
      </c>
      <c r="V31" s="684"/>
      <c r="W31" s="317">
        <f>'2011-15 % split'!T97</f>
        <v>2593910.9499999522</v>
      </c>
      <c r="X31" s="391">
        <f>$AD31*'2011-15 % split'!U31</f>
        <v>2844835.7099999986</v>
      </c>
      <c r="Y31" s="272">
        <f>$AD31*'2011-15 % split'!V31</f>
        <v>0</v>
      </c>
      <c r="Z31" s="272">
        <f>$AD31*'2011-15 % split'!W31</f>
        <v>0</v>
      </c>
      <c r="AA31" s="272">
        <f>$AD31*'2011-15 % split'!X31</f>
        <v>0</v>
      </c>
      <c r="AB31" s="272">
        <f>$AD31*'2011-15 % split'!Y31</f>
        <v>0</v>
      </c>
      <c r="AC31" s="684"/>
      <c r="AD31" s="317">
        <f>'2011-15 % split'!Z97</f>
        <v>2844835.7099999986</v>
      </c>
      <c r="AE31" s="391">
        <f>Volumes!AE31*'ACS 12.1'!AA31</f>
        <v>2987504.4580270774</v>
      </c>
      <c r="AF31" s="272">
        <f>Volumes!AF31*'ACS 12.1'!AB31</f>
        <v>0</v>
      </c>
      <c r="AG31" s="272">
        <f>Volumes!AG31*'ACS 12.1'!AC31</f>
        <v>0</v>
      </c>
      <c r="AH31" s="272">
        <f>Volumes!AH31*'ACS 12.1'!AD31</f>
        <v>0</v>
      </c>
      <c r="AI31" s="272">
        <f>Volumes!AI31*'ACS 12.1'!AE31</f>
        <v>0</v>
      </c>
      <c r="AJ31" s="684"/>
      <c r="AK31" s="317">
        <f t="shared" si="0"/>
        <v>2987504.4580270774</v>
      </c>
      <c r="AL31" s="391">
        <f>Volumes!AL31*'ACS 12.1'!AG31</f>
        <v>3020123.0192431528</v>
      </c>
      <c r="AM31" s="272">
        <f>Volumes!AM31*'ACS 12.1'!AH31</f>
        <v>0</v>
      </c>
      <c r="AN31" s="272">
        <f>Volumes!AN31*'ACS 12.1'!AI31</f>
        <v>0</v>
      </c>
      <c r="AO31" s="272">
        <f>Volumes!AO31*'ACS 12.1'!AJ31</f>
        <v>314092.7940012879</v>
      </c>
      <c r="AP31" s="272">
        <f>Volumes!AP31*'ACS 12.1'!AK31</f>
        <v>373432.17108337738</v>
      </c>
      <c r="AQ31" s="272">
        <f>Volumes!AQ31*'ACS 12.1'!AL31</f>
        <v>268073.79872191336</v>
      </c>
      <c r="AR31" s="317">
        <f t="shared" ref="AR31:AR34" si="16">SUM(AL31:AQ31)</f>
        <v>3975721.783049731</v>
      </c>
      <c r="AS31" s="391">
        <f>Volumes!AS31*'ACS 12.1'!AN31</f>
        <v>3123541.0962466737</v>
      </c>
      <c r="AT31" s="272">
        <f>Volumes!AT31*'ACS 12.1'!AO31</f>
        <v>0</v>
      </c>
      <c r="AU31" s="272">
        <f>Volumes!AU31*'ACS 12.1'!AP31</f>
        <v>0</v>
      </c>
      <c r="AV31" s="272">
        <f>Volumes!AV31*'ACS 12.1'!AQ31</f>
        <v>324848.27400965401</v>
      </c>
      <c r="AW31" s="272">
        <f>Volumes!AW31*'ACS 12.1'!AR31</f>
        <v>386219.60946870869</v>
      </c>
      <c r="AX31" s="272">
        <f>Volumes!AX31*'ACS 12.1'!AS31</f>
        <v>272802.30916848098</v>
      </c>
      <c r="AY31" s="317">
        <f t="shared" ref="AY31:AY34" si="17">SUM(AS31:AX31)</f>
        <v>4107411.2888935171</v>
      </c>
      <c r="AZ31" s="391">
        <f>Volumes!AZ31*'ACS 12.1'!AU31</f>
        <v>3230500.5186135997</v>
      </c>
      <c r="BA31" s="272">
        <f>Volumes!BA31*'ACS 12.1'!AV31</f>
        <v>0</v>
      </c>
      <c r="BB31" s="272">
        <f>Volumes!BB31*'ACS 12.1'!AW31</f>
        <v>0</v>
      </c>
      <c r="BC31" s="272">
        <f>Volumes!BC31*'ACS 12.1'!AX31</f>
        <v>335972.05393581436</v>
      </c>
      <c r="BD31" s="272">
        <f>Volumes!BD31*'ACS 12.1'!AY31</f>
        <v>399444.92812553444</v>
      </c>
      <c r="BE31" s="272">
        <f>Volumes!BE31*'ACS 12.1'!AZ31</f>
        <v>277614.22504724644</v>
      </c>
      <c r="BF31" s="317">
        <f t="shared" ref="BF31:BF34" si="18">SUM(AZ31:BE31)</f>
        <v>4243531.7257221946</v>
      </c>
      <c r="BG31" s="391">
        <f>Volumes!BG31*'ACS 12.1'!BB31</f>
        <v>3341122.5526384334</v>
      </c>
      <c r="BH31" s="272">
        <f>Volumes!BH31*'ACS 12.1'!BC31</f>
        <v>0</v>
      </c>
      <c r="BI31" s="272">
        <f>Volumes!BI31*'ACS 12.1'!BD31</f>
        <v>0</v>
      </c>
      <c r="BJ31" s="272">
        <f>Volumes!BJ31*'ACS 12.1'!BE31</f>
        <v>347476.74547439703</v>
      </c>
      <c r="BK31" s="272">
        <f>Volumes!BK31*'ACS 12.1'!BF31</f>
        <v>413123.121388637</v>
      </c>
      <c r="BL31" s="272">
        <f>Volumes!BL31*'ACS 12.1'!BG31</f>
        <v>287120.56936510274</v>
      </c>
      <c r="BM31" s="317">
        <f t="shared" ref="BM31:BM34" si="19">SUM(BG31:BL31)</f>
        <v>4388842.9888665704</v>
      </c>
      <c r="BN31" s="391">
        <f>Volumes!BN31*'ACS 12.1'!BI31</f>
        <v>3455532.6171375797</v>
      </c>
      <c r="BO31" s="272">
        <f>Volumes!BO31*'ACS 12.1'!BJ31</f>
        <v>0</v>
      </c>
      <c r="BP31" s="272">
        <f>Volumes!BP31*'ACS 12.1'!BK31</f>
        <v>0</v>
      </c>
      <c r="BQ31" s="272">
        <f>Volumes!BQ31*'ACS 12.1'!BL31</f>
        <v>359375.39218230825</v>
      </c>
      <c r="BR31" s="272">
        <f>Volumes!BR31*'ACS 12.1'!BM31</f>
        <v>427269.69704382744</v>
      </c>
      <c r="BS31" s="272">
        <f>Volumes!BS31*'ACS 12.1'!BN31</f>
        <v>296952.4394454601</v>
      </c>
      <c r="BT31" s="317">
        <f t="shared" ref="BT31:BT34" si="20">SUM(BN31:BS31)</f>
        <v>4539130.1458091754</v>
      </c>
      <c r="BU31" s="53"/>
      <c r="BV31" s="53"/>
      <c r="BW31" s="53"/>
      <c r="BX31" s="53"/>
      <c r="BY31" s="35"/>
      <c r="BZ31" s="35"/>
      <c r="CA31" s="35"/>
      <c r="CB31" s="35"/>
      <c r="CC31"/>
      <c r="CD31"/>
      <c r="CE31"/>
      <c r="CF31"/>
      <c r="CG31"/>
      <c r="CH31"/>
      <c r="CI31"/>
      <c r="CJ31"/>
      <c r="CK31"/>
      <c r="CL31"/>
      <c r="CM31"/>
    </row>
    <row r="32" spans="1:91" s="54" customFormat="1">
      <c r="A32" s="338"/>
      <c r="B32" s="309" t="s">
        <v>60</v>
      </c>
      <c r="C32" s="391">
        <f>$I32*'2011-15 % split'!C32</f>
        <v>263336.49000000261</v>
      </c>
      <c r="D32" s="272">
        <f>$I32*'2011-15 % split'!D32</f>
        <v>0</v>
      </c>
      <c r="E32" s="272">
        <f>$I32*'2011-15 % split'!E32</f>
        <v>0</v>
      </c>
      <c r="F32" s="272">
        <f>$I32*'2011-15 % split'!F32</f>
        <v>0</v>
      </c>
      <c r="G32" s="272">
        <f>$I32*'2011-15 % split'!G32</f>
        <v>0</v>
      </c>
      <c r="H32" s="684"/>
      <c r="I32" s="317">
        <f>'2011-15 % split'!H98</f>
        <v>263336.49000000261</v>
      </c>
      <c r="J32" s="391">
        <f>$P32*'2011-15 % split'!I32</f>
        <v>393389.34999999875</v>
      </c>
      <c r="K32" s="272">
        <f>$P32*'2011-15 % split'!J32</f>
        <v>0</v>
      </c>
      <c r="L32" s="272">
        <f>$P32*'2011-15 % split'!K32</f>
        <v>0</v>
      </c>
      <c r="M32" s="272">
        <f>$P32*'2011-15 % split'!L32</f>
        <v>0</v>
      </c>
      <c r="N32" s="272">
        <f>$P32*'2011-15 % split'!M32</f>
        <v>0</v>
      </c>
      <c r="O32" s="684"/>
      <c r="P32" s="317">
        <f>'2011-15 % split'!N98</f>
        <v>393389.34999999875</v>
      </c>
      <c r="Q32" s="391">
        <f>$W32*'2011-15 % split'!O32</f>
        <v>277741.24999999901</v>
      </c>
      <c r="R32" s="272">
        <f>$W32*'2011-15 % split'!P32</f>
        <v>0</v>
      </c>
      <c r="S32" s="272">
        <f>$W32*'2011-15 % split'!Q32</f>
        <v>0</v>
      </c>
      <c r="T32" s="272">
        <f>$W32*'2011-15 % split'!R32</f>
        <v>0</v>
      </c>
      <c r="U32" s="272">
        <f>$W32*'2011-15 % split'!S32</f>
        <v>0</v>
      </c>
      <c r="V32" s="684"/>
      <c r="W32" s="317">
        <f>'2011-15 % split'!T98</f>
        <v>277741.24999999901</v>
      </c>
      <c r="X32" s="391">
        <f>$AD32*'2011-15 % split'!U32</f>
        <v>547319.82999999612</v>
      </c>
      <c r="Y32" s="272">
        <f>$AD32*'2011-15 % split'!V32</f>
        <v>0</v>
      </c>
      <c r="Z32" s="272">
        <f>$AD32*'2011-15 % split'!W32</f>
        <v>0</v>
      </c>
      <c r="AA32" s="272">
        <f>$AD32*'2011-15 % split'!X32</f>
        <v>0</v>
      </c>
      <c r="AB32" s="272">
        <f>$AD32*'2011-15 % split'!Y32</f>
        <v>0</v>
      </c>
      <c r="AC32" s="684"/>
      <c r="AD32" s="317">
        <f>'2011-15 % split'!Z98</f>
        <v>547319.82999999612</v>
      </c>
      <c r="AE32" s="391">
        <f>Volumes!AE32*'ACS 12.1'!AA32</f>
        <v>574768.90530168952</v>
      </c>
      <c r="AF32" s="272">
        <f>Volumes!AF32*'ACS 12.1'!AB32</f>
        <v>0</v>
      </c>
      <c r="AG32" s="272">
        <f>Volumes!AG32*'ACS 12.1'!AC32</f>
        <v>0</v>
      </c>
      <c r="AH32" s="272">
        <f>Volumes!AH32*'ACS 12.1'!AD32</f>
        <v>0</v>
      </c>
      <c r="AI32" s="272">
        <f>Volumes!AI32*'ACS 12.1'!AE32</f>
        <v>0</v>
      </c>
      <c r="AJ32" s="684"/>
      <c r="AK32" s="317">
        <f t="shared" si="0"/>
        <v>574768.90530168952</v>
      </c>
      <c r="AL32" s="391">
        <f>Volumes!AL32*'ACS 12.1'!AG32</f>
        <v>628570.91926472425</v>
      </c>
      <c r="AM32" s="272">
        <f>Volumes!AM32*'ACS 12.1'!AH32</f>
        <v>0</v>
      </c>
      <c r="AN32" s="272">
        <f>Volumes!AN32*'ACS 12.1'!AI32</f>
        <v>0</v>
      </c>
      <c r="AO32" s="272">
        <f>Volumes!AO32*'ACS 12.1'!AJ32</f>
        <v>65371.375603531313</v>
      </c>
      <c r="AP32" s="272">
        <f>Volumes!AP32*'ACS 12.1'!AK32</f>
        <v>77721.537025244616</v>
      </c>
      <c r="AQ32" s="272">
        <f>Volumes!AQ32*'ACS 12.1'!AL32</f>
        <v>55793.553116802155</v>
      </c>
      <c r="AR32" s="317">
        <f t="shared" si="16"/>
        <v>827457.3850103023</v>
      </c>
      <c r="AS32" s="391">
        <f>Volumes!AS32*'ACS 12.1'!AN32</f>
        <v>650095.07418043481</v>
      </c>
      <c r="AT32" s="272">
        <f>Volumes!AT32*'ACS 12.1'!AO32</f>
        <v>0</v>
      </c>
      <c r="AU32" s="272">
        <f>Volumes!AU32*'ACS 12.1'!AP32</f>
        <v>0</v>
      </c>
      <c r="AV32" s="272">
        <f>Volumes!AV32*'ACS 12.1'!AQ32</f>
        <v>67609.887714765224</v>
      </c>
      <c r="AW32" s="272">
        <f>Volumes!AW32*'ACS 12.1'!AR32</f>
        <v>80382.955732262417</v>
      </c>
      <c r="AX32" s="272">
        <f>Volumes!AX32*'ACS 12.1'!AS32</f>
        <v>56777.686590575919</v>
      </c>
      <c r="AY32" s="317">
        <f t="shared" si="17"/>
        <v>854865.6042180385</v>
      </c>
      <c r="AZ32" s="391">
        <f>Volumes!AZ32*'ACS 12.1'!AU32</f>
        <v>672356.28076467884</v>
      </c>
      <c r="BA32" s="272">
        <f>Volumes!BA32*'ACS 12.1'!AV32</f>
        <v>0</v>
      </c>
      <c r="BB32" s="272">
        <f>Volumes!BB32*'ACS 12.1'!AW32</f>
        <v>0</v>
      </c>
      <c r="BC32" s="272">
        <f>Volumes!BC32*'ACS 12.1'!AX32</f>
        <v>69925.053199526592</v>
      </c>
      <c r="BD32" s="272">
        <f>Volumes!BD32*'ACS 12.1'!AY32</f>
        <v>83135.509403991004</v>
      </c>
      <c r="BE32" s="272">
        <f>Volumes!BE32*'ACS 12.1'!AZ32</f>
        <v>57779.179035773748</v>
      </c>
      <c r="BF32" s="317">
        <f t="shared" si="18"/>
        <v>883196.02240397024</v>
      </c>
      <c r="BG32" s="391">
        <f>Volumes!BG32*'ACS 12.1'!BB32</f>
        <v>695379.77787882893</v>
      </c>
      <c r="BH32" s="272">
        <f>Volumes!BH32*'ACS 12.1'!BC32</f>
        <v>0</v>
      </c>
      <c r="BI32" s="272">
        <f>Volumes!BI32*'ACS 12.1'!BD32</f>
        <v>0</v>
      </c>
      <c r="BJ32" s="272">
        <f>Volumes!BJ32*'ACS 12.1'!BE32</f>
        <v>72319.496899398204</v>
      </c>
      <c r="BK32" s="272">
        <f>Volumes!BK32*'ACS 12.1'!BF32</f>
        <v>85982.318775161446</v>
      </c>
      <c r="BL32" s="272">
        <f>Volumes!BL32*'ACS 12.1'!BG32</f>
        <v>59757.711548737199</v>
      </c>
      <c r="BM32" s="317">
        <f t="shared" si="19"/>
        <v>913439.30510212574</v>
      </c>
      <c r="BN32" s="391">
        <f>Volumes!BN32*'ACS 12.1'!BI32</f>
        <v>719191.66863862542</v>
      </c>
      <c r="BO32" s="272">
        <f>Volumes!BO32*'ACS 12.1'!BJ32</f>
        <v>0</v>
      </c>
      <c r="BP32" s="272">
        <f>Volumes!BP32*'ACS 12.1'!BK32</f>
        <v>0</v>
      </c>
      <c r="BQ32" s="272">
        <f>Volumes!BQ32*'ACS 12.1'!BL32</f>
        <v>74795.933538417026</v>
      </c>
      <c r="BR32" s="272">
        <f>Volumes!BR32*'ACS 12.1'!BM32</f>
        <v>88926.611443828762</v>
      </c>
      <c r="BS32" s="272">
        <f>Volumes!BS32*'ACS 12.1'!BN32</f>
        <v>61803.994953460999</v>
      </c>
      <c r="BT32" s="317">
        <f t="shared" si="20"/>
        <v>944718.20857433218</v>
      </c>
      <c r="BU32" s="53"/>
      <c r="BV32" s="53"/>
      <c r="BW32" s="53"/>
      <c r="BX32" s="53"/>
      <c r="BY32" s="35"/>
      <c r="BZ32" s="35"/>
      <c r="CA32" s="35"/>
      <c r="CB32" s="35"/>
      <c r="CC32"/>
      <c r="CD32"/>
      <c r="CE32"/>
      <c r="CF32"/>
      <c r="CG32"/>
      <c r="CH32"/>
      <c r="CI32"/>
      <c r="CJ32"/>
      <c r="CK32"/>
      <c r="CL32"/>
      <c r="CM32"/>
    </row>
    <row r="33" spans="1:80">
      <c r="A33" s="338"/>
      <c r="B33" s="309" t="s">
        <v>61</v>
      </c>
      <c r="C33" s="391">
        <f>$I33*'2011-15 % split'!C33</f>
        <v>240989.08000000057</v>
      </c>
      <c r="D33" s="272">
        <f>$I33*'2011-15 % split'!D33</f>
        <v>0</v>
      </c>
      <c r="E33" s="272">
        <f>$I33*'2011-15 % split'!E33</f>
        <v>0</v>
      </c>
      <c r="F33" s="272">
        <f>$I33*'2011-15 % split'!F33</f>
        <v>0</v>
      </c>
      <c r="G33" s="272">
        <f>$I33*'2011-15 % split'!G33</f>
        <v>0</v>
      </c>
      <c r="H33" s="684"/>
      <c r="I33" s="317">
        <f>'2011-15 % split'!H99</f>
        <v>240989.08000000057</v>
      </c>
      <c r="J33" s="391">
        <f>$P33*'2011-15 % split'!I33</f>
        <v>200415.66999999943</v>
      </c>
      <c r="K33" s="272">
        <f>$P33*'2011-15 % split'!J33</f>
        <v>0</v>
      </c>
      <c r="L33" s="272">
        <f>$P33*'2011-15 % split'!K33</f>
        <v>0</v>
      </c>
      <c r="M33" s="272">
        <f>$P33*'2011-15 % split'!L33</f>
        <v>0</v>
      </c>
      <c r="N33" s="272">
        <f>$P33*'2011-15 % split'!M33</f>
        <v>0</v>
      </c>
      <c r="O33" s="684"/>
      <c r="P33" s="317">
        <f>'2011-15 % split'!N99</f>
        <v>200415.66999999943</v>
      </c>
      <c r="Q33" s="391">
        <f>$W33*'2011-15 % split'!O33</f>
        <v>169105.00000000006</v>
      </c>
      <c r="R33" s="272">
        <f>$W33*'2011-15 % split'!P33</f>
        <v>0</v>
      </c>
      <c r="S33" s="272">
        <f>$W33*'2011-15 % split'!Q33</f>
        <v>0</v>
      </c>
      <c r="T33" s="272">
        <f>$W33*'2011-15 % split'!R33</f>
        <v>0</v>
      </c>
      <c r="U33" s="272">
        <f>$W33*'2011-15 % split'!S33</f>
        <v>0</v>
      </c>
      <c r="V33" s="684"/>
      <c r="W33" s="317">
        <f>'2011-15 % split'!T99</f>
        <v>169105.00000000006</v>
      </c>
      <c r="X33" s="391">
        <f>$AD33*'2011-15 % split'!U33</f>
        <v>122058.29000000034</v>
      </c>
      <c r="Y33" s="272">
        <f>$AD33*'2011-15 % split'!V33</f>
        <v>0</v>
      </c>
      <c r="Z33" s="272">
        <f>$AD33*'2011-15 % split'!W33</f>
        <v>0</v>
      </c>
      <c r="AA33" s="272">
        <f>$AD33*'2011-15 % split'!X33</f>
        <v>0</v>
      </c>
      <c r="AB33" s="272">
        <f>$AD33*'2011-15 % split'!Y33</f>
        <v>0</v>
      </c>
      <c r="AC33" s="684"/>
      <c r="AD33" s="317">
        <f>'2011-15 % split'!Z99</f>
        <v>122058.29000000034</v>
      </c>
      <c r="AE33" s="391">
        <f>Volumes!AE33*'ACS 12.1'!AA33</f>
        <v>128179.95099305062</v>
      </c>
      <c r="AF33" s="272">
        <f>Volumes!AF33*'ACS 12.1'!AB33</f>
        <v>0</v>
      </c>
      <c r="AG33" s="272">
        <f>Volumes!AG33*'ACS 12.1'!AC33</f>
        <v>0</v>
      </c>
      <c r="AH33" s="272">
        <f>Volumes!AH33*'ACS 12.1'!AD33</f>
        <v>0</v>
      </c>
      <c r="AI33" s="272">
        <f>Volumes!AI33*'ACS 12.1'!AE33</f>
        <v>0</v>
      </c>
      <c r="AJ33" s="684"/>
      <c r="AK33" s="317">
        <f t="shared" si="0"/>
        <v>128179.95099305062</v>
      </c>
      <c r="AL33" s="391">
        <f>Volumes!AL33*'ACS 12.1'!AG33</f>
        <v>133348.60051423206</v>
      </c>
      <c r="AM33" s="272">
        <f>Volumes!AM33*'ACS 12.1'!AH33</f>
        <v>0</v>
      </c>
      <c r="AN33" s="272">
        <f>Volumes!AN33*'ACS 12.1'!AI33</f>
        <v>0</v>
      </c>
      <c r="AO33" s="272">
        <f>Volumes!AO33*'ACS 12.1'!AJ33</f>
        <v>13868.254453480133</v>
      </c>
      <c r="AP33" s="272">
        <f>Volumes!AP33*'ACS 12.1'!AK33</f>
        <v>16488.287756383761</v>
      </c>
      <c r="AQ33" s="272">
        <f>Volumes!AQ33*'ACS 12.1'!AL33</f>
        <v>11836.36085892269</v>
      </c>
      <c r="AR33" s="317">
        <f t="shared" si="16"/>
        <v>175541.50358301864</v>
      </c>
      <c r="AS33" s="391">
        <f>Volumes!AS33*'ACS 12.1'!AN33</f>
        <v>137914.85683836965</v>
      </c>
      <c r="AT33" s="272">
        <f>Volumes!AT33*'ACS 12.1'!AO33</f>
        <v>0</v>
      </c>
      <c r="AU33" s="272">
        <f>Volumes!AU33*'ACS 12.1'!AP33</f>
        <v>0</v>
      </c>
      <c r="AV33" s="272">
        <f>Volumes!AV33*'ACS 12.1'!AQ33</f>
        <v>14343.145111190443</v>
      </c>
      <c r="AW33" s="272">
        <f>Volumes!AW33*'ACS 12.1'!AR33</f>
        <v>17052.896218350732</v>
      </c>
      <c r="AX33" s="272">
        <f>Volumes!AX33*'ACS 12.1'!AS33</f>
        <v>12045.14051675422</v>
      </c>
      <c r="AY33" s="317">
        <f t="shared" si="17"/>
        <v>181356.03868466505</v>
      </c>
      <c r="AZ33" s="391">
        <f>Volumes!AZ33*'ACS 12.1'!AU33</f>
        <v>142637.47548455131</v>
      </c>
      <c r="BA33" s="272">
        <f>Volumes!BA33*'ACS 12.1'!AV33</f>
        <v>0</v>
      </c>
      <c r="BB33" s="272">
        <f>Volumes!BB33*'ACS 12.1'!AW33</f>
        <v>0</v>
      </c>
      <c r="BC33" s="272">
        <f>Volumes!BC33*'ACS 12.1'!AX33</f>
        <v>14834.297450393335</v>
      </c>
      <c r="BD33" s="272">
        <f>Volumes!BD33*'ACS 12.1'!AY33</f>
        <v>17636.8385687138</v>
      </c>
      <c r="BE33" s="272">
        <f>Volumes!BE33*'ACS 12.1'!AZ33</f>
        <v>12257.602805256092</v>
      </c>
      <c r="BF33" s="317">
        <f t="shared" si="18"/>
        <v>187366.21430891452</v>
      </c>
      <c r="BG33" s="391">
        <f>Volumes!BG33*'ACS 12.1'!BB33</f>
        <v>147521.81076800148</v>
      </c>
      <c r="BH33" s="272">
        <f>Volumes!BH33*'ACS 12.1'!BC33</f>
        <v>0</v>
      </c>
      <c r="BI33" s="272">
        <f>Volumes!BI33*'ACS 12.1'!BD33</f>
        <v>0</v>
      </c>
      <c r="BJ33" s="272">
        <f>Volumes!BJ33*'ACS 12.1'!BE33</f>
        <v>15342.268319872152</v>
      </c>
      <c r="BK33" s="272">
        <f>Volumes!BK33*'ACS 12.1'!BF33</f>
        <v>18240.776857841847</v>
      </c>
      <c r="BL33" s="272">
        <f>Volumes!BL33*'ACS 12.1'!BG33</f>
        <v>12677.339916200086</v>
      </c>
      <c r="BM33" s="317">
        <f t="shared" si="19"/>
        <v>193782.19586191556</v>
      </c>
      <c r="BN33" s="391">
        <f>Volumes!BN33*'ACS 12.1'!BI33</f>
        <v>152573.40035176868</v>
      </c>
      <c r="BO33" s="272">
        <f>Volumes!BO33*'ACS 12.1'!BJ33</f>
        <v>0</v>
      </c>
      <c r="BP33" s="272">
        <f>Volumes!BP33*'ACS 12.1'!BK33</f>
        <v>0</v>
      </c>
      <c r="BQ33" s="272">
        <f>Volumes!BQ33*'ACS 12.1'!BL33</f>
        <v>15867.63363658394</v>
      </c>
      <c r="BR33" s="272">
        <f>Volumes!BR33*'ACS 12.1'!BM33</f>
        <v>18865.395806695491</v>
      </c>
      <c r="BS33" s="272">
        <f>Volumes!BS33*'ACS 12.1'!BN33</f>
        <v>13111.450085653367</v>
      </c>
      <c r="BT33" s="317">
        <f t="shared" si="20"/>
        <v>200417.87988070148</v>
      </c>
      <c r="BU33" s="53"/>
      <c r="BV33" s="77"/>
      <c r="BW33" s="53"/>
      <c r="BX33" s="77"/>
      <c r="BY33" s="35"/>
      <c r="BZ33" s="35"/>
      <c r="CA33" s="35"/>
      <c r="CB33" s="35"/>
    </row>
    <row r="34" spans="1:80">
      <c r="A34" s="338"/>
      <c r="B34" s="309" t="s">
        <v>62</v>
      </c>
      <c r="C34" s="391">
        <f>$I34*'2011-15 % split'!C34</f>
        <v>5727.52</v>
      </c>
      <c r="D34" s="272">
        <f>$I34*'2011-15 % split'!D34</f>
        <v>0</v>
      </c>
      <c r="E34" s="272">
        <f>$I34*'2011-15 % split'!E34</f>
        <v>0</v>
      </c>
      <c r="F34" s="272">
        <f>$I34*'2011-15 % split'!F34</f>
        <v>0</v>
      </c>
      <c r="G34" s="272">
        <f>$I34*'2011-15 % split'!G34</f>
        <v>0</v>
      </c>
      <c r="H34" s="684"/>
      <c r="I34" s="317">
        <f>'2011-15 % split'!H100</f>
        <v>5727.52</v>
      </c>
      <c r="J34" s="391">
        <f>$P34*'2011-15 % split'!I34</f>
        <v>1245.5999999999999</v>
      </c>
      <c r="K34" s="272">
        <f>$P34*'2011-15 % split'!J34</f>
        <v>0</v>
      </c>
      <c r="L34" s="272">
        <f>$P34*'2011-15 % split'!K34</f>
        <v>0</v>
      </c>
      <c r="M34" s="272">
        <f>$P34*'2011-15 % split'!L34</f>
        <v>0</v>
      </c>
      <c r="N34" s="272">
        <f>$P34*'2011-15 % split'!M34</f>
        <v>0</v>
      </c>
      <c r="O34" s="684"/>
      <c r="P34" s="317">
        <f>'2011-15 % split'!N100</f>
        <v>1245.5999999999999</v>
      </c>
      <c r="Q34" s="391">
        <f>$W34*'2011-15 % split'!O34</f>
        <v>5418.92</v>
      </c>
      <c r="R34" s="272">
        <f>$W34*'2011-15 % split'!P34</f>
        <v>0</v>
      </c>
      <c r="S34" s="272">
        <f>$W34*'2011-15 % split'!Q34</f>
        <v>0</v>
      </c>
      <c r="T34" s="272">
        <f>$W34*'2011-15 % split'!R34</f>
        <v>0</v>
      </c>
      <c r="U34" s="272">
        <f>$W34*'2011-15 % split'!S34</f>
        <v>0</v>
      </c>
      <c r="V34" s="684"/>
      <c r="W34" s="317">
        <f>'2011-15 % split'!T100</f>
        <v>5418.92</v>
      </c>
      <c r="X34" s="391">
        <f>$AD34*'2011-15 % split'!U34</f>
        <v>2429.5099999999998</v>
      </c>
      <c r="Y34" s="272">
        <f>$AD34*'2011-15 % split'!V34</f>
        <v>0</v>
      </c>
      <c r="Z34" s="272">
        <f>$AD34*'2011-15 % split'!W34</f>
        <v>0</v>
      </c>
      <c r="AA34" s="272">
        <f>$AD34*'2011-15 % split'!X34</f>
        <v>0</v>
      </c>
      <c r="AB34" s="272">
        <f>$AD34*'2011-15 % split'!Y34</f>
        <v>0</v>
      </c>
      <c r="AC34" s="684"/>
      <c r="AD34" s="317">
        <f>'2011-15 % split'!Z100</f>
        <v>2429.5099999999998</v>
      </c>
      <c r="AE34" s="391">
        <f>Volumes!AE34*'ACS 12.1'!AA34</f>
        <v>2551.3192957818005</v>
      </c>
      <c r="AF34" s="272">
        <f>Volumes!AF34*'ACS 12.1'!AB34</f>
        <v>0</v>
      </c>
      <c r="AG34" s="272">
        <f>Volumes!AG34*'ACS 12.1'!AC34</f>
        <v>0</v>
      </c>
      <c r="AH34" s="272">
        <f>Volumes!AH34*'ACS 12.1'!AD34</f>
        <v>0</v>
      </c>
      <c r="AI34" s="272">
        <f>Volumes!AI34*'ACS 12.1'!AE34</f>
        <v>0</v>
      </c>
      <c r="AJ34" s="684"/>
      <c r="AK34" s="317">
        <f t="shared" si="0"/>
        <v>2551.3192957818005</v>
      </c>
      <c r="AL34" s="391">
        <f>Volumes!AL34*'ACS 12.1'!AG34</f>
        <v>2777.2921721175867</v>
      </c>
      <c r="AM34" s="272">
        <f>Volumes!AM34*'ACS 12.1'!AH34</f>
        <v>0</v>
      </c>
      <c r="AN34" s="272">
        <f>Volumes!AN34*'ACS 12.1'!AI34</f>
        <v>0</v>
      </c>
      <c r="AO34" s="272">
        <f>Volumes!AO34*'ACS 12.1'!AJ34</f>
        <v>288.83838590022901</v>
      </c>
      <c r="AP34" s="272">
        <f>Volumes!AP34*'ACS 12.1'!AK34</f>
        <v>343.40662249799533</v>
      </c>
      <c r="AQ34" s="272">
        <f>Volumes!AQ34*'ACS 12.1'!AL34</f>
        <v>246.51951526357794</v>
      </c>
      <c r="AR34" s="317">
        <f t="shared" si="16"/>
        <v>3656.056695779389</v>
      </c>
      <c r="AS34" s="391">
        <f>Volumes!AS34*'ACS 12.1'!AN34</f>
        <v>2872.3949920647392</v>
      </c>
      <c r="AT34" s="272">
        <f>Volumes!AT34*'ACS 12.1'!AO34</f>
        <v>0</v>
      </c>
      <c r="AU34" s="272">
        <f>Volumes!AU34*'ACS 12.1'!AP34</f>
        <v>0</v>
      </c>
      <c r="AV34" s="272">
        <f>Volumes!AV34*'ACS 12.1'!AQ34</f>
        <v>298.72907917473282</v>
      </c>
      <c r="AW34" s="272">
        <f>Volumes!AW34*'ACS 12.1'!AR34</f>
        <v>355.16589597882086</v>
      </c>
      <c r="AX34" s="272">
        <f>Volumes!AX34*'ACS 12.1'!AS34</f>
        <v>250.8678331848524</v>
      </c>
      <c r="AY34" s="317">
        <f t="shared" si="17"/>
        <v>3777.1578004031453</v>
      </c>
      <c r="AZ34" s="391">
        <f>Volumes!AZ34*'ACS 12.1'!AU34</f>
        <v>2970.7544180156478</v>
      </c>
      <c r="BA34" s="272">
        <f>Volumes!BA34*'ACS 12.1'!AV34</f>
        <v>0</v>
      </c>
      <c r="BB34" s="272">
        <f>Volumes!BB34*'ACS 12.1'!AW34</f>
        <v>0</v>
      </c>
      <c r="BC34" s="272">
        <f>Volumes!BC34*'ACS 12.1'!AX34</f>
        <v>308.95845947362739</v>
      </c>
      <c r="BD34" s="272">
        <f>Volumes!BD34*'ACS 12.1'!AY34</f>
        <v>367.32784227879881</v>
      </c>
      <c r="BE34" s="272">
        <f>Volumes!BE34*'ACS 12.1'!AZ34</f>
        <v>255.2928503837652</v>
      </c>
      <c r="BF34" s="317">
        <f t="shared" si="18"/>
        <v>3902.3335701518395</v>
      </c>
      <c r="BG34" s="391">
        <f>Volumes!BG34*'ACS 12.1'!BB34</f>
        <v>3072.4819659345035</v>
      </c>
      <c r="BH34" s="272">
        <f>Volumes!BH34*'ACS 12.1'!BC34</f>
        <v>0</v>
      </c>
      <c r="BI34" s="272">
        <f>Volumes!BI34*'ACS 12.1'!BD34</f>
        <v>0</v>
      </c>
      <c r="BJ34" s="272">
        <f>Volumes!BJ34*'ACS 12.1'!BE34</f>
        <v>319.5381244571883</v>
      </c>
      <c r="BK34" s="272">
        <f>Volumes!BK34*'ACS 12.1'!BF34</f>
        <v>379.90625012386948</v>
      </c>
      <c r="BL34" s="272">
        <f>Volumes!BL34*'ACS 12.1'!BG34</f>
        <v>264.03484383608929</v>
      </c>
      <c r="BM34" s="317">
        <f t="shared" si="19"/>
        <v>4035.9611843516504</v>
      </c>
      <c r="BN34" s="391">
        <f>Volumes!BN34*'ACS 12.1'!BI34</f>
        <v>3177.6929704268218</v>
      </c>
      <c r="BO34" s="272">
        <f>Volumes!BO34*'ACS 12.1'!BJ34</f>
        <v>0</v>
      </c>
      <c r="BP34" s="272">
        <f>Volumes!BP34*'ACS 12.1'!BK34</f>
        <v>0</v>
      </c>
      <c r="BQ34" s="272">
        <f>Volumes!BQ34*'ACS 12.1'!BL34</f>
        <v>330.48006892438946</v>
      </c>
      <c r="BR34" s="272">
        <f>Volumes!BR34*'ACS 12.1'!BM34</f>
        <v>392.91538040733565</v>
      </c>
      <c r="BS34" s="272">
        <f>Volumes!BS34*'ACS 12.1'!BN34</f>
        <v>273.07618938309832</v>
      </c>
      <c r="BT34" s="317">
        <f t="shared" si="20"/>
        <v>4174.1646091416451</v>
      </c>
      <c r="BU34" s="53"/>
      <c r="BV34" s="85"/>
      <c r="BW34" s="53"/>
      <c r="BX34" s="85"/>
      <c r="BY34" s="35"/>
      <c r="BZ34" s="35"/>
      <c r="CA34" s="35"/>
      <c r="CB34" s="35"/>
    </row>
    <row r="35" spans="1:80">
      <c r="A35" s="337"/>
      <c r="B35" s="313"/>
      <c r="C35" s="391"/>
      <c r="D35" s="272"/>
      <c r="E35" s="272"/>
      <c r="F35" s="272"/>
      <c r="G35" s="272"/>
      <c r="H35" s="684"/>
      <c r="I35" s="317"/>
      <c r="J35" s="391"/>
      <c r="K35" s="272"/>
      <c r="L35" s="272"/>
      <c r="M35" s="272"/>
      <c r="N35" s="272"/>
      <c r="O35" s="684"/>
      <c r="P35" s="317"/>
      <c r="Q35" s="391">
        <f>$W35*'2011-15 % split'!O35</f>
        <v>0</v>
      </c>
      <c r="R35" s="272">
        <f>$W35*'2011-15 % split'!P35</f>
        <v>0</v>
      </c>
      <c r="S35" s="272">
        <f>$W35*'2011-15 % split'!Q35</f>
        <v>0</v>
      </c>
      <c r="T35" s="272">
        <f>$W35*'2011-15 % split'!R35</f>
        <v>0</v>
      </c>
      <c r="U35" s="272">
        <f>$W35*'2011-15 % split'!S35</f>
        <v>0</v>
      </c>
      <c r="V35" s="684"/>
      <c r="W35" s="317"/>
      <c r="X35" s="391"/>
      <c r="Y35" s="272"/>
      <c r="Z35" s="272"/>
      <c r="AA35" s="272"/>
      <c r="AB35" s="272"/>
      <c r="AC35" s="684"/>
      <c r="AD35" s="317"/>
      <c r="AE35" s="391"/>
      <c r="AF35" s="272"/>
      <c r="AG35" s="272"/>
      <c r="AH35" s="272"/>
      <c r="AI35" s="272"/>
      <c r="AJ35" s="684"/>
      <c r="AK35" s="317"/>
      <c r="AL35" s="391"/>
      <c r="AM35" s="272"/>
      <c r="AN35" s="272"/>
      <c r="AO35" s="272"/>
      <c r="AP35" s="272"/>
      <c r="AQ35" s="272"/>
      <c r="AR35" s="317"/>
      <c r="AS35" s="391"/>
      <c r="AT35" s="272"/>
      <c r="AU35" s="272"/>
      <c r="AV35" s="272"/>
      <c r="AW35" s="272"/>
      <c r="AX35" s="272"/>
      <c r="AY35" s="317"/>
      <c r="AZ35" s="391"/>
      <c r="BA35" s="272"/>
      <c r="BB35" s="272"/>
      <c r="BC35" s="272"/>
      <c r="BD35" s="272"/>
      <c r="BE35" s="272"/>
      <c r="BF35" s="317"/>
      <c r="BG35" s="391"/>
      <c r="BH35" s="272"/>
      <c r="BI35" s="272"/>
      <c r="BJ35" s="272"/>
      <c r="BK35" s="272"/>
      <c r="BL35" s="272"/>
      <c r="BM35" s="317"/>
      <c r="BN35" s="391"/>
      <c r="BO35" s="272"/>
      <c r="BP35" s="272"/>
      <c r="BQ35" s="272"/>
      <c r="BR35" s="272"/>
      <c r="BS35" s="272"/>
      <c r="BT35" s="317"/>
      <c r="BU35" s="53"/>
      <c r="BV35" s="85"/>
      <c r="BW35" s="53"/>
      <c r="BX35" s="85"/>
      <c r="BY35" s="35"/>
      <c r="BZ35" s="35"/>
      <c r="CA35" s="35"/>
      <c r="CB35" s="35"/>
    </row>
    <row r="36" spans="1:80">
      <c r="A36" s="337"/>
      <c r="B36" s="313" t="s">
        <v>63</v>
      </c>
      <c r="C36" s="391">
        <f>$I36*'2011-15 % split'!C36</f>
        <v>0</v>
      </c>
      <c r="D36" s="272">
        <f>$I36*'2011-15 % split'!D36</f>
        <v>0</v>
      </c>
      <c r="E36" s="272">
        <f>$I36*'2011-15 % split'!E36</f>
        <v>0</v>
      </c>
      <c r="F36" s="272">
        <f>$I36*'2011-15 % split'!F36</f>
        <v>0</v>
      </c>
      <c r="G36" s="272">
        <f>$I36*'2011-15 % split'!G36</f>
        <v>0</v>
      </c>
      <c r="H36" s="684"/>
      <c r="I36" s="317">
        <f>'2011-15 % split'!H102</f>
        <v>0</v>
      </c>
      <c r="J36" s="391">
        <f>$P36*'2011-15 % split'!I36</f>
        <v>0</v>
      </c>
      <c r="K36" s="272">
        <f>$P36*'2011-15 % split'!J36</f>
        <v>0</v>
      </c>
      <c r="L36" s="272">
        <f>$P36*'2011-15 % split'!K36</f>
        <v>0</v>
      </c>
      <c r="M36" s="272">
        <f>$P36*'2011-15 % split'!L36</f>
        <v>0</v>
      </c>
      <c r="N36" s="272">
        <f>$P36*'2011-15 % split'!M36</f>
        <v>0</v>
      </c>
      <c r="O36" s="684"/>
      <c r="P36" s="317">
        <f>'2011-15 % split'!N102</f>
        <v>0</v>
      </c>
      <c r="Q36" s="391">
        <f>$W36*'2011-15 % split'!O36</f>
        <v>0</v>
      </c>
      <c r="R36" s="272">
        <f>$W36*'2011-15 % split'!P36</f>
        <v>0</v>
      </c>
      <c r="S36" s="272">
        <f>$W36*'2011-15 % split'!Q36</f>
        <v>0</v>
      </c>
      <c r="T36" s="272">
        <f>$W36*'2011-15 % split'!R36</f>
        <v>0</v>
      </c>
      <c r="U36" s="272">
        <f>$W36*'2011-15 % split'!S36</f>
        <v>0</v>
      </c>
      <c r="V36" s="684"/>
      <c r="W36" s="317">
        <f>'2011-15 % split'!T102</f>
        <v>0</v>
      </c>
      <c r="X36" s="391">
        <f>$AD36*'2011-15 % split'!U36</f>
        <v>0</v>
      </c>
      <c r="Y36" s="272">
        <f>$AD36*'2011-15 % split'!V36</f>
        <v>0</v>
      </c>
      <c r="Z36" s="272">
        <f>$AD36*'2011-15 % split'!W36</f>
        <v>0</v>
      </c>
      <c r="AA36" s="272">
        <f>$AD36*'2011-15 % split'!X36</f>
        <v>0</v>
      </c>
      <c r="AB36" s="272">
        <f>$AD36*'2011-15 % split'!Y36</f>
        <v>0</v>
      </c>
      <c r="AC36" s="684"/>
      <c r="AD36" s="317">
        <f>'2011-15 % split'!Z102</f>
        <v>0</v>
      </c>
      <c r="AE36" s="391">
        <f>Volumes!AE36*'ACS 12.1'!AA36</f>
        <v>0</v>
      </c>
      <c r="AF36" s="272">
        <f>Volumes!AF36*'ACS 12.1'!AB36</f>
        <v>0</v>
      </c>
      <c r="AG36" s="272">
        <f>Volumes!AG36*'ACS 12.1'!AC36</f>
        <v>0</v>
      </c>
      <c r="AH36" s="272">
        <f>Volumes!AH36*'ACS 12.1'!AD36</f>
        <v>0</v>
      </c>
      <c r="AI36" s="272">
        <f>Volumes!AI36*'ACS 12.1'!AE36</f>
        <v>0</v>
      </c>
      <c r="AJ36" s="684"/>
      <c r="AK36" s="317">
        <f t="shared" si="0"/>
        <v>0</v>
      </c>
      <c r="AL36" s="391">
        <f>Volumes!AL36*'ACS 12.1'!AG36</f>
        <v>0</v>
      </c>
      <c r="AM36" s="272">
        <f>Volumes!AM36*'ACS 12.1'!AH36</f>
        <v>0</v>
      </c>
      <c r="AN36" s="272">
        <f>Volumes!AN36*'ACS 12.1'!AI36</f>
        <v>0</v>
      </c>
      <c r="AO36" s="272">
        <f>Volumes!AO36*'ACS 12.1'!AJ36</f>
        <v>0</v>
      </c>
      <c r="AP36" s="272">
        <f>Volumes!AP36*'ACS 12.1'!AK36</f>
        <v>0</v>
      </c>
      <c r="AQ36" s="272">
        <f>Volumes!AQ36*'ACS 12.1'!AL36</f>
        <v>0</v>
      </c>
      <c r="AR36" s="317">
        <f t="shared" ref="AR36:AR38" si="21">SUM(AL36:AQ36)</f>
        <v>0</v>
      </c>
      <c r="AS36" s="391">
        <f>Volumes!AS36*'ACS 12.1'!AN36</f>
        <v>0</v>
      </c>
      <c r="AT36" s="272">
        <f>Volumes!AT36*'ACS 12.1'!AO36</f>
        <v>0</v>
      </c>
      <c r="AU36" s="272">
        <f>Volumes!AU36*'ACS 12.1'!AP36</f>
        <v>0</v>
      </c>
      <c r="AV36" s="272">
        <f>Volumes!AV36*'ACS 12.1'!AQ36</f>
        <v>0</v>
      </c>
      <c r="AW36" s="272">
        <f>Volumes!AW36*'ACS 12.1'!AR36</f>
        <v>0</v>
      </c>
      <c r="AX36" s="272">
        <f>Volumes!AX36*'ACS 12.1'!AS36</f>
        <v>0</v>
      </c>
      <c r="AY36" s="317">
        <f t="shared" ref="AY36:AY38" si="22">SUM(AS36:AX36)</f>
        <v>0</v>
      </c>
      <c r="AZ36" s="391">
        <f>Volumes!AZ36*'ACS 12.1'!AU36</f>
        <v>0</v>
      </c>
      <c r="BA36" s="272">
        <f>Volumes!BA36*'ACS 12.1'!AV36</f>
        <v>0</v>
      </c>
      <c r="BB36" s="272">
        <f>Volumes!BB36*'ACS 12.1'!AW36</f>
        <v>0</v>
      </c>
      <c r="BC36" s="272">
        <f>Volumes!BC36*'ACS 12.1'!AX36</f>
        <v>0</v>
      </c>
      <c r="BD36" s="272">
        <f>Volumes!BD36*'ACS 12.1'!AY36</f>
        <v>0</v>
      </c>
      <c r="BE36" s="272">
        <f>Volumes!BE36*'ACS 12.1'!AZ36</f>
        <v>0</v>
      </c>
      <c r="BF36" s="317">
        <f t="shared" ref="BF36:BF38" si="23">SUM(AZ36:BE36)</f>
        <v>0</v>
      </c>
      <c r="BG36" s="391">
        <f>Volumes!BG36*'ACS 12.1'!BB36</f>
        <v>0</v>
      </c>
      <c r="BH36" s="272">
        <f>Volumes!BH36*'ACS 12.1'!BC36</f>
        <v>0</v>
      </c>
      <c r="BI36" s="272">
        <f>Volumes!BI36*'ACS 12.1'!BD36</f>
        <v>0</v>
      </c>
      <c r="BJ36" s="272">
        <f>Volumes!BJ36*'ACS 12.1'!BE36</f>
        <v>0</v>
      </c>
      <c r="BK36" s="272">
        <f>Volumes!BK36*'ACS 12.1'!BF36</f>
        <v>0</v>
      </c>
      <c r="BL36" s="272">
        <f>Volumes!BL36*'ACS 12.1'!BG36</f>
        <v>0</v>
      </c>
      <c r="BM36" s="317">
        <f t="shared" ref="BM36:BM38" si="24">SUM(BG36:BL36)</f>
        <v>0</v>
      </c>
      <c r="BN36" s="391">
        <f>Volumes!BN36*'ACS 12.1'!BI36</f>
        <v>0</v>
      </c>
      <c r="BO36" s="272">
        <f>Volumes!BO36*'ACS 12.1'!BJ36</f>
        <v>0</v>
      </c>
      <c r="BP36" s="272">
        <f>Volumes!BP36*'ACS 12.1'!BK36</f>
        <v>0</v>
      </c>
      <c r="BQ36" s="272">
        <f>Volumes!BQ36*'ACS 12.1'!BL36</f>
        <v>0</v>
      </c>
      <c r="BR36" s="272">
        <f>Volumes!BR36*'ACS 12.1'!BM36</f>
        <v>0</v>
      </c>
      <c r="BS36" s="272">
        <f>Volumes!BS36*'ACS 12.1'!BN36</f>
        <v>0</v>
      </c>
      <c r="BT36" s="317">
        <f t="shared" ref="BT36:BT38" si="25">SUM(BN36:BS36)</f>
        <v>0</v>
      </c>
      <c r="BU36" s="53"/>
      <c r="BV36" s="60"/>
      <c r="BW36" s="53"/>
      <c r="BX36" s="60"/>
      <c r="BY36" s="35"/>
      <c r="BZ36" s="35"/>
      <c r="CA36" s="35"/>
      <c r="CB36" s="35"/>
    </row>
    <row r="37" spans="1:80">
      <c r="A37" s="337"/>
      <c r="B37" s="313" t="s">
        <v>64</v>
      </c>
      <c r="C37" s="391">
        <f>$I37*'2011-15 % split'!C37</f>
        <v>68375.22</v>
      </c>
      <c r="D37" s="272">
        <f>$I37*'2011-15 % split'!D37</f>
        <v>0</v>
      </c>
      <c r="E37" s="272">
        <f>$I37*'2011-15 % split'!E37</f>
        <v>0</v>
      </c>
      <c r="F37" s="272">
        <f>$I37*'2011-15 % split'!F37</f>
        <v>0</v>
      </c>
      <c r="G37" s="272">
        <f>$I37*'2011-15 % split'!G37</f>
        <v>0</v>
      </c>
      <c r="H37" s="684"/>
      <c r="I37" s="317">
        <f>'2011-15 % split'!H103</f>
        <v>68375.22</v>
      </c>
      <c r="J37" s="391">
        <f>$P37*'2011-15 % split'!I37</f>
        <v>101896.45000000004</v>
      </c>
      <c r="K37" s="272">
        <f>$P37*'2011-15 % split'!J37</f>
        <v>0</v>
      </c>
      <c r="L37" s="272">
        <f>$P37*'2011-15 % split'!K37</f>
        <v>0</v>
      </c>
      <c r="M37" s="272">
        <f>$P37*'2011-15 % split'!L37</f>
        <v>0</v>
      </c>
      <c r="N37" s="272">
        <f>$P37*'2011-15 % split'!M37</f>
        <v>0</v>
      </c>
      <c r="O37" s="684"/>
      <c r="P37" s="317">
        <f>'2011-15 % split'!N103</f>
        <v>101896.45000000004</v>
      </c>
      <c r="Q37" s="391">
        <f>$W37*'2011-15 % split'!O37</f>
        <v>87346.559999999998</v>
      </c>
      <c r="R37" s="272">
        <f>$W37*'2011-15 % split'!P37</f>
        <v>0</v>
      </c>
      <c r="S37" s="272">
        <f>$W37*'2011-15 % split'!Q37</f>
        <v>0</v>
      </c>
      <c r="T37" s="272">
        <f>$W37*'2011-15 % split'!R37</f>
        <v>0</v>
      </c>
      <c r="U37" s="272">
        <f>$W37*'2011-15 % split'!S37</f>
        <v>0</v>
      </c>
      <c r="V37" s="684"/>
      <c r="W37" s="317">
        <f>'2011-15 % split'!T103</f>
        <v>87346.559999999998</v>
      </c>
      <c r="X37" s="391">
        <f>$AD37*'2011-15 % split'!U37</f>
        <v>302403.5500000001</v>
      </c>
      <c r="Y37" s="272">
        <f>$AD37*'2011-15 % split'!V37</f>
        <v>0</v>
      </c>
      <c r="Z37" s="272">
        <f>$AD37*'2011-15 % split'!W37</f>
        <v>0</v>
      </c>
      <c r="AA37" s="272">
        <f>$AD37*'2011-15 % split'!X37</f>
        <v>0</v>
      </c>
      <c r="AB37" s="272">
        <f>$AD37*'2011-15 % split'!Y37</f>
        <v>0</v>
      </c>
      <c r="AC37" s="684"/>
      <c r="AD37" s="317">
        <f>'2011-15 % split'!Z103</f>
        <v>302403.5500000001</v>
      </c>
      <c r="AE37" s="391">
        <f>Volumes!AE37*'ACS 12.1'!AA37</f>
        <v>317230.51921325742</v>
      </c>
      <c r="AF37" s="272">
        <f>Volumes!AF37*'ACS 12.1'!AB37</f>
        <v>0</v>
      </c>
      <c r="AG37" s="272">
        <f>Volumes!AG37*'ACS 12.1'!AC37</f>
        <v>0</v>
      </c>
      <c r="AH37" s="272">
        <f>Volumes!AH37*'ACS 12.1'!AD37</f>
        <v>0</v>
      </c>
      <c r="AI37" s="272">
        <f>Volumes!AI37*'ACS 12.1'!AE37</f>
        <v>0</v>
      </c>
      <c r="AJ37" s="684"/>
      <c r="AK37" s="317">
        <f t="shared" si="0"/>
        <v>317230.51921325742</v>
      </c>
      <c r="AL37" s="391">
        <f>Volumes!AL37*'ACS 12.1'!AG37</f>
        <v>0</v>
      </c>
      <c r="AM37" s="272">
        <f>Volumes!AM37*'ACS 12.1'!AH37</f>
        <v>0</v>
      </c>
      <c r="AN37" s="272">
        <f>Volumes!AN37*'ACS 12.1'!AI37</f>
        <v>0</v>
      </c>
      <c r="AO37" s="272">
        <f>Volumes!AO37*'ACS 12.1'!AJ37</f>
        <v>0</v>
      </c>
      <c r="AP37" s="272">
        <f>Volumes!AP37*'ACS 12.1'!AK37</f>
        <v>0</v>
      </c>
      <c r="AQ37" s="272">
        <f>Volumes!AQ37*'ACS 12.1'!AL37</f>
        <v>0</v>
      </c>
      <c r="AR37" s="317">
        <f t="shared" si="21"/>
        <v>0</v>
      </c>
      <c r="AS37" s="391">
        <f>Volumes!AS37*'ACS 12.1'!AN37</f>
        <v>0</v>
      </c>
      <c r="AT37" s="272">
        <f>Volumes!AT37*'ACS 12.1'!AO37</f>
        <v>0</v>
      </c>
      <c r="AU37" s="272">
        <f>Volumes!AU37*'ACS 12.1'!AP37</f>
        <v>0</v>
      </c>
      <c r="AV37" s="272">
        <f>Volumes!AV37*'ACS 12.1'!AQ37</f>
        <v>0</v>
      </c>
      <c r="AW37" s="272">
        <f>Volumes!AW37*'ACS 12.1'!AR37</f>
        <v>0</v>
      </c>
      <c r="AX37" s="272">
        <f>Volumes!AX37*'ACS 12.1'!AS37</f>
        <v>0</v>
      </c>
      <c r="AY37" s="317">
        <f t="shared" si="22"/>
        <v>0</v>
      </c>
      <c r="AZ37" s="391">
        <f>Volumes!AZ37*'ACS 12.1'!AU37</f>
        <v>0</v>
      </c>
      <c r="BA37" s="272">
        <f>Volumes!BA37*'ACS 12.1'!AV37</f>
        <v>0</v>
      </c>
      <c r="BB37" s="272">
        <f>Volumes!BB37*'ACS 12.1'!AW37</f>
        <v>0</v>
      </c>
      <c r="BC37" s="272">
        <f>Volumes!BC37*'ACS 12.1'!AX37</f>
        <v>0</v>
      </c>
      <c r="BD37" s="272">
        <f>Volumes!BD37*'ACS 12.1'!AY37</f>
        <v>0</v>
      </c>
      <c r="BE37" s="272">
        <f>Volumes!BE37*'ACS 12.1'!AZ37</f>
        <v>0</v>
      </c>
      <c r="BF37" s="317">
        <f t="shared" si="23"/>
        <v>0</v>
      </c>
      <c r="BG37" s="391">
        <f>Volumes!BG37*'ACS 12.1'!BB37</f>
        <v>0</v>
      </c>
      <c r="BH37" s="272">
        <f>Volumes!BH37*'ACS 12.1'!BC37</f>
        <v>0</v>
      </c>
      <c r="BI37" s="272">
        <f>Volumes!BI37*'ACS 12.1'!BD37</f>
        <v>0</v>
      </c>
      <c r="BJ37" s="272">
        <f>Volumes!BJ37*'ACS 12.1'!BE37</f>
        <v>0</v>
      </c>
      <c r="BK37" s="272">
        <f>Volumes!BK37*'ACS 12.1'!BF37</f>
        <v>0</v>
      </c>
      <c r="BL37" s="272">
        <f>Volumes!BL37*'ACS 12.1'!BG37</f>
        <v>0</v>
      </c>
      <c r="BM37" s="317">
        <f t="shared" si="24"/>
        <v>0</v>
      </c>
      <c r="BN37" s="391">
        <f>Volumes!BN37*'ACS 12.1'!BI37</f>
        <v>0</v>
      </c>
      <c r="BO37" s="272">
        <f>Volumes!BO37*'ACS 12.1'!BJ37</f>
        <v>0</v>
      </c>
      <c r="BP37" s="272">
        <f>Volumes!BP37*'ACS 12.1'!BK37</f>
        <v>0</v>
      </c>
      <c r="BQ37" s="272">
        <f>Volumes!BQ37*'ACS 12.1'!BL37</f>
        <v>0</v>
      </c>
      <c r="BR37" s="272">
        <f>Volumes!BR37*'ACS 12.1'!BM37</f>
        <v>0</v>
      </c>
      <c r="BS37" s="272">
        <f>Volumes!BS37*'ACS 12.1'!BN37</f>
        <v>0</v>
      </c>
      <c r="BT37" s="317">
        <f t="shared" si="25"/>
        <v>0</v>
      </c>
      <c r="BU37" s="53"/>
      <c r="BV37" s="53"/>
      <c r="BW37" s="53"/>
      <c r="BX37" s="53"/>
      <c r="BY37" s="35"/>
      <c r="BZ37" s="35"/>
      <c r="CA37" s="35"/>
      <c r="CB37" s="35"/>
    </row>
    <row r="38" spans="1:80">
      <c r="A38" s="338"/>
      <c r="B38" s="313" t="s">
        <v>65</v>
      </c>
      <c r="C38" s="391">
        <f>$I38*'2011-15 % split'!C38</f>
        <v>0</v>
      </c>
      <c r="D38" s="272">
        <f>$I38*'2011-15 % split'!D38</f>
        <v>0</v>
      </c>
      <c r="E38" s="272">
        <f>$I38*'2011-15 % split'!E38</f>
        <v>0</v>
      </c>
      <c r="F38" s="272">
        <f>$I38*'2011-15 % split'!F38</f>
        <v>0</v>
      </c>
      <c r="G38" s="272">
        <f>$I38*'2011-15 % split'!G38</f>
        <v>0</v>
      </c>
      <c r="H38" s="684"/>
      <c r="I38" s="317">
        <f>'2011-15 % split'!H104</f>
        <v>0</v>
      </c>
      <c r="J38" s="391">
        <f>$P38*'2011-15 % split'!I38</f>
        <v>0</v>
      </c>
      <c r="K38" s="272">
        <f>$P38*'2011-15 % split'!J38</f>
        <v>0</v>
      </c>
      <c r="L38" s="272">
        <f>$P38*'2011-15 % split'!K38</f>
        <v>0</v>
      </c>
      <c r="M38" s="272">
        <f>$P38*'2011-15 % split'!L38</f>
        <v>0</v>
      </c>
      <c r="N38" s="272">
        <f>$P38*'2011-15 % split'!M38</f>
        <v>0</v>
      </c>
      <c r="O38" s="684"/>
      <c r="P38" s="317">
        <f>'2011-15 % split'!N104</f>
        <v>0</v>
      </c>
      <c r="Q38" s="391">
        <f>$W38*'2011-15 % split'!O38</f>
        <v>0</v>
      </c>
      <c r="R38" s="272">
        <f>$W38*'2011-15 % split'!P38</f>
        <v>0</v>
      </c>
      <c r="S38" s="272">
        <f>$W38*'2011-15 % split'!Q38</f>
        <v>0</v>
      </c>
      <c r="T38" s="272">
        <f>$W38*'2011-15 % split'!R38</f>
        <v>0</v>
      </c>
      <c r="U38" s="272">
        <f>$W38*'2011-15 % split'!S38</f>
        <v>0</v>
      </c>
      <c r="V38" s="684"/>
      <c r="W38" s="317">
        <f>'2011-15 % split'!T104</f>
        <v>0</v>
      </c>
      <c r="X38" s="391">
        <f>$AD38*'2011-15 % split'!U38</f>
        <v>0</v>
      </c>
      <c r="Y38" s="272">
        <f>$AD38*'2011-15 % split'!V38</f>
        <v>0</v>
      </c>
      <c r="Z38" s="272">
        <f>$AD38*'2011-15 % split'!W38</f>
        <v>0</v>
      </c>
      <c r="AA38" s="272">
        <f>$AD38*'2011-15 % split'!X38</f>
        <v>0</v>
      </c>
      <c r="AB38" s="272">
        <f>$AD38*'2011-15 % split'!Y38</f>
        <v>0</v>
      </c>
      <c r="AC38" s="684"/>
      <c r="AD38" s="317">
        <f>'2011-15 % split'!Z104</f>
        <v>0</v>
      </c>
      <c r="AE38" s="391">
        <f>Volumes!AE38*'ACS 12.1'!AA38</f>
        <v>0</v>
      </c>
      <c r="AF38" s="272">
        <f>Volumes!AF38*'ACS 12.1'!AB38</f>
        <v>0</v>
      </c>
      <c r="AG38" s="272">
        <f>Volumes!AG38*'ACS 12.1'!AC38</f>
        <v>0</v>
      </c>
      <c r="AH38" s="272">
        <f>Volumes!AH38*'ACS 12.1'!AD38</f>
        <v>0</v>
      </c>
      <c r="AI38" s="272">
        <f>Volumes!AI38*'ACS 12.1'!AE38</f>
        <v>0</v>
      </c>
      <c r="AJ38" s="684"/>
      <c r="AK38" s="317">
        <f t="shared" si="0"/>
        <v>0</v>
      </c>
      <c r="AL38" s="391">
        <f>Volumes!AL38*'ACS 12.1'!AG38</f>
        <v>0</v>
      </c>
      <c r="AM38" s="272">
        <f>Volumes!AM38*'ACS 12.1'!AH38</f>
        <v>0</v>
      </c>
      <c r="AN38" s="272">
        <f>Volumes!AN38*'ACS 12.1'!AI38</f>
        <v>0</v>
      </c>
      <c r="AO38" s="272">
        <f>Volumes!AO38*'ACS 12.1'!AJ38</f>
        <v>0</v>
      </c>
      <c r="AP38" s="272">
        <f>Volumes!AP38*'ACS 12.1'!AK38</f>
        <v>0</v>
      </c>
      <c r="AQ38" s="272">
        <f>Volumes!AQ38*'ACS 12.1'!AL38</f>
        <v>0</v>
      </c>
      <c r="AR38" s="317">
        <f t="shared" si="21"/>
        <v>0</v>
      </c>
      <c r="AS38" s="391">
        <f>Volumes!AS38*'ACS 12.1'!AN38</f>
        <v>0</v>
      </c>
      <c r="AT38" s="272">
        <f>Volumes!AT38*'ACS 12.1'!AO38</f>
        <v>0</v>
      </c>
      <c r="AU38" s="272">
        <f>Volumes!AU38*'ACS 12.1'!AP38</f>
        <v>0</v>
      </c>
      <c r="AV38" s="272">
        <f>Volumes!AV38*'ACS 12.1'!AQ38</f>
        <v>0</v>
      </c>
      <c r="AW38" s="272">
        <f>Volumes!AW38*'ACS 12.1'!AR38</f>
        <v>0</v>
      </c>
      <c r="AX38" s="272">
        <f>Volumes!AX38*'ACS 12.1'!AS38</f>
        <v>0</v>
      </c>
      <c r="AY38" s="317">
        <f t="shared" si="22"/>
        <v>0</v>
      </c>
      <c r="AZ38" s="391">
        <f>Volumes!AZ38*'ACS 12.1'!AU38</f>
        <v>0</v>
      </c>
      <c r="BA38" s="272">
        <f>Volumes!BA38*'ACS 12.1'!AV38</f>
        <v>0</v>
      </c>
      <c r="BB38" s="272">
        <f>Volumes!BB38*'ACS 12.1'!AW38</f>
        <v>0</v>
      </c>
      <c r="BC38" s="272">
        <f>Volumes!BC38*'ACS 12.1'!AX38</f>
        <v>0</v>
      </c>
      <c r="BD38" s="272">
        <f>Volumes!BD38*'ACS 12.1'!AY38</f>
        <v>0</v>
      </c>
      <c r="BE38" s="272">
        <f>Volumes!BE38*'ACS 12.1'!AZ38</f>
        <v>0</v>
      </c>
      <c r="BF38" s="317">
        <f t="shared" si="23"/>
        <v>0</v>
      </c>
      <c r="BG38" s="391">
        <f>Volumes!BG38*'ACS 12.1'!BB38</f>
        <v>0</v>
      </c>
      <c r="BH38" s="272">
        <f>Volumes!BH38*'ACS 12.1'!BC38</f>
        <v>0</v>
      </c>
      <c r="BI38" s="272">
        <f>Volumes!BI38*'ACS 12.1'!BD38</f>
        <v>0</v>
      </c>
      <c r="BJ38" s="272">
        <f>Volumes!BJ38*'ACS 12.1'!BE38</f>
        <v>0</v>
      </c>
      <c r="BK38" s="272">
        <f>Volumes!BK38*'ACS 12.1'!BF38</f>
        <v>0</v>
      </c>
      <c r="BL38" s="272">
        <f>Volumes!BL38*'ACS 12.1'!BG38</f>
        <v>0</v>
      </c>
      <c r="BM38" s="317">
        <f t="shared" si="24"/>
        <v>0</v>
      </c>
      <c r="BN38" s="391">
        <f>Volumes!BN38*'ACS 12.1'!BI38</f>
        <v>0</v>
      </c>
      <c r="BO38" s="272">
        <f>Volumes!BO38*'ACS 12.1'!BJ38</f>
        <v>0</v>
      </c>
      <c r="BP38" s="272">
        <f>Volumes!BP38*'ACS 12.1'!BK38</f>
        <v>0</v>
      </c>
      <c r="BQ38" s="272">
        <f>Volumes!BQ38*'ACS 12.1'!BL38</f>
        <v>0</v>
      </c>
      <c r="BR38" s="272">
        <f>Volumes!BR38*'ACS 12.1'!BM38</f>
        <v>0</v>
      </c>
      <c r="BS38" s="272">
        <f>Volumes!BS38*'ACS 12.1'!BN38</f>
        <v>0</v>
      </c>
      <c r="BT38" s="317">
        <f t="shared" si="25"/>
        <v>0</v>
      </c>
      <c r="BU38" s="53"/>
      <c r="BV38" s="53"/>
      <c r="BW38" s="53"/>
      <c r="BX38" s="53"/>
      <c r="BY38" s="35"/>
      <c r="BZ38" s="35"/>
      <c r="CA38" s="35"/>
      <c r="CB38" s="35"/>
    </row>
    <row r="39" spans="1:80">
      <c r="A39" s="332"/>
      <c r="B39" s="313"/>
      <c r="C39" s="391"/>
      <c r="D39" s="272"/>
      <c r="E39" s="272"/>
      <c r="F39" s="272"/>
      <c r="G39" s="272"/>
      <c r="H39" s="684"/>
      <c r="I39" s="317"/>
      <c r="J39" s="391"/>
      <c r="K39" s="272"/>
      <c r="L39" s="272"/>
      <c r="M39" s="272"/>
      <c r="N39" s="272"/>
      <c r="O39" s="684"/>
      <c r="P39" s="317"/>
      <c r="Q39" s="391">
        <f>$W39*'2011-15 % split'!O39</f>
        <v>0</v>
      </c>
      <c r="R39" s="272">
        <f>$W39*'2011-15 % split'!P39</f>
        <v>0</v>
      </c>
      <c r="S39" s="272">
        <f>$W39*'2011-15 % split'!Q39</f>
        <v>0</v>
      </c>
      <c r="T39" s="272">
        <f>$W39*'2011-15 % split'!R39</f>
        <v>0</v>
      </c>
      <c r="U39" s="272">
        <f>$W39*'2011-15 % split'!S39</f>
        <v>0</v>
      </c>
      <c r="V39" s="684"/>
      <c r="W39" s="317"/>
      <c r="X39" s="391"/>
      <c r="Y39" s="272"/>
      <c r="Z39" s="272"/>
      <c r="AA39" s="272"/>
      <c r="AB39" s="272"/>
      <c r="AC39" s="684"/>
      <c r="AD39" s="317"/>
      <c r="AE39" s="391"/>
      <c r="AF39" s="272"/>
      <c r="AG39" s="272"/>
      <c r="AH39" s="272"/>
      <c r="AI39" s="272"/>
      <c r="AJ39" s="684"/>
      <c r="AK39" s="317"/>
      <c r="AL39" s="391"/>
      <c r="AM39" s="272"/>
      <c r="AN39" s="272"/>
      <c r="AO39" s="272"/>
      <c r="AP39" s="272"/>
      <c r="AQ39" s="272"/>
      <c r="AR39" s="317"/>
      <c r="AS39" s="391"/>
      <c r="AT39" s="272"/>
      <c r="AU39" s="272"/>
      <c r="AV39" s="272"/>
      <c r="AW39" s="272"/>
      <c r="AX39" s="272"/>
      <c r="AY39" s="317"/>
      <c r="AZ39" s="391"/>
      <c r="BA39" s="272"/>
      <c r="BB39" s="272"/>
      <c r="BC39" s="272"/>
      <c r="BD39" s="272"/>
      <c r="BE39" s="272"/>
      <c r="BF39" s="317"/>
      <c r="BG39" s="391"/>
      <c r="BH39" s="272"/>
      <c r="BI39" s="272"/>
      <c r="BJ39" s="272"/>
      <c r="BK39" s="272"/>
      <c r="BL39" s="272"/>
      <c r="BM39" s="317"/>
      <c r="BN39" s="391"/>
      <c r="BO39" s="272"/>
      <c r="BP39" s="272"/>
      <c r="BQ39" s="272"/>
      <c r="BR39" s="272"/>
      <c r="BS39" s="272"/>
      <c r="BT39" s="317"/>
      <c r="BU39" s="53"/>
      <c r="BV39" s="53"/>
      <c r="BW39" s="53"/>
      <c r="BX39" s="53"/>
      <c r="BY39" s="35"/>
      <c r="BZ39" s="35"/>
      <c r="CA39" s="35"/>
      <c r="CB39" s="35"/>
    </row>
    <row r="40" spans="1:80">
      <c r="A40" s="309"/>
      <c r="B40" s="313" t="s">
        <v>74</v>
      </c>
      <c r="C40" s="391">
        <f>$I40*'2011-15 % split'!C40</f>
        <v>4371387.0500000007</v>
      </c>
      <c r="D40" s="272">
        <f>$I40*'2011-15 % split'!D40</f>
        <v>0</v>
      </c>
      <c r="E40" s="272">
        <f>$I40*'2011-15 % split'!E40</f>
        <v>0</v>
      </c>
      <c r="F40" s="272">
        <f>$I40*'2011-15 % split'!F40</f>
        <v>0</v>
      </c>
      <c r="G40" s="272">
        <f>$I40*'2011-15 % split'!G40</f>
        <v>0</v>
      </c>
      <c r="H40" s="684"/>
      <c r="I40" s="317">
        <f>'2011-15 % split'!H106</f>
        <v>4371387.0500000007</v>
      </c>
      <c r="J40" s="391">
        <f>$P40*'2011-15 % split'!I40</f>
        <v>4882724.2299999995</v>
      </c>
      <c r="K40" s="272">
        <f>$P40*'2011-15 % split'!J40</f>
        <v>0</v>
      </c>
      <c r="L40" s="272">
        <f>$P40*'2011-15 % split'!K40</f>
        <v>0</v>
      </c>
      <c r="M40" s="272">
        <f>$P40*'2011-15 % split'!L40</f>
        <v>0</v>
      </c>
      <c r="N40" s="272">
        <f>$P40*'2011-15 % split'!M40</f>
        <v>0</v>
      </c>
      <c r="O40" s="684"/>
      <c r="P40" s="317">
        <f>'2011-15 % split'!N106</f>
        <v>4882724.2299999995</v>
      </c>
      <c r="Q40" s="391">
        <f>$W40*'2011-15 % split'!O40</f>
        <v>2846442.96</v>
      </c>
      <c r="R40" s="272">
        <f>$W40*'2011-15 % split'!P40</f>
        <v>0</v>
      </c>
      <c r="S40" s="272">
        <f>$W40*'2011-15 % split'!Q40</f>
        <v>0</v>
      </c>
      <c r="T40" s="272">
        <f>$W40*'2011-15 % split'!R40</f>
        <v>0</v>
      </c>
      <c r="U40" s="272">
        <f>$W40*'2011-15 % split'!S40</f>
        <v>0</v>
      </c>
      <c r="V40" s="684"/>
      <c r="W40" s="317">
        <f>'2011-15 % split'!T106</f>
        <v>2846442.96</v>
      </c>
      <c r="X40" s="391">
        <f>$AD40*'2011-15 % split'!U40</f>
        <v>2597998.0529999998</v>
      </c>
      <c r="Y40" s="272">
        <f>$AD40*'2011-15 % split'!V40</f>
        <v>0</v>
      </c>
      <c r="Z40" s="272">
        <f>$AD40*'2011-15 % split'!W40</f>
        <v>0</v>
      </c>
      <c r="AA40" s="272">
        <f>$AD40*'2011-15 % split'!X40</f>
        <v>0</v>
      </c>
      <c r="AB40" s="272">
        <f>$AD40*'2011-15 % split'!Y40</f>
        <v>0</v>
      </c>
      <c r="AC40" s="684"/>
      <c r="AD40" s="317">
        <f>'2011-15 % split'!Z106</f>
        <v>2597998.0529999998</v>
      </c>
      <c r="AE40" s="391">
        <f>Volumes!AE40*'ACS 12.1'!AA40</f>
        <v>2728333.1565516214</v>
      </c>
      <c r="AF40" s="272">
        <f>Volumes!AF40*'ACS 12.1'!AB40</f>
        <v>0</v>
      </c>
      <c r="AG40" s="272">
        <f>Volumes!AG40*'ACS 12.1'!AC40</f>
        <v>0</v>
      </c>
      <c r="AH40" s="272">
        <f>Volumes!AH40*'ACS 12.1'!AD40</f>
        <v>0</v>
      </c>
      <c r="AI40" s="272">
        <f>Volumes!AI40*'ACS 12.1'!AE40</f>
        <v>0</v>
      </c>
      <c r="AJ40" s="684"/>
      <c r="AK40" s="317">
        <f t="shared" si="0"/>
        <v>2728333.1565516214</v>
      </c>
      <c r="AL40" s="391">
        <f>Volumes!AL40*'ACS 12.1'!AG40</f>
        <v>0</v>
      </c>
      <c r="AM40" s="272">
        <f>Volumes!AM40*'ACS 12.1'!AH40</f>
        <v>0</v>
      </c>
      <c r="AN40" s="272">
        <f>Volumes!AN40*'ACS 12.1'!AI40</f>
        <v>0</v>
      </c>
      <c r="AO40" s="272">
        <f>Volumes!AO40*'ACS 12.1'!AJ40</f>
        <v>0</v>
      </c>
      <c r="AP40" s="272">
        <f>Volumes!AP40*'ACS 12.1'!AK40</f>
        <v>0</v>
      </c>
      <c r="AQ40" s="272">
        <f>Volumes!AQ40*'ACS 12.1'!AL40</f>
        <v>0</v>
      </c>
      <c r="AR40" s="317">
        <f t="shared" ref="AR40:AR41" si="26">SUM(AL40:AQ40)</f>
        <v>0</v>
      </c>
      <c r="AS40" s="391">
        <f>Volumes!AS40*'ACS 12.1'!AN40</f>
        <v>0</v>
      </c>
      <c r="AT40" s="272">
        <f>Volumes!AT40*'ACS 12.1'!AO40</f>
        <v>0</v>
      </c>
      <c r="AU40" s="272">
        <f>Volumes!AU40*'ACS 12.1'!AP40</f>
        <v>0</v>
      </c>
      <c r="AV40" s="272">
        <f>Volumes!AV40*'ACS 12.1'!AQ40</f>
        <v>0</v>
      </c>
      <c r="AW40" s="272">
        <f>Volumes!AW40*'ACS 12.1'!AR40</f>
        <v>0</v>
      </c>
      <c r="AX40" s="272">
        <f>Volumes!AX40*'ACS 12.1'!AS40</f>
        <v>0</v>
      </c>
      <c r="AY40" s="317">
        <f t="shared" ref="AY40:AY41" si="27">SUM(AS40:AX40)</f>
        <v>0</v>
      </c>
      <c r="AZ40" s="391">
        <f>Volumes!AZ40*'ACS 12.1'!AU40</f>
        <v>0</v>
      </c>
      <c r="BA40" s="272">
        <f>Volumes!BA40*'ACS 12.1'!AV40</f>
        <v>0</v>
      </c>
      <c r="BB40" s="272">
        <f>Volumes!BB40*'ACS 12.1'!AW40</f>
        <v>0</v>
      </c>
      <c r="BC40" s="272">
        <f>Volumes!BC40*'ACS 12.1'!AX40</f>
        <v>0</v>
      </c>
      <c r="BD40" s="272">
        <f>Volumes!BD40*'ACS 12.1'!AY40</f>
        <v>0</v>
      </c>
      <c r="BE40" s="272">
        <f>Volumes!BE40*'ACS 12.1'!AZ40</f>
        <v>0</v>
      </c>
      <c r="BF40" s="317">
        <f t="shared" ref="BF40:BF41" si="28">SUM(AZ40:BE40)</f>
        <v>0</v>
      </c>
      <c r="BG40" s="391">
        <f>Volumes!BG40*'ACS 12.1'!BB40</f>
        <v>0</v>
      </c>
      <c r="BH40" s="272">
        <f>Volumes!BH40*'ACS 12.1'!BC40</f>
        <v>0</v>
      </c>
      <c r="BI40" s="272">
        <f>Volumes!BI40*'ACS 12.1'!BD40</f>
        <v>0</v>
      </c>
      <c r="BJ40" s="272">
        <f>Volumes!BJ40*'ACS 12.1'!BE40</f>
        <v>0</v>
      </c>
      <c r="BK40" s="272">
        <f>Volumes!BK40*'ACS 12.1'!BF40</f>
        <v>0</v>
      </c>
      <c r="BL40" s="272">
        <f>Volumes!BL40*'ACS 12.1'!BG40</f>
        <v>0</v>
      </c>
      <c r="BM40" s="317">
        <f t="shared" ref="BM40:BM41" si="29">SUM(BG40:BL40)</f>
        <v>0</v>
      </c>
      <c r="BN40" s="391">
        <f>Volumes!BN40*'ACS 12.1'!BI40</f>
        <v>0</v>
      </c>
      <c r="BO40" s="272">
        <f>Volumes!BO40*'ACS 12.1'!BJ40</f>
        <v>0</v>
      </c>
      <c r="BP40" s="272">
        <f>Volumes!BP40*'ACS 12.1'!BK40</f>
        <v>0</v>
      </c>
      <c r="BQ40" s="272">
        <f>Volumes!BQ40*'ACS 12.1'!BL40</f>
        <v>0</v>
      </c>
      <c r="BR40" s="272">
        <f>Volumes!BR40*'ACS 12.1'!BM40</f>
        <v>0</v>
      </c>
      <c r="BS40" s="272">
        <f>Volumes!BS40*'ACS 12.1'!BN40</f>
        <v>0</v>
      </c>
      <c r="BT40" s="317">
        <f t="shared" ref="BT40:BT41" si="30">SUM(BN40:BS40)</f>
        <v>0</v>
      </c>
      <c r="BU40" s="53"/>
      <c r="BV40" s="60"/>
      <c r="BW40" s="53"/>
      <c r="BX40" s="60"/>
      <c r="BY40" s="35"/>
      <c r="BZ40" s="35"/>
      <c r="CA40" s="35"/>
      <c r="CB40" s="35"/>
    </row>
    <row r="41" spans="1:80">
      <c r="A41" s="309"/>
      <c r="B41" s="313" t="s">
        <v>75</v>
      </c>
      <c r="C41" s="391">
        <f>$I41*'2011-15 % split'!C41</f>
        <v>8582.18</v>
      </c>
      <c r="D41" s="272">
        <f>$I41*'2011-15 % split'!D41</f>
        <v>0</v>
      </c>
      <c r="E41" s="272">
        <f>$I41*'2011-15 % split'!E41</f>
        <v>0</v>
      </c>
      <c r="F41" s="272">
        <f>$I41*'2011-15 % split'!F41</f>
        <v>0</v>
      </c>
      <c r="G41" s="272">
        <f>$I41*'2011-15 % split'!G41</f>
        <v>0</v>
      </c>
      <c r="H41" s="684"/>
      <c r="I41" s="317">
        <f>'2011-15 % split'!H107</f>
        <v>8582.18</v>
      </c>
      <c r="J41" s="391">
        <f>$P41*'2011-15 % split'!I41</f>
        <v>3684.5900000000006</v>
      </c>
      <c r="K41" s="272">
        <f>$P41*'2011-15 % split'!J41</f>
        <v>0</v>
      </c>
      <c r="L41" s="272">
        <f>$P41*'2011-15 % split'!K41</f>
        <v>0</v>
      </c>
      <c r="M41" s="272">
        <f>$P41*'2011-15 % split'!L41</f>
        <v>0</v>
      </c>
      <c r="N41" s="272">
        <f>$P41*'2011-15 % split'!M41</f>
        <v>0</v>
      </c>
      <c r="O41" s="684"/>
      <c r="P41" s="317">
        <f>'2011-15 % split'!N107</f>
        <v>3684.5900000000006</v>
      </c>
      <c r="Q41" s="391">
        <f>$W41*'2011-15 % split'!O41</f>
        <v>960.28</v>
      </c>
      <c r="R41" s="272">
        <f>$W41*'2011-15 % split'!P41</f>
        <v>0</v>
      </c>
      <c r="S41" s="272">
        <f>$W41*'2011-15 % split'!Q41</f>
        <v>0</v>
      </c>
      <c r="T41" s="272">
        <f>$W41*'2011-15 % split'!R41</f>
        <v>0</v>
      </c>
      <c r="U41" s="272">
        <f>$W41*'2011-15 % split'!S41</f>
        <v>0</v>
      </c>
      <c r="V41" s="684"/>
      <c r="W41" s="317">
        <f>'2011-15 % split'!T107</f>
        <v>960.28</v>
      </c>
      <c r="X41" s="391">
        <f>$AD41*'2011-15 % split'!U41</f>
        <v>2490.8900000000003</v>
      </c>
      <c r="Y41" s="272">
        <f>$AD41*'2011-15 % split'!V41</f>
        <v>0</v>
      </c>
      <c r="Z41" s="272">
        <f>$AD41*'2011-15 % split'!W41</f>
        <v>0</v>
      </c>
      <c r="AA41" s="272">
        <f>$AD41*'2011-15 % split'!X41</f>
        <v>0</v>
      </c>
      <c r="AB41" s="272">
        <f>$AD41*'2011-15 % split'!Y41</f>
        <v>0</v>
      </c>
      <c r="AC41" s="684"/>
      <c r="AD41" s="317">
        <f>'2011-15 % split'!Z107</f>
        <v>2490.8900000000003</v>
      </c>
      <c r="AE41" s="391">
        <f>Volumes!AE41*'ACS 12.1'!AA41</f>
        <v>2615.8517588091781</v>
      </c>
      <c r="AF41" s="272">
        <f>Volumes!AF41*'ACS 12.1'!AB41</f>
        <v>0</v>
      </c>
      <c r="AG41" s="272">
        <f>Volumes!AG41*'ACS 12.1'!AC41</f>
        <v>0</v>
      </c>
      <c r="AH41" s="272">
        <f>Volumes!AH41*'ACS 12.1'!AD41</f>
        <v>0</v>
      </c>
      <c r="AI41" s="272">
        <f>Volumes!AI41*'ACS 12.1'!AE41</f>
        <v>0</v>
      </c>
      <c r="AJ41" s="684"/>
      <c r="AK41" s="317">
        <f t="shared" si="0"/>
        <v>2615.8517588091781</v>
      </c>
      <c r="AL41" s="391">
        <f>Volumes!AL41*'ACS 12.1'!AG41</f>
        <v>0</v>
      </c>
      <c r="AM41" s="272">
        <f>Volumes!AM41*'ACS 12.1'!AH41</f>
        <v>0</v>
      </c>
      <c r="AN41" s="272">
        <f>Volumes!AN41*'ACS 12.1'!AI41</f>
        <v>0</v>
      </c>
      <c r="AO41" s="272">
        <f>Volumes!AO41*'ACS 12.1'!AJ41</f>
        <v>0</v>
      </c>
      <c r="AP41" s="272">
        <f>Volumes!AP41*'ACS 12.1'!AK41</f>
        <v>0</v>
      </c>
      <c r="AQ41" s="272">
        <f>Volumes!AQ41*'ACS 12.1'!AL41</f>
        <v>0</v>
      </c>
      <c r="AR41" s="317">
        <f t="shared" si="26"/>
        <v>0</v>
      </c>
      <c r="AS41" s="391">
        <f>Volumes!AS41*'ACS 12.1'!AN41</f>
        <v>0</v>
      </c>
      <c r="AT41" s="272">
        <f>Volumes!AT41*'ACS 12.1'!AO41</f>
        <v>0</v>
      </c>
      <c r="AU41" s="272">
        <f>Volumes!AU41*'ACS 12.1'!AP41</f>
        <v>0</v>
      </c>
      <c r="AV41" s="272">
        <f>Volumes!AV41*'ACS 12.1'!AQ41</f>
        <v>0</v>
      </c>
      <c r="AW41" s="272">
        <f>Volumes!AW41*'ACS 12.1'!AR41</f>
        <v>0</v>
      </c>
      <c r="AX41" s="272">
        <f>Volumes!AX41*'ACS 12.1'!AS41</f>
        <v>0</v>
      </c>
      <c r="AY41" s="317">
        <f t="shared" si="27"/>
        <v>0</v>
      </c>
      <c r="AZ41" s="391">
        <f>Volumes!AZ41*'ACS 12.1'!AU41</f>
        <v>0</v>
      </c>
      <c r="BA41" s="272">
        <f>Volumes!BA41*'ACS 12.1'!AV41</f>
        <v>0</v>
      </c>
      <c r="BB41" s="272">
        <f>Volumes!BB41*'ACS 12.1'!AW41</f>
        <v>0</v>
      </c>
      <c r="BC41" s="272">
        <f>Volumes!BC41*'ACS 12.1'!AX41</f>
        <v>0</v>
      </c>
      <c r="BD41" s="272">
        <f>Volumes!BD41*'ACS 12.1'!AY41</f>
        <v>0</v>
      </c>
      <c r="BE41" s="272">
        <f>Volumes!BE41*'ACS 12.1'!AZ41</f>
        <v>0</v>
      </c>
      <c r="BF41" s="317">
        <f t="shared" si="28"/>
        <v>0</v>
      </c>
      <c r="BG41" s="391">
        <f>Volumes!BG41*'ACS 12.1'!BB41</f>
        <v>0</v>
      </c>
      <c r="BH41" s="272">
        <f>Volumes!BH41*'ACS 12.1'!BC41</f>
        <v>0</v>
      </c>
      <c r="BI41" s="272">
        <f>Volumes!BI41*'ACS 12.1'!BD41</f>
        <v>0</v>
      </c>
      <c r="BJ41" s="272">
        <f>Volumes!BJ41*'ACS 12.1'!BE41</f>
        <v>0</v>
      </c>
      <c r="BK41" s="272">
        <f>Volumes!BK41*'ACS 12.1'!BF41</f>
        <v>0</v>
      </c>
      <c r="BL41" s="272">
        <f>Volumes!BL41*'ACS 12.1'!BG41</f>
        <v>0</v>
      </c>
      <c r="BM41" s="317">
        <f t="shared" si="29"/>
        <v>0</v>
      </c>
      <c r="BN41" s="391">
        <f>Volumes!BN41*'ACS 12.1'!BI41</f>
        <v>0</v>
      </c>
      <c r="BO41" s="272">
        <f>Volumes!BO41*'ACS 12.1'!BJ41</f>
        <v>0</v>
      </c>
      <c r="BP41" s="272">
        <f>Volumes!BP41*'ACS 12.1'!BK41</f>
        <v>0</v>
      </c>
      <c r="BQ41" s="272">
        <f>Volumes!BQ41*'ACS 12.1'!BL41</f>
        <v>0</v>
      </c>
      <c r="BR41" s="272">
        <f>Volumes!BR41*'ACS 12.1'!BM41</f>
        <v>0</v>
      </c>
      <c r="BS41" s="272">
        <f>Volumes!BS41*'ACS 12.1'!BN41</f>
        <v>0</v>
      </c>
      <c r="BT41" s="317">
        <f t="shared" si="30"/>
        <v>0</v>
      </c>
      <c r="BU41" s="53"/>
      <c r="BV41" s="60"/>
      <c r="BW41" s="53"/>
      <c r="BX41" s="60"/>
      <c r="BY41" s="35"/>
      <c r="BZ41" s="35"/>
      <c r="CA41" s="35"/>
      <c r="CB41" s="35"/>
    </row>
    <row r="42" spans="1:80">
      <c r="B42" s="310"/>
      <c r="C42" s="391"/>
      <c r="D42" s="272"/>
      <c r="E42" s="272"/>
      <c r="F42" s="272"/>
      <c r="G42" s="272"/>
      <c r="H42" s="684"/>
      <c r="I42" s="317"/>
      <c r="J42" s="391"/>
      <c r="K42" s="272"/>
      <c r="L42" s="272"/>
      <c r="M42" s="272"/>
      <c r="N42" s="272"/>
      <c r="O42" s="684"/>
      <c r="P42" s="317"/>
      <c r="Q42" s="391">
        <f>$W42*'2011-15 % split'!O42</f>
        <v>0</v>
      </c>
      <c r="R42" s="272">
        <f>$W42*'2011-15 % split'!P42</f>
        <v>0</v>
      </c>
      <c r="S42" s="272">
        <f>$W42*'2011-15 % split'!Q42</f>
        <v>0</v>
      </c>
      <c r="T42" s="272">
        <f>$W42*'2011-15 % split'!R42</f>
        <v>0</v>
      </c>
      <c r="U42" s="272">
        <f>$W42*'2011-15 % split'!S42</f>
        <v>0</v>
      </c>
      <c r="V42" s="684"/>
      <c r="W42" s="317"/>
      <c r="X42" s="391"/>
      <c r="Y42" s="272"/>
      <c r="Z42" s="272"/>
      <c r="AA42" s="272"/>
      <c r="AB42" s="272"/>
      <c r="AC42" s="684"/>
      <c r="AD42" s="317"/>
      <c r="AE42" s="391"/>
      <c r="AF42" s="272"/>
      <c r="AG42" s="272"/>
      <c r="AH42" s="272"/>
      <c r="AI42" s="272"/>
      <c r="AJ42" s="684"/>
      <c r="AK42" s="317"/>
      <c r="AL42" s="391"/>
      <c r="AM42" s="272"/>
      <c r="AN42" s="272"/>
      <c r="AO42" s="272"/>
      <c r="AP42" s="272"/>
      <c r="AQ42" s="272"/>
      <c r="AR42" s="317"/>
      <c r="AS42" s="391"/>
      <c r="AT42" s="272"/>
      <c r="AU42" s="272"/>
      <c r="AV42" s="272"/>
      <c r="AW42" s="272"/>
      <c r="AX42" s="272"/>
      <c r="AY42" s="317"/>
      <c r="AZ42" s="391"/>
      <c r="BA42" s="272"/>
      <c r="BB42" s="272"/>
      <c r="BC42" s="272"/>
      <c r="BD42" s="272"/>
      <c r="BE42" s="272"/>
      <c r="BF42" s="317"/>
      <c r="BG42" s="391"/>
      <c r="BH42" s="272"/>
      <c r="BI42" s="272"/>
      <c r="BJ42" s="272"/>
      <c r="BK42" s="272"/>
      <c r="BL42" s="272"/>
      <c r="BM42" s="317"/>
      <c r="BN42" s="391"/>
      <c r="BO42" s="272"/>
      <c r="BP42" s="272"/>
      <c r="BQ42" s="272"/>
      <c r="BR42" s="272"/>
      <c r="BS42" s="272"/>
      <c r="BT42" s="317"/>
      <c r="BU42" s="53"/>
      <c r="BV42" s="77"/>
      <c r="BW42" s="53"/>
      <c r="BX42" s="77"/>
      <c r="BY42" s="35"/>
      <c r="BZ42" s="35"/>
      <c r="CA42" s="35"/>
      <c r="CB42" s="35"/>
    </row>
    <row r="43" spans="1:80">
      <c r="B43" s="309" t="s">
        <v>66</v>
      </c>
      <c r="C43" s="391"/>
      <c r="D43" s="272"/>
      <c r="E43" s="272"/>
      <c r="F43" s="272"/>
      <c r="G43" s="272"/>
      <c r="H43" s="684"/>
      <c r="I43" s="317"/>
      <c r="J43" s="391"/>
      <c r="K43" s="272"/>
      <c r="L43" s="272"/>
      <c r="M43" s="272"/>
      <c r="N43" s="272"/>
      <c r="O43" s="684"/>
      <c r="P43" s="317"/>
      <c r="Q43" s="391">
        <f>$W43*'2011-15 % split'!O43</f>
        <v>0</v>
      </c>
      <c r="R43" s="272">
        <f>$W43*'2011-15 % split'!P43</f>
        <v>0</v>
      </c>
      <c r="S43" s="272">
        <f>$W43*'2011-15 % split'!Q43</f>
        <v>0</v>
      </c>
      <c r="T43" s="272">
        <f>$W43*'2011-15 % split'!R43</f>
        <v>0</v>
      </c>
      <c r="U43" s="272">
        <f>$W43*'2011-15 % split'!S43</f>
        <v>0</v>
      </c>
      <c r="V43" s="684"/>
      <c r="W43" s="317"/>
      <c r="X43" s="391"/>
      <c r="Y43" s="272"/>
      <c r="Z43" s="272"/>
      <c r="AA43" s="272"/>
      <c r="AB43" s="272"/>
      <c r="AC43" s="684"/>
      <c r="AD43" s="317"/>
      <c r="AE43" s="391"/>
      <c r="AF43" s="272"/>
      <c r="AG43" s="272"/>
      <c r="AH43" s="272"/>
      <c r="AI43" s="272"/>
      <c r="AJ43" s="684"/>
      <c r="AK43" s="317"/>
      <c r="AL43" s="391"/>
      <c r="AM43" s="272"/>
      <c r="AN43" s="272"/>
      <c r="AO43" s="272"/>
      <c r="AP43" s="272"/>
      <c r="AQ43" s="272"/>
      <c r="AR43" s="317"/>
      <c r="AS43" s="391"/>
      <c r="AT43" s="272"/>
      <c r="AU43" s="272"/>
      <c r="AV43" s="272"/>
      <c r="AW43" s="272"/>
      <c r="AX43" s="272"/>
      <c r="AY43" s="317"/>
      <c r="AZ43" s="391"/>
      <c r="BA43" s="272"/>
      <c r="BB43" s="272"/>
      <c r="BC43" s="272"/>
      <c r="BD43" s="272"/>
      <c r="BE43" s="272"/>
      <c r="BF43" s="317"/>
      <c r="BG43" s="391"/>
      <c r="BH43" s="272"/>
      <c r="BI43" s="272"/>
      <c r="BJ43" s="272"/>
      <c r="BK43" s="272"/>
      <c r="BL43" s="272"/>
      <c r="BM43" s="317"/>
      <c r="BN43" s="391"/>
      <c r="BO43" s="272"/>
      <c r="BP43" s="272"/>
      <c r="BQ43" s="272"/>
      <c r="BR43" s="272"/>
      <c r="BS43" s="272"/>
      <c r="BT43" s="317"/>
      <c r="BU43" s="53"/>
      <c r="BV43" s="59"/>
      <c r="BW43" s="53"/>
      <c r="BX43" s="59"/>
      <c r="BY43" s="35"/>
      <c r="BZ43" s="35"/>
      <c r="CA43" s="35"/>
      <c r="CB43" s="35"/>
    </row>
    <row r="44" spans="1:80">
      <c r="B44" s="314" t="s">
        <v>67</v>
      </c>
      <c r="C44" s="391">
        <f>$I44*'2011-15 % split'!C44</f>
        <v>3549451.0904447683</v>
      </c>
      <c r="D44" s="272">
        <f>$I44*'2011-15 % split'!D44</f>
        <v>1187631.0295552348</v>
      </c>
      <c r="E44" s="272">
        <f>$I44*'2011-15 % split'!E44</f>
        <v>0</v>
      </c>
      <c r="F44" s="272">
        <f>$I44*'2011-15 % split'!F44</f>
        <v>0</v>
      </c>
      <c r="G44" s="272">
        <f>$I44*'2011-15 % split'!G44</f>
        <v>0</v>
      </c>
      <c r="H44" s="684"/>
      <c r="I44" s="317">
        <f>'2011-15 % split'!H110</f>
        <v>4737082.1200000029</v>
      </c>
      <c r="J44" s="391">
        <f>$P44*'2011-15 % split'!I44</f>
        <v>3448962.2392752208</v>
      </c>
      <c r="K44" s="272">
        <f>$P44*'2011-15 % split'!J44</f>
        <v>1053103.7407247787</v>
      </c>
      <c r="L44" s="272">
        <f>$P44*'2011-15 % split'!K44</f>
        <v>0</v>
      </c>
      <c r="M44" s="272">
        <f>$P44*'2011-15 % split'!L44</f>
        <v>0</v>
      </c>
      <c r="N44" s="272">
        <f>$P44*'2011-15 % split'!M44</f>
        <v>0</v>
      </c>
      <c r="O44" s="684"/>
      <c r="P44" s="317">
        <f>'2011-15 % split'!N110</f>
        <v>4502065.9799999995</v>
      </c>
      <c r="Q44" s="391">
        <f>$W44*'2011-15 % split'!O44</f>
        <v>3275177.0048125973</v>
      </c>
      <c r="R44" s="272">
        <f>$W44*'2011-15 % split'!P44</f>
        <v>968879.08518740057</v>
      </c>
      <c r="S44" s="272">
        <f>$W44*'2011-15 % split'!Q44</f>
        <v>0</v>
      </c>
      <c r="T44" s="272">
        <f>$W44*'2011-15 % split'!R44</f>
        <v>0</v>
      </c>
      <c r="U44" s="272">
        <f>$W44*'2011-15 % split'!S44</f>
        <v>0</v>
      </c>
      <c r="V44" s="684"/>
      <c r="W44" s="317">
        <f>'2011-15 % split'!T110</f>
        <v>4244056.089999998</v>
      </c>
      <c r="X44" s="391">
        <f>$AD44*'2011-15 % split'!U44</f>
        <v>3771927.7758346209</v>
      </c>
      <c r="Y44" s="272">
        <f>$AD44*'2011-15 % split'!V44</f>
        <v>1072290.6541653804</v>
      </c>
      <c r="Z44" s="272">
        <f>$AD44*'2011-15 % split'!W44</f>
        <v>0</v>
      </c>
      <c r="AA44" s="272">
        <f>$AD44*'2011-15 % split'!X44</f>
        <v>0</v>
      </c>
      <c r="AB44" s="272">
        <f>$AD44*'2011-15 % split'!Y44</f>
        <v>0</v>
      </c>
      <c r="AC44" s="684"/>
      <c r="AD44" s="317">
        <f>'2011-15 % split'!Z110</f>
        <v>4844218.4300000016</v>
      </c>
      <c r="AE44" s="391">
        <f>Volumes!AE44*'ACS 12.1'!AA44</f>
        <v>3997958.482553001</v>
      </c>
      <c r="AF44" s="272">
        <f>Volumes!AF44*'ACS 12.1'!AB44</f>
        <v>1089249.9883013824</v>
      </c>
      <c r="AG44" s="272">
        <f>Volumes!AG44*'ACS 12.1'!AC44</f>
        <v>0</v>
      </c>
      <c r="AH44" s="272">
        <f>Volumes!AH44*'ACS 12.1'!AD44</f>
        <v>0</v>
      </c>
      <c r="AI44" s="272">
        <f>Volumes!AI44*'ACS 12.1'!AE44</f>
        <v>0</v>
      </c>
      <c r="AJ44" s="684"/>
      <c r="AK44" s="317">
        <f t="shared" si="0"/>
        <v>5087208.470854383</v>
      </c>
      <c r="AL44" s="391">
        <f>Volumes!AL44*'ACS 12.1'!AG44</f>
        <v>3976675.6560947248</v>
      </c>
      <c r="AM44" s="272">
        <f>Volumes!AM44*'ACS 12.1'!AH44</f>
        <v>932980.31804508599</v>
      </c>
      <c r="AN44" s="272">
        <f>Volumes!AN44*'ACS 12.1'!AI44</f>
        <v>0</v>
      </c>
      <c r="AO44" s="272">
        <f>Volumes!AO44*'ACS 12.1'!AJ44</f>
        <v>510604.22131054028</v>
      </c>
      <c r="AP44" s="272">
        <f>Volumes!AP44*'ACS 12.1'!AK44</f>
        <v>607069.14189043932</v>
      </c>
      <c r="AQ44" s="272">
        <f>Volumes!AQ44*'ACS 12.1'!AL44</f>
        <v>435793.54848108947</v>
      </c>
      <c r="AR44" s="317">
        <f t="shared" ref="AR44:AR49" si="31">SUM(AL44:AQ44)</f>
        <v>6463122.8858218789</v>
      </c>
      <c r="AS44" s="391">
        <f>Volumes!AS44*'ACS 12.1'!AN44</f>
        <v>4112848.9664531536</v>
      </c>
      <c r="AT44" s="272">
        <f>Volumes!AT44*'ACS 12.1'!AO44</f>
        <v>948203.16199561174</v>
      </c>
      <c r="AU44" s="272">
        <f>Volumes!AU44*'ACS 12.1'!AP44</f>
        <v>0</v>
      </c>
      <c r="AV44" s="272">
        <f>Volumes!AV44*'ACS 12.1'!AQ44</f>
        <v>526349.42135867162</v>
      </c>
      <c r="AW44" s="272">
        <f>Volumes!AW44*'ACS 12.1'!AR44</f>
        <v>625788.97357843304</v>
      </c>
      <c r="AX44" s="272">
        <f>Volumes!AX44*'ACS 12.1'!AS44</f>
        <v>442019.70293329033</v>
      </c>
      <c r="AY44" s="317">
        <f t="shared" ref="AY44:AY49" si="32">SUM(AS44:AX44)</f>
        <v>6655210.2263191612</v>
      </c>
      <c r="AZ44" s="391">
        <f>Volumes!AZ44*'ACS 12.1'!AU44</f>
        <v>4253685.2596790818</v>
      </c>
      <c r="BA44" s="272">
        <f>Volumes!BA44*'ACS 12.1'!AV44</f>
        <v>963674.3873679745</v>
      </c>
      <c r="BB44" s="272">
        <f>Volumes!BB44*'ACS 12.1'!AW44</f>
        <v>0</v>
      </c>
      <c r="BC44" s="272">
        <f>Volumes!BC44*'ACS 12.1'!AX44</f>
        <v>542605.4032928939</v>
      </c>
      <c r="BD44" s="272">
        <f>Volumes!BD44*'ACS 12.1'!AY44</f>
        <v>645116.08563807455</v>
      </c>
      <c r="BE44" s="272">
        <f>Volumes!BE44*'ACS 12.1'!AZ44</f>
        <v>448355.67951846187</v>
      </c>
      <c r="BF44" s="317">
        <f t="shared" ref="BF44:BF49" si="33">SUM(AZ44:BE44)</f>
        <v>6853436.8154964866</v>
      </c>
      <c r="BG44" s="391">
        <f>Volumes!BG44*'ACS 12.1'!BB44</f>
        <v>4399344.2103017233</v>
      </c>
      <c r="BH44" s="272">
        <f>Volumes!BH44*'ACS 12.1'!BC44</f>
        <v>979398.04684319207</v>
      </c>
      <c r="BI44" s="272">
        <f>Volumes!BI44*'ACS 12.1'!BD44</f>
        <v>0</v>
      </c>
      <c r="BJ44" s="272">
        <f>Volumes!BJ44*'ACS 12.1'!BE44</f>
        <v>559389.19474307122</v>
      </c>
      <c r="BK44" s="272">
        <f>Volumes!BK44*'ACS 12.1'!BF44</f>
        <v>665070.72261145455</v>
      </c>
      <c r="BL44" s="272">
        <f>Volumes!BL44*'ACS 12.1'!BG44</f>
        <v>462224.15221496089</v>
      </c>
      <c r="BM44" s="317">
        <f t="shared" ref="BM44:BM49" si="34">SUM(BG44:BL44)</f>
        <v>7065426.3267144011</v>
      </c>
      <c r="BN44" s="391">
        <f>Volumes!BN44*'ACS 12.1'!BI44</f>
        <v>4549990.9605854256</v>
      </c>
      <c r="BO44" s="272">
        <f>Volumes!BO44*'ACS 12.1'!BJ44</f>
        <v>995378.25922728993</v>
      </c>
      <c r="BP44" s="272">
        <f>Volumes!BP44*'ACS 12.1'!BK44</f>
        <v>0</v>
      </c>
      <c r="BQ44" s="272">
        <f>Volumes!BQ44*'ACS 12.1'!BL44</f>
        <v>576718.39886052231</v>
      </c>
      <c r="BR44" s="272">
        <f>Volumes!BR44*'ACS 12.1'!BM44</f>
        <v>685673.81329140265</v>
      </c>
      <c r="BS44" s="272">
        <f>Volumes!BS44*'ACS 12.1'!BN44</f>
        <v>476543.30023752491</v>
      </c>
      <c r="BT44" s="317">
        <f t="shared" ref="BT44:BT49" si="35">SUM(BN44:BS44)</f>
        <v>7284304.7322021658</v>
      </c>
      <c r="BU44" s="53"/>
      <c r="BV44" s="60"/>
      <c r="BW44" s="53"/>
      <c r="BX44" s="60"/>
      <c r="BY44" s="35"/>
      <c r="BZ44" s="35"/>
      <c r="CA44" s="35"/>
      <c r="CB44" s="35"/>
    </row>
    <row r="45" spans="1:80">
      <c r="A45" s="13"/>
      <c r="B45" s="314" t="s">
        <v>68</v>
      </c>
      <c r="C45" s="391">
        <f>$I45*'2011-15 % split'!C45</f>
        <v>16603.987513387961</v>
      </c>
      <c r="D45" s="272">
        <f>$I45*'2011-15 % split'!D45</f>
        <v>5045.2124866120384</v>
      </c>
      <c r="E45" s="272">
        <f>$I45*'2011-15 % split'!E45</f>
        <v>0</v>
      </c>
      <c r="F45" s="272">
        <f>$I45*'2011-15 % split'!F45</f>
        <v>0</v>
      </c>
      <c r="G45" s="272">
        <f>$I45*'2011-15 % split'!G45</f>
        <v>0</v>
      </c>
      <c r="H45" s="684"/>
      <c r="I45" s="317">
        <f>'2011-15 % split'!H111</f>
        <v>21649.200000000001</v>
      </c>
      <c r="J45" s="391">
        <f>$P45*'2011-15 % split'!I45</f>
        <v>16231.511593410474</v>
      </c>
      <c r="K45" s="272">
        <f>$P45*'2011-15 % split'!J45</f>
        <v>4549.4084065895213</v>
      </c>
      <c r="L45" s="272">
        <f>$P45*'2011-15 % split'!K45</f>
        <v>0</v>
      </c>
      <c r="M45" s="272">
        <f>$P45*'2011-15 % split'!L45</f>
        <v>0</v>
      </c>
      <c r="N45" s="272">
        <f>$P45*'2011-15 % split'!M45</f>
        <v>0</v>
      </c>
      <c r="O45" s="684"/>
      <c r="P45" s="317">
        <f>'2011-15 % split'!N111</f>
        <v>20780.919999999995</v>
      </c>
      <c r="Q45" s="391">
        <f>$W45*'2011-15 % split'!O45</f>
        <v>8029.9933542539093</v>
      </c>
      <c r="R45" s="272">
        <f>$W45*'2011-15 % split'!P45</f>
        <v>2180.2066457460937</v>
      </c>
      <c r="S45" s="272">
        <f>$W45*'2011-15 % split'!Q45</f>
        <v>0</v>
      </c>
      <c r="T45" s="272">
        <f>$W45*'2011-15 % split'!R45</f>
        <v>0</v>
      </c>
      <c r="U45" s="272">
        <f>$W45*'2011-15 % split'!S45</f>
        <v>0</v>
      </c>
      <c r="V45" s="684"/>
      <c r="W45" s="317">
        <f>'2011-15 % split'!T111</f>
        <v>10210.200000000003</v>
      </c>
      <c r="X45" s="391">
        <f>$AD45*'2011-15 % split'!U45</f>
        <v>7156.174346997218</v>
      </c>
      <c r="Y45" s="272">
        <f>$AD45*'2011-15 % split'!V45</f>
        <v>1867.0256530027821</v>
      </c>
      <c r="Z45" s="272">
        <f>$AD45*'2011-15 % split'!W45</f>
        <v>0</v>
      </c>
      <c r="AA45" s="272">
        <f>$AD45*'2011-15 % split'!X45</f>
        <v>0</v>
      </c>
      <c r="AB45" s="272">
        <f>$AD45*'2011-15 % split'!Y45</f>
        <v>0</v>
      </c>
      <c r="AC45" s="684"/>
      <c r="AD45" s="317">
        <f>'2011-15 % split'!Z111</f>
        <v>9023.2000000000007</v>
      </c>
      <c r="AE45" s="391">
        <f>Volumes!AE45*'ACS 12.1'!AA45</f>
        <v>7580.3819234232878</v>
      </c>
      <c r="AF45" s="272">
        <f>Volumes!AF45*'ACS 12.1'!AB45</f>
        <v>1895.2868637558599</v>
      </c>
      <c r="AG45" s="272">
        <f>Volumes!AG45*'ACS 12.1'!AC45</f>
        <v>0</v>
      </c>
      <c r="AH45" s="272">
        <f>Volumes!AH45*'ACS 12.1'!AD45</f>
        <v>0</v>
      </c>
      <c r="AI45" s="272">
        <f>Volumes!AI45*'ACS 12.1'!AE45</f>
        <v>0</v>
      </c>
      <c r="AJ45" s="684"/>
      <c r="AK45" s="317">
        <f t="shared" si="0"/>
        <v>9475.6687871791473</v>
      </c>
      <c r="AL45" s="391">
        <f>Volumes!AL45*'ACS 12.1'!AG45</f>
        <v>7920.7884791775268</v>
      </c>
      <c r="AM45" s="272">
        <f>Volumes!AM45*'ACS 12.1'!AH45</f>
        <v>1615.3976182720887</v>
      </c>
      <c r="AN45" s="272">
        <f>Volumes!AN45*'ACS 12.1'!AI45</f>
        <v>0</v>
      </c>
      <c r="AO45" s="272">
        <f>Volumes!AO45*'ACS 12.1'!AJ45</f>
        <v>991.76335413475999</v>
      </c>
      <c r="AP45" s="272">
        <f>Volumes!AP45*'ACS 12.1'!AK45</f>
        <v>1179.1303385774502</v>
      </c>
      <c r="AQ45" s="272">
        <f>Volumes!AQ45*'ACS 12.1'!AL45</f>
        <v>846.45612651336796</v>
      </c>
      <c r="AR45" s="317">
        <f t="shared" si="31"/>
        <v>12553.535916675195</v>
      </c>
      <c r="AS45" s="391">
        <f>Volumes!AS45*'ACS 12.1'!AN45</f>
        <v>8192.0200507555164</v>
      </c>
      <c r="AT45" s="272">
        <f>Volumes!AT45*'ACS 12.1'!AO45</f>
        <v>1641.7550294472069</v>
      </c>
      <c r="AU45" s="272">
        <f>Volumes!AU45*'ACS 12.1'!AP45</f>
        <v>0</v>
      </c>
      <c r="AV45" s="272">
        <f>Volumes!AV45*'ACS 12.1'!AQ45</f>
        <v>1022.7126083410832</v>
      </c>
      <c r="AW45" s="272">
        <f>Volumes!AW45*'ACS 12.1'!AR45</f>
        <v>1215.9266211169063</v>
      </c>
      <c r="AX45" s="272">
        <f>Volumes!AX45*'ACS 12.1'!AS45</f>
        <v>858.85745282696575</v>
      </c>
      <c r="AY45" s="317">
        <f t="shared" si="32"/>
        <v>12931.27176248768</v>
      </c>
      <c r="AZ45" s="391">
        <f>Volumes!AZ45*'ACS 12.1'!AU45</f>
        <v>8472.5394054391982</v>
      </c>
      <c r="BA45" s="272">
        <f>Volumes!BA45*'ACS 12.1'!AV45</f>
        <v>1668.5424976658642</v>
      </c>
      <c r="BB45" s="272">
        <f>Volumes!BB45*'ACS 12.1'!AW45</f>
        <v>0</v>
      </c>
      <c r="BC45" s="272">
        <f>Volumes!BC45*'ACS 12.1'!AX45</f>
        <v>1054.6725179229265</v>
      </c>
      <c r="BD45" s="272">
        <f>Volumes!BD45*'ACS 12.1'!AY45</f>
        <v>1253.924495155135</v>
      </c>
      <c r="BE45" s="272">
        <f>Volumes!BE45*'ACS 12.1'!AZ45</f>
        <v>871.47752413281876</v>
      </c>
      <c r="BF45" s="317">
        <f t="shared" si="33"/>
        <v>13321.156440315945</v>
      </c>
      <c r="BG45" s="391">
        <f>Volumes!BG45*'ACS 12.1'!BB45</f>
        <v>8762.6645847991658</v>
      </c>
      <c r="BH45" s="272">
        <f>Volumes!BH45*'ACS 12.1'!BC45</f>
        <v>1695.7670398941605</v>
      </c>
      <c r="BI45" s="272">
        <f>Volumes!BI45*'ACS 12.1'!BD45</f>
        <v>0</v>
      </c>
      <c r="BJ45" s="272">
        <f>Volumes!BJ45*'ACS 12.1'!BE45</f>
        <v>1087.6768889681059</v>
      </c>
      <c r="BK45" s="272">
        <f>Volumes!BK45*'ACS 12.1'!BF45</f>
        <v>1293.1641535300805</v>
      </c>
      <c r="BL45" s="272">
        <f>Volumes!BL45*'ACS 12.1'!BG45</f>
        <v>898.74908670340596</v>
      </c>
      <c r="BM45" s="317">
        <f t="shared" si="34"/>
        <v>13738.02175389492</v>
      </c>
      <c r="BN45" s="391">
        <f>Volumes!BN45*'ACS 12.1'!BI45</f>
        <v>9062.724521103979</v>
      </c>
      <c r="BO45" s="272">
        <f>Volumes!BO45*'ACS 12.1'!BJ45</f>
        <v>1723.4357875895498</v>
      </c>
      <c r="BP45" s="272">
        <f>Volumes!BP45*'ACS 12.1'!BK45</f>
        <v>0</v>
      </c>
      <c r="BQ45" s="272">
        <f>Volumes!BQ45*'ACS 12.1'!BL45</f>
        <v>1121.760672104127</v>
      </c>
      <c r="BR45" s="272">
        <f>Volumes!BR45*'ACS 12.1'!BM45</f>
        <v>1333.6871498493374</v>
      </c>
      <c r="BS45" s="272">
        <f>Volumes!BS45*'ACS 12.1'!BN45</f>
        <v>926.91256914528969</v>
      </c>
      <c r="BT45" s="317">
        <f t="shared" si="35"/>
        <v>14168.520699792283</v>
      </c>
      <c r="BU45" s="53"/>
      <c r="BV45" s="60"/>
      <c r="BW45" s="53"/>
      <c r="BX45" s="60"/>
      <c r="BY45" s="35"/>
      <c r="BZ45" s="35"/>
      <c r="CA45" s="35"/>
      <c r="CB45" s="35"/>
    </row>
    <row r="46" spans="1:80">
      <c r="B46" s="314" t="s">
        <v>69</v>
      </c>
      <c r="C46" s="391">
        <f>$I46*'2011-15 % split'!C46</f>
        <v>502062.84492780466</v>
      </c>
      <c r="D46" s="272">
        <f>$I46*'2011-15 % split'!D46</f>
        <v>372712.73507219407</v>
      </c>
      <c r="E46" s="272">
        <f>$I46*'2011-15 % split'!E46</f>
        <v>0</v>
      </c>
      <c r="F46" s="272">
        <f>$I46*'2011-15 % split'!F46</f>
        <v>0</v>
      </c>
      <c r="G46" s="272">
        <f>$I46*'2011-15 % split'!G46</f>
        <v>0</v>
      </c>
      <c r="H46" s="684"/>
      <c r="I46" s="317">
        <f>'2011-15 % split'!H112</f>
        <v>874775.57999999868</v>
      </c>
      <c r="J46" s="391">
        <f>$P46*'2011-15 % split'!I46</f>
        <v>573960.80676679558</v>
      </c>
      <c r="K46" s="272">
        <f>$P46*'2011-15 % split'!J46</f>
        <v>388830.89323320519</v>
      </c>
      <c r="L46" s="272">
        <f>$P46*'2011-15 % split'!K46</f>
        <v>0</v>
      </c>
      <c r="M46" s="272">
        <f>$P46*'2011-15 % split'!L46</f>
        <v>0</v>
      </c>
      <c r="N46" s="272">
        <f>$P46*'2011-15 % split'!M46</f>
        <v>0</v>
      </c>
      <c r="O46" s="684"/>
      <c r="P46" s="317">
        <f>'2011-15 % split'!N112</f>
        <v>962791.70000000077</v>
      </c>
      <c r="Q46" s="391">
        <f>$W46*'2011-15 % split'!O46</f>
        <v>535390.19193700922</v>
      </c>
      <c r="R46" s="272">
        <f>$W46*'2011-15 % split'!P46</f>
        <v>351399.40806299099</v>
      </c>
      <c r="S46" s="272">
        <f>$W46*'2011-15 % split'!Q46</f>
        <v>0</v>
      </c>
      <c r="T46" s="272">
        <f>$W46*'2011-15 % split'!R46</f>
        <v>0</v>
      </c>
      <c r="U46" s="272">
        <f>$W46*'2011-15 % split'!S46</f>
        <v>0</v>
      </c>
      <c r="V46" s="684"/>
      <c r="W46" s="317">
        <f>'2011-15 % split'!T112</f>
        <v>886789.60000000021</v>
      </c>
      <c r="X46" s="391">
        <f>$AD46*'2011-15 % split'!U46</f>
        <v>673986.75269468175</v>
      </c>
      <c r="Y46" s="272">
        <f>$AD46*'2011-15 % split'!V46</f>
        <v>425105.10730531864</v>
      </c>
      <c r="Z46" s="272">
        <f>$AD46*'2011-15 % split'!W46</f>
        <v>0</v>
      </c>
      <c r="AA46" s="272">
        <f>$AD46*'2011-15 % split'!X46</f>
        <v>0</v>
      </c>
      <c r="AB46" s="272">
        <f>$AD46*'2011-15 % split'!Y46</f>
        <v>0</v>
      </c>
      <c r="AC46" s="684"/>
      <c r="AD46" s="317">
        <f>'2011-15 % split'!Z112</f>
        <v>1099091.8600000003</v>
      </c>
      <c r="AE46" s="391">
        <f>Volumes!AE46*'ACS 12.1'!AA46</f>
        <v>719365.54352734692</v>
      </c>
      <c r="AF46" s="272">
        <f>Volumes!AF46*'ACS 12.1'!AB46</f>
        <v>434845.24540908402</v>
      </c>
      <c r="AG46" s="272">
        <f>Volumes!AG46*'ACS 12.1'!AC46</f>
        <v>0</v>
      </c>
      <c r="AH46" s="272">
        <f>Volumes!AH46*'ACS 12.1'!AD46</f>
        <v>0</v>
      </c>
      <c r="AI46" s="272">
        <f>Volumes!AI46*'ACS 12.1'!AE46</f>
        <v>0</v>
      </c>
      <c r="AJ46" s="684"/>
      <c r="AK46" s="317">
        <f t="shared" si="0"/>
        <v>1154210.7889364311</v>
      </c>
      <c r="AL46" s="391">
        <f>Volumes!AL46*'ACS 12.1'!AG46</f>
        <v>691101.89905053447</v>
      </c>
      <c r="AM46" s="272">
        <f>Volumes!AM46*'ACS 12.1'!AH46</f>
        <v>359741.22358391463</v>
      </c>
      <c r="AN46" s="272">
        <f>Volumes!AN46*'ACS 12.1'!AI46</f>
        <v>0</v>
      </c>
      <c r="AO46" s="272">
        <f>Volumes!AO46*'ACS 12.1'!AJ46</f>
        <v>109287.6847539827</v>
      </c>
      <c r="AP46" s="272">
        <f>Volumes!AP46*'ACS 12.1'!AK46</f>
        <v>129934.65042750436</v>
      </c>
      <c r="AQ46" s="272">
        <f>Volumes!AQ46*'ACS 12.1'!AL46</f>
        <v>93275.507636774855</v>
      </c>
      <c r="AR46" s="317">
        <f t="shared" si="31"/>
        <v>1383340.9654527111</v>
      </c>
      <c r="AS46" s="391">
        <f>Volumes!AS46*'ACS 12.1'!AN46</f>
        <v>714767.30239930213</v>
      </c>
      <c r="AT46" s="272">
        <f>Volumes!AT46*'ACS 12.1'!AO46</f>
        <v>365610.89136068377</v>
      </c>
      <c r="AU46" s="272">
        <f>Volumes!AU46*'ACS 12.1'!AP46</f>
        <v>0</v>
      </c>
      <c r="AV46" s="272">
        <f>Volumes!AV46*'ACS 12.1'!AQ46</f>
        <v>112359.33215103854</v>
      </c>
      <c r="AW46" s="272">
        <f>Volumes!AW46*'ACS 12.1'!AR46</f>
        <v>133586.60290203476</v>
      </c>
      <c r="AX46" s="272">
        <f>Volumes!AX46*'ACS 12.1'!AS46</f>
        <v>94357.543874531199</v>
      </c>
      <c r="AY46" s="317">
        <f t="shared" si="32"/>
        <v>1420681.6726875906</v>
      </c>
      <c r="AZ46" s="391">
        <f>Volumes!AZ46*'ACS 12.1'!AU46</f>
        <v>739243.08018985542</v>
      </c>
      <c r="BA46" s="272">
        <f>Volumes!BA46*'ACS 12.1'!AV46</f>
        <v>371576.33075758151</v>
      </c>
      <c r="BB46" s="272">
        <f>Volumes!BB46*'ACS 12.1'!AW46</f>
        <v>0</v>
      </c>
      <c r="BC46" s="272">
        <f>Volumes!BC46*'ACS 12.1'!AX46</f>
        <v>115525.21873853344</v>
      </c>
      <c r="BD46" s="272">
        <f>Volumes!BD46*'ACS 12.1'!AY46</f>
        <v>137350.5985248287</v>
      </c>
      <c r="BE46" s="272">
        <f>Volumes!BE46*'ACS 12.1'!AZ46</f>
        <v>95458.665974755946</v>
      </c>
      <c r="BF46" s="317">
        <f t="shared" si="33"/>
        <v>1459153.8941855552</v>
      </c>
      <c r="BG46" s="391">
        <f>Volumes!BG46*'ACS 12.1'!BB46</f>
        <v>764556.98207540018</v>
      </c>
      <c r="BH46" s="272">
        <f>Volumes!BH46*'ACS 12.1'!BC46</f>
        <v>377639.10441896354</v>
      </c>
      <c r="BI46" s="272">
        <f>Volumes!BI46*'ACS 12.1'!BD46</f>
        <v>0</v>
      </c>
      <c r="BJ46" s="272">
        <f>Volumes!BJ46*'ACS 12.1'!BE46</f>
        <v>118788.39299541381</v>
      </c>
      <c r="BK46" s="272">
        <f>Volumes!BK46*'ACS 12.1'!BF46</f>
        <v>141230.26170285509</v>
      </c>
      <c r="BL46" s="272">
        <f>Volumes!BL46*'ACS 12.1'!BG46</f>
        <v>98155.031883484291</v>
      </c>
      <c r="BM46" s="317">
        <f t="shared" si="34"/>
        <v>1500369.773076117</v>
      </c>
      <c r="BN46" s="391">
        <f>Volumes!BN46*'ACS 12.1'!BI46</f>
        <v>790737.70794055681</v>
      </c>
      <c r="BO46" s="272">
        <f>Volumes!BO46*'ACS 12.1'!BJ46</f>
        <v>383800.80048585567</v>
      </c>
      <c r="BP46" s="272">
        <f>Volumes!BP46*'ACS 12.1'!BK46</f>
        <v>0</v>
      </c>
      <c r="BQ46" s="272">
        <f>Volumes!BQ46*'ACS 12.1'!BL46</f>
        <v>122152.00487634689</v>
      </c>
      <c r="BR46" s="272">
        <f>Volumes!BR46*'ACS 12.1'!BM46</f>
        <v>145229.33748990906</v>
      </c>
      <c r="BS46" s="272">
        <f>Volumes!BS46*'ACS 12.1'!BN46</f>
        <v>100934.38955548679</v>
      </c>
      <c r="BT46" s="317">
        <f t="shared" si="35"/>
        <v>1542854.2403481551</v>
      </c>
      <c r="BU46" s="53"/>
      <c r="BV46" s="60"/>
      <c r="BW46" s="53"/>
      <c r="BX46" s="60"/>
      <c r="BY46" s="35"/>
      <c r="BZ46" s="35"/>
      <c r="CA46" s="35"/>
      <c r="CB46" s="35"/>
    </row>
    <row r="47" spans="1:80">
      <c r="B47" s="314" t="s">
        <v>70</v>
      </c>
      <c r="C47" s="391">
        <f>$I47*'2011-15 % split'!C47</f>
        <v>3577.3645267267884</v>
      </c>
      <c r="D47" s="272">
        <f>$I47*'2011-15 % split'!D47</f>
        <v>2411.715473273211</v>
      </c>
      <c r="E47" s="272">
        <f>$I47*'2011-15 % split'!E47</f>
        <v>0</v>
      </c>
      <c r="F47" s="272">
        <f>$I47*'2011-15 % split'!F47</f>
        <v>0</v>
      </c>
      <c r="G47" s="272">
        <f>$I47*'2011-15 % split'!G47</f>
        <v>0</v>
      </c>
      <c r="H47" s="684"/>
      <c r="I47" s="317">
        <f>'2011-15 % split'!H113</f>
        <v>5989.08</v>
      </c>
      <c r="J47" s="391">
        <f>$P47*'2011-15 % split'!I47</f>
        <v>8069.1735776237929</v>
      </c>
      <c r="K47" s="272">
        <f>$P47*'2011-15 % split'!J47</f>
        <v>5017.8864223762112</v>
      </c>
      <c r="L47" s="272">
        <f>$P47*'2011-15 % split'!K47</f>
        <v>0</v>
      </c>
      <c r="M47" s="272">
        <f>$P47*'2011-15 % split'!L47</f>
        <v>0</v>
      </c>
      <c r="N47" s="272">
        <f>$P47*'2011-15 % split'!M47</f>
        <v>0</v>
      </c>
      <c r="O47" s="684"/>
      <c r="P47" s="317">
        <f>'2011-15 % split'!N113</f>
        <v>13087.060000000005</v>
      </c>
      <c r="Q47" s="391">
        <f>$W47*'2011-15 % split'!O47</f>
        <v>5978.679104625643</v>
      </c>
      <c r="R47" s="272">
        <f>$W47*'2011-15 % split'!P47</f>
        <v>3601.5008953743609</v>
      </c>
      <c r="S47" s="272">
        <f>$W47*'2011-15 % split'!Q47</f>
        <v>0</v>
      </c>
      <c r="T47" s="272">
        <f>$W47*'2011-15 % split'!R47</f>
        <v>0</v>
      </c>
      <c r="U47" s="272">
        <f>$W47*'2011-15 % split'!S47</f>
        <v>0</v>
      </c>
      <c r="V47" s="684"/>
      <c r="W47" s="317">
        <f>'2011-15 % split'!T113</f>
        <v>9580.1800000000039</v>
      </c>
      <c r="X47" s="391">
        <f>$AD47*'2011-15 % split'!U47</f>
        <v>7673.1283838618228</v>
      </c>
      <c r="Y47" s="272">
        <f>$AD47*'2011-15 % split'!V47</f>
        <v>4441.5816161381808</v>
      </c>
      <c r="Z47" s="272">
        <f>$AD47*'2011-15 % split'!W47</f>
        <v>0</v>
      </c>
      <c r="AA47" s="272">
        <f>$AD47*'2011-15 % split'!X47</f>
        <v>0</v>
      </c>
      <c r="AB47" s="272">
        <f>$AD47*'2011-15 % split'!Y47</f>
        <v>0</v>
      </c>
      <c r="AC47" s="684"/>
      <c r="AD47" s="317">
        <f>'2011-15 % split'!Z113</f>
        <v>12114.710000000003</v>
      </c>
      <c r="AE47" s="391">
        <f>Volumes!AE47*'ACS 12.1'!AA47</f>
        <v>8183.0085819728556</v>
      </c>
      <c r="AF47" s="272">
        <f>Volumes!AF47*'ACS 12.1'!AB47</f>
        <v>4539.3396726684296</v>
      </c>
      <c r="AG47" s="272">
        <f>Volumes!AG47*'ACS 12.1'!AC47</f>
        <v>0</v>
      </c>
      <c r="AH47" s="272">
        <f>Volumes!AH47*'ACS 12.1'!AD47</f>
        <v>0</v>
      </c>
      <c r="AI47" s="272">
        <f>Volumes!AI47*'ACS 12.1'!AE47</f>
        <v>0</v>
      </c>
      <c r="AJ47" s="684"/>
      <c r="AK47" s="317">
        <f t="shared" si="0"/>
        <v>12722.348254641285</v>
      </c>
      <c r="AL47" s="391">
        <f>Volumes!AL47*'ACS 12.1'!AG47</f>
        <v>8282.3422028628756</v>
      </c>
      <c r="AM47" s="272">
        <f>Volumes!AM47*'ACS 12.1'!AH47</f>
        <v>3747.6584393063981</v>
      </c>
      <c r="AN47" s="272">
        <f>Volumes!AN47*'ACS 12.1'!AI47</f>
        <v>0</v>
      </c>
      <c r="AO47" s="272">
        <f>Volumes!AO47*'ACS 12.1'!AJ47</f>
        <v>1251.1200667856046</v>
      </c>
      <c r="AP47" s="272">
        <f>Volumes!AP47*'ACS 12.1'!AK47</f>
        <v>1487.4855194029465</v>
      </c>
      <c r="AQ47" s="272">
        <f>Volumes!AQ47*'ACS 12.1'!AL47</f>
        <v>1067.8134467454727</v>
      </c>
      <c r="AR47" s="317">
        <f t="shared" si="31"/>
        <v>15836.419675103298</v>
      </c>
      <c r="AS47" s="391">
        <f>Volumes!AS47*'ACS 12.1'!AN47</f>
        <v>8565.9544591344238</v>
      </c>
      <c r="AT47" s="272">
        <f>Volumes!AT47*'ACS 12.1'!AO47</f>
        <v>3808.8065884130929</v>
      </c>
      <c r="AU47" s="272">
        <f>Volumes!AU47*'ACS 12.1'!AP47</f>
        <v>0</v>
      </c>
      <c r="AV47" s="272">
        <f>Volumes!AV47*'ACS 12.1'!AQ47</f>
        <v>1286.9751489449418</v>
      </c>
      <c r="AW47" s="272">
        <f>Volumes!AW47*'ACS 12.1'!AR47</f>
        <v>1530.1144540071555</v>
      </c>
      <c r="AX47" s="272">
        <f>Volumes!AX47*'ACS 12.1'!AS47</f>
        <v>1080.7808462119024</v>
      </c>
      <c r="AY47" s="317">
        <f t="shared" si="32"/>
        <v>16272.631496711514</v>
      </c>
      <c r="AZ47" s="391">
        <f>Volumes!AZ47*'ACS 12.1'!AU47</f>
        <v>8859.2784503158873</v>
      </c>
      <c r="BA47" s="272">
        <f>Volumes!BA47*'ACS 12.1'!AV47</f>
        <v>3870.9524528131442</v>
      </c>
      <c r="BB47" s="272">
        <f>Volumes!BB47*'ACS 12.1'!AW47</f>
        <v>0</v>
      </c>
      <c r="BC47" s="272">
        <f>Volumes!BC47*'ACS 12.1'!AX47</f>
        <v>1323.9440139254193</v>
      </c>
      <c r="BD47" s="272">
        <f>Volumes!BD47*'ACS 12.1'!AY47</f>
        <v>1574.0675907100986</v>
      </c>
      <c r="BE47" s="272">
        <f>Volumes!BE47*'ACS 12.1'!AZ47</f>
        <v>1093.9769755435186</v>
      </c>
      <c r="BF47" s="317">
        <f t="shared" si="33"/>
        <v>16722.219483308068</v>
      </c>
      <c r="BG47" s="391">
        <f>Volumes!BG47*'ACS 12.1'!BB47</f>
        <v>9162.6467353601238</v>
      </c>
      <c r="BH47" s="272">
        <f>Volumes!BH47*'ACS 12.1'!BC47</f>
        <v>3934.1123115897485</v>
      </c>
      <c r="BI47" s="272">
        <f>Volumes!BI47*'ACS 12.1'!BD47</f>
        <v>0</v>
      </c>
      <c r="BJ47" s="272">
        <f>Volumes!BJ47*'ACS 12.1'!BE47</f>
        <v>1362.0629408827867</v>
      </c>
      <c r="BK47" s="272">
        <f>Volumes!BK47*'ACS 12.1'!BF47</f>
        <v>1619.3880626372577</v>
      </c>
      <c r="BL47" s="272">
        <f>Volumes!BL47*'ACS 12.1'!BG47</f>
        <v>1125.4747035328944</v>
      </c>
      <c r="BM47" s="317">
        <f t="shared" si="34"/>
        <v>17203.68475400281</v>
      </c>
      <c r="BN47" s="391">
        <f>Volumes!BN47*'ACS 12.1'!BI47</f>
        <v>9476.4032610366885</v>
      </c>
      <c r="BO47" s="272">
        <f>Volumes!BO47*'ACS 12.1'!BJ47</f>
        <v>3998.3027094415056</v>
      </c>
      <c r="BP47" s="272">
        <f>Volumes!BP47*'ACS 12.1'!BK47</f>
        <v>0</v>
      </c>
      <c r="BQ47" s="272">
        <f>Volumes!BQ47*'ACS 12.1'!BL47</f>
        <v>1401.3694209297321</v>
      </c>
      <c r="BR47" s="272">
        <f>Volumes!BR47*'ACS 12.1'!BM47</f>
        <v>1666.1204438376876</v>
      </c>
      <c r="BS47" s="272">
        <f>Volumes!BS47*'ACS 12.1'!BN47</f>
        <v>1157.9537084671929</v>
      </c>
      <c r="BT47" s="317">
        <f t="shared" si="35"/>
        <v>17700.149543712807</v>
      </c>
      <c r="BU47" s="53"/>
      <c r="BV47" s="60"/>
      <c r="BW47" s="53"/>
      <c r="BX47" s="60"/>
      <c r="BY47" s="35"/>
      <c r="BZ47" s="35"/>
      <c r="CA47" s="35"/>
      <c r="CB47" s="35"/>
    </row>
    <row r="48" spans="1:80">
      <c r="B48" s="314" t="s">
        <v>71</v>
      </c>
      <c r="C48" s="391">
        <f>$I48*'2011-15 % split'!C48</f>
        <v>165929.02840064393</v>
      </c>
      <c r="D48" s="272">
        <f>$I48*'2011-15 % split'!D48</f>
        <v>41870.371599356062</v>
      </c>
      <c r="E48" s="272">
        <f>$I48*'2011-15 % split'!E48</f>
        <v>0</v>
      </c>
      <c r="F48" s="272">
        <f>$I48*'2011-15 % split'!F48</f>
        <v>0</v>
      </c>
      <c r="G48" s="272">
        <f>$I48*'2011-15 % split'!G48</f>
        <v>0</v>
      </c>
      <c r="H48" s="684"/>
      <c r="I48" s="317">
        <f>'2011-15 % split'!H114</f>
        <v>207799.4</v>
      </c>
      <c r="J48" s="391">
        <f>$P48*'2011-15 % split'!I48</f>
        <v>283260.98296257353</v>
      </c>
      <c r="K48" s="272">
        <f>$P48*'2011-15 % split'!J48</f>
        <v>66056.01703742666</v>
      </c>
      <c r="L48" s="272">
        <f>$P48*'2011-15 % split'!K48</f>
        <v>0</v>
      </c>
      <c r="M48" s="272">
        <f>$P48*'2011-15 % split'!L48</f>
        <v>0</v>
      </c>
      <c r="N48" s="272">
        <f>$P48*'2011-15 % split'!M48</f>
        <v>0</v>
      </c>
      <c r="O48" s="684"/>
      <c r="P48" s="317">
        <f>'2011-15 % split'!N114</f>
        <v>349317.00000000017</v>
      </c>
      <c r="Q48" s="391">
        <f>$W48*'2011-15 % split'!O48</f>
        <v>314479.50198788685</v>
      </c>
      <c r="R48" s="272">
        <f>$W48*'2011-15 % split'!P48</f>
        <v>70943.418012113281</v>
      </c>
      <c r="S48" s="272">
        <f>$W48*'2011-15 % split'!Q48</f>
        <v>0</v>
      </c>
      <c r="T48" s="272">
        <f>$W48*'2011-15 % split'!R48</f>
        <v>0</v>
      </c>
      <c r="U48" s="272">
        <f>$W48*'2011-15 % split'!S48</f>
        <v>0</v>
      </c>
      <c r="V48" s="684"/>
      <c r="W48" s="317">
        <f>'2011-15 % split'!T114</f>
        <v>385422.92000000016</v>
      </c>
      <c r="X48" s="391">
        <f>$AD48*'2011-15 % split'!U48</f>
        <v>347717.49553954159</v>
      </c>
      <c r="Y48" s="272">
        <f>$AD48*'2011-15 % split'!V48</f>
        <v>75333.044460458754</v>
      </c>
      <c r="Z48" s="272">
        <f>$AD48*'2011-15 % split'!W48</f>
        <v>0</v>
      </c>
      <c r="AA48" s="272">
        <f>$AD48*'2011-15 % split'!X48</f>
        <v>0</v>
      </c>
      <c r="AB48" s="272">
        <f>$AD48*'2011-15 % split'!Y48</f>
        <v>0</v>
      </c>
      <c r="AC48" s="684"/>
      <c r="AD48" s="317">
        <f>'2011-15 % split'!Z114</f>
        <v>423050.54000000033</v>
      </c>
      <c r="AE48" s="391">
        <f>Volumes!AE48*'ACS 12.1'!AA48</f>
        <v>367923.53996160429</v>
      </c>
      <c r="AF48" s="272">
        <f>Volumes!AF48*'ACS 12.1'!AB48</f>
        <v>76348.379875912797</v>
      </c>
      <c r="AG48" s="272">
        <f>Volumes!AG48*'ACS 12.1'!AC48</f>
        <v>0</v>
      </c>
      <c r="AH48" s="272">
        <f>Volumes!AH48*'ACS 12.1'!AD48</f>
        <v>0</v>
      </c>
      <c r="AI48" s="272">
        <f>Volumes!AI48*'ACS 12.1'!AE48</f>
        <v>0</v>
      </c>
      <c r="AJ48" s="684"/>
      <c r="AK48" s="317">
        <f t="shared" si="0"/>
        <v>444271.91983751708</v>
      </c>
      <c r="AL48" s="391">
        <f>Volumes!AL48*'ACS 12.1'!AG48</f>
        <v>353682.11675027572</v>
      </c>
      <c r="AM48" s="272">
        <f>Volumes!AM48*'ACS 12.1'!AH48</f>
        <v>33493.224449285728</v>
      </c>
      <c r="AN48" s="272">
        <f>Volumes!AN48*'ACS 12.1'!AI48</f>
        <v>0</v>
      </c>
      <c r="AO48" s="272">
        <f>Volumes!AO48*'ACS 12.1'!AJ48</f>
        <v>40266.23548475439</v>
      </c>
      <c r="AP48" s="272">
        <f>Volumes!AP48*'ACS 12.1'!AK48</f>
        <v>47873.45658864337</v>
      </c>
      <c r="AQ48" s="272">
        <f>Volumes!AQ48*'ACS 12.1'!AL48</f>
        <v>34366.667789853695</v>
      </c>
      <c r="AR48" s="317">
        <f t="shared" si="31"/>
        <v>509681.70106281288</v>
      </c>
      <c r="AS48" s="391">
        <f>Volumes!AS48*'ACS 12.1'!AN48</f>
        <v>365793.25399594149</v>
      </c>
      <c r="AT48" s="272">
        <f>Volumes!AT48*'ACS 12.1'!AO48</f>
        <v>34039.712000341191</v>
      </c>
      <c r="AU48" s="272">
        <f>Volumes!AU48*'ACS 12.1'!AP48</f>
        <v>0</v>
      </c>
      <c r="AV48" s="272">
        <f>Volumes!AV48*'ACS 12.1'!AQ48</f>
        <v>41582.628463613393</v>
      </c>
      <c r="AW48" s="272">
        <f>Volumes!AW48*'ACS 12.1'!AR48</f>
        <v>49438.546579508358</v>
      </c>
      <c r="AX48" s="272">
        <f>Volumes!AX48*'ACS 12.1'!AS48</f>
        <v>34920.416618349082</v>
      </c>
      <c r="AY48" s="317">
        <f t="shared" si="32"/>
        <v>525774.55765775347</v>
      </c>
      <c r="AZ48" s="391">
        <f>Volumes!AZ48*'ACS 12.1'!AU48</f>
        <v>378319.11293217819</v>
      </c>
      <c r="BA48" s="272">
        <f>Volumes!BA48*'ACS 12.1'!AV48</f>
        <v>34595.116239723</v>
      </c>
      <c r="BB48" s="272">
        <f>Volumes!BB48*'ACS 12.1'!AW48</f>
        <v>0</v>
      </c>
      <c r="BC48" s="272">
        <f>Volumes!BC48*'ACS 12.1'!AX48</f>
        <v>42943.079833877724</v>
      </c>
      <c r="BD48" s="272">
        <f>Volumes!BD48*'ACS 12.1'!AY48</f>
        <v>51056.018608647239</v>
      </c>
      <c r="BE48" s="272">
        <f>Volumes!BE48*'ACS 12.1'!AZ48</f>
        <v>35483.932933009834</v>
      </c>
      <c r="BF48" s="317">
        <f t="shared" si="33"/>
        <v>542397.26054743596</v>
      </c>
      <c r="BG48" s="391">
        <f>Volumes!BG48*'ACS 12.1'!BB48</f>
        <v>391273.89487444784</v>
      </c>
      <c r="BH48" s="272">
        <f>Volumes!BH48*'ACS 12.1'!BC48</f>
        <v>35159.582655339444</v>
      </c>
      <c r="BI48" s="272">
        <f>Volumes!BI48*'ACS 12.1'!BD48</f>
        <v>0</v>
      </c>
      <c r="BJ48" s="272">
        <f>Volumes!BJ48*'ACS 12.1'!BE48</f>
        <v>44349.081663097873</v>
      </c>
      <c r="BK48" s="272">
        <f>Volumes!BK48*'ACS 12.1'!BF48</f>
        <v>52727.646629603136</v>
      </c>
      <c r="BL48" s="272">
        <f>Volumes!BL48*'ACS 12.1'!BG48</f>
        <v>36645.714407574189</v>
      </c>
      <c r="BM48" s="317">
        <f t="shared" si="34"/>
        <v>560155.92023006245</v>
      </c>
      <c r="BN48" s="391">
        <f>Volumes!BN48*'ACS 12.1'!BI48</f>
        <v>404672.28743387881</v>
      </c>
      <c r="BO48" s="272">
        <f>Volumes!BO48*'ACS 12.1'!BJ48</f>
        <v>35733.259108932092</v>
      </c>
      <c r="BP48" s="272">
        <f>Volumes!BP48*'ACS 12.1'!BK48</f>
        <v>0</v>
      </c>
      <c r="BQ48" s="272">
        <f>Volumes!BQ48*'ACS 12.1'!BL48</f>
        <v>45802.176840452325</v>
      </c>
      <c r="BR48" s="272">
        <f>Volumes!BR48*'ACS 12.1'!BM48</f>
        <v>54455.265018925478</v>
      </c>
      <c r="BS48" s="272">
        <f>Volumes!BS48*'ACS 12.1'!BN48</f>
        <v>37846.409188153215</v>
      </c>
      <c r="BT48" s="317">
        <f t="shared" si="35"/>
        <v>578509.39759034198</v>
      </c>
      <c r="BU48" s="53"/>
      <c r="BV48" s="60"/>
      <c r="BW48" s="53"/>
      <c r="BX48" s="60"/>
      <c r="BY48" s="35"/>
      <c r="BZ48" s="35"/>
      <c r="CA48" s="35"/>
      <c r="CB48" s="35"/>
    </row>
    <row r="49" spans="1:80">
      <c r="B49" s="314" t="s">
        <v>72</v>
      </c>
      <c r="C49" s="391">
        <f>$I49*'2011-15 % split'!C49</f>
        <v>11175.784453668242</v>
      </c>
      <c r="D49" s="272">
        <f>$I49*'2011-15 % split'!D49</f>
        <v>2542.2155463317563</v>
      </c>
      <c r="E49" s="272">
        <f>$I49*'2011-15 % split'!E49</f>
        <v>0</v>
      </c>
      <c r="F49" s="272">
        <f>$I49*'2011-15 % split'!F49</f>
        <v>0</v>
      </c>
      <c r="G49" s="272">
        <f>$I49*'2011-15 % split'!G49</f>
        <v>0</v>
      </c>
      <c r="H49" s="684"/>
      <c r="I49" s="317">
        <f>'2011-15 % split'!H115</f>
        <v>13718</v>
      </c>
      <c r="J49" s="391">
        <f>$P49*'2011-15 % split'!I49</f>
        <v>8584.5940737146229</v>
      </c>
      <c r="K49" s="272">
        <f>$P49*'2011-15 % split'!J49</f>
        <v>1823.545926285376</v>
      </c>
      <c r="L49" s="272">
        <f>$P49*'2011-15 % split'!K49</f>
        <v>0</v>
      </c>
      <c r="M49" s="272">
        <f>$P49*'2011-15 % split'!L49</f>
        <v>0</v>
      </c>
      <c r="N49" s="272">
        <f>$P49*'2011-15 % split'!M49</f>
        <v>0</v>
      </c>
      <c r="O49" s="684"/>
      <c r="P49" s="317">
        <f>'2011-15 % split'!N115</f>
        <v>10408.14</v>
      </c>
      <c r="Q49" s="391">
        <f>$W49*'2011-15 % split'!O49</f>
        <v>15927.076456740773</v>
      </c>
      <c r="R49" s="272">
        <f>$W49*'2011-15 % split'!P49</f>
        <v>3272.7635432592256</v>
      </c>
      <c r="S49" s="272">
        <f>$W49*'2011-15 % split'!Q49</f>
        <v>0</v>
      </c>
      <c r="T49" s="272">
        <f>$W49*'2011-15 % split'!R49</f>
        <v>0</v>
      </c>
      <c r="U49" s="272">
        <f>$W49*'2011-15 % split'!S49</f>
        <v>0</v>
      </c>
      <c r="V49" s="684"/>
      <c r="W49" s="317">
        <f>'2011-15 % split'!T115</f>
        <v>19199.839999999997</v>
      </c>
      <c r="X49" s="391">
        <f>$AD49*'2011-15 % split'!U49</f>
        <v>7331.2581127573139</v>
      </c>
      <c r="Y49" s="272">
        <f>$AD49*'2011-15 % split'!V49</f>
        <v>1446.7418872426858</v>
      </c>
      <c r="Z49" s="272">
        <f>$AD49*'2011-15 % split'!W49</f>
        <v>0</v>
      </c>
      <c r="AA49" s="272">
        <f>$AD49*'2011-15 % split'!X49</f>
        <v>0</v>
      </c>
      <c r="AB49" s="272">
        <f>$AD49*'2011-15 % split'!Y49</f>
        <v>0</v>
      </c>
      <c r="AC49" s="684"/>
      <c r="AD49" s="317">
        <f>'2011-15 % split'!Z115</f>
        <v>8778</v>
      </c>
      <c r="AE49" s="391">
        <f>Volumes!AE49*'ACS 12.1'!AA49</f>
        <v>7752.9364723641129</v>
      </c>
      <c r="AF49" s="272">
        <f>Volumes!AF49*'ACS 12.1'!AB49</f>
        <v>1465.4033064405185</v>
      </c>
      <c r="AG49" s="272">
        <f>Volumes!AG49*'ACS 12.1'!AC49</f>
        <v>0</v>
      </c>
      <c r="AH49" s="272">
        <f>Volumes!AH49*'ACS 12.1'!AD49</f>
        <v>0</v>
      </c>
      <c r="AI49" s="272">
        <f>Volumes!AI49*'ACS 12.1'!AE49</f>
        <v>0</v>
      </c>
      <c r="AJ49" s="684"/>
      <c r="AK49" s="317">
        <f t="shared" si="0"/>
        <v>9218.3397788046314</v>
      </c>
      <c r="AL49" s="391">
        <f>Volumes!AL49*'ACS 12.1'!AG49</f>
        <v>7896.9888870437871</v>
      </c>
      <c r="AM49" s="272">
        <f>Volumes!AM49*'ACS 12.1'!AH49</f>
        <v>1249.6365174968639</v>
      </c>
      <c r="AN49" s="272">
        <f>Volumes!AN49*'ACS 12.1'!AI49</f>
        <v>0</v>
      </c>
      <c r="AO49" s="272">
        <f>Volumes!AO49*'ACS 12.1'!AJ49</f>
        <v>951.24904207222767</v>
      </c>
      <c r="AP49" s="272">
        <f>Volumes!AP49*'ACS 12.1'!AK49</f>
        <v>1130.9619380206423</v>
      </c>
      <c r="AQ49" s="272">
        <f>Volumes!AQ49*'ACS 12.1'!AL49</f>
        <v>811.8777288403428</v>
      </c>
      <c r="AR49" s="317">
        <f t="shared" si="31"/>
        <v>12040.714113473865</v>
      </c>
      <c r="AS49" s="391">
        <f>Volumes!AS49*'ACS 12.1'!AN49</f>
        <v>8167.4054891532287</v>
      </c>
      <c r="AT49" s="272">
        <f>Volumes!AT49*'ACS 12.1'!AO49</f>
        <v>1270.0260384040071</v>
      </c>
      <c r="AU49" s="272">
        <f>Volumes!AU49*'ACS 12.1'!AP49</f>
        <v>0</v>
      </c>
      <c r="AV49" s="272">
        <f>Volumes!AV49*'ACS 12.1'!AQ49</f>
        <v>981.49287886595243</v>
      </c>
      <c r="AW49" s="272">
        <f>Volumes!AW49*'ACS 12.1'!AR49</f>
        <v>1166.9195335193972</v>
      </c>
      <c r="AX49" s="272">
        <f>Volumes!AX49*'ACS 12.1'!AS49</f>
        <v>824.24179289034714</v>
      </c>
      <c r="AY49" s="317">
        <f t="shared" si="32"/>
        <v>12410.085732832931</v>
      </c>
      <c r="AZ49" s="391">
        <f>Volumes!AZ49*'ACS 12.1'!AU49</f>
        <v>8447.0819673676506</v>
      </c>
      <c r="BA49" s="272">
        <f>Volumes!BA49*'ACS 12.1'!AV49</f>
        <v>1290.7482421009067</v>
      </c>
      <c r="BB49" s="272">
        <f>Volumes!BB49*'ACS 12.1'!AW49</f>
        <v>0</v>
      </c>
      <c r="BC49" s="272">
        <f>Volumes!BC49*'ACS 12.1'!AX49</f>
        <v>1012.73434178473</v>
      </c>
      <c r="BD49" s="272">
        <f>Volumes!BD49*'ACS 12.1'!AY49</f>
        <v>1204.0632297403683</v>
      </c>
      <c r="BE49" s="272">
        <f>Volumes!BE49*'ACS 12.1'!AZ49</f>
        <v>836.82394466955611</v>
      </c>
      <c r="BF49" s="317">
        <f t="shared" si="33"/>
        <v>12791.45172566321</v>
      </c>
      <c r="BG49" s="391">
        <f>Volumes!BG49*'ACS 12.1'!BB49</f>
        <v>8736.3354076381784</v>
      </c>
      <c r="BH49" s="272">
        <f>Volumes!BH49*'ACS 12.1'!BC49</f>
        <v>1311.8085567601579</v>
      </c>
      <c r="BI49" s="272">
        <f>Volumes!BI49*'ACS 12.1'!BD49</f>
        <v>0</v>
      </c>
      <c r="BJ49" s="272">
        <f>Volumes!BJ49*'ACS 12.1'!BE49</f>
        <v>1045.006972297427</v>
      </c>
      <c r="BK49" s="272">
        <f>Volumes!BK49*'ACS 12.1'!BF49</f>
        <v>1242.4329049099256</v>
      </c>
      <c r="BL49" s="272">
        <f>Volumes!BL49*'ACS 12.1'!BG49</f>
        <v>863.49086891239835</v>
      </c>
      <c r="BM49" s="317">
        <f t="shared" si="34"/>
        <v>13199.074710518087</v>
      </c>
      <c r="BN49" s="391">
        <f>Volumes!BN49*'ACS 12.1'!BI49</f>
        <v>9035.4937538906215</v>
      </c>
      <c r="BO49" s="272">
        <f>Volumes!BO49*'ACS 12.1'!BJ49</f>
        <v>1333.2124991223795</v>
      </c>
      <c r="BP49" s="272">
        <f>Volumes!BP49*'ACS 12.1'!BK49</f>
        <v>0</v>
      </c>
      <c r="BQ49" s="272">
        <f>Volumes!BQ49*'ACS 12.1'!BL49</f>
        <v>1078.3454503133519</v>
      </c>
      <c r="BR49" s="272">
        <f>Volumes!BR49*'ACS 12.1'!BM49</f>
        <v>1282.0697907725514</v>
      </c>
      <c r="BS49" s="272">
        <f>Volumes!BS49*'ACS 12.1'!BN49</f>
        <v>891.0385045869233</v>
      </c>
      <c r="BT49" s="317">
        <f t="shared" si="35"/>
        <v>13620.159998685827</v>
      </c>
      <c r="BU49" s="53"/>
      <c r="BV49" s="60"/>
      <c r="BW49" s="53"/>
      <c r="BX49" s="60"/>
      <c r="BY49" s="35"/>
      <c r="BZ49" s="35"/>
      <c r="CA49" s="35"/>
      <c r="CB49" s="35"/>
    </row>
    <row r="50" spans="1:80">
      <c r="B50" s="314"/>
      <c r="C50" s="391"/>
      <c r="D50" s="272"/>
      <c r="E50" s="272"/>
      <c r="F50" s="272"/>
      <c r="G50" s="272"/>
      <c r="H50" s="684"/>
      <c r="I50" s="317"/>
      <c r="J50" s="391"/>
      <c r="K50" s="272"/>
      <c r="L50" s="272"/>
      <c r="M50" s="272"/>
      <c r="N50" s="272"/>
      <c r="O50" s="684"/>
      <c r="P50" s="317"/>
      <c r="Q50" s="391">
        <f>$W50*'2011-15 % split'!O50</f>
        <v>0</v>
      </c>
      <c r="R50" s="272">
        <f>$W50*'2011-15 % split'!P50</f>
        <v>0</v>
      </c>
      <c r="S50" s="272">
        <f>$W50*'2011-15 % split'!Q50</f>
        <v>0</v>
      </c>
      <c r="T50" s="272">
        <f>$W50*'2011-15 % split'!R50</f>
        <v>0</v>
      </c>
      <c r="U50" s="272">
        <f>$W50*'2011-15 % split'!S50</f>
        <v>0</v>
      </c>
      <c r="V50" s="684"/>
      <c r="W50" s="317"/>
      <c r="X50" s="391"/>
      <c r="Y50" s="272"/>
      <c r="Z50" s="272"/>
      <c r="AA50" s="272"/>
      <c r="AB50" s="272"/>
      <c r="AC50" s="684"/>
      <c r="AD50" s="317"/>
      <c r="AE50" s="391"/>
      <c r="AF50" s="272"/>
      <c r="AG50" s="272"/>
      <c r="AH50" s="272"/>
      <c r="AI50" s="272"/>
      <c r="AJ50" s="684"/>
      <c r="AK50" s="317"/>
      <c r="AL50" s="391"/>
      <c r="AM50" s="272"/>
      <c r="AN50" s="272"/>
      <c r="AO50" s="272"/>
      <c r="AP50" s="272"/>
      <c r="AQ50" s="272"/>
      <c r="AR50" s="317"/>
      <c r="AS50" s="391"/>
      <c r="AT50" s="272"/>
      <c r="AU50" s="272"/>
      <c r="AV50" s="272"/>
      <c r="AW50" s="272"/>
      <c r="AX50" s="272"/>
      <c r="AY50" s="317"/>
      <c r="AZ50" s="391"/>
      <c r="BA50" s="272"/>
      <c r="BB50" s="272"/>
      <c r="BC50" s="272"/>
      <c r="BD50" s="272"/>
      <c r="BE50" s="272"/>
      <c r="BF50" s="317"/>
      <c r="BG50" s="391"/>
      <c r="BH50" s="272"/>
      <c r="BI50" s="272"/>
      <c r="BJ50" s="272"/>
      <c r="BK50" s="272"/>
      <c r="BL50" s="272"/>
      <c r="BM50" s="317"/>
      <c r="BN50" s="391"/>
      <c r="BO50" s="272"/>
      <c r="BP50" s="272"/>
      <c r="BQ50" s="272"/>
      <c r="BR50" s="272"/>
      <c r="BS50" s="272"/>
      <c r="BT50" s="317"/>
      <c r="BU50" s="53"/>
      <c r="BV50" s="60"/>
      <c r="BW50" s="53"/>
      <c r="BX50" s="60"/>
      <c r="BY50" s="35"/>
      <c r="BZ50" s="35"/>
      <c r="CA50" s="35"/>
      <c r="CB50" s="35"/>
    </row>
    <row r="51" spans="1:80">
      <c r="B51" s="309" t="s">
        <v>73</v>
      </c>
      <c r="C51" s="391"/>
      <c r="D51" s="272"/>
      <c r="E51" s="272"/>
      <c r="F51" s="272"/>
      <c r="G51" s="272"/>
      <c r="H51" s="684"/>
      <c r="I51" s="317"/>
      <c r="J51" s="391"/>
      <c r="K51" s="272"/>
      <c r="L51" s="272"/>
      <c r="M51" s="272"/>
      <c r="N51" s="272"/>
      <c r="O51" s="684"/>
      <c r="P51" s="317"/>
      <c r="Q51" s="391">
        <f>$W51*'2011-15 % split'!O51</f>
        <v>0</v>
      </c>
      <c r="R51" s="272">
        <f>$W51*'2011-15 % split'!P51</f>
        <v>0</v>
      </c>
      <c r="S51" s="272">
        <f>$W51*'2011-15 % split'!Q51</f>
        <v>0</v>
      </c>
      <c r="T51" s="272">
        <f>$W51*'2011-15 % split'!R51</f>
        <v>0</v>
      </c>
      <c r="U51" s="272">
        <f>$W51*'2011-15 % split'!S51</f>
        <v>0</v>
      </c>
      <c r="V51" s="684"/>
      <c r="W51" s="317"/>
      <c r="X51" s="391"/>
      <c r="Y51" s="272"/>
      <c r="Z51" s="272"/>
      <c r="AA51" s="272"/>
      <c r="AB51" s="272"/>
      <c r="AC51" s="684"/>
      <c r="AD51" s="317"/>
      <c r="AE51" s="391"/>
      <c r="AF51" s="272"/>
      <c r="AG51" s="272"/>
      <c r="AH51" s="272"/>
      <c r="AI51" s="272"/>
      <c r="AJ51" s="684"/>
      <c r="AK51" s="317"/>
      <c r="AL51" s="391"/>
      <c r="AM51" s="272"/>
      <c r="AN51" s="272"/>
      <c r="AO51" s="272"/>
      <c r="AP51" s="272"/>
      <c r="AQ51" s="272"/>
      <c r="AR51" s="317"/>
      <c r="AS51" s="391"/>
      <c r="AT51" s="272"/>
      <c r="AU51" s="272"/>
      <c r="AV51" s="272"/>
      <c r="AW51" s="272"/>
      <c r="AX51" s="272"/>
      <c r="AY51" s="317"/>
      <c r="AZ51" s="391"/>
      <c r="BA51" s="272"/>
      <c r="BB51" s="272"/>
      <c r="BC51" s="272"/>
      <c r="BD51" s="272"/>
      <c r="BE51" s="272"/>
      <c r="BF51" s="317"/>
      <c r="BG51" s="391"/>
      <c r="BH51" s="272"/>
      <c r="BI51" s="272"/>
      <c r="BJ51" s="272"/>
      <c r="BK51" s="272"/>
      <c r="BL51" s="272"/>
      <c r="BM51" s="317"/>
      <c r="BN51" s="391"/>
      <c r="BO51" s="272"/>
      <c r="BP51" s="272"/>
      <c r="BQ51" s="272"/>
      <c r="BR51" s="272"/>
      <c r="BS51" s="272"/>
      <c r="BT51" s="317"/>
      <c r="BU51" s="53"/>
      <c r="BV51" s="60"/>
      <c r="BW51" s="53"/>
      <c r="BX51" s="60"/>
      <c r="BY51" s="35"/>
      <c r="BZ51" s="35"/>
      <c r="CA51" s="35"/>
      <c r="CB51" s="35"/>
    </row>
    <row r="52" spans="1:80">
      <c r="B52" s="314" t="s">
        <v>67</v>
      </c>
      <c r="C52" s="391">
        <f>$I52*'2011-15 % split'!C52</f>
        <v>9751.2480418955984</v>
      </c>
      <c r="D52" s="272">
        <f>$I52*'2011-15 % split'!D52</f>
        <v>4269.4719581044055</v>
      </c>
      <c r="E52" s="272">
        <f>$I52*'2011-15 % split'!E52</f>
        <v>0</v>
      </c>
      <c r="F52" s="272">
        <f>$I52*'2011-15 % split'!F52</f>
        <v>0</v>
      </c>
      <c r="G52" s="272">
        <f>$I52*'2011-15 % split'!G52</f>
        <v>0</v>
      </c>
      <c r="H52" s="684"/>
      <c r="I52" s="317">
        <f>'2011-15 % split'!H118</f>
        <v>14020.720000000001</v>
      </c>
      <c r="J52" s="391">
        <f>$P52*'2011-15 % split'!I52</f>
        <v>2495.2348891056781</v>
      </c>
      <c r="K52" s="272">
        <f>$P52*'2011-15 % split'!J52</f>
        <v>977.44511089432149</v>
      </c>
      <c r="L52" s="272">
        <f>$P52*'2011-15 % split'!K52</f>
        <v>0</v>
      </c>
      <c r="M52" s="272">
        <f>$P52*'2011-15 % split'!L52</f>
        <v>0</v>
      </c>
      <c r="N52" s="272">
        <f>$P52*'2011-15 % split'!M52</f>
        <v>0</v>
      </c>
      <c r="O52" s="684"/>
      <c r="P52" s="317">
        <f>'2011-15 % split'!N118</f>
        <v>3472.6799999999994</v>
      </c>
      <c r="Q52" s="391">
        <f>$W52*'2011-15 % split'!O52</f>
        <v>435.74457124538407</v>
      </c>
      <c r="R52" s="272">
        <f>$W52*'2011-15 % split'!P52</f>
        <v>165.31542875461591</v>
      </c>
      <c r="S52" s="272">
        <f>$W52*'2011-15 % split'!Q52</f>
        <v>0</v>
      </c>
      <c r="T52" s="272">
        <f>$W52*'2011-15 % split'!R52</f>
        <v>0</v>
      </c>
      <c r="U52" s="272">
        <f>$W52*'2011-15 % split'!S52</f>
        <v>0</v>
      </c>
      <c r="V52" s="684"/>
      <c r="W52" s="317">
        <f>'2011-15 % split'!T118</f>
        <v>601.05999999999995</v>
      </c>
      <c r="X52" s="391">
        <f>$AD52*'2011-15 % split'!U52</f>
        <v>1155.3124665855592</v>
      </c>
      <c r="Y52" s="272">
        <f>$AD52*'2011-15 % split'!V52</f>
        <v>420.78753341444076</v>
      </c>
      <c r="Z52" s="272">
        <f>$AD52*'2011-15 % split'!W52</f>
        <v>0</v>
      </c>
      <c r="AA52" s="272">
        <f>$AD52*'2011-15 % split'!X52</f>
        <v>0</v>
      </c>
      <c r="AB52" s="272">
        <f>$AD52*'2011-15 % split'!Y52</f>
        <v>0</v>
      </c>
      <c r="AC52" s="684"/>
      <c r="AD52" s="317">
        <f>'2011-15 % split'!Z118</f>
        <v>1576.1000000000001</v>
      </c>
      <c r="AE52" s="391">
        <f>Volumes!AE52*'ACS 12.1'!AA52</f>
        <v>1226.1895831157728</v>
      </c>
      <c r="AF52" s="272">
        <f>Volumes!AF52*'ACS 12.1'!AB52</f>
        <v>428.93242707151018</v>
      </c>
      <c r="AG52" s="272">
        <f>Volumes!AG52*'ACS 12.1'!AC52</f>
        <v>0</v>
      </c>
      <c r="AH52" s="272">
        <f>Volumes!AH52*'ACS 12.1'!AD52</f>
        <v>0</v>
      </c>
      <c r="AI52" s="272">
        <f>Volumes!AI52*'ACS 12.1'!AE52</f>
        <v>0</v>
      </c>
      <c r="AJ52" s="684"/>
      <c r="AK52" s="317">
        <f t="shared" si="0"/>
        <v>1655.122010187283</v>
      </c>
      <c r="AL52" s="391">
        <f>Volumes!AL52*'ACS 12.1'!AG52</f>
        <v>1444.9422033551371</v>
      </c>
      <c r="AM52" s="272">
        <f>Volumes!AM52*'ACS 12.1'!AH52</f>
        <v>368.69742718220283</v>
      </c>
      <c r="AN52" s="272">
        <f>Volumes!AN52*'ACS 12.1'!AI52</f>
        <v>0</v>
      </c>
      <c r="AO52" s="272">
        <f>Volumes!AO52*'ACS 12.1'!AJ52</f>
        <v>188.61852157588334</v>
      </c>
      <c r="AP52" s="272">
        <f>Volumes!AP52*'ACS 12.1'!AK52</f>
        <v>224.25291303668101</v>
      </c>
      <c r="AQ52" s="272">
        <f>Volumes!AQ52*'ACS 12.1'!AL52</f>
        <v>160.98326530837539</v>
      </c>
      <c r="AR52" s="317">
        <f t="shared" ref="AR52:AR57" si="36">SUM(AL52:AQ52)</f>
        <v>2387.4943304582794</v>
      </c>
      <c r="AS52" s="391">
        <f>Volumes!AS52*'ACS 12.1'!AN52</f>
        <v>1494.4213613563454</v>
      </c>
      <c r="AT52" s="272">
        <f>Volumes!AT52*'ACS 12.1'!AO52</f>
        <v>374.713227612715</v>
      </c>
      <c r="AU52" s="272">
        <f>Volumes!AU52*'ACS 12.1'!AP52</f>
        <v>0</v>
      </c>
      <c r="AV52" s="272">
        <f>Volumes!AV52*'ACS 12.1'!AQ52</f>
        <v>194.38999725278228</v>
      </c>
      <c r="AW52" s="272">
        <f>Volumes!AW52*'ACS 12.1'!AR52</f>
        <v>231.1147536568464</v>
      </c>
      <c r="AX52" s="272">
        <f>Volumes!AX52*'ACS 12.1'!AS52</f>
        <v>163.24556530732158</v>
      </c>
      <c r="AY52" s="317">
        <f t="shared" ref="AY52:AY57" si="37">SUM(AS52:AX52)</f>
        <v>2457.8849051860107</v>
      </c>
      <c r="AZ52" s="391">
        <f>Volumes!AZ52*'ACS 12.1'!AU52</f>
        <v>1545.5948342379861</v>
      </c>
      <c r="BA52" s="272">
        <f>Volumes!BA52*'ACS 12.1'!AV52</f>
        <v>380.82718401653113</v>
      </c>
      <c r="BB52" s="272">
        <f>Volumes!BB52*'ACS 12.1'!AW52</f>
        <v>0</v>
      </c>
      <c r="BC52" s="272">
        <f>Volumes!BC52*'ACS 12.1'!AX52</f>
        <v>200.34788989846982</v>
      </c>
      <c r="BD52" s="272">
        <f>Volumes!BD52*'ACS 12.1'!AY52</f>
        <v>238.19822971313457</v>
      </c>
      <c r="BE52" s="272">
        <f>Volumes!BE52*'ACS 12.1'!AZ52</f>
        <v>165.54776965062851</v>
      </c>
      <c r="BF52" s="317">
        <f t="shared" ref="BF52:BF57" si="38">SUM(AZ52:BE52)</f>
        <v>2530.5159075167503</v>
      </c>
      <c r="BG52" s="391">
        <f>Volumes!BG52*'ACS 12.1'!BB52</f>
        <v>1598.5206404270095</v>
      </c>
      <c r="BH52" s="272">
        <f>Volumes!BH52*'ACS 12.1'!BC52</f>
        <v>387.040897941975</v>
      </c>
      <c r="BI52" s="272">
        <f>Volumes!BI52*'ACS 12.1'!BD52</f>
        <v>0</v>
      </c>
      <c r="BJ52" s="272">
        <f>Volumes!BJ52*'ACS 12.1'!BE52</f>
        <v>206.49839999037437</v>
      </c>
      <c r="BK52" s="272">
        <f>Volumes!BK52*'ACS 12.1'!BF52</f>
        <v>245.5107130962482</v>
      </c>
      <c r="BL52" s="272">
        <f>Volumes!BL52*'ACS 12.1'!BG52</f>
        <v>170.6299456018925</v>
      </c>
      <c r="BM52" s="317">
        <f t="shared" ref="BM52:BM57" si="39">SUM(BG52:BL52)</f>
        <v>2608.2005970574996</v>
      </c>
      <c r="BN52" s="391">
        <f>Volumes!BN52*'ACS 12.1'!BI52</f>
        <v>1653.2587850754442</v>
      </c>
      <c r="BO52" s="272">
        <f>Volumes!BO52*'ACS 12.1'!BJ52</f>
        <v>393.35599706881135</v>
      </c>
      <c r="BP52" s="272">
        <f>Volumes!BP52*'ACS 12.1'!BK52</f>
        <v>0</v>
      </c>
      <c r="BQ52" s="272">
        <f>Volumes!BQ52*'ACS 12.1'!BL52</f>
        <v>212.84793734300257</v>
      </c>
      <c r="BR52" s="272">
        <f>Volumes!BR52*'ACS 12.1'!BM52</f>
        <v>253.05982458257293</v>
      </c>
      <c r="BS52" s="272">
        <f>Volumes!BS52*'ACS 12.1'!BN52</f>
        <v>175.87657808488819</v>
      </c>
      <c r="BT52" s="317">
        <f t="shared" ref="BT52:BT57" si="40">SUM(BN52:BS52)</f>
        <v>2688.3991221547194</v>
      </c>
      <c r="BU52" s="53"/>
      <c r="BV52" s="60"/>
      <c r="BW52" s="53"/>
      <c r="BX52" s="60"/>
      <c r="BY52" s="35"/>
      <c r="BZ52" s="35"/>
      <c r="CA52" s="35"/>
      <c r="CB52" s="35"/>
    </row>
    <row r="53" spans="1:80">
      <c r="B53" s="314" t="s">
        <v>68</v>
      </c>
      <c r="C53" s="391">
        <f>$I53*'2011-15 % split'!C53</f>
        <v>0</v>
      </c>
      <c r="D53" s="272">
        <f>$I53*'2011-15 % split'!D53</f>
        <v>0</v>
      </c>
      <c r="E53" s="272">
        <f>$I53*'2011-15 % split'!E53</f>
        <v>0</v>
      </c>
      <c r="F53" s="272">
        <f>$I53*'2011-15 % split'!F53</f>
        <v>0</v>
      </c>
      <c r="G53" s="272">
        <f>$I53*'2011-15 % split'!G53</f>
        <v>0</v>
      </c>
      <c r="H53" s="684"/>
      <c r="I53" s="317">
        <f>'2011-15 % split'!H119</f>
        <v>0</v>
      </c>
      <c r="J53" s="391">
        <f>$P53*'2011-15 % split'!I53</f>
        <v>0</v>
      </c>
      <c r="K53" s="272">
        <f>$P53*'2011-15 % split'!J53</f>
        <v>0</v>
      </c>
      <c r="L53" s="272">
        <f>$P53*'2011-15 % split'!K53</f>
        <v>0</v>
      </c>
      <c r="M53" s="272">
        <f>$P53*'2011-15 % split'!L53</f>
        <v>0</v>
      </c>
      <c r="N53" s="272">
        <f>$P53*'2011-15 % split'!M53</f>
        <v>0</v>
      </c>
      <c r="O53" s="684"/>
      <c r="P53" s="317">
        <f>'2011-15 % split'!N119</f>
        <v>0</v>
      </c>
      <c r="Q53" s="391">
        <f>$W53*'2011-15 % split'!O53</f>
        <v>0</v>
      </c>
      <c r="R53" s="272">
        <f>$W53*'2011-15 % split'!P53</f>
        <v>0</v>
      </c>
      <c r="S53" s="272">
        <f>$W53*'2011-15 % split'!Q53</f>
        <v>0</v>
      </c>
      <c r="T53" s="272">
        <f>$W53*'2011-15 % split'!R53</f>
        <v>0</v>
      </c>
      <c r="U53" s="272">
        <f>$W53*'2011-15 % split'!S53</f>
        <v>0</v>
      </c>
      <c r="V53" s="684"/>
      <c r="W53" s="317">
        <f>'2011-15 % split'!T119</f>
        <v>0</v>
      </c>
      <c r="X53" s="391">
        <f>$AD53*'2011-15 % split'!U53</f>
        <v>0</v>
      </c>
      <c r="Y53" s="272">
        <f>$AD53*'2011-15 % split'!V53</f>
        <v>0</v>
      </c>
      <c r="Z53" s="272">
        <f>$AD53*'2011-15 % split'!W53</f>
        <v>0</v>
      </c>
      <c r="AA53" s="272">
        <f>$AD53*'2011-15 % split'!X53</f>
        <v>0</v>
      </c>
      <c r="AB53" s="272">
        <f>$AD53*'2011-15 % split'!Y53</f>
        <v>0</v>
      </c>
      <c r="AC53" s="684"/>
      <c r="AD53" s="317">
        <f>'2011-15 % split'!Z119</f>
        <v>0</v>
      </c>
      <c r="AE53" s="391">
        <f>Volumes!AE53*'ACS 12.1'!AA53</f>
        <v>0</v>
      </c>
      <c r="AF53" s="272">
        <f>Volumes!AF53*'ACS 12.1'!AB53</f>
        <v>0</v>
      </c>
      <c r="AG53" s="272">
        <f>Volumes!AG53*'ACS 12.1'!AC53</f>
        <v>0</v>
      </c>
      <c r="AH53" s="272">
        <f>Volumes!AH53*'ACS 12.1'!AD53</f>
        <v>0</v>
      </c>
      <c r="AI53" s="272">
        <f>Volumes!AI53*'ACS 12.1'!AE53</f>
        <v>0</v>
      </c>
      <c r="AJ53" s="684"/>
      <c r="AK53" s="317">
        <f t="shared" si="0"/>
        <v>0</v>
      </c>
      <c r="AL53" s="391">
        <f>Volumes!AL53*'ACS 12.1'!AG53</f>
        <v>0</v>
      </c>
      <c r="AM53" s="272">
        <f>Volumes!AM53*'ACS 12.1'!AH53</f>
        <v>0</v>
      </c>
      <c r="AN53" s="272">
        <f>Volumes!AN53*'ACS 12.1'!AI53</f>
        <v>0</v>
      </c>
      <c r="AO53" s="272">
        <f>Volumes!AO53*'ACS 12.1'!AJ53</f>
        <v>0</v>
      </c>
      <c r="AP53" s="272">
        <f>Volumes!AP53*'ACS 12.1'!AK53</f>
        <v>0</v>
      </c>
      <c r="AQ53" s="272">
        <f>Volumes!AQ53*'ACS 12.1'!AL53</f>
        <v>0</v>
      </c>
      <c r="AR53" s="317">
        <f t="shared" si="36"/>
        <v>0</v>
      </c>
      <c r="AS53" s="391">
        <f>Volumes!AS53*'ACS 12.1'!AN53</f>
        <v>0</v>
      </c>
      <c r="AT53" s="272">
        <f>Volumes!AT53*'ACS 12.1'!AO53</f>
        <v>0</v>
      </c>
      <c r="AU53" s="272">
        <f>Volumes!AU53*'ACS 12.1'!AP53</f>
        <v>0</v>
      </c>
      <c r="AV53" s="272">
        <f>Volumes!AV53*'ACS 12.1'!AQ53</f>
        <v>0</v>
      </c>
      <c r="AW53" s="272">
        <f>Volumes!AW53*'ACS 12.1'!AR53</f>
        <v>0</v>
      </c>
      <c r="AX53" s="272">
        <f>Volumes!AX53*'ACS 12.1'!AS53</f>
        <v>0</v>
      </c>
      <c r="AY53" s="317">
        <f t="shared" si="37"/>
        <v>0</v>
      </c>
      <c r="AZ53" s="391">
        <f>Volumes!AZ53*'ACS 12.1'!AU53</f>
        <v>0</v>
      </c>
      <c r="BA53" s="272">
        <f>Volumes!BA53*'ACS 12.1'!AV53</f>
        <v>0</v>
      </c>
      <c r="BB53" s="272">
        <f>Volumes!BB53*'ACS 12.1'!AW53</f>
        <v>0</v>
      </c>
      <c r="BC53" s="272">
        <f>Volumes!BC53*'ACS 12.1'!AX53</f>
        <v>0</v>
      </c>
      <c r="BD53" s="272">
        <f>Volumes!BD53*'ACS 12.1'!AY53</f>
        <v>0</v>
      </c>
      <c r="BE53" s="272">
        <f>Volumes!BE53*'ACS 12.1'!AZ53</f>
        <v>0</v>
      </c>
      <c r="BF53" s="317">
        <f t="shared" si="38"/>
        <v>0</v>
      </c>
      <c r="BG53" s="391">
        <f>Volumes!BG53*'ACS 12.1'!BB53</f>
        <v>0</v>
      </c>
      <c r="BH53" s="272">
        <f>Volumes!BH53*'ACS 12.1'!BC53</f>
        <v>0</v>
      </c>
      <c r="BI53" s="272">
        <f>Volumes!BI53*'ACS 12.1'!BD53</f>
        <v>0</v>
      </c>
      <c r="BJ53" s="272">
        <f>Volumes!BJ53*'ACS 12.1'!BE53</f>
        <v>0</v>
      </c>
      <c r="BK53" s="272">
        <f>Volumes!BK53*'ACS 12.1'!BF53</f>
        <v>0</v>
      </c>
      <c r="BL53" s="272">
        <f>Volumes!BL53*'ACS 12.1'!BG53</f>
        <v>0</v>
      </c>
      <c r="BM53" s="317">
        <f t="shared" si="39"/>
        <v>0</v>
      </c>
      <c r="BN53" s="391">
        <f>Volumes!BN53*'ACS 12.1'!BI53</f>
        <v>0</v>
      </c>
      <c r="BO53" s="272">
        <f>Volumes!BO53*'ACS 12.1'!BJ53</f>
        <v>0</v>
      </c>
      <c r="BP53" s="272">
        <f>Volumes!BP53*'ACS 12.1'!BK53</f>
        <v>0</v>
      </c>
      <c r="BQ53" s="272">
        <f>Volumes!BQ53*'ACS 12.1'!BL53</f>
        <v>0</v>
      </c>
      <c r="BR53" s="272">
        <f>Volumes!BR53*'ACS 12.1'!BM53</f>
        <v>0</v>
      </c>
      <c r="BS53" s="272">
        <f>Volumes!BS53*'ACS 12.1'!BN53</f>
        <v>0</v>
      </c>
      <c r="BT53" s="317">
        <f t="shared" si="40"/>
        <v>0</v>
      </c>
      <c r="BU53" s="53"/>
      <c r="BV53" s="60"/>
      <c r="BW53" s="53"/>
      <c r="BX53" s="60"/>
      <c r="BY53" s="35"/>
      <c r="BZ53" s="35"/>
      <c r="CA53" s="35"/>
      <c r="CB53" s="35"/>
    </row>
    <row r="54" spans="1:80">
      <c r="A54" s="13"/>
      <c r="B54" s="314" t="s">
        <v>69</v>
      </c>
      <c r="C54" s="391">
        <f>$I54*'2011-15 % split'!C54</f>
        <v>13758.045450087558</v>
      </c>
      <c r="D54" s="272">
        <f>$I54*'2011-15 % split'!D54</f>
        <v>13364.924549912443</v>
      </c>
      <c r="E54" s="272">
        <f>$I54*'2011-15 % split'!E54</f>
        <v>0</v>
      </c>
      <c r="F54" s="272">
        <f>$I54*'2011-15 % split'!F54</f>
        <v>0</v>
      </c>
      <c r="G54" s="272">
        <f>$I54*'2011-15 % split'!G54</f>
        <v>0</v>
      </c>
      <c r="H54" s="684"/>
      <c r="I54" s="317">
        <f>'2011-15 % split'!H120</f>
        <v>27122.97</v>
      </c>
      <c r="J54" s="391">
        <f>$P54*'2011-15 % split'!I54</f>
        <v>4206.8487684350821</v>
      </c>
      <c r="K54" s="272">
        <f>$P54*'2011-15 % split'!J54</f>
        <v>3656.2312315649174</v>
      </c>
      <c r="L54" s="272">
        <f>$P54*'2011-15 % split'!K54</f>
        <v>0</v>
      </c>
      <c r="M54" s="272">
        <f>$P54*'2011-15 % split'!L54</f>
        <v>0</v>
      </c>
      <c r="N54" s="272">
        <f>$P54*'2011-15 % split'!M54</f>
        <v>0</v>
      </c>
      <c r="O54" s="684"/>
      <c r="P54" s="317">
        <f>'2011-15 % split'!N120</f>
        <v>7863.08</v>
      </c>
      <c r="Q54" s="391">
        <f>$W54*'2011-15 % split'!O54</f>
        <v>1566.1397842032704</v>
      </c>
      <c r="R54" s="272">
        <f>$W54*'2011-15 % split'!P54</f>
        <v>1318.2802157967296</v>
      </c>
      <c r="S54" s="272">
        <f>$W54*'2011-15 % split'!Q54</f>
        <v>0</v>
      </c>
      <c r="T54" s="272">
        <f>$W54*'2011-15 % split'!R54</f>
        <v>0</v>
      </c>
      <c r="U54" s="272">
        <f>$W54*'2011-15 % split'!S54</f>
        <v>0</v>
      </c>
      <c r="V54" s="684"/>
      <c r="W54" s="317">
        <f>'2011-15 % split'!T120</f>
        <v>2884.42</v>
      </c>
      <c r="X54" s="391">
        <f>$AD54*'2011-15 % split'!U54</f>
        <v>1195.1845049415592</v>
      </c>
      <c r="Y54" s="272">
        <f>$AD54*'2011-15 % split'!V54</f>
        <v>965.81549505844077</v>
      </c>
      <c r="Z54" s="272">
        <f>$AD54*'2011-15 % split'!W54</f>
        <v>0</v>
      </c>
      <c r="AA54" s="272">
        <f>$AD54*'2011-15 % split'!X54</f>
        <v>0</v>
      </c>
      <c r="AB54" s="272">
        <f>$AD54*'2011-15 % split'!Y54</f>
        <v>0</v>
      </c>
      <c r="AC54" s="684"/>
      <c r="AD54" s="317">
        <f>'2011-15 % split'!Z120</f>
        <v>2161</v>
      </c>
      <c r="AE54" s="391">
        <f>Volumes!AE54*'ACS 12.1'!AA54</f>
        <v>1277.722083263958</v>
      </c>
      <c r="AF54" s="272">
        <f>Volumes!AF54*'ACS 12.1'!AB54</f>
        <v>991.66153569013829</v>
      </c>
      <c r="AG54" s="272">
        <f>Volumes!AG54*'ACS 12.1'!AC54</f>
        <v>0</v>
      </c>
      <c r="AH54" s="272">
        <f>Volumes!AH54*'ACS 12.1'!AD54</f>
        <v>0</v>
      </c>
      <c r="AI54" s="272">
        <f>Volumes!AI54*'ACS 12.1'!AE54</f>
        <v>0</v>
      </c>
      <c r="AJ54" s="684"/>
      <c r="AK54" s="317">
        <f t="shared" si="0"/>
        <v>2269.3836189540962</v>
      </c>
      <c r="AL54" s="391">
        <f>Volumes!AL54*'ACS 12.1'!AG54</f>
        <v>1444.9422033551371</v>
      </c>
      <c r="AM54" s="272">
        <f>Volumes!AM54*'ACS 12.1'!AH54</f>
        <v>818.02375739740125</v>
      </c>
      <c r="AN54" s="272">
        <f>Volumes!AN54*'ACS 12.1'!AI54</f>
        <v>0</v>
      </c>
      <c r="AO54" s="272">
        <f>Volumes!AO54*'ACS 12.1'!AJ54</f>
        <v>235.34845991826398</v>
      </c>
      <c r="AP54" s="272">
        <f>Volumes!AP54*'ACS 12.1'!AK54</f>
        <v>279.81121511512981</v>
      </c>
      <c r="AQ54" s="272">
        <f>Volumes!AQ54*'ACS 12.1'!AL54</f>
        <v>200.86661292007324</v>
      </c>
      <c r="AR54" s="317">
        <f t="shared" si="36"/>
        <v>2978.9922487060053</v>
      </c>
      <c r="AS54" s="391">
        <f>Volumes!AS54*'ACS 12.1'!AN54</f>
        <v>1494.4213613563454</v>
      </c>
      <c r="AT54" s="272">
        <f>Volumes!AT54*'ACS 12.1'!AO54</f>
        <v>831.37092857114692</v>
      </c>
      <c r="AU54" s="272">
        <f>Volumes!AU54*'ACS 12.1'!AP54</f>
        <v>0</v>
      </c>
      <c r="AV54" s="272">
        <f>Volumes!AV54*'ACS 12.1'!AQ54</f>
        <v>241.88239815245922</v>
      </c>
      <c r="AW54" s="272">
        <f>Volumes!AW54*'ACS 12.1'!AR54</f>
        <v>287.57956506495458</v>
      </c>
      <c r="AX54" s="272">
        <f>Volumes!AX54*'ACS 12.1'!AS54</f>
        <v>203.12891291901943</v>
      </c>
      <c r="AY54" s="317">
        <f t="shared" si="37"/>
        <v>3058.3831660639257</v>
      </c>
      <c r="AZ54" s="391">
        <f>Volumes!AZ54*'ACS 12.1'!AU54</f>
        <v>1545.5948342379859</v>
      </c>
      <c r="BA54" s="272">
        <f>Volumes!BA54*'ACS 12.1'!AV54</f>
        <v>844.93587701203194</v>
      </c>
      <c r="BB54" s="272">
        <f>Volumes!BB54*'ACS 12.1'!AW54</f>
        <v>0</v>
      </c>
      <c r="BC54" s="272">
        <f>Volumes!BC54*'ACS 12.1'!AX54</f>
        <v>248.61519397000185</v>
      </c>
      <c r="BD54" s="272">
        <f>Volumes!BD54*'ACS 12.1'!AY54</f>
        <v>295.58434138464219</v>
      </c>
      <c r="BE54" s="272">
        <f>Volumes!BE54*'ACS 12.1'!AZ54</f>
        <v>205.43111726232635</v>
      </c>
      <c r="BF54" s="317">
        <f t="shared" si="38"/>
        <v>3140.1613638669883</v>
      </c>
      <c r="BG54" s="391">
        <f>Volumes!BG54*'ACS 12.1'!BB54</f>
        <v>1598.5206404270091</v>
      </c>
      <c r="BH54" s="272">
        <f>Volumes!BH54*'ACS 12.1'!BC54</f>
        <v>858.72215605262932</v>
      </c>
      <c r="BI54" s="272">
        <f>Volumes!BI54*'ACS 12.1'!BD54</f>
        <v>0</v>
      </c>
      <c r="BJ54" s="272">
        <f>Volumes!BJ54*'ACS 12.1'!BE54</f>
        <v>255.5532508338824</v>
      </c>
      <c r="BK54" s="272">
        <f>Volumes!BK54*'ACS 12.1'!BF54</f>
        <v>303.83315729911436</v>
      </c>
      <c r="BL54" s="272">
        <f>Volumes!BL54*'ACS 12.1'!BG54</f>
        <v>211.16404432288448</v>
      </c>
      <c r="BM54" s="317">
        <f t="shared" si="39"/>
        <v>3227.7932489355194</v>
      </c>
      <c r="BN54" s="391">
        <f>Volumes!BN54*'ACS 12.1'!BI54</f>
        <v>1653.2587850754442</v>
      </c>
      <c r="BO54" s="272">
        <f>Volumes!BO54*'ACS 12.1'!BJ54</f>
        <v>872.73337700296918</v>
      </c>
      <c r="BP54" s="272">
        <f>Volumes!BP54*'ACS 12.1'!BK54</f>
        <v>0</v>
      </c>
      <c r="BQ54" s="272">
        <f>Volumes!BQ54*'ACS 12.1'!BL54</f>
        <v>262.70318485615502</v>
      </c>
      <c r="BR54" s="272">
        <f>Volumes!BR54*'ACS 12.1'!BM54</f>
        <v>312.33387885667162</v>
      </c>
      <c r="BS54" s="272">
        <f>Volumes!BS54*'ACS 12.1'!BN54</f>
        <v>217.07204580538684</v>
      </c>
      <c r="BT54" s="317">
        <f t="shared" si="40"/>
        <v>3318.1012715966272</v>
      </c>
      <c r="BU54" s="53"/>
      <c r="BV54" s="60"/>
      <c r="BW54" s="53"/>
      <c r="BX54" s="60"/>
      <c r="BY54" s="35"/>
      <c r="BZ54" s="35"/>
      <c r="CA54" s="35"/>
      <c r="CB54" s="35"/>
    </row>
    <row r="55" spans="1:80">
      <c r="B55" s="314" t="s">
        <v>70</v>
      </c>
      <c r="C55" s="391">
        <f>$I55*'2011-15 % split'!C55</f>
        <v>494.77362598024331</v>
      </c>
      <c r="D55" s="272">
        <f>$I55*'2011-15 % split'!D55</f>
        <v>424.44637401975666</v>
      </c>
      <c r="E55" s="272">
        <f>$I55*'2011-15 % split'!E55</f>
        <v>0</v>
      </c>
      <c r="F55" s="272">
        <f>$I55*'2011-15 % split'!F55</f>
        <v>0</v>
      </c>
      <c r="G55" s="272">
        <f>$I55*'2011-15 % split'!G55</f>
        <v>0</v>
      </c>
      <c r="H55" s="684"/>
      <c r="I55" s="317">
        <f>'2011-15 % split'!H121</f>
        <v>919.22</v>
      </c>
      <c r="J55" s="391">
        <f>$P55*'2011-15 % split'!I55</f>
        <v>0</v>
      </c>
      <c r="K55" s="272">
        <f>$P55*'2011-15 % split'!J55</f>
        <v>0</v>
      </c>
      <c r="L55" s="272">
        <f>$P55*'2011-15 % split'!K55</f>
        <v>0</v>
      </c>
      <c r="M55" s="272">
        <f>$P55*'2011-15 % split'!L55</f>
        <v>0</v>
      </c>
      <c r="N55" s="272">
        <f>$P55*'2011-15 % split'!M55</f>
        <v>0</v>
      </c>
      <c r="O55" s="684"/>
      <c r="P55" s="317">
        <f>'2011-15 % split'!N121</f>
        <v>0</v>
      </c>
      <c r="Q55" s="391">
        <f>$W55*'2011-15 % split'!O55</f>
        <v>0</v>
      </c>
      <c r="R55" s="272">
        <f>$W55*'2011-15 % split'!P55</f>
        <v>0</v>
      </c>
      <c r="S55" s="272">
        <f>$W55*'2011-15 % split'!Q55</f>
        <v>0</v>
      </c>
      <c r="T55" s="272">
        <f>$W55*'2011-15 % split'!R55</f>
        <v>0</v>
      </c>
      <c r="U55" s="272">
        <f>$W55*'2011-15 % split'!S55</f>
        <v>0</v>
      </c>
      <c r="V55" s="684"/>
      <c r="W55" s="317">
        <f>'2011-15 % split'!T121</f>
        <v>0</v>
      </c>
      <c r="X55" s="391">
        <f>$AD55*'2011-15 % split'!U55</f>
        <v>0</v>
      </c>
      <c r="Y55" s="272">
        <f>$AD55*'2011-15 % split'!V55</f>
        <v>0</v>
      </c>
      <c r="Z55" s="272">
        <f>$AD55*'2011-15 % split'!W55</f>
        <v>0</v>
      </c>
      <c r="AA55" s="272">
        <f>$AD55*'2011-15 % split'!X55</f>
        <v>0</v>
      </c>
      <c r="AB55" s="272">
        <f>$AD55*'2011-15 % split'!Y55</f>
        <v>0</v>
      </c>
      <c r="AC55" s="684"/>
      <c r="AD55" s="317">
        <f>'2011-15 % split'!Z121</f>
        <v>0</v>
      </c>
      <c r="AE55" s="391">
        <f>Volumes!AE55*'ACS 12.1'!AA55</f>
        <v>0</v>
      </c>
      <c r="AF55" s="272">
        <f>Volumes!AF55*'ACS 12.1'!AB55</f>
        <v>0</v>
      </c>
      <c r="AG55" s="272">
        <f>Volumes!AG55*'ACS 12.1'!AC55</f>
        <v>0</v>
      </c>
      <c r="AH55" s="272">
        <f>Volumes!AH55*'ACS 12.1'!AD55</f>
        <v>0</v>
      </c>
      <c r="AI55" s="272">
        <f>Volumes!AI55*'ACS 12.1'!AE55</f>
        <v>0</v>
      </c>
      <c r="AJ55" s="684"/>
      <c r="AK55" s="317">
        <f t="shared" si="0"/>
        <v>0</v>
      </c>
      <c r="AL55" s="391">
        <f>Volumes!AL55*'ACS 12.1'!AG55</f>
        <v>0</v>
      </c>
      <c r="AM55" s="272">
        <f>Volumes!AM55*'ACS 12.1'!AH55</f>
        <v>0</v>
      </c>
      <c r="AN55" s="272">
        <f>Volumes!AN55*'ACS 12.1'!AI55</f>
        <v>0</v>
      </c>
      <c r="AO55" s="272">
        <f>Volumes!AO55*'ACS 12.1'!AJ55</f>
        <v>0</v>
      </c>
      <c r="AP55" s="272">
        <f>Volumes!AP55*'ACS 12.1'!AK55</f>
        <v>0</v>
      </c>
      <c r="AQ55" s="272">
        <f>Volumes!AQ55*'ACS 12.1'!AL55</f>
        <v>0</v>
      </c>
      <c r="AR55" s="317">
        <f t="shared" si="36"/>
        <v>0</v>
      </c>
      <c r="AS55" s="391">
        <f>Volumes!AS55*'ACS 12.1'!AN55</f>
        <v>0</v>
      </c>
      <c r="AT55" s="272">
        <f>Volumes!AT55*'ACS 12.1'!AO55</f>
        <v>0</v>
      </c>
      <c r="AU55" s="272">
        <f>Volumes!AU55*'ACS 12.1'!AP55</f>
        <v>0</v>
      </c>
      <c r="AV55" s="272">
        <f>Volumes!AV55*'ACS 12.1'!AQ55</f>
        <v>0</v>
      </c>
      <c r="AW55" s="272">
        <f>Volumes!AW55*'ACS 12.1'!AR55</f>
        <v>0</v>
      </c>
      <c r="AX55" s="272">
        <f>Volumes!AX55*'ACS 12.1'!AS55</f>
        <v>0</v>
      </c>
      <c r="AY55" s="317">
        <f t="shared" si="37"/>
        <v>0</v>
      </c>
      <c r="AZ55" s="391">
        <f>Volumes!AZ55*'ACS 12.1'!AU55</f>
        <v>0</v>
      </c>
      <c r="BA55" s="272">
        <f>Volumes!BA55*'ACS 12.1'!AV55</f>
        <v>0</v>
      </c>
      <c r="BB55" s="272">
        <f>Volumes!BB55*'ACS 12.1'!AW55</f>
        <v>0</v>
      </c>
      <c r="BC55" s="272">
        <f>Volumes!BC55*'ACS 12.1'!AX55</f>
        <v>0</v>
      </c>
      <c r="BD55" s="272">
        <f>Volumes!BD55*'ACS 12.1'!AY55</f>
        <v>0</v>
      </c>
      <c r="BE55" s="272">
        <f>Volumes!BE55*'ACS 12.1'!AZ55</f>
        <v>0</v>
      </c>
      <c r="BF55" s="317">
        <f t="shared" si="38"/>
        <v>0</v>
      </c>
      <c r="BG55" s="391">
        <f>Volumes!BG55*'ACS 12.1'!BB55</f>
        <v>0</v>
      </c>
      <c r="BH55" s="272">
        <f>Volumes!BH55*'ACS 12.1'!BC55</f>
        <v>0</v>
      </c>
      <c r="BI55" s="272">
        <f>Volumes!BI55*'ACS 12.1'!BD55</f>
        <v>0</v>
      </c>
      <c r="BJ55" s="272">
        <f>Volumes!BJ55*'ACS 12.1'!BE55</f>
        <v>0</v>
      </c>
      <c r="BK55" s="272">
        <f>Volumes!BK55*'ACS 12.1'!BF55</f>
        <v>0</v>
      </c>
      <c r="BL55" s="272">
        <f>Volumes!BL55*'ACS 12.1'!BG55</f>
        <v>0</v>
      </c>
      <c r="BM55" s="317">
        <f t="shared" si="39"/>
        <v>0</v>
      </c>
      <c r="BN55" s="391">
        <f>Volumes!BN55*'ACS 12.1'!BI55</f>
        <v>0</v>
      </c>
      <c r="BO55" s="272">
        <f>Volumes!BO55*'ACS 12.1'!BJ55</f>
        <v>0</v>
      </c>
      <c r="BP55" s="272">
        <f>Volumes!BP55*'ACS 12.1'!BK55</f>
        <v>0</v>
      </c>
      <c r="BQ55" s="272">
        <f>Volumes!BQ55*'ACS 12.1'!BL55</f>
        <v>0</v>
      </c>
      <c r="BR55" s="272">
        <f>Volumes!BR55*'ACS 12.1'!BM55</f>
        <v>0</v>
      </c>
      <c r="BS55" s="272">
        <f>Volumes!BS55*'ACS 12.1'!BN55</f>
        <v>0</v>
      </c>
      <c r="BT55" s="317">
        <f t="shared" si="40"/>
        <v>0</v>
      </c>
      <c r="BU55" s="53"/>
      <c r="BV55" s="60"/>
      <c r="BW55" s="53"/>
      <c r="BX55" s="60"/>
      <c r="BY55" s="35"/>
      <c r="BZ55" s="35"/>
      <c r="CA55" s="35"/>
      <c r="CB55" s="35"/>
    </row>
    <row r="56" spans="1:80">
      <c r="B56" s="314" t="s">
        <v>71</v>
      </c>
      <c r="C56" s="391">
        <f>$I56*'2011-15 % split'!C56</f>
        <v>111584.73439557508</v>
      </c>
      <c r="D56" s="272">
        <f>$I56*'2011-15 % split'!D56</f>
        <v>29360.875604424902</v>
      </c>
      <c r="E56" s="272">
        <f>$I56*'2011-15 % split'!E56</f>
        <v>0</v>
      </c>
      <c r="F56" s="272">
        <f>$I56*'2011-15 % split'!F56</f>
        <v>0</v>
      </c>
      <c r="G56" s="272">
        <f>$I56*'2011-15 % split'!G56</f>
        <v>0</v>
      </c>
      <c r="H56" s="684"/>
      <c r="I56" s="317">
        <f>'2011-15 % split'!H122</f>
        <v>140945.60999999999</v>
      </c>
      <c r="J56" s="391">
        <f>$P56*'2011-15 % split'!I56</f>
        <v>140684.57409952107</v>
      </c>
      <c r="K56" s="272">
        <f>$P56*'2011-15 % split'!J56</f>
        <v>34132.705900478824</v>
      </c>
      <c r="L56" s="272">
        <f>$P56*'2011-15 % split'!K56</f>
        <v>0</v>
      </c>
      <c r="M56" s="272">
        <f>$P56*'2011-15 % split'!L56</f>
        <v>0</v>
      </c>
      <c r="N56" s="272">
        <f>$P56*'2011-15 % split'!M56</f>
        <v>0</v>
      </c>
      <c r="O56" s="684"/>
      <c r="P56" s="317">
        <f>'2011-15 % split'!N122</f>
        <v>174817.27999999991</v>
      </c>
      <c r="Q56" s="391">
        <f>$W56*'2011-15 % split'!O56</f>
        <v>201964.98000265798</v>
      </c>
      <c r="R56" s="272">
        <f>$W56*'2011-15 % split'!P56</f>
        <v>47396.499997341627</v>
      </c>
      <c r="S56" s="272">
        <f>$W56*'2011-15 % split'!Q56</f>
        <v>0</v>
      </c>
      <c r="T56" s="272">
        <f>$W56*'2011-15 % split'!R56</f>
        <v>0</v>
      </c>
      <c r="U56" s="272">
        <f>$W56*'2011-15 % split'!S56</f>
        <v>0</v>
      </c>
      <c r="V56" s="684"/>
      <c r="W56" s="317">
        <f>'2011-15 % split'!T122</f>
        <v>249361.4799999996</v>
      </c>
      <c r="X56" s="391">
        <f>$AD56*'2011-15 % split'!U56</f>
        <v>159786.91000983605</v>
      </c>
      <c r="Y56" s="272">
        <f>$AD56*'2011-15 % split'!V56</f>
        <v>36006.249990163735</v>
      </c>
      <c r="Z56" s="272">
        <f>$AD56*'2011-15 % split'!W56</f>
        <v>0</v>
      </c>
      <c r="AA56" s="272">
        <f>$AD56*'2011-15 % split'!X56</f>
        <v>0</v>
      </c>
      <c r="AB56" s="272">
        <f>$AD56*'2011-15 % split'!Y56</f>
        <v>0</v>
      </c>
      <c r="AC56" s="684"/>
      <c r="AD56" s="317">
        <f>'2011-15 % split'!Z122</f>
        <v>195793.15999999977</v>
      </c>
      <c r="AE56" s="391">
        <f>Volumes!AE56*'ACS 12.1'!AA56</f>
        <v>169105.8942538547</v>
      </c>
      <c r="AF56" s="272">
        <f>Volumes!AF56*'ACS 12.1'!AB56</f>
        <v>36509.050086871837</v>
      </c>
      <c r="AG56" s="272">
        <f>Volumes!AG56*'ACS 12.1'!AC56</f>
        <v>0</v>
      </c>
      <c r="AH56" s="272">
        <f>Volumes!AH56*'ACS 12.1'!AD56</f>
        <v>0</v>
      </c>
      <c r="AI56" s="272">
        <f>Volumes!AI56*'ACS 12.1'!AE56</f>
        <v>0</v>
      </c>
      <c r="AJ56" s="684"/>
      <c r="AK56" s="317">
        <f t="shared" si="0"/>
        <v>205614.94434072654</v>
      </c>
      <c r="AL56" s="391">
        <f>Volumes!AL56*'ACS 12.1'!AG56</f>
        <v>126425.50038828024</v>
      </c>
      <c r="AM56" s="272">
        <f>Volumes!AM56*'ACS 12.1'!AH56</f>
        <v>31331.676085380637</v>
      </c>
      <c r="AN56" s="272">
        <f>Volumes!AN56*'ACS 12.1'!AI56</f>
        <v>0</v>
      </c>
      <c r="AO56" s="272">
        <f>Volumes!AO56*'ACS 12.1'!AJ56</f>
        <v>16406.746353260729</v>
      </c>
      <c r="AP56" s="272">
        <f>Volumes!AP56*'ACS 12.1'!AK56</f>
        <v>19506.359356615223</v>
      </c>
      <c r="AQ56" s="272">
        <f>Volumes!AQ56*'ACS 12.1'!AL56</f>
        <v>14002.928126926303</v>
      </c>
      <c r="AR56" s="317">
        <f t="shared" si="36"/>
        <v>207673.21031046315</v>
      </c>
      <c r="AS56" s="391">
        <f>Volumes!AS56*'ACS 12.1'!AN56</f>
        <v>130754.68898459127</v>
      </c>
      <c r="AT56" s="272">
        <f>Volumes!AT56*'ACS 12.1'!AO56</f>
        <v>31842.895032373599</v>
      </c>
      <c r="AU56" s="272">
        <f>Volumes!AU56*'ACS 12.1'!AP56</f>
        <v>0</v>
      </c>
      <c r="AV56" s="272">
        <f>Volumes!AV56*'ACS 12.1'!AQ56</f>
        <v>16910.148737764343</v>
      </c>
      <c r="AW56" s="272">
        <f>Volumes!AW56*'ACS 12.1'!AR56</f>
        <v>20104.866068529675</v>
      </c>
      <c r="AX56" s="272">
        <f>Volumes!AX56*'ACS 12.1'!AS56</f>
        <v>14200.868507331183</v>
      </c>
      <c r="AY56" s="317">
        <f t="shared" si="37"/>
        <v>213813.46733059004</v>
      </c>
      <c r="AZ56" s="391">
        <f>Volumes!AZ56*'ACS 12.1'!AU56</f>
        <v>135232.12199239264</v>
      </c>
      <c r="BA56" s="272">
        <f>Volumes!BA56*'ACS 12.1'!AV56</f>
        <v>32362.455212406643</v>
      </c>
      <c r="BB56" s="272">
        <f>Volumes!BB56*'ACS 12.1'!AW56</f>
        <v>0</v>
      </c>
      <c r="BC56" s="272">
        <f>Volumes!BC56*'ACS 12.1'!AX56</f>
        <v>17429.836029299124</v>
      </c>
      <c r="BD56" s="272">
        <f>Volumes!BD56*'ACS 12.1'!AY56</f>
        <v>20722.734282219022</v>
      </c>
      <c r="BE56" s="272">
        <f>Volumes!BE56*'ACS 12.1'!AZ56</f>
        <v>14402.30032614222</v>
      </c>
      <c r="BF56" s="317">
        <f t="shared" si="38"/>
        <v>220149.44784245966</v>
      </c>
      <c r="BG56" s="391">
        <f>Volumes!BG56*'ACS 12.1'!BB56</f>
        <v>139862.87574528574</v>
      </c>
      <c r="BH56" s="272">
        <f>Volumes!BH56*'ACS 12.1'!BC56</f>
        <v>32890.492724051706</v>
      </c>
      <c r="BI56" s="272">
        <f>Volumes!BI56*'ACS 12.1'!BD56</f>
        <v>0</v>
      </c>
      <c r="BJ56" s="272">
        <f>Volumes!BJ56*'ACS 12.1'!BE56</f>
        <v>17966.350320811089</v>
      </c>
      <c r="BK56" s="272">
        <f>Volumes!BK56*'ACS 12.1'!BF56</f>
        <v>21360.608504496635</v>
      </c>
      <c r="BL56" s="272">
        <f>Volumes!BL56*'ACS 12.1'!BG56</f>
        <v>14845.622910625161</v>
      </c>
      <c r="BM56" s="317">
        <f t="shared" si="39"/>
        <v>226925.95020527032</v>
      </c>
      <c r="BN56" s="391">
        <f>Volumes!BN56*'ACS 12.1'!BI56</f>
        <v>144652.20040577083</v>
      </c>
      <c r="BO56" s="272">
        <f>Volumes!BO56*'ACS 12.1'!BJ56</f>
        <v>33427.145886514183</v>
      </c>
      <c r="BP56" s="272">
        <f>Volumes!BP56*'ACS 12.1'!BK56</f>
        <v>0</v>
      </c>
      <c r="BQ56" s="272">
        <f>Volumes!BQ56*'ACS 12.1'!BL56</f>
        <v>18520.25201439764</v>
      </c>
      <c r="BR56" s="272">
        <f>Volumes!BR56*'ACS 12.1'!BM56</f>
        <v>22019.155010348459</v>
      </c>
      <c r="BS56" s="272">
        <f>Volumes!BS56*'ACS 12.1'!BN56</f>
        <v>15303.312732192177</v>
      </c>
      <c r="BT56" s="317">
        <f t="shared" si="40"/>
        <v>233922.06604922327</v>
      </c>
      <c r="BU56" s="53"/>
      <c r="BV56" s="60"/>
      <c r="BW56" s="53"/>
      <c r="BX56" s="60"/>
      <c r="BY56" s="35"/>
      <c r="BZ56" s="35"/>
      <c r="CA56" s="35"/>
      <c r="CB56" s="35"/>
    </row>
    <row r="57" spans="1:80">
      <c r="B57" s="314" t="s">
        <v>72</v>
      </c>
      <c r="C57" s="391">
        <f>$I57*'2011-15 % split'!C57</f>
        <v>8092.9230601899699</v>
      </c>
      <c r="D57" s="272">
        <f>$I57*'2011-15 % split'!D57</f>
        <v>1911.5869398100301</v>
      </c>
      <c r="E57" s="272">
        <f>$I57*'2011-15 % split'!E57</f>
        <v>0</v>
      </c>
      <c r="F57" s="272">
        <f>$I57*'2011-15 % split'!F57</f>
        <v>0</v>
      </c>
      <c r="G57" s="272">
        <f>$I57*'2011-15 % split'!G57</f>
        <v>0</v>
      </c>
      <c r="H57" s="684"/>
      <c r="I57" s="317">
        <f>'2011-15 % split'!H123</f>
        <v>10004.51</v>
      </c>
      <c r="J57" s="391">
        <f>$P57*'2011-15 % split'!I57</f>
        <v>19674.759204484082</v>
      </c>
      <c r="K57" s="272">
        <f>$P57*'2011-15 % split'!J57</f>
        <v>4332.5607955159185</v>
      </c>
      <c r="L57" s="272">
        <f>$P57*'2011-15 % split'!K57</f>
        <v>0</v>
      </c>
      <c r="M57" s="272">
        <f>$P57*'2011-15 % split'!L57</f>
        <v>0</v>
      </c>
      <c r="N57" s="272">
        <f>$P57*'2011-15 % split'!M57</f>
        <v>0</v>
      </c>
      <c r="O57" s="684"/>
      <c r="P57" s="317">
        <f>'2011-15 % split'!N123</f>
        <v>24007.32</v>
      </c>
      <c r="Q57" s="391">
        <f>$W57*'2011-15 % split'!O57</f>
        <v>13702.462115975255</v>
      </c>
      <c r="R57" s="272">
        <f>$W57*'2011-15 % split'!P57</f>
        <v>2918.5778840247499</v>
      </c>
      <c r="S57" s="272">
        <f>$W57*'2011-15 % split'!Q57</f>
        <v>0</v>
      </c>
      <c r="T57" s="272">
        <f>$W57*'2011-15 % split'!R57</f>
        <v>0</v>
      </c>
      <c r="U57" s="272">
        <f>$W57*'2011-15 % split'!S57</f>
        <v>0</v>
      </c>
      <c r="V57" s="684"/>
      <c r="W57" s="317">
        <f>'2011-15 % split'!T123</f>
        <v>16621.040000000005</v>
      </c>
      <c r="X57" s="391">
        <f>$AD57*'2011-15 % split'!U57</f>
        <v>18007.496992607987</v>
      </c>
      <c r="Y57" s="272">
        <f>$AD57*'2011-15 % split'!V57</f>
        <v>3682.9330073920132</v>
      </c>
      <c r="Z57" s="272">
        <f>$AD57*'2011-15 % split'!W57</f>
        <v>0</v>
      </c>
      <c r="AA57" s="272">
        <f>$AD57*'2011-15 % split'!X57</f>
        <v>0</v>
      </c>
      <c r="AB57" s="272">
        <f>$AD57*'2011-15 % split'!Y57</f>
        <v>0</v>
      </c>
      <c r="AC57" s="684"/>
      <c r="AD57" s="317">
        <f>'2011-15 % split'!Z123</f>
        <v>21690.43</v>
      </c>
      <c r="AE57" s="391">
        <f>Volumes!AE57*'ACS 12.1'!AA57</f>
        <v>19046.516068450743</v>
      </c>
      <c r="AF57" s="272">
        <f>Volumes!AF57*'ACS 12.1'!AB57</f>
        <v>3732.0271728381722</v>
      </c>
      <c r="AG57" s="272">
        <f>Volumes!AG57*'ACS 12.1'!AC57</f>
        <v>0</v>
      </c>
      <c r="AH57" s="272">
        <f>Volumes!AH57*'ACS 12.1'!AD57</f>
        <v>0</v>
      </c>
      <c r="AI57" s="272">
        <f>Volumes!AI57*'ACS 12.1'!AE57</f>
        <v>0</v>
      </c>
      <c r="AJ57" s="684"/>
      <c r="AK57" s="317">
        <f t="shared" si="0"/>
        <v>22778.543241288913</v>
      </c>
      <c r="AL57" s="391">
        <f>Volumes!AL57*'ACS 12.1'!AG57</f>
        <v>15019.549818243204</v>
      </c>
      <c r="AM57" s="272">
        <f>Volumes!AM57*'ACS 12.1'!AH57</f>
        <v>3183.7225653851469</v>
      </c>
      <c r="AN57" s="272">
        <f>Volumes!AN57*'ACS 12.1'!AI57</f>
        <v>0</v>
      </c>
      <c r="AO57" s="272">
        <f>Volumes!AO57*'ACS 12.1'!AJ57</f>
        <v>1893.1403278973482</v>
      </c>
      <c r="AP57" s="272">
        <f>Volumes!AP57*'ACS 12.1'!AK57</f>
        <v>2250.7982236908783</v>
      </c>
      <c r="AQ57" s="272">
        <f>Volumes!AQ57*'ACS 12.1'!AL57</f>
        <v>1615.7687438413816</v>
      </c>
      <c r="AR57" s="317">
        <f t="shared" si="36"/>
        <v>23962.97967905796</v>
      </c>
      <c r="AS57" s="391">
        <f>Volumes!AS57*'ACS 12.1'!AN57</f>
        <v>15533.864284827599</v>
      </c>
      <c r="AT57" s="272">
        <f>Volumes!AT57*'ACS 12.1'!AO57</f>
        <v>3235.669333025623</v>
      </c>
      <c r="AU57" s="272">
        <f>Volumes!AU57*'ACS 12.1'!AP57</f>
        <v>0</v>
      </c>
      <c r="AV57" s="272">
        <f>Volumes!AV57*'ACS 12.1'!AQ57</f>
        <v>1952.031496256735</v>
      </c>
      <c r="AW57" s="272">
        <f>Volumes!AW57*'ACS 12.1'!AR57</f>
        <v>2320.8152927803153</v>
      </c>
      <c r="AX57" s="272">
        <f>Volumes!AX57*'ACS 12.1'!AS57</f>
        <v>1639.2843747497227</v>
      </c>
      <c r="AY57" s="317">
        <f t="shared" si="37"/>
        <v>24681.66478164</v>
      </c>
      <c r="AZ57" s="391">
        <f>Volumes!AZ57*'ACS 12.1'!AU57</f>
        <v>16065.790422450011</v>
      </c>
      <c r="BA57" s="272">
        <f>Volumes!BA57*'ACS 12.1'!AV57</f>
        <v>3288.4636828950383</v>
      </c>
      <c r="BB57" s="272">
        <f>Volumes!BB57*'ACS 12.1'!AW57</f>
        <v>0</v>
      </c>
      <c r="BC57" s="272">
        <f>Volumes!BC57*'ACS 12.1'!AX57</f>
        <v>2012.842426955885</v>
      </c>
      <c r="BD57" s="272">
        <f>Volumes!BD57*'ACS 12.1'!AY57</f>
        <v>2393.1148116177046</v>
      </c>
      <c r="BE57" s="272">
        <f>Volumes!BE57*'ACS 12.1'!AZ57</f>
        <v>1663.2147940743048</v>
      </c>
      <c r="BF57" s="317">
        <f t="shared" si="38"/>
        <v>25423.426137992941</v>
      </c>
      <c r="BG57" s="391">
        <f>Volumes!BG57*'ACS 12.1'!BB57</f>
        <v>16615.931307587787</v>
      </c>
      <c r="BH57" s="272">
        <f>Volumes!BH57*'ACS 12.1'!BC57</f>
        <v>3342.1194444512676</v>
      </c>
      <c r="BI57" s="272">
        <f>Volumes!BI57*'ACS 12.1'!BD57</f>
        <v>0</v>
      </c>
      <c r="BJ57" s="272">
        <f>Volumes!BJ57*'ACS 12.1'!BE57</f>
        <v>2075.6372782120611</v>
      </c>
      <c r="BK57" s="272">
        <f>Volumes!BK57*'ACS 12.1'!BF57</f>
        <v>2467.7730593881247</v>
      </c>
      <c r="BL57" s="272">
        <f>Volumes!BL57*'ACS 12.1'!BG57</f>
        <v>1715.1022762747466</v>
      </c>
      <c r="BM57" s="317">
        <f t="shared" si="39"/>
        <v>26216.563365913982</v>
      </c>
      <c r="BN57" s="391">
        <f>Volumes!BN57*'ACS 12.1'!BI57</f>
        <v>17184.910667866945</v>
      </c>
      <c r="BO57" s="272">
        <f>Volumes!BO57*'ACS 12.1'!BJ57</f>
        <v>3396.6506727986171</v>
      </c>
      <c r="BP57" s="272">
        <f>Volumes!BP57*'ACS 12.1'!BK57</f>
        <v>0</v>
      </c>
      <c r="BQ57" s="272">
        <f>Volumes!BQ57*'ACS 12.1'!BL57</f>
        <v>2140.4823794292179</v>
      </c>
      <c r="BR57" s="272">
        <f>Volumes!BR57*'ACS 12.1'!BM57</f>
        <v>2544.8688966506152</v>
      </c>
      <c r="BS57" s="272">
        <f>Volumes!BS57*'ACS 12.1'!BN57</f>
        <v>1768.6838831721777</v>
      </c>
      <c r="BT57" s="317">
        <f t="shared" si="40"/>
        <v>27035.59649991757</v>
      </c>
      <c r="BU57" s="53"/>
      <c r="BV57" s="60"/>
      <c r="BW57" s="53"/>
      <c r="BX57" s="60"/>
      <c r="BY57" s="35"/>
      <c r="BZ57" s="35"/>
      <c r="CA57" s="35"/>
      <c r="CB57" s="35"/>
    </row>
    <row r="58" spans="1:80">
      <c r="B58" s="314"/>
      <c r="C58" s="391"/>
      <c r="D58" s="565"/>
      <c r="E58" s="565"/>
      <c r="F58" s="565"/>
      <c r="G58" s="565"/>
      <c r="H58" s="684"/>
      <c r="I58" s="317"/>
      <c r="J58" s="391"/>
      <c r="K58" s="565"/>
      <c r="L58" s="565"/>
      <c r="M58" s="565"/>
      <c r="N58" s="565"/>
      <c r="O58" s="684"/>
      <c r="P58" s="317"/>
      <c r="Q58" s="391"/>
      <c r="R58" s="565"/>
      <c r="S58" s="565"/>
      <c r="T58" s="565"/>
      <c r="U58" s="565"/>
      <c r="V58" s="684"/>
      <c r="W58" s="317"/>
      <c r="X58" s="391"/>
      <c r="Y58" s="565"/>
      <c r="Z58" s="565"/>
      <c r="AA58" s="565"/>
      <c r="AB58" s="565"/>
      <c r="AC58" s="684"/>
      <c r="AD58" s="317"/>
      <c r="AE58" s="391"/>
      <c r="AF58" s="565"/>
      <c r="AG58" s="565"/>
      <c r="AH58" s="565"/>
      <c r="AI58" s="565"/>
      <c r="AJ58" s="684"/>
      <c r="AK58" s="317"/>
      <c r="AL58" s="391"/>
      <c r="AM58" s="565"/>
      <c r="AN58" s="565"/>
      <c r="AO58" s="565"/>
      <c r="AP58" s="565"/>
      <c r="AQ58" s="565"/>
      <c r="AR58" s="317"/>
      <c r="AS58" s="391"/>
      <c r="AT58" s="565"/>
      <c r="AU58" s="565"/>
      <c r="AV58" s="565"/>
      <c r="AW58" s="565"/>
      <c r="AX58" s="565"/>
      <c r="AY58" s="317"/>
      <c r="AZ58" s="391"/>
      <c r="BA58" s="565"/>
      <c r="BB58" s="565"/>
      <c r="BC58" s="565"/>
      <c r="BD58" s="565"/>
      <c r="BE58" s="565"/>
      <c r="BF58" s="317"/>
      <c r="BG58" s="391"/>
      <c r="BH58" s="565"/>
      <c r="BI58" s="565"/>
      <c r="BJ58" s="565"/>
      <c r="BK58" s="565"/>
      <c r="BL58" s="565"/>
      <c r="BM58" s="317"/>
      <c r="BN58" s="391"/>
      <c r="BO58" s="565"/>
      <c r="BP58" s="565"/>
      <c r="BQ58" s="565"/>
      <c r="BR58" s="565"/>
      <c r="BS58" s="565"/>
      <c r="BT58" s="317"/>
      <c r="BU58" s="53"/>
      <c r="BV58" s="60"/>
      <c r="BW58" s="53"/>
      <c r="BX58" s="60"/>
      <c r="BY58" s="35"/>
      <c r="BZ58" s="35"/>
      <c r="CA58" s="35"/>
      <c r="CB58" s="35"/>
    </row>
    <row r="59" spans="1:80" ht="25.5">
      <c r="B59" s="892" t="s">
        <v>322</v>
      </c>
      <c r="C59" s="391"/>
      <c r="D59" s="565"/>
      <c r="E59" s="565"/>
      <c r="F59" s="565"/>
      <c r="G59" s="565"/>
      <c r="H59" s="684"/>
      <c r="I59" s="317"/>
      <c r="J59" s="391"/>
      <c r="K59" s="565"/>
      <c r="L59" s="565"/>
      <c r="M59" s="565"/>
      <c r="N59" s="565"/>
      <c r="O59" s="684"/>
      <c r="P59" s="317"/>
      <c r="Q59" s="391"/>
      <c r="R59" s="565"/>
      <c r="S59" s="565"/>
      <c r="T59" s="565"/>
      <c r="U59" s="565"/>
      <c r="V59" s="684"/>
      <c r="W59" s="317"/>
      <c r="X59" s="391"/>
      <c r="Y59" s="565"/>
      <c r="Z59" s="565"/>
      <c r="AA59" s="565"/>
      <c r="AB59" s="565"/>
      <c r="AC59" s="684"/>
      <c r="AD59" s="317"/>
      <c r="AE59" s="391"/>
      <c r="AF59" s="565"/>
      <c r="AG59" s="565"/>
      <c r="AH59" s="565"/>
      <c r="AI59" s="565"/>
      <c r="AJ59" s="684"/>
      <c r="AK59" s="317"/>
      <c r="AL59" s="391"/>
      <c r="AM59" s="565"/>
      <c r="AN59" s="565"/>
      <c r="AO59" s="565"/>
      <c r="AP59" s="565"/>
      <c r="AQ59" s="565"/>
      <c r="AR59" s="317"/>
      <c r="AS59" s="391"/>
      <c r="AT59" s="565"/>
      <c r="AU59" s="565"/>
      <c r="AV59" s="565"/>
      <c r="AW59" s="565"/>
      <c r="AX59" s="565"/>
      <c r="AY59" s="317"/>
      <c r="AZ59" s="391"/>
      <c r="BA59" s="565"/>
      <c r="BB59" s="565"/>
      <c r="BC59" s="565"/>
      <c r="BD59" s="565"/>
      <c r="BE59" s="565"/>
      <c r="BF59" s="317"/>
      <c r="BG59" s="391"/>
      <c r="BH59" s="565"/>
      <c r="BI59" s="565"/>
      <c r="BJ59" s="565"/>
      <c r="BK59" s="565"/>
      <c r="BL59" s="565"/>
      <c r="BM59" s="317"/>
      <c r="BN59" s="391"/>
      <c r="BO59" s="565"/>
      <c r="BP59" s="565"/>
      <c r="BQ59" s="565"/>
      <c r="BR59" s="565"/>
      <c r="BS59" s="565"/>
      <c r="BT59" s="317"/>
      <c r="BU59" s="53"/>
      <c r="BV59" s="60"/>
      <c r="BW59" s="53"/>
      <c r="BX59" s="60"/>
      <c r="BY59" s="35"/>
      <c r="BZ59" s="35"/>
      <c r="CA59" s="35"/>
      <c r="CB59" s="35"/>
    </row>
    <row r="60" spans="1:80" ht="25.5">
      <c r="B60" s="892" t="s">
        <v>323</v>
      </c>
      <c r="C60" s="391"/>
      <c r="D60" s="565"/>
      <c r="E60" s="565"/>
      <c r="F60" s="565"/>
      <c r="G60" s="565"/>
      <c r="H60" s="684"/>
      <c r="I60" s="317"/>
      <c r="J60" s="391"/>
      <c r="K60" s="565"/>
      <c r="L60" s="565"/>
      <c r="M60" s="565"/>
      <c r="N60" s="565"/>
      <c r="O60" s="684"/>
      <c r="P60" s="317"/>
      <c r="Q60" s="391"/>
      <c r="R60" s="565"/>
      <c r="S60" s="565"/>
      <c r="T60" s="565"/>
      <c r="U60" s="565"/>
      <c r="V60" s="684"/>
      <c r="W60" s="317"/>
      <c r="X60" s="391"/>
      <c r="Y60" s="565"/>
      <c r="Z60" s="565"/>
      <c r="AA60" s="565"/>
      <c r="AB60" s="565"/>
      <c r="AC60" s="684"/>
      <c r="AD60" s="317"/>
      <c r="AE60" s="391"/>
      <c r="AF60" s="565"/>
      <c r="AG60" s="565"/>
      <c r="AH60" s="565"/>
      <c r="AI60" s="565"/>
      <c r="AJ60" s="684"/>
      <c r="AK60" s="317"/>
      <c r="AL60" s="391"/>
      <c r="AM60" s="565"/>
      <c r="AN60" s="565"/>
      <c r="AO60" s="565"/>
      <c r="AP60" s="565"/>
      <c r="AQ60" s="565"/>
      <c r="AR60" s="317"/>
      <c r="AS60" s="391"/>
      <c r="AT60" s="565"/>
      <c r="AU60" s="565"/>
      <c r="AV60" s="565"/>
      <c r="AW60" s="565"/>
      <c r="AX60" s="565"/>
      <c r="AY60" s="317"/>
      <c r="AZ60" s="391"/>
      <c r="BA60" s="565"/>
      <c r="BB60" s="565"/>
      <c r="BC60" s="565"/>
      <c r="BD60" s="565"/>
      <c r="BE60" s="565"/>
      <c r="BF60" s="317"/>
      <c r="BG60" s="391"/>
      <c r="BH60" s="565"/>
      <c r="BI60" s="565"/>
      <c r="BJ60" s="565"/>
      <c r="BK60" s="565"/>
      <c r="BL60" s="565"/>
      <c r="BM60" s="317"/>
      <c r="BN60" s="391"/>
      <c r="BO60" s="565"/>
      <c r="BP60" s="565"/>
      <c r="BQ60" s="565"/>
      <c r="BR60" s="565"/>
      <c r="BS60" s="565"/>
      <c r="BT60" s="317"/>
      <c r="BU60" s="53"/>
      <c r="BV60" s="60"/>
      <c r="BW60" s="53"/>
      <c r="BX60" s="60"/>
      <c r="BY60" s="35"/>
      <c r="BZ60" s="35"/>
      <c r="CA60" s="35"/>
      <c r="CB60" s="35"/>
    </row>
    <row r="61" spans="1:80">
      <c r="B61" s="332"/>
      <c r="C61" s="391"/>
      <c r="D61" s="565"/>
      <c r="E61" s="565"/>
      <c r="F61" s="565"/>
      <c r="G61" s="565"/>
      <c r="H61" s="684"/>
      <c r="I61" s="317"/>
      <c r="J61" s="391"/>
      <c r="K61" s="565"/>
      <c r="L61" s="565"/>
      <c r="M61" s="565"/>
      <c r="N61" s="565"/>
      <c r="O61" s="684"/>
      <c r="P61" s="317"/>
      <c r="Q61" s="391"/>
      <c r="R61" s="565"/>
      <c r="S61" s="565"/>
      <c r="T61" s="565"/>
      <c r="U61" s="565"/>
      <c r="V61" s="684"/>
      <c r="W61" s="317"/>
      <c r="X61" s="391"/>
      <c r="Y61" s="565"/>
      <c r="Z61" s="565"/>
      <c r="AA61" s="565"/>
      <c r="AB61" s="565"/>
      <c r="AC61" s="684"/>
      <c r="AD61" s="317"/>
      <c r="AE61" s="391"/>
      <c r="AF61" s="565"/>
      <c r="AG61" s="565"/>
      <c r="AH61" s="565"/>
      <c r="AI61" s="565"/>
      <c r="AJ61" s="684"/>
      <c r="AK61" s="317"/>
      <c r="AL61" s="391"/>
      <c r="AM61" s="565"/>
      <c r="AN61" s="565"/>
      <c r="AO61" s="565"/>
      <c r="AP61" s="565"/>
      <c r="AQ61" s="565"/>
      <c r="AR61" s="317"/>
      <c r="AS61" s="391"/>
      <c r="AT61" s="565"/>
      <c r="AU61" s="565"/>
      <c r="AV61" s="565"/>
      <c r="AW61" s="565"/>
      <c r="AX61" s="565"/>
      <c r="AY61" s="317"/>
      <c r="AZ61" s="391"/>
      <c r="BA61" s="565"/>
      <c r="BB61" s="565"/>
      <c r="BC61" s="565"/>
      <c r="BD61" s="565"/>
      <c r="BE61" s="565"/>
      <c r="BF61" s="317"/>
      <c r="BG61" s="391"/>
      <c r="BH61" s="565"/>
      <c r="BI61" s="565"/>
      <c r="BJ61" s="565"/>
      <c r="BK61" s="565"/>
      <c r="BL61" s="565"/>
      <c r="BM61" s="317"/>
      <c r="BN61" s="391"/>
      <c r="BO61" s="565"/>
      <c r="BP61" s="565"/>
      <c r="BQ61" s="565"/>
      <c r="BR61" s="565"/>
      <c r="BS61" s="565"/>
      <c r="BT61" s="317"/>
      <c r="BU61" s="53"/>
      <c r="BV61" s="60"/>
      <c r="BW61" s="53"/>
      <c r="BX61" s="60"/>
      <c r="BY61" s="35"/>
      <c r="BZ61" s="35"/>
      <c r="CA61" s="35"/>
      <c r="CB61" s="35"/>
    </row>
    <row r="62" spans="1:80">
      <c r="B62" s="332" t="s">
        <v>304</v>
      </c>
      <c r="C62" s="391">
        <f>$I62*'2011-15 % split'!C62</f>
        <v>0</v>
      </c>
      <c r="D62" s="272">
        <f>$I62*'2011-15 % split'!D62</f>
        <v>0</v>
      </c>
      <c r="E62" s="272">
        <f>$I62*'2011-15 % split'!E62</f>
        <v>0</v>
      </c>
      <c r="F62" s="272">
        <f>$I62*'2011-15 % split'!F62</f>
        <v>0</v>
      </c>
      <c r="G62" s="272">
        <f>$I62*'2011-15 % split'!G62</f>
        <v>0</v>
      </c>
      <c r="H62" s="684"/>
      <c r="I62" s="317">
        <f>'2011-15 % split'!H128</f>
        <v>0</v>
      </c>
      <c r="J62" s="391">
        <f>$P62*'2011-15 % split'!I62</f>
        <v>374992.85999999993</v>
      </c>
      <c r="K62" s="272">
        <f>$P62*'2011-15 % split'!J62</f>
        <v>0</v>
      </c>
      <c r="L62" s="272">
        <f>$P62*'2011-15 % split'!K62</f>
        <v>0</v>
      </c>
      <c r="M62" s="272">
        <f>$P62*'2011-15 % split'!L62</f>
        <v>0</v>
      </c>
      <c r="N62" s="272">
        <f>$P62*'2011-15 % split'!M62</f>
        <v>0</v>
      </c>
      <c r="O62" s="684"/>
      <c r="P62" s="317">
        <f>'2011-15 % split'!N128</f>
        <v>374992.85999999993</v>
      </c>
      <c r="Q62" s="391">
        <f>$W62*'2011-15 % split'!O62</f>
        <v>349308.17607369996</v>
      </c>
      <c r="R62" s="272">
        <f>$W62*'2011-15 % split'!P62</f>
        <v>0</v>
      </c>
      <c r="S62" s="272">
        <f>$W62*'2011-15 % split'!Q62</f>
        <v>0</v>
      </c>
      <c r="T62" s="272">
        <f>$W62*'2011-15 % split'!R62</f>
        <v>0</v>
      </c>
      <c r="U62" s="272">
        <f>$W62*'2011-15 % split'!S62</f>
        <v>0</v>
      </c>
      <c r="V62" s="684"/>
      <c r="W62" s="317">
        <f>'2011-15 % split'!T128</f>
        <v>349308.17607369996</v>
      </c>
      <c r="X62" s="391">
        <f>$AD62*'2011-15 % split'!U62</f>
        <v>338683.82015125069</v>
      </c>
      <c r="Y62" s="272">
        <f>$AD62*'2011-15 % split'!V62</f>
        <v>0</v>
      </c>
      <c r="Z62" s="272">
        <f>$AD62*'2011-15 % split'!W62</f>
        <v>0</v>
      </c>
      <c r="AA62" s="272">
        <f>$AD62*'2011-15 % split'!X62</f>
        <v>0</v>
      </c>
      <c r="AB62" s="272">
        <f>$AD62*'2011-15 % split'!Y62</f>
        <v>0</v>
      </c>
      <c r="AC62" s="684"/>
      <c r="AD62" s="317">
        <f>'2011-15 % split'!Z128</f>
        <v>338683.82015125069</v>
      </c>
      <c r="AE62" s="391">
        <f>Volumes!AE62*'ACS 12.1'!AA62</f>
        <v>344209.90772567393</v>
      </c>
      <c r="AF62" s="272">
        <f>Volumes!AF62*'ACS 12.1'!AB62</f>
        <v>0</v>
      </c>
      <c r="AG62" s="272">
        <f>Volumes!AG62*'ACS 12.1'!AC62</f>
        <v>0</v>
      </c>
      <c r="AH62" s="272">
        <f>Volumes!AH62*'ACS 12.1'!AD62</f>
        <v>0</v>
      </c>
      <c r="AI62" s="272">
        <f>Volumes!AI62*'ACS 12.1'!AE62</f>
        <v>0</v>
      </c>
      <c r="AJ62" s="684"/>
      <c r="AK62" s="317">
        <f t="shared" ref="AK62:AK64" si="41">SUM(AE62:AI62)</f>
        <v>344209.90772567393</v>
      </c>
      <c r="AL62" s="391">
        <f>Volumes!AL62*'ACS 12.1'!AG62</f>
        <v>460752.84449953778</v>
      </c>
      <c r="AM62" s="272">
        <f>Volumes!AM62*'ACS 12.1'!AH62</f>
        <v>0</v>
      </c>
      <c r="AN62" s="272">
        <f>Volumes!AN62*'ACS 12.1'!AI62</f>
        <v>0</v>
      </c>
      <c r="AO62" s="272">
        <f>Volumes!AO62*'ACS 12.1'!AJ62</f>
        <v>47918.29582795193</v>
      </c>
      <c r="AP62" s="272">
        <f>Volumes!AP62*'ACS 12.1'!AK62</f>
        <v>56971.16771667885</v>
      </c>
      <c r="AQ62" s="272">
        <f>Volumes!AQ62*'ACS 12.1'!AL62</f>
        <v>40897.594074784203</v>
      </c>
      <c r="AR62" s="317">
        <f t="shared" ref="AR62:AR64" si="42">SUM(AL62:AQ62)</f>
        <v>606539.90211895271</v>
      </c>
      <c r="AS62" s="391">
        <f>Volumes!AS62*'ACS 12.1'!AN62</f>
        <v>476530.40483348269</v>
      </c>
      <c r="AT62" s="272">
        <f>Volumes!AT62*'ACS 12.1'!AO62</f>
        <v>0</v>
      </c>
      <c r="AU62" s="272">
        <f>Volumes!AU62*'ACS 12.1'!AP62</f>
        <v>0</v>
      </c>
      <c r="AV62" s="272">
        <f>Volumes!AV62*'ACS 12.1'!AQ62</f>
        <v>49559.162102682196</v>
      </c>
      <c r="AW62" s="272">
        <f>Volumes!AW62*'ACS 12.1'!AR62</f>
        <v>58922.031496850468</v>
      </c>
      <c r="AX62" s="272">
        <f>Volumes!AX62*'ACS 12.1'!AS62</f>
        <v>41618.980132444798</v>
      </c>
      <c r="AY62" s="317">
        <f t="shared" ref="AY62:AY64" si="43">SUM(AS62:AX62)</f>
        <v>626630.57856546005</v>
      </c>
      <c r="AZ62" s="391">
        <f>Volumes!AZ62*'ACS 12.1'!AU62</f>
        <v>492848.23618921952</v>
      </c>
      <c r="BA62" s="272">
        <f>Volumes!BA62*'ACS 12.1'!AV62</f>
        <v>0</v>
      </c>
      <c r="BB62" s="272">
        <f>Volumes!BB62*'ACS 12.1'!AW62</f>
        <v>0</v>
      </c>
      <c r="BC62" s="272">
        <f>Volumes!BC62*'ACS 12.1'!AX62</f>
        <v>51256.216563678834</v>
      </c>
      <c r="BD62" s="272">
        <f>Volumes!BD62*'ACS 12.1'!AY62</f>
        <v>60939.69870832462</v>
      </c>
      <c r="BE62" s="272">
        <f>Volumes!BE62*'ACS 12.1'!AZ62</f>
        <v>42353.090602285614</v>
      </c>
      <c r="BF62" s="317">
        <f t="shared" ref="BF62:BF64" si="44">SUM(AZ62:BE62)</f>
        <v>647397.24206350849</v>
      </c>
      <c r="BG62" s="391">
        <f>Volumes!BG62*'ACS 12.1'!BB62</f>
        <v>509724.83906814439</v>
      </c>
      <c r="BH62" s="272">
        <f>Volumes!BH62*'ACS 12.1'!BC62</f>
        <v>0</v>
      </c>
      <c r="BI62" s="272">
        <f>Volumes!BI62*'ACS 12.1'!BD62</f>
        <v>0</v>
      </c>
      <c r="BJ62" s="272">
        <f>Volumes!BJ62*'ACS 12.1'!BE62</f>
        <v>53011.383263087009</v>
      </c>
      <c r="BK62" s="272">
        <f>Volumes!BK62*'ACS 12.1'!BF62</f>
        <v>63026.45690109791</v>
      </c>
      <c r="BL62" s="272">
        <f>Volumes!BL62*'ACS 12.1'!BG62</f>
        <v>43803.387546263053</v>
      </c>
      <c r="BM62" s="317">
        <f t="shared" ref="BM62:BM64" si="45">SUM(BG62:BL62)</f>
        <v>669566.0667785923</v>
      </c>
      <c r="BN62" s="391">
        <f>Volumes!BN62*'ACS 12.1'!BI62</f>
        <v>527179.34748435044</v>
      </c>
      <c r="BO62" s="272">
        <f>Volumes!BO62*'ACS 12.1'!BJ62</f>
        <v>0</v>
      </c>
      <c r="BP62" s="272">
        <f>Volumes!BP62*'ACS 12.1'!BK62</f>
        <v>0</v>
      </c>
      <c r="BQ62" s="272">
        <f>Volumes!BQ62*'ACS 12.1'!BL62</f>
        <v>54826.652138372447</v>
      </c>
      <c r="BR62" s="272">
        <f>Volumes!BR62*'ACS 12.1'!BM62</f>
        <v>65184.671957744969</v>
      </c>
      <c r="BS62" s="272">
        <f>Volumes!BS62*'ACS 12.1'!BN62</f>
        <v>45303.347010632751</v>
      </c>
      <c r="BT62" s="317">
        <f t="shared" ref="BT62:BT64" si="46">SUM(BN62:BS62)</f>
        <v>692494.01859110058</v>
      </c>
      <c r="BU62" s="53"/>
      <c r="BV62" s="60"/>
      <c r="BW62" s="53"/>
      <c r="BX62" s="60"/>
      <c r="BY62" s="35"/>
      <c r="BZ62" s="35"/>
      <c r="CA62" s="35"/>
      <c r="CB62" s="35"/>
    </row>
    <row r="63" spans="1:80">
      <c r="B63" s="332" t="s">
        <v>324</v>
      </c>
      <c r="C63" s="391">
        <f>$I63*'2011-15 % split'!C63</f>
        <v>0</v>
      </c>
      <c r="D63" s="272">
        <f>$I63*'2011-15 % split'!D63</f>
        <v>0</v>
      </c>
      <c r="E63" s="272">
        <f>$I63*'2011-15 % split'!E63</f>
        <v>0</v>
      </c>
      <c r="F63" s="272">
        <f>$I63*'2011-15 % split'!F63</f>
        <v>0</v>
      </c>
      <c r="G63" s="272">
        <f>$I63*'2011-15 % split'!G63</f>
        <v>0</v>
      </c>
      <c r="H63" s="684"/>
      <c r="I63" s="317">
        <f>'2011-15 % split'!H129</f>
        <v>0</v>
      </c>
      <c r="J63" s="391">
        <f>$P63*'2011-15 % split'!I63</f>
        <v>12291.510000000002</v>
      </c>
      <c r="K63" s="272">
        <f>$P63*'2011-15 % split'!J63</f>
        <v>0</v>
      </c>
      <c r="L63" s="272">
        <f>$P63*'2011-15 % split'!K63</f>
        <v>0</v>
      </c>
      <c r="M63" s="272">
        <f>$P63*'2011-15 % split'!L63</f>
        <v>0</v>
      </c>
      <c r="N63" s="272">
        <f>$P63*'2011-15 % split'!M63</f>
        <v>0</v>
      </c>
      <c r="O63" s="684"/>
      <c r="P63" s="317">
        <f>'2011-15 % split'!N129</f>
        <v>12291.510000000002</v>
      </c>
      <c r="Q63" s="391">
        <f>$W63*'2011-15 % split'!O63</f>
        <v>117397.01972473532</v>
      </c>
      <c r="R63" s="272">
        <f>$W63*'2011-15 % split'!P63</f>
        <v>0</v>
      </c>
      <c r="S63" s="272">
        <f>$W63*'2011-15 % split'!Q63</f>
        <v>0</v>
      </c>
      <c r="T63" s="272">
        <f>$W63*'2011-15 % split'!R63</f>
        <v>0</v>
      </c>
      <c r="U63" s="272">
        <f>$W63*'2011-15 % split'!S63</f>
        <v>0</v>
      </c>
      <c r="V63" s="684"/>
      <c r="W63" s="317">
        <f>'2011-15 % split'!T129</f>
        <v>117397.01972473532</v>
      </c>
      <c r="X63" s="391">
        <f>$AD63*'2011-15 % split'!U63</f>
        <v>213723.97451291321</v>
      </c>
      <c r="Y63" s="272">
        <f>$AD63*'2011-15 % split'!V63</f>
        <v>0</v>
      </c>
      <c r="Z63" s="272">
        <f>$AD63*'2011-15 % split'!W63</f>
        <v>0</v>
      </c>
      <c r="AA63" s="272">
        <f>$AD63*'2011-15 % split'!X63</f>
        <v>0</v>
      </c>
      <c r="AB63" s="272">
        <f>$AD63*'2011-15 % split'!Y63</f>
        <v>0</v>
      </c>
      <c r="AC63" s="684"/>
      <c r="AD63" s="317">
        <f>'2011-15 % split'!Z129</f>
        <v>213723.97451291321</v>
      </c>
      <c r="AE63" s="391">
        <f>Volumes!AE63*'ACS 12.1'!AA63</f>
        <v>217211.17209851008</v>
      </c>
      <c r="AF63" s="272">
        <f>Volumes!AF63*'ACS 12.1'!AB63</f>
        <v>0</v>
      </c>
      <c r="AG63" s="272">
        <f>Volumes!AG63*'ACS 12.1'!AC63</f>
        <v>0</v>
      </c>
      <c r="AH63" s="272">
        <f>Volumes!AH63*'ACS 12.1'!AD63</f>
        <v>0</v>
      </c>
      <c r="AI63" s="272">
        <f>Volumes!AI63*'ACS 12.1'!AE63</f>
        <v>0</v>
      </c>
      <c r="AJ63" s="684"/>
      <c r="AK63" s="317">
        <f t="shared" si="41"/>
        <v>217211.17209851008</v>
      </c>
      <c r="AL63" s="391">
        <f>Volumes!AL63*'ACS 12.1'!AG63</f>
        <v>290754.749224792</v>
      </c>
      <c r="AM63" s="272">
        <f>Volumes!AM63*'ACS 12.1'!AH63</f>
        <v>0</v>
      </c>
      <c r="AN63" s="272">
        <f>Volumes!AN63*'ACS 12.1'!AI63</f>
        <v>0</v>
      </c>
      <c r="AO63" s="272">
        <f>Volumes!AO63*'ACS 12.1'!AJ63</f>
        <v>30238.493919378368</v>
      </c>
      <c r="AP63" s="272">
        <f>Volumes!AP63*'ACS 12.1'!AK63</f>
        <v>35951.243232147084</v>
      </c>
      <c r="AQ63" s="272">
        <f>Volumes!AQ63*'ACS 12.1'!AL63</f>
        <v>25808.130869006829</v>
      </c>
      <c r="AR63" s="317">
        <f t="shared" si="42"/>
        <v>382752.61724532431</v>
      </c>
      <c r="AS63" s="391">
        <f>Volumes!AS63*'ACS 12.1'!AN63</f>
        <v>300711.06453144614</v>
      </c>
      <c r="AT63" s="272">
        <f>Volumes!AT63*'ACS 12.1'!AO63</f>
        <v>0</v>
      </c>
      <c r="AU63" s="272">
        <f>Volumes!AU63*'ACS 12.1'!AP63</f>
        <v>0</v>
      </c>
      <c r="AV63" s="272">
        <f>Volumes!AV63*'ACS 12.1'!AQ63</f>
        <v>31273.950711270394</v>
      </c>
      <c r="AW63" s="272">
        <f>Volumes!AW63*'ACS 12.1'!AR63</f>
        <v>37182.321707184252</v>
      </c>
      <c r="AX63" s="272">
        <f>Volumes!AX63*'ACS 12.1'!AS63</f>
        <v>26263.356321857125</v>
      </c>
      <c r="AY63" s="317">
        <f t="shared" si="43"/>
        <v>395430.69327175792</v>
      </c>
      <c r="AZ63" s="391">
        <f>Volumes!AZ63*'ACS 12.1'!AU63</f>
        <v>311008.31395783456</v>
      </c>
      <c r="BA63" s="272">
        <f>Volumes!BA63*'ACS 12.1'!AV63</f>
        <v>0</v>
      </c>
      <c r="BB63" s="272">
        <f>Volumes!BB63*'ACS 12.1'!AW63</f>
        <v>0</v>
      </c>
      <c r="BC63" s="272">
        <f>Volumes!BC63*'ACS 12.1'!AX63</f>
        <v>32344.864651614796</v>
      </c>
      <c r="BD63" s="272">
        <f>Volumes!BD63*'ACS 12.1'!AY63</f>
        <v>38455.556004258324</v>
      </c>
      <c r="BE63" s="272">
        <f>Volumes!BE63*'ACS 12.1'!AZ63</f>
        <v>26726.611422959541</v>
      </c>
      <c r="BF63" s="317">
        <f t="shared" si="44"/>
        <v>408535.34603666724</v>
      </c>
      <c r="BG63" s="391">
        <f>Volumes!BG63*'ACS 12.1'!BB63</f>
        <v>321658.17211152235</v>
      </c>
      <c r="BH63" s="272">
        <f>Volumes!BH63*'ACS 12.1'!BC63</f>
        <v>0</v>
      </c>
      <c r="BI63" s="272">
        <f>Volumes!BI63*'ACS 12.1'!BD63</f>
        <v>0</v>
      </c>
      <c r="BJ63" s="272">
        <f>Volumes!BJ63*'ACS 12.1'!BE63</f>
        <v>33452.449899598323</v>
      </c>
      <c r="BK63" s="272">
        <f>Volumes!BK63*'ACS 12.1'!BF63</f>
        <v>39772.389665245515</v>
      </c>
      <c r="BL63" s="272">
        <f>Volumes!BL63*'ACS 12.1'!BG63</f>
        <v>27641.810817345638</v>
      </c>
      <c r="BM63" s="317">
        <f t="shared" si="45"/>
        <v>422524.82249371184</v>
      </c>
      <c r="BN63" s="391">
        <f>Volumes!BN63*'ACS 12.1'!BI63</f>
        <v>332672.7133736785</v>
      </c>
      <c r="BO63" s="272">
        <f>Volumes!BO63*'ACS 12.1'!BJ63</f>
        <v>0</v>
      </c>
      <c r="BP63" s="272">
        <f>Volumes!BP63*'ACS 12.1'!BK63</f>
        <v>0</v>
      </c>
      <c r="BQ63" s="272">
        <f>Volumes!BQ63*'ACS 12.1'!BL63</f>
        <v>34597.962190862563</v>
      </c>
      <c r="BR63" s="272">
        <f>Volumes!BR63*'ACS 12.1'!BM63</f>
        <v>41134.315663228605</v>
      </c>
      <c r="BS63" s="272">
        <f>Volumes!BS63*'ACS 12.1'!BN63</f>
        <v>28588.349385943882</v>
      </c>
      <c r="BT63" s="317">
        <f t="shared" si="46"/>
        <v>436993.3406137136</v>
      </c>
      <c r="BU63" s="53"/>
      <c r="BV63" s="60"/>
      <c r="BW63" s="53"/>
      <c r="BX63" s="60"/>
      <c r="BY63" s="35"/>
      <c r="BZ63" s="35"/>
      <c r="CA63" s="35"/>
      <c r="CB63" s="35"/>
    </row>
    <row r="64" spans="1:80">
      <c r="B64" s="332" t="s">
        <v>325</v>
      </c>
      <c r="C64" s="391">
        <f>$I64*'2011-15 % split'!C64</f>
        <v>0</v>
      </c>
      <c r="D64" s="272">
        <f>$I64*'2011-15 % split'!D64</f>
        <v>0</v>
      </c>
      <c r="E64" s="272">
        <f>$I64*'2011-15 % split'!E64</f>
        <v>0</v>
      </c>
      <c r="F64" s="272">
        <f>$I64*'2011-15 % split'!F64</f>
        <v>0</v>
      </c>
      <c r="G64" s="272">
        <f>$I64*'2011-15 % split'!G64</f>
        <v>0</v>
      </c>
      <c r="H64" s="684"/>
      <c r="I64" s="317">
        <f>'2011-15 % split'!H130</f>
        <v>0</v>
      </c>
      <c r="J64" s="391">
        <f>$P64*'2011-15 % split'!I64</f>
        <v>30120.089999999993</v>
      </c>
      <c r="K64" s="272">
        <f>$P64*'2011-15 % split'!J64</f>
        <v>0</v>
      </c>
      <c r="L64" s="272">
        <f>$P64*'2011-15 % split'!K64</f>
        <v>0</v>
      </c>
      <c r="M64" s="272">
        <f>$P64*'2011-15 % split'!L64</f>
        <v>0</v>
      </c>
      <c r="N64" s="272">
        <f>$P64*'2011-15 % split'!M64</f>
        <v>0</v>
      </c>
      <c r="O64" s="684"/>
      <c r="P64" s="317">
        <f>'2011-15 % split'!N130</f>
        <v>30120.089999999993</v>
      </c>
      <c r="Q64" s="391">
        <f>$W64*'2011-15 % split'!O64</f>
        <v>186736.0032407853</v>
      </c>
      <c r="R64" s="272">
        <f>$W64*'2011-15 % split'!P64</f>
        <v>0</v>
      </c>
      <c r="S64" s="272">
        <f>$W64*'2011-15 % split'!Q64</f>
        <v>0</v>
      </c>
      <c r="T64" s="272">
        <f>$W64*'2011-15 % split'!R64</f>
        <v>0</v>
      </c>
      <c r="U64" s="272">
        <f>$W64*'2011-15 % split'!S64</f>
        <v>0</v>
      </c>
      <c r="V64" s="684"/>
      <c r="W64" s="317">
        <f>'2011-15 % split'!T130</f>
        <v>186736.0032407853</v>
      </c>
      <c r="X64" s="391">
        <f>$AD64*'2011-15 % split'!U64</f>
        <v>284377.30078169133</v>
      </c>
      <c r="Y64" s="272">
        <f>$AD64*'2011-15 % split'!V64</f>
        <v>0</v>
      </c>
      <c r="Z64" s="272">
        <f>$AD64*'2011-15 % split'!W64</f>
        <v>0</v>
      </c>
      <c r="AA64" s="272">
        <f>$AD64*'2011-15 % split'!X64</f>
        <v>0</v>
      </c>
      <c r="AB64" s="272">
        <f>$AD64*'2011-15 % split'!Y64</f>
        <v>0</v>
      </c>
      <c r="AC64" s="684"/>
      <c r="AD64" s="317">
        <f>'2011-15 % split'!Z130</f>
        <v>284377.30078169133</v>
      </c>
      <c r="AE64" s="391">
        <f>Volumes!AE64*'ACS 12.1'!AA64</f>
        <v>289017.30356539658</v>
      </c>
      <c r="AF64" s="272">
        <f>Volumes!AF64*'ACS 12.1'!AB64</f>
        <v>0</v>
      </c>
      <c r="AG64" s="272">
        <f>Volumes!AG64*'ACS 12.1'!AC64</f>
        <v>0</v>
      </c>
      <c r="AH64" s="272">
        <f>Volumes!AH64*'ACS 12.1'!AD64</f>
        <v>0</v>
      </c>
      <c r="AI64" s="272">
        <f>Volumes!AI64*'ACS 12.1'!AE64</f>
        <v>0</v>
      </c>
      <c r="AJ64" s="684"/>
      <c r="AK64" s="317">
        <f t="shared" si="41"/>
        <v>289017.30356539658</v>
      </c>
      <c r="AL64" s="391">
        <f>Volumes!AL64*'ACS 12.1'!AG64</f>
        <v>386873.07290838414</v>
      </c>
      <c r="AM64" s="272">
        <f>Volumes!AM64*'ACS 12.1'!AH64</f>
        <v>0</v>
      </c>
      <c r="AN64" s="272">
        <f>Volumes!AN64*'ACS 12.1'!AI64</f>
        <v>0</v>
      </c>
      <c r="AO64" s="272">
        <f>Volumes!AO64*'ACS 12.1'!AJ64</f>
        <v>40234.799582471955</v>
      </c>
      <c r="AP64" s="272">
        <f>Volumes!AP64*'ACS 12.1'!AK64</f>
        <v>47836.081718975889</v>
      </c>
      <c r="AQ64" s="272">
        <f>Volumes!AQ64*'ACS 12.1'!AL64</f>
        <v>34339.837687724495</v>
      </c>
      <c r="AR64" s="317">
        <f t="shared" si="42"/>
        <v>509283.79189755651</v>
      </c>
      <c r="AS64" s="391">
        <f>Volumes!AS64*'ACS 12.1'!AN64</f>
        <v>400120.76811473857</v>
      </c>
      <c r="AT64" s="272">
        <f>Volumes!AT64*'ACS 12.1'!AO64</f>
        <v>0</v>
      </c>
      <c r="AU64" s="272">
        <f>Volumes!AU64*'ACS 12.1'!AP64</f>
        <v>0</v>
      </c>
      <c r="AV64" s="272">
        <f>Volumes!AV64*'ACS 12.1'!AQ64</f>
        <v>41612.559883932809</v>
      </c>
      <c r="AW64" s="272">
        <f>Volumes!AW64*'ACS 12.1'!AR64</f>
        <v>49474.132735851192</v>
      </c>
      <c r="AX64" s="272">
        <f>Volumes!AX64*'ACS 12.1'!AS64</f>
        <v>34945.552539433229</v>
      </c>
      <c r="AY64" s="317">
        <f t="shared" si="43"/>
        <v>526153.01327395579</v>
      </c>
      <c r="AZ64" s="391">
        <f>Volumes!AZ64*'ACS 12.1'!AU64</f>
        <v>413822.10416758846</v>
      </c>
      <c r="BA64" s="272">
        <f>Volumes!BA64*'ACS 12.1'!AV64</f>
        <v>0</v>
      </c>
      <c r="BB64" s="272">
        <f>Volumes!BB64*'ACS 12.1'!AW64</f>
        <v>0</v>
      </c>
      <c r="BC64" s="272">
        <f>Volumes!BC64*'ACS 12.1'!AX64</f>
        <v>43037.498833429199</v>
      </c>
      <c r="BD64" s="272">
        <f>Volumes!BD64*'ACS 12.1'!AY64</f>
        <v>51168.275536113979</v>
      </c>
      <c r="BE64" s="272">
        <f>Volumes!BE64*'ACS 12.1'!AZ64</f>
        <v>35561.951497599221</v>
      </c>
      <c r="BF64" s="317">
        <f t="shared" si="44"/>
        <v>543589.83003473084</v>
      </c>
      <c r="BG64" s="391">
        <f>Volumes!BG64*'ACS 12.1'!BB64</f>
        <v>427992.61509110976</v>
      </c>
      <c r="BH64" s="272">
        <f>Volumes!BH64*'ACS 12.1'!BC64</f>
        <v>0</v>
      </c>
      <c r="BI64" s="272">
        <f>Volumes!BI64*'ACS 12.1'!BD64</f>
        <v>0</v>
      </c>
      <c r="BJ64" s="272">
        <f>Volumes!BJ64*'ACS 12.1'!BE64</f>
        <v>44511.231969475411</v>
      </c>
      <c r="BK64" s="272">
        <f>Volumes!BK64*'ACS 12.1'!BF64</f>
        <v>52920.430870785538</v>
      </c>
      <c r="BL64" s="272">
        <f>Volumes!BL64*'ACS 12.1'!BG64</f>
        <v>36779.699455195958</v>
      </c>
      <c r="BM64" s="317">
        <f t="shared" si="45"/>
        <v>562203.97738656658</v>
      </c>
      <c r="BN64" s="391">
        <f>Volumes!BN64*'ACS 12.1'!BI64</f>
        <v>442648.36684109078</v>
      </c>
      <c r="BO64" s="272">
        <f>Volumes!BO64*'ACS 12.1'!BJ64</f>
        <v>0</v>
      </c>
      <c r="BP64" s="272">
        <f>Volumes!BP64*'ACS 12.1'!BK64</f>
        <v>0</v>
      </c>
      <c r="BQ64" s="272">
        <f>Volumes!BQ64*'ACS 12.1'!BL64</f>
        <v>46035.43015147344</v>
      </c>
      <c r="BR64" s="272">
        <f>Volumes!BR64*'ACS 12.1'!BM64</f>
        <v>54732.585263167195</v>
      </c>
      <c r="BS64" s="272">
        <f>Volumes!BS64*'ACS 12.1'!BN64</f>
        <v>38039.146757901202</v>
      </c>
      <c r="BT64" s="317">
        <f t="shared" si="46"/>
        <v>581455.52901363256</v>
      </c>
      <c r="BU64" s="53"/>
      <c r="BV64" s="60"/>
      <c r="BW64" s="53"/>
      <c r="BX64" s="60"/>
      <c r="BY64" s="35"/>
      <c r="BZ64" s="35"/>
      <c r="CA64" s="35"/>
      <c r="CB64" s="35"/>
    </row>
    <row r="65" spans="1:80">
      <c r="B65" s="332"/>
      <c r="C65" s="391"/>
      <c r="D65" s="565"/>
      <c r="E65" s="565"/>
      <c r="F65" s="565"/>
      <c r="G65" s="565"/>
      <c r="H65" s="684"/>
      <c r="I65" s="317"/>
      <c r="J65" s="391"/>
      <c r="K65" s="565"/>
      <c r="L65" s="565"/>
      <c r="M65" s="565"/>
      <c r="N65" s="565"/>
      <c r="O65" s="684"/>
      <c r="P65" s="317"/>
      <c r="Q65" s="391"/>
      <c r="R65" s="565"/>
      <c r="S65" s="565"/>
      <c r="T65" s="565"/>
      <c r="U65" s="565"/>
      <c r="V65" s="684"/>
      <c r="W65" s="317"/>
      <c r="X65" s="391"/>
      <c r="Y65" s="565"/>
      <c r="Z65" s="565"/>
      <c r="AA65" s="565"/>
      <c r="AB65" s="565"/>
      <c r="AC65" s="684"/>
      <c r="AD65" s="317"/>
      <c r="AE65" s="391"/>
      <c r="AF65" s="565"/>
      <c r="AG65" s="565"/>
      <c r="AH65" s="565"/>
      <c r="AI65" s="565"/>
      <c r="AJ65" s="684"/>
      <c r="AK65" s="317"/>
      <c r="AL65" s="391"/>
      <c r="AM65" s="565"/>
      <c r="AN65" s="565"/>
      <c r="AO65" s="565"/>
      <c r="AP65" s="565"/>
      <c r="AQ65" s="684"/>
      <c r="AR65" s="317"/>
      <c r="AS65" s="391"/>
      <c r="AT65" s="565"/>
      <c r="AU65" s="565"/>
      <c r="AV65" s="565"/>
      <c r="AW65" s="565"/>
      <c r="AX65" s="565"/>
      <c r="AY65" s="317"/>
      <c r="AZ65" s="391"/>
      <c r="BA65" s="565"/>
      <c r="BB65" s="565"/>
      <c r="BC65" s="565"/>
      <c r="BD65" s="565"/>
      <c r="BE65" s="684"/>
      <c r="BF65" s="317"/>
      <c r="BG65" s="391"/>
      <c r="BH65" s="565"/>
      <c r="BI65" s="565"/>
      <c r="BJ65" s="565"/>
      <c r="BK65" s="565"/>
      <c r="BL65" s="565"/>
      <c r="BM65" s="317"/>
      <c r="BN65" s="391"/>
      <c r="BO65" s="565"/>
      <c r="BP65" s="565"/>
      <c r="BQ65" s="565"/>
      <c r="BR65" s="565"/>
      <c r="BS65" s="684"/>
      <c r="BT65" s="317"/>
      <c r="BU65" s="53"/>
      <c r="BV65" s="60"/>
      <c r="BW65" s="53"/>
      <c r="BX65" s="60"/>
      <c r="BY65" s="35"/>
      <c r="BZ65" s="35"/>
      <c r="CA65" s="35"/>
      <c r="CB65" s="35"/>
    </row>
    <row r="66" spans="1:80">
      <c r="B66" s="332" t="s">
        <v>595</v>
      </c>
      <c r="C66" s="391">
        <f>$I66*'2011-15 % split'!C66</f>
        <v>202714.155</v>
      </c>
      <c r="D66" s="272">
        <f>$I66*'2011-15 % split'!D66</f>
        <v>0</v>
      </c>
      <c r="E66" s="272">
        <f>$I66*'2011-15 % split'!E66</f>
        <v>0</v>
      </c>
      <c r="F66" s="272">
        <f>$I66*'2011-15 % split'!F66</f>
        <v>0</v>
      </c>
      <c r="G66" s="272">
        <f>$I66*'2011-15 % split'!G66</f>
        <v>0</v>
      </c>
      <c r="H66" s="684"/>
      <c r="I66" s="317">
        <f>'2011-15 % split'!H132</f>
        <v>202714.155</v>
      </c>
      <c r="J66" s="391">
        <f>$P66*'2011-15 % split'!I66</f>
        <v>214002.09599999999</v>
      </c>
      <c r="K66" s="272">
        <f>$P66*'2011-15 % split'!J66</f>
        <v>0</v>
      </c>
      <c r="L66" s="272">
        <f>$P66*'2011-15 % split'!K66</f>
        <v>0</v>
      </c>
      <c r="M66" s="272">
        <f>$P66*'2011-15 % split'!L66</f>
        <v>0</v>
      </c>
      <c r="N66" s="272">
        <f>$P66*'2011-15 % split'!M66</f>
        <v>0</v>
      </c>
      <c r="O66" s="684"/>
      <c r="P66" s="317">
        <f>'2011-15 % split'!N132</f>
        <v>214002.09599999999</v>
      </c>
      <c r="Q66" s="391">
        <f>$W66*'2011-15 % split'!O66</f>
        <v>223213.80799999999</v>
      </c>
      <c r="R66" s="272">
        <f>$W66*'2011-15 % split'!P66</f>
        <v>0</v>
      </c>
      <c r="S66" s="272">
        <f>$W66*'2011-15 % split'!Q66</f>
        <v>0</v>
      </c>
      <c r="T66" s="272">
        <f>$W66*'2011-15 % split'!R66</f>
        <v>0</v>
      </c>
      <c r="U66" s="272">
        <f>$W66*'2011-15 % split'!S66</f>
        <v>0</v>
      </c>
      <c r="V66" s="684"/>
      <c r="W66" s="317">
        <f>'2011-15 % split'!T132</f>
        <v>223213.80799999999</v>
      </c>
      <c r="X66" s="391">
        <f>$AD66*'2011-15 % split'!U66</f>
        <v>232202.47199999998</v>
      </c>
      <c r="Y66" s="272">
        <f>$AD66*'2011-15 % split'!V66</f>
        <v>0</v>
      </c>
      <c r="Z66" s="272">
        <f>$AD66*'2011-15 % split'!W66</f>
        <v>0</v>
      </c>
      <c r="AA66" s="272">
        <f>$AD66*'2011-15 % split'!X66</f>
        <v>0</v>
      </c>
      <c r="AB66" s="272">
        <f>$AD66*'2011-15 % split'!Y66</f>
        <v>0</v>
      </c>
      <c r="AC66" s="684"/>
      <c r="AD66" s="317">
        <f>'2011-15 % split'!Z132</f>
        <v>232202.47199999998</v>
      </c>
      <c r="AE66" s="391">
        <f>Volumes!AE66*'ACS 12.1'!AA66</f>
        <v>237451.008</v>
      </c>
      <c r="AF66" s="272">
        <f>Volumes!AF66*'ACS 12.1'!AB66</f>
        <v>0</v>
      </c>
      <c r="AG66" s="272">
        <f>Volumes!AG66*'ACS 12.1'!AC66</f>
        <v>0</v>
      </c>
      <c r="AH66" s="272">
        <f>Volumes!AH66*'ACS 12.1'!AD66</f>
        <v>0</v>
      </c>
      <c r="AI66" s="272">
        <f>Volumes!AI66*'ACS 12.1'!AE66</f>
        <v>0</v>
      </c>
      <c r="AJ66" s="684"/>
      <c r="AK66" s="317">
        <f t="shared" ref="AK66" si="47">SUM(AE66:AI66)</f>
        <v>237451.008</v>
      </c>
      <c r="AL66" s="391">
        <f>Volumes!AL66*'ACS 12.1'!AG66</f>
        <v>0</v>
      </c>
      <c r="AM66" s="272">
        <f>Volumes!AM66*'ACS 12.1'!AH66</f>
        <v>0</v>
      </c>
      <c r="AN66" s="272">
        <f>Volumes!AN66*'ACS 12.1'!AI66</f>
        <v>0</v>
      </c>
      <c r="AO66" s="272">
        <f>Volumes!AO66*'ACS 12.1'!AJ66</f>
        <v>0</v>
      </c>
      <c r="AP66" s="272">
        <f>Volumes!AP66*'ACS 12.1'!AK66</f>
        <v>0</v>
      </c>
      <c r="AQ66" s="272">
        <f>Volumes!AQ66*'ACS 12.1'!AL66</f>
        <v>0</v>
      </c>
      <c r="AR66" s="317">
        <f t="shared" ref="AR66" si="48">SUM(AL66:AQ66)</f>
        <v>0</v>
      </c>
      <c r="AS66" s="391">
        <f>Volumes!AS66*'ACS 12.1'!AN66</f>
        <v>0</v>
      </c>
      <c r="AT66" s="272">
        <f>Volumes!AT66*'ACS 12.1'!AO66</f>
        <v>0</v>
      </c>
      <c r="AU66" s="272">
        <f>Volumes!AU66*'ACS 12.1'!AP66</f>
        <v>0</v>
      </c>
      <c r="AV66" s="272">
        <f>Volumes!AV66*'ACS 12.1'!AQ66</f>
        <v>0</v>
      </c>
      <c r="AW66" s="272">
        <f>Volumes!AW66*'ACS 12.1'!AR66</f>
        <v>0</v>
      </c>
      <c r="AX66" s="272">
        <f>Volumes!AX66*'ACS 12.1'!AS66</f>
        <v>0</v>
      </c>
      <c r="AY66" s="317">
        <f t="shared" ref="AY66" si="49">SUM(AS66:AX66)</f>
        <v>0</v>
      </c>
      <c r="AZ66" s="391">
        <f>Volumes!AZ66*'ACS 12.1'!AU66</f>
        <v>0</v>
      </c>
      <c r="BA66" s="272">
        <f>Volumes!BA66*'ACS 12.1'!AV66</f>
        <v>0</v>
      </c>
      <c r="BB66" s="272">
        <f>Volumes!BB66*'ACS 12.1'!AW66</f>
        <v>0</v>
      </c>
      <c r="BC66" s="272">
        <f>Volumes!BC66*'ACS 12.1'!AX66</f>
        <v>0</v>
      </c>
      <c r="BD66" s="272">
        <f>Volumes!BD66*'ACS 12.1'!AY66</f>
        <v>0</v>
      </c>
      <c r="BE66" s="272">
        <f>Volumes!BE66*'ACS 12.1'!AZ66</f>
        <v>0</v>
      </c>
      <c r="BF66" s="317">
        <f t="shared" ref="BF66" si="50">SUM(AZ66:BE66)</f>
        <v>0</v>
      </c>
      <c r="BG66" s="391">
        <f>Volumes!BG66*'ACS 12.1'!BB66</f>
        <v>0</v>
      </c>
      <c r="BH66" s="272">
        <f>Volumes!BH66*'ACS 12.1'!BC66</f>
        <v>0</v>
      </c>
      <c r="BI66" s="272">
        <f>Volumes!BI66*'ACS 12.1'!BD66</f>
        <v>0</v>
      </c>
      <c r="BJ66" s="272">
        <f>Volumes!BJ66*'ACS 12.1'!BE66</f>
        <v>0</v>
      </c>
      <c r="BK66" s="272">
        <f>Volumes!BK66*'ACS 12.1'!BF66</f>
        <v>0</v>
      </c>
      <c r="BL66" s="272">
        <f>Volumes!BL66*'ACS 12.1'!BG66</f>
        <v>0</v>
      </c>
      <c r="BM66" s="317">
        <f t="shared" ref="BM66" si="51">SUM(BG66:BL66)</f>
        <v>0</v>
      </c>
      <c r="BN66" s="391">
        <f>Volumes!BN66*'ACS 12.1'!BI66</f>
        <v>0</v>
      </c>
      <c r="BO66" s="272">
        <f>Volumes!BO66*'ACS 12.1'!BJ66</f>
        <v>0</v>
      </c>
      <c r="BP66" s="272">
        <f>Volumes!BP66*'ACS 12.1'!BK66</f>
        <v>0</v>
      </c>
      <c r="BQ66" s="272">
        <f>Volumes!BQ66*'ACS 12.1'!BL66</f>
        <v>0</v>
      </c>
      <c r="BR66" s="272">
        <f>Volumes!BR66*'ACS 12.1'!BM66</f>
        <v>0</v>
      </c>
      <c r="BS66" s="272">
        <f>Volumes!BS66*'ACS 12.1'!BN66</f>
        <v>0</v>
      </c>
      <c r="BT66" s="317">
        <f t="shared" ref="BT66" si="52">SUM(BN66:BS66)</f>
        <v>0</v>
      </c>
      <c r="BU66" s="53"/>
      <c r="BV66" s="60"/>
      <c r="BW66" s="53"/>
      <c r="BX66" s="60"/>
      <c r="BY66" s="35"/>
      <c r="BZ66" s="35"/>
      <c r="CA66" s="35"/>
      <c r="CB66" s="35"/>
    </row>
    <row r="67" spans="1:80" ht="13.5" thickBot="1">
      <c r="B67" s="315"/>
      <c r="C67" s="318"/>
      <c r="D67" s="319"/>
      <c r="E67" s="319"/>
      <c r="F67" s="319"/>
      <c r="G67" s="319"/>
      <c r="H67" s="322"/>
      <c r="I67" s="320"/>
      <c r="J67" s="318"/>
      <c r="K67" s="319"/>
      <c r="L67" s="319"/>
      <c r="M67" s="319"/>
      <c r="N67" s="319"/>
      <c r="O67" s="322"/>
      <c r="P67" s="320"/>
      <c r="Q67" s="318"/>
      <c r="R67" s="319"/>
      <c r="S67" s="319"/>
      <c r="T67" s="319"/>
      <c r="U67" s="319"/>
      <c r="V67" s="322"/>
      <c r="W67" s="320"/>
      <c r="X67" s="318"/>
      <c r="Y67" s="319"/>
      <c r="Z67" s="319"/>
      <c r="AA67" s="319"/>
      <c r="AB67" s="319"/>
      <c r="AC67" s="322"/>
      <c r="AD67" s="320"/>
      <c r="AE67" s="318"/>
      <c r="AF67" s="319"/>
      <c r="AG67" s="319"/>
      <c r="AH67" s="319"/>
      <c r="AI67" s="319"/>
      <c r="AJ67" s="322"/>
      <c r="AK67" s="320"/>
      <c r="AL67" s="318"/>
      <c r="AM67" s="319"/>
      <c r="AN67" s="319"/>
      <c r="AO67" s="319"/>
      <c r="AP67" s="319"/>
      <c r="AQ67" s="322"/>
      <c r="AR67" s="320"/>
      <c r="AS67" s="318"/>
      <c r="AT67" s="319"/>
      <c r="AU67" s="319"/>
      <c r="AV67" s="319"/>
      <c r="AW67" s="319"/>
      <c r="AX67" s="319"/>
      <c r="AY67" s="320"/>
      <c r="AZ67" s="318"/>
      <c r="BA67" s="319"/>
      <c r="BB67" s="319"/>
      <c r="BC67" s="319"/>
      <c r="BD67" s="319"/>
      <c r="BE67" s="322"/>
      <c r="BF67" s="320"/>
      <c r="BG67" s="318"/>
      <c r="BH67" s="319"/>
      <c r="BI67" s="319"/>
      <c r="BJ67" s="319"/>
      <c r="BK67" s="319"/>
      <c r="BL67" s="319"/>
      <c r="BM67" s="320"/>
      <c r="BN67" s="318"/>
      <c r="BO67" s="319"/>
      <c r="BP67" s="319"/>
      <c r="BQ67" s="319"/>
      <c r="BR67" s="319"/>
      <c r="BS67" s="322"/>
      <c r="BT67" s="320"/>
      <c r="BU67" s="53"/>
      <c r="BV67" s="60"/>
      <c r="BW67" s="53"/>
      <c r="BX67" s="60"/>
      <c r="BY67" s="35"/>
      <c r="BZ67" s="35"/>
      <c r="CA67" s="35"/>
      <c r="CB67" s="35"/>
    </row>
    <row r="68" spans="1:80">
      <c r="B68" s="366" t="s">
        <v>39</v>
      </c>
      <c r="C68" s="414"/>
      <c r="D68" s="33"/>
      <c r="E68" s="33"/>
      <c r="F68" s="33"/>
      <c r="G68" s="365">
        <f>SUM(C9:G67)-SUM(I9:I67)</f>
        <v>0</v>
      </c>
      <c r="H68" s="365"/>
      <c r="I68" s="365">
        <f>SUM(I9:I67)-SUM('2011-15 % split'!H75:H133)</f>
        <v>0</v>
      </c>
      <c r="J68" s="33"/>
      <c r="K68" s="33"/>
      <c r="L68" s="33"/>
      <c r="M68" s="33"/>
      <c r="N68" s="365">
        <f>SUM(J9:N67)-SUM(P9:P67)</f>
        <v>0</v>
      </c>
      <c r="O68" s="365"/>
      <c r="P68" s="365">
        <f>SUM(P9:P67)-SUM('2011-15 % split'!N75:N133)</f>
        <v>0</v>
      </c>
      <c r="Q68" s="33"/>
      <c r="R68" s="33"/>
      <c r="S68" s="33"/>
      <c r="T68" s="33"/>
      <c r="U68" s="365">
        <f>SUM(Q9:U67)-SUM(W9:W67)</f>
        <v>0</v>
      </c>
      <c r="V68" s="365"/>
      <c r="W68" s="33"/>
      <c r="X68" s="33"/>
      <c r="Y68" s="33"/>
      <c r="Z68" s="33"/>
      <c r="AA68" s="33"/>
      <c r="AB68" s="365">
        <f>SUM(X9:AB67)-SUM(AD9:AD67)</f>
        <v>0</v>
      </c>
      <c r="AC68" s="365"/>
      <c r="AD68" s="33"/>
      <c r="AE68" s="269"/>
      <c r="AF68" s="269"/>
      <c r="AG68" s="269"/>
      <c r="AH68" s="269"/>
      <c r="AI68" s="365">
        <f>SUM(AE9:AI67)-SUM(AK9:AK67)</f>
        <v>0</v>
      </c>
      <c r="AJ68" s="365"/>
      <c r="AK68" s="269"/>
      <c r="AL68" s="269"/>
      <c r="AM68" s="269"/>
      <c r="AN68" s="269"/>
      <c r="AO68" s="269"/>
      <c r="AQ68" s="365">
        <f>SUM(AL9:AQ67)-SUM(AR9:AR67)</f>
        <v>0</v>
      </c>
      <c r="AR68" s="269"/>
      <c r="AS68" s="269"/>
      <c r="AT68" s="269"/>
      <c r="AU68" s="269"/>
      <c r="AV68" s="269"/>
      <c r="AX68" s="365">
        <f>SUM(AS9:AX67)-SUM(AY9:AY67)</f>
        <v>0</v>
      </c>
      <c r="AY68" s="269"/>
      <c r="AZ68" s="269"/>
      <c r="BA68" s="269"/>
      <c r="BB68" s="269"/>
      <c r="BC68" s="269"/>
      <c r="BE68" s="365">
        <f>SUM(AZ9:BE67)-SUM(BF9:BF67)</f>
        <v>0</v>
      </c>
      <c r="BG68" s="269"/>
      <c r="BH68" s="269"/>
      <c r="BI68" s="269"/>
      <c r="BJ68" s="269"/>
      <c r="BL68" s="365">
        <f>SUM(BG9:BL67)-SUM(BM9:BM67)</f>
        <v>0</v>
      </c>
      <c r="BM68" s="269"/>
      <c r="BN68" s="60"/>
      <c r="BO68" s="60"/>
      <c r="BP68" s="60"/>
      <c r="BQ68" s="60"/>
      <c r="BS68" s="365">
        <f>SUM(BN9:BS67)-SUM(BT9:BT67)</f>
        <v>0</v>
      </c>
      <c r="BT68" s="60"/>
      <c r="BU68" s="597">
        <f>SUM(C68:BT68)</f>
        <v>0</v>
      </c>
      <c r="BV68" s="60"/>
      <c r="BW68" s="53"/>
      <c r="BX68" s="60"/>
      <c r="BY68" s="35"/>
      <c r="BZ68" s="35"/>
      <c r="CA68" s="35"/>
      <c r="CB68" s="35"/>
    </row>
    <row r="69" spans="1:80">
      <c r="A69" s="35"/>
      <c r="B69" s="413" t="s">
        <v>297</v>
      </c>
      <c r="C69" s="415">
        <f>SUM(C9:C66)</f>
        <v>14101946.648413116</v>
      </c>
      <c r="D69" s="415">
        <f t="shared" ref="D69:BO69" si="53">SUM(D9:D66)</f>
        <v>1661544.5851592738</v>
      </c>
      <c r="E69" s="415">
        <f t="shared" si="53"/>
        <v>3575438.2514276067</v>
      </c>
      <c r="F69" s="415">
        <f t="shared" si="53"/>
        <v>0</v>
      </c>
      <c r="G69" s="415">
        <f t="shared" si="53"/>
        <v>0</v>
      </c>
      <c r="H69" s="415">
        <f t="shared" si="53"/>
        <v>0</v>
      </c>
      <c r="I69" s="415">
        <f t="shared" si="53"/>
        <v>19338929.484999992</v>
      </c>
      <c r="J69" s="415">
        <f t="shared" si="53"/>
        <v>15872177.058465878</v>
      </c>
      <c r="K69" s="415">
        <f t="shared" si="53"/>
        <v>1562480.4347891156</v>
      </c>
      <c r="L69" s="415">
        <f t="shared" si="53"/>
        <v>4374020.042745214</v>
      </c>
      <c r="M69" s="415">
        <f t="shared" si="53"/>
        <v>0</v>
      </c>
      <c r="N69" s="415">
        <f t="shared" si="53"/>
        <v>0</v>
      </c>
      <c r="O69" s="415">
        <f t="shared" si="53"/>
        <v>0</v>
      </c>
      <c r="P69" s="415">
        <f t="shared" si="53"/>
        <v>21808677.536000211</v>
      </c>
      <c r="Q69" s="415">
        <f t="shared" si="53"/>
        <v>12145105.099192223</v>
      </c>
      <c r="R69" s="415">
        <f t="shared" si="53"/>
        <v>1452075.0558728022</v>
      </c>
      <c r="S69" s="415">
        <f t="shared" si="53"/>
        <v>3806718.8729349258</v>
      </c>
      <c r="T69" s="415">
        <f t="shared" si="53"/>
        <v>0</v>
      </c>
      <c r="U69" s="415">
        <f t="shared" si="53"/>
        <v>0</v>
      </c>
      <c r="V69" s="415">
        <f t="shared" si="53"/>
        <v>0</v>
      </c>
      <c r="W69" s="415">
        <f t="shared" si="53"/>
        <v>17403899.027999945</v>
      </c>
      <c r="X69" s="415">
        <f t="shared" si="53"/>
        <v>13174642.671072109</v>
      </c>
      <c r="Y69" s="415">
        <f t="shared" si="53"/>
        <v>1621559.9411135702</v>
      </c>
      <c r="Z69" s="415">
        <f t="shared" si="53"/>
        <v>2660814.6328143151</v>
      </c>
      <c r="AA69" s="415">
        <f t="shared" si="53"/>
        <v>0</v>
      </c>
      <c r="AB69" s="415">
        <f t="shared" si="53"/>
        <v>0</v>
      </c>
      <c r="AC69" s="415">
        <f t="shared" si="53"/>
        <v>0</v>
      </c>
      <c r="AD69" s="415">
        <f t="shared" si="53"/>
        <v>17457017.244999994</v>
      </c>
      <c r="AE69" s="415">
        <f t="shared" si="53"/>
        <v>13748953.382470243</v>
      </c>
      <c r="AF69" s="415">
        <f t="shared" si="53"/>
        <v>1650005.3146517153</v>
      </c>
      <c r="AG69" s="415">
        <f t="shared" si="53"/>
        <v>2335630.1926983614</v>
      </c>
      <c r="AH69" s="415">
        <f t="shared" si="53"/>
        <v>0</v>
      </c>
      <c r="AI69" s="415">
        <f t="shared" si="53"/>
        <v>0</v>
      </c>
      <c r="AJ69" s="415">
        <f t="shared" si="53"/>
        <v>0</v>
      </c>
      <c r="AK69" s="415">
        <f t="shared" si="53"/>
        <v>17734588.889820326</v>
      </c>
      <c r="AL69" s="415">
        <f t="shared" si="53"/>
        <v>10766623.282913448</v>
      </c>
      <c r="AM69" s="415">
        <f t="shared" si="53"/>
        <v>1368529.5784887068</v>
      </c>
      <c r="AN69" s="415">
        <f t="shared" si="53"/>
        <v>1926696.2892600088</v>
      </c>
      <c r="AO69" s="415">
        <f t="shared" si="53"/>
        <v>1462432.3116688654</v>
      </c>
      <c r="AP69" s="415">
        <f t="shared" si="53"/>
        <v>1738719.5237810751</v>
      </c>
      <c r="AQ69" s="415">
        <f t="shared" si="53"/>
        <v>1186683.7893224407</v>
      </c>
      <c r="AR69" s="415">
        <f t="shared" si="53"/>
        <v>18449684.775434546</v>
      </c>
      <c r="AS69" s="415">
        <f t="shared" si="53"/>
        <v>11075898.788774429</v>
      </c>
      <c r="AT69" s="415">
        <f t="shared" si="53"/>
        <v>1390859.0015344841</v>
      </c>
      <c r="AU69" s="415">
        <f t="shared" si="53"/>
        <v>1619020.551253878</v>
      </c>
      <c r="AV69" s="415">
        <f t="shared" si="53"/>
        <v>1464920.9475225303</v>
      </c>
      <c r="AW69" s="415">
        <f t="shared" si="53"/>
        <v>1741678.3203775561</v>
      </c>
      <c r="AX69" s="415">
        <f t="shared" si="53"/>
        <v>1204901.8933005836</v>
      </c>
      <c r="AY69" s="415">
        <f t="shared" si="53"/>
        <v>18497279.502763461</v>
      </c>
      <c r="AZ69" s="415">
        <f t="shared" si="53"/>
        <v>11448278.16052256</v>
      </c>
      <c r="BA69" s="415">
        <f t="shared" si="53"/>
        <v>1413552.7595141891</v>
      </c>
      <c r="BB69" s="415">
        <f t="shared" si="53"/>
        <v>1374450.3411641342</v>
      </c>
      <c r="BC69" s="415">
        <f t="shared" si="53"/>
        <v>1480573.2511648922</v>
      </c>
      <c r="BD69" s="415">
        <f t="shared" si="53"/>
        <v>1760287.7053849667</v>
      </c>
      <c r="BE69" s="415">
        <f t="shared" si="53"/>
        <v>1223399.9552425521</v>
      </c>
      <c r="BF69" s="415">
        <f t="shared" si="53"/>
        <v>18700542.172993291</v>
      </c>
      <c r="BG69" s="415">
        <f t="shared" si="53"/>
        <v>11938494.734431852</v>
      </c>
      <c r="BH69" s="415">
        <f t="shared" si="53"/>
        <v>1436616.7970482369</v>
      </c>
      <c r="BI69" s="415">
        <f t="shared" si="53"/>
        <v>1179368.4131553085</v>
      </c>
      <c r="BJ69" s="415">
        <f t="shared" si="53"/>
        <v>1513665.9142420809</v>
      </c>
      <c r="BK69" s="415">
        <f t="shared" si="53"/>
        <v>1799632.3361942773</v>
      </c>
      <c r="BL69" s="415">
        <f t="shared" si="53"/>
        <v>1250744.4736550224</v>
      </c>
      <c r="BM69" s="415">
        <f t="shared" si="53"/>
        <v>19118522.66872678</v>
      </c>
      <c r="BN69" s="415">
        <f t="shared" si="53"/>
        <v>12690049.884252103</v>
      </c>
      <c r="BO69" s="415">
        <f t="shared" si="53"/>
        <v>1460057.1557516151</v>
      </c>
      <c r="BP69" s="415">
        <f t="shared" ref="BP69:BT69" si="54">SUM(BP9:BP66)</f>
        <v>1024759.125886343</v>
      </c>
      <c r="BQ69" s="415">
        <f t="shared" si="54"/>
        <v>1578186.0812525661</v>
      </c>
      <c r="BR69" s="415">
        <f t="shared" si="54"/>
        <v>1876341.8516799747</v>
      </c>
      <c r="BS69" s="415">
        <f t="shared" si="54"/>
        <v>1304057.5869175827</v>
      </c>
      <c r="BT69" s="415">
        <f t="shared" si="54"/>
        <v>19933451.685740191</v>
      </c>
      <c r="BU69" s="53"/>
      <c r="BV69" s="53"/>
      <c r="BW69" s="53"/>
      <c r="BX69" s="53"/>
      <c r="BY69" s="35"/>
      <c r="BZ69" s="35"/>
      <c r="CA69" s="35"/>
      <c r="CB69" s="35"/>
    </row>
    <row r="70" spans="1:80">
      <c r="A70" s="35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35"/>
      <c r="BZ70" s="35"/>
      <c r="CA70" s="35"/>
      <c r="CB70" s="35"/>
    </row>
    <row r="71" spans="1:80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35"/>
      <c r="BZ71" s="35"/>
      <c r="CA71" s="35"/>
      <c r="CB71" s="35"/>
    </row>
    <row r="72" spans="1:80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35"/>
      <c r="BZ72" s="35"/>
      <c r="CA72" s="35"/>
      <c r="CB72" s="35"/>
    </row>
    <row r="73" spans="1:80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35"/>
      <c r="BZ73" s="35"/>
      <c r="CA73" s="35"/>
      <c r="CB73" s="35"/>
    </row>
    <row r="74" spans="1:80">
      <c r="A74" s="35"/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35"/>
      <c r="BZ74" s="35"/>
      <c r="CA74" s="35"/>
      <c r="CB74" s="35"/>
    </row>
    <row r="75" spans="1:80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35"/>
      <c r="BZ75" s="35"/>
      <c r="CA75" s="35"/>
      <c r="CB75" s="35"/>
    </row>
    <row r="76" spans="1:80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35"/>
      <c r="BZ76" s="35"/>
      <c r="CA76" s="35"/>
      <c r="CB76" s="35"/>
    </row>
    <row r="77" spans="1:80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35"/>
      <c r="BZ77" s="35"/>
      <c r="CA77" s="35"/>
      <c r="CB77" s="35"/>
    </row>
    <row r="78" spans="1:80">
      <c r="A78" s="35"/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35"/>
      <c r="BZ78" s="35"/>
      <c r="CA78" s="35"/>
      <c r="CB78" s="35"/>
    </row>
    <row r="79" spans="1:80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35"/>
      <c r="BZ79" s="35"/>
      <c r="CA79" s="35"/>
      <c r="CB79" s="35"/>
    </row>
    <row r="80" spans="1:80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35"/>
      <c r="BZ80" s="35"/>
      <c r="CA80" s="35"/>
      <c r="CB80" s="35"/>
    </row>
    <row r="81" spans="1:80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35"/>
      <c r="BZ81" s="35"/>
      <c r="CA81" s="35"/>
      <c r="CB81" s="35"/>
    </row>
    <row r="82" spans="1:80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35"/>
      <c r="BZ82" s="35"/>
      <c r="CA82" s="35"/>
      <c r="CB82" s="35"/>
    </row>
    <row r="83" spans="1:80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35"/>
      <c r="BZ83" s="35"/>
      <c r="CA83" s="35"/>
      <c r="CB83" s="35"/>
    </row>
    <row r="84" spans="1:80">
      <c r="A84" s="35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35"/>
      <c r="BZ84" s="35"/>
      <c r="CA84" s="35"/>
      <c r="CB84" s="35"/>
    </row>
    <row r="85" spans="1:80">
      <c r="A85" s="35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U85" s="79"/>
      <c r="AV85" s="79"/>
      <c r="AW85" s="79"/>
      <c r="AX85" s="79"/>
      <c r="AY85" s="79"/>
      <c r="AZ85" s="79"/>
      <c r="BA85" s="79"/>
      <c r="BB85" s="79"/>
      <c r="BC85" s="79"/>
      <c r="BD85" s="79"/>
      <c r="BE85" s="79"/>
      <c r="BF85" s="79"/>
      <c r="BG85" s="79"/>
      <c r="BH85" s="79"/>
      <c r="BI85" s="79"/>
      <c r="BJ85" s="79"/>
      <c r="BK85" s="79"/>
      <c r="BL85" s="79"/>
      <c r="BM85" s="79"/>
      <c r="BN85" s="79"/>
      <c r="BO85" s="79"/>
      <c r="BP85" s="79"/>
      <c r="BQ85" s="79"/>
      <c r="BR85" s="79"/>
      <c r="BS85" s="79"/>
      <c r="BT85" s="79"/>
      <c r="BU85" s="79"/>
      <c r="BV85" s="79"/>
      <c r="BW85" s="79"/>
      <c r="BX85" s="79"/>
      <c r="BY85" s="35"/>
      <c r="BZ85" s="35"/>
      <c r="CA85" s="35"/>
      <c r="CB85" s="35"/>
    </row>
    <row r="86" spans="1:80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35"/>
      <c r="BZ86" s="35"/>
      <c r="CA86" s="35"/>
      <c r="CB86" s="35"/>
    </row>
    <row r="87" spans="1:80">
      <c r="A87" s="35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81"/>
      <c r="BH87" s="81"/>
      <c r="BI87" s="81"/>
      <c r="BJ87" s="81"/>
      <c r="BK87" s="81"/>
      <c r="BL87" s="81"/>
      <c r="BM87" s="81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35"/>
      <c r="CB87" s="35"/>
    </row>
    <row r="88" spans="1:80">
      <c r="A88" s="35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4"/>
      <c r="BH88" s="64"/>
      <c r="BI88" s="64"/>
      <c r="BJ88" s="64"/>
      <c r="BK88" s="64"/>
      <c r="BL88" s="64"/>
      <c r="BM88" s="64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0"/>
      <c r="BZ88" s="60"/>
      <c r="CA88" s="35"/>
      <c r="CB88" s="35"/>
    </row>
    <row r="89" spans="1:80">
      <c r="A89" s="35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4"/>
      <c r="BH89" s="64"/>
      <c r="BI89" s="64"/>
      <c r="BJ89" s="64"/>
      <c r="BK89" s="64"/>
      <c r="BL89" s="64"/>
      <c r="BM89" s="64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0"/>
      <c r="BZ89" s="60"/>
      <c r="CA89" s="35"/>
      <c r="CB89" s="35"/>
    </row>
    <row r="90" spans="1:80">
      <c r="A90" s="35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60"/>
      <c r="BZ90" s="60"/>
      <c r="CA90" s="35"/>
      <c r="CB90" s="35"/>
    </row>
    <row r="91" spans="1:80">
      <c r="A91" s="35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3"/>
      <c r="BR91" s="53"/>
      <c r="BS91" s="53"/>
      <c r="BT91" s="53"/>
      <c r="BU91" s="53"/>
      <c r="BV91" s="53"/>
      <c r="BW91" s="53"/>
      <c r="BX91" s="53"/>
      <c r="BY91" s="60"/>
      <c r="BZ91" s="60"/>
      <c r="CA91" s="35"/>
      <c r="CB91" s="35"/>
    </row>
    <row r="92" spans="1:80">
      <c r="A92" s="35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60"/>
      <c r="BZ92" s="60"/>
      <c r="CA92" s="35"/>
      <c r="CB92" s="35"/>
    </row>
    <row r="93" spans="1:80">
      <c r="A93" s="35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0"/>
      <c r="BZ93" s="60"/>
      <c r="CA93" s="35"/>
      <c r="CB93" s="35"/>
    </row>
    <row r="94" spans="1:80" s="13" customFormat="1">
      <c r="A94" s="76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86"/>
      <c r="BZ94" s="86"/>
      <c r="CA94" s="76"/>
      <c r="CB94" s="76"/>
    </row>
    <row r="95" spans="1:80">
      <c r="A95" s="35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  <c r="BQ95" s="79"/>
      <c r="BR95" s="79"/>
      <c r="BS95" s="79"/>
      <c r="BT95" s="79"/>
      <c r="BU95" s="79"/>
      <c r="BV95" s="79"/>
      <c r="BW95" s="79"/>
      <c r="BX95" s="79"/>
      <c r="BY95" s="60"/>
      <c r="BZ95" s="60"/>
      <c r="CA95" s="35"/>
      <c r="CB95" s="35"/>
    </row>
    <row r="96" spans="1:80">
      <c r="A96" s="35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81"/>
      <c r="AT96" s="81"/>
      <c r="AU96" s="81"/>
      <c r="AV96" s="81"/>
      <c r="AW96" s="81"/>
      <c r="AX96" s="81"/>
      <c r="AY96" s="81"/>
      <c r="AZ96" s="82"/>
      <c r="BA96" s="82"/>
      <c r="BB96" s="82"/>
      <c r="BC96" s="82"/>
      <c r="BD96" s="82"/>
      <c r="BE96" s="82"/>
      <c r="BF96" s="82"/>
      <c r="BG96" s="81"/>
      <c r="BH96" s="81"/>
      <c r="BI96" s="81"/>
      <c r="BJ96" s="81"/>
      <c r="BK96" s="81"/>
      <c r="BL96" s="81"/>
      <c r="BM96" s="81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35"/>
      <c r="CB96" s="35"/>
    </row>
    <row r="97" spans="1:80">
      <c r="A97" s="35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81"/>
      <c r="AT97" s="81"/>
      <c r="AU97" s="81"/>
      <c r="AV97" s="81"/>
      <c r="AW97" s="81"/>
      <c r="AX97" s="81"/>
      <c r="AY97" s="81"/>
      <c r="AZ97" s="82"/>
      <c r="BA97" s="82"/>
      <c r="BB97" s="82"/>
      <c r="BC97" s="82"/>
      <c r="BD97" s="82"/>
      <c r="BE97" s="82"/>
      <c r="BF97" s="82"/>
      <c r="BG97" s="81"/>
      <c r="BH97" s="81"/>
      <c r="BI97" s="81"/>
      <c r="BJ97" s="81"/>
      <c r="BK97" s="81"/>
      <c r="BL97" s="81"/>
      <c r="BM97" s="81"/>
      <c r="BN97" s="60"/>
      <c r="BO97" s="60"/>
      <c r="BP97" s="60"/>
      <c r="BQ97" s="60"/>
      <c r="BR97" s="60"/>
      <c r="BS97" s="60"/>
      <c r="BT97" s="60"/>
      <c r="BU97" s="60"/>
      <c r="BV97" s="60"/>
      <c r="BW97" s="60"/>
      <c r="BX97" s="60"/>
      <c r="BY97" s="60"/>
      <c r="BZ97" s="60"/>
      <c r="CA97" s="35"/>
      <c r="CB97" s="35"/>
    </row>
    <row r="98" spans="1:80">
      <c r="A98" s="35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60"/>
      <c r="BZ98" s="60"/>
      <c r="CA98" s="35"/>
      <c r="CB98" s="35"/>
    </row>
    <row r="99" spans="1:80">
      <c r="A99" s="35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64"/>
      <c r="AF99" s="64"/>
      <c r="AG99" s="64"/>
      <c r="AH99" s="64"/>
      <c r="AI99" s="64"/>
      <c r="AJ99" s="64"/>
      <c r="AK99" s="64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4"/>
      <c r="BH99" s="64"/>
      <c r="BI99" s="64"/>
      <c r="BJ99" s="64"/>
      <c r="BK99" s="64"/>
      <c r="BL99" s="64"/>
      <c r="BM99" s="64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0"/>
      <c r="BZ99" s="60"/>
      <c r="CA99" s="35"/>
      <c r="CB99" s="35"/>
    </row>
    <row r="100" spans="1:80">
      <c r="A100" s="35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64"/>
      <c r="AF100" s="64"/>
      <c r="AG100" s="64"/>
      <c r="AH100" s="64"/>
      <c r="AI100" s="64"/>
      <c r="AJ100" s="64"/>
      <c r="AK100" s="64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65"/>
      <c r="BF100" s="65"/>
      <c r="BG100" s="64"/>
      <c r="BH100" s="64"/>
      <c r="BI100" s="64"/>
      <c r="BJ100" s="64"/>
      <c r="BK100" s="64"/>
      <c r="BL100" s="64"/>
      <c r="BM100" s="64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0"/>
      <c r="BZ100" s="60"/>
      <c r="CA100" s="35"/>
      <c r="CB100" s="35"/>
    </row>
    <row r="101" spans="1:80">
      <c r="A101" s="35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64"/>
      <c r="AF101" s="64"/>
      <c r="AG101" s="64"/>
      <c r="AH101" s="64"/>
      <c r="AI101" s="64"/>
      <c r="AJ101" s="64"/>
      <c r="AK101" s="64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4"/>
      <c r="BH101" s="64"/>
      <c r="BI101" s="64"/>
      <c r="BJ101" s="64"/>
      <c r="BK101" s="64"/>
      <c r="BL101" s="64"/>
      <c r="BM101" s="64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0"/>
      <c r="BZ101" s="60"/>
      <c r="CA101" s="35"/>
      <c r="CB101" s="35"/>
    </row>
    <row r="102" spans="1:80">
      <c r="A102" s="35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3"/>
      <c r="BP102" s="53"/>
      <c r="BQ102" s="53"/>
      <c r="BR102" s="53"/>
      <c r="BS102" s="53"/>
      <c r="BT102" s="53"/>
      <c r="BU102" s="53"/>
      <c r="BV102" s="53"/>
      <c r="BW102" s="53"/>
      <c r="BX102" s="53"/>
      <c r="BY102" s="60"/>
      <c r="BZ102" s="60"/>
      <c r="CA102" s="35"/>
      <c r="CB102" s="35"/>
    </row>
    <row r="103" spans="1:80">
      <c r="A103" s="35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60"/>
      <c r="BZ103" s="60"/>
      <c r="CA103" s="35"/>
      <c r="CB103" s="35"/>
    </row>
    <row r="104" spans="1:80">
      <c r="A104" s="35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60"/>
      <c r="BZ104" s="60"/>
      <c r="CA104" s="35"/>
      <c r="CB104" s="35"/>
    </row>
    <row r="105" spans="1:80">
      <c r="A105" s="35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60"/>
      <c r="BZ105" s="60"/>
      <c r="CA105" s="35"/>
      <c r="CB105" s="35"/>
    </row>
    <row r="106" spans="1:80">
      <c r="A106" s="35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60"/>
      <c r="BZ106" s="60"/>
      <c r="CA106" s="35"/>
      <c r="CB106" s="35"/>
    </row>
    <row r="107" spans="1:80">
      <c r="A107" s="35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60"/>
      <c r="BZ107" s="60"/>
      <c r="CA107" s="35"/>
      <c r="CB107" s="35"/>
    </row>
    <row r="108" spans="1:80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35"/>
      <c r="BZ108" s="35"/>
      <c r="CA108" s="35"/>
      <c r="CB108" s="35"/>
    </row>
    <row r="109" spans="1:80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35"/>
      <c r="BZ109" s="35"/>
      <c r="CA109" s="35"/>
      <c r="CB109" s="35"/>
    </row>
    <row r="110" spans="1:80">
      <c r="A110" s="76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35"/>
      <c r="BZ110" s="35"/>
      <c r="CA110" s="35"/>
      <c r="CB110" s="35"/>
    </row>
    <row r="111" spans="1:80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60"/>
      <c r="AF111" s="60"/>
      <c r="AG111" s="60"/>
      <c r="AH111" s="60"/>
      <c r="AI111" s="60"/>
      <c r="AJ111" s="60"/>
      <c r="AK111" s="60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35"/>
      <c r="BZ111" s="35"/>
      <c r="CA111" s="35"/>
      <c r="CB111" s="35"/>
    </row>
    <row r="112" spans="1:80">
      <c r="A112" s="76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35"/>
      <c r="BZ112" s="35"/>
      <c r="CA112" s="35"/>
      <c r="CB112" s="35"/>
    </row>
    <row r="113" spans="1:80">
      <c r="A113" s="35"/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35"/>
      <c r="BZ113" s="35"/>
      <c r="CA113" s="35"/>
      <c r="CB113" s="35"/>
    </row>
    <row r="114" spans="1:80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35"/>
      <c r="BZ114" s="35"/>
      <c r="CA114" s="35"/>
      <c r="CB114" s="35"/>
    </row>
    <row r="115" spans="1:80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35"/>
      <c r="BZ115" s="35"/>
      <c r="CA115" s="35"/>
      <c r="CB115" s="35"/>
    </row>
    <row r="116" spans="1:80">
      <c r="A116" s="35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35"/>
      <c r="BZ116" s="35"/>
      <c r="CA116" s="35"/>
      <c r="CB116" s="35"/>
    </row>
    <row r="117" spans="1:80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35"/>
      <c r="BZ117" s="35"/>
      <c r="CA117" s="35"/>
      <c r="CB117" s="35"/>
    </row>
    <row r="118" spans="1:80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35"/>
      <c r="BZ118" s="35"/>
      <c r="CA118" s="35"/>
      <c r="CB118" s="35"/>
    </row>
    <row r="119" spans="1:80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35"/>
      <c r="BZ119" s="35"/>
      <c r="CA119" s="35"/>
      <c r="CB119" s="35"/>
    </row>
    <row r="120" spans="1:80">
      <c r="A120" s="35"/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35"/>
      <c r="BZ120" s="35"/>
      <c r="CA120" s="35"/>
      <c r="CB120" s="35"/>
    </row>
    <row r="121" spans="1:80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35"/>
      <c r="BZ121" s="35"/>
      <c r="CA121" s="35"/>
      <c r="CB121" s="35"/>
    </row>
    <row r="122" spans="1:80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35"/>
      <c r="BZ122" s="35"/>
      <c r="CA122" s="35"/>
      <c r="CB122" s="35"/>
    </row>
    <row r="123" spans="1:80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35"/>
      <c r="BZ123" s="35"/>
      <c r="CA123" s="35"/>
      <c r="CB123" s="35"/>
    </row>
    <row r="124" spans="1:80">
      <c r="A124" s="35"/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35"/>
      <c r="BZ124" s="35"/>
      <c r="CA124" s="35"/>
      <c r="CB124" s="35"/>
    </row>
    <row r="125" spans="1:80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35"/>
      <c r="BZ125" s="35"/>
      <c r="CA125" s="35"/>
      <c r="CB125" s="35"/>
    </row>
    <row r="126" spans="1:80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35"/>
      <c r="BZ126" s="35"/>
      <c r="CA126" s="35"/>
      <c r="CB126" s="35"/>
    </row>
    <row r="127" spans="1:80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35"/>
      <c r="BZ127" s="35"/>
      <c r="CA127" s="35"/>
      <c r="CB127" s="35"/>
    </row>
    <row r="128" spans="1:80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35"/>
      <c r="BZ128" s="35"/>
      <c r="CA128" s="35"/>
      <c r="CB128" s="35"/>
    </row>
    <row r="129" spans="1:87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35"/>
      <c r="BZ129" s="35"/>
      <c r="CA129" s="35"/>
      <c r="CB129" s="35"/>
    </row>
    <row r="130" spans="1:87">
      <c r="A130" s="35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  <c r="BV130" s="77"/>
      <c r="BW130" s="77"/>
      <c r="BX130" s="77"/>
      <c r="BY130" s="35"/>
      <c r="BZ130" s="35"/>
      <c r="CA130" s="35"/>
      <c r="CB130" s="35"/>
    </row>
    <row r="131" spans="1:87">
      <c r="A131" s="35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35"/>
      <c r="BZ131" s="35"/>
      <c r="CA131" s="35"/>
      <c r="CB131" s="35"/>
    </row>
    <row r="132" spans="1:87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35"/>
      <c r="BZ132" s="35"/>
      <c r="CA132" s="35"/>
      <c r="CB132" s="35"/>
    </row>
    <row r="133" spans="1:87">
      <c r="A133" s="35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35"/>
      <c r="BZ133" s="35"/>
      <c r="CA133" s="35"/>
      <c r="CB133" s="35"/>
    </row>
    <row r="134" spans="1:87">
      <c r="A134" s="35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64"/>
      <c r="BH134" s="64"/>
      <c r="BI134" s="64"/>
      <c r="BJ134" s="64"/>
      <c r="BK134" s="64"/>
      <c r="BL134" s="64"/>
      <c r="BM134" s="64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35"/>
      <c r="BZ134" s="35"/>
      <c r="CA134" s="35"/>
      <c r="CB134" s="35"/>
    </row>
    <row r="135" spans="1:87">
      <c r="A135" s="35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83"/>
      <c r="BH135" s="83"/>
      <c r="BI135" s="83"/>
      <c r="BJ135" s="83"/>
      <c r="BK135" s="83"/>
      <c r="BL135" s="83"/>
      <c r="BM135" s="83"/>
      <c r="BN135" s="63"/>
      <c r="BO135" s="63"/>
      <c r="BP135" s="63"/>
      <c r="BQ135" s="63"/>
      <c r="BR135" s="63"/>
      <c r="BS135" s="63"/>
      <c r="BT135" s="63"/>
      <c r="BU135" s="63"/>
      <c r="BV135" s="63"/>
      <c r="BW135" s="63"/>
      <c r="BX135" s="63"/>
      <c r="BY135" s="87"/>
      <c r="BZ135" s="33"/>
      <c r="CA135" s="33"/>
      <c r="CB135" s="33"/>
      <c r="CC135" s="2"/>
      <c r="CD135" s="2"/>
      <c r="CE135" s="2"/>
      <c r="CF135" s="2"/>
      <c r="CG135" s="2"/>
      <c r="CH135" s="2"/>
      <c r="CI135" s="2"/>
    </row>
    <row r="136" spans="1:87">
      <c r="A136" s="35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 s="63"/>
      <c r="BN136" s="63"/>
      <c r="BO136" s="63"/>
      <c r="BP136" s="63"/>
      <c r="BQ136" s="63"/>
      <c r="BR136" s="63"/>
      <c r="BS136" s="63"/>
      <c r="BT136" s="63"/>
      <c r="BU136" s="63"/>
      <c r="BV136" s="63"/>
      <c r="BW136" s="63"/>
      <c r="BX136" s="63"/>
      <c r="BY136" s="33"/>
      <c r="BZ136" s="33"/>
      <c r="CA136" s="33"/>
      <c r="CB136" s="33"/>
      <c r="CC136" s="2"/>
      <c r="CD136" s="2"/>
      <c r="CE136" s="2"/>
      <c r="CF136" s="2"/>
      <c r="CG136" s="2"/>
      <c r="CH136" s="2"/>
      <c r="CI136" s="2"/>
    </row>
    <row r="137" spans="1:87">
      <c r="A137" s="35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 s="63"/>
      <c r="BN137" s="63"/>
      <c r="BO137" s="63"/>
      <c r="BP137" s="63"/>
      <c r="BQ137" s="63"/>
      <c r="BR137" s="63"/>
      <c r="BS137" s="63"/>
      <c r="BT137" s="63"/>
      <c r="BU137" s="63"/>
      <c r="BV137" s="63"/>
      <c r="BW137" s="63"/>
      <c r="BX137" s="63"/>
      <c r="BY137" s="33"/>
      <c r="BZ137" s="33"/>
      <c r="CA137" s="33"/>
      <c r="CB137" s="33"/>
      <c r="CC137" s="2"/>
      <c r="CD137" s="2"/>
      <c r="CE137" s="2"/>
      <c r="CF137" s="2"/>
      <c r="CG137" s="2"/>
      <c r="CH137" s="2"/>
      <c r="CI137" s="2"/>
    </row>
    <row r="138" spans="1:87">
      <c r="A138" s="35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  <c r="AW138" s="63"/>
      <c r="AX138" s="63"/>
      <c r="AY138" s="63"/>
      <c r="AZ138" s="63"/>
      <c r="BA138" s="63"/>
      <c r="BB138" s="63"/>
      <c r="BC138" s="63"/>
      <c r="BD138" s="63"/>
      <c r="BE138" s="63"/>
      <c r="BF138" s="63"/>
      <c r="BG138" s="63"/>
      <c r="BH138" s="63"/>
      <c r="BI138" s="63"/>
      <c r="BJ138" s="63"/>
      <c r="BK138" s="63"/>
      <c r="BL138" s="63"/>
      <c r="BM138" s="63"/>
      <c r="BN138" s="63"/>
      <c r="BO138" s="63"/>
      <c r="BP138" s="63"/>
      <c r="BQ138" s="63"/>
      <c r="BR138" s="63"/>
      <c r="BS138" s="63"/>
      <c r="BT138" s="63"/>
      <c r="BU138" s="63"/>
      <c r="BV138" s="63"/>
      <c r="BW138" s="63"/>
      <c r="BX138" s="63"/>
      <c r="BY138" s="33"/>
      <c r="BZ138" s="33"/>
      <c r="CA138" s="33"/>
      <c r="CB138" s="33"/>
      <c r="CC138" s="2"/>
      <c r="CD138" s="2"/>
      <c r="CE138" s="2"/>
      <c r="CF138" s="2"/>
      <c r="CG138" s="2"/>
      <c r="CH138" s="2"/>
      <c r="CI138" s="2"/>
    </row>
    <row r="139" spans="1:87">
      <c r="A139" s="35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3"/>
      <c r="AT139" s="63"/>
      <c r="AU139" s="63"/>
      <c r="AV139" s="63"/>
      <c r="AW139" s="63"/>
      <c r="AX139" s="63"/>
      <c r="AY139" s="63"/>
      <c r="AZ139" s="63"/>
      <c r="BA139" s="63"/>
      <c r="BB139" s="63"/>
      <c r="BC139" s="63"/>
      <c r="BD139" s="63"/>
      <c r="BE139" s="63"/>
      <c r="BF139" s="63"/>
      <c r="BG139" s="63"/>
      <c r="BH139" s="63"/>
      <c r="BI139" s="63"/>
      <c r="BJ139" s="63"/>
      <c r="BK139" s="63"/>
      <c r="BL139" s="63"/>
      <c r="BM139" s="63"/>
      <c r="BN139" s="63"/>
      <c r="BO139" s="63"/>
      <c r="BP139" s="63"/>
      <c r="BQ139" s="63"/>
      <c r="BR139" s="63"/>
      <c r="BS139" s="63"/>
      <c r="BT139" s="63"/>
      <c r="BU139" s="63"/>
      <c r="BV139" s="63"/>
      <c r="BW139" s="63"/>
      <c r="BX139" s="63"/>
      <c r="BY139" s="33"/>
      <c r="BZ139" s="33"/>
      <c r="CA139" s="33"/>
      <c r="CB139" s="33"/>
      <c r="CC139" s="2"/>
      <c r="CD139" s="2"/>
      <c r="CE139" s="2"/>
      <c r="CF139" s="2"/>
      <c r="CG139" s="2"/>
      <c r="CH139" s="2"/>
      <c r="CI139" s="2"/>
    </row>
    <row r="140" spans="1:87">
      <c r="A140" s="35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4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8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8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33"/>
      <c r="BZ140" s="33"/>
      <c r="CA140" s="33"/>
      <c r="CB140" s="33"/>
      <c r="CC140" s="2"/>
      <c r="CD140" s="2"/>
      <c r="CE140" s="2"/>
      <c r="CF140" s="2"/>
      <c r="CG140" s="2"/>
      <c r="CH140" s="2"/>
      <c r="CI140" s="2"/>
    </row>
    <row r="141" spans="1:87">
      <c r="A141" s="35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35"/>
      <c r="BZ141" s="35"/>
      <c r="CA141" s="35"/>
      <c r="CB141" s="35"/>
    </row>
    <row r="142" spans="1:87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  <c r="AX142" s="60"/>
      <c r="AY142" s="60"/>
      <c r="AZ142" s="60"/>
      <c r="BA142" s="60"/>
      <c r="BB142" s="60"/>
      <c r="BC142" s="60"/>
      <c r="BD142" s="60"/>
      <c r="BE142" s="60"/>
      <c r="BF142" s="60"/>
      <c r="BG142" s="60"/>
      <c r="BH142" s="60"/>
      <c r="BI142" s="60"/>
      <c r="BJ142" s="60"/>
      <c r="BK142" s="60"/>
      <c r="BL142" s="60"/>
      <c r="BM142" s="60"/>
      <c r="BN142" s="60"/>
      <c r="BO142" s="60"/>
      <c r="BP142" s="60"/>
      <c r="BQ142" s="60"/>
      <c r="BR142" s="60"/>
      <c r="BS142" s="60"/>
      <c r="BT142" s="60"/>
      <c r="BU142" s="60"/>
      <c r="BV142" s="60"/>
      <c r="BW142" s="60"/>
      <c r="BX142" s="60"/>
      <c r="BY142" s="35"/>
      <c r="BZ142" s="35"/>
      <c r="CA142" s="35"/>
      <c r="CB142" s="35"/>
    </row>
    <row r="143" spans="1:87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/>
      <c r="BH143" s="60"/>
      <c r="BI143" s="60"/>
      <c r="BJ143" s="60"/>
      <c r="BK143" s="60"/>
      <c r="BL143" s="60"/>
      <c r="BM143" s="60"/>
      <c r="BN143" s="60"/>
      <c r="BO143" s="60"/>
      <c r="BP143" s="60"/>
      <c r="BQ143" s="60"/>
      <c r="BR143" s="60"/>
      <c r="BS143" s="60"/>
      <c r="BT143" s="60"/>
      <c r="BU143" s="60"/>
      <c r="BV143" s="60"/>
      <c r="BW143" s="60"/>
      <c r="BX143" s="60"/>
      <c r="BY143" s="35"/>
      <c r="BZ143" s="35"/>
      <c r="CA143" s="35"/>
      <c r="CB143" s="35"/>
    </row>
    <row r="144" spans="1:87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  <c r="BJ144" s="60"/>
      <c r="BK144" s="60"/>
      <c r="BL144" s="60"/>
      <c r="BM144" s="60"/>
      <c r="BN144" s="60"/>
      <c r="BO144" s="60"/>
      <c r="BP144" s="60"/>
      <c r="BQ144" s="60"/>
      <c r="BR144" s="60"/>
      <c r="BS144" s="60"/>
      <c r="BT144" s="60"/>
      <c r="BU144" s="60"/>
      <c r="BV144" s="60"/>
      <c r="BW144" s="60"/>
      <c r="BX144" s="60"/>
      <c r="BY144" s="35"/>
      <c r="BZ144" s="35"/>
      <c r="CA144" s="35"/>
      <c r="CB144" s="35"/>
    </row>
    <row r="145" spans="1:80">
      <c r="A145" s="35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  <c r="BJ145" s="60"/>
      <c r="BK145" s="60"/>
      <c r="BL145" s="60"/>
      <c r="BM145" s="60"/>
      <c r="BN145" s="60"/>
      <c r="BO145" s="60"/>
      <c r="BP145" s="60"/>
      <c r="BQ145" s="60"/>
      <c r="BR145" s="60"/>
      <c r="BS145" s="60"/>
      <c r="BT145" s="60"/>
      <c r="BU145" s="60"/>
      <c r="BV145" s="60"/>
      <c r="BW145" s="60"/>
      <c r="BX145" s="60"/>
      <c r="BY145" s="35"/>
      <c r="BZ145" s="35"/>
      <c r="CA145" s="35"/>
      <c r="CB145" s="35"/>
    </row>
    <row r="146" spans="1:80">
      <c r="A146" s="76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  <c r="BJ146" s="60"/>
      <c r="BK146" s="60"/>
      <c r="BL146" s="60"/>
      <c r="BM146" s="60"/>
      <c r="BN146" s="60"/>
      <c r="BO146" s="60"/>
      <c r="BP146" s="60"/>
      <c r="BQ146" s="60"/>
      <c r="BR146" s="60"/>
      <c r="BS146" s="60"/>
      <c r="BT146" s="60"/>
      <c r="BU146" s="60"/>
      <c r="BV146" s="60"/>
      <c r="BW146" s="60"/>
      <c r="BX146" s="60"/>
      <c r="BY146" s="35"/>
      <c r="BZ146" s="35"/>
      <c r="CA146" s="35"/>
      <c r="CB146" s="35"/>
    </row>
    <row r="147" spans="1:80">
      <c r="A147" s="35"/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35"/>
      <c r="BZ147" s="35"/>
      <c r="CA147" s="35"/>
      <c r="CB147" s="35"/>
    </row>
    <row r="148" spans="1:80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35"/>
      <c r="BZ148" s="35"/>
      <c r="CA148" s="35"/>
      <c r="CB148" s="35"/>
    </row>
    <row r="149" spans="1:80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35"/>
      <c r="BZ149" s="35"/>
      <c r="CA149" s="35"/>
      <c r="CB149" s="35"/>
    </row>
    <row r="150" spans="1:80">
      <c r="A150" s="35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35"/>
      <c r="BZ150" s="35"/>
      <c r="CA150" s="35"/>
      <c r="CB150" s="35"/>
    </row>
    <row r="151" spans="1:80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35"/>
      <c r="BZ151" s="35"/>
      <c r="CA151" s="35"/>
      <c r="CB151" s="35"/>
    </row>
    <row r="152" spans="1:80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35"/>
      <c r="BZ152" s="35"/>
      <c r="CA152" s="35"/>
      <c r="CB152" s="35"/>
    </row>
    <row r="153" spans="1:80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35"/>
      <c r="BZ153" s="35"/>
      <c r="CA153" s="35"/>
      <c r="CB153" s="35"/>
    </row>
    <row r="154" spans="1:80">
      <c r="A154" s="35"/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35"/>
      <c r="BZ154" s="35"/>
      <c r="CA154" s="35"/>
      <c r="CB154" s="35"/>
    </row>
    <row r="155" spans="1:80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35"/>
      <c r="BZ155" s="35"/>
      <c r="CA155" s="35"/>
      <c r="CB155" s="35"/>
    </row>
    <row r="156" spans="1:80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35"/>
      <c r="BZ156" s="35"/>
      <c r="CA156" s="35"/>
      <c r="CB156" s="35"/>
    </row>
    <row r="157" spans="1:80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35"/>
      <c r="BZ157" s="35"/>
      <c r="CA157" s="35"/>
      <c r="CB157" s="35"/>
    </row>
    <row r="158" spans="1:80">
      <c r="A158" s="35"/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35"/>
      <c r="BZ158" s="35"/>
      <c r="CA158" s="35"/>
      <c r="CB158" s="35"/>
    </row>
    <row r="159" spans="1:80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35"/>
      <c r="BZ159" s="35"/>
      <c r="CA159" s="35"/>
      <c r="CB159" s="35"/>
    </row>
    <row r="160" spans="1:80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35"/>
      <c r="BZ160" s="35"/>
      <c r="CA160" s="35"/>
      <c r="CB160" s="35"/>
    </row>
    <row r="161" spans="1:80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35"/>
      <c r="BZ161" s="35"/>
      <c r="CA161" s="35"/>
      <c r="CB161" s="35"/>
    </row>
    <row r="162" spans="1:80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35"/>
      <c r="BZ162" s="35"/>
      <c r="CA162" s="35"/>
      <c r="CB162" s="35"/>
    </row>
    <row r="163" spans="1:80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35"/>
      <c r="BZ163" s="35"/>
      <c r="CA163" s="35"/>
      <c r="CB163" s="35"/>
    </row>
    <row r="164" spans="1:80">
      <c r="A164" s="35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35"/>
      <c r="BZ164" s="35"/>
      <c r="CA164" s="35"/>
      <c r="CB164" s="35"/>
    </row>
    <row r="165" spans="1:80">
      <c r="A165" s="35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35"/>
      <c r="BZ165" s="35"/>
      <c r="CA165" s="35"/>
      <c r="CB165" s="35"/>
    </row>
    <row r="166" spans="1:80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  <c r="AX166" s="60"/>
      <c r="AY166" s="60"/>
      <c r="AZ166" s="60"/>
      <c r="BA166" s="60"/>
      <c r="BB166" s="60"/>
      <c r="BC166" s="60"/>
      <c r="BD166" s="60"/>
      <c r="BE166" s="60"/>
      <c r="BF166" s="60"/>
      <c r="BG166" s="60"/>
      <c r="BH166" s="60"/>
      <c r="BI166" s="60"/>
      <c r="BJ166" s="60"/>
      <c r="BK166" s="60"/>
      <c r="BL166" s="60"/>
      <c r="BM166" s="60"/>
      <c r="BN166" s="60"/>
      <c r="BO166" s="60"/>
      <c r="BP166" s="60"/>
      <c r="BQ166" s="60"/>
      <c r="BR166" s="60"/>
      <c r="BS166" s="60"/>
      <c r="BT166" s="60"/>
      <c r="BU166" s="60"/>
      <c r="BV166" s="60"/>
      <c r="BW166" s="60"/>
      <c r="BX166" s="60"/>
      <c r="BY166" s="35"/>
      <c r="BZ166" s="35"/>
      <c r="CA166" s="35"/>
      <c r="CB166" s="35"/>
    </row>
    <row r="167" spans="1:80">
      <c r="A167" s="35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  <c r="AX167" s="60"/>
      <c r="AY167" s="60"/>
      <c r="AZ167" s="60"/>
      <c r="BA167" s="60"/>
      <c r="BB167" s="60"/>
      <c r="BC167" s="60"/>
      <c r="BD167" s="60"/>
      <c r="BE167" s="60"/>
      <c r="BF167" s="60"/>
      <c r="BG167" s="60"/>
      <c r="BH167" s="60"/>
      <c r="BI167" s="60"/>
      <c r="BJ167" s="60"/>
      <c r="BK167" s="60"/>
      <c r="BL167" s="60"/>
      <c r="BM167" s="60"/>
      <c r="BN167" s="60"/>
      <c r="BO167" s="60"/>
      <c r="BP167" s="60"/>
      <c r="BQ167" s="60"/>
      <c r="BR167" s="60"/>
      <c r="BS167" s="60"/>
      <c r="BT167" s="60"/>
      <c r="BU167" s="60"/>
      <c r="BV167" s="60"/>
      <c r="BW167" s="60"/>
      <c r="BX167" s="60"/>
      <c r="BY167" s="35"/>
      <c r="BZ167" s="35"/>
      <c r="CA167" s="35"/>
      <c r="CB167" s="35"/>
    </row>
    <row r="168" spans="1:80">
      <c r="A168" s="35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35"/>
      <c r="BZ168" s="35"/>
      <c r="CA168" s="35"/>
      <c r="CB168" s="35"/>
    </row>
    <row r="169" spans="1:80">
      <c r="A169" s="35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35"/>
      <c r="BZ169" s="35"/>
      <c r="CA169" s="35"/>
      <c r="CB169" s="35"/>
    </row>
    <row r="170" spans="1:80">
      <c r="A170" s="35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35"/>
      <c r="BZ170" s="35"/>
      <c r="CA170" s="35"/>
      <c r="CB170" s="35"/>
    </row>
    <row r="171" spans="1:80">
      <c r="A171" s="35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35"/>
      <c r="BZ171" s="35"/>
      <c r="CA171" s="35"/>
      <c r="CB171" s="35"/>
    </row>
    <row r="172" spans="1:80">
      <c r="A172" s="35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35"/>
      <c r="BZ172" s="35"/>
      <c r="CA172" s="35"/>
      <c r="CB172" s="35"/>
    </row>
    <row r="173" spans="1:80">
      <c r="A173" s="35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35"/>
      <c r="BZ173" s="35"/>
      <c r="CA173" s="35"/>
      <c r="CB173" s="35"/>
    </row>
    <row r="174" spans="1:80">
      <c r="A174" s="35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77"/>
      <c r="BR174" s="77"/>
      <c r="BS174" s="77"/>
      <c r="BT174" s="77"/>
      <c r="BU174" s="77"/>
      <c r="BV174" s="77"/>
      <c r="BW174" s="77"/>
      <c r="BX174" s="77"/>
      <c r="BY174" s="35"/>
      <c r="BZ174" s="35"/>
      <c r="CA174" s="35"/>
      <c r="CB174" s="35"/>
    </row>
    <row r="175" spans="1:80">
      <c r="A175" s="35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35"/>
      <c r="BZ175" s="35"/>
      <c r="CA175" s="35"/>
      <c r="CB175" s="35"/>
    </row>
    <row r="176" spans="1:80">
      <c r="A176" s="35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/>
      <c r="BH176" s="60"/>
      <c r="BI176" s="60"/>
      <c r="BJ176" s="60"/>
      <c r="BK176" s="60"/>
      <c r="BL176" s="60"/>
      <c r="BM176" s="60"/>
      <c r="BN176" s="60"/>
      <c r="BO176" s="60"/>
      <c r="BP176" s="60"/>
      <c r="BQ176" s="60"/>
      <c r="BR176" s="60"/>
      <c r="BS176" s="60"/>
      <c r="BT176" s="60"/>
      <c r="BU176" s="60"/>
      <c r="BV176" s="60"/>
      <c r="BW176" s="60"/>
      <c r="BX176" s="60"/>
      <c r="BY176" s="35"/>
      <c r="BZ176" s="35"/>
      <c r="CA176" s="35"/>
      <c r="CB176" s="35"/>
    </row>
    <row r="177" spans="1:80">
      <c r="A177" s="35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  <c r="BH177" s="60"/>
      <c r="BI177" s="60"/>
      <c r="BJ177" s="60"/>
      <c r="BK177" s="60"/>
      <c r="BL177" s="60"/>
      <c r="BM177" s="60"/>
      <c r="BN177" s="60"/>
      <c r="BO177" s="60"/>
      <c r="BP177" s="60"/>
      <c r="BQ177" s="60"/>
      <c r="BR177" s="60"/>
      <c r="BS177" s="60"/>
      <c r="BT177" s="60"/>
      <c r="BU177" s="60"/>
      <c r="BV177" s="60"/>
      <c r="BW177" s="60"/>
      <c r="BX177" s="60"/>
      <c r="BY177" s="35"/>
      <c r="BZ177" s="35"/>
      <c r="CA177" s="35"/>
      <c r="CB177" s="35"/>
    </row>
    <row r="178" spans="1:80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  <c r="BL178" s="60"/>
      <c r="BM178" s="60"/>
      <c r="BN178" s="60"/>
      <c r="BO178" s="60"/>
      <c r="BP178" s="60"/>
      <c r="BQ178" s="60"/>
      <c r="BR178" s="60"/>
      <c r="BS178" s="60"/>
      <c r="BT178" s="60"/>
      <c r="BU178" s="60"/>
      <c r="BV178" s="60"/>
      <c r="BW178" s="60"/>
      <c r="BX178" s="60"/>
      <c r="BY178" s="35"/>
      <c r="BZ178" s="35"/>
      <c r="CA178" s="35"/>
      <c r="CB178" s="35"/>
    </row>
    <row r="179" spans="1:80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60"/>
      <c r="BO179" s="60"/>
      <c r="BP179" s="60"/>
      <c r="BQ179" s="60"/>
      <c r="BR179" s="60"/>
      <c r="BS179" s="60"/>
      <c r="BT179" s="60"/>
      <c r="BU179" s="60"/>
      <c r="BV179" s="60"/>
      <c r="BW179" s="60"/>
      <c r="BX179" s="60"/>
      <c r="BY179" s="35"/>
      <c r="BZ179" s="35"/>
      <c r="CA179" s="35"/>
      <c r="CB179" s="35"/>
    </row>
    <row r="180" spans="1:80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60"/>
      <c r="BO180" s="60"/>
      <c r="BP180" s="60"/>
      <c r="BQ180" s="60"/>
      <c r="BR180" s="60"/>
      <c r="BS180" s="60"/>
      <c r="BT180" s="60"/>
      <c r="BU180" s="60"/>
      <c r="BV180" s="60"/>
      <c r="BW180" s="60"/>
      <c r="BX180" s="60"/>
      <c r="BY180" s="35"/>
      <c r="BZ180" s="35"/>
      <c r="CA180" s="35"/>
      <c r="CB180" s="35"/>
    </row>
    <row r="181" spans="1:80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60"/>
      <c r="BO181" s="60"/>
      <c r="BP181" s="60"/>
      <c r="BQ181" s="60"/>
      <c r="BR181" s="60"/>
      <c r="BS181" s="60"/>
      <c r="BT181" s="60"/>
      <c r="BU181" s="60"/>
      <c r="BV181" s="60"/>
      <c r="BW181" s="60"/>
      <c r="BX181" s="60"/>
      <c r="BY181" s="35"/>
      <c r="BZ181" s="35"/>
      <c r="CA181" s="35"/>
      <c r="CB181" s="35"/>
    </row>
    <row r="182" spans="1:80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60"/>
      <c r="BO182" s="60"/>
      <c r="BP182" s="60"/>
      <c r="BQ182" s="60"/>
      <c r="BR182" s="60"/>
      <c r="BS182" s="60"/>
      <c r="BT182" s="60"/>
      <c r="BU182" s="60"/>
      <c r="BV182" s="60"/>
      <c r="BW182" s="60"/>
      <c r="BX182" s="60"/>
      <c r="BY182" s="35"/>
      <c r="BZ182" s="35"/>
      <c r="CA182" s="35"/>
      <c r="CB182" s="35"/>
    </row>
    <row r="183" spans="1:80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  <c r="BC183" s="60"/>
      <c r="BD183" s="60"/>
      <c r="BE183" s="60"/>
      <c r="BF183" s="60"/>
      <c r="BG183" s="60"/>
      <c r="BH183" s="60"/>
      <c r="BI183" s="60"/>
      <c r="BJ183" s="60"/>
      <c r="BK183" s="60"/>
      <c r="BL183" s="60"/>
      <c r="BM183" s="60"/>
      <c r="BN183" s="60"/>
      <c r="BO183" s="60"/>
      <c r="BP183" s="60"/>
      <c r="BQ183" s="60"/>
      <c r="BR183" s="60"/>
      <c r="BS183" s="60"/>
      <c r="BT183" s="60"/>
      <c r="BU183" s="60"/>
      <c r="BV183" s="60"/>
      <c r="BW183" s="60"/>
      <c r="BX183" s="60"/>
      <c r="BY183" s="35"/>
      <c r="BZ183" s="35"/>
      <c r="CA183" s="35"/>
      <c r="CB183" s="35"/>
    </row>
    <row r="184" spans="1:80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60"/>
      <c r="BO184" s="60"/>
      <c r="BP184" s="60"/>
      <c r="BQ184" s="60"/>
      <c r="BR184" s="60"/>
      <c r="BS184" s="60"/>
      <c r="BT184" s="60"/>
      <c r="BU184" s="60"/>
      <c r="BV184" s="60"/>
      <c r="BW184" s="60"/>
      <c r="BX184" s="60"/>
      <c r="BY184" s="35"/>
      <c r="BZ184" s="35"/>
      <c r="CA184" s="35"/>
      <c r="CB184" s="35"/>
    </row>
    <row r="185" spans="1:80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60"/>
      <c r="BO185" s="60"/>
      <c r="BP185" s="60"/>
      <c r="BQ185" s="60"/>
      <c r="BR185" s="60"/>
      <c r="BS185" s="60"/>
      <c r="BT185" s="60"/>
      <c r="BU185" s="60"/>
      <c r="BV185" s="60"/>
      <c r="BW185" s="60"/>
      <c r="BX185" s="60"/>
      <c r="BY185" s="35"/>
      <c r="BZ185" s="35"/>
      <c r="CA185" s="35"/>
      <c r="CB185" s="35"/>
    </row>
    <row r="186" spans="1:80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60"/>
      <c r="BO186" s="60"/>
      <c r="BP186" s="60"/>
      <c r="BQ186" s="60"/>
      <c r="BR186" s="60"/>
      <c r="BS186" s="60"/>
      <c r="BT186" s="60"/>
      <c r="BU186" s="60"/>
      <c r="BV186" s="60"/>
      <c r="BW186" s="60"/>
      <c r="BX186" s="60"/>
      <c r="BY186" s="35"/>
      <c r="BZ186" s="35"/>
      <c r="CA186" s="35"/>
      <c r="CB186" s="35"/>
    </row>
    <row r="187" spans="1:80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60"/>
      <c r="BO187" s="60"/>
      <c r="BP187" s="60"/>
      <c r="BQ187" s="60"/>
      <c r="BR187" s="60"/>
      <c r="BS187" s="60"/>
      <c r="BT187" s="60"/>
      <c r="BU187" s="60"/>
      <c r="BV187" s="60"/>
      <c r="BW187" s="60"/>
      <c r="BX187" s="60"/>
      <c r="BY187" s="35"/>
      <c r="BZ187" s="35"/>
      <c r="CA187" s="35"/>
      <c r="CB187" s="35"/>
    </row>
    <row r="188" spans="1:80">
      <c r="BN188" s="60"/>
      <c r="BO188" s="60"/>
      <c r="BP188" s="60"/>
      <c r="BQ188" s="60"/>
      <c r="BR188" s="60"/>
      <c r="BS188" s="60"/>
      <c r="BT188" s="60"/>
      <c r="BU188" s="60"/>
      <c r="BV188" s="60"/>
      <c r="BW188" s="60"/>
      <c r="BX188" s="60"/>
      <c r="BY188" s="35"/>
      <c r="BZ188" s="35"/>
      <c r="CA188" s="35"/>
      <c r="CB188" s="35"/>
    </row>
    <row r="189" spans="1:80">
      <c r="BN189" s="60"/>
      <c r="BO189" s="60"/>
      <c r="BP189" s="60"/>
      <c r="BQ189" s="60"/>
      <c r="BR189" s="60"/>
      <c r="BS189" s="60"/>
      <c r="BT189" s="60"/>
      <c r="BU189" s="60"/>
      <c r="BV189" s="60"/>
      <c r="BW189" s="60"/>
      <c r="BX189" s="60"/>
      <c r="BY189" s="35"/>
      <c r="BZ189" s="35"/>
      <c r="CA189" s="35"/>
      <c r="CB189" s="35"/>
    </row>
    <row r="190" spans="1:80">
      <c r="BN190" s="60"/>
      <c r="BO190" s="60"/>
      <c r="BP190" s="60"/>
      <c r="BQ190" s="60"/>
      <c r="BR190" s="60"/>
      <c r="BS190" s="60"/>
      <c r="BT190" s="60"/>
      <c r="BU190" s="60"/>
      <c r="BV190" s="60"/>
      <c r="BW190" s="60"/>
      <c r="BX190" s="60"/>
      <c r="BY190" s="35"/>
      <c r="BZ190" s="35"/>
      <c r="CA190" s="35"/>
      <c r="CB190" s="35"/>
    </row>
    <row r="191" spans="1:80"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35"/>
      <c r="BZ191" s="35"/>
      <c r="CA191" s="35"/>
      <c r="CB191" s="35"/>
    </row>
  </sheetData>
  <mergeCells count="15">
    <mergeCell ref="BG6:BM6"/>
    <mergeCell ref="BN6:BT6"/>
    <mergeCell ref="AE7:BT7"/>
    <mergeCell ref="C6:I6"/>
    <mergeCell ref="J6:P6"/>
    <mergeCell ref="Q6:W6"/>
    <mergeCell ref="X6:AD6"/>
    <mergeCell ref="J7:P7"/>
    <mergeCell ref="Q7:W7"/>
    <mergeCell ref="X7:AD7"/>
    <mergeCell ref="AE6:AK6"/>
    <mergeCell ref="C7:I7"/>
    <mergeCell ref="AL6:AR6"/>
    <mergeCell ref="AS6:AY6"/>
    <mergeCell ref="AZ6:BF6"/>
  </mergeCells>
  <hyperlinks>
    <hyperlink ref="A3" location="Menu!A4" display="Menu"/>
  </hyperlinks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CCFFFF"/>
    <pageSetUpPr fitToPage="1"/>
  </sheetPr>
  <dimension ref="A1:AG100"/>
  <sheetViews>
    <sheetView showGridLines="0" zoomScale="85" zoomScaleNormal="85" workbookViewId="0">
      <pane xSplit="2" topLeftCell="C1" activePane="topRight" state="frozen"/>
      <selection activeCell="B9" sqref="B9"/>
      <selection pane="topRight" activeCell="D9" sqref="D9"/>
    </sheetView>
  </sheetViews>
  <sheetFormatPr defaultRowHeight="12.75"/>
  <cols>
    <col min="1" max="1" width="3.7109375" style="88" customWidth="1"/>
    <col min="2" max="2" width="55.7109375" style="88" customWidth="1"/>
    <col min="3" max="9" width="13.7109375" style="88" customWidth="1"/>
    <col min="10" max="10" width="13.28515625" style="88" customWidth="1"/>
    <col min="11" max="11" width="11.5703125" style="88" bestFit="1" customWidth="1"/>
    <col min="12" max="258" width="9.140625" style="88"/>
    <col min="259" max="259" width="55.7109375" style="88" customWidth="1"/>
    <col min="260" max="265" width="11" style="88" customWidth="1"/>
    <col min="266" max="514" width="9.140625" style="88"/>
    <col min="515" max="515" width="55.7109375" style="88" customWidth="1"/>
    <col min="516" max="521" width="11" style="88" customWidth="1"/>
    <col min="522" max="770" width="9.140625" style="88"/>
    <col min="771" max="771" width="55.7109375" style="88" customWidth="1"/>
    <col min="772" max="777" width="11" style="88" customWidth="1"/>
    <col min="778" max="1026" width="9.140625" style="88"/>
    <col min="1027" max="1027" width="55.7109375" style="88" customWidth="1"/>
    <col min="1028" max="1033" width="11" style="88" customWidth="1"/>
    <col min="1034" max="1282" width="9.140625" style="88"/>
    <col min="1283" max="1283" width="55.7109375" style="88" customWidth="1"/>
    <col min="1284" max="1289" width="11" style="88" customWidth="1"/>
    <col min="1290" max="1538" width="9.140625" style="88"/>
    <col min="1539" max="1539" width="55.7109375" style="88" customWidth="1"/>
    <col min="1540" max="1545" width="11" style="88" customWidth="1"/>
    <col min="1546" max="1794" width="9.140625" style="88"/>
    <col min="1795" max="1795" width="55.7109375" style="88" customWidth="1"/>
    <col min="1796" max="1801" width="11" style="88" customWidth="1"/>
    <col min="1802" max="2050" width="9.140625" style="88"/>
    <col min="2051" max="2051" width="55.7109375" style="88" customWidth="1"/>
    <col min="2052" max="2057" width="11" style="88" customWidth="1"/>
    <col min="2058" max="2306" width="9.140625" style="88"/>
    <col min="2307" max="2307" width="55.7109375" style="88" customWidth="1"/>
    <col min="2308" max="2313" width="11" style="88" customWidth="1"/>
    <col min="2314" max="2562" width="9.140625" style="88"/>
    <col min="2563" max="2563" width="55.7109375" style="88" customWidth="1"/>
    <col min="2564" max="2569" width="11" style="88" customWidth="1"/>
    <col min="2570" max="2818" width="9.140625" style="88"/>
    <col min="2819" max="2819" width="55.7109375" style="88" customWidth="1"/>
    <col min="2820" max="2825" width="11" style="88" customWidth="1"/>
    <col min="2826" max="3074" width="9.140625" style="88"/>
    <col min="3075" max="3075" width="55.7109375" style="88" customWidth="1"/>
    <col min="3076" max="3081" width="11" style="88" customWidth="1"/>
    <col min="3082" max="3330" width="9.140625" style="88"/>
    <col min="3331" max="3331" width="55.7109375" style="88" customWidth="1"/>
    <col min="3332" max="3337" width="11" style="88" customWidth="1"/>
    <col min="3338" max="3586" width="9.140625" style="88"/>
    <col min="3587" max="3587" width="55.7109375" style="88" customWidth="1"/>
    <col min="3588" max="3593" width="11" style="88" customWidth="1"/>
    <col min="3594" max="3842" width="9.140625" style="88"/>
    <col min="3843" max="3843" width="55.7109375" style="88" customWidth="1"/>
    <col min="3844" max="3849" width="11" style="88" customWidth="1"/>
    <col min="3850" max="4098" width="9.140625" style="88"/>
    <col min="4099" max="4099" width="55.7109375" style="88" customWidth="1"/>
    <col min="4100" max="4105" width="11" style="88" customWidth="1"/>
    <col min="4106" max="4354" width="9.140625" style="88"/>
    <col min="4355" max="4355" width="55.7109375" style="88" customWidth="1"/>
    <col min="4356" max="4361" width="11" style="88" customWidth="1"/>
    <col min="4362" max="4610" width="9.140625" style="88"/>
    <col min="4611" max="4611" width="55.7109375" style="88" customWidth="1"/>
    <col min="4612" max="4617" width="11" style="88" customWidth="1"/>
    <col min="4618" max="4866" width="9.140625" style="88"/>
    <col min="4867" max="4867" width="55.7109375" style="88" customWidth="1"/>
    <col min="4868" max="4873" width="11" style="88" customWidth="1"/>
    <col min="4874" max="5122" width="9.140625" style="88"/>
    <col min="5123" max="5123" width="55.7109375" style="88" customWidth="1"/>
    <col min="5124" max="5129" width="11" style="88" customWidth="1"/>
    <col min="5130" max="5378" width="9.140625" style="88"/>
    <col min="5379" max="5379" width="55.7109375" style="88" customWidth="1"/>
    <col min="5380" max="5385" width="11" style="88" customWidth="1"/>
    <col min="5386" max="5634" width="9.140625" style="88"/>
    <col min="5635" max="5635" width="55.7109375" style="88" customWidth="1"/>
    <col min="5636" max="5641" width="11" style="88" customWidth="1"/>
    <col min="5642" max="5890" width="9.140625" style="88"/>
    <col min="5891" max="5891" width="55.7109375" style="88" customWidth="1"/>
    <col min="5892" max="5897" width="11" style="88" customWidth="1"/>
    <col min="5898" max="6146" width="9.140625" style="88"/>
    <col min="6147" max="6147" width="55.7109375" style="88" customWidth="1"/>
    <col min="6148" max="6153" width="11" style="88" customWidth="1"/>
    <col min="6154" max="6402" width="9.140625" style="88"/>
    <col min="6403" max="6403" width="55.7109375" style="88" customWidth="1"/>
    <col min="6404" max="6409" width="11" style="88" customWidth="1"/>
    <col min="6410" max="6658" width="9.140625" style="88"/>
    <col min="6659" max="6659" width="55.7109375" style="88" customWidth="1"/>
    <col min="6660" max="6665" width="11" style="88" customWidth="1"/>
    <col min="6666" max="6914" width="9.140625" style="88"/>
    <col min="6915" max="6915" width="55.7109375" style="88" customWidth="1"/>
    <col min="6916" max="6921" width="11" style="88" customWidth="1"/>
    <col min="6922" max="7170" width="9.140625" style="88"/>
    <col min="7171" max="7171" width="55.7109375" style="88" customWidth="1"/>
    <col min="7172" max="7177" width="11" style="88" customWidth="1"/>
    <col min="7178" max="7426" width="9.140625" style="88"/>
    <col min="7427" max="7427" width="55.7109375" style="88" customWidth="1"/>
    <col min="7428" max="7433" width="11" style="88" customWidth="1"/>
    <col min="7434" max="7682" width="9.140625" style="88"/>
    <col min="7683" max="7683" width="55.7109375" style="88" customWidth="1"/>
    <col min="7684" max="7689" width="11" style="88" customWidth="1"/>
    <col min="7690" max="7938" width="9.140625" style="88"/>
    <col min="7939" max="7939" width="55.7109375" style="88" customWidth="1"/>
    <col min="7940" max="7945" width="11" style="88" customWidth="1"/>
    <col min="7946" max="8194" width="9.140625" style="88"/>
    <col min="8195" max="8195" width="55.7109375" style="88" customWidth="1"/>
    <col min="8196" max="8201" width="11" style="88" customWidth="1"/>
    <col min="8202" max="8450" width="9.140625" style="88"/>
    <col min="8451" max="8451" width="55.7109375" style="88" customWidth="1"/>
    <col min="8452" max="8457" width="11" style="88" customWidth="1"/>
    <col min="8458" max="8706" width="9.140625" style="88"/>
    <col min="8707" max="8707" width="55.7109375" style="88" customWidth="1"/>
    <col min="8708" max="8713" width="11" style="88" customWidth="1"/>
    <col min="8714" max="8962" width="9.140625" style="88"/>
    <col min="8963" max="8963" width="55.7109375" style="88" customWidth="1"/>
    <col min="8964" max="8969" width="11" style="88" customWidth="1"/>
    <col min="8970" max="9218" width="9.140625" style="88"/>
    <col min="9219" max="9219" width="55.7109375" style="88" customWidth="1"/>
    <col min="9220" max="9225" width="11" style="88" customWidth="1"/>
    <col min="9226" max="9474" width="9.140625" style="88"/>
    <col min="9475" max="9475" width="55.7109375" style="88" customWidth="1"/>
    <col min="9476" max="9481" width="11" style="88" customWidth="1"/>
    <col min="9482" max="9730" width="9.140625" style="88"/>
    <col min="9731" max="9731" width="55.7109375" style="88" customWidth="1"/>
    <col min="9732" max="9737" width="11" style="88" customWidth="1"/>
    <col min="9738" max="9986" width="9.140625" style="88"/>
    <col min="9987" max="9987" width="55.7109375" style="88" customWidth="1"/>
    <col min="9988" max="9993" width="11" style="88" customWidth="1"/>
    <col min="9994" max="10242" width="9.140625" style="88"/>
    <col min="10243" max="10243" width="55.7109375" style="88" customWidth="1"/>
    <col min="10244" max="10249" width="11" style="88" customWidth="1"/>
    <col min="10250" max="10498" width="9.140625" style="88"/>
    <col min="10499" max="10499" width="55.7109375" style="88" customWidth="1"/>
    <col min="10500" max="10505" width="11" style="88" customWidth="1"/>
    <col min="10506" max="10754" width="9.140625" style="88"/>
    <col min="10755" max="10755" width="55.7109375" style="88" customWidth="1"/>
    <col min="10756" max="10761" width="11" style="88" customWidth="1"/>
    <col min="10762" max="11010" width="9.140625" style="88"/>
    <col min="11011" max="11011" width="55.7109375" style="88" customWidth="1"/>
    <col min="11012" max="11017" width="11" style="88" customWidth="1"/>
    <col min="11018" max="11266" width="9.140625" style="88"/>
    <col min="11267" max="11267" width="55.7109375" style="88" customWidth="1"/>
    <col min="11268" max="11273" width="11" style="88" customWidth="1"/>
    <col min="11274" max="11522" width="9.140625" style="88"/>
    <col min="11523" max="11523" width="55.7109375" style="88" customWidth="1"/>
    <col min="11524" max="11529" width="11" style="88" customWidth="1"/>
    <col min="11530" max="11778" width="9.140625" style="88"/>
    <col min="11779" max="11779" width="55.7109375" style="88" customWidth="1"/>
    <col min="11780" max="11785" width="11" style="88" customWidth="1"/>
    <col min="11786" max="12034" width="9.140625" style="88"/>
    <col min="12035" max="12035" width="55.7109375" style="88" customWidth="1"/>
    <col min="12036" max="12041" width="11" style="88" customWidth="1"/>
    <col min="12042" max="12290" width="9.140625" style="88"/>
    <col min="12291" max="12291" width="55.7109375" style="88" customWidth="1"/>
    <col min="12292" max="12297" width="11" style="88" customWidth="1"/>
    <col min="12298" max="12546" width="9.140625" style="88"/>
    <col min="12547" max="12547" width="55.7109375" style="88" customWidth="1"/>
    <col min="12548" max="12553" width="11" style="88" customWidth="1"/>
    <col min="12554" max="12802" width="9.140625" style="88"/>
    <col min="12803" max="12803" width="55.7109375" style="88" customWidth="1"/>
    <col min="12804" max="12809" width="11" style="88" customWidth="1"/>
    <col min="12810" max="13058" width="9.140625" style="88"/>
    <col min="13059" max="13059" width="55.7109375" style="88" customWidth="1"/>
    <col min="13060" max="13065" width="11" style="88" customWidth="1"/>
    <col min="13066" max="13314" width="9.140625" style="88"/>
    <col min="13315" max="13315" width="55.7109375" style="88" customWidth="1"/>
    <col min="13316" max="13321" width="11" style="88" customWidth="1"/>
    <col min="13322" max="13570" width="9.140625" style="88"/>
    <col min="13571" max="13571" width="55.7109375" style="88" customWidth="1"/>
    <col min="13572" max="13577" width="11" style="88" customWidth="1"/>
    <col min="13578" max="13826" width="9.140625" style="88"/>
    <col min="13827" max="13827" width="55.7109375" style="88" customWidth="1"/>
    <col min="13828" max="13833" width="11" style="88" customWidth="1"/>
    <col min="13834" max="14082" width="9.140625" style="88"/>
    <col min="14083" max="14083" width="55.7109375" style="88" customWidth="1"/>
    <col min="14084" max="14089" width="11" style="88" customWidth="1"/>
    <col min="14090" max="14338" width="9.140625" style="88"/>
    <col min="14339" max="14339" width="55.7109375" style="88" customWidth="1"/>
    <col min="14340" max="14345" width="11" style="88" customWidth="1"/>
    <col min="14346" max="14594" width="9.140625" style="88"/>
    <col min="14595" max="14595" width="55.7109375" style="88" customWidth="1"/>
    <col min="14596" max="14601" width="11" style="88" customWidth="1"/>
    <col min="14602" max="14850" width="9.140625" style="88"/>
    <col min="14851" max="14851" width="55.7109375" style="88" customWidth="1"/>
    <col min="14852" max="14857" width="11" style="88" customWidth="1"/>
    <col min="14858" max="15106" width="9.140625" style="88"/>
    <col min="15107" max="15107" width="55.7109375" style="88" customWidth="1"/>
    <col min="15108" max="15113" width="11" style="88" customWidth="1"/>
    <col min="15114" max="15362" width="9.140625" style="88"/>
    <col min="15363" max="15363" width="55.7109375" style="88" customWidth="1"/>
    <col min="15364" max="15369" width="11" style="88" customWidth="1"/>
    <col min="15370" max="15618" width="9.140625" style="88"/>
    <col min="15619" max="15619" width="55.7109375" style="88" customWidth="1"/>
    <col min="15620" max="15625" width="11" style="88" customWidth="1"/>
    <col min="15626" max="15874" width="9.140625" style="88"/>
    <col min="15875" max="15875" width="55.7109375" style="88" customWidth="1"/>
    <col min="15876" max="15881" width="11" style="88" customWidth="1"/>
    <col min="15882" max="16130" width="9.140625" style="88"/>
    <col min="16131" max="16131" width="55.7109375" style="88" customWidth="1"/>
    <col min="16132" max="16137" width="11" style="88" customWidth="1"/>
    <col min="16138" max="16384" width="9.140625" style="88"/>
  </cols>
  <sheetData>
    <row r="1" spans="1:33" s="40" customFormat="1" ht="18">
      <c r="A1" s="41" t="str">
        <f>Title!B12</f>
        <v>PAL 2016-20 Revised Proposal - ACS Model</v>
      </c>
      <c r="B1" s="36"/>
      <c r="C1" s="36"/>
      <c r="D1" s="36"/>
      <c r="E1" s="47"/>
      <c r="F1" s="48"/>
      <c r="G1" s="37"/>
      <c r="H1" s="48"/>
      <c r="I1" s="48"/>
      <c r="J1" s="49"/>
      <c r="K1" s="49"/>
      <c r="L1" s="49"/>
      <c r="M1" s="49"/>
      <c r="N1" s="49"/>
      <c r="O1" s="49"/>
      <c r="P1" s="49"/>
      <c r="Q1" s="49"/>
      <c r="R1" s="49"/>
      <c r="S1" s="38"/>
      <c r="T1" s="38"/>
      <c r="U1" s="38"/>
      <c r="V1" s="38"/>
      <c r="W1" s="42"/>
      <c r="X1" s="42"/>
      <c r="Y1" s="42"/>
      <c r="Z1" s="42"/>
      <c r="AA1" s="42"/>
      <c r="AB1" s="42"/>
      <c r="AC1" s="38"/>
      <c r="AD1" s="38"/>
      <c r="AE1" s="38"/>
      <c r="AF1" s="42"/>
      <c r="AG1" s="42"/>
    </row>
    <row r="2" spans="1:33" s="40" customFormat="1" ht="15.75">
      <c r="A2" s="43" t="str">
        <f ca="1">MID(CELL("Filename",C1),FIND("]",CELL("Filename",C1))+1,255)</f>
        <v>2015-20 rate summary</v>
      </c>
      <c r="B2" s="43"/>
      <c r="C2" s="43"/>
      <c r="D2" s="43"/>
      <c r="E2" s="50"/>
      <c r="F2" s="51"/>
      <c r="G2" s="51"/>
      <c r="H2" s="51"/>
      <c r="I2" s="51"/>
      <c r="J2" s="52"/>
      <c r="K2" s="52"/>
      <c r="L2" s="52"/>
      <c r="M2" s="52"/>
      <c r="N2" s="52"/>
      <c r="O2" s="52"/>
      <c r="P2" s="52"/>
      <c r="Q2" s="52"/>
      <c r="R2" s="52"/>
      <c r="S2" s="39"/>
      <c r="T2" s="39"/>
      <c r="U2" s="39"/>
      <c r="V2" s="39"/>
      <c r="W2" s="44"/>
      <c r="X2" s="44"/>
      <c r="Y2" s="44"/>
      <c r="Z2" s="44"/>
      <c r="AA2" s="44"/>
      <c r="AB2" s="44"/>
      <c r="AC2" s="39"/>
      <c r="AD2" s="39"/>
      <c r="AE2" s="39"/>
      <c r="AF2" s="44"/>
      <c r="AG2" s="44"/>
    </row>
    <row r="3" spans="1:33" customFormat="1">
      <c r="A3" s="602" t="s">
        <v>2</v>
      </c>
      <c r="B3" s="13"/>
      <c r="C3" s="13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</row>
    <row r="4" spans="1:33" customFormat="1">
      <c r="B4" s="13"/>
      <c r="C4" s="13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</row>
    <row r="5" spans="1:33" customFormat="1" ht="13.5" thickBot="1">
      <c r="D5" s="2"/>
      <c r="E5" s="58"/>
      <c r="F5" s="58"/>
      <c r="G5" s="58"/>
      <c r="H5" s="58"/>
      <c r="I5" s="58"/>
      <c r="J5" s="54"/>
      <c r="K5" s="54"/>
      <c r="L5" s="54"/>
      <c r="M5" s="54"/>
      <c r="N5" s="54"/>
      <c r="O5" s="54"/>
      <c r="P5" s="54"/>
      <c r="Q5" s="54"/>
      <c r="R5" s="54"/>
    </row>
    <row r="6" spans="1:33" ht="63.75">
      <c r="B6" s="833" t="s">
        <v>204</v>
      </c>
      <c r="C6" s="834" t="s">
        <v>295</v>
      </c>
      <c r="D6" s="834">
        <v>2015</v>
      </c>
      <c r="E6" s="834">
        <v>2016</v>
      </c>
      <c r="F6" s="834">
        <v>2017</v>
      </c>
      <c r="G6" s="834">
        <v>2018</v>
      </c>
      <c r="H6" s="834">
        <v>2019</v>
      </c>
      <c r="I6" s="834">
        <v>2020</v>
      </c>
      <c r="J6" s="406" t="s">
        <v>296</v>
      </c>
      <c r="K6" s="596">
        <f>SUM(K8:K68)</f>
        <v>0</v>
      </c>
    </row>
    <row r="7" spans="1:33" ht="16.5" thickBot="1">
      <c r="B7" s="835"/>
      <c r="C7" s="836"/>
      <c r="D7" s="836"/>
      <c r="E7" s="836"/>
      <c r="F7" s="836"/>
      <c r="G7" s="836"/>
      <c r="H7" s="836"/>
      <c r="I7" s="836"/>
      <c r="J7" s="406"/>
      <c r="K7" s="596"/>
    </row>
    <row r="8" spans="1:33" ht="12.75" customHeight="1" thickBot="1">
      <c r="B8" s="300"/>
      <c r="C8" s="300"/>
      <c r="D8" s="1309" t="s">
        <v>84</v>
      </c>
      <c r="E8" s="1309"/>
      <c r="F8" s="1309"/>
      <c r="G8" s="1309"/>
      <c r="H8" s="1309"/>
      <c r="I8" s="1309"/>
    </row>
    <row r="9" spans="1:33">
      <c r="B9" s="332" t="s">
        <v>57</v>
      </c>
      <c r="C9" s="398">
        <f>'ACS 12.1'!AF9</f>
        <v>303.08</v>
      </c>
      <c r="D9" s="323">
        <f>'PAL Mtr Invest ph BH'!N70</f>
        <v>385.94598314665456</v>
      </c>
      <c r="E9" s="323">
        <f>'PAL Mtr Invest ph BH'!O70</f>
        <v>393.55974401082091</v>
      </c>
      <c r="F9" s="323">
        <f>'PAL Mtr Invest ph BH'!P70</f>
        <v>400.50168078262038</v>
      </c>
      <c r="G9" s="323">
        <f>'PAL Mtr Invest ph BH'!Q70</f>
        <v>407.56606525614023</v>
      </c>
      <c r="H9" s="323">
        <f>'PAL Mtr Invest ph BH'!R70</f>
        <v>414.75505726661743</v>
      </c>
      <c r="I9" s="323">
        <f>'PAL Mtr Invest ph BH'!S70</f>
        <v>422.07085474627496</v>
      </c>
      <c r="J9" s="404">
        <f>D9/C9-1</f>
        <v>0.2734129046675946</v>
      </c>
      <c r="K9" s="97"/>
      <c r="M9" s="210"/>
    </row>
    <row r="10" spans="1:33">
      <c r="B10" s="332" t="s">
        <v>58</v>
      </c>
      <c r="C10" s="398">
        <f>'ACS 12.1'!AF10</f>
        <v>331.74</v>
      </c>
      <c r="D10" s="323">
        <f>'PAL Mtr Invest ph AH'!N70</f>
        <v>442.27202268790717</v>
      </c>
      <c r="E10" s="323">
        <f>'PAL Mtr Invest ph AH'!O70</f>
        <v>450.99695717278632</v>
      </c>
      <c r="F10" s="323">
        <f>'PAL Mtr Invest ph AH'!P70</f>
        <v>458.95201967247482</v>
      </c>
      <c r="G10" s="323">
        <f>'PAL Mtr Invest ph AH'!Q70</f>
        <v>467.04740023499613</v>
      </c>
      <c r="H10" s="323">
        <f>'PAL Mtr Invest ph AH'!R70</f>
        <v>475.28557390800171</v>
      </c>
      <c r="I10" s="323">
        <f>'PAL Mtr Invest ph AH'!S70</f>
        <v>483.66905939610865</v>
      </c>
      <c r="J10" s="404">
        <f t="shared" ref="J10:J18" si="0">D10/C10-1</f>
        <v>0.33318871009798978</v>
      </c>
      <c r="K10" s="97"/>
      <c r="M10" s="210"/>
    </row>
    <row r="11" spans="1:33">
      <c r="B11" s="332" t="s">
        <v>49</v>
      </c>
      <c r="C11" s="398">
        <f>'ACS 12.1'!AF11</f>
        <v>382.22</v>
      </c>
      <c r="D11" s="323">
        <f>'PAL Mtr Test 1ph BH'!N75</f>
        <v>426.18857817099467</v>
      </c>
      <c r="E11" s="323">
        <f>'PAL Mtr Test 1ph BH'!O75</f>
        <v>434.59622602569448</v>
      </c>
      <c r="F11" s="323">
        <f>'PAL Mtr Test 1ph BH'!P75</f>
        <v>442.26199867710199</v>
      </c>
      <c r="G11" s="323">
        <f>'PAL Mtr Test 1ph BH'!Q75</f>
        <v>450.06298665442364</v>
      </c>
      <c r="H11" s="323">
        <f>'PAL Mtr Test 1ph BH'!R75</f>
        <v>458.00157499895812</v>
      </c>
      <c r="I11" s="323">
        <f>'PAL Mtr Test 1ph BH'!S75</f>
        <v>466.08019082136298</v>
      </c>
      <c r="J11" s="404">
        <f t="shared" si="0"/>
        <v>0.11503473960283261</v>
      </c>
      <c r="K11" s="97"/>
      <c r="L11"/>
      <c r="M11" s="210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</row>
    <row r="12" spans="1:33">
      <c r="B12" s="332" t="s">
        <v>50</v>
      </c>
      <c r="C12" s="398">
        <f>'ACS 12.1'!AF12</f>
        <v>419.42</v>
      </c>
      <c r="D12" s="323">
        <f>'PAL Mtr Test 1ph AH'!N75</f>
        <v>489.53198144246971</v>
      </c>
      <c r="E12" s="323">
        <f>'PAL Mtr Test 1ph AH'!O75</f>
        <v>499.1892381696324</v>
      </c>
      <c r="F12" s="323">
        <f>'PAL Mtr Test 1ph AH'!P75</f>
        <v>507.99435653163914</v>
      </c>
      <c r="G12" s="323">
        <f>'PAL Mtr Test 1ph AH'!Q75</f>
        <v>516.95478695456552</v>
      </c>
      <c r="H12" s="323">
        <f>'PAL Mtr Test 1ph AH'!R75</f>
        <v>526.07326896277391</v>
      </c>
      <c r="I12" s="323">
        <f>'PAL Mtr Test 1ph AH'!S75</f>
        <v>535.3525904026543</v>
      </c>
      <c r="J12" s="404">
        <f t="shared" si="0"/>
        <v>0.16716413485878046</v>
      </c>
      <c r="K12" s="97"/>
      <c r="L12"/>
      <c r="M12" s="210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</row>
    <row r="13" spans="1:33">
      <c r="B13" s="332" t="s">
        <v>51</v>
      </c>
      <c r="C13" s="398">
        <f>'ACS 12.1'!AF13</f>
        <v>156.02000000000001</v>
      </c>
      <c r="D13" s="323">
        <f>'PAL MTest 1ph BH'!N$75</f>
        <v>178.95097640725118</v>
      </c>
      <c r="E13" s="323">
        <f>'PAL MTest 1ph BH'!O$75</f>
        <v>182.4812371179998</v>
      </c>
      <c r="F13" s="323">
        <f>'PAL MTest 1ph BH'!P$75</f>
        <v>185.69999419209245</v>
      </c>
      <c r="G13" s="323">
        <f>'PAL MTest 1ph BH'!Q$75</f>
        <v>188.97552640244373</v>
      </c>
      <c r="H13" s="323">
        <f>'PAL MTest 1ph BH'!R$75</f>
        <v>192.30883519651405</v>
      </c>
      <c r="I13" s="323">
        <f>'PAL MTest 1ph BH'!S$75</f>
        <v>195.70093968613361</v>
      </c>
      <c r="J13" s="404">
        <f t="shared" si="0"/>
        <v>0.14697459561114701</v>
      </c>
      <c r="K13" s="97"/>
      <c r="M13" s="210"/>
    </row>
    <row r="14" spans="1:33">
      <c r="B14" s="332" t="s">
        <v>52</v>
      </c>
      <c r="C14" s="398">
        <f>'ACS 12.1'!AF14</f>
        <v>489.46</v>
      </c>
      <c r="D14" s="323">
        <f>'PAL Mtr Test 3ph BH'!N75</f>
        <v>513.64915135722708</v>
      </c>
      <c r="E14" s="323">
        <f>'PAL Mtr Test 3ph BH'!O75</f>
        <v>523.78218027135313</v>
      </c>
      <c r="F14" s="323">
        <f>'PAL Mtr Test 3ph BH'!P75</f>
        <v>533.02108956777522</v>
      </c>
      <c r="G14" s="323">
        <f>'PAL Mtr Test 3ph BH'!Q75</f>
        <v>542.42296249335948</v>
      </c>
      <c r="H14" s="323">
        <f>'PAL Mtr Test 3ph BH'!R75</f>
        <v>551.99067353724513</v>
      </c>
      <c r="I14" s="323">
        <f>'PAL Mtr Test 3ph BH'!S75</f>
        <v>561.72714789122108</v>
      </c>
      <c r="J14" s="404">
        <f t="shared" si="0"/>
        <v>4.9420077957804676E-2</v>
      </c>
      <c r="K14" s="97"/>
      <c r="M14" s="210"/>
    </row>
    <row r="15" spans="1:33">
      <c r="B15" s="332" t="s">
        <v>53</v>
      </c>
      <c r="C15" s="398">
        <f>'ACS 12.1'!AF15</f>
        <v>538.32000000000005</v>
      </c>
      <c r="D15" s="323">
        <f>'PAL Mtr Test 3ph AH'!N75</f>
        <v>592.24362513571884</v>
      </c>
      <c r="E15" s="323">
        <f>'PAL Mtr Test 3ph AH'!O75</f>
        <v>603.92712886944457</v>
      </c>
      <c r="F15" s="323">
        <f>'PAL Mtr Test 3ph AH'!P75</f>
        <v>614.57970197222301</v>
      </c>
      <c r="G15" s="323">
        <f>'PAL Mtr Test 3ph AH'!Q75</f>
        <v>625.4201740917631</v>
      </c>
      <c r="H15" s="323">
        <f>'PAL Mtr Test 3ph AH'!R75</f>
        <v>636.45185954847886</v>
      </c>
      <c r="I15" s="323">
        <f>'PAL Mtr Test 3ph AH'!S75</f>
        <v>647.67813112354702</v>
      </c>
      <c r="J15" s="404">
        <f t="shared" si="0"/>
        <v>0.10017020570612045</v>
      </c>
      <c r="K15" s="97"/>
      <c r="M15" s="210"/>
    </row>
    <row r="16" spans="1:33">
      <c r="B16" s="332" t="s">
        <v>54</v>
      </c>
      <c r="C16" s="398">
        <f>'ACS 12.1'!AF16</f>
        <v>263.72000000000003</v>
      </c>
      <c r="D16" s="323">
        <f>'PAL Mtr Test ext mtr 3ph BH'!N$75</f>
        <v>326.50715816316466</v>
      </c>
      <c r="E16" s="323">
        <f>'PAL Mtr Test ext mtr 3ph BH'!O$75</f>
        <v>332.94833783920302</v>
      </c>
      <c r="F16" s="323">
        <f>'PAL Mtr Test ext mtr 3ph BH'!P$75</f>
        <v>338.82115980519143</v>
      </c>
      <c r="G16" s="323">
        <f>'PAL Mtr Test ext mtr 3ph BH'!Q$75</f>
        <v>344.79757152948298</v>
      </c>
      <c r="H16" s="323">
        <f>'PAL Mtr Test ext mtr 3ph BH'!R$75</f>
        <v>350.87940021509638</v>
      </c>
      <c r="I16" s="323">
        <f>'PAL Mtr Test ext mtr 3ph BH'!S$75</f>
        <v>357.06850529478976</v>
      </c>
      <c r="J16" s="404">
        <f t="shared" si="0"/>
        <v>0.2380826564658145</v>
      </c>
      <c r="K16" s="97"/>
      <c r="M16" s="210"/>
    </row>
    <row r="17" spans="2:13">
      <c r="B17" s="332" t="s">
        <v>55</v>
      </c>
      <c r="C17" s="398">
        <f>'ACS 12.1'!AF17</f>
        <v>479.79</v>
      </c>
      <c r="D17" s="323">
        <f>'PAL Mtr Test CT ph BH'!N75</f>
        <v>601.6462924771173</v>
      </c>
      <c r="E17" s="323">
        <f>'PAL Mtr Test CT ph BH'!O75</f>
        <v>613.51528761054328</v>
      </c>
      <c r="F17" s="323">
        <f>'PAL Mtr Test CT ph BH'!P75</f>
        <v>624.33698469704143</v>
      </c>
      <c r="G17" s="323">
        <f>'PAL Mtr Test CT ph BH'!Q75</f>
        <v>635.34956395093923</v>
      </c>
      <c r="H17" s="323">
        <f>'PAL Mtr Test CT ph BH'!R75</f>
        <v>646.55639231196335</v>
      </c>
      <c r="I17" s="323">
        <f>'PAL Mtr Test CT ph BH'!S75</f>
        <v>657.96089610874708</v>
      </c>
      <c r="J17" s="404">
        <f t="shared" si="0"/>
        <v>0.25397839154029311</v>
      </c>
      <c r="K17" s="97"/>
      <c r="M17" s="210"/>
    </row>
    <row r="18" spans="2:13">
      <c r="B18" s="332" t="s">
        <v>56</v>
      </c>
      <c r="C18" s="398">
        <f>'ACS 12.1'!AF18</f>
        <v>527.58000000000004</v>
      </c>
      <c r="D18" s="323">
        <f>'PAL Mtr Test CT ph AH'!N75</f>
        <v>695.58540161236238</v>
      </c>
      <c r="E18" s="323">
        <f>'PAL Mtr Test CT ph AH'!O75</f>
        <v>709.30758331588129</v>
      </c>
      <c r="F18" s="323">
        <f>'PAL Mtr Test CT ph AH'!P75</f>
        <v>721.81894523759581</v>
      </c>
      <c r="G18" s="323">
        <f>'PAL Mtr Test CT ph AH'!Q75</f>
        <v>734.55099305188833</v>
      </c>
      <c r="H18" s="323">
        <f>'PAL Mtr Test CT ph AH'!R75</f>
        <v>747.50761940158088</v>
      </c>
      <c r="I18" s="323">
        <f>'PAL Mtr Test CT ph AH'!S75</f>
        <v>760.6927855911938</v>
      </c>
      <c r="J18" s="404">
        <f t="shared" si="0"/>
        <v>0.31844535731521728</v>
      </c>
      <c r="K18" s="97"/>
      <c r="M18" s="210"/>
    </row>
    <row r="19" spans="2:13">
      <c r="B19" s="332"/>
      <c r="C19" s="398"/>
      <c r="D19" s="323"/>
      <c r="E19" s="323"/>
      <c r="F19" s="323"/>
      <c r="G19" s="323"/>
      <c r="H19" s="323"/>
      <c r="I19" s="323"/>
      <c r="J19" s="101"/>
      <c r="K19" s="97"/>
      <c r="M19" s="210"/>
    </row>
    <row r="20" spans="2:13">
      <c r="B20" s="338" t="s">
        <v>76</v>
      </c>
      <c r="C20" s="398">
        <f>'ACS 12.1'!AF20</f>
        <v>36.869999999999997</v>
      </c>
      <c r="D20" s="328">
        <f>'PAL Reconn BH'!N$45</f>
        <v>49.476944686853678</v>
      </c>
      <c r="E20" s="328">
        <f>'PAL Reconn BH'!O$45</f>
        <v>50.019635284394226</v>
      </c>
      <c r="F20" s="328">
        <f>'PAL Reconn BH'!P$45</f>
        <v>50.704008153596831</v>
      </c>
      <c r="G20" s="328">
        <f>'PAL Reconn BH'!Q$45</f>
        <v>51.386105820526623</v>
      </c>
      <c r="H20" s="328">
        <f>'PAL Reconn BH'!R$45</f>
        <v>52.033666310782941</v>
      </c>
      <c r="I20" s="328">
        <f>'PAL Reconn BH'!S$45</f>
        <v>52.67760093763092</v>
      </c>
      <c r="J20" s="404">
        <f>D20/C20-1</f>
        <v>0.3419296090820092</v>
      </c>
      <c r="K20" s="97"/>
      <c r="M20" s="210"/>
    </row>
    <row r="21" spans="2:13">
      <c r="B21" s="338" t="s">
        <v>77</v>
      </c>
      <c r="C21" s="398">
        <f>'ACS 12.1'!AF21</f>
        <v>58.3</v>
      </c>
      <c r="D21" s="328">
        <f>'PAL Reconn Sday BH'!N42</f>
        <v>80.495290711604596</v>
      </c>
      <c r="E21" s="328">
        <f>'PAL Reconn Sday BH'!O42</f>
        <v>81.310337518142973</v>
      </c>
      <c r="F21" s="328">
        <f>'PAL Reconn Sday BH'!P42</f>
        <v>82.391568074212614</v>
      </c>
      <c r="G21" s="328">
        <f>'PAL Reconn Sday BH'!Q42</f>
        <v>83.466282337232016</v>
      </c>
      <c r="H21" s="328">
        <f>'PAL Reconn Sday BH'!R42</f>
        <v>84.476896532457872</v>
      </c>
      <c r="I21" s="328">
        <f>'PAL Reconn Sday BH'!S42</f>
        <v>85.478497990042356</v>
      </c>
      <c r="J21" s="404">
        <f>D21/C21-1</f>
        <v>0.38070824548206872</v>
      </c>
      <c r="K21" s="97"/>
      <c r="M21" s="210"/>
    </row>
    <row r="22" spans="2:13">
      <c r="B22" s="338" t="s">
        <v>78</v>
      </c>
      <c r="C22" s="398">
        <f>'ACS 12.1'!AF22</f>
        <v>153.15</v>
      </c>
      <c r="D22" s="328">
        <f>'PAL Reconn AH'!N$43</f>
        <v>217.78466270831348</v>
      </c>
      <c r="E22" s="328">
        <f>'PAL Reconn AH'!O$43</f>
        <v>219.80517717140833</v>
      </c>
      <c r="F22" s="328">
        <f>'PAL Reconn AH'!P$43</f>
        <v>222.64292764503159</v>
      </c>
      <c r="G22" s="328">
        <f>'PAL Reconn AH'!Q$43</f>
        <v>225.45539046078216</v>
      </c>
      <c r="H22" s="328">
        <f>'PAL Reconn AH'!R$43</f>
        <v>228.07290578208918</v>
      </c>
      <c r="I22" s="328">
        <f>'PAL Reconn AH'!S$43</f>
        <v>230.65756568310863</v>
      </c>
      <c r="J22" s="404">
        <f>D22/C22-1</f>
        <v>0.42203501605167126</v>
      </c>
      <c r="K22" s="97"/>
      <c r="M22" s="210"/>
    </row>
    <row r="23" spans="2:13" s="96" customFormat="1">
      <c r="B23" s="337" t="s">
        <v>79</v>
      </c>
      <c r="C23" s="398">
        <f>'ACS 12.1'!AF23</f>
        <v>39.020000000000003</v>
      </c>
      <c r="D23" s="325">
        <f>'PAL Disc DNP BH'!N43</f>
        <v>52.584813986998959</v>
      </c>
      <c r="E23" s="325">
        <f>'PAL Disc DNP BH'!O43</f>
        <v>53.154793193028596</v>
      </c>
      <c r="F23" s="325">
        <f>'PAL Disc DNP BH'!P43</f>
        <v>53.878929040584609</v>
      </c>
      <c r="G23" s="325">
        <f>'PAL Disc DNP BH'!Q43</f>
        <v>54.60036475167513</v>
      </c>
      <c r="H23" s="325">
        <f>'PAL Disc DNP BH'!R43</f>
        <v>55.284301245444937</v>
      </c>
      <c r="I23" s="325">
        <f>'PAL Disc DNP BH'!S43</f>
        <v>55.964072140353089</v>
      </c>
      <c r="J23" s="404">
        <f>D23/C23-1</f>
        <v>0.34763746763195691</v>
      </c>
      <c r="K23" s="97"/>
      <c r="M23" s="210"/>
    </row>
    <row r="24" spans="2:13" s="96" customFormat="1">
      <c r="B24" s="337" t="s">
        <v>80</v>
      </c>
      <c r="C24" s="398"/>
      <c r="D24" s="326" t="s">
        <v>258</v>
      </c>
      <c r="E24" s="326"/>
      <c r="F24" s="326"/>
      <c r="G24" s="326"/>
      <c r="H24" s="326"/>
      <c r="I24" s="326"/>
      <c r="J24" s="404"/>
      <c r="K24" s="97"/>
      <c r="M24" s="210"/>
    </row>
    <row r="25" spans="2:13" s="96" customFormat="1">
      <c r="B25" s="337" t="s">
        <v>81</v>
      </c>
      <c r="C25" s="398">
        <f>'ACS 12.1'!AF25</f>
        <v>39.020000000000003</v>
      </c>
      <c r="D25" s="327">
        <f t="shared" ref="D25:I25" si="1">D23</f>
        <v>52.584813986998959</v>
      </c>
      <c r="E25" s="327">
        <f t="shared" si="1"/>
        <v>53.154793193028596</v>
      </c>
      <c r="F25" s="327">
        <f t="shared" si="1"/>
        <v>53.878929040584609</v>
      </c>
      <c r="G25" s="327">
        <f t="shared" si="1"/>
        <v>54.60036475167513</v>
      </c>
      <c r="H25" s="327">
        <f t="shared" si="1"/>
        <v>55.284301245444937</v>
      </c>
      <c r="I25" s="327">
        <f t="shared" si="1"/>
        <v>55.964072140353089</v>
      </c>
      <c r="J25" s="404">
        <f>D25/C25-1</f>
        <v>0.34763746763195691</v>
      </c>
      <c r="K25" s="97"/>
      <c r="M25" s="210"/>
    </row>
    <row r="26" spans="2:13">
      <c r="B26" s="338" t="s">
        <v>82</v>
      </c>
      <c r="C26" s="398">
        <f>'ACS 12.1'!AF26</f>
        <v>30.96</v>
      </c>
      <c r="D26" s="328">
        <f>'PAL Sp Read BH'!N$46</f>
        <v>43.333574280974247</v>
      </c>
      <c r="E26" s="328">
        <f>'PAL Sp Read BH'!O$46</f>
        <v>43.755071356071568</v>
      </c>
      <c r="F26" s="328">
        <f>'PAL Sp Read BH'!P$46</f>
        <v>44.328944593756667</v>
      </c>
      <c r="G26" s="328">
        <f>'PAL Sp Read BH'!Q$46</f>
        <v>44.898593544012357</v>
      </c>
      <c r="H26" s="328">
        <f>'PAL Sp Read BH'!R$46</f>
        <v>45.431721852839573</v>
      </c>
      <c r="I26" s="328">
        <f>'PAL Sp Read BH'!S$46</f>
        <v>45.959205847488953</v>
      </c>
      <c r="J26" s="404">
        <f t="shared" ref="J26:J57" si="2">D26/C26-1</f>
        <v>0.39966325196945229</v>
      </c>
      <c r="K26" s="97"/>
      <c r="M26" s="210"/>
    </row>
    <row r="27" spans="2:13">
      <c r="B27" s="332" t="s">
        <v>83</v>
      </c>
      <c r="C27" s="398"/>
      <c r="D27" s="329" t="s">
        <v>258</v>
      </c>
      <c r="E27" s="329"/>
      <c r="F27" s="329"/>
      <c r="G27" s="329"/>
      <c r="H27" s="329"/>
      <c r="I27" s="329"/>
      <c r="J27" s="101"/>
      <c r="K27" s="97"/>
      <c r="M27" s="210"/>
    </row>
    <row r="28" spans="2:13">
      <c r="B28" s="309" t="s">
        <v>404</v>
      </c>
      <c r="C28" s="398">
        <f>'ACS 12.1'!AF28</f>
        <v>30.96</v>
      </c>
      <c r="D28" s="329">
        <f>'PAL Man Read BH '!N46</f>
        <v>43.333574280974247</v>
      </c>
      <c r="E28" s="329">
        <f>'PAL Man Read BH '!O46</f>
        <v>43.755071356071568</v>
      </c>
      <c r="F28" s="329">
        <f>'PAL Man Read BH '!P46</f>
        <v>44.328944593756667</v>
      </c>
      <c r="G28" s="329">
        <f>'PAL Man Read BH '!Q46</f>
        <v>44.898593544012357</v>
      </c>
      <c r="H28" s="329">
        <f>'PAL Man Read BH '!R46</f>
        <v>45.431721852839573</v>
      </c>
      <c r="I28" s="329">
        <f>'PAL Man Read BH '!S46</f>
        <v>45.959205847488953</v>
      </c>
      <c r="J28" s="404">
        <f t="shared" si="2"/>
        <v>0.39966325196945229</v>
      </c>
      <c r="K28" s="97"/>
      <c r="M28" s="210"/>
    </row>
    <row r="29" spans="2:13">
      <c r="B29" s="309" t="s">
        <v>407</v>
      </c>
      <c r="C29" s="398">
        <f>'PAL Access to Mtr Data'!M35</f>
        <v>0</v>
      </c>
      <c r="D29" s="329">
        <f>'PAL Access to Mtr Data'!N44</f>
        <v>44.951490774727489</v>
      </c>
      <c r="E29" s="329">
        <f>'PAL Access to Mtr Data'!O44</f>
        <v>45.838272646263384</v>
      </c>
      <c r="F29" s="329">
        <f>'PAL Access to Mtr Data'!P44</f>
        <v>46.646806535415728</v>
      </c>
      <c r="G29" s="329">
        <f>'PAL Access to Mtr Data'!Q44</f>
        <v>47.469602023275179</v>
      </c>
      <c r="H29" s="329">
        <f>'PAL Access to Mtr Data'!R44</f>
        <v>48.306910667878341</v>
      </c>
      <c r="I29" s="329">
        <f>'PAL Access to Mtr Data'!S44</f>
        <v>49.158988464453394</v>
      </c>
      <c r="J29" s="404"/>
      <c r="K29" s="97"/>
      <c r="M29" s="210"/>
    </row>
    <row r="30" spans="2:13" s="96" customFormat="1">
      <c r="B30" s="337"/>
      <c r="C30" s="398"/>
      <c r="D30" s="327"/>
      <c r="E30" s="327"/>
      <c r="F30" s="327"/>
      <c r="G30" s="327"/>
      <c r="H30" s="327"/>
      <c r="I30" s="327"/>
      <c r="J30" s="101"/>
      <c r="K30" s="97"/>
      <c r="M30" s="210"/>
    </row>
    <row r="31" spans="2:13">
      <c r="B31" s="332" t="s">
        <v>59</v>
      </c>
      <c r="C31" s="398">
        <f>'ACS 12.1'!AF31</f>
        <v>474.89</v>
      </c>
      <c r="D31" s="323">
        <f>'PAL Serv Tk BH'!N$69</f>
        <v>608.49031889743117</v>
      </c>
      <c r="E31" s="323">
        <f>'PAL Serv Tk BH'!O$69</f>
        <v>620.49432976566948</v>
      </c>
      <c r="F31" s="323">
        <f>'PAL Serv Tk BH'!P$69</f>
        <v>631.43912904975218</v>
      </c>
      <c r="G31" s="323">
        <f>'PAL Serv Tk BH'!Q$69</f>
        <v>642.57698188101915</v>
      </c>
      <c r="H31" s="323">
        <f>'PAL Serv Tk BH'!R$69</f>
        <v>653.91129349981418</v>
      </c>
      <c r="I31" s="323">
        <f>'PAL Serv Tk BH'!S$69</f>
        <v>665.44552921096624</v>
      </c>
      <c r="J31" s="404">
        <f t="shared" si="2"/>
        <v>0.28132897912660026</v>
      </c>
      <c r="K31" s="97"/>
      <c r="M31" s="210"/>
    </row>
    <row r="32" spans="2:13">
      <c r="B32" s="332" t="s">
        <v>60</v>
      </c>
      <c r="C32" s="398">
        <f>'ACS 12.1'!AF32</f>
        <v>527.94000000000005</v>
      </c>
      <c r="D32" s="323">
        <f>'PAL Serv Tk AH'!N$69</f>
        <v>731.7962246743698</v>
      </c>
      <c r="E32" s="323">
        <f>'PAL Serv Tk AH'!O$69</f>
        <v>746.23275646709249</v>
      </c>
      <c r="F32" s="323">
        <f>'PAL Serv Tk AH'!P$69</f>
        <v>759.39543555527143</v>
      </c>
      <c r="G32" s="323">
        <f>'PAL Serv Tk AH'!Q$69</f>
        <v>772.79028901435129</v>
      </c>
      <c r="H32" s="323">
        <f>'PAL Serv Tk AH'!R$69</f>
        <v>786.42141213056834</v>
      </c>
      <c r="I32" s="323">
        <f>'PAL Serv Tk AH'!S$69</f>
        <v>800.29297242625171</v>
      </c>
      <c r="J32" s="404">
        <f t="shared" si="2"/>
        <v>0.38613521361209546</v>
      </c>
      <c r="K32" s="97"/>
      <c r="M32" s="210"/>
    </row>
    <row r="33" spans="2:13">
      <c r="B33" s="332" t="s">
        <v>61</v>
      </c>
      <c r="C33" s="398">
        <f>'ACS 12.1'!AF33</f>
        <v>253.87</v>
      </c>
      <c r="D33" s="323">
        <f>'PAL Wsd Tk BH'!N$53</f>
        <v>334.75287910526299</v>
      </c>
      <c r="E33" s="323">
        <f>'PAL Wsd Tk BH'!O$53</f>
        <v>341.35672648649131</v>
      </c>
      <c r="F33" s="323">
        <f>'PAL Wsd Tk BH'!P$53</f>
        <v>347.3778626620259</v>
      </c>
      <c r="G33" s="323">
        <f>'PAL Wsd Tk BH'!Q$53</f>
        <v>353.50520468625581</v>
      </c>
      <c r="H33" s="323">
        <f>'PAL Wsd Tk BH'!R$53</f>
        <v>359.74062590699589</v>
      </c>
      <c r="I33" s="323">
        <f>'PAL Wsd Tk BH'!S$53</f>
        <v>366.08603271574037</v>
      </c>
      <c r="J33" s="404">
        <f t="shared" si="2"/>
        <v>0.31859959469517074</v>
      </c>
      <c r="K33" s="97"/>
      <c r="M33" s="210"/>
    </row>
    <row r="34" spans="2:13">
      <c r="B34" s="332" t="s">
        <v>62</v>
      </c>
      <c r="C34" s="398">
        <f>'ACS 12.1'!AF34</f>
        <v>280.38</v>
      </c>
      <c r="D34" s="323">
        <f>'PAL Wsd Tk AH'!N$53</f>
        <v>386.85513400127678</v>
      </c>
      <c r="E34" s="323">
        <f>'PAL Wsd Tk AH'!O$53</f>
        <v>394.48683016597431</v>
      </c>
      <c r="F34" s="323">
        <f>'PAL Wsd Tk AH'!P$53</f>
        <v>401.44511966075692</v>
      </c>
      <c r="G34" s="323">
        <f>'PAL Wsd Tk AH'!Q$53</f>
        <v>408.52614530029962</v>
      </c>
      <c r="H34" s="323">
        <f>'PAL Wsd Tk AH'!R$53</f>
        <v>415.73207200764028</v>
      </c>
      <c r="I34" s="323">
        <f>'PAL Wsd Tk AH'!S$53</f>
        <v>423.06510289254436</v>
      </c>
      <c r="J34" s="404">
        <f t="shared" si="2"/>
        <v>0.37975295670617304</v>
      </c>
      <c r="K34" s="97"/>
      <c r="M34" s="210"/>
    </row>
    <row r="35" spans="2:13">
      <c r="B35" s="339"/>
      <c r="C35" s="398"/>
      <c r="D35" s="330"/>
      <c r="E35" s="330"/>
      <c r="F35" s="330"/>
      <c r="G35" s="330"/>
      <c r="H35" s="330"/>
      <c r="I35" s="330"/>
      <c r="J35" s="101"/>
      <c r="K35" s="97"/>
      <c r="M35" s="210"/>
    </row>
    <row r="36" spans="2:13">
      <c r="B36" s="339" t="s">
        <v>63</v>
      </c>
      <c r="C36" s="398">
        <f>'ACS 12.1'!AF36</f>
        <v>0.92</v>
      </c>
      <c r="D36" s="331">
        <f>'PAL Res Feeder'!B19</f>
        <v>0</v>
      </c>
      <c r="E36" s="331">
        <f>'PAL Res Feeder'!C19</f>
        <v>0</v>
      </c>
      <c r="F36" s="331">
        <f>'PAL Res Feeder'!D19</f>
        <v>0</v>
      </c>
      <c r="G36" s="331">
        <f>'PAL Res Feeder'!E19</f>
        <v>0</v>
      </c>
      <c r="H36" s="331">
        <f>'PAL Res Feeder'!F19</f>
        <v>0</v>
      </c>
      <c r="I36" s="331">
        <f>'PAL Res Feeder'!G19</f>
        <v>0</v>
      </c>
      <c r="J36" s="404">
        <f t="shared" si="2"/>
        <v>-1</v>
      </c>
      <c r="K36" s="97"/>
      <c r="M36" s="210"/>
    </row>
    <row r="37" spans="2:13">
      <c r="B37" s="339" t="s">
        <v>64</v>
      </c>
      <c r="C37" s="398">
        <f>'ACS 12.1'!AF37</f>
        <v>4.8099999999999996</v>
      </c>
      <c r="D37" s="331">
        <f>'PAL Res Feeder'!B21</f>
        <v>4.1252030248345131</v>
      </c>
      <c r="E37" s="331">
        <f>'PAL Res Feeder'!C21</f>
        <v>0</v>
      </c>
      <c r="F37" s="331">
        <f>'PAL Res Feeder'!D21</f>
        <v>0</v>
      </c>
      <c r="G37" s="331">
        <f>'PAL Res Feeder'!E21</f>
        <v>0</v>
      </c>
      <c r="H37" s="331">
        <f>'PAL Res Feeder'!F21</f>
        <v>0</v>
      </c>
      <c r="I37" s="331">
        <f>'PAL Res Feeder'!G21</f>
        <v>0</v>
      </c>
      <c r="J37" s="404">
        <f t="shared" si="2"/>
        <v>-0.14236943350633813</v>
      </c>
      <c r="K37" s="97"/>
      <c r="M37" s="210"/>
    </row>
    <row r="38" spans="2:13">
      <c r="B38" s="339" t="s">
        <v>65</v>
      </c>
      <c r="C38" s="398">
        <f>'ACS 12.1'!AF38</f>
        <v>17.510000000000002</v>
      </c>
      <c r="D38" s="331">
        <f>'PAL Res Feeder'!B23</f>
        <v>9.1289300967369993</v>
      </c>
      <c r="E38" s="331">
        <f>'PAL Res Feeder'!C23</f>
        <v>0</v>
      </c>
      <c r="F38" s="331">
        <f>'PAL Res Feeder'!D23</f>
        <v>0</v>
      </c>
      <c r="G38" s="331">
        <f>'PAL Res Feeder'!E23</f>
        <v>0</v>
      </c>
      <c r="H38" s="331">
        <f>'PAL Res Feeder'!F23</f>
        <v>0</v>
      </c>
      <c r="I38" s="331">
        <f>'PAL Res Feeder'!G23</f>
        <v>0</v>
      </c>
      <c r="J38" s="404">
        <f t="shared" si="2"/>
        <v>-0.47864476888994867</v>
      </c>
      <c r="K38" s="97"/>
      <c r="M38" s="210"/>
    </row>
    <row r="39" spans="2:13">
      <c r="B39" s="339"/>
      <c r="C39" s="398">
        <f>'ACS 12.1'!AF39</f>
        <v>0</v>
      </c>
      <c r="D39" s="339"/>
      <c r="E39" s="332"/>
      <c r="F39" s="332"/>
      <c r="G39" s="332"/>
      <c r="H39" s="332"/>
      <c r="I39" s="332"/>
      <c r="J39" s="404"/>
      <c r="K39" s="97"/>
      <c r="M39" s="210"/>
    </row>
    <row r="40" spans="2:13">
      <c r="B40" s="339" t="s">
        <v>74</v>
      </c>
      <c r="C40" s="398">
        <f>'ACS 12.1'!AF40</f>
        <v>243.52094634400038</v>
      </c>
      <c r="D40" s="333"/>
      <c r="E40" s="333"/>
      <c r="F40" s="333"/>
      <c r="G40" s="333"/>
      <c r="H40" s="333"/>
      <c r="I40" s="333"/>
      <c r="J40" s="404">
        <f t="shared" si="2"/>
        <v>-1</v>
      </c>
      <c r="K40" s="97"/>
      <c r="M40" s="210"/>
    </row>
    <row r="41" spans="2:13">
      <c r="B41" s="339" t="s">
        <v>75</v>
      </c>
      <c r="C41" s="398">
        <f>'ACS 12.1'!AF41</f>
        <v>260.18899019132033</v>
      </c>
      <c r="D41" s="333"/>
      <c r="E41" s="334"/>
      <c r="F41" s="334"/>
      <c r="G41" s="334"/>
      <c r="H41" s="334"/>
      <c r="I41" s="334"/>
      <c r="J41" s="404">
        <f t="shared" si="2"/>
        <v>-1</v>
      </c>
      <c r="K41" s="97"/>
      <c r="M41" s="210"/>
    </row>
    <row r="42" spans="2:13" s="96" customFormat="1">
      <c r="B42" s="336"/>
      <c r="C42" s="398"/>
      <c r="D42" s="324"/>
      <c r="E42" s="324"/>
      <c r="F42" s="324"/>
      <c r="G42" s="324"/>
      <c r="H42" s="324"/>
      <c r="I42" s="324"/>
      <c r="J42" s="101"/>
      <c r="K42" s="97"/>
      <c r="M42" s="210"/>
    </row>
    <row r="43" spans="2:13" s="96" customFormat="1">
      <c r="B43" s="332" t="s">
        <v>66</v>
      </c>
      <c r="C43" s="398"/>
      <c r="D43" s="324"/>
      <c r="E43" s="324"/>
      <c r="F43" s="324"/>
      <c r="G43" s="324"/>
      <c r="H43" s="324"/>
      <c r="I43" s="324"/>
      <c r="J43" s="101"/>
      <c r="K43" s="97"/>
      <c r="M43" s="210"/>
    </row>
    <row r="44" spans="2:13" s="96" customFormat="1">
      <c r="B44" s="332" t="s">
        <v>67</v>
      </c>
      <c r="C44" s="398">
        <f>'ACS 12.1'!AF44</f>
        <v>395.62</v>
      </c>
      <c r="D44" s="323">
        <f>'PAL NC 1Ph (R) BH'!N64</f>
        <v>485.75735832580528</v>
      </c>
      <c r="E44" s="323">
        <f>'PAL NC 1Ph (R) BH'!O64</f>
        <v>493.49014729213036</v>
      </c>
      <c r="F44" s="323">
        <f>'PAL NC 1Ph (R) BH'!P64</f>
        <v>500.54060934781978</v>
      </c>
      <c r="G44" s="323">
        <f>'PAL NC 1Ph (R) BH'!Q64</f>
        <v>507.71543336518693</v>
      </c>
      <c r="H44" s="323">
        <f>'PAL NC 1Ph (R) BH'!R64</f>
        <v>515.0168129447917</v>
      </c>
      <c r="I44" s="323">
        <f>'PAL NC 1Ph (R) BH'!S64</f>
        <v>522.44698037975979</v>
      </c>
      <c r="J44" s="404">
        <f t="shared" si="2"/>
        <v>0.2278382243713799</v>
      </c>
      <c r="K44" s="97"/>
      <c r="M44" s="210"/>
    </row>
    <row r="45" spans="2:13" s="96" customFormat="1">
      <c r="B45" s="332" t="s">
        <v>68</v>
      </c>
      <c r="C45" s="398">
        <f>'ACS 12.1'!AF45</f>
        <v>425.6</v>
      </c>
      <c r="D45" s="323">
        <f>'PAL NC 1Ph (R) AH'!N64</f>
        <v>544.70321365967436</v>
      </c>
      <c r="E45" s="323">
        <f>'PAL NC 1Ph (R) AH'!O64</f>
        <v>553.59885874069892</v>
      </c>
      <c r="F45" s="323">
        <f>'PAL NC 1Ph (R) AH'!P64</f>
        <v>561.70956865115556</v>
      </c>
      <c r="G45" s="323">
        <f>'PAL NC 1Ph (R) AH'!Q64</f>
        <v>569.96334206398956</v>
      </c>
      <c r="H45" s="323">
        <f>'PAL NC 1Ph (R) AH'!R64</f>
        <v>578.36270245321691</v>
      </c>
      <c r="I45" s="323">
        <f>'PAL NC 1Ph (R) AH'!S64</f>
        <v>586.91021780400456</v>
      </c>
      <c r="J45" s="404">
        <f t="shared" si="2"/>
        <v>0.27984777645600167</v>
      </c>
      <c r="K45" s="97"/>
      <c r="M45" s="210"/>
    </row>
    <row r="46" spans="2:13" s="96" customFormat="1">
      <c r="B46" s="332" t="s">
        <v>69</v>
      </c>
      <c r="C46" s="398">
        <f>'ACS 12.1'!AF46</f>
        <v>516.49</v>
      </c>
      <c r="D46" s="323">
        <f>'PAL NC Multi Ph DC (R) BH'!N64</f>
        <v>600.04299928443652</v>
      </c>
      <c r="E46" s="323">
        <f>'PAL NC Multi Ph DC (R) BH'!O64</f>
        <v>607.77578825076171</v>
      </c>
      <c r="F46" s="323">
        <f>'PAL NC Multi Ph DC (R) BH'!P64</f>
        <v>614.82625030645102</v>
      </c>
      <c r="G46" s="323">
        <f>'PAL NC Multi Ph DC (R) BH'!Q64</f>
        <v>622.00107432381799</v>
      </c>
      <c r="H46" s="323">
        <f>'PAL NC Multi Ph DC (R) BH'!R64</f>
        <v>629.30245390342304</v>
      </c>
      <c r="I46" s="323">
        <f>'PAL NC Multi Ph DC (R) BH'!S64</f>
        <v>636.73262133839114</v>
      </c>
      <c r="J46" s="404">
        <f t="shared" si="2"/>
        <v>0.16177079766198088</v>
      </c>
      <c r="K46" s="97"/>
      <c r="M46" s="210"/>
    </row>
    <row r="47" spans="2:13" s="96" customFormat="1">
      <c r="B47" s="332" t="s">
        <v>70</v>
      </c>
      <c r="C47" s="398">
        <f>'ACS 12.1'!AF47</f>
        <v>546.48</v>
      </c>
      <c r="D47" s="323">
        <f>'PAL NC 3Ph DC (R) AH'!N$64</f>
        <v>658.98885461830571</v>
      </c>
      <c r="E47" s="323">
        <f>'PAL NC 3Ph DC (R) AH'!O$64</f>
        <v>667.88449969933004</v>
      </c>
      <c r="F47" s="323">
        <f>'PAL NC 3Ph DC (R) AH'!P$64</f>
        <v>675.99520960978703</v>
      </c>
      <c r="G47" s="323">
        <f>'PAL NC 3Ph DC (R) AH'!Q$64</f>
        <v>684.24898302262079</v>
      </c>
      <c r="H47" s="323">
        <f>'PAL NC 3Ph DC (R) AH'!R$64</f>
        <v>692.64834341184815</v>
      </c>
      <c r="I47" s="323">
        <f>'PAL NC 3Ph DC (R) AH'!S$64</f>
        <v>701.19585876263568</v>
      </c>
      <c r="J47" s="404">
        <f t="shared" si="2"/>
        <v>0.20587918060735189</v>
      </c>
      <c r="K47" s="97"/>
      <c r="M47" s="210"/>
    </row>
    <row r="48" spans="2:13" s="96" customFormat="1">
      <c r="B48" s="332" t="s">
        <v>71</v>
      </c>
      <c r="C48" s="398">
        <f>'ACS 12.1'!AF48</f>
        <v>2135.3000000000002</v>
      </c>
      <c r="D48" s="323">
        <f>'PAL NC 3Ph CT (R) BH'!N$84</f>
        <v>2362.6686613505308</v>
      </c>
      <c r="E48" s="323">
        <f>'PAL NC 3Ph CT (R) BH'!O$84</f>
        <v>2405.1737005022255</v>
      </c>
      <c r="F48" s="323">
        <f>'PAL NC 3Ph CT (R) BH'!P$84</f>
        <v>2443.9281740847423</v>
      </c>
      <c r="G48" s="323">
        <f>'PAL NC 3Ph CT (R) BH'!Q$84</f>
        <v>2483.3662315686315</v>
      </c>
      <c r="H48" s="323">
        <f>'PAL NC 3Ph CT (R) BH'!R$84</f>
        <v>2523.4999305799438</v>
      </c>
      <c r="I48" s="323">
        <f>'PAL NC 3Ph CT (R) BH'!S$84</f>
        <v>2564.3415414272476</v>
      </c>
      <c r="J48" s="404">
        <f t="shared" si="2"/>
        <v>0.10648089793028181</v>
      </c>
      <c r="K48" s="97"/>
      <c r="M48" s="210"/>
    </row>
    <row r="49" spans="2:13" s="96" customFormat="1">
      <c r="B49" s="332" t="s">
        <v>72</v>
      </c>
      <c r="C49" s="398">
        <f>'ACS 12.1'!AF49</f>
        <v>2321.69</v>
      </c>
      <c r="D49" s="323">
        <f>'PAL NC 3Ph CT (R) AH'!N$84</f>
        <v>2927.695716054181</v>
      </c>
      <c r="E49" s="323">
        <f>'PAL NC 3Ph CT (R) AH'!O$84</f>
        <v>2977.4270753472233</v>
      </c>
      <c r="F49" s="323">
        <f>'PAL NC 3Ph CT (R) AH'!P$84</f>
        <v>3022.7702320272228</v>
      </c>
      <c r="G49" s="323">
        <f>'PAL NC 3Ph CT (R) AH'!Q$84</f>
        <v>3068.9131893257991</v>
      </c>
      <c r="H49" s="323">
        <f>'PAL NC 3Ph CT (R) AH'!R$84</f>
        <v>3115.8700547969088</v>
      </c>
      <c r="I49" s="323">
        <f>'PAL NC 3Ph CT (R) AH'!S$84</f>
        <v>3163.6551848353752</v>
      </c>
      <c r="J49" s="404">
        <f t="shared" si="2"/>
        <v>0.2610192213664102</v>
      </c>
      <c r="K49" s="97"/>
      <c r="M49" s="210"/>
    </row>
    <row r="50" spans="2:13" s="96" customFormat="1">
      <c r="B50" s="332"/>
      <c r="C50" s="398"/>
      <c r="D50" s="323"/>
      <c r="E50" s="323"/>
      <c r="F50" s="323"/>
      <c r="G50" s="323"/>
      <c r="H50" s="323"/>
      <c r="I50" s="323"/>
      <c r="J50" s="101"/>
      <c r="K50" s="97"/>
      <c r="M50" s="210"/>
    </row>
    <row r="51" spans="2:13" s="96" customFormat="1">
      <c r="B51" s="332" t="s">
        <v>73</v>
      </c>
      <c r="C51" s="398"/>
      <c r="D51" s="323"/>
      <c r="E51" s="323"/>
      <c r="F51" s="323"/>
      <c r="G51" s="323"/>
      <c r="H51" s="323"/>
      <c r="I51" s="323"/>
      <c r="J51" s="101"/>
      <c r="K51" s="97"/>
      <c r="M51" s="210"/>
    </row>
    <row r="52" spans="2:13" s="96" customFormat="1" ht="12" customHeight="1">
      <c r="B52" s="332" t="s">
        <v>67</v>
      </c>
      <c r="C52" s="398">
        <f>'ACS 12.1'!AF52</f>
        <v>325.70999999999998</v>
      </c>
      <c r="D52" s="323">
        <f>'PAL NC 1Ph (NR) BH'!N$64</f>
        <v>454.18718939999542</v>
      </c>
      <c r="E52" s="323">
        <f>'PAL NC 1Ph (NR) BH'!O$64</f>
        <v>461.29717691964458</v>
      </c>
      <c r="F52" s="323">
        <f>'PAL NC 1Ph (NR) BH'!P$64</f>
        <v>467.7797923695183</v>
      </c>
      <c r="G52" s="323">
        <f>'PAL NC 1Ph (NR) BH'!Q$64</f>
        <v>474.37675362648679</v>
      </c>
      <c r="H52" s="323">
        <f>'PAL NC 1Ph (NR) BH'!R$64</f>
        <v>481.09007761777673</v>
      </c>
      <c r="I52" s="323">
        <f>'PAL NC 1Ph (NR) BH'!S$64</f>
        <v>487.92181684686813</v>
      </c>
      <c r="J52" s="404">
        <f t="shared" si="2"/>
        <v>0.39445270148290024</v>
      </c>
      <c r="K52" s="405"/>
      <c r="M52" s="210"/>
    </row>
    <row r="53" spans="2:13" s="96" customFormat="1">
      <c r="B53" s="332" t="s">
        <v>68</v>
      </c>
      <c r="C53" s="398">
        <f>'ACS 12.1'!AF53</f>
        <v>355.7</v>
      </c>
      <c r="D53" s="323">
        <f>'PAL NC 1Ph (NR) AH'!N$64</f>
        <v>507.6279484983213</v>
      </c>
      <c r="E53" s="323">
        <f>'PAL NC 1Ph (NR) AH'!O$64</f>
        <v>515.7921901829103</v>
      </c>
      <c r="F53" s="323">
        <f>'PAL NC 1Ph (NR) AH'!P$64</f>
        <v>523.23603437177212</v>
      </c>
      <c r="G53" s="323">
        <f>'PAL NC 1Ph (NR) AH'!Q$64</f>
        <v>530.81117932623454</v>
      </c>
      <c r="H53" s="323">
        <f>'PAL NC 1Ph (NR) AH'!R$64</f>
        <v>538.5199410392994</v>
      </c>
      <c r="I53" s="323">
        <f>'PAL NC 1Ph (NR) AH'!S$64</f>
        <v>546.36467635539486</v>
      </c>
      <c r="J53" s="404">
        <f t="shared" si="2"/>
        <v>0.42712383609311577</v>
      </c>
      <c r="K53" s="405"/>
      <c r="M53" s="210"/>
    </row>
    <row r="54" spans="2:13" s="96" customFormat="1">
      <c r="B54" s="332" t="s">
        <v>69</v>
      </c>
      <c r="C54" s="398">
        <f>'ACS 12.1'!AF54</f>
        <v>446.59</v>
      </c>
      <c r="D54" s="323">
        <f>'PAL NC 3Ph DC (NR) BH'!N$64</f>
        <v>568.47283035862654</v>
      </c>
      <c r="E54" s="323">
        <f>'PAL NC 3Ph DC (NR) BH'!O$64</f>
        <v>575.58281787827582</v>
      </c>
      <c r="F54" s="323">
        <f>'PAL NC 3Ph DC (NR) BH'!P$64</f>
        <v>582.06543332814954</v>
      </c>
      <c r="G54" s="323">
        <f>'PAL NC 3Ph DC (NR) BH'!Q$64</f>
        <v>588.66239458511802</v>
      </c>
      <c r="H54" s="323">
        <f>'PAL NC 3Ph DC (NR) BH'!R$64</f>
        <v>595.37571857640785</v>
      </c>
      <c r="I54" s="323">
        <f>'PAL NC 3Ph DC (NR) BH'!S$64</f>
        <v>602.20745780549942</v>
      </c>
      <c r="J54" s="404">
        <f t="shared" si="2"/>
        <v>0.27291885254624271</v>
      </c>
      <c r="K54" s="405"/>
      <c r="M54" s="210"/>
    </row>
    <row r="55" spans="2:13" s="96" customFormat="1">
      <c r="B55" s="332" t="s">
        <v>70</v>
      </c>
      <c r="C55" s="398">
        <f>'ACS 12.1'!AF55</f>
        <v>476.58</v>
      </c>
      <c r="D55" s="323">
        <f>'PAL NC 3Ph DC (NR) AH'!N$64</f>
        <v>621.91358945695254</v>
      </c>
      <c r="E55" s="323">
        <f>'PAL NC 3Ph DC (NR) AH'!O$64</f>
        <v>630.07783114154154</v>
      </c>
      <c r="F55" s="323">
        <f>'PAL NC 3Ph DC (NR) AH'!P$64</f>
        <v>637.52167533040347</v>
      </c>
      <c r="G55" s="323">
        <f>'PAL NC 3Ph DC (NR) AH'!Q$64</f>
        <v>645.09682028486566</v>
      </c>
      <c r="H55" s="323">
        <f>'PAL NC 3Ph DC (NR) AH'!R$64</f>
        <v>652.80558199793052</v>
      </c>
      <c r="I55" s="323">
        <f>'PAL NC 3Ph DC (NR) AH'!S$64</f>
        <v>660.6503173140261</v>
      </c>
      <c r="J55" s="404">
        <f t="shared" si="2"/>
        <v>0.30495108786972303</v>
      </c>
      <c r="K55" s="405"/>
      <c r="M55" s="210"/>
    </row>
    <row r="56" spans="2:13" s="96" customFormat="1">
      <c r="B56" s="332" t="s">
        <v>71</v>
      </c>
      <c r="C56" s="398">
        <f>'ACS 12.1'!AF56</f>
        <v>2065.41</v>
      </c>
      <c r="D56" s="323">
        <f>'PAL NC 3Ph CT (NR) BH'!N$84</f>
        <v>2016.4318680128129</v>
      </c>
      <c r="E56" s="323">
        <f>'PAL NC 3Ph CT (NR) BH'!O$84</f>
        <v>2048.1862426341145</v>
      </c>
      <c r="F56" s="323">
        <f>'PAL NC 3Ph CT (NR) BH'!P$84</f>
        <v>2077.1386703215394</v>
      </c>
      <c r="G56" s="323">
        <f>'PAL NC 3Ph CT (NR) BH'!Q$84</f>
        <v>2106.601785205647</v>
      </c>
      <c r="H56" s="323">
        <f>'PAL NC 3Ph CT (NR) BH'!R$84</f>
        <v>2136.5845952154341</v>
      </c>
      <c r="I56" s="323">
        <f>'PAL NC 3Ph CT (NR) BH'!S$84</f>
        <v>2167.0962671692992</v>
      </c>
      <c r="J56" s="404">
        <f t="shared" si="2"/>
        <v>-2.3713515470142443E-2</v>
      </c>
      <c r="K56" s="405"/>
      <c r="M56" s="210"/>
    </row>
    <row r="57" spans="2:13" s="96" customFormat="1">
      <c r="B57" s="332" t="s">
        <v>72</v>
      </c>
      <c r="C57" s="398">
        <f>'ACS 12.1'!AF57</f>
        <v>2251.7800000000002</v>
      </c>
      <c r="D57" s="323">
        <f>'PAL NC 3Ph CT (NR) AH'!N$84</f>
        <v>2288.7055807454453</v>
      </c>
      <c r="E57" s="323">
        <f>'PAL NC 3Ph CT (NR) AH'!O$84</f>
        <v>2325.8312431346453</v>
      </c>
      <c r="F57" s="323">
        <f>'PAL NC 3Ph CT (NR) AH'!P$84</f>
        <v>2359.6810061512338</v>
      </c>
      <c r="G57" s="323">
        <f>'PAL NC 3Ph CT (NR) AH'!Q$84</f>
        <v>2394.1278396715452</v>
      </c>
      <c r="H57" s="323">
        <f>'PAL NC 3Ph CT (NR) AH'!R$84</f>
        <v>2429.1822753257793</v>
      </c>
      <c r="I57" s="323">
        <f>'PAL NC 3Ph CT (NR) AH'!S$84</f>
        <v>2464.8550305098574</v>
      </c>
      <c r="J57" s="404">
        <f t="shared" si="2"/>
        <v>1.6398396266706916E-2</v>
      </c>
      <c r="K57" s="405"/>
      <c r="M57" s="210"/>
    </row>
    <row r="58" spans="2:13" s="96" customFormat="1">
      <c r="B58" s="332"/>
      <c r="C58" s="398"/>
      <c r="D58" s="323"/>
      <c r="E58" s="323"/>
      <c r="F58" s="323"/>
      <c r="G58" s="323"/>
      <c r="H58" s="323"/>
      <c r="I58" s="323"/>
      <c r="J58" s="404"/>
      <c r="K58" s="405"/>
      <c r="M58" s="210"/>
    </row>
    <row r="59" spans="2:13" s="96" customFormat="1" ht="25.5">
      <c r="B59" s="892" t="s">
        <v>322</v>
      </c>
      <c r="C59" s="398"/>
      <c r="D59" s="323"/>
      <c r="E59" s="323"/>
      <c r="F59" s="323"/>
      <c r="G59" s="323"/>
      <c r="H59" s="323"/>
      <c r="I59" s="323"/>
      <c r="J59" s="404"/>
      <c r="K59" s="405"/>
      <c r="M59" s="210"/>
    </row>
    <row r="60" spans="2:13" s="96" customFormat="1" ht="25.5">
      <c r="B60" s="892" t="s">
        <v>323</v>
      </c>
      <c r="C60" s="398"/>
      <c r="D60" s="323"/>
      <c r="E60" s="323"/>
      <c r="F60" s="323"/>
      <c r="G60" s="323"/>
      <c r="H60" s="323"/>
      <c r="I60" s="323"/>
      <c r="J60" s="404"/>
      <c r="K60" s="405"/>
      <c r="M60" s="210"/>
    </row>
    <row r="61" spans="2:13" s="96" customFormat="1">
      <c r="B61" s="332"/>
      <c r="C61" s="398"/>
      <c r="D61" s="323"/>
      <c r="E61" s="323"/>
      <c r="F61" s="323"/>
      <c r="G61" s="323"/>
      <c r="H61" s="323"/>
      <c r="I61" s="323"/>
      <c r="J61" s="404"/>
      <c r="K61" s="405"/>
      <c r="M61" s="210"/>
    </row>
    <row r="62" spans="2:13" s="96" customFormat="1">
      <c r="B62" s="332" t="s">
        <v>304</v>
      </c>
      <c r="C62" s="398">
        <f>'ACS 12.1'!AF62</f>
        <v>30.910188517489981</v>
      </c>
      <c r="D62" s="323">
        <f>'PAL Rem Mtr Config'!N45</f>
        <v>52.443405903848742</v>
      </c>
      <c r="E62" s="323">
        <f>'PAL Rem Mtr Config'!O45</f>
        <v>53.477984753973949</v>
      </c>
      <c r="F62" s="323">
        <f>'PAL Rem Mtr Config'!P45</f>
        <v>54.421274291318355</v>
      </c>
      <c r="G62" s="323">
        <f>'PAL Rem Mtr Config'!Q45</f>
        <v>55.381202360487713</v>
      </c>
      <c r="H62" s="323">
        <f>'PAL Rem Mtr Config'!R45</f>
        <v>56.358062445858053</v>
      </c>
      <c r="I62" s="323">
        <f>'PAL Rem Mtr Config'!S45</f>
        <v>57.352153208528961</v>
      </c>
      <c r="J62" s="404">
        <f t="shared" ref="J62:J64" si="3">D62/C62-1</f>
        <v>0.69663817722025767</v>
      </c>
      <c r="K62" s="405"/>
      <c r="M62" s="210"/>
    </row>
    <row r="63" spans="2:13" s="96" customFormat="1">
      <c r="B63" s="332" t="s">
        <v>324</v>
      </c>
      <c r="C63" s="398">
        <f>'ACS 12.1'!AF63</f>
        <v>5.828778406155255</v>
      </c>
      <c r="D63" s="323">
        <f>'PAL Rem Re-en'!N42</f>
        <v>9.8893279704400481</v>
      </c>
      <c r="E63" s="323">
        <f>'PAL Rem Re-en'!O42</f>
        <v>10.084419982177947</v>
      </c>
      <c r="F63" s="323">
        <f>'PAL Rem Re-en'!P42</f>
        <v>10.26229743779146</v>
      </c>
      <c r="G63" s="323">
        <f>'PAL Rem Re-en'!Q42</f>
        <v>10.443312445120538</v>
      </c>
      <c r="H63" s="323">
        <f>'PAL Rem Re-en'!R42</f>
        <v>10.627520346933235</v>
      </c>
      <c r="I63" s="323">
        <f>'PAL Rem Re-en'!S42</f>
        <v>10.814977462179746</v>
      </c>
      <c r="J63" s="404">
        <f t="shared" si="3"/>
        <v>0.69663817722025723</v>
      </c>
      <c r="K63" s="405"/>
      <c r="M63" s="210"/>
    </row>
    <row r="64" spans="2:13" s="96" customFormat="1">
      <c r="B64" s="332" t="s">
        <v>325</v>
      </c>
      <c r="C64" s="398">
        <f>'ACS 12.1'!AF64</f>
        <v>5.828778406155255</v>
      </c>
      <c r="D64" s="323">
        <f>'PAL Rem De-en'!N42</f>
        <v>9.8893279704400481</v>
      </c>
      <c r="E64" s="323">
        <f>'PAL Rem De-en'!O42</f>
        <v>10.084419982177947</v>
      </c>
      <c r="F64" s="323">
        <f>'PAL Rem De-en'!P42</f>
        <v>10.26229743779146</v>
      </c>
      <c r="G64" s="323">
        <f>'PAL Rem De-en'!Q42</f>
        <v>10.443312445120538</v>
      </c>
      <c r="H64" s="323">
        <f>'PAL Rem De-en'!R42</f>
        <v>10.627520346933235</v>
      </c>
      <c r="I64" s="323">
        <f>'PAL Rem De-en'!S42</f>
        <v>10.814977462179746</v>
      </c>
      <c r="J64" s="404">
        <f t="shared" si="3"/>
        <v>0.69663817722025723</v>
      </c>
      <c r="K64" s="405"/>
      <c r="M64" s="210"/>
    </row>
    <row r="65" spans="2:13" s="96" customFormat="1">
      <c r="B65" s="332"/>
      <c r="C65" s="398"/>
      <c r="D65" s="323"/>
      <c r="E65" s="323"/>
      <c r="F65" s="323"/>
      <c r="G65" s="323"/>
      <c r="H65" s="323"/>
      <c r="I65" s="323"/>
      <c r="J65" s="404"/>
      <c r="K65" s="405"/>
      <c r="M65" s="210"/>
    </row>
    <row r="66" spans="2:13" s="96" customFormat="1">
      <c r="B66" s="332" t="s">
        <v>595</v>
      </c>
      <c r="C66" s="398"/>
      <c r="D66" s="323">
        <f>Inputs!L146</f>
        <v>1.3120000000000001</v>
      </c>
      <c r="E66" s="323">
        <f>Inputs!M146</f>
        <v>0</v>
      </c>
      <c r="F66" s="323">
        <f>Inputs!N146</f>
        <v>0</v>
      </c>
      <c r="G66" s="323">
        <f>Inputs!O146</f>
        <v>0</v>
      </c>
      <c r="H66" s="323">
        <f>Inputs!P146</f>
        <v>0</v>
      </c>
      <c r="I66" s="323">
        <f>Inputs!Q146</f>
        <v>0</v>
      </c>
      <c r="J66" s="404"/>
      <c r="K66" s="405"/>
      <c r="M66" s="210"/>
    </row>
    <row r="67" spans="2:13" s="96" customFormat="1" ht="13.5" thickBot="1">
      <c r="B67" s="299"/>
      <c r="C67" s="399"/>
      <c r="D67" s="335"/>
      <c r="E67" s="335"/>
      <c r="F67" s="335"/>
      <c r="G67" s="335"/>
      <c r="H67" s="335"/>
      <c r="I67" s="335"/>
      <c r="J67" s="401"/>
      <c r="K67" s="403"/>
      <c r="L67" s="402"/>
      <c r="M67" s="210"/>
    </row>
    <row r="68" spans="2:13">
      <c r="B68" s="290" t="s">
        <v>39</v>
      </c>
      <c r="C68" s="400">
        <f>SUM(C9:C64)-SUM('ACS 12.1'!AF9:AF64)</f>
        <v>0</v>
      </c>
      <c r="D68" s="595"/>
      <c r="E68" s="595">
        <f>SUM(E9:E64)-SUM('ACS 12.1'!AM9:AM64)</f>
        <v>0</v>
      </c>
      <c r="F68" s="400">
        <f>SUM(F9:F64)-SUM('ACS 12.1'!AT9:AT64)</f>
        <v>0</v>
      </c>
      <c r="G68" s="400">
        <f>SUM(G9:G64)-SUM('ACS 12.1'!BA9:BA64)</f>
        <v>0</v>
      </c>
      <c r="H68" s="400">
        <f>SUM(H9:H64)-SUM('ACS 12.1'!BH9:BH64)</f>
        <v>0</v>
      </c>
      <c r="I68" s="400">
        <f>SUM(I9:I65)-SUM('ACS 12.1'!BO9:BO64)</f>
        <v>0</v>
      </c>
      <c r="K68" s="400">
        <f>SUM(C68:I68)</f>
        <v>0</v>
      </c>
      <c r="M68" s="210"/>
    </row>
    <row r="69" spans="2:13" s="102" customFormat="1">
      <c r="E69" s="243"/>
      <c r="F69" s="243"/>
      <c r="G69" s="243"/>
      <c r="H69" s="243"/>
      <c r="I69" s="243"/>
      <c r="K69" s="400"/>
    </row>
    <row r="70" spans="2:13" s="102" customFormat="1">
      <c r="E70" s="243"/>
      <c r="F70" s="243"/>
      <c r="G70" s="243"/>
      <c r="H70" s="243"/>
      <c r="I70" s="243"/>
    </row>
    <row r="71" spans="2:13" s="102" customFormat="1">
      <c r="E71" s="243"/>
      <c r="F71" s="243"/>
      <c r="G71" s="243"/>
      <c r="H71" s="243"/>
      <c r="I71" s="243"/>
    </row>
    <row r="72" spans="2:13" s="102" customFormat="1">
      <c r="E72" s="243"/>
      <c r="F72" s="243"/>
      <c r="G72" s="243"/>
      <c r="H72" s="243"/>
      <c r="I72" s="243"/>
    </row>
    <row r="73" spans="2:13" s="102" customFormat="1">
      <c r="E73" s="243"/>
      <c r="F73" s="243"/>
      <c r="G73" s="243"/>
      <c r="H73" s="243"/>
      <c r="I73" s="243"/>
    </row>
    <row r="74" spans="2:13" s="102" customFormat="1">
      <c r="E74" s="243"/>
      <c r="F74" s="243"/>
      <c r="G74" s="243"/>
      <c r="H74" s="243"/>
      <c r="I74" s="243"/>
    </row>
    <row r="75" spans="2:13" s="102" customFormat="1">
      <c r="E75" s="243"/>
      <c r="F75" s="243"/>
      <c r="G75" s="243"/>
      <c r="H75" s="243"/>
      <c r="I75" s="243"/>
    </row>
    <row r="76" spans="2:13" s="102" customFormat="1">
      <c r="E76" s="243"/>
      <c r="F76" s="243"/>
      <c r="G76" s="243"/>
      <c r="H76" s="243"/>
      <c r="I76" s="243"/>
    </row>
    <row r="77" spans="2:13" s="102" customFormat="1">
      <c r="E77" s="243"/>
      <c r="F77" s="243"/>
      <c r="G77" s="243"/>
      <c r="H77" s="243"/>
      <c r="I77" s="243"/>
    </row>
    <row r="78" spans="2:13" s="102" customFormat="1">
      <c r="E78" s="243"/>
      <c r="F78" s="243"/>
      <c r="G78" s="243"/>
      <c r="H78" s="243"/>
      <c r="I78" s="243"/>
    </row>
    <row r="79" spans="2:13" s="102" customFormat="1">
      <c r="E79" s="243"/>
      <c r="F79" s="243"/>
      <c r="G79" s="243"/>
      <c r="H79" s="243"/>
      <c r="I79" s="243"/>
    </row>
    <row r="80" spans="2:13" s="102" customFormat="1">
      <c r="E80" s="243"/>
      <c r="F80" s="243"/>
      <c r="G80" s="243"/>
      <c r="H80" s="243"/>
      <c r="I80" s="243"/>
    </row>
    <row r="81" spans="5:9" s="102" customFormat="1">
      <c r="E81" s="243"/>
      <c r="F81" s="243"/>
      <c r="G81" s="243"/>
      <c r="H81" s="243"/>
      <c r="I81" s="243"/>
    </row>
    <row r="82" spans="5:9" s="102" customFormat="1">
      <c r="E82" s="243"/>
      <c r="F82" s="243"/>
      <c r="G82" s="243"/>
      <c r="H82" s="243"/>
      <c r="I82" s="243"/>
    </row>
    <row r="83" spans="5:9" s="102" customFormat="1">
      <c r="E83" s="243"/>
      <c r="F83" s="243"/>
      <c r="G83" s="243"/>
      <c r="H83" s="243"/>
      <c r="I83" s="243"/>
    </row>
    <row r="84" spans="5:9" s="102" customFormat="1">
      <c r="E84" s="243"/>
      <c r="F84" s="243"/>
      <c r="G84" s="243"/>
      <c r="H84" s="243"/>
      <c r="I84" s="243"/>
    </row>
    <row r="85" spans="5:9" s="102" customFormat="1">
      <c r="E85" s="243"/>
      <c r="F85" s="243"/>
      <c r="G85" s="243"/>
      <c r="H85" s="243"/>
      <c r="I85" s="243"/>
    </row>
    <row r="86" spans="5:9" s="102" customFormat="1">
      <c r="E86" s="243"/>
      <c r="F86" s="243"/>
      <c r="G86" s="243"/>
      <c r="H86" s="243"/>
      <c r="I86" s="243"/>
    </row>
    <row r="87" spans="5:9" s="102" customFormat="1">
      <c r="E87" s="243"/>
      <c r="F87" s="243"/>
      <c r="G87" s="243"/>
      <c r="H87" s="243"/>
      <c r="I87" s="243"/>
    </row>
    <row r="88" spans="5:9" s="102" customFormat="1">
      <c r="E88" s="243"/>
      <c r="F88" s="243"/>
      <c r="G88" s="243"/>
      <c r="H88" s="243"/>
      <c r="I88" s="243"/>
    </row>
    <row r="89" spans="5:9" s="102" customFormat="1">
      <c r="E89" s="243"/>
      <c r="F89" s="243"/>
      <c r="G89" s="243"/>
      <c r="H89" s="243"/>
      <c r="I89" s="243"/>
    </row>
    <row r="90" spans="5:9" s="102" customFormat="1">
      <c r="E90" s="243"/>
      <c r="F90" s="243"/>
      <c r="G90" s="243"/>
      <c r="H90" s="243"/>
      <c r="I90" s="243"/>
    </row>
    <row r="91" spans="5:9" s="102" customFormat="1">
      <c r="E91" s="243"/>
      <c r="F91" s="243"/>
      <c r="G91" s="243"/>
      <c r="H91" s="243"/>
      <c r="I91" s="243"/>
    </row>
    <row r="92" spans="5:9" s="102" customFormat="1">
      <c r="E92" s="243"/>
      <c r="F92" s="243"/>
      <c r="G92" s="243"/>
      <c r="H92" s="243"/>
      <c r="I92" s="243"/>
    </row>
    <row r="93" spans="5:9">
      <c r="E93" s="239"/>
      <c r="F93" s="239"/>
      <c r="G93" s="239"/>
      <c r="H93" s="239"/>
      <c r="I93" s="239"/>
    </row>
    <row r="94" spans="5:9">
      <c r="E94" s="239"/>
      <c r="F94" s="239"/>
      <c r="G94" s="239"/>
      <c r="H94" s="239"/>
      <c r="I94" s="239"/>
    </row>
    <row r="95" spans="5:9">
      <c r="E95" s="239"/>
      <c r="F95" s="239"/>
      <c r="G95" s="239"/>
      <c r="H95" s="239"/>
      <c r="I95" s="239"/>
    </row>
    <row r="96" spans="5:9">
      <c r="E96" s="239"/>
      <c r="F96" s="239"/>
      <c r="G96" s="239"/>
      <c r="H96" s="239"/>
      <c r="I96" s="239"/>
    </row>
    <row r="97" spans="5:9">
      <c r="E97" s="239"/>
      <c r="F97" s="239"/>
      <c r="G97" s="239"/>
      <c r="H97" s="239"/>
      <c r="I97" s="239"/>
    </row>
    <row r="98" spans="5:9">
      <c r="E98" s="239"/>
      <c r="F98" s="239"/>
      <c r="G98" s="239"/>
      <c r="H98" s="239"/>
      <c r="I98" s="239"/>
    </row>
    <row r="99" spans="5:9">
      <c r="E99" s="239"/>
      <c r="F99" s="239"/>
      <c r="G99" s="239"/>
      <c r="H99" s="239"/>
      <c r="I99" s="239"/>
    </row>
    <row r="100" spans="5:9">
      <c r="E100" s="239"/>
      <c r="F100" s="239"/>
      <c r="G100" s="239"/>
      <c r="H100" s="239"/>
      <c r="I100" s="239"/>
    </row>
  </sheetData>
  <mergeCells count="1">
    <mergeCell ref="D8:I8"/>
  </mergeCells>
  <hyperlinks>
    <hyperlink ref="A3" location="Menu!A4" display="Menu"/>
  </hyperlinks>
  <pageMargins left="0.39370078740157483" right="0.39370078740157483" top="0.39370078740157483" bottom="0.98425196850393704" header="0.51181102362204722" footer="0.51181102362204722"/>
  <pageSetup paperSize="9" scale="25" orientation="portrait" r:id="rId1"/>
  <headerFooter alignWithMargins="0"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rgb="FFCCFFFF"/>
    <pageSetUpPr fitToPage="1"/>
  </sheetPr>
  <dimension ref="A1:AG99"/>
  <sheetViews>
    <sheetView showGridLines="0" zoomScale="85" zoomScaleNormal="85" workbookViewId="0">
      <pane xSplit="1" ySplit="8" topLeftCell="B9" activePane="bottomRight" state="frozen"/>
      <selection activeCell="C1" sqref="C1"/>
      <selection pane="topRight" activeCell="C1" sqref="C1"/>
      <selection pane="bottomLeft" activeCell="C1" sqref="C1"/>
      <selection pane="bottomRight" activeCell="P36" sqref="P36"/>
    </sheetView>
  </sheetViews>
  <sheetFormatPr defaultRowHeight="12.75" outlineLevelCol="1"/>
  <cols>
    <col min="1" max="1" width="41.5703125" style="88" customWidth="1"/>
    <col min="2" max="2" width="10.5703125" style="281" bestFit="1" customWidth="1" outlineLevel="1"/>
    <col min="3" max="3" width="5.28515625" style="281" bestFit="1" customWidth="1" outlineLevel="1"/>
    <col min="4" max="4" width="10.28515625" style="281" customWidth="1"/>
    <col min="5" max="6" width="8.85546875" style="281" customWidth="1"/>
    <col min="7" max="7" width="12.140625" style="281" customWidth="1"/>
    <col min="8" max="8" width="6.42578125" style="88" bestFit="1" customWidth="1"/>
    <col min="9" max="9" width="9.140625" style="88" bestFit="1" customWidth="1"/>
    <col min="10" max="10" width="15.42578125" style="88" bestFit="1" customWidth="1"/>
    <col min="11" max="11" width="6.42578125" style="88" bestFit="1" customWidth="1"/>
    <col min="12" max="12" width="9.140625" style="88" bestFit="1" customWidth="1"/>
    <col min="13" max="13" width="13.28515625" style="88" customWidth="1"/>
    <col min="14" max="14" width="6.42578125" style="88" bestFit="1" customWidth="1"/>
    <col min="15" max="15" width="9.140625" style="88"/>
    <col min="16" max="16" width="15.42578125" style="88" bestFit="1" customWidth="1"/>
    <col min="17" max="17" width="9.140625" style="88"/>
    <col min="18" max="18" width="10.28515625" style="88" bestFit="1" customWidth="1"/>
    <col min="19" max="256" width="9.140625" style="88"/>
    <col min="257" max="257" width="41.5703125" style="88" customWidth="1"/>
    <col min="258" max="258" width="12.140625" style="88" customWidth="1"/>
    <col min="259" max="259" width="6.85546875" style="88" customWidth="1"/>
    <col min="260" max="260" width="12.140625" style="88" customWidth="1"/>
    <col min="261" max="262" width="8.85546875" style="88" customWidth="1"/>
    <col min="263" max="263" width="12.140625" style="88" customWidth="1"/>
    <col min="264" max="264" width="9.140625" style="88"/>
    <col min="265" max="265" width="14.28515625" style="88" customWidth="1"/>
    <col min="266" max="266" width="13.28515625" style="88" customWidth="1"/>
    <col min="267" max="267" width="9.140625" style="88"/>
    <col min="268" max="268" width="14.28515625" style="88" customWidth="1"/>
    <col min="269" max="269" width="13.28515625" style="88" customWidth="1"/>
    <col min="270" max="271" width="9.140625" style="88"/>
    <col min="272" max="272" width="13.28515625" style="88" customWidth="1"/>
    <col min="273" max="512" width="9.140625" style="88"/>
    <col min="513" max="513" width="41.5703125" style="88" customWidth="1"/>
    <col min="514" max="514" width="12.140625" style="88" customWidth="1"/>
    <col min="515" max="515" width="6.85546875" style="88" customWidth="1"/>
    <col min="516" max="516" width="12.140625" style="88" customWidth="1"/>
    <col min="517" max="518" width="8.85546875" style="88" customWidth="1"/>
    <col min="519" max="519" width="12.140625" style="88" customWidth="1"/>
    <col min="520" max="520" width="9.140625" style="88"/>
    <col min="521" max="521" width="14.28515625" style="88" customWidth="1"/>
    <col min="522" max="522" width="13.28515625" style="88" customWidth="1"/>
    <col min="523" max="523" width="9.140625" style="88"/>
    <col min="524" max="524" width="14.28515625" style="88" customWidth="1"/>
    <col min="525" max="525" width="13.28515625" style="88" customWidth="1"/>
    <col min="526" max="527" width="9.140625" style="88"/>
    <col min="528" max="528" width="13.28515625" style="88" customWidth="1"/>
    <col min="529" max="768" width="9.140625" style="88"/>
    <col min="769" max="769" width="41.5703125" style="88" customWidth="1"/>
    <col min="770" max="770" width="12.140625" style="88" customWidth="1"/>
    <col min="771" max="771" width="6.85546875" style="88" customWidth="1"/>
    <col min="772" max="772" width="12.140625" style="88" customWidth="1"/>
    <col min="773" max="774" width="8.85546875" style="88" customWidth="1"/>
    <col min="775" max="775" width="12.140625" style="88" customWidth="1"/>
    <col min="776" max="776" width="9.140625" style="88"/>
    <col min="777" max="777" width="14.28515625" style="88" customWidth="1"/>
    <col min="778" max="778" width="13.28515625" style="88" customWidth="1"/>
    <col min="779" max="779" width="9.140625" style="88"/>
    <col min="780" max="780" width="14.28515625" style="88" customWidth="1"/>
    <col min="781" max="781" width="13.28515625" style="88" customWidth="1"/>
    <col min="782" max="783" width="9.140625" style="88"/>
    <col min="784" max="784" width="13.28515625" style="88" customWidth="1"/>
    <col min="785" max="1024" width="9.140625" style="88"/>
    <col min="1025" max="1025" width="41.5703125" style="88" customWidth="1"/>
    <col min="1026" max="1026" width="12.140625" style="88" customWidth="1"/>
    <col min="1027" max="1027" width="6.85546875" style="88" customWidth="1"/>
    <col min="1028" max="1028" width="12.140625" style="88" customWidth="1"/>
    <col min="1029" max="1030" width="8.85546875" style="88" customWidth="1"/>
    <col min="1031" max="1031" width="12.140625" style="88" customWidth="1"/>
    <col min="1032" max="1032" width="9.140625" style="88"/>
    <col min="1033" max="1033" width="14.28515625" style="88" customWidth="1"/>
    <col min="1034" max="1034" width="13.28515625" style="88" customWidth="1"/>
    <col min="1035" max="1035" width="9.140625" style="88"/>
    <col min="1036" max="1036" width="14.28515625" style="88" customWidth="1"/>
    <col min="1037" max="1037" width="13.28515625" style="88" customWidth="1"/>
    <col min="1038" max="1039" width="9.140625" style="88"/>
    <col min="1040" max="1040" width="13.28515625" style="88" customWidth="1"/>
    <col min="1041" max="1280" width="9.140625" style="88"/>
    <col min="1281" max="1281" width="41.5703125" style="88" customWidth="1"/>
    <col min="1282" max="1282" width="12.140625" style="88" customWidth="1"/>
    <col min="1283" max="1283" width="6.85546875" style="88" customWidth="1"/>
    <col min="1284" max="1284" width="12.140625" style="88" customWidth="1"/>
    <col min="1285" max="1286" width="8.85546875" style="88" customWidth="1"/>
    <col min="1287" max="1287" width="12.140625" style="88" customWidth="1"/>
    <col min="1288" max="1288" width="9.140625" style="88"/>
    <col min="1289" max="1289" width="14.28515625" style="88" customWidth="1"/>
    <col min="1290" max="1290" width="13.28515625" style="88" customWidth="1"/>
    <col min="1291" max="1291" width="9.140625" style="88"/>
    <col min="1292" max="1292" width="14.28515625" style="88" customWidth="1"/>
    <col min="1293" max="1293" width="13.28515625" style="88" customWidth="1"/>
    <col min="1294" max="1295" width="9.140625" style="88"/>
    <col min="1296" max="1296" width="13.28515625" style="88" customWidth="1"/>
    <col min="1297" max="1536" width="9.140625" style="88"/>
    <col min="1537" max="1537" width="41.5703125" style="88" customWidth="1"/>
    <col min="1538" max="1538" width="12.140625" style="88" customWidth="1"/>
    <col min="1539" max="1539" width="6.85546875" style="88" customWidth="1"/>
    <col min="1540" max="1540" width="12.140625" style="88" customWidth="1"/>
    <col min="1541" max="1542" width="8.85546875" style="88" customWidth="1"/>
    <col min="1543" max="1543" width="12.140625" style="88" customWidth="1"/>
    <col min="1544" max="1544" width="9.140625" style="88"/>
    <col min="1545" max="1545" width="14.28515625" style="88" customWidth="1"/>
    <col min="1546" max="1546" width="13.28515625" style="88" customWidth="1"/>
    <col min="1547" max="1547" width="9.140625" style="88"/>
    <col min="1548" max="1548" width="14.28515625" style="88" customWidth="1"/>
    <col min="1549" max="1549" width="13.28515625" style="88" customWidth="1"/>
    <col min="1550" max="1551" width="9.140625" style="88"/>
    <col min="1552" max="1552" width="13.28515625" style="88" customWidth="1"/>
    <col min="1553" max="1792" width="9.140625" style="88"/>
    <col min="1793" max="1793" width="41.5703125" style="88" customWidth="1"/>
    <col min="1794" max="1794" width="12.140625" style="88" customWidth="1"/>
    <col min="1795" max="1795" width="6.85546875" style="88" customWidth="1"/>
    <col min="1796" max="1796" width="12.140625" style="88" customWidth="1"/>
    <col min="1797" max="1798" width="8.85546875" style="88" customWidth="1"/>
    <col min="1799" max="1799" width="12.140625" style="88" customWidth="1"/>
    <col min="1800" max="1800" width="9.140625" style="88"/>
    <col min="1801" max="1801" width="14.28515625" style="88" customWidth="1"/>
    <col min="1802" max="1802" width="13.28515625" style="88" customWidth="1"/>
    <col min="1803" max="1803" width="9.140625" style="88"/>
    <col min="1804" max="1804" width="14.28515625" style="88" customWidth="1"/>
    <col min="1805" max="1805" width="13.28515625" style="88" customWidth="1"/>
    <col min="1806" max="1807" width="9.140625" style="88"/>
    <col min="1808" max="1808" width="13.28515625" style="88" customWidth="1"/>
    <col min="1809" max="2048" width="9.140625" style="88"/>
    <col min="2049" max="2049" width="41.5703125" style="88" customWidth="1"/>
    <col min="2050" max="2050" width="12.140625" style="88" customWidth="1"/>
    <col min="2051" max="2051" width="6.85546875" style="88" customWidth="1"/>
    <col min="2052" max="2052" width="12.140625" style="88" customWidth="1"/>
    <col min="2053" max="2054" width="8.85546875" style="88" customWidth="1"/>
    <col min="2055" max="2055" width="12.140625" style="88" customWidth="1"/>
    <col min="2056" max="2056" width="9.140625" style="88"/>
    <col min="2057" max="2057" width="14.28515625" style="88" customWidth="1"/>
    <col min="2058" max="2058" width="13.28515625" style="88" customWidth="1"/>
    <col min="2059" max="2059" width="9.140625" style="88"/>
    <col min="2060" max="2060" width="14.28515625" style="88" customWidth="1"/>
    <col min="2061" max="2061" width="13.28515625" style="88" customWidth="1"/>
    <col min="2062" max="2063" width="9.140625" style="88"/>
    <col min="2064" max="2064" width="13.28515625" style="88" customWidth="1"/>
    <col min="2065" max="2304" width="9.140625" style="88"/>
    <col min="2305" max="2305" width="41.5703125" style="88" customWidth="1"/>
    <col min="2306" max="2306" width="12.140625" style="88" customWidth="1"/>
    <col min="2307" max="2307" width="6.85546875" style="88" customWidth="1"/>
    <col min="2308" max="2308" width="12.140625" style="88" customWidth="1"/>
    <col min="2309" max="2310" width="8.85546875" style="88" customWidth="1"/>
    <col min="2311" max="2311" width="12.140625" style="88" customWidth="1"/>
    <col min="2312" max="2312" width="9.140625" style="88"/>
    <col min="2313" max="2313" width="14.28515625" style="88" customWidth="1"/>
    <col min="2314" max="2314" width="13.28515625" style="88" customWidth="1"/>
    <col min="2315" max="2315" width="9.140625" style="88"/>
    <col min="2316" max="2316" width="14.28515625" style="88" customWidth="1"/>
    <col min="2317" max="2317" width="13.28515625" style="88" customWidth="1"/>
    <col min="2318" max="2319" width="9.140625" style="88"/>
    <col min="2320" max="2320" width="13.28515625" style="88" customWidth="1"/>
    <col min="2321" max="2560" width="9.140625" style="88"/>
    <col min="2561" max="2561" width="41.5703125" style="88" customWidth="1"/>
    <col min="2562" max="2562" width="12.140625" style="88" customWidth="1"/>
    <col min="2563" max="2563" width="6.85546875" style="88" customWidth="1"/>
    <col min="2564" max="2564" width="12.140625" style="88" customWidth="1"/>
    <col min="2565" max="2566" width="8.85546875" style="88" customWidth="1"/>
    <col min="2567" max="2567" width="12.140625" style="88" customWidth="1"/>
    <col min="2568" max="2568" width="9.140625" style="88"/>
    <col min="2569" max="2569" width="14.28515625" style="88" customWidth="1"/>
    <col min="2570" max="2570" width="13.28515625" style="88" customWidth="1"/>
    <col min="2571" max="2571" width="9.140625" style="88"/>
    <col min="2572" max="2572" width="14.28515625" style="88" customWidth="1"/>
    <col min="2573" max="2573" width="13.28515625" style="88" customWidth="1"/>
    <col min="2574" max="2575" width="9.140625" style="88"/>
    <col min="2576" max="2576" width="13.28515625" style="88" customWidth="1"/>
    <col min="2577" max="2816" width="9.140625" style="88"/>
    <col min="2817" max="2817" width="41.5703125" style="88" customWidth="1"/>
    <col min="2818" max="2818" width="12.140625" style="88" customWidth="1"/>
    <col min="2819" max="2819" width="6.85546875" style="88" customWidth="1"/>
    <col min="2820" max="2820" width="12.140625" style="88" customWidth="1"/>
    <col min="2821" max="2822" width="8.85546875" style="88" customWidth="1"/>
    <col min="2823" max="2823" width="12.140625" style="88" customWidth="1"/>
    <col min="2824" max="2824" width="9.140625" style="88"/>
    <col min="2825" max="2825" width="14.28515625" style="88" customWidth="1"/>
    <col min="2826" max="2826" width="13.28515625" style="88" customWidth="1"/>
    <col min="2827" max="2827" width="9.140625" style="88"/>
    <col min="2828" max="2828" width="14.28515625" style="88" customWidth="1"/>
    <col min="2829" max="2829" width="13.28515625" style="88" customWidth="1"/>
    <col min="2830" max="2831" width="9.140625" style="88"/>
    <col min="2832" max="2832" width="13.28515625" style="88" customWidth="1"/>
    <col min="2833" max="3072" width="9.140625" style="88"/>
    <col min="3073" max="3073" width="41.5703125" style="88" customWidth="1"/>
    <col min="3074" max="3074" width="12.140625" style="88" customWidth="1"/>
    <col min="3075" max="3075" width="6.85546875" style="88" customWidth="1"/>
    <col min="3076" max="3076" width="12.140625" style="88" customWidth="1"/>
    <col min="3077" max="3078" width="8.85546875" style="88" customWidth="1"/>
    <col min="3079" max="3079" width="12.140625" style="88" customWidth="1"/>
    <col min="3080" max="3080" width="9.140625" style="88"/>
    <col min="3081" max="3081" width="14.28515625" style="88" customWidth="1"/>
    <col min="3082" max="3082" width="13.28515625" style="88" customWidth="1"/>
    <col min="3083" max="3083" width="9.140625" style="88"/>
    <col min="3084" max="3084" width="14.28515625" style="88" customWidth="1"/>
    <col min="3085" max="3085" width="13.28515625" style="88" customWidth="1"/>
    <col min="3086" max="3087" width="9.140625" style="88"/>
    <col min="3088" max="3088" width="13.28515625" style="88" customWidth="1"/>
    <col min="3089" max="3328" width="9.140625" style="88"/>
    <col min="3329" max="3329" width="41.5703125" style="88" customWidth="1"/>
    <col min="3330" max="3330" width="12.140625" style="88" customWidth="1"/>
    <col min="3331" max="3331" width="6.85546875" style="88" customWidth="1"/>
    <col min="3332" max="3332" width="12.140625" style="88" customWidth="1"/>
    <col min="3333" max="3334" width="8.85546875" style="88" customWidth="1"/>
    <col min="3335" max="3335" width="12.140625" style="88" customWidth="1"/>
    <col min="3336" max="3336" width="9.140625" style="88"/>
    <col min="3337" max="3337" width="14.28515625" style="88" customWidth="1"/>
    <col min="3338" max="3338" width="13.28515625" style="88" customWidth="1"/>
    <col min="3339" max="3339" width="9.140625" style="88"/>
    <col min="3340" max="3340" width="14.28515625" style="88" customWidth="1"/>
    <col min="3341" max="3341" width="13.28515625" style="88" customWidth="1"/>
    <col min="3342" max="3343" width="9.140625" style="88"/>
    <col min="3344" max="3344" width="13.28515625" style="88" customWidth="1"/>
    <col min="3345" max="3584" width="9.140625" style="88"/>
    <col min="3585" max="3585" width="41.5703125" style="88" customWidth="1"/>
    <col min="3586" max="3586" width="12.140625" style="88" customWidth="1"/>
    <col min="3587" max="3587" width="6.85546875" style="88" customWidth="1"/>
    <col min="3588" max="3588" width="12.140625" style="88" customWidth="1"/>
    <col min="3589" max="3590" width="8.85546875" style="88" customWidth="1"/>
    <col min="3591" max="3591" width="12.140625" style="88" customWidth="1"/>
    <col min="3592" max="3592" width="9.140625" style="88"/>
    <col min="3593" max="3593" width="14.28515625" style="88" customWidth="1"/>
    <col min="3594" max="3594" width="13.28515625" style="88" customWidth="1"/>
    <col min="3595" max="3595" width="9.140625" style="88"/>
    <col min="3596" max="3596" width="14.28515625" style="88" customWidth="1"/>
    <col min="3597" max="3597" width="13.28515625" style="88" customWidth="1"/>
    <col min="3598" max="3599" width="9.140625" style="88"/>
    <col min="3600" max="3600" width="13.28515625" style="88" customWidth="1"/>
    <col min="3601" max="3840" width="9.140625" style="88"/>
    <col min="3841" max="3841" width="41.5703125" style="88" customWidth="1"/>
    <col min="3842" max="3842" width="12.140625" style="88" customWidth="1"/>
    <col min="3843" max="3843" width="6.85546875" style="88" customWidth="1"/>
    <col min="3844" max="3844" width="12.140625" style="88" customWidth="1"/>
    <col min="3845" max="3846" width="8.85546875" style="88" customWidth="1"/>
    <col min="3847" max="3847" width="12.140625" style="88" customWidth="1"/>
    <col min="3848" max="3848" width="9.140625" style="88"/>
    <col min="3849" max="3849" width="14.28515625" style="88" customWidth="1"/>
    <col min="3850" max="3850" width="13.28515625" style="88" customWidth="1"/>
    <col min="3851" max="3851" width="9.140625" style="88"/>
    <col min="3852" max="3852" width="14.28515625" style="88" customWidth="1"/>
    <col min="3853" max="3853" width="13.28515625" style="88" customWidth="1"/>
    <col min="3854" max="3855" width="9.140625" style="88"/>
    <col min="3856" max="3856" width="13.28515625" style="88" customWidth="1"/>
    <col min="3857" max="4096" width="9.140625" style="88"/>
    <col min="4097" max="4097" width="41.5703125" style="88" customWidth="1"/>
    <col min="4098" max="4098" width="12.140625" style="88" customWidth="1"/>
    <col min="4099" max="4099" width="6.85546875" style="88" customWidth="1"/>
    <col min="4100" max="4100" width="12.140625" style="88" customWidth="1"/>
    <col min="4101" max="4102" width="8.85546875" style="88" customWidth="1"/>
    <col min="4103" max="4103" width="12.140625" style="88" customWidth="1"/>
    <col min="4104" max="4104" width="9.140625" style="88"/>
    <col min="4105" max="4105" width="14.28515625" style="88" customWidth="1"/>
    <col min="4106" max="4106" width="13.28515625" style="88" customWidth="1"/>
    <col min="4107" max="4107" width="9.140625" style="88"/>
    <col min="4108" max="4108" width="14.28515625" style="88" customWidth="1"/>
    <col min="4109" max="4109" width="13.28515625" style="88" customWidth="1"/>
    <col min="4110" max="4111" width="9.140625" style="88"/>
    <col min="4112" max="4112" width="13.28515625" style="88" customWidth="1"/>
    <col min="4113" max="4352" width="9.140625" style="88"/>
    <col min="4353" max="4353" width="41.5703125" style="88" customWidth="1"/>
    <col min="4354" max="4354" width="12.140625" style="88" customWidth="1"/>
    <col min="4355" max="4355" width="6.85546875" style="88" customWidth="1"/>
    <col min="4356" max="4356" width="12.140625" style="88" customWidth="1"/>
    <col min="4357" max="4358" width="8.85546875" style="88" customWidth="1"/>
    <col min="4359" max="4359" width="12.140625" style="88" customWidth="1"/>
    <col min="4360" max="4360" width="9.140625" style="88"/>
    <col min="4361" max="4361" width="14.28515625" style="88" customWidth="1"/>
    <col min="4362" max="4362" width="13.28515625" style="88" customWidth="1"/>
    <col min="4363" max="4363" width="9.140625" style="88"/>
    <col min="4364" max="4364" width="14.28515625" style="88" customWidth="1"/>
    <col min="4365" max="4365" width="13.28515625" style="88" customWidth="1"/>
    <col min="4366" max="4367" width="9.140625" style="88"/>
    <col min="4368" max="4368" width="13.28515625" style="88" customWidth="1"/>
    <col min="4369" max="4608" width="9.140625" style="88"/>
    <col min="4609" max="4609" width="41.5703125" style="88" customWidth="1"/>
    <col min="4610" max="4610" width="12.140625" style="88" customWidth="1"/>
    <col min="4611" max="4611" width="6.85546875" style="88" customWidth="1"/>
    <col min="4612" max="4612" width="12.140625" style="88" customWidth="1"/>
    <col min="4613" max="4614" width="8.85546875" style="88" customWidth="1"/>
    <col min="4615" max="4615" width="12.140625" style="88" customWidth="1"/>
    <col min="4616" max="4616" width="9.140625" style="88"/>
    <col min="4617" max="4617" width="14.28515625" style="88" customWidth="1"/>
    <col min="4618" max="4618" width="13.28515625" style="88" customWidth="1"/>
    <col min="4619" max="4619" width="9.140625" style="88"/>
    <col min="4620" max="4620" width="14.28515625" style="88" customWidth="1"/>
    <col min="4621" max="4621" width="13.28515625" style="88" customWidth="1"/>
    <col min="4622" max="4623" width="9.140625" style="88"/>
    <col min="4624" max="4624" width="13.28515625" style="88" customWidth="1"/>
    <col min="4625" max="4864" width="9.140625" style="88"/>
    <col min="4865" max="4865" width="41.5703125" style="88" customWidth="1"/>
    <col min="4866" max="4866" width="12.140625" style="88" customWidth="1"/>
    <col min="4867" max="4867" width="6.85546875" style="88" customWidth="1"/>
    <col min="4868" max="4868" width="12.140625" style="88" customWidth="1"/>
    <col min="4869" max="4870" width="8.85546875" style="88" customWidth="1"/>
    <col min="4871" max="4871" width="12.140625" style="88" customWidth="1"/>
    <col min="4872" max="4872" width="9.140625" style="88"/>
    <col min="4873" max="4873" width="14.28515625" style="88" customWidth="1"/>
    <col min="4874" max="4874" width="13.28515625" style="88" customWidth="1"/>
    <col min="4875" max="4875" width="9.140625" style="88"/>
    <col min="4876" max="4876" width="14.28515625" style="88" customWidth="1"/>
    <col min="4877" max="4877" width="13.28515625" style="88" customWidth="1"/>
    <col min="4878" max="4879" width="9.140625" style="88"/>
    <col min="4880" max="4880" width="13.28515625" style="88" customWidth="1"/>
    <col min="4881" max="5120" width="9.140625" style="88"/>
    <col min="5121" max="5121" width="41.5703125" style="88" customWidth="1"/>
    <col min="5122" max="5122" width="12.140625" style="88" customWidth="1"/>
    <col min="5123" max="5123" width="6.85546875" style="88" customWidth="1"/>
    <col min="5124" max="5124" width="12.140625" style="88" customWidth="1"/>
    <col min="5125" max="5126" width="8.85546875" style="88" customWidth="1"/>
    <col min="5127" max="5127" width="12.140625" style="88" customWidth="1"/>
    <col min="5128" max="5128" width="9.140625" style="88"/>
    <col min="5129" max="5129" width="14.28515625" style="88" customWidth="1"/>
    <col min="5130" max="5130" width="13.28515625" style="88" customWidth="1"/>
    <col min="5131" max="5131" width="9.140625" style="88"/>
    <col min="5132" max="5132" width="14.28515625" style="88" customWidth="1"/>
    <col min="5133" max="5133" width="13.28515625" style="88" customWidth="1"/>
    <col min="5134" max="5135" width="9.140625" style="88"/>
    <col min="5136" max="5136" width="13.28515625" style="88" customWidth="1"/>
    <col min="5137" max="5376" width="9.140625" style="88"/>
    <col min="5377" max="5377" width="41.5703125" style="88" customWidth="1"/>
    <col min="5378" max="5378" width="12.140625" style="88" customWidth="1"/>
    <col min="5379" max="5379" width="6.85546875" style="88" customWidth="1"/>
    <col min="5380" max="5380" width="12.140625" style="88" customWidth="1"/>
    <col min="5381" max="5382" width="8.85546875" style="88" customWidth="1"/>
    <col min="5383" max="5383" width="12.140625" style="88" customWidth="1"/>
    <col min="5384" max="5384" width="9.140625" style="88"/>
    <col min="5385" max="5385" width="14.28515625" style="88" customWidth="1"/>
    <col min="5386" max="5386" width="13.28515625" style="88" customWidth="1"/>
    <col min="5387" max="5387" width="9.140625" style="88"/>
    <col min="5388" max="5388" width="14.28515625" style="88" customWidth="1"/>
    <col min="5389" max="5389" width="13.28515625" style="88" customWidth="1"/>
    <col min="5390" max="5391" width="9.140625" style="88"/>
    <col min="5392" max="5392" width="13.28515625" style="88" customWidth="1"/>
    <col min="5393" max="5632" width="9.140625" style="88"/>
    <col min="5633" max="5633" width="41.5703125" style="88" customWidth="1"/>
    <col min="5634" max="5634" width="12.140625" style="88" customWidth="1"/>
    <col min="5635" max="5635" width="6.85546875" style="88" customWidth="1"/>
    <col min="5636" max="5636" width="12.140625" style="88" customWidth="1"/>
    <col min="5637" max="5638" width="8.85546875" style="88" customWidth="1"/>
    <col min="5639" max="5639" width="12.140625" style="88" customWidth="1"/>
    <col min="5640" max="5640" width="9.140625" style="88"/>
    <col min="5641" max="5641" width="14.28515625" style="88" customWidth="1"/>
    <col min="5642" max="5642" width="13.28515625" style="88" customWidth="1"/>
    <col min="5643" max="5643" width="9.140625" style="88"/>
    <col min="5644" max="5644" width="14.28515625" style="88" customWidth="1"/>
    <col min="5645" max="5645" width="13.28515625" style="88" customWidth="1"/>
    <col min="5646" max="5647" width="9.140625" style="88"/>
    <col min="5648" max="5648" width="13.28515625" style="88" customWidth="1"/>
    <col min="5649" max="5888" width="9.140625" style="88"/>
    <col min="5889" max="5889" width="41.5703125" style="88" customWidth="1"/>
    <col min="5890" max="5890" width="12.140625" style="88" customWidth="1"/>
    <col min="5891" max="5891" width="6.85546875" style="88" customWidth="1"/>
    <col min="5892" max="5892" width="12.140625" style="88" customWidth="1"/>
    <col min="5893" max="5894" width="8.85546875" style="88" customWidth="1"/>
    <col min="5895" max="5895" width="12.140625" style="88" customWidth="1"/>
    <col min="5896" max="5896" width="9.140625" style="88"/>
    <col min="5897" max="5897" width="14.28515625" style="88" customWidth="1"/>
    <col min="5898" max="5898" width="13.28515625" style="88" customWidth="1"/>
    <col min="5899" max="5899" width="9.140625" style="88"/>
    <col min="5900" max="5900" width="14.28515625" style="88" customWidth="1"/>
    <col min="5901" max="5901" width="13.28515625" style="88" customWidth="1"/>
    <col min="5902" max="5903" width="9.140625" style="88"/>
    <col min="5904" max="5904" width="13.28515625" style="88" customWidth="1"/>
    <col min="5905" max="6144" width="9.140625" style="88"/>
    <col min="6145" max="6145" width="41.5703125" style="88" customWidth="1"/>
    <col min="6146" max="6146" width="12.140625" style="88" customWidth="1"/>
    <col min="6147" max="6147" width="6.85546875" style="88" customWidth="1"/>
    <col min="6148" max="6148" width="12.140625" style="88" customWidth="1"/>
    <col min="6149" max="6150" width="8.85546875" style="88" customWidth="1"/>
    <col min="6151" max="6151" width="12.140625" style="88" customWidth="1"/>
    <col min="6152" max="6152" width="9.140625" style="88"/>
    <col min="6153" max="6153" width="14.28515625" style="88" customWidth="1"/>
    <col min="6154" max="6154" width="13.28515625" style="88" customWidth="1"/>
    <col min="6155" max="6155" width="9.140625" style="88"/>
    <col min="6156" max="6156" width="14.28515625" style="88" customWidth="1"/>
    <col min="6157" max="6157" width="13.28515625" style="88" customWidth="1"/>
    <col min="6158" max="6159" width="9.140625" style="88"/>
    <col min="6160" max="6160" width="13.28515625" style="88" customWidth="1"/>
    <col min="6161" max="6400" width="9.140625" style="88"/>
    <col min="6401" max="6401" width="41.5703125" style="88" customWidth="1"/>
    <col min="6402" max="6402" width="12.140625" style="88" customWidth="1"/>
    <col min="6403" max="6403" width="6.85546875" style="88" customWidth="1"/>
    <col min="6404" max="6404" width="12.140625" style="88" customWidth="1"/>
    <col min="6405" max="6406" width="8.85546875" style="88" customWidth="1"/>
    <col min="6407" max="6407" width="12.140625" style="88" customWidth="1"/>
    <col min="6408" max="6408" width="9.140625" style="88"/>
    <col min="6409" max="6409" width="14.28515625" style="88" customWidth="1"/>
    <col min="6410" max="6410" width="13.28515625" style="88" customWidth="1"/>
    <col min="6411" max="6411" width="9.140625" style="88"/>
    <col min="6412" max="6412" width="14.28515625" style="88" customWidth="1"/>
    <col min="6413" max="6413" width="13.28515625" style="88" customWidth="1"/>
    <col min="6414" max="6415" width="9.140625" style="88"/>
    <col min="6416" max="6416" width="13.28515625" style="88" customWidth="1"/>
    <col min="6417" max="6656" width="9.140625" style="88"/>
    <col min="6657" max="6657" width="41.5703125" style="88" customWidth="1"/>
    <col min="6658" max="6658" width="12.140625" style="88" customWidth="1"/>
    <col min="6659" max="6659" width="6.85546875" style="88" customWidth="1"/>
    <col min="6660" max="6660" width="12.140625" style="88" customWidth="1"/>
    <col min="6661" max="6662" width="8.85546875" style="88" customWidth="1"/>
    <col min="6663" max="6663" width="12.140625" style="88" customWidth="1"/>
    <col min="6664" max="6664" width="9.140625" style="88"/>
    <col min="6665" max="6665" width="14.28515625" style="88" customWidth="1"/>
    <col min="6666" max="6666" width="13.28515625" style="88" customWidth="1"/>
    <col min="6667" max="6667" width="9.140625" style="88"/>
    <col min="6668" max="6668" width="14.28515625" style="88" customWidth="1"/>
    <col min="6669" max="6669" width="13.28515625" style="88" customWidth="1"/>
    <col min="6670" max="6671" width="9.140625" style="88"/>
    <col min="6672" max="6672" width="13.28515625" style="88" customWidth="1"/>
    <col min="6673" max="6912" width="9.140625" style="88"/>
    <col min="6913" max="6913" width="41.5703125" style="88" customWidth="1"/>
    <col min="6914" max="6914" width="12.140625" style="88" customWidth="1"/>
    <col min="6915" max="6915" width="6.85546875" style="88" customWidth="1"/>
    <col min="6916" max="6916" width="12.140625" style="88" customWidth="1"/>
    <col min="6917" max="6918" width="8.85546875" style="88" customWidth="1"/>
    <col min="6919" max="6919" width="12.140625" style="88" customWidth="1"/>
    <col min="6920" max="6920" width="9.140625" style="88"/>
    <col min="6921" max="6921" width="14.28515625" style="88" customWidth="1"/>
    <col min="6922" max="6922" width="13.28515625" style="88" customWidth="1"/>
    <col min="6923" max="6923" width="9.140625" style="88"/>
    <col min="6924" max="6924" width="14.28515625" style="88" customWidth="1"/>
    <col min="6925" max="6925" width="13.28515625" style="88" customWidth="1"/>
    <col min="6926" max="6927" width="9.140625" style="88"/>
    <col min="6928" max="6928" width="13.28515625" style="88" customWidth="1"/>
    <col min="6929" max="7168" width="9.140625" style="88"/>
    <col min="7169" max="7169" width="41.5703125" style="88" customWidth="1"/>
    <col min="7170" max="7170" width="12.140625" style="88" customWidth="1"/>
    <col min="7171" max="7171" width="6.85546875" style="88" customWidth="1"/>
    <col min="7172" max="7172" width="12.140625" style="88" customWidth="1"/>
    <col min="7173" max="7174" width="8.85546875" style="88" customWidth="1"/>
    <col min="7175" max="7175" width="12.140625" style="88" customWidth="1"/>
    <col min="7176" max="7176" width="9.140625" style="88"/>
    <col min="7177" max="7177" width="14.28515625" style="88" customWidth="1"/>
    <col min="7178" max="7178" width="13.28515625" style="88" customWidth="1"/>
    <col min="7179" max="7179" width="9.140625" style="88"/>
    <col min="7180" max="7180" width="14.28515625" style="88" customWidth="1"/>
    <col min="7181" max="7181" width="13.28515625" style="88" customWidth="1"/>
    <col min="7182" max="7183" width="9.140625" style="88"/>
    <col min="7184" max="7184" width="13.28515625" style="88" customWidth="1"/>
    <col min="7185" max="7424" width="9.140625" style="88"/>
    <col min="7425" max="7425" width="41.5703125" style="88" customWidth="1"/>
    <col min="7426" max="7426" width="12.140625" style="88" customWidth="1"/>
    <col min="7427" max="7427" width="6.85546875" style="88" customWidth="1"/>
    <col min="7428" max="7428" width="12.140625" style="88" customWidth="1"/>
    <col min="7429" max="7430" width="8.85546875" style="88" customWidth="1"/>
    <col min="7431" max="7431" width="12.140625" style="88" customWidth="1"/>
    <col min="7432" max="7432" width="9.140625" style="88"/>
    <col min="7433" max="7433" width="14.28515625" style="88" customWidth="1"/>
    <col min="7434" max="7434" width="13.28515625" style="88" customWidth="1"/>
    <col min="7435" max="7435" width="9.140625" style="88"/>
    <col min="7436" max="7436" width="14.28515625" style="88" customWidth="1"/>
    <col min="7437" max="7437" width="13.28515625" style="88" customWidth="1"/>
    <col min="7438" max="7439" width="9.140625" style="88"/>
    <col min="7440" max="7440" width="13.28515625" style="88" customWidth="1"/>
    <col min="7441" max="7680" width="9.140625" style="88"/>
    <col min="7681" max="7681" width="41.5703125" style="88" customWidth="1"/>
    <col min="7682" max="7682" width="12.140625" style="88" customWidth="1"/>
    <col min="7683" max="7683" width="6.85546875" style="88" customWidth="1"/>
    <col min="7684" max="7684" width="12.140625" style="88" customWidth="1"/>
    <col min="7685" max="7686" width="8.85546875" style="88" customWidth="1"/>
    <col min="7687" max="7687" width="12.140625" style="88" customWidth="1"/>
    <col min="7688" max="7688" width="9.140625" style="88"/>
    <col min="7689" max="7689" width="14.28515625" style="88" customWidth="1"/>
    <col min="7690" max="7690" width="13.28515625" style="88" customWidth="1"/>
    <col min="7691" max="7691" width="9.140625" style="88"/>
    <col min="7692" max="7692" width="14.28515625" style="88" customWidth="1"/>
    <col min="7693" max="7693" width="13.28515625" style="88" customWidth="1"/>
    <col min="7694" max="7695" width="9.140625" style="88"/>
    <col min="7696" max="7696" width="13.28515625" style="88" customWidth="1"/>
    <col min="7697" max="7936" width="9.140625" style="88"/>
    <col min="7937" max="7937" width="41.5703125" style="88" customWidth="1"/>
    <col min="7938" max="7938" width="12.140625" style="88" customWidth="1"/>
    <col min="7939" max="7939" width="6.85546875" style="88" customWidth="1"/>
    <col min="7940" max="7940" width="12.140625" style="88" customWidth="1"/>
    <col min="7941" max="7942" width="8.85546875" style="88" customWidth="1"/>
    <col min="7943" max="7943" width="12.140625" style="88" customWidth="1"/>
    <col min="7944" max="7944" width="9.140625" style="88"/>
    <col min="7945" max="7945" width="14.28515625" style="88" customWidth="1"/>
    <col min="7946" max="7946" width="13.28515625" style="88" customWidth="1"/>
    <col min="7947" max="7947" width="9.140625" style="88"/>
    <col min="7948" max="7948" width="14.28515625" style="88" customWidth="1"/>
    <col min="7949" max="7949" width="13.28515625" style="88" customWidth="1"/>
    <col min="7950" max="7951" width="9.140625" style="88"/>
    <col min="7952" max="7952" width="13.28515625" style="88" customWidth="1"/>
    <col min="7953" max="8192" width="9.140625" style="88"/>
    <col min="8193" max="8193" width="41.5703125" style="88" customWidth="1"/>
    <col min="8194" max="8194" width="12.140625" style="88" customWidth="1"/>
    <col min="8195" max="8195" width="6.85546875" style="88" customWidth="1"/>
    <col min="8196" max="8196" width="12.140625" style="88" customWidth="1"/>
    <col min="8197" max="8198" width="8.85546875" style="88" customWidth="1"/>
    <col min="8199" max="8199" width="12.140625" style="88" customWidth="1"/>
    <col min="8200" max="8200" width="9.140625" style="88"/>
    <col min="8201" max="8201" width="14.28515625" style="88" customWidth="1"/>
    <col min="8202" max="8202" width="13.28515625" style="88" customWidth="1"/>
    <col min="8203" max="8203" width="9.140625" style="88"/>
    <col min="8204" max="8204" width="14.28515625" style="88" customWidth="1"/>
    <col min="8205" max="8205" width="13.28515625" style="88" customWidth="1"/>
    <col min="8206" max="8207" width="9.140625" style="88"/>
    <col min="8208" max="8208" width="13.28515625" style="88" customWidth="1"/>
    <col min="8209" max="8448" width="9.140625" style="88"/>
    <col min="8449" max="8449" width="41.5703125" style="88" customWidth="1"/>
    <col min="8450" max="8450" width="12.140625" style="88" customWidth="1"/>
    <col min="8451" max="8451" width="6.85546875" style="88" customWidth="1"/>
    <col min="8452" max="8452" width="12.140625" style="88" customWidth="1"/>
    <col min="8453" max="8454" width="8.85546875" style="88" customWidth="1"/>
    <col min="8455" max="8455" width="12.140625" style="88" customWidth="1"/>
    <col min="8456" max="8456" width="9.140625" style="88"/>
    <col min="8457" max="8457" width="14.28515625" style="88" customWidth="1"/>
    <col min="8458" max="8458" width="13.28515625" style="88" customWidth="1"/>
    <col min="8459" max="8459" width="9.140625" style="88"/>
    <col min="8460" max="8460" width="14.28515625" style="88" customWidth="1"/>
    <col min="8461" max="8461" width="13.28515625" style="88" customWidth="1"/>
    <col min="8462" max="8463" width="9.140625" style="88"/>
    <col min="8464" max="8464" width="13.28515625" style="88" customWidth="1"/>
    <col min="8465" max="8704" width="9.140625" style="88"/>
    <col min="8705" max="8705" width="41.5703125" style="88" customWidth="1"/>
    <col min="8706" max="8706" width="12.140625" style="88" customWidth="1"/>
    <col min="8707" max="8707" width="6.85546875" style="88" customWidth="1"/>
    <col min="8708" max="8708" width="12.140625" style="88" customWidth="1"/>
    <col min="8709" max="8710" width="8.85546875" style="88" customWidth="1"/>
    <col min="8711" max="8711" width="12.140625" style="88" customWidth="1"/>
    <col min="8712" max="8712" width="9.140625" style="88"/>
    <col min="8713" max="8713" width="14.28515625" style="88" customWidth="1"/>
    <col min="8714" max="8714" width="13.28515625" style="88" customWidth="1"/>
    <col min="8715" max="8715" width="9.140625" style="88"/>
    <col min="8716" max="8716" width="14.28515625" style="88" customWidth="1"/>
    <col min="8717" max="8717" width="13.28515625" style="88" customWidth="1"/>
    <col min="8718" max="8719" width="9.140625" style="88"/>
    <col min="8720" max="8720" width="13.28515625" style="88" customWidth="1"/>
    <col min="8721" max="8960" width="9.140625" style="88"/>
    <col min="8961" max="8961" width="41.5703125" style="88" customWidth="1"/>
    <col min="8962" max="8962" width="12.140625" style="88" customWidth="1"/>
    <col min="8963" max="8963" width="6.85546875" style="88" customWidth="1"/>
    <col min="8964" max="8964" width="12.140625" style="88" customWidth="1"/>
    <col min="8965" max="8966" width="8.85546875" style="88" customWidth="1"/>
    <col min="8967" max="8967" width="12.140625" style="88" customWidth="1"/>
    <col min="8968" max="8968" width="9.140625" style="88"/>
    <col min="8969" max="8969" width="14.28515625" style="88" customWidth="1"/>
    <col min="8970" max="8970" width="13.28515625" style="88" customWidth="1"/>
    <col min="8971" max="8971" width="9.140625" style="88"/>
    <col min="8972" max="8972" width="14.28515625" style="88" customWidth="1"/>
    <col min="8973" max="8973" width="13.28515625" style="88" customWidth="1"/>
    <col min="8974" max="8975" width="9.140625" style="88"/>
    <col min="8976" max="8976" width="13.28515625" style="88" customWidth="1"/>
    <col min="8977" max="9216" width="9.140625" style="88"/>
    <col min="9217" max="9217" width="41.5703125" style="88" customWidth="1"/>
    <col min="9218" max="9218" width="12.140625" style="88" customWidth="1"/>
    <col min="9219" max="9219" width="6.85546875" style="88" customWidth="1"/>
    <col min="9220" max="9220" width="12.140625" style="88" customWidth="1"/>
    <col min="9221" max="9222" width="8.85546875" style="88" customWidth="1"/>
    <col min="9223" max="9223" width="12.140625" style="88" customWidth="1"/>
    <col min="9224" max="9224" width="9.140625" style="88"/>
    <col min="9225" max="9225" width="14.28515625" style="88" customWidth="1"/>
    <col min="9226" max="9226" width="13.28515625" style="88" customWidth="1"/>
    <col min="9227" max="9227" width="9.140625" style="88"/>
    <col min="9228" max="9228" width="14.28515625" style="88" customWidth="1"/>
    <col min="9229" max="9229" width="13.28515625" style="88" customWidth="1"/>
    <col min="9230" max="9231" width="9.140625" style="88"/>
    <col min="9232" max="9232" width="13.28515625" style="88" customWidth="1"/>
    <col min="9233" max="9472" width="9.140625" style="88"/>
    <col min="9473" max="9473" width="41.5703125" style="88" customWidth="1"/>
    <col min="9474" max="9474" width="12.140625" style="88" customWidth="1"/>
    <col min="9475" max="9475" width="6.85546875" style="88" customWidth="1"/>
    <col min="9476" max="9476" width="12.140625" style="88" customWidth="1"/>
    <col min="9477" max="9478" width="8.85546875" style="88" customWidth="1"/>
    <col min="9479" max="9479" width="12.140625" style="88" customWidth="1"/>
    <col min="9480" max="9480" width="9.140625" style="88"/>
    <col min="9481" max="9481" width="14.28515625" style="88" customWidth="1"/>
    <col min="9482" max="9482" width="13.28515625" style="88" customWidth="1"/>
    <col min="9483" max="9483" width="9.140625" style="88"/>
    <col min="9484" max="9484" width="14.28515625" style="88" customWidth="1"/>
    <col min="9485" max="9485" width="13.28515625" style="88" customWidth="1"/>
    <col min="9486" max="9487" width="9.140625" style="88"/>
    <col min="9488" max="9488" width="13.28515625" style="88" customWidth="1"/>
    <col min="9489" max="9728" width="9.140625" style="88"/>
    <col min="9729" max="9729" width="41.5703125" style="88" customWidth="1"/>
    <col min="9730" max="9730" width="12.140625" style="88" customWidth="1"/>
    <col min="9731" max="9731" width="6.85546875" style="88" customWidth="1"/>
    <col min="9732" max="9732" width="12.140625" style="88" customWidth="1"/>
    <col min="9733" max="9734" width="8.85546875" style="88" customWidth="1"/>
    <col min="9735" max="9735" width="12.140625" style="88" customWidth="1"/>
    <col min="9736" max="9736" width="9.140625" style="88"/>
    <col min="9737" max="9737" width="14.28515625" style="88" customWidth="1"/>
    <col min="9738" max="9738" width="13.28515625" style="88" customWidth="1"/>
    <col min="9739" max="9739" width="9.140625" style="88"/>
    <col min="9740" max="9740" width="14.28515625" style="88" customWidth="1"/>
    <col min="9741" max="9741" width="13.28515625" style="88" customWidth="1"/>
    <col min="9742" max="9743" width="9.140625" style="88"/>
    <col min="9744" max="9744" width="13.28515625" style="88" customWidth="1"/>
    <col min="9745" max="9984" width="9.140625" style="88"/>
    <col min="9985" max="9985" width="41.5703125" style="88" customWidth="1"/>
    <col min="9986" max="9986" width="12.140625" style="88" customWidth="1"/>
    <col min="9987" max="9987" width="6.85546875" style="88" customWidth="1"/>
    <col min="9988" max="9988" width="12.140625" style="88" customWidth="1"/>
    <col min="9989" max="9990" width="8.85546875" style="88" customWidth="1"/>
    <col min="9991" max="9991" width="12.140625" style="88" customWidth="1"/>
    <col min="9992" max="9992" width="9.140625" style="88"/>
    <col min="9993" max="9993" width="14.28515625" style="88" customWidth="1"/>
    <col min="9994" max="9994" width="13.28515625" style="88" customWidth="1"/>
    <col min="9995" max="9995" width="9.140625" style="88"/>
    <col min="9996" max="9996" width="14.28515625" style="88" customWidth="1"/>
    <col min="9997" max="9997" width="13.28515625" style="88" customWidth="1"/>
    <col min="9998" max="9999" width="9.140625" style="88"/>
    <col min="10000" max="10000" width="13.28515625" style="88" customWidth="1"/>
    <col min="10001" max="10240" width="9.140625" style="88"/>
    <col min="10241" max="10241" width="41.5703125" style="88" customWidth="1"/>
    <col min="10242" max="10242" width="12.140625" style="88" customWidth="1"/>
    <col min="10243" max="10243" width="6.85546875" style="88" customWidth="1"/>
    <col min="10244" max="10244" width="12.140625" style="88" customWidth="1"/>
    <col min="10245" max="10246" width="8.85546875" style="88" customWidth="1"/>
    <col min="10247" max="10247" width="12.140625" style="88" customWidth="1"/>
    <col min="10248" max="10248" width="9.140625" style="88"/>
    <col min="10249" max="10249" width="14.28515625" style="88" customWidth="1"/>
    <col min="10250" max="10250" width="13.28515625" style="88" customWidth="1"/>
    <col min="10251" max="10251" width="9.140625" style="88"/>
    <col min="10252" max="10252" width="14.28515625" style="88" customWidth="1"/>
    <col min="10253" max="10253" width="13.28515625" style="88" customWidth="1"/>
    <col min="10254" max="10255" width="9.140625" style="88"/>
    <col min="10256" max="10256" width="13.28515625" style="88" customWidth="1"/>
    <col min="10257" max="10496" width="9.140625" style="88"/>
    <col min="10497" max="10497" width="41.5703125" style="88" customWidth="1"/>
    <col min="10498" max="10498" width="12.140625" style="88" customWidth="1"/>
    <col min="10499" max="10499" width="6.85546875" style="88" customWidth="1"/>
    <col min="10500" max="10500" width="12.140625" style="88" customWidth="1"/>
    <col min="10501" max="10502" width="8.85546875" style="88" customWidth="1"/>
    <col min="10503" max="10503" width="12.140625" style="88" customWidth="1"/>
    <col min="10504" max="10504" width="9.140625" style="88"/>
    <col min="10505" max="10505" width="14.28515625" style="88" customWidth="1"/>
    <col min="10506" max="10506" width="13.28515625" style="88" customWidth="1"/>
    <col min="10507" max="10507" width="9.140625" style="88"/>
    <col min="10508" max="10508" width="14.28515625" style="88" customWidth="1"/>
    <col min="10509" max="10509" width="13.28515625" style="88" customWidth="1"/>
    <col min="10510" max="10511" width="9.140625" style="88"/>
    <col min="10512" max="10512" width="13.28515625" style="88" customWidth="1"/>
    <col min="10513" max="10752" width="9.140625" style="88"/>
    <col min="10753" max="10753" width="41.5703125" style="88" customWidth="1"/>
    <col min="10754" max="10754" width="12.140625" style="88" customWidth="1"/>
    <col min="10755" max="10755" width="6.85546875" style="88" customWidth="1"/>
    <col min="10756" max="10756" width="12.140625" style="88" customWidth="1"/>
    <col min="10757" max="10758" width="8.85546875" style="88" customWidth="1"/>
    <col min="10759" max="10759" width="12.140625" style="88" customWidth="1"/>
    <col min="10760" max="10760" width="9.140625" style="88"/>
    <col min="10761" max="10761" width="14.28515625" style="88" customWidth="1"/>
    <col min="10762" max="10762" width="13.28515625" style="88" customWidth="1"/>
    <col min="10763" max="10763" width="9.140625" style="88"/>
    <col min="10764" max="10764" width="14.28515625" style="88" customWidth="1"/>
    <col min="10765" max="10765" width="13.28515625" style="88" customWidth="1"/>
    <col min="10766" max="10767" width="9.140625" style="88"/>
    <col min="10768" max="10768" width="13.28515625" style="88" customWidth="1"/>
    <col min="10769" max="11008" width="9.140625" style="88"/>
    <col min="11009" max="11009" width="41.5703125" style="88" customWidth="1"/>
    <col min="11010" max="11010" width="12.140625" style="88" customWidth="1"/>
    <col min="11011" max="11011" width="6.85546875" style="88" customWidth="1"/>
    <col min="11012" max="11012" width="12.140625" style="88" customWidth="1"/>
    <col min="11013" max="11014" width="8.85546875" style="88" customWidth="1"/>
    <col min="11015" max="11015" width="12.140625" style="88" customWidth="1"/>
    <col min="11016" max="11016" width="9.140625" style="88"/>
    <col min="11017" max="11017" width="14.28515625" style="88" customWidth="1"/>
    <col min="11018" max="11018" width="13.28515625" style="88" customWidth="1"/>
    <col min="11019" max="11019" width="9.140625" style="88"/>
    <col min="11020" max="11020" width="14.28515625" style="88" customWidth="1"/>
    <col min="11021" max="11021" width="13.28515625" style="88" customWidth="1"/>
    <col min="11022" max="11023" width="9.140625" style="88"/>
    <col min="11024" max="11024" width="13.28515625" style="88" customWidth="1"/>
    <col min="11025" max="11264" width="9.140625" style="88"/>
    <col min="11265" max="11265" width="41.5703125" style="88" customWidth="1"/>
    <col min="11266" max="11266" width="12.140625" style="88" customWidth="1"/>
    <col min="11267" max="11267" width="6.85546875" style="88" customWidth="1"/>
    <col min="11268" max="11268" width="12.140625" style="88" customWidth="1"/>
    <col min="11269" max="11270" width="8.85546875" style="88" customWidth="1"/>
    <col min="11271" max="11271" width="12.140625" style="88" customWidth="1"/>
    <col min="11272" max="11272" width="9.140625" style="88"/>
    <col min="11273" max="11273" width="14.28515625" style="88" customWidth="1"/>
    <col min="11274" max="11274" width="13.28515625" style="88" customWidth="1"/>
    <col min="11275" max="11275" width="9.140625" style="88"/>
    <col min="11276" max="11276" width="14.28515625" style="88" customWidth="1"/>
    <col min="11277" max="11277" width="13.28515625" style="88" customWidth="1"/>
    <col min="11278" max="11279" width="9.140625" style="88"/>
    <col min="11280" max="11280" width="13.28515625" style="88" customWidth="1"/>
    <col min="11281" max="11520" width="9.140625" style="88"/>
    <col min="11521" max="11521" width="41.5703125" style="88" customWidth="1"/>
    <col min="11522" max="11522" width="12.140625" style="88" customWidth="1"/>
    <col min="11523" max="11523" width="6.85546875" style="88" customWidth="1"/>
    <col min="11524" max="11524" width="12.140625" style="88" customWidth="1"/>
    <col min="11525" max="11526" width="8.85546875" style="88" customWidth="1"/>
    <col min="11527" max="11527" width="12.140625" style="88" customWidth="1"/>
    <col min="11528" max="11528" width="9.140625" style="88"/>
    <col min="11529" max="11529" width="14.28515625" style="88" customWidth="1"/>
    <col min="11530" max="11530" width="13.28515625" style="88" customWidth="1"/>
    <col min="11531" max="11531" width="9.140625" style="88"/>
    <col min="11532" max="11532" width="14.28515625" style="88" customWidth="1"/>
    <col min="11533" max="11533" width="13.28515625" style="88" customWidth="1"/>
    <col min="11534" max="11535" width="9.140625" style="88"/>
    <col min="11536" max="11536" width="13.28515625" style="88" customWidth="1"/>
    <col min="11537" max="11776" width="9.140625" style="88"/>
    <col min="11777" max="11777" width="41.5703125" style="88" customWidth="1"/>
    <col min="11778" max="11778" width="12.140625" style="88" customWidth="1"/>
    <col min="11779" max="11779" width="6.85546875" style="88" customWidth="1"/>
    <col min="11780" max="11780" width="12.140625" style="88" customWidth="1"/>
    <col min="11781" max="11782" width="8.85546875" style="88" customWidth="1"/>
    <col min="11783" max="11783" width="12.140625" style="88" customWidth="1"/>
    <col min="11784" max="11784" width="9.140625" style="88"/>
    <col min="11785" max="11785" width="14.28515625" style="88" customWidth="1"/>
    <col min="11786" max="11786" width="13.28515625" style="88" customWidth="1"/>
    <col min="11787" max="11787" width="9.140625" style="88"/>
    <col min="11788" max="11788" width="14.28515625" style="88" customWidth="1"/>
    <col min="11789" max="11789" width="13.28515625" style="88" customWidth="1"/>
    <col min="11790" max="11791" width="9.140625" style="88"/>
    <col min="11792" max="11792" width="13.28515625" style="88" customWidth="1"/>
    <col min="11793" max="12032" width="9.140625" style="88"/>
    <col min="12033" max="12033" width="41.5703125" style="88" customWidth="1"/>
    <col min="12034" max="12034" width="12.140625" style="88" customWidth="1"/>
    <col min="12035" max="12035" width="6.85546875" style="88" customWidth="1"/>
    <col min="12036" max="12036" width="12.140625" style="88" customWidth="1"/>
    <col min="12037" max="12038" width="8.85546875" style="88" customWidth="1"/>
    <col min="12039" max="12039" width="12.140625" style="88" customWidth="1"/>
    <col min="12040" max="12040" width="9.140625" style="88"/>
    <col min="12041" max="12041" width="14.28515625" style="88" customWidth="1"/>
    <col min="12042" max="12042" width="13.28515625" style="88" customWidth="1"/>
    <col min="12043" max="12043" width="9.140625" style="88"/>
    <col min="12044" max="12044" width="14.28515625" style="88" customWidth="1"/>
    <col min="12045" max="12045" width="13.28515625" style="88" customWidth="1"/>
    <col min="12046" max="12047" width="9.140625" style="88"/>
    <col min="12048" max="12048" width="13.28515625" style="88" customWidth="1"/>
    <col min="12049" max="12288" width="9.140625" style="88"/>
    <col min="12289" max="12289" width="41.5703125" style="88" customWidth="1"/>
    <col min="12290" max="12290" width="12.140625" style="88" customWidth="1"/>
    <col min="12291" max="12291" width="6.85546875" style="88" customWidth="1"/>
    <col min="12292" max="12292" width="12.140625" style="88" customWidth="1"/>
    <col min="12293" max="12294" width="8.85546875" style="88" customWidth="1"/>
    <col min="12295" max="12295" width="12.140625" style="88" customWidth="1"/>
    <col min="12296" max="12296" width="9.140625" style="88"/>
    <col min="12297" max="12297" width="14.28515625" style="88" customWidth="1"/>
    <col min="12298" max="12298" width="13.28515625" style="88" customWidth="1"/>
    <col min="12299" max="12299" width="9.140625" style="88"/>
    <col min="12300" max="12300" width="14.28515625" style="88" customWidth="1"/>
    <col min="12301" max="12301" width="13.28515625" style="88" customWidth="1"/>
    <col min="12302" max="12303" width="9.140625" style="88"/>
    <col min="12304" max="12304" width="13.28515625" style="88" customWidth="1"/>
    <col min="12305" max="12544" width="9.140625" style="88"/>
    <col min="12545" max="12545" width="41.5703125" style="88" customWidth="1"/>
    <col min="12546" max="12546" width="12.140625" style="88" customWidth="1"/>
    <col min="12547" max="12547" width="6.85546875" style="88" customWidth="1"/>
    <col min="12548" max="12548" width="12.140625" style="88" customWidth="1"/>
    <col min="12549" max="12550" width="8.85546875" style="88" customWidth="1"/>
    <col min="12551" max="12551" width="12.140625" style="88" customWidth="1"/>
    <col min="12552" max="12552" width="9.140625" style="88"/>
    <col min="12553" max="12553" width="14.28515625" style="88" customWidth="1"/>
    <col min="12554" max="12554" width="13.28515625" style="88" customWidth="1"/>
    <col min="12555" max="12555" width="9.140625" style="88"/>
    <col min="12556" max="12556" width="14.28515625" style="88" customWidth="1"/>
    <col min="12557" max="12557" width="13.28515625" style="88" customWidth="1"/>
    <col min="12558" max="12559" width="9.140625" style="88"/>
    <col min="12560" max="12560" width="13.28515625" style="88" customWidth="1"/>
    <col min="12561" max="12800" width="9.140625" style="88"/>
    <col min="12801" max="12801" width="41.5703125" style="88" customWidth="1"/>
    <col min="12802" max="12802" width="12.140625" style="88" customWidth="1"/>
    <col min="12803" max="12803" width="6.85546875" style="88" customWidth="1"/>
    <col min="12804" max="12804" width="12.140625" style="88" customWidth="1"/>
    <col min="12805" max="12806" width="8.85546875" style="88" customWidth="1"/>
    <col min="12807" max="12807" width="12.140625" style="88" customWidth="1"/>
    <col min="12808" max="12808" width="9.140625" style="88"/>
    <col min="12809" max="12809" width="14.28515625" style="88" customWidth="1"/>
    <col min="12810" max="12810" width="13.28515625" style="88" customWidth="1"/>
    <col min="12811" max="12811" width="9.140625" style="88"/>
    <col min="12812" max="12812" width="14.28515625" style="88" customWidth="1"/>
    <col min="12813" max="12813" width="13.28515625" style="88" customWidth="1"/>
    <col min="12814" max="12815" width="9.140625" style="88"/>
    <col min="12816" max="12816" width="13.28515625" style="88" customWidth="1"/>
    <col min="12817" max="13056" width="9.140625" style="88"/>
    <col min="13057" max="13057" width="41.5703125" style="88" customWidth="1"/>
    <col min="13058" max="13058" width="12.140625" style="88" customWidth="1"/>
    <col min="13059" max="13059" width="6.85546875" style="88" customWidth="1"/>
    <col min="13060" max="13060" width="12.140625" style="88" customWidth="1"/>
    <col min="13061" max="13062" width="8.85546875" style="88" customWidth="1"/>
    <col min="13063" max="13063" width="12.140625" style="88" customWidth="1"/>
    <col min="13064" max="13064" width="9.140625" style="88"/>
    <col min="13065" max="13065" width="14.28515625" style="88" customWidth="1"/>
    <col min="13066" max="13066" width="13.28515625" style="88" customWidth="1"/>
    <col min="13067" max="13067" width="9.140625" style="88"/>
    <col min="13068" max="13068" width="14.28515625" style="88" customWidth="1"/>
    <col min="13069" max="13069" width="13.28515625" style="88" customWidth="1"/>
    <col min="13070" max="13071" width="9.140625" style="88"/>
    <col min="13072" max="13072" width="13.28515625" style="88" customWidth="1"/>
    <col min="13073" max="13312" width="9.140625" style="88"/>
    <col min="13313" max="13313" width="41.5703125" style="88" customWidth="1"/>
    <col min="13314" max="13314" width="12.140625" style="88" customWidth="1"/>
    <col min="13315" max="13315" width="6.85546875" style="88" customWidth="1"/>
    <col min="13316" max="13316" width="12.140625" style="88" customWidth="1"/>
    <col min="13317" max="13318" width="8.85546875" style="88" customWidth="1"/>
    <col min="13319" max="13319" width="12.140625" style="88" customWidth="1"/>
    <col min="13320" max="13320" width="9.140625" style="88"/>
    <col min="13321" max="13321" width="14.28515625" style="88" customWidth="1"/>
    <col min="13322" max="13322" width="13.28515625" style="88" customWidth="1"/>
    <col min="13323" max="13323" width="9.140625" style="88"/>
    <col min="13324" max="13324" width="14.28515625" style="88" customWidth="1"/>
    <col min="13325" max="13325" width="13.28515625" style="88" customWidth="1"/>
    <col min="13326" max="13327" width="9.140625" style="88"/>
    <col min="13328" max="13328" width="13.28515625" style="88" customWidth="1"/>
    <col min="13329" max="13568" width="9.140625" style="88"/>
    <col min="13569" max="13569" width="41.5703125" style="88" customWidth="1"/>
    <col min="13570" max="13570" width="12.140625" style="88" customWidth="1"/>
    <col min="13571" max="13571" width="6.85546875" style="88" customWidth="1"/>
    <col min="13572" max="13572" width="12.140625" style="88" customWidth="1"/>
    <col min="13573" max="13574" width="8.85546875" style="88" customWidth="1"/>
    <col min="13575" max="13575" width="12.140625" style="88" customWidth="1"/>
    <col min="13576" max="13576" width="9.140625" style="88"/>
    <col min="13577" max="13577" width="14.28515625" style="88" customWidth="1"/>
    <col min="13578" max="13578" width="13.28515625" style="88" customWidth="1"/>
    <col min="13579" max="13579" width="9.140625" style="88"/>
    <col min="13580" max="13580" width="14.28515625" style="88" customWidth="1"/>
    <col min="13581" max="13581" width="13.28515625" style="88" customWidth="1"/>
    <col min="13582" max="13583" width="9.140625" style="88"/>
    <col min="13584" max="13584" width="13.28515625" style="88" customWidth="1"/>
    <col min="13585" max="13824" width="9.140625" style="88"/>
    <col min="13825" max="13825" width="41.5703125" style="88" customWidth="1"/>
    <col min="13826" max="13826" width="12.140625" style="88" customWidth="1"/>
    <col min="13827" max="13827" width="6.85546875" style="88" customWidth="1"/>
    <col min="13828" max="13828" width="12.140625" style="88" customWidth="1"/>
    <col min="13829" max="13830" width="8.85546875" style="88" customWidth="1"/>
    <col min="13831" max="13831" width="12.140625" style="88" customWidth="1"/>
    <col min="13832" max="13832" width="9.140625" style="88"/>
    <col min="13833" max="13833" width="14.28515625" style="88" customWidth="1"/>
    <col min="13834" max="13834" width="13.28515625" style="88" customWidth="1"/>
    <col min="13835" max="13835" width="9.140625" style="88"/>
    <col min="13836" max="13836" width="14.28515625" style="88" customWidth="1"/>
    <col min="13837" max="13837" width="13.28515625" style="88" customWidth="1"/>
    <col min="13838" max="13839" width="9.140625" style="88"/>
    <col min="13840" max="13840" width="13.28515625" style="88" customWidth="1"/>
    <col min="13841" max="14080" width="9.140625" style="88"/>
    <col min="14081" max="14081" width="41.5703125" style="88" customWidth="1"/>
    <col min="14082" max="14082" width="12.140625" style="88" customWidth="1"/>
    <col min="14083" max="14083" width="6.85546875" style="88" customWidth="1"/>
    <col min="14084" max="14084" width="12.140625" style="88" customWidth="1"/>
    <col min="14085" max="14086" width="8.85546875" style="88" customWidth="1"/>
    <col min="14087" max="14087" width="12.140625" style="88" customWidth="1"/>
    <col min="14088" max="14088" width="9.140625" style="88"/>
    <col min="14089" max="14089" width="14.28515625" style="88" customWidth="1"/>
    <col min="14090" max="14090" width="13.28515625" style="88" customWidth="1"/>
    <col min="14091" max="14091" width="9.140625" style="88"/>
    <col min="14092" max="14092" width="14.28515625" style="88" customWidth="1"/>
    <col min="14093" max="14093" width="13.28515625" style="88" customWidth="1"/>
    <col min="14094" max="14095" width="9.140625" style="88"/>
    <col min="14096" max="14096" width="13.28515625" style="88" customWidth="1"/>
    <col min="14097" max="14336" width="9.140625" style="88"/>
    <col min="14337" max="14337" width="41.5703125" style="88" customWidth="1"/>
    <col min="14338" max="14338" width="12.140625" style="88" customWidth="1"/>
    <col min="14339" max="14339" width="6.85546875" style="88" customWidth="1"/>
    <col min="14340" max="14340" width="12.140625" style="88" customWidth="1"/>
    <col min="14341" max="14342" width="8.85546875" style="88" customWidth="1"/>
    <col min="14343" max="14343" width="12.140625" style="88" customWidth="1"/>
    <col min="14344" max="14344" width="9.140625" style="88"/>
    <col min="14345" max="14345" width="14.28515625" style="88" customWidth="1"/>
    <col min="14346" max="14346" width="13.28515625" style="88" customWidth="1"/>
    <col min="14347" max="14347" width="9.140625" style="88"/>
    <col min="14348" max="14348" width="14.28515625" style="88" customWidth="1"/>
    <col min="14349" max="14349" width="13.28515625" style="88" customWidth="1"/>
    <col min="14350" max="14351" width="9.140625" style="88"/>
    <col min="14352" max="14352" width="13.28515625" style="88" customWidth="1"/>
    <col min="14353" max="14592" width="9.140625" style="88"/>
    <col min="14593" max="14593" width="41.5703125" style="88" customWidth="1"/>
    <col min="14594" max="14594" width="12.140625" style="88" customWidth="1"/>
    <col min="14595" max="14595" width="6.85546875" style="88" customWidth="1"/>
    <col min="14596" max="14596" width="12.140625" style="88" customWidth="1"/>
    <col min="14597" max="14598" width="8.85546875" style="88" customWidth="1"/>
    <col min="14599" max="14599" width="12.140625" style="88" customWidth="1"/>
    <col min="14600" max="14600" width="9.140625" style="88"/>
    <col min="14601" max="14601" width="14.28515625" style="88" customWidth="1"/>
    <col min="14602" max="14602" width="13.28515625" style="88" customWidth="1"/>
    <col min="14603" max="14603" width="9.140625" style="88"/>
    <col min="14604" max="14604" width="14.28515625" style="88" customWidth="1"/>
    <col min="14605" max="14605" width="13.28515625" style="88" customWidth="1"/>
    <col min="14606" max="14607" width="9.140625" style="88"/>
    <col min="14608" max="14608" width="13.28515625" style="88" customWidth="1"/>
    <col min="14609" max="14848" width="9.140625" style="88"/>
    <col min="14849" max="14849" width="41.5703125" style="88" customWidth="1"/>
    <col min="14850" max="14850" width="12.140625" style="88" customWidth="1"/>
    <col min="14851" max="14851" width="6.85546875" style="88" customWidth="1"/>
    <col min="14852" max="14852" width="12.140625" style="88" customWidth="1"/>
    <col min="14853" max="14854" width="8.85546875" style="88" customWidth="1"/>
    <col min="14855" max="14855" width="12.140625" style="88" customWidth="1"/>
    <col min="14856" max="14856" width="9.140625" style="88"/>
    <col min="14857" max="14857" width="14.28515625" style="88" customWidth="1"/>
    <col min="14858" max="14858" width="13.28515625" style="88" customWidth="1"/>
    <col min="14859" max="14859" width="9.140625" style="88"/>
    <col min="14860" max="14860" width="14.28515625" style="88" customWidth="1"/>
    <col min="14861" max="14861" width="13.28515625" style="88" customWidth="1"/>
    <col min="14862" max="14863" width="9.140625" style="88"/>
    <col min="14864" max="14864" width="13.28515625" style="88" customWidth="1"/>
    <col min="14865" max="15104" width="9.140625" style="88"/>
    <col min="15105" max="15105" width="41.5703125" style="88" customWidth="1"/>
    <col min="15106" max="15106" width="12.140625" style="88" customWidth="1"/>
    <col min="15107" max="15107" width="6.85546875" style="88" customWidth="1"/>
    <col min="15108" max="15108" width="12.140625" style="88" customWidth="1"/>
    <col min="15109" max="15110" width="8.85546875" style="88" customWidth="1"/>
    <col min="15111" max="15111" width="12.140625" style="88" customWidth="1"/>
    <col min="15112" max="15112" width="9.140625" style="88"/>
    <col min="15113" max="15113" width="14.28515625" style="88" customWidth="1"/>
    <col min="15114" max="15114" width="13.28515625" style="88" customWidth="1"/>
    <col min="15115" max="15115" width="9.140625" style="88"/>
    <col min="15116" max="15116" width="14.28515625" style="88" customWidth="1"/>
    <col min="15117" max="15117" width="13.28515625" style="88" customWidth="1"/>
    <col min="15118" max="15119" width="9.140625" style="88"/>
    <col min="15120" max="15120" width="13.28515625" style="88" customWidth="1"/>
    <col min="15121" max="15360" width="9.140625" style="88"/>
    <col min="15361" max="15361" width="41.5703125" style="88" customWidth="1"/>
    <col min="15362" max="15362" width="12.140625" style="88" customWidth="1"/>
    <col min="15363" max="15363" width="6.85546875" style="88" customWidth="1"/>
    <col min="15364" max="15364" width="12.140625" style="88" customWidth="1"/>
    <col min="15365" max="15366" width="8.85546875" style="88" customWidth="1"/>
    <col min="15367" max="15367" width="12.140625" style="88" customWidth="1"/>
    <col min="15368" max="15368" width="9.140625" style="88"/>
    <col min="15369" max="15369" width="14.28515625" style="88" customWidth="1"/>
    <col min="15370" max="15370" width="13.28515625" style="88" customWidth="1"/>
    <col min="15371" max="15371" width="9.140625" style="88"/>
    <col min="15372" max="15372" width="14.28515625" style="88" customWidth="1"/>
    <col min="15373" max="15373" width="13.28515625" style="88" customWidth="1"/>
    <col min="15374" max="15375" width="9.140625" style="88"/>
    <col min="15376" max="15376" width="13.28515625" style="88" customWidth="1"/>
    <col min="15377" max="15616" width="9.140625" style="88"/>
    <col min="15617" max="15617" width="41.5703125" style="88" customWidth="1"/>
    <col min="15618" max="15618" width="12.140625" style="88" customWidth="1"/>
    <col min="15619" max="15619" width="6.85546875" style="88" customWidth="1"/>
    <col min="15620" max="15620" width="12.140625" style="88" customWidth="1"/>
    <col min="15621" max="15622" width="8.85546875" style="88" customWidth="1"/>
    <col min="15623" max="15623" width="12.140625" style="88" customWidth="1"/>
    <col min="15624" max="15624" width="9.140625" style="88"/>
    <col min="15625" max="15625" width="14.28515625" style="88" customWidth="1"/>
    <col min="15626" max="15626" width="13.28515625" style="88" customWidth="1"/>
    <col min="15627" max="15627" width="9.140625" style="88"/>
    <col min="15628" max="15628" width="14.28515625" style="88" customWidth="1"/>
    <col min="15629" max="15629" width="13.28515625" style="88" customWidth="1"/>
    <col min="15630" max="15631" width="9.140625" style="88"/>
    <col min="15632" max="15632" width="13.28515625" style="88" customWidth="1"/>
    <col min="15633" max="15872" width="9.140625" style="88"/>
    <col min="15873" max="15873" width="41.5703125" style="88" customWidth="1"/>
    <col min="15874" max="15874" width="12.140625" style="88" customWidth="1"/>
    <col min="15875" max="15875" width="6.85546875" style="88" customWidth="1"/>
    <col min="15876" max="15876" width="12.140625" style="88" customWidth="1"/>
    <col min="15877" max="15878" width="8.85546875" style="88" customWidth="1"/>
    <col min="15879" max="15879" width="12.140625" style="88" customWidth="1"/>
    <col min="15880" max="15880" width="9.140625" style="88"/>
    <col min="15881" max="15881" width="14.28515625" style="88" customWidth="1"/>
    <col min="15882" max="15882" width="13.28515625" style="88" customWidth="1"/>
    <col min="15883" max="15883" width="9.140625" style="88"/>
    <col min="15884" max="15884" width="14.28515625" style="88" customWidth="1"/>
    <col min="15885" max="15885" width="13.28515625" style="88" customWidth="1"/>
    <col min="15886" max="15887" width="9.140625" style="88"/>
    <col min="15888" max="15888" width="13.28515625" style="88" customWidth="1"/>
    <col min="15889" max="16128" width="9.140625" style="88"/>
    <col min="16129" max="16129" width="41.5703125" style="88" customWidth="1"/>
    <col min="16130" max="16130" width="12.140625" style="88" customWidth="1"/>
    <col min="16131" max="16131" width="6.85546875" style="88" customWidth="1"/>
    <col min="16132" max="16132" width="12.140625" style="88" customWidth="1"/>
    <col min="16133" max="16134" width="8.85546875" style="88" customWidth="1"/>
    <col min="16135" max="16135" width="12.140625" style="88" customWidth="1"/>
    <col min="16136" max="16136" width="9.140625" style="88"/>
    <col min="16137" max="16137" width="14.28515625" style="88" customWidth="1"/>
    <col min="16138" max="16138" width="13.28515625" style="88" customWidth="1"/>
    <col min="16139" max="16139" width="9.140625" style="88"/>
    <col min="16140" max="16140" width="14.28515625" style="88" customWidth="1"/>
    <col min="16141" max="16141" width="13.28515625" style="88" customWidth="1"/>
    <col min="16142" max="16143" width="9.140625" style="88"/>
    <col min="16144" max="16144" width="13.28515625" style="88" customWidth="1"/>
    <col min="16145" max="16384" width="9.140625" style="88"/>
  </cols>
  <sheetData>
    <row r="1" spans="1:33" s="40" customFormat="1" ht="18">
      <c r="A1" s="41" t="str">
        <f>Title!B12</f>
        <v>PAL 2016-20 Revised Proposal - ACS Model</v>
      </c>
      <c r="B1" s="36"/>
      <c r="C1" s="36"/>
      <c r="D1" s="36"/>
      <c r="E1" s="47"/>
      <c r="F1" s="48"/>
      <c r="G1" s="37"/>
      <c r="H1" s="48"/>
      <c r="I1" s="48"/>
      <c r="J1" s="49"/>
      <c r="K1" s="49"/>
      <c r="L1" s="49"/>
      <c r="M1" s="49"/>
      <c r="N1" s="49"/>
      <c r="O1" s="49"/>
      <c r="P1" s="49"/>
      <c r="Q1" s="49"/>
      <c r="R1" s="49"/>
      <c r="S1" s="38"/>
      <c r="T1" s="38"/>
      <c r="U1" s="38"/>
      <c r="V1" s="38"/>
      <c r="W1" s="42"/>
      <c r="X1" s="42"/>
      <c r="Y1" s="42"/>
      <c r="Z1" s="42"/>
      <c r="AA1" s="42"/>
      <c r="AB1" s="42"/>
      <c r="AC1" s="38"/>
      <c r="AD1" s="38"/>
      <c r="AE1" s="38"/>
      <c r="AF1" s="42"/>
      <c r="AG1" s="42"/>
    </row>
    <row r="2" spans="1:33" s="40" customFormat="1" ht="15.75">
      <c r="A2" s="43" t="str">
        <f ca="1">MID(CELL("Filename",C1),FIND("]",CELL("Filename",C1))+1,255)</f>
        <v>2011-15 rates summary</v>
      </c>
      <c r="B2" s="43"/>
      <c r="C2" s="43"/>
      <c r="D2" s="43"/>
      <c r="E2" s="50"/>
      <c r="F2" s="51"/>
      <c r="G2" s="51"/>
      <c r="H2" s="51"/>
      <c r="I2" s="51"/>
      <c r="J2" s="52"/>
      <c r="K2" s="52"/>
      <c r="L2" s="52"/>
      <c r="M2" s="52"/>
      <c r="N2" s="52"/>
      <c r="O2" s="52"/>
      <c r="P2" s="52"/>
      <c r="Q2" s="52"/>
      <c r="R2" s="52"/>
      <c r="S2" s="39"/>
      <c r="T2" s="39"/>
      <c r="U2" s="39"/>
      <c r="V2" s="39"/>
      <c r="W2" s="44"/>
      <c r="X2" s="44"/>
      <c r="Y2" s="44"/>
      <c r="Z2" s="44"/>
      <c r="AA2" s="44"/>
      <c r="AB2" s="44"/>
      <c r="AC2" s="39"/>
      <c r="AD2" s="39"/>
      <c r="AE2" s="39"/>
      <c r="AF2" s="44"/>
      <c r="AG2" s="44"/>
    </row>
    <row r="3" spans="1:33">
      <c r="A3" s="602" t="s">
        <v>2</v>
      </c>
    </row>
    <row r="5" spans="1:33">
      <c r="A5"/>
      <c r="H5"/>
      <c r="I5"/>
      <c r="J5"/>
      <c r="K5"/>
      <c r="L5"/>
      <c r="M5"/>
      <c r="N5"/>
      <c r="O5"/>
      <c r="P5"/>
    </row>
    <row r="6" spans="1:33" s="102" customFormat="1" ht="15.75">
      <c r="A6" s="33"/>
      <c r="B6" s="1312" t="s">
        <v>201</v>
      </c>
      <c r="C6" s="1313"/>
      <c r="D6" s="1313"/>
      <c r="E6" s="1313"/>
      <c r="F6" s="1313"/>
      <c r="G6" s="1313"/>
      <c r="H6" s="2"/>
      <c r="I6"/>
      <c r="J6"/>
      <c r="K6"/>
      <c r="L6"/>
      <c r="M6"/>
      <c r="N6" s="2"/>
      <c r="O6" s="2"/>
      <c r="P6" s="2"/>
    </row>
    <row r="7" spans="1:33" s="102" customFormat="1" ht="15.75">
      <c r="A7" s="33"/>
      <c r="B7" s="342"/>
      <c r="C7" s="343"/>
      <c r="D7" s="343"/>
      <c r="E7" s="343"/>
      <c r="F7" s="343"/>
      <c r="G7" s="343"/>
      <c r="H7" s="2"/>
      <c r="I7"/>
      <c r="J7"/>
      <c r="K7" s="344"/>
      <c r="L7" s="86"/>
      <c r="M7" s="282"/>
      <c r="N7" s="2"/>
      <c r="O7" s="2"/>
      <c r="P7" s="2"/>
    </row>
    <row r="8" spans="1:33" ht="58.5" customHeight="1">
      <c r="A8" s="345" t="s">
        <v>321</v>
      </c>
      <c r="B8" s="837" t="s">
        <v>315</v>
      </c>
      <c r="C8" s="837" t="s">
        <v>316</v>
      </c>
      <c r="D8" s="837" t="s">
        <v>317</v>
      </c>
      <c r="E8" s="837" t="s">
        <v>316</v>
      </c>
      <c r="F8" s="837" t="s">
        <v>318</v>
      </c>
      <c r="G8" s="837" t="s">
        <v>319</v>
      </c>
      <c r="H8" s="837" t="s">
        <v>316</v>
      </c>
      <c r="I8" s="837" t="s">
        <v>318</v>
      </c>
      <c r="J8" s="837" t="s">
        <v>320</v>
      </c>
      <c r="K8" s="837" t="s">
        <v>316</v>
      </c>
      <c r="L8" s="837" t="s">
        <v>318</v>
      </c>
      <c r="M8" s="837" t="s">
        <v>345</v>
      </c>
      <c r="N8" s="837" t="s">
        <v>316</v>
      </c>
      <c r="O8" s="837" t="s">
        <v>318</v>
      </c>
      <c r="P8" s="837" t="s">
        <v>403</v>
      </c>
    </row>
    <row r="9" spans="1:33">
      <c r="A9" s="346" t="s">
        <v>57</v>
      </c>
      <c r="B9" s="553">
        <v>249.98</v>
      </c>
      <c r="C9" s="285">
        <f>Inputs!$H$13</f>
        <v>2.7876631079478242E-2</v>
      </c>
      <c r="D9" s="523">
        <f>ROUND((B9*C9)+B9,2)</f>
        <v>256.95</v>
      </c>
      <c r="E9" s="286">
        <f>Inputs!$I$13</f>
        <v>3.5199076745527913E-2</v>
      </c>
      <c r="F9" s="286">
        <f>Inputs!$I$36</f>
        <v>-1.24E-2</v>
      </c>
      <c r="G9" s="524">
        <f>ROUNDDOWN((1+E9)*(1-F9)*D9,2)</f>
        <v>269.29000000000002</v>
      </c>
      <c r="H9" s="286">
        <f>Inputs!$J$13</f>
        <v>2.0040080160320661E-2</v>
      </c>
      <c r="I9" s="286">
        <f>Inputs!$J$36</f>
        <v>-1.8100000000000002E-2</v>
      </c>
      <c r="J9" s="524">
        <f>ROUNDDOWN((1+H9)*(1-I9)*G9,2)</f>
        <v>279.64999999999998</v>
      </c>
      <c r="K9" s="286">
        <f>Inputs!$K$13</f>
        <v>2.16110019646365E-2</v>
      </c>
      <c r="L9" s="286">
        <f>Inputs!$K$36</f>
        <v>-2.6700000000000002E-2</v>
      </c>
      <c r="M9" s="524">
        <f>ROUNDDOWN((1+K9)*(1-L9)*J9,2)</f>
        <v>293.32</v>
      </c>
      <c r="N9" s="286">
        <f>Inputs!$L$13</f>
        <v>2.30769230769232E-2</v>
      </c>
      <c r="O9" s="286">
        <f>Inputs!$L$36</f>
        <v>-0.01</v>
      </c>
      <c r="P9" s="524">
        <f>ROUNDDOWN((1+N9)*(1-O9)*M9,2)</f>
        <v>303.08</v>
      </c>
      <c r="Q9" s="102"/>
      <c r="R9" s="525"/>
      <c r="S9"/>
    </row>
    <row r="10" spans="1:33">
      <c r="A10" s="346" t="s">
        <v>58</v>
      </c>
      <c r="B10" s="553">
        <v>273.62</v>
      </c>
      <c r="C10" s="285">
        <f>Inputs!$H$13</f>
        <v>2.7876631079478242E-2</v>
      </c>
      <c r="D10" s="523">
        <f>ROUND((B10*C10)+B10,2)</f>
        <v>281.25</v>
      </c>
      <c r="E10" s="286">
        <f>Inputs!$I$13</f>
        <v>3.5199076745527913E-2</v>
      </c>
      <c r="F10" s="286">
        <f>Inputs!$I$36</f>
        <v>-1.24E-2</v>
      </c>
      <c r="G10" s="524">
        <f>ROUNDDOWN((1+E10)*(1-F10)*D10,2)</f>
        <v>294.75</v>
      </c>
      <c r="H10" s="286">
        <f>Inputs!$J$13</f>
        <v>2.0040080160320661E-2</v>
      </c>
      <c r="I10" s="286">
        <f>Inputs!$J$36</f>
        <v>-1.8100000000000002E-2</v>
      </c>
      <c r="J10" s="524">
        <f>ROUNDDOWN((1+H10)*(1-I10)*G10,2)</f>
        <v>306.08999999999997</v>
      </c>
      <c r="K10" s="286">
        <f>Inputs!$K$13</f>
        <v>2.16110019646365E-2</v>
      </c>
      <c r="L10" s="286">
        <f>Inputs!$K$36</f>
        <v>-2.6700000000000002E-2</v>
      </c>
      <c r="M10" s="524">
        <f>ROUNDDOWN((1+K10)*(1-L10)*J10,2)</f>
        <v>321.05</v>
      </c>
      <c r="N10" s="286">
        <f>Inputs!$L$13</f>
        <v>2.30769230769232E-2</v>
      </c>
      <c r="O10" s="286">
        <f>Inputs!$L$36</f>
        <v>-0.01</v>
      </c>
      <c r="P10" s="524">
        <f>ROUNDDOWN((1+N10)*(1-O10)*M10,2)</f>
        <v>331.74</v>
      </c>
      <c r="Q10" s="102"/>
      <c r="R10" s="525"/>
      <c r="S10"/>
    </row>
    <row r="11" spans="1:33">
      <c r="A11" s="346" t="s">
        <v>49</v>
      </c>
      <c r="B11" s="553">
        <v>315.24</v>
      </c>
      <c r="C11" s="285">
        <f>Inputs!$H$13</f>
        <v>2.7876631079478242E-2</v>
      </c>
      <c r="D11" s="523">
        <f>ROUND((B11*C11)+B11,2)</f>
        <v>324.02999999999997</v>
      </c>
      <c r="E11" s="286">
        <f>Inputs!$I$13</f>
        <v>3.5199076745527913E-2</v>
      </c>
      <c r="F11" s="286">
        <f>Inputs!$I$36</f>
        <v>-1.24E-2</v>
      </c>
      <c r="G11" s="524">
        <f>ROUNDDOWN((1+E11)*(1-F11)*D11,2)</f>
        <v>339.59</v>
      </c>
      <c r="H11" s="286">
        <f>Inputs!$J$13</f>
        <v>2.0040080160320661E-2</v>
      </c>
      <c r="I11" s="286">
        <f>Inputs!$J$36</f>
        <v>-1.8100000000000002E-2</v>
      </c>
      <c r="J11" s="524">
        <f>ROUNDDOWN((1+H11)*(1-I11)*G11,2)</f>
        <v>352.66</v>
      </c>
      <c r="K11" s="286">
        <f>Inputs!$K$13</f>
        <v>2.16110019646365E-2</v>
      </c>
      <c r="L11" s="286">
        <f>Inputs!$K$36</f>
        <v>-2.6700000000000002E-2</v>
      </c>
      <c r="M11" s="524">
        <f>ROUNDDOWN((1+K11)*(1-L11)*J11,2)</f>
        <v>369.9</v>
      </c>
      <c r="N11" s="286">
        <f>Inputs!$L$13</f>
        <v>2.30769230769232E-2</v>
      </c>
      <c r="O11" s="286">
        <f>Inputs!$L$36</f>
        <v>-0.01</v>
      </c>
      <c r="P11" s="524">
        <f>ROUNDDOWN((1+N11)*(1-O11)*M11,2)</f>
        <v>382.22</v>
      </c>
      <c r="Q11" s="102"/>
      <c r="R11" s="525"/>
      <c r="S11"/>
    </row>
    <row r="12" spans="1:33">
      <c r="A12" s="346" t="s">
        <v>50</v>
      </c>
      <c r="B12" s="553">
        <v>345.94</v>
      </c>
      <c r="C12" s="285">
        <f>Inputs!$H$13</f>
        <v>2.7876631079478242E-2</v>
      </c>
      <c r="D12" s="523">
        <f t="shared" ref="D12:D64" si="0">ROUND((B12*C12)+B12,2)</f>
        <v>355.58</v>
      </c>
      <c r="E12" s="286">
        <f>Inputs!$I$13</f>
        <v>3.5199076745527913E-2</v>
      </c>
      <c r="F12" s="286">
        <f>Inputs!$I$36</f>
        <v>-1.24E-2</v>
      </c>
      <c r="G12" s="524">
        <f t="shared" ref="G12:G64" si="1">ROUNDDOWN((1+E12)*(1-F12)*D12,2)</f>
        <v>372.66</v>
      </c>
      <c r="H12" s="286">
        <f>Inputs!$J$13</f>
        <v>2.0040080160320661E-2</v>
      </c>
      <c r="I12" s="286">
        <f>Inputs!$J$36</f>
        <v>-1.8100000000000002E-2</v>
      </c>
      <c r="J12" s="524">
        <f t="shared" ref="J12:J38" si="2">ROUNDDOWN((1+H12)*(1-I12)*G12,2)</f>
        <v>387</v>
      </c>
      <c r="K12" s="286">
        <f>Inputs!$K$13</f>
        <v>2.16110019646365E-2</v>
      </c>
      <c r="L12" s="286">
        <f>Inputs!$K$36</f>
        <v>-2.6700000000000002E-2</v>
      </c>
      <c r="M12" s="524">
        <f t="shared" ref="M12:M38" si="3">ROUNDDOWN((1+K12)*(1-L12)*J12,2)</f>
        <v>405.91</v>
      </c>
      <c r="N12" s="286">
        <f>Inputs!$L$13</f>
        <v>2.30769230769232E-2</v>
      </c>
      <c r="O12" s="286">
        <f>Inputs!$L$36</f>
        <v>-0.01</v>
      </c>
      <c r="P12" s="524">
        <f t="shared" ref="P12:P38" si="4">ROUNDDOWN((1+N12)*(1-O12)*M12,2)</f>
        <v>419.42</v>
      </c>
      <c r="Q12" s="102"/>
      <c r="R12" s="525"/>
      <c r="S12"/>
    </row>
    <row r="13" spans="1:33" ht="25.5">
      <c r="A13" s="346" t="s">
        <v>51</v>
      </c>
      <c r="B13" s="553">
        <v>128.69999999999999</v>
      </c>
      <c r="C13" s="285">
        <f>Inputs!$H$13</f>
        <v>2.7876631079478242E-2</v>
      </c>
      <c r="D13" s="523">
        <f t="shared" si="0"/>
        <v>132.29</v>
      </c>
      <c r="E13" s="286">
        <f>Inputs!$I$13</f>
        <v>3.5199076745527913E-2</v>
      </c>
      <c r="F13" s="286">
        <f>Inputs!$I$36</f>
        <v>-1.24E-2</v>
      </c>
      <c r="G13" s="524">
        <f t="shared" si="1"/>
        <v>138.63999999999999</v>
      </c>
      <c r="H13" s="286">
        <f>Inputs!$J$13</f>
        <v>2.0040080160320661E-2</v>
      </c>
      <c r="I13" s="286">
        <f>Inputs!$J$36</f>
        <v>-1.8100000000000002E-2</v>
      </c>
      <c r="J13" s="524">
        <f t="shared" si="2"/>
        <v>143.97</v>
      </c>
      <c r="K13" s="286">
        <f>Inputs!$K$13</f>
        <v>2.16110019646365E-2</v>
      </c>
      <c r="L13" s="286">
        <f>Inputs!$K$36</f>
        <v>-2.6700000000000002E-2</v>
      </c>
      <c r="M13" s="524">
        <f t="shared" si="3"/>
        <v>151</v>
      </c>
      <c r="N13" s="286">
        <f>Inputs!$L$13</f>
        <v>2.30769230769232E-2</v>
      </c>
      <c r="O13" s="286">
        <f>Inputs!$L$36</f>
        <v>-0.01</v>
      </c>
      <c r="P13" s="524">
        <f t="shared" si="4"/>
        <v>156.02000000000001</v>
      </c>
      <c r="Q13" s="102"/>
      <c r="R13" s="525"/>
      <c r="S13"/>
    </row>
    <row r="14" spans="1:33">
      <c r="A14" s="346" t="s">
        <v>52</v>
      </c>
      <c r="B14" s="553">
        <v>403.7</v>
      </c>
      <c r="C14" s="285">
        <f>Inputs!$H$13</f>
        <v>2.7876631079478242E-2</v>
      </c>
      <c r="D14" s="523">
        <f t="shared" si="0"/>
        <v>414.95</v>
      </c>
      <c r="E14" s="286">
        <f>Inputs!$I$13</f>
        <v>3.5199076745527913E-2</v>
      </c>
      <c r="F14" s="286">
        <f>Inputs!$I$36</f>
        <v>-1.24E-2</v>
      </c>
      <c r="G14" s="524">
        <f t="shared" si="1"/>
        <v>434.88</v>
      </c>
      <c r="H14" s="286">
        <f>Inputs!$J$13</f>
        <v>2.0040080160320661E-2</v>
      </c>
      <c r="I14" s="286">
        <f>Inputs!$J$36</f>
        <v>-1.8100000000000002E-2</v>
      </c>
      <c r="J14" s="524">
        <f t="shared" si="2"/>
        <v>451.62</v>
      </c>
      <c r="K14" s="286">
        <f>Inputs!$K$13</f>
        <v>2.16110019646365E-2</v>
      </c>
      <c r="L14" s="286">
        <f>Inputs!$K$36</f>
        <v>-2.6700000000000002E-2</v>
      </c>
      <c r="M14" s="524">
        <f t="shared" si="3"/>
        <v>473.69</v>
      </c>
      <c r="N14" s="286">
        <f>Inputs!$L$13</f>
        <v>2.30769230769232E-2</v>
      </c>
      <c r="O14" s="286">
        <f>Inputs!$L$36</f>
        <v>-0.01</v>
      </c>
      <c r="P14" s="524">
        <f t="shared" si="4"/>
        <v>489.46</v>
      </c>
      <c r="Q14" s="102"/>
      <c r="R14" s="525"/>
      <c r="S14"/>
    </row>
    <row r="15" spans="1:33">
      <c r="A15" s="346" t="s">
        <v>53</v>
      </c>
      <c r="B15" s="553">
        <v>443.98</v>
      </c>
      <c r="C15" s="285">
        <f>Inputs!$H$13</f>
        <v>2.7876631079478242E-2</v>
      </c>
      <c r="D15" s="523">
        <f t="shared" si="0"/>
        <v>456.36</v>
      </c>
      <c r="E15" s="286">
        <f>Inputs!$I$13</f>
        <v>3.5199076745527913E-2</v>
      </c>
      <c r="F15" s="286">
        <f>Inputs!$I$36</f>
        <v>-1.24E-2</v>
      </c>
      <c r="G15" s="524">
        <f t="shared" si="1"/>
        <v>478.28</v>
      </c>
      <c r="H15" s="286">
        <f>Inputs!$J$13</f>
        <v>2.0040080160320661E-2</v>
      </c>
      <c r="I15" s="286">
        <f>Inputs!$J$36</f>
        <v>-1.8100000000000002E-2</v>
      </c>
      <c r="J15" s="524">
        <f t="shared" si="2"/>
        <v>496.69</v>
      </c>
      <c r="K15" s="286">
        <f>Inputs!$K$13</f>
        <v>2.16110019646365E-2</v>
      </c>
      <c r="L15" s="286">
        <f>Inputs!$K$36</f>
        <v>-2.6700000000000002E-2</v>
      </c>
      <c r="M15" s="524">
        <f t="shared" si="3"/>
        <v>520.97</v>
      </c>
      <c r="N15" s="286">
        <f>Inputs!$L$13</f>
        <v>2.30769230769232E-2</v>
      </c>
      <c r="O15" s="286">
        <f>Inputs!$L$36</f>
        <v>-0.01</v>
      </c>
      <c r="P15" s="524">
        <f t="shared" si="4"/>
        <v>538.32000000000005</v>
      </c>
      <c r="Q15" s="102"/>
      <c r="R15" s="525"/>
      <c r="S15"/>
    </row>
    <row r="16" spans="1:33" ht="25.5">
      <c r="A16" s="346" t="s">
        <v>54</v>
      </c>
      <c r="B16" s="553">
        <v>217.52</v>
      </c>
      <c r="C16" s="285">
        <f>Inputs!$H$13</f>
        <v>2.7876631079478242E-2</v>
      </c>
      <c r="D16" s="523">
        <f t="shared" si="0"/>
        <v>223.58</v>
      </c>
      <c r="E16" s="286">
        <f>Inputs!$I$13</f>
        <v>3.5199076745527913E-2</v>
      </c>
      <c r="F16" s="286">
        <f>Inputs!$I$36</f>
        <v>-1.24E-2</v>
      </c>
      <c r="G16" s="524">
        <f t="shared" si="1"/>
        <v>234.31</v>
      </c>
      <c r="H16" s="286">
        <f>Inputs!$J$13</f>
        <v>2.0040080160320661E-2</v>
      </c>
      <c r="I16" s="286">
        <f>Inputs!$J$36</f>
        <v>-1.8100000000000002E-2</v>
      </c>
      <c r="J16" s="524">
        <f t="shared" si="2"/>
        <v>243.33</v>
      </c>
      <c r="K16" s="286">
        <f>Inputs!$K$13</f>
        <v>2.16110019646365E-2</v>
      </c>
      <c r="L16" s="286">
        <f>Inputs!$K$36</f>
        <v>-2.6700000000000002E-2</v>
      </c>
      <c r="M16" s="524">
        <f t="shared" si="3"/>
        <v>255.22</v>
      </c>
      <c r="N16" s="286">
        <f>Inputs!$L$13</f>
        <v>2.30769230769232E-2</v>
      </c>
      <c r="O16" s="286">
        <f>Inputs!$L$36</f>
        <v>-0.01</v>
      </c>
      <c r="P16" s="524">
        <f t="shared" si="4"/>
        <v>263.72000000000003</v>
      </c>
      <c r="Q16" s="102"/>
      <c r="R16" s="525"/>
      <c r="S16"/>
    </row>
    <row r="17" spans="1:19">
      <c r="A17" s="346" t="s">
        <v>55</v>
      </c>
      <c r="B17" s="553">
        <v>395.72</v>
      </c>
      <c r="C17" s="285">
        <f>Inputs!$H$13</f>
        <v>2.7876631079478242E-2</v>
      </c>
      <c r="D17" s="523">
        <f t="shared" si="0"/>
        <v>406.75</v>
      </c>
      <c r="E17" s="286">
        <f>Inputs!$I$13</f>
        <v>3.5199076745527913E-2</v>
      </c>
      <c r="F17" s="286">
        <f>Inputs!$I$36</f>
        <v>-1.24E-2</v>
      </c>
      <c r="G17" s="524">
        <f t="shared" si="1"/>
        <v>426.28</v>
      </c>
      <c r="H17" s="286">
        <f>Inputs!$J$13</f>
        <v>2.0040080160320661E-2</v>
      </c>
      <c r="I17" s="286">
        <f>Inputs!$J$36</f>
        <v>-1.8100000000000002E-2</v>
      </c>
      <c r="J17" s="524">
        <f t="shared" si="2"/>
        <v>442.69</v>
      </c>
      <c r="K17" s="286">
        <f>Inputs!$K$13</f>
        <v>2.16110019646365E-2</v>
      </c>
      <c r="L17" s="286">
        <f>Inputs!$K$36</f>
        <v>-2.6700000000000002E-2</v>
      </c>
      <c r="M17" s="524">
        <f t="shared" si="3"/>
        <v>464.33</v>
      </c>
      <c r="N17" s="286">
        <f>Inputs!$L$13</f>
        <v>2.30769230769232E-2</v>
      </c>
      <c r="O17" s="286">
        <f>Inputs!$L$36</f>
        <v>-0.01</v>
      </c>
      <c r="P17" s="524">
        <f t="shared" si="4"/>
        <v>479.79</v>
      </c>
      <c r="Q17" s="102"/>
      <c r="R17" s="525"/>
      <c r="S17"/>
    </row>
    <row r="18" spans="1:19">
      <c r="A18" s="346" t="s">
        <v>56</v>
      </c>
      <c r="B18" s="553">
        <v>435.14</v>
      </c>
      <c r="C18" s="285">
        <f>Inputs!$H$13</f>
        <v>2.7876631079478242E-2</v>
      </c>
      <c r="D18" s="523">
        <f t="shared" si="0"/>
        <v>447.27</v>
      </c>
      <c r="E18" s="286">
        <f>Inputs!$I$13</f>
        <v>3.5199076745527913E-2</v>
      </c>
      <c r="F18" s="286">
        <f>Inputs!$I$36</f>
        <v>-1.24E-2</v>
      </c>
      <c r="G18" s="524">
        <f t="shared" si="1"/>
        <v>468.75</v>
      </c>
      <c r="H18" s="286">
        <f>Inputs!$J$13</f>
        <v>2.0040080160320661E-2</v>
      </c>
      <c r="I18" s="286">
        <f>Inputs!$J$36</f>
        <v>-1.8100000000000002E-2</v>
      </c>
      <c r="J18" s="524">
        <f t="shared" si="2"/>
        <v>486.79</v>
      </c>
      <c r="K18" s="286">
        <f>Inputs!$K$13</f>
        <v>2.16110019646365E-2</v>
      </c>
      <c r="L18" s="286">
        <f>Inputs!$K$36</f>
        <v>-2.6700000000000002E-2</v>
      </c>
      <c r="M18" s="524">
        <f t="shared" si="3"/>
        <v>510.58</v>
      </c>
      <c r="N18" s="286">
        <f>Inputs!$L$13</f>
        <v>2.30769230769232E-2</v>
      </c>
      <c r="O18" s="286">
        <f>Inputs!$L$36</f>
        <v>-0.01</v>
      </c>
      <c r="P18" s="524">
        <f t="shared" si="4"/>
        <v>527.58000000000004</v>
      </c>
      <c r="Q18" s="102"/>
      <c r="R18" s="525"/>
      <c r="S18"/>
    </row>
    <row r="19" spans="1:19">
      <c r="A19" s="346"/>
      <c r="B19" s="553"/>
      <c r="C19" s="285"/>
      <c r="D19" s="523"/>
      <c r="E19" s="286"/>
      <c r="F19" s="285"/>
      <c r="G19" s="524"/>
      <c r="H19" s="286"/>
      <c r="I19" s="285"/>
      <c r="J19" s="284"/>
      <c r="K19" s="286"/>
      <c r="L19" s="285"/>
      <c r="M19" s="284"/>
      <c r="N19" s="286">
        <f>Inputs!$L$13</f>
        <v>2.30769230769232E-2</v>
      </c>
      <c r="O19" s="285"/>
      <c r="P19" s="284"/>
      <c r="Q19" s="102"/>
      <c r="R19" s="525"/>
      <c r="S19"/>
    </row>
    <row r="20" spans="1:19">
      <c r="A20" s="347" t="s">
        <v>76</v>
      </c>
      <c r="B20" s="553">
        <v>17.7</v>
      </c>
      <c r="C20" s="285">
        <f>Inputs!$H$13</f>
        <v>2.7876631079478242E-2</v>
      </c>
      <c r="D20" s="523">
        <f t="shared" si="0"/>
        <v>18.190000000000001</v>
      </c>
      <c r="E20" s="286">
        <f>Inputs!$I$13</f>
        <v>3.5199076745527913E-2</v>
      </c>
      <c r="F20" s="286">
        <f>Inputs!$I$35</f>
        <v>-0.41589999999999999</v>
      </c>
      <c r="G20" s="524">
        <f t="shared" si="1"/>
        <v>26.66</v>
      </c>
      <c r="H20" s="286">
        <f>Inputs!$J$13</f>
        <v>2.0040080160320661E-2</v>
      </c>
      <c r="I20" s="286">
        <f>Inputs!$J$35</f>
        <v>-0.29360000000000003</v>
      </c>
      <c r="J20" s="524">
        <f t="shared" si="2"/>
        <v>35.17</v>
      </c>
      <c r="K20" s="286">
        <f>Inputs!$K$13</f>
        <v>2.16110019646365E-2</v>
      </c>
      <c r="L20" s="286">
        <f>Inputs!$K$35</f>
        <v>-1.8E-3</v>
      </c>
      <c r="M20" s="524">
        <f t="shared" si="3"/>
        <v>35.99</v>
      </c>
      <c r="N20" s="286">
        <f>Inputs!$L$13</f>
        <v>2.30769230769232E-2</v>
      </c>
      <c r="O20" s="286">
        <f>Inputs!$L$35</f>
        <v>-1.4E-3</v>
      </c>
      <c r="P20" s="524">
        <f t="shared" si="4"/>
        <v>36.869999999999997</v>
      </c>
      <c r="Q20" s="102"/>
      <c r="R20" s="525"/>
      <c r="S20"/>
    </row>
    <row r="21" spans="1:19">
      <c r="A21" s="347" t="s">
        <v>77</v>
      </c>
      <c r="B21" s="553">
        <v>27.98</v>
      </c>
      <c r="C21" s="285">
        <f>Inputs!$H$13</f>
        <v>2.7876631079478242E-2</v>
      </c>
      <c r="D21" s="523">
        <f t="shared" si="0"/>
        <v>28.76</v>
      </c>
      <c r="E21" s="286">
        <f>Inputs!$I$13</f>
        <v>3.5199076745527913E-2</v>
      </c>
      <c r="F21" s="286">
        <f>Inputs!$I$35</f>
        <v>-0.41589999999999999</v>
      </c>
      <c r="G21" s="524">
        <f t="shared" si="1"/>
        <v>42.15</v>
      </c>
      <c r="H21" s="286">
        <f>Inputs!$J$13</f>
        <v>2.0040080160320661E-2</v>
      </c>
      <c r="I21" s="286">
        <f>Inputs!$J$35</f>
        <v>-0.29360000000000003</v>
      </c>
      <c r="J21" s="524">
        <f t="shared" si="2"/>
        <v>55.61</v>
      </c>
      <c r="K21" s="286">
        <f>Inputs!$K$13</f>
        <v>2.16110019646365E-2</v>
      </c>
      <c r="L21" s="286">
        <f>Inputs!$K$35</f>
        <v>-1.8E-3</v>
      </c>
      <c r="M21" s="524">
        <f t="shared" si="3"/>
        <v>56.91</v>
      </c>
      <c r="N21" s="286">
        <f>Inputs!$L$13</f>
        <v>2.30769230769232E-2</v>
      </c>
      <c r="O21" s="286">
        <f>Inputs!$L$35</f>
        <v>-1.4E-3</v>
      </c>
      <c r="P21" s="524">
        <f t="shared" si="4"/>
        <v>58.3</v>
      </c>
      <c r="Q21" s="102"/>
      <c r="R21" s="525"/>
      <c r="S21"/>
    </row>
    <row r="22" spans="1:19">
      <c r="A22" s="347" t="s">
        <v>78</v>
      </c>
      <c r="B22" s="553">
        <v>73.48</v>
      </c>
      <c r="C22" s="285">
        <f>Inputs!$H$13</f>
        <v>2.7876631079478242E-2</v>
      </c>
      <c r="D22" s="523">
        <f t="shared" si="0"/>
        <v>75.53</v>
      </c>
      <c r="E22" s="286">
        <f>Inputs!$I$13</f>
        <v>3.5199076745527913E-2</v>
      </c>
      <c r="F22" s="286">
        <f>Inputs!$I$35</f>
        <v>-0.41589999999999999</v>
      </c>
      <c r="G22" s="524">
        <f t="shared" si="1"/>
        <v>110.7</v>
      </c>
      <c r="H22" s="286">
        <f>Inputs!$J$13</f>
        <v>2.0040080160320661E-2</v>
      </c>
      <c r="I22" s="286">
        <f>Inputs!$J$35</f>
        <v>-0.29360000000000003</v>
      </c>
      <c r="J22" s="524">
        <f t="shared" si="2"/>
        <v>146.07</v>
      </c>
      <c r="K22" s="286">
        <f>Inputs!$K$13</f>
        <v>2.16110019646365E-2</v>
      </c>
      <c r="L22" s="286">
        <f>Inputs!$K$35</f>
        <v>-1.8E-3</v>
      </c>
      <c r="M22" s="524">
        <f t="shared" si="3"/>
        <v>149.49</v>
      </c>
      <c r="N22" s="286">
        <f>Inputs!$L$13</f>
        <v>2.30769230769232E-2</v>
      </c>
      <c r="O22" s="286">
        <f>Inputs!$L$35</f>
        <v>-1.4E-3</v>
      </c>
      <c r="P22" s="524">
        <f t="shared" si="4"/>
        <v>153.15</v>
      </c>
      <c r="Q22" s="102"/>
      <c r="R22" s="525"/>
      <c r="S22"/>
    </row>
    <row r="23" spans="1:19">
      <c r="A23" s="348" t="s">
        <v>79</v>
      </c>
      <c r="B23" s="553">
        <v>18.73</v>
      </c>
      <c r="C23" s="285">
        <f>Inputs!$H$13</f>
        <v>2.7876631079478242E-2</v>
      </c>
      <c r="D23" s="523">
        <f t="shared" si="0"/>
        <v>19.25</v>
      </c>
      <c r="E23" s="286">
        <f>Inputs!$I$13</f>
        <v>3.5199076745527913E-2</v>
      </c>
      <c r="F23" s="286">
        <f>Inputs!$I$35</f>
        <v>-0.41589999999999999</v>
      </c>
      <c r="G23" s="524">
        <f t="shared" si="1"/>
        <v>28.21</v>
      </c>
      <c r="H23" s="286">
        <f>Inputs!$J$13</f>
        <v>2.0040080160320661E-2</v>
      </c>
      <c r="I23" s="286">
        <f>Inputs!$J$35</f>
        <v>-0.29360000000000003</v>
      </c>
      <c r="J23" s="524">
        <f t="shared" si="2"/>
        <v>37.22</v>
      </c>
      <c r="K23" s="286">
        <f>Inputs!$K$13</f>
        <v>2.16110019646365E-2</v>
      </c>
      <c r="L23" s="286">
        <f>Inputs!$K$35</f>
        <v>-1.8E-3</v>
      </c>
      <c r="M23" s="524">
        <f t="shared" si="3"/>
        <v>38.090000000000003</v>
      </c>
      <c r="N23" s="286">
        <f>Inputs!$L$13</f>
        <v>2.30769230769232E-2</v>
      </c>
      <c r="O23" s="286">
        <f>Inputs!$L$35</f>
        <v>-1.4E-3</v>
      </c>
      <c r="P23" s="524">
        <f t="shared" si="4"/>
        <v>39.020000000000003</v>
      </c>
      <c r="Q23" s="102"/>
      <c r="R23" s="525"/>
      <c r="S23"/>
    </row>
    <row r="24" spans="1:19">
      <c r="A24" s="348" t="s">
        <v>80</v>
      </c>
      <c r="B24" s="553">
        <v>0</v>
      </c>
      <c r="C24" s="285">
        <f>Inputs!$H$13</f>
        <v>2.7876631079478242E-2</v>
      </c>
      <c r="D24" s="523">
        <f t="shared" si="0"/>
        <v>0</v>
      </c>
      <c r="E24" s="286">
        <f>Inputs!$I$13</f>
        <v>3.5199076745527913E-2</v>
      </c>
      <c r="F24" s="286">
        <f>Inputs!$I$35</f>
        <v>-0.41589999999999999</v>
      </c>
      <c r="G24" s="524">
        <f t="shared" si="1"/>
        <v>0</v>
      </c>
      <c r="H24" s="286">
        <f>Inputs!$J$13</f>
        <v>2.0040080160320661E-2</v>
      </c>
      <c r="I24" s="286">
        <f>Inputs!$J$35</f>
        <v>-0.29360000000000003</v>
      </c>
      <c r="J24" s="524">
        <f t="shared" si="2"/>
        <v>0</v>
      </c>
      <c r="K24" s="286">
        <f>Inputs!$K$13</f>
        <v>2.16110019646365E-2</v>
      </c>
      <c r="L24" s="286">
        <f>Inputs!$K$35</f>
        <v>-1.8E-3</v>
      </c>
      <c r="M24" s="524">
        <f t="shared" si="3"/>
        <v>0</v>
      </c>
      <c r="N24" s="286">
        <f>Inputs!$L$13</f>
        <v>2.30769230769232E-2</v>
      </c>
      <c r="O24" s="286">
        <f>Inputs!$L$35</f>
        <v>-1.4E-3</v>
      </c>
      <c r="P24" s="524">
        <f t="shared" si="4"/>
        <v>0</v>
      </c>
      <c r="Q24" s="102"/>
      <c r="R24" s="525"/>
      <c r="S24"/>
    </row>
    <row r="25" spans="1:19">
      <c r="A25" s="348" t="s">
        <v>81</v>
      </c>
      <c r="B25" s="553">
        <v>18.73</v>
      </c>
      <c r="C25" s="285">
        <f>Inputs!$H$13</f>
        <v>2.7876631079478242E-2</v>
      </c>
      <c r="D25" s="523">
        <f t="shared" si="0"/>
        <v>19.25</v>
      </c>
      <c r="E25" s="286">
        <f>Inputs!$I$13</f>
        <v>3.5199076745527913E-2</v>
      </c>
      <c r="F25" s="286">
        <f>Inputs!$I$35</f>
        <v>-0.41589999999999999</v>
      </c>
      <c r="G25" s="524">
        <f t="shared" si="1"/>
        <v>28.21</v>
      </c>
      <c r="H25" s="286">
        <f>Inputs!$J$13</f>
        <v>2.0040080160320661E-2</v>
      </c>
      <c r="I25" s="286">
        <f>Inputs!$J$35</f>
        <v>-0.29360000000000003</v>
      </c>
      <c r="J25" s="524">
        <f t="shared" si="2"/>
        <v>37.22</v>
      </c>
      <c r="K25" s="286">
        <f>Inputs!$K$13</f>
        <v>2.16110019646365E-2</v>
      </c>
      <c r="L25" s="286">
        <f>Inputs!$K$35</f>
        <v>-1.8E-3</v>
      </c>
      <c r="M25" s="524">
        <f t="shared" si="3"/>
        <v>38.090000000000003</v>
      </c>
      <c r="N25" s="286">
        <f>Inputs!$L$13</f>
        <v>2.30769230769232E-2</v>
      </c>
      <c r="O25" s="286">
        <f>Inputs!$L$35</f>
        <v>-1.4E-3</v>
      </c>
      <c r="P25" s="524">
        <f t="shared" si="4"/>
        <v>39.020000000000003</v>
      </c>
      <c r="Q25" s="102"/>
      <c r="R25" s="525"/>
      <c r="S25"/>
    </row>
    <row r="26" spans="1:19">
      <c r="A26" s="347" t="s">
        <v>82</v>
      </c>
      <c r="B26" s="553">
        <v>14.86</v>
      </c>
      <c r="C26" s="285">
        <f>Inputs!$H$13</f>
        <v>2.7876631079478242E-2</v>
      </c>
      <c r="D26" s="523">
        <f t="shared" si="0"/>
        <v>15.27</v>
      </c>
      <c r="E26" s="286">
        <f>Inputs!$I$13</f>
        <v>3.5199076745527913E-2</v>
      </c>
      <c r="F26" s="286">
        <f>Inputs!$I$35</f>
        <v>-0.41589999999999999</v>
      </c>
      <c r="G26" s="524">
        <f t="shared" si="1"/>
        <v>22.38</v>
      </c>
      <c r="H26" s="286">
        <f>Inputs!$J$13</f>
        <v>2.0040080160320661E-2</v>
      </c>
      <c r="I26" s="286">
        <f>Inputs!$J$35</f>
        <v>-0.29360000000000003</v>
      </c>
      <c r="J26" s="524">
        <f t="shared" si="2"/>
        <v>29.53</v>
      </c>
      <c r="K26" s="286">
        <f>Inputs!$K$13</f>
        <v>2.16110019646365E-2</v>
      </c>
      <c r="L26" s="286">
        <f>Inputs!$K$35</f>
        <v>-1.8E-3</v>
      </c>
      <c r="M26" s="524">
        <f t="shared" si="3"/>
        <v>30.22</v>
      </c>
      <c r="N26" s="286">
        <f>Inputs!$L$13</f>
        <v>2.30769230769232E-2</v>
      </c>
      <c r="O26" s="286">
        <f>Inputs!$L$35</f>
        <v>-1.4E-3</v>
      </c>
      <c r="P26" s="524">
        <f t="shared" si="4"/>
        <v>30.96</v>
      </c>
      <c r="Q26" s="102"/>
      <c r="R26" s="525"/>
      <c r="S26"/>
    </row>
    <row r="27" spans="1:19">
      <c r="A27" s="349" t="s">
        <v>83</v>
      </c>
      <c r="B27" s="553">
        <v>0</v>
      </c>
      <c r="C27" s="285">
        <f>Inputs!$H$13</f>
        <v>2.7876631079478242E-2</v>
      </c>
      <c r="D27" s="523">
        <f t="shared" si="0"/>
        <v>0</v>
      </c>
      <c r="E27" s="286">
        <f>Inputs!$I$13</f>
        <v>3.5199076745527913E-2</v>
      </c>
      <c r="F27" s="286">
        <f>Inputs!$I$35</f>
        <v>-0.41589999999999999</v>
      </c>
      <c r="G27" s="524">
        <f t="shared" si="1"/>
        <v>0</v>
      </c>
      <c r="H27" s="286">
        <f>Inputs!$J$13</f>
        <v>2.0040080160320661E-2</v>
      </c>
      <c r="I27" s="286">
        <f>Inputs!$J$35</f>
        <v>-0.29360000000000003</v>
      </c>
      <c r="J27" s="524">
        <f t="shared" si="2"/>
        <v>0</v>
      </c>
      <c r="K27" s="286">
        <f>Inputs!$K$13</f>
        <v>2.16110019646365E-2</v>
      </c>
      <c r="L27" s="286">
        <f>Inputs!$K$35</f>
        <v>-1.8E-3</v>
      </c>
      <c r="M27" s="524">
        <f t="shared" si="3"/>
        <v>0</v>
      </c>
      <c r="N27" s="286">
        <f>Inputs!$L$13</f>
        <v>2.30769230769232E-2</v>
      </c>
      <c r="O27" s="286">
        <f>Inputs!$L$35</f>
        <v>-1.4E-3</v>
      </c>
      <c r="P27" s="524">
        <f t="shared" si="4"/>
        <v>0</v>
      </c>
      <c r="Q27" s="102"/>
      <c r="R27" s="525"/>
      <c r="S27"/>
    </row>
    <row r="28" spans="1:19">
      <c r="A28" s="692" t="s">
        <v>404</v>
      </c>
      <c r="B28" s="553"/>
      <c r="C28" s="285"/>
      <c r="D28" s="523"/>
      <c r="E28" s="286"/>
      <c r="F28" s="286"/>
      <c r="G28" s="524"/>
      <c r="H28" s="286"/>
      <c r="I28" s="286"/>
      <c r="J28" s="524"/>
      <c r="K28" s="286"/>
      <c r="L28" s="286"/>
      <c r="M28" s="524"/>
      <c r="N28" s="286"/>
      <c r="O28" s="286"/>
      <c r="P28" s="854">
        <f>P26</f>
        <v>30.96</v>
      </c>
      <c r="Q28" s="102"/>
      <c r="R28" s="525"/>
      <c r="S28"/>
    </row>
    <row r="29" spans="1:19">
      <c r="A29" s="692" t="s">
        <v>407</v>
      </c>
      <c r="B29" s="553"/>
      <c r="C29" s="285"/>
      <c r="D29" s="523"/>
      <c r="E29" s="286"/>
      <c r="F29" s="286"/>
      <c r="G29" s="524"/>
      <c r="H29" s="286"/>
      <c r="I29" s="286"/>
      <c r="J29" s="524"/>
      <c r="K29" s="286"/>
      <c r="L29" s="286"/>
      <c r="M29" s="524"/>
      <c r="N29" s="286"/>
      <c r="O29" s="286"/>
      <c r="P29" s="524"/>
      <c r="Q29" s="102"/>
      <c r="R29" s="525"/>
      <c r="S29"/>
    </row>
    <row r="30" spans="1:19">
      <c r="A30" s="346"/>
      <c r="B30" s="553"/>
      <c r="C30" s="285"/>
      <c r="D30" s="523"/>
      <c r="E30" s="286"/>
      <c r="F30" s="285"/>
      <c r="G30" s="524"/>
      <c r="H30" s="286"/>
      <c r="I30" s="285"/>
      <c r="J30" s="284"/>
      <c r="K30" s="286"/>
      <c r="L30" s="285"/>
      <c r="M30" s="284"/>
      <c r="N30" s="286"/>
      <c r="O30" s="285"/>
      <c r="P30" s="284"/>
      <c r="Q30" s="102"/>
      <c r="R30" s="525"/>
      <c r="S30"/>
    </row>
    <row r="31" spans="1:19">
      <c r="A31" s="346" t="s">
        <v>59</v>
      </c>
      <c r="B31" s="553">
        <v>391.68</v>
      </c>
      <c r="C31" s="285">
        <f>Inputs!$H$13</f>
        <v>2.7876631079478242E-2</v>
      </c>
      <c r="D31" s="523">
        <f t="shared" si="0"/>
        <v>402.6</v>
      </c>
      <c r="E31" s="286">
        <f>Inputs!$I$13</f>
        <v>3.5199076745527913E-2</v>
      </c>
      <c r="F31" s="286">
        <f>Inputs!$I$36</f>
        <v>-1.24E-2</v>
      </c>
      <c r="G31" s="524">
        <f t="shared" si="1"/>
        <v>421.93</v>
      </c>
      <c r="H31" s="286">
        <f>Inputs!$J$13</f>
        <v>2.0040080160320661E-2</v>
      </c>
      <c r="I31" s="286">
        <f>Inputs!$J$36</f>
        <v>-1.8100000000000002E-2</v>
      </c>
      <c r="J31" s="524">
        <f t="shared" si="2"/>
        <v>438.17</v>
      </c>
      <c r="K31" s="286">
        <f>Inputs!$K$13</f>
        <v>2.16110019646365E-2</v>
      </c>
      <c r="L31" s="286">
        <f>Inputs!$K$36</f>
        <v>-2.6700000000000002E-2</v>
      </c>
      <c r="M31" s="524">
        <f t="shared" si="3"/>
        <v>459.59</v>
      </c>
      <c r="N31" s="286">
        <f>Inputs!$L$13</f>
        <v>2.30769230769232E-2</v>
      </c>
      <c r="O31" s="286">
        <f>Inputs!$L$36</f>
        <v>-0.01</v>
      </c>
      <c r="P31" s="524">
        <f t="shared" si="4"/>
        <v>474.89</v>
      </c>
      <c r="Q31" s="102"/>
      <c r="R31" s="525"/>
      <c r="S31"/>
    </row>
    <row r="32" spans="1:19">
      <c r="A32" s="346" t="s">
        <v>60</v>
      </c>
      <c r="B32" s="553">
        <v>435.43</v>
      </c>
      <c r="C32" s="285">
        <f>Inputs!$H$13</f>
        <v>2.7876631079478242E-2</v>
      </c>
      <c r="D32" s="523">
        <f t="shared" si="0"/>
        <v>447.57</v>
      </c>
      <c r="E32" s="286">
        <f>Inputs!$I$13</f>
        <v>3.5199076745527913E-2</v>
      </c>
      <c r="F32" s="286">
        <f>Inputs!$I$36</f>
        <v>-1.24E-2</v>
      </c>
      <c r="G32" s="524">
        <f t="shared" si="1"/>
        <v>469.06</v>
      </c>
      <c r="H32" s="286">
        <f>Inputs!$J$13</f>
        <v>2.0040080160320661E-2</v>
      </c>
      <c r="I32" s="286">
        <f>Inputs!$J$36</f>
        <v>-1.8100000000000002E-2</v>
      </c>
      <c r="J32" s="524">
        <f t="shared" si="2"/>
        <v>487.12</v>
      </c>
      <c r="K32" s="286">
        <f>Inputs!$K$13</f>
        <v>2.16110019646365E-2</v>
      </c>
      <c r="L32" s="286">
        <f>Inputs!$K$36</f>
        <v>-2.6700000000000002E-2</v>
      </c>
      <c r="M32" s="524">
        <f t="shared" si="3"/>
        <v>510.93</v>
      </c>
      <c r="N32" s="286">
        <f>Inputs!$L$13</f>
        <v>2.30769230769232E-2</v>
      </c>
      <c r="O32" s="286">
        <f>Inputs!$L$36</f>
        <v>-0.01</v>
      </c>
      <c r="P32" s="524">
        <f t="shared" si="4"/>
        <v>527.94000000000005</v>
      </c>
      <c r="Q32" s="102"/>
      <c r="R32" s="525"/>
      <c r="S32"/>
    </row>
    <row r="33" spans="1:19">
      <c r="A33" s="346" t="s">
        <v>61</v>
      </c>
      <c r="B33" s="553">
        <v>209.39</v>
      </c>
      <c r="C33" s="285">
        <f>Inputs!$H$13</f>
        <v>2.7876631079478242E-2</v>
      </c>
      <c r="D33" s="523">
        <f t="shared" si="0"/>
        <v>215.23</v>
      </c>
      <c r="E33" s="286">
        <f>Inputs!$I$13</f>
        <v>3.5199076745527913E-2</v>
      </c>
      <c r="F33" s="286">
        <f>Inputs!$I$36</f>
        <v>-1.24E-2</v>
      </c>
      <c r="G33" s="524">
        <f t="shared" si="1"/>
        <v>225.56</v>
      </c>
      <c r="H33" s="286">
        <f>Inputs!$J$13</f>
        <v>2.0040080160320661E-2</v>
      </c>
      <c r="I33" s="286">
        <f>Inputs!$J$36</f>
        <v>-1.8100000000000002E-2</v>
      </c>
      <c r="J33" s="524">
        <f t="shared" si="2"/>
        <v>234.24</v>
      </c>
      <c r="K33" s="286">
        <f>Inputs!$K$13</f>
        <v>2.16110019646365E-2</v>
      </c>
      <c r="L33" s="286">
        <f>Inputs!$K$36</f>
        <v>-2.6700000000000002E-2</v>
      </c>
      <c r="M33" s="524">
        <f t="shared" si="3"/>
        <v>245.69</v>
      </c>
      <c r="N33" s="286">
        <f>Inputs!$L$13</f>
        <v>2.30769230769232E-2</v>
      </c>
      <c r="O33" s="286">
        <f>Inputs!$L$36</f>
        <v>-0.01</v>
      </c>
      <c r="P33" s="524">
        <f t="shared" si="4"/>
        <v>253.87</v>
      </c>
      <c r="Q33" s="102"/>
      <c r="R33" s="525"/>
      <c r="S33"/>
    </row>
    <row r="34" spans="1:19">
      <c r="A34" s="346" t="s">
        <v>62</v>
      </c>
      <c r="B34" s="553">
        <v>231.26</v>
      </c>
      <c r="C34" s="285">
        <f>Inputs!$H$13</f>
        <v>2.7876631079478242E-2</v>
      </c>
      <c r="D34" s="523">
        <f t="shared" si="0"/>
        <v>237.71</v>
      </c>
      <c r="E34" s="286">
        <f>Inputs!$I$13</f>
        <v>3.5199076745527913E-2</v>
      </c>
      <c r="F34" s="286">
        <f>Inputs!$I$36</f>
        <v>-1.24E-2</v>
      </c>
      <c r="G34" s="524">
        <f t="shared" si="1"/>
        <v>249.12</v>
      </c>
      <c r="H34" s="286">
        <f>Inputs!$J$13</f>
        <v>2.0040080160320661E-2</v>
      </c>
      <c r="I34" s="286">
        <f>Inputs!$J$36</f>
        <v>-1.8100000000000002E-2</v>
      </c>
      <c r="J34" s="524">
        <f t="shared" si="2"/>
        <v>258.70999999999998</v>
      </c>
      <c r="K34" s="286">
        <f>Inputs!$K$13</f>
        <v>2.16110019646365E-2</v>
      </c>
      <c r="L34" s="286">
        <f>Inputs!$K$36</f>
        <v>-2.6700000000000002E-2</v>
      </c>
      <c r="M34" s="524">
        <f t="shared" si="3"/>
        <v>271.35000000000002</v>
      </c>
      <c r="N34" s="286">
        <f>Inputs!$L$13</f>
        <v>2.30769230769232E-2</v>
      </c>
      <c r="O34" s="286">
        <f>Inputs!$L$36</f>
        <v>-0.01</v>
      </c>
      <c r="P34" s="524">
        <f t="shared" si="4"/>
        <v>280.38</v>
      </c>
      <c r="Q34" s="102"/>
      <c r="R34" s="525"/>
      <c r="S34"/>
    </row>
    <row r="35" spans="1:19">
      <c r="A35" s="349"/>
      <c r="B35" s="553"/>
      <c r="C35" s="285"/>
      <c r="D35" s="523"/>
      <c r="E35" s="286"/>
      <c r="F35" s="286"/>
      <c r="G35" s="524"/>
      <c r="H35" s="286"/>
      <c r="I35" s="286"/>
      <c r="J35" s="284"/>
      <c r="K35" s="286"/>
      <c r="L35" s="286"/>
      <c r="M35" s="284"/>
      <c r="N35" s="286"/>
      <c r="O35" s="286"/>
      <c r="P35" s="284"/>
      <c r="Q35" s="102"/>
      <c r="R35" s="525"/>
      <c r="S35"/>
    </row>
    <row r="36" spans="1:19">
      <c r="A36" s="349" t="s">
        <v>63</v>
      </c>
      <c r="B36" s="553">
        <v>0.78</v>
      </c>
      <c r="C36" s="285">
        <f>Inputs!$H$13</f>
        <v>2.7876631079478242E-2</v>
      </c>
      <c r="D36" s="523">
        <f t="shared" si="0"/>
        <v>0.8</v>
      </c>
      <c r="E36" s="286">
        <f>Inputs!$I$13</f>
        <v>3.5199076745527913E-2</v>
      </c>
      <c r="F36" s="286">
        <f>Inputs!$I$36</f>
        <v>-1.24E-2</v>
      </c>
      <c r="G36" s="524">
        <f t="shared" si="1"/>
        <v>0.83</v>
      </c>
      <c r="H36" s="286">
        <f>Inputs!$J$13</f>
        <v>2.0040080160320661E-2</v>
      </c>
      <c r="I36" s="286">
        <f>Inputs!$J$36</f>
        <v>-1.8100000000000002E-2</v>
      </c>
      <c r="J36" s="524">
        <f t="shared" si="2"/>
        <v>0.86</v>
      </c>
      <c r="K36" s="286">
        <f>Inputs!$K$13</f>
        <v>2.16110019646365E-2</v>
      </c>
      <c r="L36" s="286">
        <f>Inputs!$K$36</f>
        <v>-2.6700000000000002E-2</v>
      </c>
      <c r="M36" s="524">
        <f t="shared" si="3"/>
        <v>0.9</v>
      </c>
      <c r="N36" s="286">
        <f>Inputs!$L$13</f>
        <v>2.30769230769232E-2</v>
      </c>
      <c r="O36" s="286">
        <f>Inputs!$L$36</f>
        <v>-0.01</v>
      </c>
      <c r="P36" s="524">
        <f t="shared" si="4"/>
        <v>0.92</v>
      </c>
      <c r="Q36" s="102"/>
      <c r="R36" s="525"/>
      <c r="S36"/>
    </row>
    <row r="37" spans="1:19">
      <c r="A37" s="349" t="s">
        <v>64</v>
      </c>
      <c r="B37" s="553">
        <v>3.99</v>
      </c>
      <c r="C37" s="285">
        <f>Inputs!$H$13</f>
        <v>2.7876631079478242E-2</v>
      </c>
      <c r="D37" s="523">
        <f t="shared" si="0"/>
        <v>4.0999999999999996</v>
      </c>
      <c r="E37" s="286">
        <f>Inputs!$I$13</f>
        <v>3.5199076745527913E-2</v>
      </c>
      <c r="F37" s="286">
        <f>Inputs!$I$36</f>
        <v>-1.24E-2</v>
      </c>
      <c r="G37" s="524">
        <f t="shared" si="1"/>
        <v>4.29</v>
      </c>
      <c r="H37" s="286">
        <f>Inputs!$J$13</f>
        <v>2.0040080160320661E-2</v>
      </c>
      <c r="I37" s="286">
        <f>Inputs!$J$36</f>
        <v>-1.8100000000000002E-2</v>
      </c>
      <c r="J37" s="524">
        <f t="shared" si="2"/>
        <v>4.45</v>
      </c>
      <c r="K37" s="286">
        <f>Inputs!$K$13</f>
        <v>2.16110019646365E-2</v>
      </c>
      <c r="L37" s="286">
        <f>Inputs!$K$36</f>
        <v>-2.6700000000000002E-2</v>
      </c>
      <c r="M37" s="524">
        <f t="shared" si="3"/>
        <v>4.66</v>
      </c>
      <c r="N37" s="286">
        <f>Inputs!$L$13</f>
        <v>2.30769230769232E-2</v>
      </c>
      <c r="O37" s="286">
        <f>Inputs!$L$36</f>
        <v>-0.01</v>
      </c>
      <c r="P37" s="524">
        <f t="shared" si="4"/>
        <v>4.8099999999999996</v>
      </c>
      <c r="Q37" s="102"/>
      <c r="R37" s="525"/>
      <c r="S37"/>
    </row>
    <row r="38" spans="1:19">
      <c r="A38" s="349" t="s">
        <v>65</v>
      </c>
      <c r="B38" s="553">
        <v>14.46</v>
      </c>
      <c r="C38" s="285">
        <f>Inputs!$H$13</f>
        <v>2.7876631079478242E-2</v>
      </c>
      <c r="D38" s="523">
        <f t="shared" si="0"/>
        <v>14.86</v>
      </c>
      <c r="E38" s="286">
        <f>Inputs!$I$13</f>
        <v>3.5199076745527913E-2</v>
      </c>
      <c r="F38" s="286">
        <f>Inputs!$I$36</f>
        <v>-1.24E-2</v>
      </c>
      <c r="G38" s="524">
        <f t="shared" si="1"/>
        <v>15.57</v>
      </c>
      <c r="H38" s="286">
        <f>Inputs!$J$13</f>
        <v>2.0040080160320661E-2</v>
      </c>
      <c r="I38" s="286">
        <f>Inputs!$J$36</f>
        <v>-1.8100000000000002E-2</v>
      </c>
      <c r="J38" s="524">
        <f t="shared" si="2"/>
        <v>16.16</v>
      </c>
      <c r="K38" s="286">
        <f>Inputs!$K$13</f>
        <v>2.16110019646365E-2</v>
      </c>
      <c r="L38" s="286">
        <f>Inputs!$K$36</f>
        <v>-2.6700000000000002E-2</v>
      </c>
      <c r="M38" s="524">
        <f t="shared" si="3"/>
        <v>16.95</v>
      </c>
      <c r="N38" s="286">
        <f>Inputs!$L$13</f>
        <v>2.30769230769232E-2</v>
      </c>
      <c r="O38" s="286">
        <f>Inputs!$L$36</f>
        <v>-0.01</v>
      </c>
      <c r="P38" s="524">
        <f t="shared" si="4"/>
        <v>17.510000000000002</v>
      </c>
      <c r="Q38" s="102"/>
      <c r="R38" s="525"/>
      <c r="S38"/>
    </row>
    <row r="39" spans="1:19">
      <c r="A39" s="349"/>
      <c r="B39" s="553"/>
      <c r="C39" s="285"/>
      <c r="D39" s="523"/>
      <c r="E39" s="286"/>
      <c r="F39" s="286"/>
      <c r="G39" s="524"/>
      <c r="H39" s="286"/>
      <c r="I39" s="286"/>
      <c r="J39" s="284"/>
      <c r="K39" s="286"/>
      <c r="L39" s="286"/>
      <c r="M39" s="284"/>
      <c r="N39" s="286"/>
      <c r="O39" s="286"/>
      <c r="P39" s="284"/>
      <c r="Q39" s="102"/>
      <c r="R39" s="525"/>
      <c r="S39"/>
    </row>
    <row r="40" spans="1:19">
      <c r="A40" s="349" t="s">
        <v>74</v>
      </c>
      <c r="B40" s="553">
        <v>200.84</v>
      </c>
      <c r="C40" s="285">
        <f>Inputs!$H$13</f>
        <v>2.7876631079478242E-2</v>
      </c>
      <c r="D40" s="523">
        <f>ROUND((B40*C40)+B40,2)</f>
        <v>206.44</v>
      </c>
      <c r="E40" s="286">
        <f>Inputs!$I$13</f>
        <v>3.5199076745527913E-2</v>
      </c>
      <c r="F40" s="286">
        <f>Inputs!$I$36</f>
        <v>-1.24E-2</v>
      </c>
      <c r="G40" s="284">
        <f>(1+E40)*(1-F40)*D40</f>
        <v>216.35645797114825</v>
      </c>
      <c r="H40" s="286">
        <f>Inputs!$J$13</f>
        <v>2.0040080160320661E-2</v>
      </c>
      <c r="I40" s="286">
        <f>Inputs!$J$36</f>
        <v>-1.8100000000000002E-2</v>
      </c>
      <c r="J40" s="284">
        <f>(1+H40)*(1-I40)*G40</f>
        <v>224.686788615144</v>
      </c>
      <c r="K40" s="286">
        <f>Inputs!$K$13</f>
        <v>2.16110019646365E-2</v>
      </c>
      <c r="L40" s="286">
        <f>Inputs!$K$36</f>
        <v>-2.6700000000000002E-2</v>
      </c>
      <c r="M40" s="284">
        <f>(1+K40)*(1-L40)*J40</f>
        <v>235.67127986838415</v>
      </c>
      <c r="N40" s="286">
        <f>Inputs!$L$13</f>
        <v>2.30769230769232E-2</v>
      </c>
      <c r="O40" s="286">
        <f>Inputs!$L$36</f>
        <v>-0.01</v>
      </c>
      <c r="P40" s="284">
        <f>(1+N40)*(1-O40)*M40</f>
        <v>243.52094634400038</v>
      </c>
      <c r="Q40" s="102"/>
      <c r="R40" s="525"/>
      <c r="S40"/>
    </row>
    <row r="41" spans="1:19">
      <c r="A41" s="349" t="s">
        <v>75</v>
      </c>
      <c r="B41" s="553">
        <v>214.59</v>
      </c>
      <c r="C41" s="285">
        <f>Inputs!$H$13</f>
        <v>2.7876631079478242E-2</v>
      </c>
      <c r="D41" s="523">
        <f>ROUND((B41*C41)+B41,2)</f>
        <v>220.57</v>
      </c>
      <c r="E41" s="286">
        <f>Inputs!$I$13</f>
        <v>3.5199076745527913E-2</v>
      </c>
      <c r="F41" s="286">
        <f>Inputs!$I$36</f>
        <v>-1.24E-2</v>
      </c>
      <c r="G41" s="284">
        <f>(1+E41)*(1-F41)*D41</f>
        <v>231.1652002261973</v>
      </c>
      <c r="H41" s="286">
        <f>Inputs!$J$13</f>
        <v>2.0040080160320661E-2</v>
      </c>
      <c r="I41" s="286">
        <f>Inputs!$J$36</f>
        <v>-1.8100000000000002E-2</v>
      </c>
      <c r="J41" s="284">
        <f>(1+H41)*(1-I41)*G41</f>
        <v>240.06570899458589</v>
      </c>
      <c r="K41" s="286">
        <f>Inputs!$K$13</f>
        <v>2.16110019646365E-2</v>
      </c>
      <c r="L41" s="286">
        <f>Inputs!$K$36</f>
        <v>-2.6700000000000002E-2</v>
      </c>
      <c r="M41" s="284">
        <f>(1+K41)*(1-L41)*J41</f>
        <v>251.80204514904813</v>
      </c>
      <c r="N41" s="286">
        <f>Inputs!$L$13</f>
        <v>2.30769230769232E-2</v>
      </c>
      <c r="O41" s="286">
        <f>Inputs!$L$36</f>
        <v>-0.01</v>
      </c>
      <c r="P41" s="284">
        <f>(1+N41)*(1-O41)*M41</f>
        <v>260.18899019132033</v>
      </c>
      <c r="Q41" s="102"/>
      <c r="R41" s="525"/>
      <c r="S41"/>
    </row>
    <row r="42" spans="1:19">
      <c r="A42" s="350"/>
      <c r="B42" s="553"/>
      <c r="C42" s="285"/>
      <c r="D42" s="523"/>
      <c r="E42" s="286"/>
      <c r="F42" s="286"/>
      <c r="G42" s="524"/>
      <c r="H42" s="286"/>
      <c r="I42" s="286"/>
      <c r="J42" s="284"/>
      <c r="K42" s="286"/>
      <c r="L42" s="286"/>
      <c r="M42" s="284"/>
      <c r="N42" s="286"/>
      <c r="O42" s="286"/>
      <c r="P42" s="284"/>
      <c r="Q42" s="102"/>
      <c r="R42" s="525"/>
      <c r="S42"/>
    </row>
    <row r="43" spans="1:19">
      <c r="A43" s="346" t="s">
        <v>66</v>
      </c>
      <c r="B43" s="553"/>
      <c r="C43" s="285"/>
      <c r="D43" s="523"/>
      <c r="E43" s="286"/>
      <c r="F43" s="286"/>
      <c r="G43" s="524"/>
      <c r="H43" s="286"/>
      <c r="I43" s="286"/>
      <c r="J43" s="284"/>
      <c r="K43" s="286"/>
      <c r="L43" s="286"/>
      <c r="M43" s="284"/>
      <c r="N43" s="286"/>
      <c r="O43" s="286"/>
      <c r="P43" s="284"/>
      <c r="Q43" s="102"/>
      <c r="R43" s="525"/>
      <c r="S43"/>
    </row>
    <row r="44" spans="1:19">
      <c r="A44" s="346" t="s">
        <v>67</v>
      </c>
      <c r="B44" s="553">
        <v>326.29000000000002</v>
      </c>
      <c r="C44" s="285">
        <f>Inputs!$H$13</f>
        <v>2.7876631079478242E-2</v>
      </c>
      <c r="D44" s="523">
        <f t="shared" si="0"/>
        <v>335.39</v>
      </c>
      <c r="E44" s="286">
        <f>Inputs!$I$13</f>
        <v>3.5199076745527913E-2</v>
      </c>
      <c r="F44" s="286">
        <f>Inputs!$I$36</f>
        <v>-1.24E-2</v>
      </c>
      <c r="G44" s="524">
        <f t="shared" si="1"/>
        <v>351.5</v>
      </c>
      <c r="H44" s="286">
        <f>Inputs!$J$13</f>
        <v>2.0040080160320661E-2</v>
      </c>
      <c r="I44" s="286">
        <f>Inputs!$J$36</f>
        <v>-1.8100000000000002E-2</v>
      </c>
      <c r="J44" s="524">
        <f t="shared" ref="J44:J57" si="5">ROUNDDOWN((1+H44)*(1-I44)*G44,2)</f>
        <v>365.03</v>
      </c>
      <c r="K44" s="286">
        <f>Inputs!$K$13</f>
        <v>2.16110019646365E-2</v>
      </c>
      <c r="L44" s="286">
        <f>Inputs!$K$36</f>
        <v>-2.6700000000000002E-2</v>
      </c>
      <c r="M44" s="524">
        <f t="shared" ref="M44:M57" si="6">ROUNDDOWN((1+K44)*(1-L44)*J44,2)</f>
        <v>382.87</v>
      </c>
      <c r="N44" s="286">
        <f>Inputs!$L$13</f>
        <v>2.30769230769232E-2</v>
      </c>
      <c r="O44" s="286">
        <f>Inputs!$L$36</f>
        <v>-0.01</v>
      </c>
      <c r="P44" s="524">
        <f t="shared" ref="P44:P57" si="7">ROUNDDOWN((1+N44)*(1-O44)*M44,2)</f>
        <v>395.62</v>
      </c>
      <c r="Q44" s="102"/>
      <c r="R44" s="525"/>
      <c r="S44"/>
    </row>
    <row r="45" spans="1:19">
      <c r="A45" s="346" t="s">
        <v>68</v>
      </c>
      <c r="B45" s="553">
        <v>351.03</v>
      </c>
      <c r="C45" s="285">
        <f>Inputs!$H$13</f>
        <v>2.7876631079478242E-2</v>
      </c>
      <c r="D45" s="523">
        <f t="shared" si="0"/>
        <v>360.82</v>
      </c>
      <c r="E45" s="286">
        <f>Inputs!$I$13</f>
        <v>3.5199076745527913E-2</v>
      </c>
      <c r="F45" s="286">
        <f>Inputs!$I$36</f>
        <v>-1.24E-2</v>
      </c>
      <c r="G45" s="524">
        <f t="shared" si="1"/>
        <v>378.15</v>
      </c>
      <c r="H45" s="286">
        <f>Inputs!$J$13</f>
        <v>2.0040080160320661E-2</v>
      </c>
      <c r="I45" s="286">
        <f>Inputs!$J$36</f>
        <v>-1.8100000000000002E-2</v>
      </c>
      <c r="J45" s="524">
        <f t="shared" si="5"/>
        <v>392.7</v>
      </c>
      <c r="K45" s="286">
        <f>Inputs!$K$13</f>
        <v>2.16110019646365E-2</v>
      </c>
      <c r="L45" s="286">
        <f>Inputs!$K$36</f>
        <v>-2.6700000000000002E-2</v>
      </c>
      <c r="M45" s="524">
        <f t="shared" si="6"/>
        <v>411.89</v>
      </c>
      <c r="N45" s="286">
        <f>Inputs!$L$13</f>
        <v>2.30769230769232E-2</v>
      </c>
      <c r="O45" s="286">
        <f>Inputs!$L$36</f>
        <v>-0.01</v>
      </c>
      <c r="P45" s="524">
        <f t="shared" si="7"/>
        <v>425.6</v>
      </c>
      <c r="Q45" s="102"/>
      <c r="R45" s="525"/>
      <c r="S45"/>
    </row>
    <row r="46" spans="1:19">
      <c r="A46" s="346" t="s">
        <v>69</v>
      </c>
      <c r="B46" s="553">
        <v>425.99</v>
      </c>
      <c r="C46" s="285">
        <f>Inputs!$H$13</f>
        <v>2.7876631079478242E-2</v>
      </c>
      <c r="D46" s="523">
        <f t="shared" si="0"/>
        <v>437.87</v>
      </c>
      <c r="E46" s="286">
        <f>Inputs!$I$13</f>
        <v>3.5199076745527913E-2</v>
      </c>
      <c r="F46" s="286">
        <f>Inputs!$I$36</f>
        <v>-1.24E-2</v>
      </c>
      <c r="G46" s="524">
        <f t="shared" si="1"/>
        <v>458.9</v>
      </c>
      <c r="H46" s="286">
        <f>Inputs!$J$13</f>
        <v>2.0040080160320661E-2</v>
      </c>
      <c r="I46" s="286">
        <f>Inputs!$J$36</f>
        <v>-1.8100000000000002E-2</v>
      </c>
      <c r="J46" s="524">
        <f t="shared" si="5"/>
        <v>476.56</v>
      </c>
      <c r="K46" s="286">
        <f>Inputs!$K$13</f>
        <v>2.16110019646365E-2</v>
      </c>
      <c r="L46" s="286">
        <f>Inputs!$K$36</f>
        <v>-2.6700000000000002E-2</v>
      </c>
      <c r="M46" s="524">
        <f t="shared" si="6"/>
        <v>499.85</v>
      </c>
      <c r="N46" s="286">
        <f>Inputs!$L$13</f>
        <v>2.30769230769232E-2</v>
      </c>
      <c r="O46" s="286">
        <f>Inputs!$L$36</f>
        <v>-0.01</v>
      </c>
      <c r="P46" s="524">
        <f t="shared" si="7"/>
        <v>516.49</v>
      </c>
      <c r="Q46" s="102"/>
      <c r="R46" s="525"/>
      <c r="S46"/>
    </row>
    <row r="47" spans="1:19">
      <c r="A47" s="346" t="s">
        <v>70</v>
      </c>
      <c r="B47" s="553">
        <v>450.72</v>
      </c>
      <c r="C47" s="285">
        <f>Inputs!$H$13</f>
        <v>2.7876631079478242E-2</v>
      </c>
      <c r="D47" s="523">
        <f t="shared" si="0"/>
        <v>463.28</v>
      </c>
      <c r="E47" s="286">
        <f>Inputs!$I$13</f>
        <v>3.5199076745527913E-2</v>
      </c>
      <c r="F47" s="286">
        <f>Inputs!$I$36</f>
        <v>-1.24E-2</v>
      </c>
      <c r="G47" s="524">
        <f t="shared" si="1"/>
        <v>485.53</v>
      </c>
      <c r="H47" s="286">
        <f>Inputs!$J$13</f>
        <v>2.0040080160320661E-2</v>
      </c>
      <c r="I47" s="286">
        <f>Inputs!$J$36</f>
        <v>-1.8100000000000002E-2</v>
      </c>
      <c r="J47" s="524">
        <f t="shared" si="5"/>
        <v>504.22</v>
      </c>
      <c r="K47" s="286">
        <f>Inputs!$K$13</f>
        <v>2.16110019646365E-2</v>
      </c>
      <c r="L47" s="286">
        <f>Inputs!$K$36</f>
        <v>-2.6700000000000002E-2</v>
      </c>
      <c r="M47" s="524">
        <f t="shared" si="6"/>
        <v>528.87</v>
      </c>
      <c r="N47" s="286">
        <f>Inputs!$L$13</f>
        <v>2.30769230769232E-2</v>
      </c>
      <c r="O47" s="286">
        <f>Inputs!$L$36</f>
        <v>-0.01</v>
      </c>
      <c r="P47" s="524">
        <f t="shared" si="7"/>
        <v>546.48</v>
      </c>
      <c r="Q47" s="102"/>
      <c r="R47" s="525"/>
      <c r="S47"/>
    </row>
    <row r="48" spans="1:19">
      <c r="A48" s="346" t="s">
        <v>71</v>
      </c>
      <c r="B48" s="553">
        <v>1761.09</v>
      </c>
      <c r="C48" s="285">
        <f>Inputs!$H$13</f>
        <v>2.7876631079478242E-2</v>
      </c>
      <c r="D48" s="523">
        <f t="shared" si="0"/>
        <v>1810.18</v>
      </c>
      <c r="E48" s="286">
        <f>Inputs!$I$13</f>
        <v>3.5199076745527913E-2</v>
      </c>
      <c r="F48" s="286">
        <f>Inputs!$I$36</f>
        <v>-1.24E-2</v>
      </c>
      <c r="G48" s="524">
        <f t="shared" si="1"/>
        <v>1897.13</v>
      </c>
      <c r="H48" s="286">
        <f>Inputs!$J$13</f>
        <v>2.0040080160320661E-2</v>
      </c>
      <c r="I48" s="286">
        <f>Inputs!$J$36</f>
        <v>-1.8100000000000002E-2</v>
      </c>
      <c r="J48" s="524">
        <f t="shared" si="5"/>
        <v>1970.17</v>
      </c>
      <c r="K48" s="286">
        <f>Inputs!$K$13</f>
        <v>2.16110019646365E-2</v>
      </c>
      <c r="L48" s="286">
        <f>Inputs!$K$36</f>
        <v>-2.6700000000000002E-2</v>
      </c>
      <c r="M48" s="524">
        <f t="shared" si="6"/>
        <v>2066.48</v>
      </c>
      <c r="N48" s="286">
        <f>Inputs!$L$13</f>
        <v>2.30769230769232E-2</v>
      </c>
      <c r="O48" s="286">
        <f>Inputs!$L$36</f>
        <v>-0.01</v>
      </c>
      <c r="P48" s="524">
        <f t="shared" si="7"/>
        <v>2135.3000000000002</v>
      </c>
      <c r="Q48" s="102"/>
      <c r="R48" s="525"/>
      <c r="S48"/>
    </row>
    <row r="49" spans="1:19">
      <c r="A49" s="346" t="s">
        <v>72</v>
      </c>
      <c r="B49" s="553">
        <v>1914.8</v>
      </c>
      <c r="C49" s="285">
        <f>Inputs!$H$13</f>
        <v>2.7876631079478242E-2</v>
      </c>
      <c r="D49" s="523">
        <f t="shared" si="0"/>
        <v>1968.18</v>
      </c>
      <c r="E49" s="286">
        <f>Inputs!$I$13</f>
        <v>3.5199076745527913E-2</v>
      </c>
      <c r="F49" s="286">
        <f>Inputs!$I$36</f>
        <v>-1.24E-2</v>
      </c>
      <c r="G49" s="524">
        <f t="shared" si="1"/>
        <v>2062.7199999999998</v>
      </c>
      <c r="H49" s="286">
        <f>Inputs!$J$13</f>
        <v>2.0040080160320661E-2</v>
      </c>
      <c r="I49" s="286">
        <f>Inputs!$J$36</f>
        <v>-1.8100000000000002E-2</v>
      </c>
      <c r="J49" s="524">
        <f t="shared" si="5"/>
        <v>2142.14</v>
      </c>
      <c r="K49" s="286">
        <f>Inputs!$K$13</f>
        <v>2.16110019646365E-2</v>
      </c>
      <c r="L49" s="286">
        <f>Inputs!$K$36</f>
        <v>-2.6700000000000002E-2</v>
      </c>
      <c r="M49" s="524">
        <f t="shared" si="6"/>
        <v>2246.86</v>
      </c>
      <c r="N49" s="286">
        <f>Inputs!$L$13</f>
        <v>2.30769230769232E-2</v>
      </c>
      <c r="O49" s="286">
        <f>Inputs!$L$36</f>
        <v>-0.01</v>
      </c>
      <c r="P49" s="524">
        <f t="shared" si="7"/>
        <v>2321.69</v>
      </c>
      <c r="Q49" s="102"/>
      <c r="R49" s="525"/>
      <c r="S49"/>
    </row>
    <row r="50" spans="1:19">
      <c r="A50" s="346"/>
      <c r="B50" s="553"/>
      <c r="C50" s="285"/>
      <c r="D50" s="523"/>
      <c r="E50" s="286"/>
      <c r="F50" s="286"/>
      <c r="G50" s="524"/>
      <c r="H50" s="286"/>
      <c r="I50" s="286"/>
      <c r="J50" s="524"/>
      <c r="K50" s="286"/>
      <c r="L50" s="286"/>
      <c r="M50" s="524"/>
      <c r="N50" s="286"/>
      <c r="O50" s="286"/>
      <c r="P50" s="524"/>
      <c r="Q50" s="102"/>
      <c r="R50" s="525"/>
      <c r="S50"/>
    </row>
    <row r="51" spans="1:19">
      <c r="A51" s="346" t="s">
        <v>73</v>
      </c>
      <c r="B51" s="553"/>
      <c r="C51" s="285"/>
      <c r="D51" s="523"/>
      <c r="E51" s="286"/>
      <c r="F51" s="286"/>
      <c r="G51" s="524"/>
      <c r="H51" s="286"/>
      <c r="I51" s="286"/>
      <c r="J51" s="284"/>
      <c r="K51" s="286"/>
      <c r="L51" s="286"/>
      <c r="M51" s="284"/>
      <c r="N51" s="286"/>
      <c r="O51" s="286"/>
      <c r="P51" s="284"/>
      <c r="Q51" s="102"/>
      <c r="R51" s="525"/>
      <c r="S51"/>
    </row>
    <row r="52" spans="1:19">
      <c r="A52" s="346" t="s">
        <v>67</v>
      </c>
      <c r="B52" s="553">
        <v>268.64</v>
      </c>
      <c r="C52" s="285">
        <f>Inputs!$H$13</f>
        <v>2.7876631079478242E-2</v>
      </c>
      <c r="D52" s="523">
        <f t="shared" si="0"/>
        <v>276.13</v>
      </c>
      <c r="E52" s="286">
        <f>Inputs!$I$13</f>
        <v>3.5199076745527913E-2</v>
      </c>
      <c r="F52" s="286">
        <f>Inputs!$I$36</f>
        <v>-1.24E-2</v>
      </c>
      <c r="G52" s="524">
        <f t="shared" si="1"/>
        <v>289.39</v>
      </c>
      <c r="H52" s="286">
        <f>Inputs!$J$13</f>
        <v>2.0040080160320661E-2</v>
      </c>
      <c r="I52" s="286">
        <f>Inputs!$J$36</f>
        <v>-1.8100000000000002E-2</v>
      </c>
      <c r="J52" s="524">
        <f t="shared" si="5"/>
        <v>300.52999999999997</v>
      </c>
      <c r="K52" s="286">
        <f>Inputs!$K$13</f>
        <v>2.16110019646365E-2</v>
      </c>
      <c r="L52" s="286">
        <f>Inputs!$K$36</f>
        <v>-2.6700000000000002E-2</v>
      </c>
      <c r="M52" s="524">
        <f t="shared" si="6"/>
        <v>315.22000000000003</v>
      </c>
      <c r="N52" s="286">
        <f>Inputs!$L$13</f>
        <v>2.30769230769232E-2</v>
      </c>
      <c r="O52" s="286">
        <f>Inputs!$L$36</f>
        <v>-0.01</v>
      </c>
      <c r="P52" s="524">
        <f t="shared" si="7"/>
        <v>325.70999999999998</v>
      </c>
      <c r="Q52" s="102"/>
      <c r="R52" s="525"/>
      <c r="S52"/>
    </row>
    <row r="53" spans="1:19">
      <c r="A53" s="346" t="s">
        <v>68</v>
      </c>
      <c r="B53" s="553">
        <v>293.38</v>
      </c>
      <c r="C53" s="285">
        <f>Inputs!$H$13</f>
        <v>2.7876631079478242E-2</v>
      </c>
      <c r="D53" s="523">
        <f t="shared" si="0"/>
        <v>301.56</v>
      </c>
      <c r="E53" s="286">
        <f>Inputs!$I$13</f>
        <v>3.5199076745527913E-2</v>
      </c>
      <c r="F53" s="286">
        <f>Inputs!$I$36</f>
        <v>-1.24E-2</v>
      </c>
      <c r="G53" s="524">
        <f t="shared" si="1"/>
        <v>316.04000000000002</v>
      </c>
      <c r="H53" s="286">
        <f>Inputs!$J$13</f>
        <v>2.0040080160320661E-2</v>
      </c>
      <c r="I53" s="286">
        <f>Inputs!$J$36</f>
        <v>-1.8100000000000002E-2</v>
      </c>
      <c r="J53" s="524">
        <f t="shared" si="5"/>
        <v>328.2</v>
      </c>
      <c r="K53" s="286">
        <f>Inputs!$K$13</f>
        <v>2.16110019646365E-2</v>
      </c>
      <c r="L53" s="286">
        <f>Inputs!$K$36</f>
        <v>-2.6700000000000002E-2</v>
      </c>
      <c r="M53" s="524">
        <f t="shared" si="6"/>
        <v>344.24</v>
      </c>
      <c r="N53" s="286">
        <f>Inputs!$L$13</f>
        <v>2.30769230769232E-2</v>
      </c>
      <c r="O53" s="286">
        <f>Inputs!$L$36</f>
        <v>-0.01</v>
      </c>
      <c r="P53" s="524">
        <f t="shared" si="7"/>
        <v>355.7</v>
      </c>
      <c r="Q53" s="102"/>
      <c r="R53" s="525"/>
      <c r="S53"/>
    </row>
    <row r="54" spans="1:19">
      <c r="A54" s="346" t="s">
        <v>69</v>
      </c>
      <c r="B54" s="553">
        <v>368.34</v>
      </c>
      <c r="C54" s="285">
        <f>Inputs!$H$13</f>
        <v>2.7876631079478242E-2</v>
      </c>
      <c r="D54" s="523">
        <f t="shared" si="0"/>
        <v>378.61</v>
      </c>
      <c r="E54" s="286">
        <f>Inputs!$I$13</f>
        <v>3.5199076745527913E-2</v>
      </c>
      <c r="F54" s="286">
        <f>Inputs!$I$36</f>
        <v>-1.24E-2</v>
      </c>
      <c r="G54" s="524">
        <f t="shared" si="1"/>
        <v>396.79</v>
      </c>
      <c r="H54" s="286">
        <f>Inputs!$J$13</f>
        <v>2.0040080160320661E-2</v>
      </c>
      <c r="I54" s="286">
        <f>Inputs!$J$36</f>
        <v>-1.8100000000000002E-2</v>
      </c>
      <c r="J54" s="524">
        <f t="shared" si="5"/>
        <v>412.06</v>
      </c>
      <c r="K54" s="286">
        <f>Inputs!$K$13</f>
        <v>2.16110019646365E-2</v>
      </c>
      <c r="L54" s="286">
        <f>Inputs!$K$36</f>
        <v>-2.6700000000000002E-2</v>
      </c>
      <c r="M54" s="524">
        <f t="shared" si="6"/>
        <v>432.2</v>
      </c>
      <c r="N54" s="286">
        <f>Inputs!$L$13</f>
        <v>2.30769230769232E-2</v>
      </c>
      <c r="O54" s="286">
        <f>Inputs!$L$36</f>
        <v>-0.01</v>
      </c>
      <c r="P54" s="524">
        <f t="shared" si="7"/>
        <v>446.59</v>
      </c>
      <c r="Q54" s="102"/>
      <c r="R54" s="525"/>
      <c r="S54"/>
    </row>
    <row r="55" spans="1:19">
      <c r="A55" s="346" t="s">
        <v>70</v>
      </c>
      <c r="B55" s="553">
        <v>393.07</v>
      </c>
      <c r="C55" s="285">
        <f>Inputs!$H$13</f>
        <v>2.7876631079478242E-2</v>
      </c>
      <c r="D55" s="523">
        <f t="shared" si="0"/>
        <v>404.03</v>
      </c>
      <c r="E55" s="286">
        <f>Inputs!$I$13</f>
        <v>3.5199076745527913E-2</v>
      </c>
      <c r="F55" s="286">
        <f>Inputs!$I$36</f>
        <v>-1.24E-2</v>
      </c>
      <c r="G55" s="524">
        <f t="shared" si="1"/>
        <v>423.43</v>
      </c>
      <c r="H55" s="286">
        <f>Inputs!$J$13</f>
        <v>2.0040080160320661E-2</v>
      </c>
      <c r="I55" s="286">
        <f>Inputs!$J$36</f>
        <v>-1.8100000000000002E-2</v>
      </c>
      <c r="J55" s="524">
        <f t="shared" si="5"/>
        <v>439.73</v>
      </c>
      <c r="K55" s="286">
        <f>Inputs!$K$13</f>
        <v>2.16110019646365E-2</v>
      </c>
      <c r="L55" s="286">
        <f>Inputs!$K$36</f>
        <v>-2.6700000000000002E-2</v>
      </c>
      <c r="M55" s="524">
        <f t="shared" si="6"/>
        <v>461.22</v>
      </c>
      <c r="N55" s="286">
        <f>Inputs!$L$13</f>
        <v>2.30769230769232E-2</v>
      </c>
      <c r="O55" s="286">
        <f>Inputs!$L$36</f>
        <v>-0.01</v>
      </c>
      <c r="P55" s="524">
        <f t="shared" si="7"/>
        <v>476.58</v>
      </c>
      <c r="Q55" s="102"/>
      <c r="R55" s="525"/>
      <c r="S55"/>
    </row>
    <row r="56" spans="1:19">
      <c r="A56" s="346" t="s">
        <v>71</v>
      </c>
      <c r="B56" s="553">
        <v>1703.44</v>
      </c>
      <c r="C56" s="285">
        <f>Inputs!$H$13</f>
        <v>2.7876631079478242E-2</v>
      </c>
      <c r="D56" s="523">
        <f t="shared" si="0"/>
        <v>1750.93</v>
      </c>
      <c r="E56" s="286">
        <f>Inputs!$I$13</f>
        <v>3.5199076745527913E-2</v>
      </c>
      <c r="F56" s="286">
        <f>Inputs!$I$36</f>
        <v>-1.24E-2</v>
      </c>
      <c r="G56" s="524">
        <f t="shared" si="1"/>
        <v>1835.03</v>
      </c>
      <c r="H56" s="286">
        <f>Inputs!$J$13</f>
        <v>2.0040080160320661E-2</v>
      </c>
      <c r="I56" s="286">
        <f>Inputs!$J$36</f>
        <v>-1.8100000000000002E-2</v>
      </c>
      <c r="J56" s="524">
        <f t="shared" si="5"/>
        <v>1905.68</v>
      </c>
      <c r="K56" s="286">
        <f>Inputs!$K$13</f>
        <v>2.16110019646365E-2</v>
      </c>
      <c r="L56" s="286">
        <f>Inputs!$K$36</f>
        <v>-2.6700000000000002E-2</v>
      </c>
      <c r="M56" s="524">
        <f t="shared" si="6"/>
        <v>1998.84</v>
      </c>
      <c r="N56" s="286">
        <f>Inputs!$L$13</f>
        <v>2.30769230769232E-2</v>
      </c>
      <c r="O56" s="286">
        <f>Inputs!$L$36</f>
        <v>-0.01</v>
      </c>
      <c r="P56" s="524">
        <f t="shared" si="7"/>
        <v>2065.41</v>
      </c>
      <c r="Q56" s="102"/>
      <c r="R56" s="525"/>
      <c r="S56"/>
    </row>
    <row r="57" spans="1:19">
      <c r="A57" s="346" t="s">
        <v>72</v>
      </c>
      <c r="B57" s="553">
        <v>1857.15</v>
      </c>
      <c r="C57" s="285">
        <f>Inputs!$H$13</f>
        <v>2.7876631079478242E-2</v>
      </c>
      <c r="D57" s="523">
        <f t="shared" si="0"/>
        <v>1908.92</v>
      </c>
      <c r="E57" s="286">
        <f>Inputs!$I$13</f>
        <v>3.5199076745527913E-2</v>
      </c>
      <c r="F57" s="286">
        <f>Inputs!$I$36</f>
        <v>-1.24E-2</v>
      </c>
      <c r="G57" s="524">
        <f t="shared" si="1"/>
        <v>2000.61</v>
      </c>
      <c r="H57" s="286">
        <f>Inputs!$J$13</f>
        <v>2.0040080160320661E-2</v>
      </c>
      <c r="I57" s="286">
        <f>Inputs!$J$36</f>
        <v>-1.8100000000000002E-2</v>
      </c>
      <c r="J57" s="524">
        <f t="shared" si="5"/>
        <v>2077.63</v>
      </c>
      <c r="K57" s="286">
        <f>Inputs!$K$13</f>
        <v>2.16110019646365E-2</v>
      </c>
      <c r="L57" s="286">
        <f>Inputs!$K$36</f>
        <v>-2.6700000000000002E-2</v>
      </c>
      <c r="M57" s="524">
        <f t="shared" si="6"/>
        <v>2179.1999999999998</v>
      </c>
      <c r="N57" s="286">
        <f>Inputs!$L$13</f>
        <v>2.30769230769232E-2</v>
      </c>
      <c r="O57" s="286">
        <f>Inputs!$L$36</f>
        <v>-0.01</v>
      </c>
      <c r="P57" s="524">
        <f t="shared" si="7"/>
        <v>2251.7800000000002</v>
      </c>
      <c r="Q57" s="102"/>
      <c r="R57" s="525"/>
      <c r="S57"/>
    </row>
    <row r="58" spans="1:19">
      <c r="A58" s="346"/>
      <c r="B58" s="553"/>
      <c r="C58" s="285"/>
      <c r="D58" s="523"/>
      <c r="E58" s="286"/>
      <c r="F58" s="286"/>
      <c r="G58" s="524"/>
      <c r="H58" s="286"/>
      <c r="I58" s="286"/>
      <c r="J58" s="284"/>
      <c r="K58" s="286"/>
      <c r="L58" s="286"/>
      <c r="M58" s="284"/>
      <c r="N58" s="286"/>
      <c r="O58" s="286"/>
      <c r="P58" s="284"/>
      <c r="Q58" s="102"/>
      <c r="R58" s="525"/>
      <c r="S58"/>
    </row>
    <row r="59" spans="1:19" ht="38.25">
      <c r="A59" s="350" t="s">
        <v>322</v>
      </c>
      <c r="B59" s="553">
        <v>310.24</v>
      </c>
      <c r="C59" s="285">
        <f>Inputs!$H$13</f>
        <v>2.7876631079478242E-2</v>
      </c>
      <c r="D59" s="523">
        <f>ROUND((B59*C59)+B59,2)</f>
        <v>318.89</v>
      </c>
      <c r="E59" s="286">
        <f>Inputs!$I$13</f>
        <v>3.5199076745527913E-2</v>
      </c>
      <c r="F59" s="286">
        <f>Inputs!$I$36</f>
        <v>-1.24E-2</v>
      </c>
      <c r="G59" s="524">
        <f>ROUNDDOWN((1+E59)*(1-F59)*D59,2)</f>
        <v>334.2</v>
      </c>
      <c r="H59" s="286">
        <f>Inputs!$J$13</f>
        <v>2.0040080160320661E-2</v>
      </c>
      <c r="I59" s="286">
        <f>Inputs!$J$36</f>
        <v>-1.8100000000000002E-2</v>
      </c>
      <c r="J59" s="524">
        <f>ROUNDDOWN((1+H59)*(1-I59)*G59,2)</f>
        <v>347.06</v>
      </c>
      <c r="K59" s="286">
        <f>Inputs!$K$13</f>
        <v>2.16110019646365E-2</v>
      </c>
      <c r="L59" s="286">
        <f>Inputs!$K$36</f>
        <v>-2.6700000000000002E-2</v>
      </c>
      <c r="M59" s="524">
        <f>ROUNDDOWN((1+K59)*(1-L59)*J59,2)</f>
        <v>364.02</v>
      </c>
      <c r="N59" s="286">
        <f>Inputs!$L$13</f>
        <v>2.30769230769232E-2</v>
      </c>
      <c r="O59" s="286">
        <f>Inputs!$L$36</f>
        <v>-0.01</v>
      </c>
      <c r="P59" s="524">
        <f>ROUNDDOWN((1+N59)*(1-O59)*M59,2)</f>
        <v>376.14</v>
      </c>
      <c r="Q59" s="102"/>
      <c r="R59" s="525"/>
      <c r="S59"/>
    </row>
    <row r="60" spans="1:19" ht="38.25">
      <c r="A60" s="350" t="s">
        <v>323</v>
      </c>
      <c r="B60" s="553">
        <v>342.59</v>
      </c>
      <c r="C60" s="285">
        <f>Inputs!$H$13</f>
        <v>2.7876631079478242E-2</v>
      </c>
      <c r="D60" s="523">
        <f>ROUND((B60*C60)+B60,2)</f>
        <v>352.14</v>
      </c>
      <c r="E60" s="286">
        <f>Inputs!$I$13</f>
        <v>3.5199076745527913E-2</v>
      </c>
      <c r="F60" s="286">
        <f>Inputs!$I$36</f>
        <v>-1.24E-2</v>
      </c>
      <c r="G60" s="524">
        <f>ROUNDDOWN((1+E60)*(1-F60)*D60,2)</f>
        <v>369.05</v>
      </c>
      <c r="H60" s="286">
        <f>Inputs!$J$13</f>
        <v>2.0040080160320661E-2</v>
      </c>
      <c r="I60" s="286">
        <f>Inputs!$J$36</f>
        <v>-1.8100000000000002E-2</v>
      </c>
      <c r="J60" s="524">
        <f>ROUNDDOWN((1+H60)*(1-I60)*G60,2)</f>
        <v>383.25</v>
      </c>
      <c r="K60" s="286">
        <f>Inputs!$K$13</f>
        <v>2.16110019646365E-2</v>
      </c>
      <c r="L60" s="286">
        <f>Inputs!$K$36</f>
        <v>-2.6700000000000002E-2</v>
      </c>
      <c r="M60" s="524">
        <f>ROUNDDOWN((1+K60)*(1-L60)*J60,2)</f>
        <v>401.98</v>
      </c>
      <c r="N60" s="286">
        <f>Inputs!$L$13</f>
        <v>2.30769230769232E-2</v>
      </c>
      <c r="O60" s="286">
        <f>Inputs!$L$36</f>
        <v>-0.01</v>
      </c>
      <c r="P60" s="524">
        <f>ROUNDDOWN((1+N60)*(1-O60)*M60,2)</f>
        <v>415.36</v>
      </c>
      <c r="Q60" s="102"/>
      <c r="R60" s="525"/>
      <c r="S60"/>
    </row>
    <row r="61" spans="1:19">
      <c r="A61" s="349"/>
      <c r="B61" s="553"/>
      <c r="C61" s="284"/>
      <c r="D61" s="523"/>
      <c r="E61" s="286"/>
      <c r="F61" s="286"/>
      <c r="G61" s="284"/>
      <c r="H61" s="286"/>
      <c r="I61" s="286"/>
      <c r="J61" s="284"/>
      <c r="K61" s="286"/>
      <c r="L61" s="286"/>
      <c r="M61" s="284"/>
      <c r="N61" s="286"/>
      <c r="O61" s="286"/>
      <c r="P61" s="284"/>
      <c r="Q61" s="102"/>
      <c r="R61" s="525"/>
      <c r="S61"/>
    </row>
    <row r="62" spans="1:19">
      <c r="A62" s="346" t="s">
        <v>304</v>
      </c>
      <c r="B62" s="553">
        <v>27.95</v>
      </c>
      <c r="C62" s="285">
        <f>Inputs!$H$13</f>
        <v>2.7876631079478242E-2</v>
      </c>
      <c r="D62" s="523">
        <f t="shared" si="0"/>
        <v>28.73</v>
      </c>
      <c r="E62" s="286">
        <f>Inputs!$I$13</f>
        <v>3.5199076745527913E-2</v>
      </c>
      <c r="F62" s="287">
        <v>0</v>
      </c>
      <c r="G62" s="524">
        <f t="shared" si="1"/>
        <v>29.74</v>
      </c>
      <c r="H62" s="287">
        <v>0</v>
      </c>
      <c r="I62" s="287">
        <v>0</v>
      </c>
      <c r="J62" s="526">
        <v>30.910188517489981</v>
      </c>
      <c r="K62" s="287">
        <v>0</v>
      </c>
      <c r="L62" s="287">
        <v>0</v>
      </c>
      <c r="M62" s="524">
        <f>((1+K62)*(1-L62)*J62)</f>
        <v>30.910188517489981</v>
      </c>
      <c r="N62" s="287">
        <v>0</v>
      </c>
      <c r="O62" s="287">
        <v>0</v>
      </c>
      <c r="P62" s="524">
        <f>(1+N62)*(1-O62)*M62</f>
        <v>30.910188517489981</v>
      </c>
      <c r="Q62" s="102"/>
      <c r="R62" s="525"/>
      <c r="S62"/>
    </row>
    <row r="63" spans="1:19">
      <c r="A63" s="346" t="s">
        <v>324</v>
      </c>
      <c r="B63" s="553">
        <v>5.27</v>
      </c>
      <c r="C63" s="285">
        <f>Inputs!$H$13</f>
        <v>2.7876631079478242E-2</v>
      </c>
      <c r="D63" s="523">
        <f t="shared" si="0"/>
        <v>5.42</v>
      </c>
      <c r="E63" s="286">
        <f>Inputs!$I$13</f>
        <v>3.5199076745527913E-2</v>
      </c>
      <c r="F63" s="287">
        <v>0</v>
      </c>
      <c r="G63" s="524">
        <f t="shared" si="1"/>
        <v>5.61</v>
      </c>
      <c r="H63" s="287">
        <v>0</v>
      </c>
      <c r="I63" s="287">
        <v>0</v>
      </c>
      <c r="J63" s="526">
        <v>5.828778406155255</v>
      </c>
      <c r="K63" s="287">
        <v>0</v>
      </c>
      <c r="L63" s="287">
        <v>0</v>
      </c>
      <c r="M63" s="524">
        <f>((1+K63)*(1-L63)*J63)</f>
        <v>5.828778406155255</v>
      </c>
      <c r="N63" s="287">
        <v>0</v>
      </c>
      <c r="O63" s="287">
        <v>0</v>
      </c>
      <c r="P63" s="524">
        <f>(1+N63)*(1-O63)*M63</f>
        <v>5.828778406155255</v>
      </c>
      <c r="Q63" s="102"/>
      <c r="R63" s="525"/>
      <c r="S63"/>
    </row>
    <row r="64" spans="1:19">
      <c r="A64" s="346" t="s">
        <v>325</v>
      </c>
      <c r="B64" s="553">
        <v>5.27</v>
      </c>
      <c r="C64" s="285">
        <f>Inputs!$H$13</f>
        <v>2.7876631079478242E-2</v>
      </c>
      <c r="D64" s="523">
        <f t="shared" si="0"/>
        <v>5.42</v>
      </c>
      <c r="E64" s="286">
        <f>Inputs!$I$13</f>
        <v>3.5199076745527913E-2</v>
      </c>
      <c r="F64" s="287">
        <v>0</v>
      </c>
      <c r="G64" s="524">
        <f t="shared" si="1"/>
        <v>5.61</v>
      </c>
      <c r="H64" s="287">
        <v>0</v>
      </c>
      <c r="I64" s="287">
        <v>0</v>
      </c>
      <c r="J64" s="526">
        <v>5.828778406155255</v>
      </c>
      <c r="K64" s="287">
        <v>0</v>
      </c>
      <c r="L64" s="287">
        <v>0</v>
      </c>
      <c r="M64" s="524">
        <f>((1+K64)*(1-L64)*J64)</f>
        <v>5.828778406155255</v>
      </c>
      <c r="N64" s="287">
        <v>0</v>
      </c>
      <c r="O64" s="287">
        <v>0</v>
      </c>
      <c r="P64" s="524">
        <f>(1+N64)*(1-O64)*M64</f>
        <v>5.828778406155255</v>
      </c>
      <c r="Q64" s="102"/>
      <c r="R64" s="525"/>
      <c r="S64"/>
    </row>
    <row r="65" spans="1:19">
      <c r="A65" s="1187"/>
      <c r="B65" s="1188"/>
      <c r="C65" s="1189"/>
      <c r="D65" s="1190"/>
      <c r="E65" s="1191"/>
      <c r="F65" s="1191"/>
      <c r="G65" s="1191"/>
      <c r="H65" s="1191"/>
      <c r="I65" s="1191"/>
      <c r="J65" s="1191"/>
      <c r="K65" s="1191"/>
      <c r="L65" s="1191"/>
      <c r="M65" s="1191"/>
      <c r="N65" s="1191"/>
      <c r="O65" s="1191"/>
      <c r="P65" s="1191"/>
      <c r="Q65" s="102"/>
      <c r="R65" s="525"/>
      <c r="S65"/>
    </row>
    <row r="66" spans="1:19">
      <c r="A66" s="1187" t="s">
        <v>595</v>
      </c>
      <c r="B66" s="1188"/>
      <c r="C66" s="1189"/>
      <c r="D66" s="1190">
        <f>Inputs!H146</f>
        <v>1.1910000000000001</v>
      </c>
      <c r="E66" s="1191"/>
      <c r="F66" s="1191"/>
      <c r="G66" s="1190">
        <f>Inputs!I146</f>
        <v>1.232</v>
      </c>
      <c r="H66" s="1190"/>
      <c r="I66" s="1190"/>
      <c r="J66" s="1190">
        <f>Inputs!J146</f>
        <v>1.256</v>
      </c>
      <c r="K66" s="1190"/>
      <c r="L66" s="1190"/>
      <c r="M66" s="1190">
        <f>Inputs!K146</f>
        <v>1.2829999999999999</v>
      </c>
      <c r="N66" s="1190"/>
      <c r="O66" s="1190"/>
      <c r="P66" s="1190">
        <f>Inputs!L146</f>
        <v>1.3120000000000001</v>
      </c>
      <c r="Q66" s="102"/>
      <c r="R66" s="525"/>
      <c r="S66"/>
    </row>
    <row r="67" spans="1:19">
      <c r="A67" s="351"/>
      <c r="B67" s="284"/>
      <c r="C67" s="284"/>
      <c r="D67" s="284"/>
      <c r="E67" s="286"/>
      <c r="F67" s="284"/>
      <c r="G67" s="284"/>
      <c r="H67" s="286"/>
      <c r="I67" s="284"/>
      <c r="J67" s="286"/>
      <c r="K67" s="286"/>
      <c r="L67" s="284"/>
      <c r="M67" s="284"/>
      <c r="N67" s="286"/>
      <c r="O67" s="284"/>
      <c r="P67" s="284"/>
      <c r="Q67" s="102"/>
      <c r="R67" s="525"/>
      <c r="S67"/>
    </row>
    <row r="68" spans="1:19">
      <c r="A68" s="351"/>
      <c r="B68" s="284"/>
      <c r="C68" s="288"/>
      <c r="D68" s="288"/>
      <c r="E68" s="670"/>
      <c r="F68" s="288"/>
      <c r="G68" s="288"/>
      <c r="H68" s="288"/>
      <c r="I68" s="288"/>
      <c r="J68" s="288"/>
      <c r="K68" s="288"/>
      <c r="L68" s="288"/>
      <c r="M68" s="288"/>
      <c r="N68" s="288"/>
      <c r="O68" s="288"/>
      <c r="P68" s="288"/>
      <c r="Q68" s="102"/>
      <c r="R68" s="525"/>
      <c r="S68"/>
    </row>
    <row r="69" spans="1:19" ht="58.5" customHeight="1">
      <c r="A69" s="352" t="s">
        <v>331</v>
      </c>
      <c r="B69" s="283" t="s">
        <v>315</v>
      </c>
      <c r="C69" s="283" t="s">
        <v>316</v>
      </c>
      <c r="D69" s="283" t="s">
        <v>317</v>
      </c>
      <c r="E69" s="671" t="s">
        <v>316</v>
      </c>
      <c r="F69" s="283" t="s">
        <v>318</v>
      </c>
      <c r="G69" s="283" t="s">
        <v>319</v>
      </c>
      <c r="H69" s="283" t="s">
        <v>316</v>
      </c>
      <c r="I69" s="283" t="s">
        <v>318</v>
      </c>
      <c r="J69" s="283" t="s">
        <v>320</v>
      </c>
      <c r="K69" s="283" t="s">
        <v>316</v>
      </c>
      <c r="L69" s="283" t="s">
        <v>318</v>
      </c>
      <c r="M69" s="283" t="s">
        <v>345</v>
      </c>
      <c r="N69" s="283" t="s">
        <v>316</v>
      </c>
      <c r="O69" s="283" t="s">
        <v>318</v>
      </c>
      <c r="P69" s="283" t="s">
        <v>403</v>
      </c>
      <c r="Q69" s="102"/>
      <c r="R69" s="525"/>
      <c r="S69"/>
    </row>
    <row r="70" spans="1:19">
      <c r="A70" s="351" t="s">
        <v>326</v>
      </c>
      <c r="B70" s="554">
        <v>108.76</v>
      </c>
      <c r="C70" s="285">
        <f>Inputs!$H$13</f>
        <v>2.7876631079478242E-2</v>
      </c>
      <c r="D70" s="524">
        <f>ROUND((B70*C70)+B70,2)</f>
        <v>111.79</v>
      </c>
      <c r="E70" s="286">
        <f>Inputs!$I$13</f>
        <v>3.5199076745527913E-2</v>
      </c>
      <c r="F70" s="286">
        <f>Inputs!$I$37</f>
        <v>-3.0200000000000001E-2</v>
      </c>
      <c r="G70" s="524">
        <f>ROUNDDOWN((1+E70)*(1-F70)*D70,2)</f>
        <v>119.21</v>
      </c>
      <c r="H70" s="286">
        <f>Inputs!$J$13</f>
        <v>2.0040080160320661E-2</v>
      </c>
      <c r="I70" s="286">
        <f>Inputs!$J$37</f>
        <v>-2.2200000000000001E-2</v>
      </c>
      <c r="J70" s="524">
        <f>ROUNDDOWN((1+H70)*(1-I70)*G70,2)</f>
        <v>124.29</v>
      </c>
      <c r="K70" s="286">
        <f>Inputs!$K$13</f>
        <v>2.16110019646365E-2</v>
      </c>
      <c r="L70" s="286">
        <f>Inputs!$K$37</f>
        <v>-6.7000000000000002E-3</v>
      </c>
      <c r="M70" s="524">
        <f>ROUNDDOWN((1+K70)*(1-L70)*J70,2)</f>
        <v>127.82</v>
      </c>
      <c r="N70" s="286">
        <f>Inputs!$L$13</f>
        <v>2.30769230769232E-2</v>
      </c>
      <c r="O70" s="286">
        <f>Inputs!$L$37</f>
        <v>-1.4E-2</v>
      </c>
      <c r="P70" s="524">
        <f>ROUNDDOWN((1+N70)*(1-O70)*M70,2)</f>
        <v>132.6</v>
      </c>
      <c r="Q70" s="102"/>
      <c r="R70" s="525"/>
      <c r="S70"/>
    </row>
    <row r="71" spans="1:19">
      <c r="A71" s="351" t="s">
        <v>327</v>
      </c>
      <c r="B71" s="554">
        <v>120.54</v>
      </c>
      <c r="C71" s="285">
        <f>Inputs!$H$13</f>
        <v>2.7876631079478242E-2</v>
      </c>
      <c r="D71" s="524">
        <f>ROUND((B71*C71)+B71,2)</f>
        <v>123.9</v>
      </c>
      <c r="E71" s="286">
        <f>Inputs!$I$13</f>
        <v>3.5199076745527913E-2</v>
      </c>
      <c r="F71" s="286">
        <f>Inputs!$I$37</f>
        <v>-3.0200000000000001E-2</v>
      </c>
      <c r="G71" s="524">
        <f>ROUNDDOWN((1+E71)*(1-F71)*D71,2)</f>
        <v>132.13</v>
      </c>
      <c r="H71" s="286">
        <f>Inputs!$J$13</f>
        <v>2.0040080160320661E-2</v>
      </c>
      <c r="I71" s="286">
        <f>Inputs!$J$37</f>
        <v>-2.2200000000000001E-2</v>
      </c>
      <c r="J71" s="524">
        <f>ROUNDDOWN((1+H71)*(1-I71)*G71,2)</f>
        <v>137.76</v>
      </c>
      <c r="K71" s="286">
        <f>Inputs!$K$13</f>
        <v>2.16110019646365E-2</v>
      </c>
      <c r="L71" s="286">
        <f>Inputs!$K$37</f>
        <v>-6.7000000000000002E-3</v>
      </c>
      <c r="M71" s="524">
        <f>ROUNDDOWN((1+K71)*(1-L71)*J71,2)</f>
        <v>141.68</v>
      </c>
      <c r="N71" s="286">
        <f>Inputs!$L$13</f>
        <v>2.30769230769232E-2</v>
      </c>
      <c r="O71" s="286">
        <f>Inputs!$L$37</f>
        <v>-1.4E-2</v>
      </c>
      <c r="P71" s="524">
        <f>ROUNDDOWN((1+N71)*(1-O71)*M71,2)</f>
        <v>146.97</v>
      </c>
      <c r="Q71" s="102"/>
      <c r="R71" s="525"/>
      <c r="S71"/>
    </row>
    <row r="72" spans="1:19">
      <c r="A72" s="351" t="s">
        <v>328</v>
      </c>
      <c r="B72" s="554">
        <v>103.45</v>
      </c>
      <c r="C72" s="285">
        <f>Inputs!$H$13</f>
        <v>2.7876631079478242E-2</v>
      </c>
      <c r="D72" s="524">
        <f>ROUND((B72*C72)+B72,2)</f>
        <v>106.33</v>
      </c>
      <c r="E72" s="286">
        <f>Inputs!$I$13</f>
        <v>3.5199076745527913E-2</v>
      </c>
      <c r="F72" s="286">
        <f>Inputs!$I$37</f>
        <v>-3.0200000000000001E-2</v>
      </c>
      <c r="G72" s="524">
        <f>ROUNDDOWN((1+E72)*(1-F72)*D72,2)</f>
        <v>113.39</v>
      </c>
      <c r="H72" s="286">
        <f>Inputs!$J$13</f>
        <v>2.0040080160320661E-2</v>
      </c>
      <c r="I72" s="286">
        <f>Inputs!$J$37</f>
        <v>-2.2200000000000001E-2</v>
      </c>
      <c r="J72" s="524">
        <f>ROUNDDOWN((1+H72)*(1-I72)*G72,2)</f>
        <v>118.23</v>
      </c>
      <c r="K72" s="286">
        <f>Inputs!$K$13</f>
        <v>2.16110019646365E-2</v>
      </c>
      <c r="L72" s="286">
        <f>Inputs!$K$37</f>
        <v>-6.7000000000000002E-3</v>
      </c>
      <c r="M72" s="524">
        <f>ROUNDDOWN((1+K72)*(1-L72)*J72,2)</f>
        <v>121.59</v>
      </c>
      <c r="N72" s="286">
        <f>Inputs!$L$13</f>
        <v>2.30769230769232E-2</v>
      </c>
      <c r="O72" s="286">
        <f>Inputs!$L$37</f>
        <v>-1.4E-2</v>
      </c>
      <c r="P72" s="524">
        <f>ROUNDDOWN((1+N72)*(1-O72)*M72,2)</f>
        <v>126.13</v>
      </c>
      <c r="Q72" s="102"/>
      <c r="R72" s="525"/>
      <c r="S72"/>
    </row>
    <row r="73" spans="1:19">
      <c r="A73" s="351" t="s">
        <v>329</v>
      </c>
      <c r="B73" s="554">
        <v>121.89</v>
      </c>
      <c r="C73" s="285">
        <f>Inputs!$H$13</f>
        <v>2.7876631079478242E-2</v>
      </c>
      <c r="D73" s="524">
        <f>ROUND((B73*C73)+B73,2)</f>
        <v>125.29</v>
      </c>
      <c r="E73" s="286">
        <f>Inputs!$I$13</f>
        <v>3.5199076745527913E-2</v>
      </c>
      <c r="F73" s="286">
        <f>Inputs!$I$37</f>
        <v>-3.0200000000000001E-2</v>
      </c>
      <c r="G73" s="524">
        <f>ROUNDDOWN((1+E73)*(1-F73)*D73,2)</f>
        <v>133.61000000000001</v>
      </c>
      <c r="H73" s="286">
        <f>Inputs!$J$13</f>
        <v>2.0040080160320661E-2</v>
      </c>
      <c r="I73" s="286">
        <f>Inputs!$J$37</f>
        <v>-2.2200000000000001E-2</v>
      </c>
      <c r="J73" s="524">
        <f>ROUNDDOWN((1+H73)*(1-I73)*G73,2)</f>
        <v>139.31</v>
      </c>
      <c r="K73" s="286">
        <f>Inputs!$K$13</f>
        <v>2.16110019646365E-2</v>
      </c>
      <c r="L73" s="286">
        <f>Inputs!$K$37</f>
        <v>-6.7000000000000002E-3</v>
      </c>
      <c r="M73" s="524">
        <f>ROUNDDOWN((1+K73)*(1-L73)*J73,2)</f>
        <v>143.27000000000001</v>
      </c>
      <c r="N73" s="286">
        <f>Inputs!$L$13</f>
        <v>2.30769230769232E-2</v>
      </c>
      <c r="O73" s="286">
        <f>Inputs!$L$37</f>
        <v>-1.4E-2</v>
      </c>
      <c r="P73" s="524">
        <f>ROUNDDOWN((1+N73)*(1-O73)*M73,2)</f>
        <v>148.62</v>
      </c>
      <c r="Q73" s="102"/>
      <c r="R73" s="525"/>
      <c r="S73"/>
    </row>
    <row r="74" spans="1:19">
      <c r="A74" s="351" t="s">
        <v>330</v>
      </c>
      <c r="B74" s="554">
        <v>45.34</v>
      </c>
      <c r="C74" s="285">
        <f>Inputs!$H$13</f>
        <v>2.7876631079478242E-2</v>
      </c>
      <c r="D74" s="524">
        <f>ROUND((B74*C74)+B74,2)</f>
        <v>46.6</v>
      </c>
      <c r="E74" s="286">
        <f>Inputs!$I$13</f>
        <v>3.5199076745527913E-2</v>
      </c>
      <c r="F74" s="286">
        <f>Inputs!$I$37</f>
        <v>-3.0200000000000001E-2</v>
      </c>
      <c r="G74" s="524">
        <f>ROUNDDOWN((1+E74)*(1-F74)*D74,2)</f>
        <v>49.69</v>
      </c>
      <c r="H74" s="286">
        <f>Inputs!$J$13</f>
        <v>2.0040080160320661E-2</v>
      </c>
      <c r="I74" s="286">
        <f>Inputs!$J$37</f>
        <v>-2.2200000000000001E-2</v>
      </c>
      <c r="J74" s="524">
        <f>ROUNDDOWN((1+H74)*(1-I74)*G74,2)</f>
        <v>51.81</v>
      </c>
      <c r="K74" s="286">
        <f>Inputs!$K$13</f>
        <v>2.16110019646365E-2</v>
      </c>
      <c r="L74" s="286">
        <f>Inputs!$K$37</f>
        <v>-6.7000000000000002E-3</v>
      </c>
      <c r="M74" s="524">
        <f>ROUNDDOWN((1+K74)*(1-L74)*J74,2)</f>
        <v>53.28</v>
      </c>
      <c r="N74" s="286">
        <f>Inputs!$L$13</f>
        <v>2.30769230769232E-2</v>
      </c>
      <c r="O74" s="286">
        <f>Inputs!$L$37</f>
        <v>-1.4E-2</v>
      </c>
      <c r="P74" s="524">
        <f>ROUNDDOWN((1+N74)*(1-O74)*M74,2)</f>
        <v>55.27</v>
      </c>
      <c r="Q74" s="102"/>
      <c r="R74" s="525"/>
      <c r="S74"/>
    </row>
    <row r="75" spans="1:19">
      <c r="A75" s="351"/>
      <c r="B75" s="284"/>
      <c r="C75" s="284"/>
      <c r="D75" s="284"/>
      <c r="E75" s="284"/>
      <c r="F75" s="284"/>
      <c r="G75" s="284"/>
      <c r="H75" s="284"/>
      <c r="I75" s="284"/>
      <c r="J75" s="284"/>
      <c r="K75" s="284"/>
      <c r="L75" s="284"/>
      <c r="M75" s="284"/>
      <c r="N75" s="284"/>
      <c r="O75" s="284"/>
      <c r="P75" s="284"/>
      <c r="R75"/>
      <c r="S75"/>
    </row>
    <row r="76" spans="1:19">
      <c r="A76" s="1314" t="s">
        <v>332</v>
      </c>
      <c r="B76" s="1315">
        <v>0</v>
      </c>
      <c r="C76" s="1315">
        <v>0</v>
      </c>
      <c r="D76" s="1315">
        <v>0</v>
      </c>
      <c r="E76" s="1315">
        <v>0</v>
      </c>
      <c r="F76" s="1315">
        <v>0</v>
      </c>
      <c r="G76" s="1315">
        <v>0</v>
      </c>
      <c r="H76"/>
      <c r="I76"/>
      <c r="J76"/>
      <c r="K76"/>
      <c r="L76"/>
      <c r="M76"/>
      <c r="N76"/>
      <c r="O76"/>
      <c r="P76"/>
    </row>
    <row r="77" spans="1:19" ht="15.75" customHeight="1">
      <c r="A77" s="1310" t="s">
        <v>333</v>
      </c>
      <c r="B77" s="1311">
        <v>0</v>
      </c>
      <c r="C77" s="1311">
        <v>0</v>
      </c>
      <c r="D77" s="1311">
        <v>0</v>
      </c>
      <c r="E77" s="1311">
        <v>0</v>
      </c>
      <c r="F77" s="1311">
        <v>0</v>
      </c>
      <c r="G77" s="1311">
        <v>0</v>
      </c>
      <c r="H77"/>
      <c r="I77"/>
      <c r="J77"/>
      <c r="K77"/>
      <c r="L77"/>
      <c r="M77"/>
      <c r="N77"/>
      <c r="O77"/>
      <c r="P77"/>
    </row>
    <row r="78" spans="1:19" ht="15.75" customHeight="1">
      <c r="A78" s="1310" t="s">
        <v>334</v>
      </c>
      <c r="B78" s="1311">
        <v>0</v>
      </c>
      <c r="C78" s="1311">
        <v>0</v>
      </c>
      <c r="D78" s="1311">
        <v>0</v>
      </c>
      <c r="E78" s="1311">
        <v>0</v>
      </c>
      <c r="F78" s="1311">
        <v>0</v>
      </c>
      <c r="G78" s="1311">
        <v>0</v>
      </c>
      <c r="H78"/>
      <c r="I78" s="1024"/>
      <c r="J78" s="1024"/>
      <c r="K78"/>
      <c r="L78"/>
      <c r="M78"/>
      <c r="N78"/>
      <c r="O78"/>
      <c r="P78"/>
    </row>
    <row r="79" spans="1:19">
      <c r="A79" s="1310" t="s">
        <v>335</v>
      </c>
      <c r="B79" s="1311">
        <v>0</v>
      </c>
      <c r="C79" s="1311">
        <v>0</v>
      </c>
      <c r="D79" s="1311">
        <v>0</v>
      </c>
      <c r="E79" s="1311">
        <v>0</v>
      </c>
      <c r="F79" s="1311">
        <v>0</v>
      </c>
      <c r="G79" s="1311">
        <v>0</v>
      </c>
      <c r="H79"/>
      <c r="I79"/>
      <c r="J79"/>
      <c r="K79"/>
      <c r="L79"/>
      <c r="M79"/>
      <c r="N79"/>
      <c r="O79"/>
      <c r="P79"/>
    </row>
    <row r="80" spans="1:19">
      <c r="A80" s="1310" t="s">
        <v>336</v>
      </c>
      <c r="B80" s="1311">
        <v>0</v>
      </c>
      <c r="C80" s="1311">
        <v>0</v>
      </c>
      <c r="D80" s="1311">
        <v>0</v>
      </c>
      <c r="E80" s="1311">
        <v>0</v>
      </c>
      <c r="F80" s="1311">
        <v>0</v>
      </c>
      <c r="G80" s="1311">
        <v>0</v>
      </c>
      <c r="H80"/>
      <c r="I80"/>
      <c r="J80"/>
      <c r="K80"/>
      <c r="L80"/>
      <c r="M80"/>
      <c r="N80"/>
      <c r="O80"/>
      <c r="P80"/>
    </row>
    <row r="81" spans="1:16" ht="15.75" customHeight="1">
      <c r="A81" s="1310" t="s">
        <v>337</v>
      </c>
      <c r="B81" s="1311">
        <v>0</v>
      </c>
      <c r="C81" s="1311">
        <v>0</v>
      </c>
      <c r="D81" s="1311">
        <v>0</v>
      </c>
      <c r="E81" s="1311">
        <v>0</v>
      </c>
      <c r="F81" s="1311">
        <v>0</v>
      </c>
      <c r="G81" s="1311">
        <v>0</v>
      </c>
      <c r="H81"/>
      <c r="I81"/>
      <c r="J81"/>
      <c r="K81"/>
      <c r="L81"/>
      <c r="M81"/>
      <c r="N81"/>
      <c r="O81"/>
      <c r="P81"/>
    </row>
    <row r="82" spans="1:16" ht="15.75" customHeight="1">
      <c r="A82" s="1310" t="s">
        <v>338</v>
      </c>
      <c r="B82" s="1311">
        <v>0</v>
      </c>
      <c r="C82" s="1311">
        <v>0</v>
      </c>
      <c r="D82" s="1311">
        <v>0</v>
      </c>
      <c r="E82" s="1311">
        <v>0</v>
      </c>
      <c r="F82" s="1311">
        <v>0</v>
      </c>
      <c r="G82" s="1311">
        <v>0</v>
      </c>
      <c r="H82"/>
      <c r="I82"/>
      <c r="J82"/>
      <c r="K82"/>
      <c r="L82"/>
      <c r="M82"/>
      <c r="N82"/>
      <c r="O82"/>
      <c r="P82"/>
    </row>
    <row r="83" spans="1:16" ht="15.75" customHeight="1">
      <c r="A83" s="1310" t="s">
        <v>339</v>
      </c>
      <c r="B83" s="1311">
        <v>0</v>
      </c>
      <c r="C83" s="1311">
        <v>0</v>
      </c>
      <c r="D83" s="1311">
        <v>0</v>
      </c>
      <c r="E83" s="1311">
        <v>0</v>
      </c>
      <c r="F83" s="1311">
        <v>0</v>
      </c>
      <c r="G83" s="1311">
        <v>0</v>
      </c>
      <c r="H83"/>
      <c r="I83"/>
      <c r="J83"/>
      <c r="K83"/>
      <c r="L83"/>
      <c r="M83"/>
      <c r="N83"/>
      <c r="O83"/>
      <c r="P83"/>
    </row>
    <row r="84" spans="1:16">
      <c r="A84" s="1310" t="s">
        <v>340</v>
      </c>
      <c r="B84" s="1311">
        <v>0</v>
      </c>
      <c r="C84" s="1311">
        <v>0</v>
      </c>
      <c r="D84" s="1311">
        <v>0</v>
      </c>
      <c r="E84" s="1311">
        <v>0</v>
      </c>
      <c r="F84" s="1311">
        <v>0</v>
      </c>
      <c r="G84" s="1311">
        <v>0</v>
      </c>
      <c r="H84"/>
      <c r="I84"/>
      <c r="J84"/>
      <c r="K84"/>
      <c r="L84"/>
      <c r="M84"/>
      <c r="N84"/>
      <c r="O84"/>
      <c r="P84"/>
    </row>
    <row r="85" spans="1:16" ht="15.75" customHeight="1">
      <c r="A85" s="1310" t="s">
        <v>341</v>
      </c>
      <c r="B85" s="1311">
        <v>0</v>
      </c>
      <c r="C85" s="1311">
        <v>0</v>
      </c>
      <c r="D85" s="1311">
        <v>0</v>
      </c>
      <c r="E85" s="1311">
        <v>0</v>
      </c>
      <c r="F85" s="1311">
        <v>0</v>
      </c>
      <c r="G85" s="1311">
        <v>0</v>
      </c>
      <c r="H85"/>
      <c r="I85"/>
      <c r="J85"/>
      <c r="K85"/>
      <c r="L85"/>
      <c r="M85"/>
      <c r="N85"/>
      <c r="O85"/>
      <c r="P85"/>
    </row>
    <row r="86" spans="1:16">
      <c r="A86" s="1310" t="s">
        <v>342</v>
      </c>
      <c r="B86" s="1311">
        <v>0</v>
      </c>
      <c r="C86" s="1311">
        <v>0</v>
      </c>
      <c r="D86" s="1311">
        <v>0</v>
      </c>
      <c r="E86" s="1311">
        <v>0</v>
      </c>
      <c r="F86" s="1311">
        <v>0</v>
      </c>
      <c r="G86" s="1311">
        <v>0</v>
      </c>
      <c r="H86"/>
      <c r="I86"/>
      <c r="J86"/>
      <c r="K86"/>
      <c r="L86"/>
      <c r="M86"/>
      <c r="N86"/>
      <c r="O86"/>
      <c r="P86"/>
    </row>
    <row r="87" spans="1:16">
      <c r="A87" s="1310" t="s">
        <v>343</v>
      </c>
      <c r="B87" s="1311">
        <v>0</v>
      </c>
      <c r="C87" s="1311">
        <v>0</v>
      </c>
      <c r="D87" s="1311">
        <v>0</v>
      </c>
      <c r="E87" s="1311">
        <v>0</v>
      </c>
      <c r="F87" s="1311">
        <v>0</v>
      </c>
      <c r="G87" s="1311">
        <v>0</v>
      </c>
      <c r="H87"/>
      <c r="I87"/>
      <c r="J87"/>
      <c r="K87"/>
      <c r="L87"/>
      <c r="M87"/>
      <c r="N87"/>
      <c r="O87"/>
      <c r="P87"/>
    </row>
    <row r="88" spans="1:16">
      <c r="A88" s="1310" t="s">
        <v>344</v>
      </c>
      <c r="B88" s="1311">
        <v>0</v>
      </c>
      <c r="C88" s="1311">
        <v>0</v>
      </c>
      <c r="D88" s="1311">
        <v>0</v>
      </c>
      <c r="E88" s="1311">
        <v>0</v>
      </c>
      <c r="F88" s="1311">
        <v>0</v>
      </c>
      <c r="G88" s="1311">
        <v>0</v>
      </c>
      <c r="H88"/>
      <c r="I88"/>
      <c r="J88"/>
      <c r="K88"/>
      <c r="L88"/>
      <c r="M88"/>
      <c r="N88"/>
      <c r="O88"/>
      <c r="P88"/>
    </row>
    <row r="89" spans="1:16">
      <c r="A89" s="102"/>
      <c r="B89" s="289"/>
      <c r="C89" s="289"/>
      <c r="D89" s="289"/>
      <c r="E89" s="289"/>
      <c r="F89" s="289"/>
      <c r="G89" s="289"/>
    </row>
    <row r="90" spans="1:16">
      <c r="A90" s="102"/>
      <c r="B90" s="289"/>
      <c r="C90" s="289"/>
      <c r="D90" s="289"/>
      <c r="E90" s="289"/>
      <c r="F90" s="289"/>
      <c r="G90" s="289"/>
    </row>
    <row r="91" spans="1:16">
      <c r="A91" s="102"/>
      <c r="B91" s="289"/>
      <c r="C91" s="289"/>
      <c r="D91" s="289"/>
      <c r="E91" s="289"/>
      <c r="F91" s="289"/>
      <c r="G91" s="289"/>
    </row>
    <row r="92" spans="1:16">
      <c r="A92" s="102"/>
      <c r="B92" s="289"/>
      <c r="C92" s="289"/>
      <c r="D92" s="289"/>
      <c r="E92" s="289"/>
      <c r="F92" s="289"/>
      <c r="G92" s="289"/>
    </row>
    <row r="95" spans="1:16">
      <c r="A95" s="102"/>
      <c r="B95" s="289"/>
      <c r="C95" s="289"/>
      <c r="D95" s="289"/>
      <c r="E95" s="289"/>
      <c r="F95" s="289"/>
      <c r="G95" s="289"/>
    </row>
    <row r="96" spans="1:16">
      <c r="A96" s="102"/>
      <c r="B96" s="289"/>
      <c r="C96" s="289"/>
      <c r="D96" s="289"/>
      <c r="E96" s="289"/>
      <c r="F96" s="289"/>
      <c r="G96" s="289"/>
    </row>
    <row r="97" spans="1:7">
      <c r="A97" s="102"/>
      <c r="B97" s="289"/>
      <c r="C97" s="289"/>
      <c r="D97" s="289"/>
      <c r="E97" s="289"/>
      <c r="F97" s="289"/>
      <c r="G97" s="289"/>
    </row>
    <row r="98" spans="1:7">
      <c r="A98" s="102"/>
      <c r="B98" s="289"/>
      <c r="C98" s="289"/>
      <c r="D98" s="289"/>
      <c r="E98" s="289"/>
      <c r="F98" s="289"/>
      <c r="G98" s="289"/>
    </row>
    <row r="99" spans="1:7">
      <c r="A99" s="102"/>
      <c r="B99" s="289"/>
      <c r="C99" s="289"/>
      <c r="D99" s="289"/>
      <c r="E99" s="289"/>
      <c r="F99" s="289"/>
      <c r="G99" s="289"/>
    </row>
  </sheetData>
  <mergeCells count="14">
    <mergeCell ref="A80:G80"/>
    <mergeCell ref="B6:G6"/>
    <mergeCell ref="A76:G76"/>
    <mergeCell ref="A77:G77"/>
    <mergeCell ref="A78:G78"/>
    <mergeCell ref="A79:G79"/>
    <mergeCell ref="A87:G87"/>
    <mergeCell ref="A88:G88"/>
    <mergeCell ref="A81:G81"/>
    <mergeCell ref="A82:G82"/>
    <mergeCell ref="A83:G83"/>
    <mergeCell ref="A84:G84"/>
    <mergeCell ref="A85:G85"/>
    <mergeCell ref="A86:G86"/>
  </mergeCells>
  <hyperlinks>
    <hyperlink ref="A3" location="Menu!A4" display="Menu"/>
  </hyperlinks>
  <printOptions horizontalCentered="1"/>
  <pageMargins left="0.27559055118110237" right="0.31496062992125984" top="0.74803149606299213" bottom="0.51181102362204722" header="0.31496062992125984" footer="0.23622047244094491"/>
  <pageSetup paperSize="9" scale="48" orientation="portrait" r:id="rId1"/>
  <headerFooter alignWithMargins="0">
    <oddHeader>&amp;C&amp;"Arial,Bold"&amp;16CONFIDENTIAL
Final Decision ACS Charges for 2012</oddHeader>
    <oddFooter>&amp;L&amp;"Times New Roman,Regular"&amp;8&amp;Z&amp;F / &amp;A
Printed:  &amp;D   &amp;T&amp;R&amp;"Times New Roman,Regular"&amp;8Page &amp;P of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0"/>
    <pageSetUpPr fitToPage="1"/>
  </sheetPr>
  <dimension ref="A1:Q46"/>
  <sheetViews>
    <sheetView showGridLines="0" zoomScale="85" workbookViewId="0">
      <selection activeCell="J48" sqref="J48"/>
    </sheetView>
  </sheetViews>
  <sheetFormatPr defaultRowHeight="12.75"/>
  <cols>
    <col min="1" max="4" width="2.7109375" style="12" customWidth="1"/>
    <col min="5" max="5" width="35.7109375" style="12" customWidth="1"/>
    <col min="6" max="7" width="10.7109375" style="12" customWidth="1"/>
    <col min="8" max="24" width="12.7109375" style="12" customWidth="1"/>
    <col min="25" max="16384" width="9.140625" style="12"/>
  </cols>
  <sheetData>
    <row r="1" spans="1:17" s="6" customFormat="1" ht="18" customHeight="1">
      <c r="A1" s="41" t="str">
        <f>Title!B12</f>
        <v>PAL 2016-20 Revised Proposal - ACS Model</v>
      </c>
      <c r="B1" s="4"/>
      <c r="C1" s="5"/>
      <c r="D1" s="5"/>
      <c r="E1" s="5"/>
      <c r="F1" s="5"/>
      <c r="G1" s="5"/>
      <c r="H1" s="73" t="s">
        <v>2</v>
      </c>
    </row>
    <row r="2" spans="1:17" s="10" customFormat="1" ht="15.75">
      <c r="A2" s="43" t="str">
        <f ca="1">MID(CELL("Filename",C1),FIND("]",CELL("Filename",C1))+1,255)</f>
        <v>Formats</v>
      </c>
      <c r="B2" s="8"/>
      <c r="C2" s="8"/>
      <c r="D2" s="8"/>
      <c r="E2" s="8"/>
      <c r="F2" s="8"/>
      <c r="G2" s="9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s="1" customFormat="1">
      <c r="A3" s="602" t="s">
        <v>2</v>
      </c>
      <c r="B3" s="11"/>
      <c r="C3" s="11"/>
      <c r="D3" s="11"/>
    </row>
    <row r="5" spans="1:17">
      <c r="E5" s="13" t="s">
        <v>3</v>
      </c>
      <c r="F5" s="13" t="s">
        <v>4</v>
      </c>
      <c r="G5" s="13"/>
      <c r="H5" s="13"/>
      <c r="I5" s="14"/>
      <c r="J5" s="15" t="s">
        <v>5</v>
      </c>
    </row>
    <row r="6" spans="1:17">
      <c r="I6" s="14"/>
      <c r="J6" s="14"/>
    </row>
    <row r="7" spans="1:17">
      <c r="E7" s="12" t="s">
        <v>6</v>
      </c>
      <c r="F7" s="12" t="s">
        <v>7</v>
      </c>
      <c r="I7" s="14"/>
      <c r="J7" s="16" t="s">
        <v>8</v>
      </c>
    </row>
    <row r="9" spans="1:17">
      <c r="E9" s="12" t="s">
        <v>9</v>
      </c>
      <c r="F9" s="12" t="s">
        <v>10</v>
      </c>
      <c r="I9" s="14"/>
      <c r="J9" s="17" t="s">
        <v>8</v>
      </c>
    </row>
    <row r="10" spans="1:17">
      <c r="I10" s="14"/>
      <c r="J10" s="14"/>
    </row>
    <row r="11" spans="1:17">
      <c r="E11" s="12" t="s">
        <v>11</v>
      </c>
      <c r="F11" s="12" t="s">
        <v>12</v>
      </c>
      <c r="I11" s="14"/>
      <c r="J11" s="18" t="s">
        <v>8</v>
      </c>
    </row>
    <row r="12" spans="1:17">
      <c r="I12" s="14"/>
      <c r="J12" s="14"/>
    </row>
    <row r="13" spans="1:17">
      <c r="E13" s="12" t="s">
        <v>13</v>
      </c>
      <c r="F13" s="12" t="s">
        <v>14</v>
      </c>
      <c r="I13" s="14"/>
      <c r="J13" s="14">
        <v>100</v>
      </c>
    </row>
    <row r="14" spans="1:17">
      <c r="I14" s="14"/>
      <c r="J14" s="14"/>
    </row>
    <row r="15" spans="1:17">
      <c r="E15" s="12" t="s">
        <v>15</v>
      </c>
      <c r="F15" s="12" t="s">
        <v>16</v>
      </c>
      <c r="I15" s="14"/>
      <c r="J15" s="19">
        <v>100</v>
      </c>
    </row>
    <row r="16" spans="1:17">
      <c r="I16" s="14"/>
      <c r="J16" s="14"/>
    </row>
    <row r="17" spans="5:10">
      <c r="E17" s="12" t="s">
        <v>17</v>
      </c>
      <c r="F17" s="12" t="s">
        <v>18</v>
      </c>
      <c r="I17" s="14"/>
      <c r="J17" s="20">
        <v>100</v>
      </c>
    </row>
    <row r="18" spans="5:10">
      <c r="I18" s="14"/>
    </row>
    <row r="19" spans="5:10">
      <c r="E19" s="12" t="s">
        <v>19</v>
      </c>
      <c r="F19" s="12" t="s">
        <v>20</v>
      </c>
      <c r="J19" s="21" t="s">
        <v>2</v>
      </c>
    </row>
    <row r="21" spans="5:10">
      <c r="E21" s="12" t="s">
        <v>21</v>
      </c>
      <c r="F21" s="12" t="s">
        <v>22</v>
      </c>
      <c r="I21" s="14"/>
      <c r="J21" s="22"/>
    </row>
    <row r="22" spans="5:10">
      <c r="I22" s="14"/>
      <c r="J22" s="14"/>
    </row>
    <row r="23" spans="5:10">
      <c r="I23" s="14"/>
      <c r="J23" s="14"/>
    </row>
    <row r="25" spans="5:10">
      <c r="E25" s="13" t="s">
        <v>23</v>
      </c>
      <c r="F25" s="13" t="s">
        <v>4</v>
      </c>
      <c r="G25" s="13"/>
      <c r="H25" s="13"/>
      <c r="I25" s="15"/>
      <c r="J25" s="15" t="s">
        <v>5</v>
      </c>
    </row>
    <row r="26" spans="5:10">
      <c r="I26" s="14"/>
      <c r="J26" s="14"/>
    </row>
    <row r="27" spans="5:10">
      <c r="E27" s="12" t="s">
        <v>24</v>
      </c>
      <c r="F27" s="12" t="s">
        <v>25</v>
      </c>
      <c r="I27" s="14"/>
      <c r="J27" s="23" t="s">
        <v>26</v>
      </c>
    </row>
    <row r="28" spans="5:10">
      <c r="I28" s="14"/>
      <c r="J28" s="14"/>
    </row>
    <row r="29" spans="5:10">
      <c r="E29" s="12" t="s">
        <v>27</v>
      </c>
      <c r="F29" s="12" t="s">
        <v>28</v>
      </c>
      <c r="I29" s="14"/>
      <c r="J29" s="24" t="s">
        <v>29</v>
      </c>
    </row>
    <row r="30" spans="5:10">
      <c r="I30" s="14"/>
      <c r="J30" s="14"/>
    </row>
    <row r="31" spans="5:10">
      <c r="E31" s="12" t="s">
        <v>40</v>
      </c>
      <c r="F31" s="12" t="s">
        <v>30</v>
      </c>
      <c r="I31" s="14"/>
      <c r="J31" s="25" t="s">
        <v>31</v>
      </c>
    </row>
    <row r="32" spans="5:10">
      <c r="I32" s="14"/>
      <c r="J32" s="14"/>
    </row>
    <row r="33" spans="4:10">
      <c r="E33" s="12" t="s">
        <v>32</v>
      </c>
      <c r="F33" s="12" t="s">
        <v>33</v>
      </c>
      <c r="I33" s="14"/>
      <c r="J33" s="706" t="s">
        <v>34</v>
      </c>
    </row>
    <row r="34" spans="4:10">
      <c r="I34" s="14"/>
      <c r="J34" s="14"/>
    </row>
    <row r="35" spans="4:10">
      <c r="E35" s="12" t="s">
        <v>35</v>
      </c>
      <c r="F35" s="12" t="s">
        <v>36</v>
      </c>
      <c r="I35" s="14"/>
      <c r="J35" s="26" t="s">
        <v>37</v>
      </c>
    </row>
    <row r="36" spans="4:10">
      <c r="I36" s="14"/>
    </row>
    <row r="37" spans="4:10">
      <c r="E37" s="12" t="s">
        <v>38</v>
      </c>
      <c r="F37" s="74" t="s">
        <v>48</v>
      </c>
      <c r="I37" s="14"/>
      <c r="J37" s="707" t="s">
        <v>1</v>
      </c>
    </row>
    <row r="38" spans="4:10">
      <c r="I38" s="14"/>
      <c r="J38" s="14"/>
    </row>
    <row r="39" spans="4:10">
      <c r="D39" s="3"/>
      <c r="E39" s="71" t="s">
        <v>47</v>
      </c>
      <c r="F39" s="12" t="s">
        <v>45</v>
      </c>
      <c r="J39" s="70" t="s">
        <v>46</v>
      </c>
    </row>
    <row r="40" spans="4:10">
      <c r="E40"/>
    </row>
    <row r="41" spans="4:10">
      <c r="D41" s="13"/>
      <c r="E41"/>
    </row>
    <row r="42" spans="4:10">
      <c r="D42" s="13"/>
      <c r="E42"/>
    </row>
    <row r="43" spans="4:10">
      <c r="D43" s="13"/>
      <c r="E43"/>
    </row>
    <row r="44" spans="4:10">
      <c r="E44"/>
    </row>
    <row r="45" spans="4:10">
      <c r="E45"/>
    </row>
    <row r="46" spans="4:10">
      <c r="E46"/>
    </row>
  </sheetData>
  <phoneticPr fontId="8" type="noConversion"/>
  <hyperlinks>
    <hyperlink ref="H1" location="Menu!A1" display="Menu"/>
    <hyperlink ref="A3" location="Menu!A4" display="Menu"/>
  </hyperlinks>
  <pageMargins left="0.75" right="0.75" top="1" bottom="1" header="0.5" footer="0.5"/>
  <pageSetup paperSize="9" scale="4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5">
    <tabColor rgb="FFFFC000"/>
  </sheetPr>
  <dimension ref="A1:BC138"/>
  <sheetViews>
    <sheetView showGridLines="0" zoomScale="85" zoomScaleNormal="85" workbookViewId="0">
      <pane xSplit="2" topLeftCell="C1" activePane="topRight" state="frozen"/>
      <selection activeCell="H46" sqref="H46"/>
      <selection pane="topRight" activeCell="C1" sqref="C1"/>
    </sheetView>
  </sheetViews>
  <sheetFormatPr defaultRowHeight="12.75" outlineLevelCol="1"/>
  <cols>
    <col min="1" max="1" width="3.7109375" customWidth="1"/>
    <col min="2" max="2" width="80.28515625" customWidth="1"/>
    <col min="3" max="7" width="11.140625" customWidth="1" outlineLevel="1"/>
    <col min="8" max="8" width="11.140625" customWidth="1"/>
    <col min="9" max="13" width="11.140625" customWidth="1" outlineLevel="1"/>
    <col min="14" max="14" width="11.140625" customWidth="1"/>
    <col min="15" max="19" width="11.140625" customWidth="1" outlineLevel="1"/>
    <col min="20" max="20" width="11.140625" customWidth="1"/>
    <col min="21" max="25" width="11.140625" customWidth="1" outlineLevel="1"/>
    <col min="26" max="26" width="14.28515625" bestFit="1" customWidth="1"/>
    <col min="27" max="31" width="10.7109375" style="54" customWidth="1" outlineLevel="1"/>
    <col min="32" max="40" width="10.7109375" style="54" customWidth="1"/>
  </cols>
  <sheetData>
    <row r="1" spans="1:55" s="40" customFormat="1" ht="18">
      <c r="A1" s="41" t="str">
        <f>Title!B12</f>
        <v>PAL 2016-20 Revised Proposal - ACS Model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47"/>
      <c r="AB1" s="47"/>
      <c r="AC1" s="47"/>
      <c r="AD1" s="47"/>
      <c r="AE1" s="47"/>
      <c r="AF1" s="47"/>
      <c r="AG1" s="49"/>
      <c r="AH1" s="49"/>
      <c r="AI1" s="49"/>
      <c r="AJ1" s="49"/>
      <c r="AK1" s="49"/>
      <c r="AL1" s="49"/>
      <c r="AM1" s="49"/>
      <c r="AN1" s="49"/>
      <c r="AO1" s="38"/>
      <c r="AP1" s="38"/>
      <c r="AQ1" s="38"/>
      <c r="AR1" s="38"/>
      <c r="AS1" s="42"/>
      <c r="AT1" s="42"/>
      <c r="AU1" s="42"/>
      <c r="AV1" s="42"/>
      <c r="AW1" s="42"/>
      <c r="AX1" s="42"/>
      <c r="AY1" s="38"/>
      <c r="AZ1" s="38"/>
      <c r="BA1" s="38"/>
      <c r="BB1" s="42"/>
      <c r="BC1" s="42"/>
    </row>
    <row r="2" spans="1:55" s="40" customFormat="1" ht="15.75">
      <c r="A2" s="43" t="str">
        <f ca="1">MID(CELL("Filename",C1),FIND("]",CELL("Filename",C1))+1,255)</f>
        <v>2011-15 % split</v>
      </c>
      <c r="B2" s="43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50"/>
      <c r="AB2" s="50"/>
      <c r="AC2" s="50"/>
      <c r="AD2" s="50"/>
      <c r="AE2" s="50"/>
      <c r="AF2" s="50"/>
      <c r="AG2" s="52"/>
      <c r="AH2" s="52"/>
      <c r="AI2" s="52"/>
      <c r="AJ2" s="52"/>
      <c r="AK2" s="52"/>
      <c r="AL2" s="52"/>
      <c r="AM2" s="52"/>
      <c r="AN2" s="52"/>
      <c r="AO2" s="39"/>
      <c r="AP2" s="39"/>
      <c r="AQ2" s="39"/>
      <c r="AR2" s="39"/>
      <c r="AS2" s="44"/>
      <c r="AT2" s="44"/>
      <c r="AU2" s="44"/>
      <c r="AV2" s="44"/>
      <c r="AW2" s="44"/>
      <c r="AX2" s="44"/>
      <c r="AY2" s="39"/>
      <c r="AZ2" s="39"/>
      <c r="BA2" s="39"/>
      <c r="BB2" s="44"/>
      <c r="BC2" s="44"/>
    </row>
    <row r="3" spans="1:55">
      <c r="A3" s="602" t="s">
        <v>2</v>
      </c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</row>
    <row r="4" spans="1:55">
      <c r="A4" s="13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</row>
    <row r="5" spans="1:55" ht="16.5" thickBot="1">
      <c r="B5" s="367" t="s">
        <v>275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58"/>
      <c r="AB5" s="58"/>
      <c r="AC5" s="58"/>
      <c r="AD5" s="58"/>
      <c r="AE5" s="58"/>
      <c r="AF5" s="58"/>
    </row>
    <row r="6" spans="1:55" ht="32.25" thickBot="1">
      <c r="A6" s="13"/>
      <c r="B6" s="832" t="s">
        <v>204</v>
      </c>
      <c r="C6" s="1299">
        <v>2011</v>
      </c>
      <c r="D6" s="1289"/>
      <c r="E6" s="1289"/>
      <c r="F6" s="1289"/>
      <c r="G6" s="1289"/>
      <c r="H6" s="1289"/>
      <c r="I6" s="1299">
        <v>2012</v>
      </c>
      <c r="J6" s="1289"/>
      <c r="K6" s="1289"/>
      <c r="L6" s="1289"/>
      <c r="M6" s="1289"/>
      <c r="N6" s="1290"/>
      <c r="O6" s="1289">
        <v>2013</v>
      </c>
      <c r="P6" s="1289"/>
      <c r="Q6" s="1289"/>
      <c r="R6" s="1289"/>
      <c r="S6" s="1289"/>
      <c r="T6" s="1289"/>
      <c r="U6" s="1299">
        <v>2014</v>
      </c>
      <c r="V6" s="1289"/>
      <c r="W6" s="1289"/>
      <c r="X6" s="1289"/>
      <c r="Y6" s="1289"/>
      <c r="Z6" s="1290"/>
      <c r="AA6" s="1289">
        <v>2015</v>
      </c>
      <c r="AB6" s="1289"/>
      <c r="AC6" s="1289"/>
      <c r="AD6" s="1289"/>
      <c r="AE6" s="1289"/>
      <c r="AF6" s="1289"/>
      <c r="AG6" s="418"/>
      <c r="AH6" s="569">
        <f>SUM(AH7:AH134)</f>
        <v>0</v>
      </c>
    </row>
    <row r="7" spans="1:55" ht="12.75" customHeight="1" thickBot="1">
      <c r="B7" s="307"/>
      <c r="C7" s="1294" t="s">
        <v>270</v>
      </c>
      <c r="D7" s="1294"/>
      <c r="E7" s="1294"/>
      <c r="F7" s="1294"/>
      <c r="G7" s="1294"/>
      <c r="H7" s="1294"/>
      <c r="I7" s="1297" t="s">
        <v>271</v>
      </c>
      <c r="J7" s="1294"/>
      <c r="K7" s="1294"/>
      <c r="L7" s="1294"/>
      <c r="M7" s="1294"/>
      <c r="N7" s="1298"/>
      <c r="O7" s="1294" t="s">
        <v>272</v>
      </c>
      <c r="P7" s="1294"/>
      <c r="Q7" s="1294"/>
      <c r="R7" s="1294"/>
      <c r="S7" s="1294"/>
      <c r="T7" s="1294"/>
      <c r="U7" s="1297" t="s">
        <v>259</v>
      </c>
      <c r="V7" s="1294"/>
      <c r="W7" s="1294"/>
      <c r="X7" s="1294"/>
      <c r="Y7" s="1294"/>
      <c r="Z7" s="1298"/>
      <c r="AA7" s="1289" t="s">
        <v>84</v>
      </c>
      <c r="AB7" s="1289"/>
      <c r="AC7" s="1289"/>
      <c r="AD7" s="1289"/>
      <c r="AE7" s="1289"/>
      <c r="AF7" s="1289"/>
      <c r="AG7" s="419"/>
      <c r="AH7" s="53"/>
      <c r="AI7" s="53"/>
      <c r="AJ7" s="53"/>
      <c r="AK7" s="53"/>
      <c r="AL7" s="53"/>
      <c r="AM7" s="53"/>
      <c r="AN7" s="53"/>
    </row>
    <row r="8" spans="1:55" ht="26.25" thickBot="1">
      <c r="B8" s="307"/>
      <c r="C8" s="301" t="s">
        <v>265</v>
      </c>
      <c r="D8" s="302" t="s">
        <v>266</v>
      </c>
      <c r="E8" s="302" t="s">
        <v>267</v>
      </c>
      <c r="F8" s="302" t="s">
        <v>273</v>
      </c>
      <c r="G8" s="302" t="s">
        <v>274</v>
      </c>
      <c r="H8" s="305" t="s">
        <v>0</v>
      </c>
      <c r="I8" s="301" t="s">
        <v>265</v>
      </c>
      <c r="J8" s="302" t="s">
        <v>266</v>
      </c>
      <c r="K8" s="302" t="s">
        <v>267</v>
      </c>
      <c r="L8" s="302" t="s">
        <v>273</v>
      </c>
      <c r="M8" s="302" t="s">
        <v>274</v>
      </c>
      <c r="N8" s="303" t="s">
        <v>0</v>
      </c>
      <c r="O8" s="304" t="s">
        <v>265</v>
      </c>
      <c r="P8" s="302" t="s">
        <v>266</v>
      </c>
      <c r="Q8" s="302" t="s">
        <v>267</v>
      </c>
      <c r="R8" s="302" t="s">
        <v>273</v>
      </c>
      <c r="S8" s="302" t="s">
        <v>274</v>
      </c>
      <c r="T8" s="303" t="s">
        <v>0</v>
      </c>
      <c r="U8" s="301" t="s">
        <v>265</v>
      </c>
      <c r="V8" s="302" t="s">
        <v>266</v>
      </c>
      <c r="W8" s="302" t="s">
        <v>267</v>
      </c>
      <c r="X8" s="302" t="s">
        <v>273</v>
      </c>
      <c r="Y8" s="302" t="s">
        <v>274</v>
      </c>
      <c r="Z8" s="303" t="s">
        <v>0</v>
      </c>
      <c r="AA8" s="301" t="s">
        <v>265</v>
      </c>
      <c r="AB8" s="302" t="s">
        <v>266</v>
      </c>
      <c r="AC8" s="302" t="s">
        <v>267</v>
      </c>
      <c r="AD8" s="302" t="s">
        <v>273</v>
      </c>
      <c r="AE8" s="302" t="s">
        <v>274</v>
      </c>
      <c r="AF8" s="305" t="s">
        <v>0</v>
      </c>
      <c r="AG8" s="419"/>
      <c r="AH8" s="53"/>
      <c r="AI8" s="53"/>
      <c r="AJ8" s="53"/>
      <c r="AK8" s="53"/>
      <c r="AL8" s="53"/>
      <c r="AM8" s="53"/>
      <c r="AN8" s="53"/>
    </row>
    <row r="9" spans="1:55" s="54" customFormat="1">
      <c r="A9"/>
      <c r="B9" s="309" t="s">
        <v>57</v>
      </c>
      <c r="C9" s="545">
        <v>1</v>
      </c>
      <c r="D9" s="272"/>
      <c r="E9" s="272"/>
      <c r="F9" s="272"/>
      <c r="G9" s="272"/>
      <c r="H9" s="354">
        <f>SUM(C9:G9)</f>
        <v>1</v>
      </c>
      <c r="I9" s="545">
        <v>1</v>
      </c>
      <c r="J9" s="272"/>
      <c r="K9" s="272"/>
      <c r="L9" s="272"/>
      <c r="M9" s="272"/>
      <c r="N9" s="354">
        <f>SUM(I9:M9)</f>
        <v>1</v>
      </c>
      <c r="O9" s="545">
        <v>1</v>
      </c>
      <c r="P9" s="272"/>
      <c r="Q9" s="272"/>
      <c r="R9" s="272"/>
      <c r="S9" s="272"/>
      <c r="T9" s="354">
        <f>SUM(O9:S9)</f>
        <v>1</v>
      </c>
      <c r="U9" s="545">
        <v>1</v>
      </c>
      <c r="V9" s="272"/>
      <c r="W9" s="272"/>
      <c r="X9" s="272"/>
      <c r="Y9" s="272"/>
      <c r="Z9" s="354">
        <f>SUM(U9:Y9)</f>
        <v>1</v>
      </c>
      <c r="AA9" s="545">
        <v>1</v>
      </c>
      <c r="AB9" s="272"/>
      <c r="AC9" s="272"/>
      <c r="AD9" s="272"/>
      <c r="AE9" s="272"/>
      <c r="AF9" s="354">
        <f>SUM(AA9:AE9)</f>
        <v>1</v>
      </c>
      <c r="AG9" s="419"/>
      <c r="AH9" s="53"/>
      <c r="AI9" s="53"/>
      <c r="AJ9" s="53"/>
      <c r="AK9" s="53"/>
      <c r="AL9" s="53"/>
      <c r="AM9" s="53"/>
      <c r="AN9" s="53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</row>
    <row r="10" spans="1:55">
      <c r="B10" s="309" t="s">
        <v>58</v>
      </c>
      <c r="C10" s="545">
        <v>1</v>
      </c>
      <c r="D10" s="272"/>
      <c r="E10" s="272"/>
      <c r="F10" s="272"/>
      <c r="G10" s="272"/>
      <c r="H10" s="354">
        <f t="shared" ref="H10:H41" si="0">SUM(C10:G10)</f>
        <v>1</v>
      </c>
      <c r="I10" s="545">
        <v>1</v>
      </c>
      <c r="J10" s="272"/>
      <c r="K10" s="272"/>
      <c r="L10" s="272"/>
      <c r="M10" s="272"/>
      <c r="N10" s="354">
        <f t="shared" ref="N10:N41" si="1">SUM(I10:M10)</f>
        <v>1</v>
      </c>
      <c r="O10" s="545">
        <v>1</v>
      </c>
      <c r="P10" s="272"/>
      <c r="Q10" s="272"/>
      <c r="R10" s="272"/>
      <c r="S10" s="272"/>
      <c r="T10" s="354">
        <f t="shared" ref="T10:T41" si="2">SUM(O10:S10)</f>
        <v>1</v>
      </c>
      <c r="U10" s="545">
        <v>1</v>
      </c>
      <c r="V10" s="272"/>
      <c r="W10" s="272"/>
      <c r="X10" s="272"/>
      <c r="Y10" s="272"/>
      <c r="Z10" s="354">
        <f t="shared" ref="Z10:Z41" si="3">SUM(U10:Y10)</f>
        <v>1</v>
      </c>
      <c r="AA10" s="545">
        <v>1</v>
      </c>
      <c r="AB10" s="272"/>
      <c r="AC10" s="272"/>
      <c r="AD10" s="272"/>
      <c r="AE10" s="272"/>
      <c r="AF10" s="354">
        <f t="shared" ref="AF10:AF41" si="4">SUM(AA10:AE10)</f>
        <v>1</v>
      </c>
      <c r="AG10" s="419"/>
      <c r="AH10" s="53"/>
      <c r="AI10" s="53"/>
      <c r="AJ10" s="53"/>
      <c r="AK10" s="53"/>
      <c r="AL10" s="53"/>
      <c r="AM10" s="53"/>
      <c r="AN10" s="53"/>
    </row>
    <row r="11" spans="1:55">
      <c r="B11" s="309" t="s">
        <v>49</v>
      </c>
      <c r="C11" s="545">
        <v>1</v>
      </c>
      <c r="D11" s="272"/>
      <c r="E11" s="272"/>
      <c r="F11" s="272"/>
      <c r="G11" s="272"/>
      <c r="H11" s="354">
        <f t="shared" si="0"/>
        <v>1</v>
      </c>
      <c r="I11" s="545">
        <v>1</v>
      </c>
      <c r="J11" s="272"/>
      <c r="K11" s="272"/>
      <c r="L11" s="272"/>
      <c r="M11" s="272"/>
      <c r="N11" s="354">
        <f t="shared" si="1"/>
        <v>1</v>
      </c>
      <c r="O11" s="545">
        <v>1</v>
      </c>
      <c r="P11" s="272"/>
      <c r="Q11" s="272"/>
      <c r="R11" s="272"/>
      <c r="S11" s="272"/>
      <c r="T11" s="354">
        <f t="shared" si="2"/>
        <v>1</v>
      </c>
      <c r="U11" s="545">
        <v>1</v>
      </c>
      <c r="V11" s="272"/>
      <c r="W11" s="272"/>
      <c r="X11" s="272"/>
      <c r="Y11" s="272"/>
      <c r="Z11" s="354">
        <f t="shared" si="3"/>
        <v>1</v>
      </c>
      <c r="AA11" s="545">
        <v>1</v>
      </c>
      <c r="AB11" s="272"/>
      <c r="AC11" s="272"/>
      <c r="AD11" s="272"/>
      <c r="AE11" s="272"/>
      <c r="AF11" s="354">
        <f t="shared" si="4"/>
        <v>1</v>
      </c>
      <c r="AG11" s="419"/>
      <c r="AH11" s="53"/>
      <c r="AI11" s="53"/>
      <c r="AJ11" s="53"/>
      <c r="AK11" s="53"/>
      <c r="AL11" s="53"/>
      <c r="AM11" s="53"/>
      <c r="AN11" s="53"/>
    </row>
    <row r="12" spans="1:55">
      <c r="B12" s="309" t="s">
        <v>50</v>
      </c>
      <c r="C12" s="545">
        <v>1</v>
      </c>
      <c r="D12" s="272"/>
      <c r="E12" s="272"/>
      <c r="F12" s="272"/>
      <c r="G12" s="272"/>
      <c r="H12" s="354">
        <f t="shared" si="0"/>
        <v>1</v>
      </c>
      <c r="I12" s="545">
        <v>1</v>
      </c>
      <c r="J12" s="272"/>
      <c r="K12" s="272"/>
      <c r="L12" s="272"/>
      <c r="M12" s="272"/>
      <c r="N12" s="354">
        <f t="shared" si="1"/>
        <v>1</v>
      </c>
      <c r="O12" s="545">
        <v>1</v>
      </c>
      <c r="P12" s="272"/>
      <c r="Q12" s="272"/>
      <c r="R12" s="272"/>
      <c r="S12" s="272"/>
      <c r="T12" s="354">
        <f t="shared" si="2"/>
        <v>1</v>
      </c>
      <c r="U12" s="545">
        <v>1</v>
      </c>
      <c r="V12" s="272"/>
      <c r="W12" s="272"/>
      <c r="X12" s="272"/>
      <c r="Y12" s="272"/>
      <c r="Z12" s="354">
        <f t="shared" si="3"/>
        <v>1</v>
      </c>
      <c r="AA12" s="545">
        <v>1</v>
      </c>
      <c r="AB12" s="272"/>
      <c r="AC12" s="272"/>
      <c r="AD12" s="272"/>
      <c r="AE12" s="272"/>
      <c r="AF12" s="354">
        <f t="shared" si="4"/>
        <v>1</v>
      </c>
      <c r="AG12" s="419"/>
      <c r="AH12" s="53"/>
      <c r="AI12" s="53"/>
      <c r="AJ12" s="53"/>
      <c r="AK12" s="53"/>
      <c r="AL12" s="53"/>
      <c r="AM12" s="53"/>
      <c r="AN12" s="53"/>
    </row>
    <row r="13" spans="1:55">
      <c r="B13" s="309" t="s">
        <v>51</v>
      </c>
      <c r="C13" s="545">
        <v>1</v>
      </c>
      <c r="D13" s="272"/>
      <c r="E13" s="272"/>
      <c r="F13" s="272"/>
      <c r="G13" s="272"/>
      <c r="H13" s="354">
        <f t="shared" si="0"/>
        <v>1</v>
      </c>
      <c r="I13" s="545">
        <v>1</v>
      </c>
      <c r="J13" s="272"/>
      <c r="K13" s="272"/>
      <c r="L13" s="272"/>
      <c r="M13" s="272"/>
      <c r="N13" s="354">
        <f t="shared" si="1"/>
        <v>1</v>
      </c>
      <c r="O13" s="545">
        <v>1</v>
      </c>
      <c r="P13" s="272"/>
      <c r="Q13" s="272"/>
      <c r="R13" s="272"/>
      <c r="S13" s="272"/>
      <c r="T13" s="354">
        <f t="shared" si="2"/>
        <v>1</v>
      </c>
      <c r="U13" s="545">
        <v>1</v>
      </c>
      <c r="V13" s="272"/>
      <c r="W13" s="272"/>
      <c r="X13" s="272"/>
      <c r="Y13" s="272"/>
      <c r="Z13" s="354">
        <f t="shared" si="3"/>
        <v>1</v>
      </c>
      <c r="AA13" s="545">
        <v>1</v>
      </c>
      <c r="AB13" s="272"/>
      <c r="AC13" s="272"/>
      <c r="AD13" s="272"/>
      <c r="AE13" s="272"/>
      <c r="AF13" s="354">
        <f t="shared" si="4"/>
        <v>1</v>
      </c>
      <c r="AG13" s="419"/>
      <c r="AH13" s="53"/>
      <c r="AI13" s="53"/>
      <c r="AJ13" s="53"/>
      <c r="AK13" s="53"/>
      <c r="AL13" s="53"/>
      <c r="AM13" s="53"/>
      <c r="AN13" s="53"/>
    </row>
    <row r="14" spans="1:55">
      <c r="B14" s="309" t="s">
        <v>52</v>
      </c>
      <c r="C14" s="545">
        <v>1</v>
      </c>
      <c r="D14" s="272"/>
      <c r="E14" s="272"/>
      <c r="F14" s="272"/>
      <c r="G14" s="272"/>
      <c r="H14" s="354">
        <f t="shared" si="0"/>
        <v>1</v>
      </c>
      <c r="I14" s="545">
        <v>1</v>
      </c>
      <c r="J14" s="272"/>
      <c r="K14" s="272"/>
      <c r="L14" s="272"/>
      <c r="M14" s="272"/>
      <c r="N14" s="354">
        <f t="shared" si="1"/>
        <v>1</v>
      </c>
      <c r="O14" s="545">
        <v>1</v>
      </c>
      <c r="P14" s="272"/>
      <c r="Q14" s="272"/>
      <c r="R14" s="272"/>
      <c r="S14" s="272"/>
      <c r="T14" s="354">
        <f t="shared" si="2"/>
        <v>1</v>
      </c>
      <c r="U14" s="545">
        <v>1</v>
      </c>
      <c r="V14" s="272"/>
      <c r="W14" s="272"/>
      <c r="X14" s="272"/>
      <c r="Y14" s="272"/>
      <c r="Z14" s="354">
        <f t="shared" si="3"/>
        <v>1</v>
      </c>
      <c r="AA14" s="545">
        <v>1</v>
      </c>
      <c r="AB14" s="272"/>
      <c r="AC14" s="272"/>
      <c r="AD14" s="272"/>
      <c r="AE14" s="272"/>
      <c r="AF14" s="354">
        <f t="shared" si="4"/>
        <v>1</v>
      </c>
      <c r="AG14" s="419"/>
      <c r="AH14" s="53"/>
      <c r="AI14" s="53"/>
      <c r="AJ14" s="53"/>
      <c r="AK14" s="53"/>
      <c r="AL14" s="53"/>
      <c r="AM14" s="53"/>
      <c r="AN14" s="53"/>
    </row>
    <row r="15" spans="1:55">
      <c r="B15" s="309" t="s">
        <v>53</v>
      </c>
      <c r="C15" s="545">
        <v>1</v>
      </c>
      <c r="D15" s="272"/>
      <c r="E15" s="272"/>
      <c r="F15" s="272"/>
      <c r="G15" s="272"/>
      <c r="H15" s="354">
        <f t="shared" si="0"/>
        <v>1</v>
      </c>
      <c r="I15" s="545">
        <v>1</v>
      </c>
      <c r="J15" s="272"/>
      <c r="K15" s="272"/>
      <c r="L15" s="272"/>
      <c r="M15" s="272"/>
      <c r="N15" s="354">
        <f t="shared" si="1"/>
        <v>1</v>
      </c>
      <c r="O15" s="545">
        <v>1</v>
      </c>
      <c r="P15" s="272"/>
      <c r="Q15" s="272"/>
      <c r="R15" s="272"/>
      <c r="S15" s="272"/>
      <c r="T15" s="354">
        <f t="shared" si="2"/>
        <v>1</v>
      </c>
      <c r="U15" s="545">
        <v>1</v>
      </c>
      <c r="V15" s="272"/>
      <c r="W15" s="272"/>
      <c r="X15" s="272"/>
      <c r="Y15" s="272"/>
      <c r="Z15" s="354">
        <f t="shared" si="3"/>
        <v>1</v>
      </c>
      <c r="AA15" s="545">
        <v>1</v>
      </c>
      <c r="AB15" s="272"/>
      <c r="AC15" s="272"/>
      <c r="AD15" s="272"/>
      <c r="AE15" s="272"/>
      <c r="AF15" s="354">
        <f t="shared" si="4"/>
        <v>1</v>
      </c>
      <c r="AG15" s="420"/>
      <c r="AH15" s="77"/>
      <c r="AI15" s="77"/>
      <c r="AJ15" s="77"/>
      <c r="AK15" s="77"/>
      <c r="AL15" s="77"/>
      <c r="AM15" s="77"/>
      <c r="AN15" s="77"/>
      <c r="AO15" s="35"/>
      <c r="AP15" s="35"/>
      <c r="AQ15" s="35"/>
      <c r="AR15" s="35"/>
    </row>
    <row r="16" spans="1:55">
      <c r="B16" s="309" t="s">
        <v>54</v>
      </c>
      <c r="C16" s="545">
        <v>1</v>
      </c>
      <c r="D16" s="272"/>
      <c r="E16" s="272"/>
      <c r="F16" s="272"/>
      <c r="G16" s="272"/>
      <c r="H16" s="354">
        <f t="shared" si="0"/>
        <v>1</v>
      </c>
      <c r="I16" s="545">
        <v>1</v>
      </c>
      <c r="J16" s="272"/>
      <c r="K16" s="272"/>
      <c r="L16" s="272"/>
      <c r="M16" s="272"/>
      <c r="N16" s="354">
        <f t="shared" si="1"/>
        <v>1</v>
      </c>
      <c r="O16" s="545">
        <v>1</v>
      </c>
      <c r="P16" s="272"/>
      <c r="Q16" s="272"/>
      <c r="R16" s="272"/>
      <c r="S16" s="272"/>
      <c r="T16" s="354">
        <f t="shared" si="2"/>
        <v>1</v>
      </c>
      <c r="U16" s="545">
        <v>1</v>
      </c>
      <c r="V16" s="272"/>
      <c r="W16" s="272"/>
      <c r="X16" s="272"/>
      <c r="Y16" s="272"/>
      <c r="Z16" s="354">
        <f t="shared" si="3"/>
        <v>1</v>
      </c>
      <c r="AA16" s="545">
        <v>1</v>
      </c>
      <c r="AB16" s="272"/>
      <c r="AC16" s="272"/>
      <c r="AD16" s="272"/>
      <c r="AE16" s="272"/>
      <c r="AF16" s="354">
        <f t="shared" si="4"/>
        <v>1</v>
      </c>
      <c r="AG16" s="421"/>
      <c r="AH16" s="85"/>
      <c r="AI16" s="85"/>
      <c r="AJ16" s="85"/>
      <c r="AK16" s="85"/>
      <c r="AL16" s="85"/>
      <c r="AM16" s="85"/>
      <c r="AN16" s="85"/>
      <c r="AO16" s="35"/>
      <c r="AP16" s="35"/>
      <c r="AQ16" s="35"/>
      <c r="AR16" s="35"/>
    </row>
    <row r="17" spans="1:55">
      <c r="B17" s="309" t="s">
        <v>55</v>
      </c>
      <c r="C17" s="545">
        <v>1</v>
      </c>
      <c r="D17" s="272"/>
      <c r="E17" s="272"/>
      <c r="F17" s="272"/>
      <c r="G17" s="272"/>
      <c r="H17" s="354">
        <f t="shared" si="0"/>
        <v>1</v>
      </c>
      <c r="I17" s="545">
        <v>1</v>
      </c>
      <c r="J17" s="272"/>
      <c r="K17" s="272"/>
      <c r="L17" s="272"/>
      <c r="M17" s="272"/>
      <c r="N17" s="354">
        <f t="shared" si="1"/>
        <v>1</v>
      </c>
      <c r="O17" s="545">
        <v>1</v>
      </c>
      <c r="P17" s="272"/>
      <c r="Q17" s="272"/>
      <c r="R17" s="272"/>
      <c r="S17" s="272"/>
      <c r="T17" s="354">
        <f t="shared" si="2"/>
        <v>1</v>
      </c>
      <c r="U17" s="545">
        <v>1</v>
      </c>
      <c r="V17" s="272"/>
      <c r="W17" s="272"/>
      <c r="X17" s="272"/>
      <c r="Y17" s="272"/>
      <c r="Z17" s="354">
        <f t="shared" si="3"/>
        <v>1</v>
      </c>
      <c r="AA17" s="545">
        <v>1</v>
      </c>
      <c r="AB17" s="272"/>
      <c r="AC17" s="272"/>
      <c r="AD17" s="272"/>
      <c r="AE17" s="272"/>
      <c r="AF17" s="354">
        <f t="shared" si="4"/>
        <v>1</v>
      </c>
      <c r="AG17" s="421"/>
      <c r="AH17" s="85"/>
      <c r="AI17" s="85"/>
      <c r="AJ17" s="85"/>
      <c r="AK17" s="85"/>
      <c r="AL17" s="85"/>
      <c r="AM17" s="85"/>
      <c r="AN17" s="85"/>
      <c r="AO17" s="35"/>
      <c r="AP17" s="35"/>
      <c r="AQ17" s="35"/>
      <c r="AR17" s="35"/>
    </row>
    <row r="18" spans="1:55">
      <c r="A18" s="13"/>
      <c r="B18" s="309" t="s">
        <v>56</v>
      </c>
      <c r="C18" s="545">
        <v>1</v>
      </c>
      <c r="D18" s="272"/>
      <c r="E18" s="272"/>
      <c r="F18" s="272"/>
      <c r="G18" s="272"/>
      <c r="H18" s="354">
        <f t="shared" si="0"/>
        <v>1</v>
      </c>
      <c r="I18" s="545">
        <v>1</v>
      </c>
      <c r="J18" s="272"/>
      <c r="K18" s="272"/>
      <c r="L18" s="272"/>
      <c r="M18" s="272"/>
      <c r="N18" s="354">
        <f t="shared" si="1"/>
        <v>1</v>
      </c>
      <c r="O18" s="545">
        <v>1</v>
      </c>
      <c r="P18" s="272"/>
      <c r="Q18" s="272"/>
      <c r="R18" s="272"/>
      <c r="S18" s="272"/>
      <c r="T18" s="354">
        <f t="shared" si="2"/>
        <v>1</v>
      </c>
      <c r="U18" s="545">
        <v>1</v>
      </c>
      <c r="V18" s="272"/>
      <c r="W18" s="272"/>
      <c r="X18" s="272"/>
      <c r="Y18" s="272"/>
      <c r="Z18" s="354">
        <f t="shared" si="3"/>
        <v>1</v>
      </c>
      <c r="AA18" s="545">
        <v>1</v>
      </c>
      <c r="AB18" s="272"/>
      <c r="AC18" s="272"/>
      <c r="AD18" s="272"/>
      <c r="AE18" s="272"/>
      <c r="AF18" s="354">
        <f t="shared" si="4"/>
        <v>1</v>
      </c>
      <c r="AG18" s="418"/>
      <c r="AH18" s="60"/>
      <c r="AI18" s="60"/>
      <c r="AJ18" s="60"/>
      <c r="AK18" s="60"/>
      <c r="AL18" s="60"/>
      <c r="AM18" s="60"/>
      <c r="AN18" s="60"/>
      <c r="AO18" s="35"/>
      <c r="AP18" s="35"/>
      <c r="AQ18" s="35"/>
      <c r="AR18" s="35"/>
    </row>
    <row r="19" spans="1:55">
      <c r="A19" s="13"/>
      <c r="B19" s="309"/>
      <c r="C19" s="316"/>
      <c r="D19" s="272"/>
      <c r="E19" s="272"/>
      <c r="F19" s="272"/>
      <c r="G19" s="272"/>
      <c r="H19" s="321"/>
      <c r="I19" s="316"/>
      <c r="J19" s="272"/>
      <c r="K19" s="272"/>
      <c r="L19" s="272"/>
      <c r="M19" s="272"/>
      <c r="N19" s="354"/>
      <c r="O19" s="552"/>
      <c r="P19" s="272"/>
      <c r="Q19" s="272"/>
      <c r="R19" s="272"/>
      <c r="S19" s="272"/>
      <c r="T19" s="354"/>
      <c r="U19" s="552"/>
      <c r="V19" s="272"/>
      <c r="W19" s="272"/>
      <c r="X19" s="272"/>
      <c r="Y19" s="272"/>
      <c r="Z19" s="354"/>
      <c r="AA19" s="316"/>
      <c r="AB19" s="272"/>
      <c r="AC19" s="272"/>
      <c r="AD19" s="272"/>
      <c r="AE19" s="272"/>
      <c r="AF19" s="354"/>
      <c r="AG19" s="418"/>
      <c r="AH19" s="60"/>
      <c r="AI19" s="60"/>
      <c r="AJ19" s="60"/>
      <c r="AK19" s="60"/>
      <c r="AL19" s="60"/>
      <c r="AM19" s="60"/>
      <c r="AN19" s="60"/>
      <c r="AO19" s="35"/>
      <c r="AP19" s="35"/>
      <c r="AQ19" s="35"/>
      <c r="AR19" s="35"/>
    </row>
    <row r="20" spans="1:55">
      <c r="B20" s="311" t="s">
        <v>79</v>
      </c>
      <c r="C20" s="545">
        <v>0.24465912580431765</v>
      </c>
      <c r="D20" s="272"/>
      <c r="E20" s="546">
        <v>0.7553408741956823</v>
      </c>
      <c r="F20" s="272"/>
      <c r="G20" s="272"/>
      <c r="H20" s="356">
        <f t="shared" si="0"/>
        <v>1</v>
      </c>
      <c r="I20" s="545">
        <v>0.17903237643158504</v>
      </c>
      <c r="J20" s="272"/>
      <c r="K20" s="546">
        <v>0.82096762356841491</v>
      </c>
      <c r="L20" s="272"/>
      <c r="M20" s="272"/>
      <c r="N20" s="354">
        <f t="shared" si="1"/>
        <v>1</v>
      </c>
      <c r="O20" s="545">
        <v>0.14161547404384822</v>
      </c>
      <c r="P20" s="272"/>
      <c r="Q20" s="546">
        <v>0.85838452595615178</v>
      </c>
      <c r="R20" s="272"/>
      <c r="S20" s="272"/>
      <c r="T20" s="354">
        <f t="shared" si="2"/>
        <v>1</v>
      </c>
      <c r="U20" s="545">
        <v>0.1439551974208845</v>
      </c>
      <c r="V20" s="272"/>
      <c r="W20" s="546">
        <v>0.85604480257911542</v>
      </c>
      <c r="X20" s="272"/>
      <c r="Y20" s="272"/>
      <c r="Z20" s="354">
        <f t="shared" si="3"/>
        <v>0.99999999999999989</v>
      </c>
      <c r="AA20" s="545">
        <v>0.14575061255344599</v>
      </c>
      <c r="AB20" s="272"/>
      <c r="AC20" s="546">
        <v>0.85424938744655399</v>
      </c>
      <c r="AD20" s="272"/>
      <c r="AE20" s="272"/>
      <c r="AF20" s="354">
        <f t="shared" si="4"/>
        <v>1</v>
      </c>
      <c r="AG20" s="418"/>
      <c r="AH20" s="60"/>
      <c r="AI20" s="60"/>
      <c r="AJ20" s="60"/>
      <c r="AK20" s="60"/>
      <c r="AL20" s="60"/>
      <c r="AM20" s="60"/>
      <c r="AN20" s="60"/>
      <c r="AO20" s="35"/>
      <c r="AP20" s="35"/>
      <c r="AQ20" s="35"/>
      <c r="AR20" s="35"/>
    </row>
    <row r="21" spans="1:55">
      <c r="B21" s="311" t="s">
        <v>80</v>
      </c>
      <c r="C21" s="353"/>
      <c r="D21" s="272"/>
      <c r="E21" s="355"/>
      <c r="F21" s="272"/>
      <c r="G21" s="272"/>
      <c r="H21" s="356"/>
      <c r="I21" s="353"/>
      <c r="J21" s="272"/>
      <c r="K21" s="355"/>
      <c r="L21" s="272"/>
      <c r="M21" s="272"/>
      <c r="N21" s="354">
        <f t="shared" si="1"/>
        <v>0</v>
      </c>
      <c r="O21" s="353"/>
      <c r="P21" s="272"/>
      <c r="Q21" s="355"/>
      <c r="R21" s="272"/>
      <c r="S21" s="272"/>
      <c r="T21" s="354">
        <f t="shared" si="2"/>
        <v>0</v>
      </c>
      <c r="U21" s="353"/>
      <c r="V21" s="272"/>
      <c r="W21" s="355"/>
      <c r="X21" s="272"/>
      <c r="Y21" s="272"/>
      <c r="Z21" s="354">
        <f t="shared" si="3"/>
        <v>0</v>
      </c>
      <c r="AA21" s="353"/>
      <c r="AB21" s="272"/>
      <c r="AC21" s="355"/>
      <c r="AD21" s="272"/>
      <c r="AE21" s="272"/>
      <c r="AF21" s="354">
        <f t="shared" si="4"/>
        <v>0</v>
      </c>
      <c r="AG21" s="418"/>
      <c r="AH21" s="60"/>
      <c r="AI21" s="60"/>
      <c r="AJ21" s="60"/>
      <c r="AK21" s="60"/>
      <c r="AL21" s="60"/>
      <c r="AM21" s="60"/>
      <c r="AN21" s="60"/>
      <c r="AO21" s="35"/>
      <c r="AP21" s="35"/>
      <c r="AQ21" s="35"/>
      <c r="AR21" s="35"/>
    </row>
    <row r="22" spans="1:55">
      <c r="A22" s="13"/>
      <c r="B22" s="311" t="s">
        <v>81</v>
      </c>
      <c r="C22" s="353">
        <f>C20</f>
        <v>0.24465912580431765</v>
      </c>
      <c r="D22" s="272"/>
      <c r="E22" s="355">
        <f>E20</f>
        <v>0.7553408741956823</v>
      </c>
      <c r="F22" s="272"/>
      <c r="G22" s="272"/>
      <c r="H22" s="356">
        <f t="shared" si="0"/>
        <v>1</v>
      </c>
      <c r="I22" s="353">
        <f>I20</f>
        <v>0.17903237643158504</v>
      </c>
      <c r="J22" s="272"/>
      <c r="K22" s="355">
        <f>K20</f>
        <v>0.82096762356841491</v>
      </c>
      <c r="L22" s="272"/>
      <c r="M22" s="272"/>
      <c r="N22" s="354">
        <f t="shared" si="1"/>
        <v>1</v>
      </c>
      <c r="O22" s="353">
        <f>O20</f>
        <v>0.14161547404384822</v>
      </c>
      <c r="P22" s="272"/>
      <c r="Q22" s="355">
        <f>Q20</f>
        <v>0.85838452595615178</v>
      </c>
      <c r="R22" s="272"/>
      <c r="S22" s="272"/>
      <c r="T22" s="354">
        <f t="shared" si="2"/>
        <v>1</v>
      </c>
      <c r="U22" s="353">
        <f>U20</f>
        <v>0.1439551974208845</v>
      </c>
      <c r="V22" s="272"/>
      <c r="W22" s="355">
        <f>W20</f>
        <v>0.85604480257911542</v>
      </c>
      <c r="X22" s="272"/>
      <c r="Y22" s="272"/>
      <c r="Z22" s="354">
        <f t="shared" si="3"/>
        <v>0.99999999999999989</v>
      </c>
      <c r="AA22" s="353">
        <f>AA20</f>
        <v>0.14575061255344599</v>
      </c>
      <c r="AB22" s="272"/>
      <c r="AC22" s="355">
        <f>AC20</f>
        <v>0.85424938744655399</v>
      </c>
      <c r="AD22" s="272"/>
      <c r="AE22" s="272"/>
      <c r="AF22" s="354">
        <f t="shared" si="4"/>
        <v>1</v>
      </c>
      <c r="AG22" s="418"/>
      <c r="AH22" s="60"/>
      <c r="AI22" s="60"/>
      <c r="AJ22" s="60"/>
      <c r="AK22" s="60"/>
      <c r="AL22" s="60"/>
      <c r="AM22" s="60"/>
      <c r="AN22" s="60"/>
      <c r="AO22" s="35"/>
      <c r="AP22" s="35"/>
      <c r="AQ22" s="35"/>
      <c r="AR22" s="35"/>
    </row>
    <row r="23" spans="1:55">
      <c r="B23" s="312" t="s">
        <v>76</v>
      </c>
      <c r="C23" s="545">
        <v>0.25889372681897488</v>
      </c>
      <c r="D23" s="272"/>
      <c r="E23" s="546">
        <v>0.74110627318102518</v>
      </c>
      <c r="F23" s="272"/>
      <c r="G23" s="272"/>
      <c r="H23" s="356">
        <f t="shared" si="0"/>
        <v>1</v>
      </c>
      <c r="I23" s="545">
        <v>0.190411254101087</v>
      </c>
      <c r="J23" s="272"/>
      <c r="K23" s="546">
        <v>0.80958874589891305</v>
      </c>
      <c r="L23" s="272"/>
      <c r="M23" s="272"/>
      <c r="N23" s="354">
        <f t="shared" si="1"/>
        <v>1</v>
      </c>
      <c r="O23" s="545">
        <v>0.15105378489073407</v>
      </c>
      <c r="P23" s="272"/>
      <c r="Q23" s="546">
        <v>0.84894621510926593</v>
      </c>
      <c r="R23" s="272"/>
      <c r="S23" s="272"/>
      <c r="T23" s="354">
        <f t="shared" si="2"/>
        <v>1</v>
      </c>
      <c r="U23" s="545">
        <v>0.15352155570652581</v>
      </c>
      <c r="V23" s="272"/>
      <c r="W23" s="546">
        <v>0.84647844429347419</v>
      </c>
      <c r="X23" s="272"/>
      <c r="Y23" s="272"/>
      <c r="Z23" s="354">
        <f t="shared" si="3"/>
        <v>1</v>
      </c>
      <c r="AA23" s="545">
        <v>0.15541462179987456</v>
      </c>
      <c r="AB23" s="272"/>
      <c r="AC23" s="546">
        <v>0.84458537820012547</v>
      </c>
      <c r="AD23" s="272"/>
      <c r="AE23" s="272"/>
      <c r="AF23" s="354">
        <f t="shared" si="4"/>
        <v>1</v>
      </c>
      <c r="AG23" s="418"/>
      <c r="AH23" s="60"/>
      <c r="AI23" s="60"/>
      <c r="AJ23" s="60"/>
      <c r="AK23" s="60"/>
      <c r="AL23" s="60"/>
      <c r="AM23" s="60"/>
      <c r="AN23" s="60"/>
      <c r="AO23" s="35"/>
      <c r="AP23" s="35"/>
      <c r="AQ23" s="35"/>
      <c r="AR23" s="35"/>
    </row>
    <row r="24" spans="1:55">
      <c r="B24" s="312" t="s">
        <v>77</v>
      </c>
      <c r="C24" s="545">
        <v>0.16378589692135714</v>
      </c>
      <c r="D24" s="272"/>
      <c r="E24" s="546">
        <v>0.83621410307864297</v>
      </c>
      <c r="F24" s="272"/>
      <c r="G24" s="272"/>
      <c r="H24" s="356">
        <f t="shared" si="0"/>
        <v>1</v>
      </c>
      <c r="I24" s="545">
        <v>0.11650634158723373</v>
      </c>
      <c r="J24" s="272"/>
      <c r="K24" s="546">
        <v>0.88349365841276639</v>
      </c>
      <c r="L24" s="272"/>
      <c r="M24" s="272"/>
      <c r="N24" s="354">
        <f t="shared" si="1"/>
        <v>1.0000000000000002</v>
      </c>
      <c r="O24" s="545">
        <v>9.0713164296414725E-2</v>
      </c>
      <c r="P24" s="272"/>
      <c r="Q24" s="546">
        <v>0.90928683570358537</v>
      </c>
      <c r="R24" s="272"/>
      <c r="S24" s="272"/>
      <c r="T24" s="354">
        <f t="shared" si="2"/>
        <v>1</v>
      </c>
      <c r="U24" s="545">
        <v>9.2302328766468877E-2</v>
      </c>
      <c r="V24" s="272"/>
      <c r="W24" s="546">
        <v>0.90769767123353118</v>
      </c>
      <c r="X24" s="272"/>
      <c r="Y24" s="272"/>
      <c r="Z24" s="354">
        <f t="shared" si="3"/>
        <v>1</v>
      </c>
      <c r="AA24" s="545">
        <v>9.3523908637845155E-2</v>
      </c>
      <c r="AB24" s="272"/>
      <c r="AC24" s="546">
        <v>0.9064760913621549</v>
      </c>
      <c r="AD24" s="272"/>
      <c r="AE24" s="272"/>
      <c r="AF24" s="354">
        <f t="shared" si="4"/>
        <v>1</v>
      </c>
      <c r="AG24" s="418"/>
      <c r="AH24" s="60"/>
      <c r="AI24" s="60"/>
      <c r="AJ24" s="60"/>
      <c r="AK24" s="60"/>
      <c r="AL24" s="60"/>
      <c r="AM24" s="60"/>
      <c r="AN24" s="60"/>
      <c r="AO24" s="35"/>
      <c r="AP24" s="35"/>
      <c r="AQ24" s="35"/>
      <c r="AR24" s="35"/>
    </row>
    <row r="25" spans="1:55">
      <c r="B25" s="312" t="s">
        <v>78</v>
      </c>
      <c r="C25" s="545">
        <v>6.2371535267968868E-2</v>
      </c>
      <c r="D25" s="272"/>
      <c r="E25" s="546">
        <v>0.93762846473203121</v>
      </c>
      <c r="F25" s="272"/>
      <c r="G25" s="272"/>
      <c r="H25" s="356">
        <f t="shared" si="0"/>
        <v>1</v>
      </c>
      <c r="I25" s="545">
        <v>4.2866240747516673E-2</v>
      </c>
      <c r="J25" s="272"/>
      <c r="K25" s="546">
        <v>0.95713375925248334</v>
      </c>
      <c r="L25" s="272"/>
      <c r="M25" s="272"/>
      <c r="N25" s="354">
        <f t="shared" si="1"/>
        <v>1</v>
      </c>
      <c r="O25" s="545">
        <v>3.2771413368183906E-2</v>
      </c>
      <c r="P25" s="272"/>
      <c r="Q25" s="546">
        <v>0.96722858663181599</v>
      </c>
      <c r="R25" s="272"/>
      <c r="S25" s="272"/>
      <c r="T25" s="354">
        <f t="shared" si="2"/>
        <v>0.99999999999999989</v>
      </c>
      <c r="U25" s="545">
        <v>3.3382787424456731E-2</v>
      </c>
      <c r="V25" s="272"/>
      <c r="W25" s="546">
        <v>0.96661721257554334</v>
      </c>
      <c r="X25" s="272"/>
      <c r="Y25" s="272"/>
      <c r="Z25" s="354">
        <f t="shared" si="3"/>
        <v>1</v>
      </c>
      <c r="AA25" s="545">
        <v>3.3853676221731847E-2</v>
      </c>
      <c r="AB25" s="272"/>
      <c r="AC25" s="546">
        <v>0.96614632377826815</v>
      </c>
      <c r="AD25" s="272"/>
      <c r="AE25" s="272"/>
      <c r="AF25" s="354">
        <f t="shared" si="4"/>
        <v>1</v>
      </c>
      <c r="AG25" s="418"/>
      <c r="AH25" s="60"/>
      <c r="AI25" s="60"/>
      <c r="AJ25" s="60"/>
      <c r="AK25" s="60"/>
      <c r="AL25" s="60"/>
      <c r="AM25" s="60"/>
      <c r="AN25" s="60"/>
      <c r="AO25" s="35"/>
      <c r="AP25" s="35"/>
      <c r="AQ25" s="35"/>
      <c r="AR25" s="35"/>
    </row>
    <row r="26" spans="1:55">
      <c r="B26" s="312" t="s">
        <v>82</v>
      </c>
      <c r="C26" s="545">
        <v>0.11686018647587693</v>
      </c>
      <c r="D26" s="272"/>
      <c r="E26" s="546">
        <v>0.88313981352412319</v>
      </c>
      <c r="F26" s="272"/>
      <c r="G26" s="272"/>
      <c r="H26" s="356">
        <f t="shared" si="0"/>
        <v>1</v>
      </c>
      <c r="I26" s="545">
        <v>8.1801419695404179E-2</v>
      </c>
      <c r="J26" s="272"/>
      <c r="K26" s="546">
        <v>0.91819858030459578</v>
      </c>
      <c r="L26" s="272"/>
      <c r="M26" s="272"/>
      <c r="N26" s="354">
        <f t="shared" si="1"/>
        <v>1</v>
      </c>
      <c r="O26" s="545">
        <v>6.314240102093456E-2</v>
      </c>
      <c r="P26" s="272"/>
      <c r="Q26" s="546">
        <v>0.9368575989790654</v>
      </c>
      <c r="R26" s="272"/>
      <c r="S26" s="272"/>
      <c r="T26" s="354">
        <f t="shared" si="2"/>
        <v>1</v>
      </c>
      <c r="U26" s="545">
        <v>6.4282711341190998E-2</v>
      </c>
      <c r="V26" s="272"/>
      <c r="W26" s="546">
        <v>0.93571728865880899</v>
      </c>
      <c r="X26" s="272"/>
      <c r="Y26" s="272"/>
      <c r="Z26" s="354">
        <f t="shared" si="3"/>
        <v>1</v>
      </c>
      <c r="AA26" s="545">
        <v>6.5160084390093478E-2</v>
      </c>
      <c r="AB26" s="272"/>
      <c r="AC26" s="546">
        <v>0.93483991560990654</v>
      </c>
      <c r="AD26" s="272"/>
      <c r="AE26" s="272"/>
      <c r="AF26" s="354">
        <f t="shared" si="4"/>
        <v>1</v>
      </c>
      <c r="AG26" s="418"/>
      <c r="AH26" s="60"/>
      <c r="AI26" s="60"/>
      <c r="AJ26" s="60"/>
      <c r="AK26" s="60"/>
      <c r="AL26" s="60"/>
      <c r="AM26" s="60"/>
      <c r="AN26" s="60"/>
      <c r="AO26" s="35"/>
      <c r="AP26" s="35"/>
      <c r="AQ26" s="35"/>
      <c r="AR26" s="35"/>
    </row>
    <row r="27" spans="1:55">
      <c r="A27" s="13"/>
      <c r="B27" s="309" t="s">
        <v>83</v>
      </c>
      <c r="C27" s="353"/>
      <c r="D27" s="272"/>
      <c r="E27" s="272"/>
      <c r="F27" s="272"/>
      <c r="G27" s="272"/>
      <c r="H27" s="356"/>
      <c r="I27" s="353"/>
      <c r="J27" s="272"/>
      <c r="K27" s="272"/>
      <c r="L27" s="272"/>
      <c r="M27" s="272"/>
      <c r="N27" s="354">
        <f t="shared" si="1"/>
        <v>0</v>
      </c>
      <c r="O27" s="545"/>
      <c r="P27" s="272"/>
      <c r="Q27" s="272"/>
      <c r="R27" s="272"/>
      <c r="S27" s="272"/>
      <c r="T27" s="354">
        <f t="shared" si="2"/>
        <v>0</v>
      </c>
      <c r="U27" s="545"/>
      <c r="V27" s="272"/>
      <c r="W27" s="272"/>
      <c r="X27" s="272"/>
      <c r="Y27" s="272"/>
      <c r="Z27" s="354">
        <f t="shared" si="3"/>
        <v>0</v>
      </c>
      <c r="AA27" s="353"/>
      <c r="AB27" s="272"/>
      <c r="AC27" s="272"/>
      <c r="AD27" s="272"/>
      <c r="AE27" s="272"/>
      <c r="AF27" s="354">
        <f t="shared" si="4"/>
        <v>0</v>
      </c>
      <c r="AG27" s="418"/>
      <c r="AH27" s="60"/>
      <c r="AI27" s="60"/>
      <c r="AJ27" s="60"/>
      <c r="AK27" s="60"/>
      <c r="AL27" s="60"/>
      <c r="AM27" s="60"/>
      <c r="AN27" s="60"/>
      <c r="AO27" s="35"/>
      <c r="AP27" s="35"/>
      <c r="AQ27" s="35"/>
      <c r="AR27" s="35"/>
    </row>
    <row r="28" spans="1:55">
      <c r="A28" s="13"/>
      <c r="B28" s="309" t="s">
        <v>404</v>
      </c>
      <c r="C28" s="353"/>
      <c r="D28" s="565"/>
      <c r="E28" s="565"/>
      <c r="F28" s="565"/>
      <c r="G28" s="565"/>
      <c r="H28" s="679"/>
      <c r="I28" s="353"/>
      <c r="J28" s="565"/>
      <c r="K28" s="565"/>
      <c r="L28" s="565"/>
      <c r="M28" s="565"/>
      <c r="N28" s="680"/>
      <c r="O28" s="545"/>
      <c r="P28" s="565"/>
      <c r="Q28" s="565"/>
      <c r="R28" s="565"/>
      <c r="S28" s="565"/>
      <c r="T28" s="680"/>
      <c r="U28" s="545"/>
      <c r="V28" s="565"/>
      <c r="W28" s="565"/>
      <c r="X28" s="565"/>
      <c r="Y28" s="565"/>
      <c r="Z28" s="680"/>
      <c r="AA28" s="681">
        <f>AA26</f>
        <v>6.5160084390093478E-2</v>
      </c>
      <c r="AB28" s="682">
        <f>AB26</f>
        <v>0</v>
      </c>
      <c r="AC28" s="682">
        <f>AC26</f>
        <v>0.93483991560990654</v>
      </c>
      <c r="AD28" s="682">
        <f>AD26</f>
        <v>0</v>
      </c>
      <c r="AE28" s="682">
        <f>AE26</f>
        <v>0</v>
      </c>
      <c r="AF28" s="354">
        <f t="shared" si="4"/>
        <v>1</v>
      </c>
      <c r="AG28" s="418"/>
      <c r="AH28" s="60"/>
      <c r="AI28" s="60"/>
      <c r="AJ28" s="60"/>
      <c r="AK28" s="60"/>
      <c r="AL28" s="60"/>
      <c r="AM28" s="60"/>
      <c r="AN28" s="60"/>
      <c r="AO28" s="35"/>
      <c r="AP28" s="35"/>
      <c r="AQ28" s="35"/>
      <c r="AR28" s="35"/>
    </row>
    <row r="29" spans="1:55">
      <c r="A29" s="13"/>
      <c r="B29" s="309" t="s">
        <v>407</v>
      </c>
      <c r="C29" s="353"/>
      <c r="D29" s="565"/>
      <c r="E29" s="565"/>
      <c r="F29" s="565"/>
      <c r="G29" s="565"/>
      <c r="H29" s="679"/>
      <c r="I29" s="353"/>
      <c r="J29" s="565"/>
      <c r="K29" s="565"/>
      <c r="L29" s="565"/>
      <c r="M29" s="565"/>
      <c r="N29" s="680"/>
      <c r="O29" s="545"/>
      <c r="P29" s="565"/>
      <c r="Q29" s="565"/>
      <c r="R29" s="565"/>
      <c r="S29" s="565"/>
      <c r="T29" s="680"/>
      <c r="U29" s="545"/>
      <c r="V29" s="565"/>
      <c r="W29" s="565"/>
      <c r="X29" s="565"/>
      <c r="Y29" s="565"/>
      <c r="Z29" s="680"/>
      <c r="AA29" s="681"/>
      <c r="AB29" s="682"/>
      <c r="AC29" s="682"/>
      <c r="AD29" s="682"/>
      <c r="AE29" s="682"/>
      <c r="AF29" s="680"/>
      <c r="AG29" s="418"/>
      <c r="AH29" s="60"/>
      <c r="AI29" s="60"/>
      <c r="AJ29" s="60"/>
      <c r="AK29" s="60"/>
      <c r="AL29" s="60"/>
      <c r="AM29" s="60"/>
      <c r="AN29" s="60"/>
      <c r="AO29" s="35"/>
      <c r="AP29" s="35"/>
      <c r="AQ29" s="35"/>
      <c r="AR29" s="35"/>
    </row>
    <row r="30" spans="1:55">
      <c r="B30" s="309"/>
      <c r="C30" s="353"/>
      <c r="D30" s="272"/>
      <c r="E30" s="272"/>
      <c r="F30" s="272"/>
      <c r="G30" s="272"/>
      <c r="H30" s="356"/>
      <c r="I30" s="353"/>
      <c r="J30" s="272"/>
      <c r="K30" s="272"/>
      <c r="L30" s="272"/>
      <c r="M30" s="272"/>
      <c r="N30" s="354"/>
      <c r="O30" s="545"/>
      <c r="P30" s="272"/>
      <c r="Q30" s="272"/>
      <c r="R30" s="272"/>
      <c r="S30" s="272"/>
      <c r="T30" s="354"/>
      <c r="U30" s="545"/>
      <c r="V30" s="272"/>
      <c r="W30" s="272"/>
      <c r="X30" s="272"/>
      <c r="Y30" s="272"/>
      <c r="Z30" s="354"/>
      <c r="AA30" s="852">
        <f>AA26</f>
        <v>6.5160084390093478E-2</v>
      </c>
      <c r="AB30" s="853">
        <f t="shared" ref="AB30:AE30" si="5">AB26</f>
        <v>0</v>
      </c>
      <c r="AC30" s="853">
        <f t="shared" si="5"/>
        <v>0.93483991560990654</v>
      </c>
      <c r="AD30" s="853">
        <f t="shared" si="5"/>
        <v>0</v>
      </c>
      <c r="AE30" s="853">
        <f t="shared" si="5"/>
        <v>0</v>
      </c>
      <c r="AF30" s="354">
        <f t="shared" si="4"/>
        <v>1</v>
      </c>
      <c r="AG30" s="419"/>
      <c r="AH30" s="53"/>
      <c r="AI30" s="53"/>
      <c r="AJ30" s="53"/>
      <c r="AK30" s="53"/>
      <c r="AL30" s="53"/>
      <c r="AM30" s="53"/>
      <c r="AN30" s="53"/>
      <c r="AO30" s="35"/>
      <c r="AP30" s="35"/>
      <c r="AQ30" s="35"/>
      <c r="AR30" s="35"/>
    </row>
    <row r="31" spans="1:55" s="54" customFormat="1">
      <c r="A31"/>
      <c r="B31" s="309" t="s">
        <v>59</v>
      </c>
      <c r="C31" s="545">
        <v>1</v>
      </c>
      <c r="D31" s="272"/>
      <c r="E31" s="272"/>
      <c r="F31" s="272"/>
      <c r="G31" s="272"/>
      <c r="H31" s="356">
        <f t="shared" si="0"/>
        <v>1</v>
      </c>
      <c r="I31" s="545">
        <v>1</v>
      </c>
      <c r="J31" s="272"/>
      <c r="K31" s="272"/>
      <c r="L31" s="272"/>
      <c r="M31" s="272"/>
      <c r="N31" s="354">
        <f t="shared" si="1"/>
        <v>1</v>
      </c>
      <c r="O31" s="545">
        <v>1</v>
      </c>
      <c r="P31" s="272"/>
      <c r="Q31" s="272"/>
      <c r="R31" s="272"/>
      <c r="S31" s="272"/>
      <c r="T31" s="354">
        <f t="shared" si="2"/>
        <v>1</v>
      </c>
      <c r="U31" s="545">
        <v>1</v>
      </c>
      <c r="V31" s="272"/>
      <c r="W31" s="272"/>
      <c r="X31" s="272"/>
      <c r="Y31" s="272"/>
      <c r="Z31" s="354">
        <f t="shared" si="3"/>
        <v>1</v>
      </c>
      <c r="AA31" s="545">
        <v>1</v>
      </c>
      <c r="AB31" s="272"/>
      <c r="AC31" s="272"/>
      <c r="AD31" s="272"/>
      <c r="AE31" s="272"/>
      <c r="AF31" s="354">
        <f t="shared" si="4"/>
        <v>1</v>
      </c>
      <c r="AG31" s="419"/>
      <c r="AH31" s="53"/>
      <c r="AI31" s="53"/>
      <c r="AJ31" s="53"/>
      <c r="AK31" s="53"/>
      <c r="AL31" s="53"/>
      <c r="AM31" s="53"/>
      <c r="AN31" s="53"/>
      <c r="AO31" s="35"/>
      <c r="AP31" s="35"/>
      <c r="AQ31" s="35"/>
      <c r="AR31" s="35"/>
      <c r="AS31"/>
      <c r="AT31"/>
      <c r="AU31"/>
      <c r="AV31"/>
      <c r="AW31"/>
      <c r="AX31"/>
      <c r="AY31"/>
      <c r="AZ31"/>
      <c r="BA31"/>
      <c r="BB31"/>
      <c r="BC31"/>
    </row>
    <row r="32" spans="1:55" s="54" customFormat="1">
      <c r="A32"/>
      <c r="B32" s="309" t="s">
        <v>60</v>
      </c>
      <c r="C32" s="545">
        <v>1</v>
      </c>
      <c r="D32" s="272"/>
      <c r="E32" s="272"/>
      <c r="F32" s="272"/>
      <c r="G32" s="272"/>
      <c r="H32" s="356">
        <f t="shared" si="0"/>
        <v>1</v>
      </c>
      <c r="I32" s="545">
        <v>1</v>
      </c>
      <c r="J32" s="272"/>
      <c r="K32" s="272"/>
      <c r="L32" s="272"/>
      <c r="M32" s="272"/>
      <c r="N32" s="354">
        <f t="shared" si="1"/>
        <v>1</v>
      </c>
      <c r="O32" s="545">
        <v>1</v>
      </c>
      <c r="P32" s="272"/>
      <c r="Q32" s="272"/>
      <c r="R32" s="272"/>
      <c r="S32" s="272"/>
      <c r="T32" s="354">
        <f t="shared" si="2"/>
        <v>1</v>
      </c>
      <c r="U32" s="545">
        <v>1</v>
      </c>
      <c r="V32" s="272"/>
      <c r="W32" s="272"/>
      <c r="X32" s="272"/>
      <c r="Y32" s="272"/>
      <c r="Z32" s="354">
        <f t="shared" si="3"/>
        <v>1</v>
      </c>
      <c r="AA32" s="545">
        <v>1</v>
      </c>
      <c r="AB32" s="272"/>
      <c r="AC32" s="272"/>
      <c r="AD32" s="272"/>
      <c r="AE32" s="272"/>
      <c r="AF32" s="354">
        <f t="shared" si="4"/>
        <v>1</v>
      </c>
      <c r="AG32" s="419"/>
      <c r="AH32" s="53"/>
      <c r="AI32" s="53"/>
      <c r="AJ32" s="53"/>
      <c r="AK32" s="53"/>
      <c r="AL32" s="53"/>
      <c r="AM32" s="53"/>
      <c r="AN32" s="53"/>
      <c r="AO32" s="35"/>
      <c r="AP32" s="35"/>
      <c r="AQ32" s="35"/>
      <c r="AR32" s="35"/>
      <c r="AS32"/>
      <c r="AT32"/>
      <c r="AU32"/>
      <c r="AV32"/>
      <c r="AW32"/>
      <c r="AX32"/>
      <c r="AY32"/>
      <c r="AZ32"/>
      <c r="BA32"/>
      <c r="BB32"/>
      <c r="BC32"/>
    </row>
    <row r="33" spans="1:44">
      <c r="B33" s="309" t="s">
        <v>61</v>
      </c>
      <c r="C33" s="545">
        <v>1</v>
      </c>
      <c r="D33" s="272"/>
      <c r="E33" s="272"/>
      <c r="F33" s="272"/>
      <c r="G33" s="272"/>
      <c r="H33" s="356">
        <f t="shared" si="0"/>
        <v>1</v>
      </c>
      <c r="I33" s="545">
        <v>1</v>
      </c>
      <c r="J33" s="272"/>
      <c r="K33" s="272"/>
      <c r="L33" s="272"/>
      <c r="M33" s="272"/>
      <c r="N33" s="354">
        <f t="shared" si="1"/>
        <v>1</v>
      </c>
      <c r="O33" s="545">
        <v>1</v>
      </c>
      <c r="P33" s="272"/>
      <c r="Q33" s="272"/>
      <c r="R33" s="272"/>
      <c r="S33" s="272"/>
      <c r="T33" s="354">
        <f t="shared" si="2"/>
        <v>1</v>
      </c>
      <c r="U33" s="545">
        <v>1</v>
      </c>
      <c r="V33" s="272"/>
      <c r="W33" s="272"/>
      <c r="X33" s="272"/>
      <c r="Y33" s="272"/>
      <c r="Z33" s="354">
        <f t="shared" si="3"/>
        <v>1</v>
      </c>
      <c r="AA33" s="545">
        <v>1</v>
      </c>
      <c r="AB33" s="272"/>
      <c r="AC33" s="272"/>
      <c r="AD33" s="272"/>
      <c r="AE33" s="272"/>
      <c r="AF33" s="354">
        <f t="shared" si="4"/>
        <v>1</v>
      </c>
      <c r="AG33" s="420"/>
      <c r="AH33" s="77"/>
      <c r="AI33" s="77"/>
      <c r="AJ33" s="77"/>
      <c r="AK33" s="77"/>
      <c r="AL33" s="77"/>
      <c r="AM33" s="77"/>
      <c r="AN33" s="77"/>
      <c r="AO33" s="35"/>
      <c r="AP33" s="35"/>
      <c r="AQ33" s="35"/>
      <c r="AR33" s="35"/>
    </row>
    <row r="34" spans="1:44">
      <c r="B34" s="309" t="s">
        <v>62</v>
      </c>
      <c r="C34" s="545">
        <v>1</v>
      </c>
      <c r="D34" s="272"/>
      <c r="E34" s="272"/>
      <c r="F34" s="272"/>
      <c r="G34" s="272"/>
      <c r="H34" s="356">
        <f t="shared" si="0"/>
        <v>1</v>
      </c>
      <c r="I34" s="545">
        <v>1</v>
      </c>
      <c r="J34" s="272"/>
      <c r="K34" s="272"/>
      <c r="L34" s="272"/>
      <c r="M34" s="272"/>
      <c r="N34" s="354">
        <f t="shared" si="1"/>
        <v>1</v>
      </c>
      <c r="O34" s="545">
        <v>1</v>
      </c>
      <c r="P34" s="272"/>
      <c r="Q34" s="272"/>
      <c r="R34" s="272"/>
      <c r="S34" s="272"/>
      <c r="T34" s="354">
        <f t="shared" si="2"/>
        <v>1</v>
      </c>
      <c r="U34" s="545">
        <v>1</v>
      </c>
      <c r="V34" s="272"/>
      <c r="W34" s="272"/>
      <c r="X34" s="272"/>
      <c r="Y34" s="272"/>
      <c r="Z34" s="354">
        <f t="shared" si="3"/>
        <v>1</v>
      </c>
      <c r="AA34" s="545">
        <v>1</v>
      </c>
      <c r="AB34" s="272"/>
      <c r="AC34" s="272"/>
      <c r="AD34" s="272"/>
      <c r="AE34" s="272"/>
      <c r="AF34" s="354">
        <f t="shared" si="4"/>
        <v>1</v>
      </c>
      <c r="AG34" s="421"/>
      <c r="AH34" s="85"/>
      <c r="AI34" s="85"/>
      <c r="AJ34" s="85"/>
      <c r="AK34" s="85"/>
      <c r="AL34" s="85"/>
      <c r="AM34" s="85"/>
      <c r="AN34" s="85"/>
      <c r="AO34" s="35"/>
      <c r="AP34" s="35"/>
      <c r="AQ34" s="35"/>
      <c r="AR34" s="35"/>
    </row>
    <row r="35" spans="1:44">
      <c r="B35" s="313"/>
      <c r="C35" s="353"/>
      <c r="D35" s="272"/>
      <c r="E35" s="272"/>
      <c r="F35" s="272"/>
      <c r="G35" s="272"/>
      <c r="H35" s="356"/>
      <c r="I35" s="353"/>
      <c r="J35" s="272"/>
      <c r="K35" s="272"/>
      <c r="L35" s="272"/>
      <c r="M35" s="272"/>
      <c r="N35" s="354"/>
      <c r="O35" s="353"/>
      <c r="P35" s="272"/>
      <c r="Q35" s="272"/>
      <c r="R35" s="272"/>
      <c r="S35" s="272"/>
      <c r="T35" s="354"/>
      <c r="U35" s="353"/>
      <c r="V35" s="272"/>
      <c r="W35" s="272"/>
      <c r="X35" s="272"/>
      <c r="Y35" s="272"/>
      <c r="Z35" s="354"/>
      <c r="AA35" s="353"/>
      <c r="AB35" s="272"/>
      <c r="AC35" s="272"/>
      <c r="AD35" s="272"/>
      <c r="AE35" s="272"/>
      <c r="AF35" s="354"/>
      <c r="AG35" s="421"/>
      <c r="AH35" s="85"/>
      <c r="AI35" s="85"/>
      <c r="AJ35" s="85"/>
      <c r="AK35" s="85"/>
      <c r="AL35" s="85"/>
      <c r="AM35" s="85"/>
      <c r="AN35" s="85"/>
      <c r="AO35" s="35"/>
      <c r="AP35" s="35"/>
      <c r="AQ35" s="35"/>
      <c r="AR35" s="35"/>
    </row>
    <row r="36" spans="1:44">
      <c r="A36" s="13"/>
      <c r="B36" s="313" t="s">
        <v>63</v>
      </c>
      <c r="C36" s="551">
        <v>1</v>
      </c>
      <c r="D36" s="272"/>
      <c r="E36" s="272"/>
      <c r="F36" s="272"/>
      <c r="G36" s="272"/>
      <c r="H36" s="356">
        <f t="shared" si="0"/>
        <v>1</v>
      </c>
      <c r="I36" s="551">
        <v>1</v>
      </c>
      <c r="J36" s="272"/>
      <c r="K36" s="272"/>
      <c r="L36" s="272"/>
      <c r="M36" s="272"/>
      <c r="N36" s="354">
        <f t="shared" si="1"/>
        <v>1</v>
      </c>
      <c r="O36" s="551">
        <v>1</v>
      </c>
      <c r="P36" s="272"/>
      <c r="Q36" s="272"/>
      <c r="R36" s="272"/>
      <c r="S36" s="272"/>
      <c r="T36" s="354">
        <f t="shared" si="2"/>
        <v>1</v>
      </c>
      <c r="U36" s="551">
        <v>1</v>
      </c>
      <c r="V36" s="272"/>
      <c r="W36" s="272"/>
      <c r="X36" s="272"/>
      <c r="Y36" s="272"/>
      <c r="Z36" s="354">
        <f t="shared" si="3"/>
        <v>1</v>
      </c>
      <c r="AA36" s="551">
        <v>1</v>
      </c>
      <c r="AB36" s="272"/>
      <c r="AC36" s="272"/>
      <c r="AD36" s="272"/>
      <c r="AE36" s="272"/>
      <c r="AF36" s="354">
        <f t="shared" si="4"/>
        <v>1</v>
      </c>
      <c r="AG36" s="418"/>
      <c r="AH36" s="60"/>
      <c r="AI36" s="60"/>
      <c r="AJ36" s="60"/>
      <c r="AK36" s="60"/>
      <c r="AL36" s="60"/>
      <c r="AM36" s="60"/>
      <c r="AN36" s="60"/>
      <c r="AO36" s="35"/>
      <c r="AP36" s="35"/>
      <c r="AQ36" s="35"/>
      <c r="AR36" s="35"/>
    </row>
    <row r="37" spans="1:44">
      <c r="B37" s="313" t="s">
        <v>64</v>
      </c>
      <c r="C37" s="551">
        <v>1</v>
      </c>
      <c r="D37" s="272"/>
      <c r="E37" s="272"/>
      <c r="F37" s="272"/>
      <c r="G37" s="272"/>
      <c r="H37" s="356">
        <f t="shared" si="0"/>
        <v>1</v>
      </c>
      <c r="I37" s="551">
        <v>1</v>
      </c>
      <c r="J37" s="272"/>
      <c r="K37" s="272"/>
      <c r="L37" s="272"/>
      <c r="M37" s="272"/>
      <c r="N37" s="354">
        <f t="shared" si="1"/>
        <v>1</v>
      </c>
      <c r="O37" s="551">
        <v>1</v>
      </c>
      <c r="P37" s="272"/>
      <c r="Q37" s="272"/>
      <c r="R37" s="272"/>
      <c r="S37" s="272"/>
      <c r="T37" s="354">
        <f t="shared" si="2"/>
        <v>1</v>
      </c>
      <c r="U37" s="551">
        <v>1</v>
      </c>
      <c r="V37" s="272"/>
      <c r="W37" s="272"/>
      <c r="X37" s="272"/>
      <c r="Y37" s="272"/>
      <c r="Z37" s="354">
        <f t="shared" si="3"/>
        <v>1</v>
      </c>
      <c r="AA37" s="551">
        <v>1</v>
      </c>
      <c r="AB37" s="272"/>
      <c r="AC37" s="272"/>
      <c r="AD37" s="272"/>
      <c r="AE37" s="272"/>
      <c r="AF37" s="354">
        <f t="shared" si="4"/>
        <v>1</v>
      </c>
      <c r="AG37" s="419"/>
      <c r="AH37" s="53"/>
      <c r="AI37" s="53"/>
      <c r="AJ37" s="53"/>
      <c r="AK37" s="53"/>
      <c r="AL37" s="53"/>
      <c r="AM37" s="53"/>
      <c r="AN37" s="53"/>
      <c r="AO37" s="35"/>
      <c r="AP37" s="35"/>
      <c r="AQ37" s="35"/>
      <c r="AR37" s="35"/>
    </row>
    <row r="38" spans="1:44">
      <c r="B38" s="313" t="s">
        <v>65</v>
      </c>
      <c r="C38" s="551">
        <v>1</v>
      </c>
      <c r="D38" s="272"/>
      <c r="E38" s="272"/>
      <c r="F38" s="272"/>
      <c r="G38" s="272"/>
      <c r="H38" s="356">
        <f t="shared" si="0"/>
        <v>1</v>
      </c>
      <c r="I38" s="551">
        <v>1</v>
      </c>
      <c r="J38" s="272"/>
      <c r="K38" s="272"/>
      <c r="L38" s="272"/>
      <c r="M38" s="272"/>
      <c r="N38" s="354">
        <f t="shared" si="1"/>
        <v>1</v>
      </c>
      <c r="O38" s="551">
        <v>1</v>
      </c>
      <c r="P38" s="272"/>
      <c r="Q38" s="272"/>
      <c r="R38" s="272"/>
      <c r="S38" s="272"/>
      <c r="T38" s="354">
        <f t="shared" si="2"/>
        <v>1</v>
      </c>
      <c r="U38" s="551">
        <v>1</v>
      </c>
      <c r="V38" s="272"/>
      <c r="W38" s="272"/>
      <c r="X38" s="272"/>
      <c r="Y38" s="272"/>
      <c r="Z38" s="354">
        <f t="shared" si="3"/>
        <v>1</v>
      </c>
      <c r="AA38" s="551">
        <v>1</v>
      </c>
      <c r="AB38" s="272"/>
      <c r="AC38" s="272"/>
      <c r="AD38" s="272"/>
      <c r="AE38" s="272"/>
      <c r="AF38" s="354">
        <f t="shared" si="4"/>
        <v>1</v>
      </c>
      <c r="AG38" s="419"/>
      <c r="AH38" s="53"/>
      <c r="AI38" s="53"/>
      <c r="AJ38" s="53"/>
      <c r="AK38" s="53"/>
      <c r="AL38" s="53"/>
      <c r="AM38" s="53"/>
      <c r="AN38" s="53"/>
      <c r="AO38" s="35"/>
      <c r="AP38" s="35"/>
      <c r="AQ38" s="35"/>
      <c r="AR38" s="35"/>
    </row>
    <row r="39" spans="1:44">
      <c r="B39" s="313"/>
      <c r="C39" s="353"/>
      <c r="D39" s="272"/>
      <c r="E39" s="272"/>
      <c r="F39" s="272"/>
      <c r="G39" s="272"/>
      <c r="H39" s="356"/>
      <c r="I39" s="353"/>
      <c r="J39" s="272"/>
      <c r="K39" s="272"/>
      <c r="L39" s="272"/>
      <c r="M39" s="272"/>
      <c r="N39" s="354"/>
      <c r="O39" s="353"/>
      <c r="P39" s="272"/>
      <c r="Q39" s="272"/>
      <c r="R39" s="272"/>
      <c r="S39" s="272"/>
      <c r="T39" s="354"/>
      <c r="U39" s="353"/>
      <c r="V39" s="272"/>
      <c r="W39" s="272"/>
      <c r="X39" s="272"/>
      <c r="Y39" s="272"/>
      <c r="Z39" s="354"/>
      <c r="AA39" s="353"/>
      <c r="AB39" s="272"/>
      <c r="AC39" s="272"/>
      <c r="AD39" s="272"/>
      <c r="AE39" s="272"/>
      <c r="AF39" s="354"/>
      <c r="AG39" s="419"/>
      <c r="AH39" s="53"/>
      <c r="AI39" s="53"/>
      <c r="AJ39" s="53"/>
      <c r="AK39" s="53"/>
      <c r="AL39" s="53"/>
      <c r="AM39" s="53"/>
      <c r="AN39" s="53"/>
      <c r="AO39" s="35"/>
      <c r="AP39" s="35"/>
      <c r="AQ39" s="35"/>
      <c r="AR39" s="35"/>
    </row>
    <row r="40" spans="1:44">
      <c r="B40" s="313" t="s">
        <v>74</v>
      </c>
      <c r="C40" s="551">
        <v>1</v>
      </c>
      <c r="D40" s="272"/>
      <c r="E40" s="272"/>
      <c r="F40" s="272"/>
      <c r="G40" s="272"/>
      <c r="H40" s="356">
        <f t="shared" si="0"/>
        <v>1</v>
      </c>
      <c r="I40" s="551">
        <v>1</v>
      </c>
      <c r="J40" s="272"/>
      <c r="K40" s="272"/>
      <c r="L40" s="272"/>
      <c r="M40" s="272"/>
      <c r="N40" s="354">
        <f t="shared" si="1"/>
        <v>1</v>
      </c>
      <c r="O40" s="551">
        <v>1</v>
      </c>
      <c r="P40" s="272"/>
      <c r="Q40" s="272"/>
      <c r="R40" s="272"/>
      <c r="S40" s="272"/>
      <c r="T40" s="354">
        <f t="shared" si="2"/>
        <v>1</v>
      </c>
      <c r="U40" s="551">
        <v>1</v>
      </c>
      <c r="V40" s="272"/>
      <c r="W40" s="272"/>
      <c r="X40" s="272"/>
      <c r="Y40" s="272"/>
      <c r="Z40" s="354">
        <f t="shared" si="3"/>
        <v>1</v>
      </c>
      <c r="AA40" s="551">
        <v>1</v>
      </c>
      <c r="AB40" s="272"/>
      <c r="AC40" s="272"/>
      <c r="AD40" s="272"/>
      <c r="AE40" s="272"/>
      <c r="AF40" s="354">
        <f t="shared" si="4"/>
        <v>1</v>
      </c>
      <c r="AG40" s="418"/>
      <c r="AH40" s="60"/>
      <c r="AI40" s="60"/>
      <c r="AJ40" s="60"/>
      <c r="AK40" s="60"/>
      <c r="AL40" s="60"/>
      <c r="AM40" s="60"/>
      <c r="AN40" s="60"/>
      <c r="AO40" s="35"/>
      <c r="AP40" s="35"/>
      <c r="AQ40" s="35"/>
      <c r="AR40" s="35"/>
    </row>
    <row r="41" spans="1:44">
      <c r="B41" s="313" t="s">
        <v>75</v>
      </c>
      <c r="C41" s="551">
        <v>1</v>
      </c>
      <c r="D41" s="272"/>
      <c r="E41" s="272"/>
      <c r="F41" s="272"/>
      <c r="G41" s="272"/>
      <c r="H41" s="356">
        <f t="shared" si="0"/>
        <v>1</v>
      </c>
      <c r="I41" s="551">
        <v>1</v>
      </c>
      <c r="J41" s="272"/>
      <c r="K41" s="272"/>
      <c r="L41" s="272"/>
      <c r="M41" s="272"/>
      <c r="N41" s="354">
        <f t="shared" si="1"/>
        <v>1</v>
      </c>
      <c r="O41" s="551">
        <v>1</v>
      </c>
      <c r="P41" s="272"/>
      <c r="Q41" s="272"/>
      <c r="R41" s="272"/>
      <c r="S41" s="272"/>
      <c r="T41" s="354">
        <f t="shared" si="2"/>
        <v>1</v>
      </c>
      <c r="U41" s="551">
        <v>1</v>
      </c>
      <c r="V41" s="272"/>
      <c r="W41" s="272"/>
      <c r="X41" s="272"/>
      <c r="Y41" s="272"/>
      <c r="Z41" s="354">
        <f t="shared" si="3"/>
        <v>1</v>
      </c>
      <c r="AA41" s="551">
        <v>1</v>
      </c>
      <c r="AB41" s="272"/>
      <c r="AC41" s="272"/>
      <c r="AD41" s="272"/>
      <c r="AE41" s="272"/>
      <c r="AF41" s="354">
        <f t="shared" si="4"/>
        <v>1</v>
      </c>
      <c r="AG41" s="418"/>
      <c r="AH41" s="60"/>
      <c r="AI41" s="60"/>
      <c r="AJ41" s="60"/>
      <c r="AK41" s="60"/>
      <c r="AL41" s="60"/>
      <c r="AM41" s="60"/>
      <c r="AN41" s="60"/>
      <c r="AO41" s="35"/>
      <c r="AP41" s="35"/>
      <c r="AQ41" s="35"/>
      <c r="AR41" s="35"/>
    </row>
    <row r="42" spans="1:44">
      <c r="B42" s="310"/>
      <c r="C42" s="353"/>
      <c r="D42" s="272"/>
      <c r="E42" s="272"/>
      <c r="F42" s="272"/>
      <c r="G42" s="272"/>
      <c r="H42" s="356"/>
      <c r="I42" s="353"/>
      <c r="J42" s="272"/>
      <c r="K42" s="272"/>
      <c r="L42" s="272"/>
      <c r="M42" s="272"/>
      <c r="N42" s="354"/>
      <c r="O42" s="353"/>
      <c r="P42" s="272"/>
      <c r="Q42" s="272"/>
      <c r="R42" s="272"/>
      <c r="S42" s="272"/>
      <c r="T42" s="354"/>
      <c r="U42" s="353"/>
      <c r="V42" s="272"/>
      <c r="W42" s="272"/>
      <c r="X42" s="272"/>
      <c r="Y42" s="272"/>
      <c r="Z42" s="354"/>
      <c r="AA42" s="353"/>
      <c r="AB42" s="272"/>
      <c r="AC42" s="272"/>
      <c r="AD42" s="272"/>
      <c r="AE42" s="272"/>
      <c r="AF42" s="354"/>
      <c r="AG42" s="420"/>
      <c r="AH42" s="77"/>
      <c r="AI42" s="77"/>
      <c r="AJ42" s="77"/>
      <c r="AK42" s="77"/>
      <c r="AL42" s="77"/>
      <c r="AM42" s="77"/>
      <c r="AN42" s="77"/>
      <c r="AO42" s="35"/>
      <c r="AP42" s="35"/>
      <c r="AQ42" s="35"/>
      <c r="AR42" s="35"/>
    </row>
    <row r="43" spans="1:44">
      <c r="B43" s="309" t="s">
        <v>66</v>
      </c>
      <c r="C43" s="353"/>
      <c r="D43" s="272"/>
      <c r="E43" s="272"/>
      <c r="F43" s="272"/>
      <c r="G43" s="272"/>
      <c r="H43" s="356"/>
      <c r="I43" s="353"/>
      <c r="J43" s="272"/>
      <c r="K43" s="272"/>
      <c r="L43" s="272"/>
      <c r="M43" s="272"/>
      <c r="N43" s="354"/>
      <c r="O43" s="353"/>
      <c r="P43" s="272"/>
      <c r="Q43" s="272"/>
      <c r="R43" s="272"/>
      <c r="S43" s="272"/>
      <c r="T43" s="354"/>
      <c r="U43" s="353"/>
      <c r="V43" s="272"/>
      <c r="W43" s="272"/>
      <c r="X43" s="272"/>
      <c r="Y43" s="272"/>
      <c r="Z43" s="354"/>
      <c r="AA43" s="353"/>
      <c r="AB43" s="272"/>
      <c r="AC43" s="272"/>
      <c r="AD43" s="272"/>
      <c r="AE43" s="272"/>
      <c r="AF43" s="354"/>
      <c r="AG43" s="422"/>
      <c r="AH43" s="59"/>
      <c r="AI43" s="59"/>
      <c r="AJ43" s="59"/>
      <c r="AK43" s="59"/>
      <c r="AL43" s="59"/>
      <c r="AM43" s="59"/>
      <c r="AN43" s="59"/>
      <c r="AO43" s="35"/>
      <c r="AP43" s="35"/>
      <c r="AQ43" s="35"/>
      <c r="AR43" s="35"/>
    </row>
    <row r="44" spans="1:44">
      <c r="B44" s="314" t="s">
        <v>67</v>
      </c>
      <c r="C44" s="545">
        <v>0.74929059715029089</v>
      </c>
      <c r="D44" s="546">
        <v>0.25070940284970911</v>
      </c>
      <c r="E44" s="272"/>
      <c r="F44" s="272"/>
      <c r="G44" s="272"/>
      <c r="H44" s="356">
        <f t="shared" ref="H44:H49" si="6">SUM(C44:G44)</f>
        <v>1</v>
      </c>
      <c r="I44" s="545">
        <v>0.7660843387451246</v>
      </c>
      <c r="J44" s="546">
        <v>0.23391566125487542</v>
      </c>
      <c r="K44" s="272"/>
      <c r="L44" s="272"/>
      <c r="M44" s="272"/>
      <c r="N44" s="354">
        <f t="shared" ref="N44:N49" si="7">SUM(I44:M44)</f>
        <v>1</v>
      </c>
      <c r="O44" s="545">
        <v>0.77170917051018495</v>
      </c>
      <c r="P44" s="546">
        <v>0.22829082948981502</v>
      </c>
      <c r="Q44" s="272"/>
      <c r="R44" s="272"/>
      <c r="S44" s="272"/>
      <c r="T44" s="354">
        <f t="shared" ref="T44:T49" si="8">SUM(O44:S44)</f>
        <v>1</v>
      </c>
      <c r="U44" s="545">
        <v>0.77864527174812381</v>
      </c>
      <c r="V44" s="546">
        <v>0.22135472825187613</v>
      </c>
      <c r="W44" s="272"/>
      <c r="X44" s="272"/>
      <c r="Y44" s="272"/>
      <c r="Z44" s="354">
        <f t="shared" ref="Z44:Z49" si="9">SUM(U44:Y44)</f>
        <v>1</v>
      </c>
      <c r="AA44" s="545">
        <v>0.78588453873240904</v>
      </c>
      <c r="AB44" s="546">
        <v>0.21411546126759093</v>
      </c>
      <c r="AC44" s="272"/>
      <c r="AD44" s="272"/>
      <c r="AE44" s="272"/>
      <c r="AF44" s="354">
        <f t="shared" ref="AF44:AF49" si="10">SUM(AA44:AE44)</f>
        <v>1</v>
      </c>
      <c r="AG44" s="418"/>
      <c r="AH44" s="60"/>
      <c r="AI44" s="60"/>
      <c r="AJ44" s="60"/>
      <c r="AK44" s="60"/>
      <c r="AL44" s="60"/>
      <c r="AM44" s="60"/>
      <c r="AN44" s="60"/>
      <c r="AO44" s="35"/>
      <c r="AP44" s="35"/>
      <c r="AQ44" s="35"/>
      <c r="AR44" s="35"/>
    </row>
    <row r="45" spans="1:44">
      <c r="A45" s="13"/>
      <c r="B45" s="314" t="s">
        <v>68</v>
      </c>
      <c r="C45" s="545">
        <v>0.76695616989948634</v>
      </c>
      <c r="D45" s="546">
        <v>0.23304383010051358</v>
      </c>
      <c r="E45" s="272"/>
      <c r="F45" s="272"/>
      <c r="G45" s="272"/>
      <c r="H45" s="356">
        <f t="shared" si="6"/>
        <v>0.99999999999999989</v>
      </c>
      <c r="I45" s="545">
        <v>0.78107762281027393</v>
      </c>
      <c r="J45" s="546">
        <v>0.2189223771897261</v>
      </c>
      <c r="K45" s="272"/>
      <c r="L45" s="272"/>
      <c r="M45" s="272"/>
      <c r="N45" s="354">
        <f t="shared" si="7"/>
        <v>1</v>
      </c>
      <c r="O45" s="545">
        <v>0.7864677826344153</v>
      </c>
      <c r="P45" s="546">
        <v>0.21353221736558473</v>
      </c>
      <c r="Q45" s="272"/>
      <c r="R45" s="272"/>
      <c r="S45" s="272"/>
      <c r="T45" s="354">
        <f t="shared" si="8"/>
        <v>1</v>
      </c>
      <c r="U45" s="545">
        <v>0.79308608331824826</v>
      </c>
      <c r="V45" s="546">
        <v>0.20691391668175169</v>
      </c>
      <c r="W45" s="272"/>
      <c r="X45" s="272"/>
      <c r="Y45" s="272"/>
      <c r="Z45" s="354">
        <f t="shared" si="9"/>
        <v>1</v>
      </c>
      <c r="AA45" s="545">
        <v>0.79998384216212393</v>
      </c>
      <c r="AB45" s="546">
        <v>0.20001615783787607</v>
      </c>
      <c r="AC45" s="272"/>
      <c r="AD45" s="272"/>
      <c r="AE45" s="272"/>
      <c r="AF45" s="354">
        <f t="shared" si="10"/>
        <v>1</v>
      </c>
      <c r="AG45" s="418"/>
      <c r="AH45" s="60"/>
      <c r="AI45" s="60"/>
      <c r="AJ45" s="60"/>
      <c r="AK45" s="60"/>
      <c r="AL45" s="60"/>
      <c r="AM45" s="60"/>
      <c r="AN45" s="60"/>
      <c r="AO45" s="35"/>
      <c r="AP45" s="35"/>
      <c r="AQ45" s="35"/>
      <c r="AR45" s="35"/>
    </row>
    <row r="46" spans="1:44">
      <c r="B46" s="314" t="s">
        <v>69</v>
      </c>
      <c r="C46" s="545">
        <v>0.57393331090450128</v>
      </c>
      <c r="D46" s="546">
        <v>0.42606668909549877</v>
      </c>
      <c r="E46" s="272"/>
      <c r="F46" s="272"/>
      <c r="G46" s="272"/>
      <c r="H46" s="356">
        <f t="shared" si="6"/>
        <v>1</v>
      </c>
      <c r="I46" s="545">
        <v>0.59614224631017809</v>
      </c>
      <c r="J46" s="546">
        <v>0.40385775368982191</v>
      </c>
      <c r="K46" s="272"/>
      <c r="L46" s="272"/>
      <c r="M46" s="272"/>
      <c r="N46" s="354">
        <f t="shared" si="7"/>
        <v>1</v>
      </c>
      <c r="O46" s="545">
        <v>0.6037398182579149</v>
      </c>
      <c r="P46" s="546">
        <v>0.39626018174208505</v>
      </c>
      <c r="Q46" s="272"/>
      <c r="R46" s="272"/>
      <c r="S46" s="272"/>
      <c r="T46" s="354">
        <f t="shared" si="8"/>
        <v>1</v>
      </c>
      <c r="U46" s="545">
        <v>0.6132214942385994</v>
      </c>
      <c r="V46" s="546">
        <v>0.3867785057614006</v>
      </c>
      <c r="W46" s="272"/>
      <c r="X46" s="272"/>
      <c r="Y46" s="272"/>
      <c r="Z46" s="354">
        <f t="shared" si="9"/>
        <v>1</v>
      </c>
      <c r="AA46" s="545">
        <v>0.62325317907504552</v>
      </c>
      <c r="AB46" s="546">
        <v>0.37674682092495454</v>
      </c>
      <c r="AC46" s="272"/>
      <c r="AD46" s="272"/>
      <c r="AE46" s="272"/>
      <c r="AF46" s="354">
        <f t="shared" si="10"/>
        <v>1</v>
      </c>
      <c r="AG46" s="418"/>
      <c r="AH46" s="60"/>
      <c r="AI46" s="60"/>
      <c r="AJ46" s="60"/>
      <c r="AK46" s="60"/>
      <c r="AL46" s="60"/>
      <c r="AM46" s="60"/>
      <c r="AN46" s="60"/>
      <c r="AO46" s="35"/>
      <c r="AP46" s="35"/>
      <c r="AQ46" s="35"/>
      <c r="AR46" s="35"/>
    </row>
    <row r="47" spans="1:44">
      <c r="B47" s="314" t="s">
        <v>70</v>
      </c>
      <c r="C47" s="545">
        <v>0.59731453357223285</v>
      </c>
      <c r="D47" s="546">
        <v>0.40268546642776704</v>
      </c>
      <c r="E47" s="272"/>
      <c r="F47" s="272"/>
      <c r="G47" s="272"/>
      <c r="H47" s="356">
        <f t="shared" si="6"/>
        <v>0.99999999999999989</v>
      </c>
      <c r="I47" s="545">
        <v>0.61657649446275864</v>
      </c>
      <c r="J47" s="546">
        <v>0.3834235055372413</v>
      </c>
      <c r="K47" s="272"/>
      <c r="L47" s="272"/>
      <c r="M47" s="272"/>
      <c r="N47" s="354">
        <f t="shared" si="7"/>
        <v>1</v>
      </c>
      <c r="O47" s="545">
        <v>0.62406751278427341</v>
      </c>
      <c r="P47" s="546">
        <v>0.37593248721572659</v>
      </c>
      <c r="Q47" s="272"/>
      <c r="R47" s="272"/>
      <c r="S47" s="272"/>
      <c r="T47" s="354">
        <f t="shared" si="8"/>
        <v>1</v>
      </c>
      <c r="U47" s="545">
        <v>0.6333728486989636</v>
      </c>
      <c r="V47" s="546">
        <v>0.36662715130103646</v>
      </c>
      <c r="W47" s="272"/>
      <c r="X47" s="272"/>
      <c r="Y47" s="272"/>
      <c r="Z47" s="354">
        <f t="shared" si="9"/>
        <v>1</v>
      </c>
      <c r="AA47" s="545">
        <v>0.64319954289787529</v>
      </c>
      <c r="AB47" s="546">
        <v>0.35680045710212471</v>
      </c>
      <c r="AC47" s="272"/>
      <c r="AD47" s="272"/>
      <c r="AE47" s="272"/>
      <c r="AF47" s="354">
        <f t="shared" si="10"/>
        <v>1</v>
      </c>
      <c r="AG47" s="418"/>
      <c r="AH47" s="60"/>
      <c r="AI47" s="60"/>
      <c r="AJ47" s="60"/>
      <c r="AK47" s="60"/>
      <c r="AL47" s="60"/>
      <c r="AM47" s="60"/>
      <c r="AN47" s="60"/>
      <c r="AO47" s="35"/>
      <c r="AP47" s="35"/>
      <c r="AQ47" s="35"/>
      <c r="AR47" s="35"/>
    </row>
    <row r="48" spans="1:44">
      <c r="B48" s="314" t="s">
        <v>71</v>
      </c>
      <c r="C48" s="545">
        <v>0.79850581089571937</v>
      </c>
      <c r="D48" s="546">
        <v>0.20149418910428069</v>
      </c>
      <c r="E48" s="272"/>
      <c r="F48" s="272"/>
      <c r="G48" s="272"/>
      <c r="H48" s="356">
        <f t="shared" si="6"/>
        <v>1</v>
      </c>
      <c r="I48" s="545">
        <v>0.81089950664460464</v>
      </c>
      <c r="J48" s="546">
        <v>0.18910049335539533</v>
      </c>
      <c r="K48" s="272"/>
      <c r="L48" s="272"/>
      <c r="M48" s="272"/>
      <c r="N48" s="354">
        <f t="shared" si="7"/>
        <v>1</v>
      </c>
      <c r="O48" s="545">
        <v>0.81593357755653639</v>
      </c>
      <c r="P48" s="546">
        <v>0.18406642244346352</v>
      </c>
      <c r="Q48" s="272"/>
      <c r="R48" s="272"/>
      <c r="S48" s="272"/>
      <c r="T48" s="354">
        <f t="shared" si="8"/>
        <v>0.99999999999999989</v>
      </c>
      <c r="U48" s="545">
        <v>0.82192897222053263</v>
      </c>
      <c r="V48" s="546">
        <v>0.17807102777946743</v>
      </c>
      <c r="W48" s="272"/>
      <c r="X48" s="272"/>
      <c r="Y48" s="272"/>
      <c r="Z48" s="354">
        <f t="shared" si="9"/>
        <v>1</v>
      </c>
      <c r="AA48" s="545">
        <v>0.82814943626453907</v>
      </c>
      <c r="AB48" s="546">
        <v>0.1718505637354609</v>
      </c>
      <c r="AC48" s="272"/>
      <c r="AD48" s="272"/>
      <c r="AE48" s="272"/>
      <c r="AF48" s="354">
        <f t="shared" si="10"/>
        <v>1</v>
      </c>
      <c r="AG48" s="418"/>
      <c r="AH48" s="60"/>
      <c r="AI48" s="60"/>
      <c r="AJ48" s="60"/>
      <c r="AK48" s="60"/>
      <c r="AL48" s="60"/>
      <c r="AM48" s="60"/>
      <c r="AN48" s="60"/>
      <c r="AO48" s="35"/>
      <c r="AP48" s="35"/>
      <c r="AQ48" s="35"/>
      <c r="AR48" s="35"/>
    </row>
    <row r="49" spans="1:44">
      <c r="B49" s="314" t="s">
        <v>72</v>
      </c>
      <c r="C49" s="545">
        <v>0.81468030716345263</v>
      </c>
      <c r="D49" s="546">
        <v>0.18531969283654734</v>
      </c>
      <c r="E49" s="272"/>
      <c r="F49" s="272"/>
      <c r="G49" s="272"/>
      <c r="H49" s="356">
        <f t="shared" si="6"/>
        <v>1</v>
      </c>
      <c r="I49" s="545">
        <v>0.82479617623462242</v>
      </c>
      <c r="J49" s="546">
        <v>0.17520382376537749</v>
      </c>
      <c r="K49" s="272"/>
      <c r="L49" s="272"/>
      <c r="M49" s="272"/>
      <c r="N49" s="354">
        <f t="shared" si="7"/>
        <v>0.99999999999999989</v>
      </c>
      <c r="O49" s="545">
        <v>0.82954214497312351</v>
      </c>
      <c r="P49" s="546">
        <v>0.17045785502687658</v>
      </c>
      <c r="Q49" s="272"/>
      <c r="R49" s="272"/>
      <c r="S49" s="272"/>
      <c r="T49" s="354">
        <f t="shared" si="8"/>
        <v>1</v>
      </c>
      <c r="U49" s="545">
        <v>0.83518547650459263</v>
      </c>
      <c r="V49" s="546">
        <v>0.16481452349540737</v>
      </c>
      <c r="W49" s="272"/>
      <c r="X49" s="272"/>
      <c r="Y49" s="272"/>
      <c r="Z49" s="354">
        <f t="shared" si="9"/>
        <v>1</v>
      </c>
      <c r="AA49" s="545">
        <v>0.8410339235043317</v>
      </c>
      <c r="AB49" s="546">
        <v>0.15896607649566821</v>
      </c>
      <c r="AC49" s="272"/>
      <c r="AD49" s="272"/>
      <c r="AE49" s="272"/>
      <c r="AF49" s="354">
        <f t="shared" si="10"/>
        <v>0.99999999999999989</v>
      </c>
      <c r="AG49" s="418"/>
      <c r="AH49" s="60"/>
      <c r="AI49" s="60"/>
      <c r="AJ49" s="60"/>
      <c r="AK49" s="60"/>
      <c r="AL49" s="60"/>
      <c r="AM49" s="60"/>
      <c r="AN49" s="60"/>
      <c r="AO49" s="35"/>
      <c r="AP49" s="35"/>
      <c r="AQ49" s="35"/>
      <c r="AR49" s="35"/>
    </row>
    <row r="50" spans="1:44">
      <c r="B50" s="314"/>
      <c r="C50" s="353"/>
      <c r="D50" s="546"/>
      <c r="E50" s="272"/>
      <c r="F50" s="272"/>
      <c r="G50" s="272"/>
      <c r="H50" s="356"/>
      <c r="I50" s="545"/>
      <c r="J50" s="546"/>
      <c r="K50" s="272"/>
      <c r="L50" s="272"/>
      <c r="M50" s="272"/>
      <c r="N50" s="354"/>
      <c r="O50" s="545"/>
      <c r="P50" s="546"/>
      <c r="Q50" s="272"/>
      <c r="R50" s="272"/>
      <c r="S50" s="272"/>
      <c r="T50" s="354"/>
      <c r="U50" s="545"/>
      <c r="V50" s="546"/>
      <c r="W50" s="272"/>
      <c r="X50" s="272"/>
      <c r="Y50" s="272"/>
      <c r="Z50" s="354"/>
      <c r="AA50" s="545"/>
      <c r="AB50" s="546"/>
      <c r="AC50" s="272"/>
      <c r="AD50" s="272"/>
      <c r="AE50" s="272"/>
      <c r="AF50" s="354"/>
      <c r="AG50" s="418"/>
      <c r="AH50" s="60"/>
      <c r="AI50" s="60"/>
      <c r="AJ50" s="60"/>
      <c r="AK50" s="60"/>
      <c r="AL50" s="60"/>
      <c r="AM50" s="60"/>
      <c r="AN50" s="60"/>
      <c r="AO50" s="35"/>
      <c r="AP50" s="35"/>
      <c r="AQ50" s="35"/>
      <c r="AR50" s="35"/>
    </row>
    <row r="51" spans="1:44">
      <c r="B51" s="309" t="s">
        <v>73</v>
      </c>
      <c r="C51" s="353"/>
      <c r="D51" s="546"/>
      <c r="E51" s="272"/>
      <c r="F51" s="272"/>
      <c r="G51" s="272"/>
      <c r="H51" s="356"/>
      <c r="I51" s="545"/>
      <c r="J51" s="546"/>
      <c r="K51" s="272"/>
      <c r="L51" s="272"/>
      <c r="M51" s="272"/>
      <c r="N51" s="354"/>
      <c r="O51" s="545"/>
      <c r="P51" s="546"/>
      <c r="Q51" s="272"/>
      <c r="R51" s="272"/>
      <c r="S51" s="272"/>
      <c r="T51" s="354"/>
      <c r="U51" s="545"/>
      <c r="V51" s="546"/>
      <c r="W51" s="272"/>
      <c r="X51" s="272"/>
      <c r="Y51" s="272"/>
      <c r="Z51" s="354"/>
      <c r="AA51" s="545"/>
      <c r="AB51" s="546"/>
      <c r="AC51" s="272"/>
      <c r="AD51" s="272"/>
      <c r="AE51" s="272"/>
      <c r="AF51" s="354"/>
      <c r="AG51" s="418"/>
      <c r="AH51" s="60"/>
      <c r="AI51" s="60"/>
      <c r="AJ51" s="60"/>
      <c r="AK51" s="60"/>
      <c r="AL51" s="60"/>
      <c r="AM51" s="60"/>
      <c r="AN51" s="60"/>
      <c r="AO51" s="35"/>
      <c r="AP51" s="35"/>
      <c r="AQ51" s="35"/>
      <c r="AR51" s="35"/>
    </row>
    <row r="52" spans="1:44">
      <c r="B52" s="314" t="s">
        <v>67</v>
      </c>
      <c r="C52" s="545">
        <v>0.69548839445446431</v>
      </c>
      <c r="D52" s="546">
        <v>0.3045116055455358</v>
      </c>
      <c r="E52" s="272"/>
      <c r="F52" s="272"/>
      <c r="G52" s="272"/>
      <c r="H52" s="356">
        <f t="shared" ref="H52:H57" si="11">SUM(C52:G52)</f>
        <v>1</v>
      </c>
      <c r="I52" s="545">
        <v>0.71853291668269992</v>
      </c>
      <c r="J52" s="546">
        <v>0.28146708331730008</v>
      </c>
      <c r="K52" s="272"/>
      <c r="L52" s="272"/>
      <c r="M52" s="272"/>
      <c r="N52" s="354">
        <f t="shared" ref="N52:N57" si="12">SUM(I52:M52)</f>
        <v>1</v>
      </c>
      <c r="O52" s="545">
        <v>0.72496018907494109</v>
      </c>
      <c r="P52" s="546">
        <v>0.27503981092505891</v>
      </c>
      <c r="Q52" s="272"/>
      <c r="R52" s="272"/>
      <c r="S52" s="272"/>
      <c r="T52" s="354">
        <f t="shared" ref="T52:T57" si="13">SUM(O52:S52)</f>
        <v>1</v>
      </c>
      <c r="U52" s="545">
        <v>0.73301977449753131</v>
      </c>
      <c r="V52" s="546">
        <v>0.26698022550246858</v>
      </c>
      <c r="W52" s="272"/>
      <c r="X52" s="272"/>
      <c r="Y52" s="272"/>
      <c r="Z52" s="354">
        <f t="shared" ref="Z52:Z57" si="14">SUM(U52:Y52)</f>
        <v>0.99999999999999989</v>
      </c>
      <c r="AA52" s="545">
        <v>0.74084543348983989</v>
      </c>
      <c r="AB52" s="546">
        <v>0.25915456651016011</v>
      </c>
      <c r="AC52" s="272"/>
      <c r="AD52" s="272"/>
      <c r="AE52" s="272"/>
      <c r="AF52" s="354">
        <f t="shared" ref="AF52:AF57" si="15">SUM(AA52:AE52)</f>
        <v>1</v>
      </c>
      <c r="AG52" s="418"/>
      <c r="AH52" s="60"/>
      <c r="AI52" s="60"/>
      <c r="AJ52" s="60"/>
      <c r="AK52" s="60"/>
      <c r="AL52" s="60"/>
      <c r="AM52" s="60"/>
      <c r="AN52" s="60"/>
      <c r="AO52" s="35"/>
      <c r="AP52" s="35"/>
      <c r="AQ52" s="35"/>
      <c r="AR52" s="35"/>
    </row>
    <row r="53" spans="1:44">
      <c r="B53" s="314" t="s">
        <v>68</v>
      </c>
      <c r="C53" s="545">
        <v>0.72116137395377788</v>
      </c>
      <c r="D53" s="546">
        <v>0.27883862604622206</v>
      </c>
      <c r="E53" s="272"/>
      <c r="F53" s="272"/>
      <c r="G53" s="272"/>
      <c r="H53" s="356">
        <f t="shared" si="11"/>
        <v>1</v>
      </c>
      <c r="I53" s="545">
        <v>0.73996237155251599</v>
      </c>
      <c r="J53" s="546">
        <v>0.26003762844748407</v>
      </c>
      <c r="K53" s="272"/>
      <c r="L53" s="272"/>
      <c r="M53" s="272"/>
      <c r="N53" s="354">
        <f t="shared" si="12"/>
        <v>1</v>
      </c>
      <c r="O53" s="545">
        <v>0.74610228308000071</v>
      </c>
      <c r="P53" s="546">
        <v>0.25389771691999935</v>
      </c>
      <c r="Q53" s="272"/>
      <c r="R53" s="272"/>
      <c r="S53" s="272"/>
      <c r="T53" s="354">
        <f t="shared" si="13"/>
        <v>1</v>
      </c>
      <c r="U53" s="545">
        <v>0.75374843291211624</v>
      </c>
      <c r="V53" s="546">
        <v>0.24625156708788365</v>
      </c>
      <c r="W53" s="272"/>
      <c r="X53" s="272"/>
      <c r="Y53" s="272"/>
      <c r="Z53" s="354">
        <f t="shared" si="14"/>
        <v>0.99999999999999989</v>
      </c>
      <c r="AA53" s="545">
        <v>0.76121796778621964</v>
      </c>
      <c r="AB53" s="546">
        <v>0.23878203221378036</v>
      </c>
      <c r="AC53" s="272"/>
      <c r="AD53" s="272"/>
      <c r="AE53" s="272"/>
      <c r="AF53" s="354">
        <f t="shared" si="15"/>
        <v>1</v>
      </c>
      <c r="AG53" s="418"/>
      <c r="AH53" s="60"/>
      <c r="AI53" s="60"/>
      <c r="AJ53" s="60"/>
      <c r="AK53" s="60"/>
      <c r="AL53" s="60"/>
      <c r="AM53" s="60"/>
      <c r="AN53" s="60"/>
      <c r="AO53" s="35"/>
      <c r="AP53" s="35"/>
      <c r="AQ53" s="35"/>
      <c r="AR53" s="35"/>
    </row>
    <row r="54" spans="1:44">
      <c r="A54" s="13"/>
      <c r="B54" s="314" t="s">
        <v>69</v>
      </c>
      <c r="C54" s="545">
        <v>0.50724701056291244</v>
      </c>
      <c r="D54" s="546">
        <v>0.49275298943708751</v>
      </c>
      <c r="E54" s="272"/>
      <c r="F54" s="272"/>
      <c r="G54" s="272"/>
      <c r="H54" s="356">
        <f t="shared" si="11"/>
        <v>1</v>
      </c>
      <c r="I54" s="545">
        <v>0.53501284082510703</v>
      </c>
      <c r="J54" s="546">
        <v>0.46498715917489297</v>
      </c>
      <c r="K54" s="272"/>
      <c r="L54" s="272"/>
      <c r="M54" s="272"/>
      <c r="N54" s="354">
        <f t="shared" si="12"/>
        <v>1</v>
      </c>
      <c r="O54" s="545">
        <v>0.54296523536907604</v>
      </c>
      <c r="P54" s="546">
        <v>0.45703476463092396</v>
      </c>
      <c r="Q54" s="272"/>
      <c r="R54" s="272"/>
      <c r="S54" s="272"/>
      <c r="T54" s="354">
        <f t="shared" si="13"/>
        <v>1</v>
      </c>
      <c r="U54" s="545">
        <v>0.5530701087189076</v>
      </c>
      <c r="V54" s="546">
        <v>0.44692989128109245</v>
      </c>
      <c r="W54" s="272"/>
      <c r="X54" s="272"/>
      <c r="Y54" s="272"/>
      <c r="Z54" s="354">
        <f t="shared" si="14"/>
        <v>1</v>
      </c>
      <c r="AA54" s="545">
        <v>0.56302604486623953</v>
      </c>
      <c r="AB54" s="546">
        <v>0.43697395513376047</v>
      </c>
      <c r="AC54" s="272"/>
      <c r="AD54" s="272"/>
      <c r="AE54" s="272"/>
      <c r="AF54" s="354">
        <f t="shared" si="15"/>
        <v>1</v>
      </c>
      <c r="AG54" s="418"/>
      <c r="AH54" s="60"/>
      <c r="AI54" s="60"/>
      <c r="AJ54" s="60"/>
      <c r="AK54" s="60"/>
      <c r="AL54" s="60"/>
      <c r="AM54" s="60"/>
      <c r="AN54" s="60"/>
      <c r="AO54" s="35"/>
      <c r="AP54" s="35"/>
      <c r="AQ54" s="35"/>
      <c r="AR54" s="35"/>
    </row>
    <row r="55" spans="1:44">
      <c r="B55" s="314" t="s">
        <v>70</v>
      </c>
      <c r="C55" s="545">
        <v>0.53825376512722012</v>
      </c>
      <c r="D55" s="546">
        <v>0.46174623487277983</v>
      </c>
      <c r="E55" s="272"/>
      <c r="F55" s="272"/>
      <c r="G55" s="272"/>
      <c r="H55" s="356">
        <f t="shared" si="11"/>
        <v>1</v>
      </c>
      <c r="I55" s="545">
        <v>0.56189538056952471</v>
      </c>
      <c r="J55" s="546">
        <v>0.43810461943047535</v>
      </c>
      <c r="K55" s="272"/>
      <c r="L55" s="272"/>
      <c r="M55" s="272"/>
      <c r="N55" s="354">
        <f t="shared" si="12"/>
        <v>1</v>
      </c>
      <c r="O55" s="545">
        <v>0.56979532915839703</v>
      </c>
      <c r="P55" s="546">
        <v>0.43020467084160297</v>
      </c>
      <c r="Q55" s="272"/>
      <c r="R55" s="272"/>
      <c r="S55" s="272"/>
      <c r="T55" s="354">
        <f t="shared" si="13"/>
        <v>1</v>
      </c>
      <c r="U55" s="545">
        <v>0.57976042019580909</v>
      </c>
      <c r="V55" s="546">
        <v>0.42023957980419085</v>
      </c>
      <c r="W55" s="272"/>
      <c r="X55" s="272"/>
      <c r="Y55" s="272"/>
      <c r="Z55" s="354">
        <f t="shared" si="14"/>
        <v>1</v>
      </c>
      <c r="AA55" s="545">
        <v>0.58963423946659965</v>
      </c>
      <c r="AB55" s="546">
        <v>0.4103657605334004</v>
      </c>
      <c r="AC55" s="272"/>
      <c r="AD55" s="272"/>
      <c r="AE55" s="272"/>
      <c r="AF55" s="354">
        <f t="shared" si="15"/>
        <v>1</v>
      </c>
      <c r="AG55" s="418"/>
      <c r="AH55" s="60"/>
      <c r="AI55" s="60"/>
      <c r="AJ55" s="60"/>
      <c r="AK55" s="60"/>
      <c r="AL55" s="60"/>
      <c r="AM55" s="60"/>
      <c r="AN55" s="60"/>
      <c r="AO55" s="35"/>
      <c r="AP55" s="35"/>
      <c r="AQ55" s="35"/>
      <c r="AR55" s="35"/>
    </row>
    <row r="56" spans="1:44">
      <c r="B56" s="314" t="s">
        <v>71</v>
      </c>
      <c r="C56" s="545">
        <v>0.7916864838541271</v>
      </c>
      <c r="D56" s="546">
        <v>0.2083135161458729</v>
      </c>
      <c r="E56" s="272"/>
      <c r="F56" s="272"/>
      <c r="G56" s="272"/>
      <c r="H56" s="356">
        <f t="shared" si="11"/>
        <v>1</v>
      </c>
      <c r="I56" s="545">
        <v>0.80475210516672691</v>
      </c>
      <c r="J56" s="546">
        <v>0.19524789483327301</v>
      </c>
      <c r="K56" s="272"/>
      <c r="L56" s="272"/>
      <c r="M56" s="272"/>
      <c r="N56" s="354">
        <f t="shared" si="12"/>
        <v>0.99999999999999989</v>
      </c>
      <c r="O56" s="545">
        <v>0.80992854230195577</v>
      </c>
      <c r="P56" s="546">
        <v>0.19007145769804423</v>
      </c>
      <c r="Q56" s="272"/>
      <c r="R56" s="272"/>
      <c r="S56" s="272"/>
      <c r="T56" s="354">
        <f t="shared" si="13"/>
        <v>1</v>
      </c>
      <c r="U56" s="545">
        <v>0.81610057271579983</v>
      </c>
      <c r="V56" s="546">
        <v>0.1838994272842002</v>
      </c>
      <c r="W56" s="272"/>
      <c r="X56" s="272"/>
      <c r="Y56" s="272"/>
      <c r="Z56" s="354">
        <f t="shared" si="14"/>
        <v>1</v>
      </c>
      <c r="AA56" s="545">
        <v>0.82243970542154599</v>
      </c>
      <c r="AB56" s="546">
        <v>0.17756029457845404</v>
      </c>
      <c r="AC56" s="272"/>
      <c r="AD56" s="272"/>
      <c r="AE56" s="272"/>
      <c r="AF56" s="354">
        <f t="shared" si="15"/>
        <v>1</v>
      </c>
      <c r="AG56" s="418"/>
      <c r="AH56" s="60"/>
      <c r="AI56" s="60"/>
      <c r="AJ56" s="60"/>
      <c r="AK56" s="60"/>
      <c r="AL56" s="60"/>
      <c r="AM56" s="60"/>
      <c r="AN56" s="60"/>
      <c r="AO56" s="35"/>
      <c r="AP56" s="35"/>
      <c r="AQ56" s="35"/>
      <c r="AR56" s="35"/>
    </row>
    <row r="57" spans="1:44">
      <c r="B57" s="314" t="s">
        <v>72</v>
      </c>
      <c r="C57" s="545">
        <v>0.80892747972564072</v>
      </c>
      <c r="D57" s="546">
        <v>0.19107252027435928</v>
      </c>
      <c r="E57" s="272"/>
      <c r="F57" s="272"/>
      <c r="G57" s="272"/>
      <c r="H57" s="356">
        <f t="shared" si="11"/>
        <v>1</v>
      </c>
      <c r="I57" s="545">
        <v>0.81953167635888058</v>
      </c>
      <c r="J57" s="546">
        <v>0.18046832364111939</v>
      </c>
      <c r="K57" s="272"/>
      <c r="L57" s="272"/>
      <c r="M57" s="272"/>
      <c r="N57" s="354">
        <f t="shared" si="12"/>
        <v>1</v>
      </c>
      <c r="O57" s="545">
        <v>0.82440461703811863</v>
      </c>
      <c r="P57" s="546">
        <v>0.1755953829618814</v>
      </c>
      <c r="Q57" s="272"/>
      <c r="R57" s="272"/>
      <c r="S57" s="272"/>
      <c r="T57" s="354">
        <f t="shared" si="13"/>
        <v>1</v>
      </c>
      <c r="U57" s="545">
        <v>0.83020470283936221</v>
      </c>
      <c r="V57" s="546">
        <v>0.16979529716063782</v>
      </c>
      <c r="W57" s="272"/>
      <c r="X57" s="272"/>
      <c r="Y57" s="272"/>
      <c r="Z57" s="354">
        <f t="shared" si="14"/>
        <v>1</v>
      </c>
      <c r="AA57" s="545">
        <v>0.83616041055367329</v>
      </c>
      <c r="AB57" s="546">
        <v>0.16383958944632654</v>
      </c>
      <c r="AC57" s="272"/>
      <c r="AD57" s="272"/>
      <c r="AE57" s="272"/>
      <c r="AF57" s="354">
        <f t="shared" si="15"/>
        <v>0.99999999999999978</v>
      </c>
      <c r="AG57" s="418"/>
      <c r="AH57" s="60"/>
      <c r="AI57" s="60"/>
      <c r="AJ57" s="60"/>
      <c r="AK57" s="60"/>
      <c r="AL57" s="60"/>
      <c r="AM57" s="60"/>
      <c r="AN57" s="60"/>
      <c r="AO57" s="35"/>
      <c r="AP57" s="35"/>
      <c r="AQ57" s="35"/>
      <c r="AR57" s="35"/>
    </row>
    <row r="58" spans="1:44">
      <c r="B58" s="314"/>
      <c r="C58" s="545"/>
      <c r="D58" s="704"/>
      <c r="E58" s="565"/>
      <c r="F58" s="565"/>
      <c r="G58" s="565"/>
      <c r="H58" s="679"/>
      <c r="I58" s="545"/>
      <c r="J58" s="704"/>
      <c r="K58" s="565"/>
      <c r="L58" s="565"/>
      <c r="M58" s="565"/>
      <c r="N58" s="680"/>
      <c r="O58" s="545"/>
      <c r="P58" s="704"/>
      <c r="Q58" s="565"/>
      <c r="R58" s="565"/>
      <c r="S58" s="565"/>
      <c r="T58" s="680"/>
      <c r="U58" s="545"/>
      <c r="V58" s="704"/>
      <c r="W58" s="565"/>
      <c r="X58" s="565"/>
      <c r="Y58" s="565"/>
      <c r="Z58" s="680"/>
      <c r="AA58" s="545"/>
      <c r="AB58" s="704"/>
      <c r="AC58" s="565"/>
      <c r="AD58" s="565"/>
      <c r="AE58" s="565"/>
      <c r="AF58" s="680"/>
      <c r="AG58" s="418"/>
      <c r="AH58" s="60"/>
      <c r="AI58" s="60"/>
      <c r="AJ58" s="60"/>
      <c r="AK58" s="60"/>
      <c r="AL58" s="60"/>
      <c r="AM58" s="60"/>
      <c r="AN58" s="60"/>
      <c r="AO58" s="35"/>
      <c r="AP58" s="35"/>
      <c r="AQ58" s="35"/>
      <c r="AR58" s="35"/>
    </row>
    <row r="59" spans="1:44" ht="25.5">
      <c r="B59" s="892" t="s">
        <v>322</v>
      </c>
      <c r="C59" s="545"/>
      <c r="D59" s="546"/>
      <c r="E59" s="272"/>
      <c r="F59" s="272"/>
      <c r="G59" s="272"/>
      <c r="H59" s="356"/>
      <c r="I59" s="545"/>
      <c r="J59" s="546"/>
      <c r="K59" s="272"/>
      <c r="L59" s="272"/>
      <c r="M59" s="272"/>
      <c r="N59" s="354"/>
      <c r="O59" s="545"/>
      <c r="P59" s="546"/>
      <c r="Q59" s="272"/>
      <c r="R59" s="272"/>
      <c r="S59" s="272"/>
      <c r="T59" s="354"/>
      <c r="U59" s="545"/>
      <c r="V59" s="546"/>
      <c r="W59" s="272"/>
      <c r="X59" s="272"/>
      <c r="Y59" s="272"/>
      <c r="Z59" s="354"/>
      <c r="AA59" s="545"/>
      <c r="AB59" s="546"/>
      <c r="AC59" s="272"/>
      <c r="AD59" s="272"/>
      <c r="AE59" s="272"/>
      <c r="AF59" s="354"/>
      <c r="AG59" s="418"/>
      <c r="AH59" s="60"/>
      <c r="AI59" s="60"/>
      <c r="AJ59" s="60"/>
      <c r="AK59" s="60"/>
      <c r="AL59" s="60"/>
      <c r="AM59" s="60"/>
      <c r="AN59" s="60"/>
      <c r="AO59" s="35"/>
      <c r="AP59" s="35"/>
      <c r="AQ59" s="35"/>
      <c r="AR59" s="35"/>
    </row>
    <row r="60" spans="1:44" ht="25.5">
      <c r="B60" s="892" t="s">
        <v>323</v>
      </c>
      <c r="C60" s="545"/>
      <c r="D60" s="546"/>
      <c r="E60" s="272"/>
      <c r="F60" s="272"/>
      <c r="G60" s="272"/>
      <c r="H60" s="356"/>
      <c r="I60" s="545"/>
      <c r="J60" s="546"/>
      <c r="K60" s="272"/>
      <c r="L60" s="272"/>
      <c r="M60" s="272"/>
      <c r="N60" s="354"/>
      <c r="O60" s="545"/>
      <c r="P60" s="546"/>
      <c r="Q60" s="272"/>
      <c r="R60" s="272"/>
      <c r="S60" s="272"/>
      <c r="T60" s="354"/>
      <c r="U60" s="545"/>
      <c r="V60" s="546"/>
      <c r="W60" s="272"/>
      <c r="X60" s="272"/>
      <c r="Y60" s="272"/>
      <c r="Z60" s="354"/>
      <c r="AA60" s="545"/>
      <c r="AB60" s="546"/>
      <c r="AC60" s="272"/>
      <c r="AD60" s="272"/>
      <c r="AE60" s="272"/>
      <c r="AF60" s="354"/>
      <c r="AG60" s="418"/>
      <c r="AH60" s="60"/>
      <c r="AI60" s="60"/>
      <c r="AJ60" s="60"/>
      <c r="AK60" s="60"/>
      <c r="AL60" s="60"/>
      <c r="AM60" s="60"/>
      <c r="AN60" s="60"/>
      <c r="AO60" s="35"/>
      <c r="AP60" s="35"/>
      <c r="AQ60" s="35"/>
      <c r="AR60" s="35"/>
    </row>
    <row r="61" spans="1:44">
      <c r="B61" s="314"/>
      <c r="C61" s="545"/>
      <c r="D61" s="546"/>
      <c r="E61" s="272"/>
      <c r="F61" s="272"/>
      <c r="G61" s="272"/>
      <c r="H61" s="356"/>
      <c r="I61" s="545"/>
      <c r="J61" s="546"/>
      <c r="K61" s="272"/>
      <c r="L61" s="272"/>
      <c r="M61" s="272"/>
      <c r="N61" s="354"/>
      <c r="O61" s="545"/>
      <c r="P61" s="546"/>
      <c r="Q61" s="272"/>
      <c r="R61" s="272"/>
      <c r="S61" s="272"/>
      <c r="T61" s="354"/>
      <c r="U61" s="545"/>
      <c r="V61" s="546"/>
      <c r="W61" s="272"/>
      <c r="X61" s="272"/>
      <c r="Y61" s="272"/>
      <c r="Z61" s="354"/>
      <c r="AA61" s="545"/>
      <c r="AB61" s="546"/>
      <c r="AC61" s="272"/>
      <c r="AD61" s="272"/>
      <c r="AE61" s="272"/>
      <c r="AF61" s="354"/>
      <c r="AG61" s="418"/>
      <c r="AH61" s="60"/>
      <c r="AI61" s="60"/>
      <c r="AJ61" s="60"/>
      <c r="AK61" s="60"/>
      <c r="AL61" s="60"/>
      <c r="AM61" s="60"/>
      <c r="AN61" s="60"/>
      <c r="AO61" s="35"/>
      <c r="AP61" s="35"/>
      <c r="AQ61" s="35"/>
      <c r="AR61" s="35"/>
    </row>
    <row r="62" spans="1:44">
      <c r="B62" s="332" t="s">
        <v>304</v>
      </c>
      <c r="C62" s="551">
        <v>1</v>
      </c>
      <c r="D62" s="272"/>
      <c r="E62" s="272"/>
      <c r="F62" s="272"/>
      <c r="G62" s="272"/>
      <c r="H62" s="356">
        <f t="shared" ref="H62:H64" si="16">SUM(C62:G62)</f>
        <v>1</v>
      </c>
      <c r="I62" s="551">
        <v>1</v>
      </c>
      <c r="J62" s="272"/>
      <c r="K62" s="272"/>
      <c r="L62" s="272"/>
      <c r="M62" s="272"/>
      <c r="N62" s="354">
        <f t="shared" ref="N62:N64" si="17">SUM(I62:M62)</f>
        <v>1</v>
      </c>
      <c r="O62" s="551">
        <v>1</v>
      </c>
      <c r="P62" s="272"/>
      <c r="Q62" s="272"/>
      <c r="R62" s="272"/>
      <c r="S62" s="272"/>
      <c r="T62" s="354">
        <f t="shared" ref="T62:T64" si="18">SUM(O62:S62)</f>
        <v>1</v>
      </c>
      <c r="U62" s="551">
        <v>1</v>
      </c>
      <c r="V62" s="272"/>
      <c r="W62" s="272"/>
      <c r="X62" s="272"/>
      <c r="Y62" s="272"/>
      <c r="Z62" s="354">
        <f t="shared" ref="Z62:Z64" si="19">SUM(U62:Y62)</f>
        <v>1</v>
      </c>
      <c r="AA62" s="551">
        <v>1</v>
      </c>
      <c r="AB62" s="272"/>
      <c r="AC62" s="272"/>
      <c r="AD62" s="272"/>
      <c r="AE62" s="272"/>
      <c r="AF62" s="354">
        <f t="shared" ref="AF62:AF64" si="20">SUM(AA62:AE62)</f>
        <v>1</v>
      </c>
      <c r="AG62" s="418"/>
      <c r="AH62" s="60"/>
      <c r="AI62" s="60"/>
      <c r="AJ62" s="60"/>
      <c r="AK62" s="60"/>
      <c r="AL62" s="60"/>
      <c r="AM62" s="60"/>
      <c r="AN62" s="60"/>
      <c r="AO62" s="35"/>
      <c r="AP62" s="35"/>
      <c r="AQ62" s="35"/>
      <c r="AR62" s="35"/>
    </row>
    <row r="63" spans="1:44">
      <c r="B63" s="332" t="s">
        <v>324</v>
      </c>
      <c r="C63" s="551">
        <v>1</v>
      </c>
      <c r="D63" s="272"/>
      <c r="E63" s="272"/>
      <c r="F63" s="272"/>
      <c r="G63" s="272"/>
      <c r="H63" s="356">
        <f t="shared" si="16"/>
        <v>1</v>
      </c>
      <c r="I63" s="551">
        <v>1</v>
      </c>
      <c r="J63" s="272"/>
      <c r="K63" s="272"/>
      <c r="L63" s="272"/>
      <c r="M63" s="272"/>
      <c r="N63" s="354">
        <f t="shared" si="17"/>
        <v>1</v>
      </c>
      <c r="O63" s="551">
        <v>1</v>
      </c>
      <c r="P63" s="272"/>
      <c r="Q63" s="272"/>
      <c r="R63" s="272"/>
      <c r="S63" s="272"/>
      <c r="T63" s="354">
        <f t="shared" si="18"/>
        <v>1</v>
      </c>
      <c r="U63" s="551">
        <v>1</v>
      </c>
      <c r="V63" s="272"/>
      <c r="W63" s="272"/>
      <c r="X63" s="272"/>
      <c r="Y63" s="272"/>
      <c r="Z63" s="354">
        <f t="shared" si="19"/>
        <v>1</v>
      </c>
      <c r="AA63" s="551">
        <v>1</v>
      </c>
      <c r="AB63" s="272"/>
      <c r="AC63" s="272"/>
      <c r="AD63" s="272"/>
      <c r="AE63" s="272"/>
      <c r="AF63" s="354">
        <f t="shared" si="20"/>
        <v>1</v>
      </c>
      <c r="AG63" s="418"/>
      <c r="AH63" s="60"/>
      <c r="AI63" s="60"/>
      <c r="AJ63" s="60"/>
      <c r="AK63" s="60"/>
      <c r="AL63" s="60"/>
      <c r="AM63" s="60"/>
      <c r="AN63" s="60"/>
      <c r="AO63" s="35"/>
      <c r="AP63" s="35"/>
      <c r="AQ63" s="35"/>
      <c r="AR63" s="35"/>
    </row>
    <row r="64" spans="1:44">
      <c r="B64" s="332" t="s">
        <v>325</v>
      </c>
      <c r="C64" s="551">
        <v>1</v>
      </c>
      <c r="D64" s="272"/>
      <c r="E64" s="272"/>
      <c r="F64" s="272"/>
      <c r="G64" s="272"/>
      <c r="H64" s="356">
        <f t="shared" si="16"/>
        <v>1</v>
      </c>
      <c r="I64" s="551">
        <v>1</v>
      </c>
      <c r="J64" s="272"/>
      <c r="K64" s="272"/>
      <c r="L64" s="272"/>
      <c r="M64" s="272"/>
      <c r="N64" s="354">
        <f t="shared" si="17"/>
        <v>1</v>
      </c>
      <c r="O64" s="551">
        <v>1</v>
      </c>
      <c r="P64" s="272"/>
      <c r="Q64" s="272"/>
      <c r="R64" s="272"/>
      <c r="S64" s="272"/>
      <c r="T64" s="354">
        <f t="shared" si="18"/>
        <v>1</v>
      </c>
      <c r="U64" s="551">
        <v>1</v>
      </c>
      <c r="V64" s="272"/>
      <c r="W64" s="272"/>
      <c r="X64" s="272"/>
      <c r="Y64" s="272"/>
      <c r="Z64" s="354">
        <f t="shared" si="19"/>
        <v>1</v>
      </c>
      <c r="AA64" s="551">
        <v>1</v>
      </c>
      <c r="AB64" s="272"/>
      <c r="AC64" s="272"/>
      <c r="AD64" s="272"/>
      <c r="AE64" s="272"/>
      <c r="AF64" s="354">
        <f t="shared" si="20"/>
        <v>1</v>
      </c>
      <c r="AG64" s="418"/>
      <c r="AH64" s="60"/>
      <c r="AI64" s="60"/>
      <c r="AJ64" s="60"/>
      <c r="AK64" s="60"/>
      <c r="AL64" s="60"/>
      <c r="AM64" s="60"/>
      <c r="AN64" s="60"/>
      <c r="AO64" s="35"/>
      <c r="AP64" s="35"/>
      <c r="AQ64" s="35"/>
      <c r="AR64" s="35"/>
    </row>
    <row r="65" spans="1:44" s="2" customFormat="1">
      <c r="A65"/>
      <c r="B65" s="332"/>
      <c r="C65" s="1200"/>
      <c r="D65" s="1201"/>
      <c r="E65" s="1201"/>
      <c r="F65" s="1201"/>
      <c r="G65" s="1201"/>
      <c r="H65" s="1202"/>
      <c r="I65" s="1200"/>
      <c r="J65" s="1201"/>
      <c r="K65" s="1201"/>
      <c r="L65" s="1201"/>
      <c r="M65" s="1201"/>
      <c r="N65" s="1203"/>
      <c r="O65" s="1200"/>
      <c r="P65" s="1201"/>
      <c r="Q65" s="1201"/>
      <c r="R65" s="1201"/>
      <c r="S65" s="1201"/>
      <c r="T65" s="1203"/>
      <c r="U65" s="1200"/>
      <c r="V65" s="1201"/>
      <c r="W65" s="1201"/>
      <c r="X65" s="1201"/>
      <c r="Y65" s="1201"/>
      <c r="Z65" s="1203"/>
      <c r="AA65" s="1200"/>
      <c r="AB65" s="1201"/>
      <c r="AC65" s="1201"/>
      <c r="AD65" s="1201"/>
      <c r="AE65" s="1201"/>
      <c r="AF65" s="1203"/>
      <c r="AG65" s="1204"/>
      <c r="AH65" s="1205"/>
      <c r="AI65" s="1205"/>
      <c r="AJ65" s="1205"/>
      <c r="AK65" s="1205"/>
      <c r="AL65" s="1205"/>
      <c r="AM65" s="1205"/>
      <c r="AN65" s="1205"/>
      <c r="AO65" s="33"/>
      <c r="AP65" s="33"/>
      <c r="AQ65" s="33"/>
      <c r="AR65" s="33"/>
    </row>
    <row r="66" spans="1:44">
      <c r="B66" s="1199" t="s">
        <v>595</v>
      </c>
      <c r="C66" s="551">
        <v>1</v>
      </c>
      <c r="D66" s="272"/>
      <c r="E66" s="272"/>
      <c r="F66" s="272"/>
      <c r="G66" s="272"/>
      <c r="H66" s="356">
        <f t="shared" ref="H66" si="21">SUM(C66:G66)</f>
        <v>1</v>
      </c>
      <c r="I66" s="551">
        <v>1</v>
      </c>
      <c r="J66" s="272"/>
      <c r="K66" s="272"/>
      <c r="L66" s="272"/>
      <c r="M66" s="272"/>
      <c r="N66" s="354">
        <f t="shared" ref="N66" si="22">SUM(I66:M66)</f>
        <v>1</v>
      </c>
      <c r="O66" s="551">
        <v>1</v>
      </c>
      <c r="P66" s="272"/>
      <c r="Q66" s="272"/>
      <c r="R66" s="272"/>
      <c r="S66" s="272"/>
      <c r="T66" s="354">
        <f t="shared" ref="T66" si="23">SUM(O66:S66)</f>
        <v>1</v>
      </c>
      <c r="U66" s="551">
        <v>1</v>
      </c>
      <c r="V66" s="272"/>
      <c r="W66" s="272"/>
      <c r="X66" s="272"/>
      <c r="Y66" s="272"/>
      <c r="Z66" s="354">
        <f t="shared" ref="Z66" si="24">SUM(U66:Y66)</f>
        <v>1</v>
      </c>
      <c r="AA66" s="551">
        <v>1</v>
      </c>
      <c r="AB66" s="272"/>
      <c r="AC66" s="272"/>
      <c r="AD66" s="272"/>
      <c r="AE66" s="272"/>
      <c r="AF66" s="354">
        <f t="shared" ref="AF66" si="25">SUM(AA66:AE66)</f>
        <v>1</v>
      </c>
      <c r="AG66" s="418"/>
      <c r="AH66" s="60"/>
      <c r="AI66" s="60"/>
      <c r="AJ66" s="60"/>
      <c r="AK66" s="60"/>
      <c r="AL66" s="60"/>
      <c r="AM66" s="60"/>
      <c r="AN66" s="60"/>
      <c r="AO66" s="35"/>
      <c r="AP66" s="35"/>
      <c r="AQ66" s="35"/>
      <c r="AR66" s="35"/>
    </row>
    <row r="67" spans="1:44" ht="13.5" thickBot="1">
      <c r="B67" s="315"/>
      <c r="C67" s="318"/>
      <c r="D67" s="319"/>
      <c r="E67" s="319"/>
      <c r="F67" s="319"/>
      <c r="G67" s="319"/>
      <c r="H67" s="322"/>
      <c r="I67" s="318"/>
      <c r="J67" s="319"/>
      <c r="K67" s="319"/>
      <c r="L67" s="319"/>
      <c r="M67" s="319"/>
      <c r="N67" s="357"/>
      <c r="O67" s="318"/>
      <c r="P67" s="319"/>
      <c r="Q67" s="319"/>
      <c r="R67" s="319"/>
      <c r="S67" s="319"/>
      <c r="T67" s="322"/>
      <c r="U67" s="318"/>
      <c r="V67" s="319"/>
      <c r="W67" s="319"/>
      <c r="X67" s="319"/>
      <c r="Y67" s="319"/>
      <c r="Z67" s="357"/>
      <c r="AA67" s="318"/>
      <c r="AB67" s="319"/>
      <c r="AC67" s="319"/>
      <c r="AD67" s="319"/>
      <c r="AE67" s="319"/>
      <c r="AF67" s="357"/>
      <c r="AG67" s="418"/>
      <c r="AH67" s="60"/>
      <c r="AI67" s="60"/>
      <c r="AJ67" s="60"/>
      <c r="AK67" s="60"/>
      <c r="AL67" s="60"/>
      <c r="AM67" s="60"/>
      <c r="AN67" s="60"/>
      <c r="AO67" s="35"/>
      <c r="AP67" s="35"/>
      <c r="AQ67" s="35"/>
      <c r="AR67" s="35"/>
    </row>
    <row r="68" spans="1:44">
      <c r="B68" s="366" t="s">
        <v>39</v>
      </c>
      <c r="C68" s="33"/>
      <c r="D68" s="33"/>
      <c r="E68" s="33"/>
      <c r="F68" s="33"/>
      <c r="G68" s="33"/>
      <c r="H68" s="360">
        <f>SUM(C9:G67)-SUM(H9:H67)</f>
        <v>0</v>
      </c>
      <c r="I68" s="33"/>
      <c r="J68" s="33"/>
      <c r="K68" s="33"/>
      <c r="L68" s="33"/>
      <c r="M68" s="33"/>
      <c r="N68" s="360">
        <f>SUM(I9:M67)-SUM(N9:N67)</f>
        <v>0</v>
      </c>
      <c r="O68" s="33"/>
      <c r="P68" s="33"/>
      <c r="Q68" s="33"/>
      <c r="R68" s="33"/>
      <c r="S68" s="33"/>
      <c r="T68" s="360">
        <f>SUM(O9:S67)-SUM(T9:T67)</f>
        <v>0</v>
      </c>
      <c r="U68" s="33"/>
      <c r="V68" s="33"/>
      <c r="W68" s="33"/>
      <c r="X68" s="33"/>
      <c r="Y68" s="33"/>
      <c r="Z68" s="360">
        <f>SUM(U9:Y67)-SUM(Z9:Z67)</f>
        <v>0</v>
      </c>
      <c r="AA68" s="269"/>
      <c r="AB68" s="269"/>
      <c r="AC68" s="269"/>
      <c r="AD68" s="269"/>
      <c r="AE68" s="269"/>
      <c r="AF68" s="360">
        <f>SUM(AA9:AE67)-SUM(AF9:AF67)</f>
        <v>0</v>
      </c>
      <c r="AG68" s="60"/>
      <c r="AH68" s="60"/>
      <c r="AI68" s="60"/>
      <c r="AJ68" s="60"/>
      <c r="AK68" s="60"/>
      <c r="AL68" s="60"/>
      <c r="AM68" s="60"/>
      <c r="AN68" s="60"/>
      <c r="AO68" s="35"/>
      <c r="AP68" s="35"/>
      <c r="AQ68" s="35"/>
      <c r="AR68" s="35"/>
    </row>
    <row r="69" spans="1:44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35"/>
      <c r="AP69" s="35"/>
      <c r="AQ69" s="35"/>
      <c r="AR69" s="35"/>
    </row>
    <row r="70" spans="1:44">
      <c r="A70" s="35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35"/>
      <c r="AP70" s="35"/>
      <c r="AQ70" s="35"/>
      <c r="AR70" s="35"/>
    </row>
    <row r="71" spans="1:44" ht="16.5" thickBot="1">
      <c r="A71" s="35"/>
      <c r="B71" s="367" t="s">
        <v>276</v>
      </c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35"/>
      <c r="AP71" s="35"/>
      <c r="AQ71" s="35"/>
      <c r="AR71" s="35"/>
    </row>
    <row r="72" spans="1:44" ht="32.25" thickBot="1">
      <c r="A72" s="35"/>
      <c r="B72" s="306" t="s">
        <v>204</v>
      </c>
      <c r="C72" s="1299">
        <v>2011</v>
      </c>
      <c r="D72" s="1289"/>
      <c r="E72" s="1289"/>
      <c r="F72" s="1289"/>
      <c r="G72" s="1289"/>
      <c r="H72" s="1289"/>
      <c r="I72" s="1299">
        <v>2012</v>
      </c>
      <c r="J72" s="1289"/>
      <c r="K72" s="1289"/>
      <c r="L72" s="1289"/>
      <c r="M72" s="1289"/>
      <c r="N72" s="1290"/>
      <c r="O72" s="1289">
        <v>2013</v>
      </c>
      <c r="P72" s="1289"/>
      <c r="Q72" s="1289"/>
      <c r="R72" s="1289"/>
      <c r="S72" s="1289"/>
      <c r="T72" s="1289"/>
      <c r="U72" s="1299">
        <v>2014</v>
      </c>
      <c r="V72" s="1289"/>
      <c r="W72" s="1289"/>
      <c r="X72" s="1289"/>
      <c r="Y72" s="1289"/>
      <c r="Z72" s="1290"/>
      <c r="AA72" s="1289">
        <v>2015</v>
      </c>
      <c r="AB72" s="1289"/>
      <c r="AC72" s="1289"/>
      <c r="AD72" s="1289"/>
      <c r="AE72" s="1289"/>
      <c r="AF72" s="1289"/>
      <c r="AG72" s="419"/>
      <c r="AH72" s="53"/>
      <c r="AI72" s="53"/>
      <c r="AJ72" s="53"/>
      <c r="AK72" s="53"/>
      <c r="AL72" s="53"/>
      <c r="AM72" s="53"/>
      <c r="AN72" s="53"/>
      <c r="AO72" s="35"/>
      <c r="AP72" s="35"/>
      <c r="AQ72" s="35"/>
      <c r="AR72" s="35"/>
    </row>
    <row r="73" spans="1:44" ht="13.5" thickBot="1">
      <c r="A73" s="35"/>
      <c r="B73" s="307"/>
      <c r="C73" s="1294" t="s">
        <v>270</v>
      </c>
      <c r="D73" s="1294"/>
      <c r="E73" s="1294"/>
      <c r="F73" s="1294"/>
      <c r="G73" s="1294"/>
      <c r="H73" s="1294"/>
      <c r="I73" s="1297" t="s">
        <v>271</v>
      </c>
      <c r="J73" s="1294"/>
      <c r="K73" s="1294"/>
      <c r="L73" s="1294"/>
      <c r="M73" s="1294"/>
      <c r="N73" s="1298"/>
      <c r="O73" s="1294" t="s">
        <v>272</v>
      </c>
      <c r="P73" s="1294"/>
      <c r="Q73" s="1294"/>
      <c r="R73" s="1294"/>
      <c r="S73" s="1294"/>
      <c r="T73" s="1294"/>
      <c r="U73" s="1297" t="s">
        <v>259</v>
      </c>
      <c r="V73" s="1294"/>
      <c r="W73" s="1294"/>
      <c r="X73" s="1294"/>
      <c r="Y73" s="1294"/>
      <c r="Z73" s="1298"/>
      <c r="AA73" s="1289" t="s">
        <v>84</v>
      </c>
      <c r="AB73" s="1289"/>
      <c r="AC73" s="1289"/>
      <c r="AD73" s="1289"/>
      <c r="AE73" s="1289"/>
      <c r="AF73" s="1289"/>
      <c r="AG73" s="419"/>
      <c r="AH73" s="53"/>
      <c r="AI73" s="53"/>
      <c r="AJ73" s="53"/>
      <c r="AK73" s="53"/>
      <c r="AL73" s="53"/>
      <c r="AM73" s="53"/>
      <c r="AN73" s="53"/>
      <c r="AO73" s="35"/>
      <c r="AP73" s="35"/>
      <c r="AQ73" s="35"/>
      <c r="AR73" s="35"/>
    </row>
    <row r="74" spans="1:44" ht="26.25" thickBot="1">
      <c r="A74" s="35"/>
      <c r="B74" s="307"/>
      <c r="C74" s="301" t="s">
        <v>265</v>
      </c>
      <c r="D74" s="302" t="s">
        <v>266</v>
      </c>
      <c r="E74" s="302" t="s">
        <v>267</v>
      </c>
      <c r="F74" s="302" t="s">
        <v>273</v>
      </c>
      <c r="G74" s="302" t="s">
        <v>274</v>
      </c>
      <c r="H74" s="305" t="s">
        <v>0</v>
      </c>
      <c r="I74" s="301" t="s">
        <v>265</v>
      </c>
      <c r="J74" s="302" t="s">
        <v>266</v>
      </c>
      <c r="K74" s="302" t="s">
        <v>267</v>
      </c>
      <c r="L74" s="302" t="s">
        <v>273</v>
      </c>
      <c r="M74" s="302" t="s">
        <v>274</v>
      </c>
      <c r="N74" s="303" t="s">
        <v>0</v>
      </c>
      <c r="O74" s="304" t="s">
        <v>265</v>
      </c>
      <c r="P74" s="302" t="s">
        <v>266</v>
      </c>
      <c r="Q74" s="302" t="s">
        <v>267</v>
      </c>
      <c r="R74" s="302" t="s">
        <v>273</v>
      </c>
      <c r="S74" s="302" t="s">
        <v>274</v>
      </c>
      <c r="T74" s="303" t="s">
        <v>0</v>
      </c>
      <c r="U74" s="301" t="s">
        <v>265</v>
      </c>
      <c r="V74" s="302" t="s">
        <v>266</v>
      </c>
      <c r="W74" s="302" t="s">
        <v>267</v>
      </c>
      <c r="X74" s="302" t="s">
        <v>273</v>
      </c>
      <c r="Y74" s="302" t="s">
        <v>274</v>
      </c>
      <c r="Z74" s="303" t="s">
        <v>0</v>
      </c>
      <c r="AA74" s="301" t="s">
        <v>265</v>
      </c>
      <c r="AB74" s="302" t="s">
        <v>266</v>
      </c>
      <c r="AC74" s="302" t="s">
        <v>267</v>
      </c>
      <c r="AD74" s="302" t="s">
        <v>273</v>
      </c>
      <c r="AE74" s="302" t="s">
        <v>274</v>
      </c>
      <c r="AF74" s="305" t="s">
        <v>0</v>
      </c>
      <c r="AG74" s="419"/>
      <c r="AH74" s="53"/>
      <c r="AI74" s="53"/>
      <c r="AJ74" s="53"/>
      <c r="AK74" s="53"/>
      <c r="AL74" s="53"/>
      <c r="AM74" s="53"/>
      <c r="AN74" s="53"/>
      <c r="AO74" s="35"/>
      <c r="AP74" s="35"/>
      <c r="AQ74" s="35"/>
      <c r="AR74" s="35"/>
    </row>
    <row r="75" spans="1:44">
      <c r="A75" s="35"/>
      <c r="B75" s="309" t="s">
        <v>57</v>
      </c>
      <c r="C75" s="353"/>
      <c r="D75" s="272"/>
      <c r="E75" s="272"/>
      <c r="F75" s="272"/>
      <c r="G75" s="272"/>
      <c r="H75" s="547">
        <v>72132.869999999908</v>
      </c>
      <c r="I75" s="353"/>
      <c r="J75" s="272"/>
      <c r="K75" s="272"/>
      <c r="L75" s="272"/>
      <c r="M75" s="272"/>
      <c r="N75" s="547">
        <v>116280.87999999974</v>
      </c>
      <c r="O75" s="353"/>
      <c r="P75" s="272"/>
      <c r="Q75" s="272"/>
      <c r="R75" s="272"/>
      <c r="S75" s="272"/>
      <c r="T75" s="549">
        <v>130950.55999999963</v>
      </c>
      <c r="U75" s="353"/>
      <c r="V75" s="565"/>
      <c r="W75" s="565"/>
      <c r="X75" s="565"/>
      <c r="Y75" s="565"/>
      <c r="Z75" s="579">
        <v>111374.16000000043</v>
      </c>
      <c r="AA75" s="353"/>
      <c r="AB75" s="272"/>
      <c r="AC75" s="272"/>
      <c r="AD75" s="272"/>
      <c r="AE75" s="272"/>
      <c r="AF75" s="354"/>
      <c r="AG75" s="419"/>
      <c r="AH75" s="53"/>
      <c r="AI75" s="53"/>
      <c r="AJ75" s="53"/>
      <c r="AK75" s="53"/>
      <c r="AL75" s="53"/>
      <c r="AM75" s="53"/>
      <c r="AN75" s="53"/>
      <c r="AO75" s="35"/>
      <c r="AP75" s="35"/>
      <c r="AQ75" s="35"/>
      <c r="AR75" s="35"/>
    </row>
    <row r="76" spans="1:44">
      <c r="A76" s="35"/>
      <c r="B76" s="309" t="s">
        <v>58</v>
      </c>
      <c r="C76" s="353"/>
      <c r="D76" s="272"/>
      <c r="E76" s="272"/>
      <c r="F76" s="272"/>
      <c r="G76" s="272"/>
      <c r="H76" s="547">
        <v>16875</v>
      </c>
      <c r="I76" s="353"/>
      <c r="J76" s="272"/>
      <c r="K76" s="272"/>
      <c r="L76" s="272"/>
      <c r="M76" s="272"/>
      <c r="N76" s="547">
        <v>32120.1</v>
      </c>
      <c r="O76" s="353"/>
      <c r="P76" s="272"/>
      <c r="Q76" s="272"/>
      <c r="R76" s="272"/>
      <c r="S76" s="272"/>
      <c r="T76" s="549">
        <v>19147.590000000004</v>
      </c>
      <c r="U76" s="353"/>
      <c r="V76" s="565"/>
      <c r="W76" s="565"/>
      <c r="X76" s="565"/>
      <c r="Y76" s="565"/>
      <c r="Z76" s="579">
        <v>17694.55999999999</v>
      </c>
      <c r="AA76" s="353"/>
      <c r="AB76" s="272"/>
      <c r="AC76" s="272"/>
      <c r="AD76" s="272"/>
      <c r="AE76" s="272"/>
      <c r="AF76" s="354"/>
      <c r="AG76" s="419"/>
      <c r="AH76" s="53"/>
      <c r="AI76" s="53"/>
      <c r="AJ76" s="53"/>
      <c r="AK76" s="53"/>
      <c r="AL76" s="53"/>
      <c r="AM76" s="53"/>
      <c r="AN76" s="53"/>
      <c r="AO76" s="35"/>
      <c r="AP76" s="35"/>
      <c r="AQ76" s="35"/>
      <c r="AR76" s="35"/>
    </row>
    <row r="77" spans="1:44">
      <c r="A77" s="35"/>
      <c r="B77" s="309" t="s">
        <v>49</v>
      </c>
      <c r="C77" s="353"/>
      <c r="D77" s="272"/>
      <c r="E77" s="272"/>
      <c r="F77" s="272"/>
      <c r="G77" s="272"/>
      <c r="H77" s="547">
        <v>129725.98999999985</v>
      </c>
      <c r="I77" s="353"/>
      <c r="J77" s="272"/>
      <c r="K77" s="272"/>
      <c r="L77" s="272"/>
      <c r="M77" s="272"/>
      <c r="N77" s="547">
        <v>142098.75999999986</v>
      </c>
      <c r="O77" s="353"/>
      <c r="P77" s="272"/>
      <c r="Q77" s="272"/>
      <c r="R77" s="272"/>
      <c r="S77" s="272"/>
      <c r="T77" s="549">
        <v>109572.70000000016</v>
      </c>
      <c r="U77" s="353"/>
      <c r="V77" s="565"/>
      <c r="W77" s="565"/>
      <c r="X77" s="565"/>
      <c r="Y77" s="565"/>
      <c r="Z77" s="580">
        <v>79102.719999999987</v>
      </c>
      <c r="AA77" s="353"/>
      <c r="AB77" s="272"/>
      <c r="AC77" s="272"/>
      <c r="AD77" s="272"/>
      <c r="AE77" s="272"/>
      <c r="AF77" s="354"/>
      <c r="AG77" s="419"/>
      <c r="AH77" s="53"/>
      <c r="AI77" s="53"/>
      <c r="AJ77" s="53"/>
      <c r="AK77" s="53"/>
      <c r="AL77" s="53"/>
      <c r="AM77" s="53"/>
      <c r="AN77" s="53"/>
      <c r="AO77" s="35"/>
      <c r="AP77" s="35"/>
      <c r="AQ77" s="35"/>
      <c r="AR77" s="35"/>
    </row>
    <row r="78" spans="1:44">
      <c r="A78" s="35"/>
      <c r="B78" s="309" t="s">
        <v>50</v>
      </c>
      <c r="C78" s="353"/>
      <c r="D78" s="272"/>
      <c r="E78" s="272"/>
      <c r="F78" s="272"/>
      <c r="G78" s="272"/>
      <c r="H78" s="547">
        <v>355.58</v>
      </c>
      <c r="I78" s="353"/>
      <c r="J78" s="272"/>
      <c r="K78" s="272"/>
      <c r="L78" s="272"/>
      <c r="M78" s="272"/>
      <c r="N78" s="547">
        <v>2235.96</v>
      </c>
      <c r="O78" s="353"/>
      <c r="P78" s="272"/>
      <c r="Q78" s="272"/>
      <c r="R78" s="272"/>
      <c r="S78" s="272"/>
      <c r="T78" s="549">
        <v>774</v>
      </c>
      <c r="U78" s="353"/>
      <c r="V78" s="565"/>
      <c r="W78" s="565"/>
      <c r="X78" s="565"/>
      <c r="Y78" s="565"/>
      <c r="Z78" s="580">
        <v>0</v>
      </c>
      <c r="AA78" s="353"/>
      <c r="AB78" s="272"/>
      <c r="AC78" s="272"/>
      <c r="AD78" s="272"/>
      <c r="AE78" s="272"/>
      <c r="AF78" s="354"/>
      <c r="AG78" s="419"/>
      <c r="AH78" s="360"/>
      <c r="AI78" s="53"/>
      <c r="AJ78" s="53"/>
      <c r="AK78" s="53"/>
      <c r="AL78" s="53"/>
      <c r="AM78" s="53"/>
      <c r="AN78" s="53"/>
      <c r="AO78" s="35"/>
      <c r="AP78" s="35"/>
      <c r="AQ78" s="35"/>
      <c r="AR78" s="35"/>
    </row>
    <row r="79" spans="1:44">
      <c r="A79" s="35"/>
      <c r="B79" s="309" t="s">
        <v>51</v>
      </c>
      <c r="C79" s="353"/>
      <c r="D79" s="272"/>
      <c r="E79" s="272"/>
      <c r="F79" s="272"/>
      <c r="G79" s="272"/>
      <c r="H79" s="547">
        <v>8838.1700000000019</v>
      </c>
      <c r="I79" s="353"/>
      <c r="J79" s="272"/>
      <c r="K79" s="272"/>
      <c r="L79" s="272"/>
      <c r="M79" s="272"/>
      <c r="N79" s="547">
        <v>6761.61</v>
      </c>
      <c r="O79" s="353"/>
      <c r="P79" s="272"/>
      <c r="Q79" s="272"/>
      <c r="R79" s="272"/>
      <c r="S79" s="272"/>
      <c r="T79" s="549">
        <v>4601.7099999999991</v>
      </c>
      <c r="U79" s="353"/>
      <c r="V79" s="565"/>
      <c r="W79" s="565"/>
      <c r="X79" s="565"/>
      <c r="Y79" s="565"/>
      <c r="Z79" s="580">
        <v>3005.94</v>
      </c>
      <c r="AA79" s="353"/>
      <c r="AB79" s="272"/>
      <c r="AC79" s="272"/>
      <c r="AD79" s="272"/>
      <c r="AE79" s="272"/>
      <c r="AF79" s="354"/>
      <c r="AG79" s="419"/>
      <c r="AH79" s="53"/>
      <c r="AI79" s="53"/>
      <c r="AJ79" s="53"/>
      <c r="AK79" s="53"/>
      <c r="AL79" s="53"/>
      <c r="AM79" s="53"/>
      <c r="AN79" s="53"/>
      <c r="AO79" s="35"/>
      <c r="AP79" s="35"/>
      <c r="AQ79" s="35"/>
      <c r="AR79" s="35"/>
    </row>
    <row r="80" spans="1:44">
      <c r="A80" s="35"/>
      <c r="B80" s="309" t="s">
        <v>52</v>
      </c>
      <c r="C80" s="353"/>
      <c r="D80" s="272"/>
      <c r="E80" s="272"/>
      <c r="F80" s="272"/>
      <c r="G80" s="272"/>
      <c r="H80" s="547">
        <v>38766.789999999964</v>
      </c>
      <c r="I80" s="353"/>
      <c r="J80" s="272"/>
      <c r="K80" s="272"/>
      <c r="L80" s="272"/>
      <c r="M80" s="272"/>
      <c r="N80" s="547">
        <v>54595.579999999958</v>
      </c>
      <c r="O80" s="353"/>
      <c r="P80" s="272"/>
      <c r="Q80" s="272"/>
      <c r="R80" s="272"/>
      <c r="S80" s="272"/>
      <c r="T80" s="549">
        <v>45563.4</v>
      </c>
      <c r="U80" s="353"/>
      <c r="V80" s="565"/>
      <c r="W80" s="565"/>
      <c r="X80" s="565"/>
      <c r="Y80" s="565"/>
      <c r="Z80" s="580">
        <v>36597.729999999981</v>
      </c>
      <c r="AA80" s="353"/>
      <c r="AB80" s="272"/>
      <c r="AC80" s="272"/>
      <c r="AD80" s="272"/>
      <c r="AE80" s="272"/>
      <c r="AF80" s="354"/>
      <c r="AG80" s="419"/>
      <c r="AH80" s="53"/>
      <c r="AI80" s="53"/>
      <c r="AJ80" s="53"/>
      <c r="AK80" s="53"/>
      <c r="AL80" s="53"/>
      <c r="AM80" s="53"/>
      <c r="AN80" s="53"/>
      <c r="AO80" s="35"/>
      <c r="AP80" s="35"/>
      <c r="AQ80" s="35"/>
      <c r="AR80" s="35"/>
    </row>
    <row r="81" spans="1:44">
      <c r="A81" s="35"/>
      <c r="B81" s="309" t="s">
        <v>53</v>
      </c>
      <c r="C81" s="353"/>
      <c r="D81" s="272"/>
      <c r="E81" s="272"/>
      <c r="F81" s="272"/>
      <c r="G81" s="272"/>
      <c r="H81" s="547">
        <v>0</v>
      </c>
      <c r="I81" s="353"/>
      <c r="J81" s="272"/>
      <c r="K81" s="272"/>
      <c r="L81" s="272"/>
      <c r="M81" s="272"/>
      <c r="N81" s="547">
        <v>0</v>
      </c>
      <c r="O81" s="353"/>
      <c r="P81" s="272"/>
      <c r="Q81" s="272"/>
      <c r="R81" s="272"/>
      <c r="S81" s="272"/>
      <c r="T81" s="549">
        <v>0</v>
      </c>
      <c r="U81" s="353"/>
      <c r="V81" s="565"/>
      <c r="W81" s="565"/>
      <c r="X81" s="565"/>
      <c r="Y81" s="565"/>
      <c r="Z81" s="580">
        <v>0</v>
      </c>
      <c r="AA81" s="353"/>
      <c r="AB81" s="272"/>
      <c r="AC81" s="272"/>
      <c r="AD81" s="272"/>
      <c r="AE81" s="272"/>
      <c r="AF81" s="354"/>
      <c r="AG81" s="419"/>
      <c r="AH81" s="53"/>
      <c r="AI81" s="53"/>
      <c r="AJ81" s="53"/>
      <c r="AK81" s="53"/>
      <c r="AL81" s="53"/>
      <c r="AM81" s="53"/>
      <c r="AN81" s="53"/>
      <c r="AO81" s="35"/>
      <c r="AP81" s="35"/>
      <c r="AQ81" s="35"/>
      <c r="AR81" s="35"/>
    </row>
    <row r="82" spans="1:44">
      <c r="A82" s="35"/>
      <c r="B82" s="309" t="s">
        <v>54</v>
      </c>
      <c r="C82" s="353"/>
      <c r="D82" s="272"/>
      <c r="E82" s="272"/>
      <c r="F82" s="272"/>
      <c r="G82" s="272"/>
      <c r="H82" s="547">
        <v>4603.8899999999994</v>
      </c>
      <c r="I82" s="353"/>
      <c r="J82" s="272"/>
      <c r="K82" s="272"/>
      <c r="L82" s="272"/>
      <c r="M82" s="272"/>
      <c r="N82" s="547">
        <v>1874.48</v>
      </c>
      <c r="O82" s="353"/>
      <c r="P82" s="272"/>
      <c r="Q82" s="272"/>
      <c r="R82" s="272"/>
      <c r="S82" s="272"/>
      <c r="T82" s="549">
        <v>2919.9599999999996</v>
      </c>
      <c r="U82" s="353"/>
      <c r="V82" s="565"/>
      <c r="W82" s="565"/>
      <c r="X82" s="565"/>
      <c r="Y82" s="565"/>
      <c r="Z82" s="580">
        <v>2321.35</v>
      </c>
      <c r="AA82" s="353"/>
      <c r="AB82" s="272"/>
      <c r="AC82" s="272"/>
      <c r="AD82" s="272"/>
      <c r="AE82" s="272"/>
      <c r="AF82" s="354"/>
      <c r="AG82" s="419"/>
      <c r="AH82" s="53"/>
      <c r="AI82" s="53"/>
      <c r="AJ82" s="53"/>
      <c r="AK82" s="53"/>
      <c r="AL82" s="53"/>
      <c r="AM82" s="53"/>
      <c r="AN82" s="53"/>
      <c r="AO82" s="35"/>
      <c r="AP82" s="35"/>
      <c r="AQ82" s="35"/>
      <c r="AR82" s="35"/>
    </row>
    <row r="83" spans="1:44">
      <c r="A83" s="35"/>
      <c r="B83" s="309" t="s">
        <v>55</v>
      </c>
      <c r="C83" s="353"/>
      <c r="D83" s="272"/>
      <c r="E83" s="272"/>
      <c r="F83" s="272"/>
      <c r="G83" s="272"/>
      <c r="H83" s="547">
        <v>406.75</v>
      </c>
      <c r="I83" s="353"/>
      <c r="J83" s="272"/>
      <c r="K83" s="272"/>
      <c r="L83" s="272"/>
      <c r="M83" s="272"/>
      <c r="N83" s="547">
        <v>426.28</v>
      </c>
      <c r="O83" s="353"/>
      <c r="P83" s="272"/>
      <c r="Q83" s="272"/>
      <c r="R83" s="272"/>
      <c r="S83" s="272"/>
      <c r="T83" s="549">
        <v>4820.3599999999997</v>
      </c>
      <c r="U83" s="353"/>
      <c r="V83" s="565"/>
      <c r="W83" s="565"/>
      <c r="X83" s="565"/>
      <c r="Y83" s="565"/>
      <c r="Z83" s="580">
        <v>1392.99</v>
      </c>
      <c r="AA83" s="353"/>
      <c r="AB83" s="272"/>
      <c r="AC83" s="272"/>
      <c r="AD83" s="272"/>
      <c r="AE83" s="272"/>
      <c r="AF83" s="354"/>
      <c r="AG83" s="419"/>
      <c r="AH83" s="53"/>
      <c r="AI83" s="53"/>
      <c r="AJ83" s="53"/>
      <c r="AK83" s="53"/>
      <c r="AL83" s="53"/>
      <c r="AM83" s="53"/>
      <c r="AN83" s="53"/>
      <c r="AO83" s="35"/>
      <c r="AP83" s="35"/>
      <c r="AQ83" s="35"/>
      <c r="AR83" s="35"/>
    </row>
    <row r="84" spans="1:44">
      <c r="A84" s="35"/>
      <c r="B84" s="309" t="s">
        <v>56</v>
      </c>
      <c r="C84" s="353"/>
      <c r="D84" s="272"/>
      <c r="E84" s="272"/>
      <c r="F84" s="272"/>
      <c r="G84" s="272"/>
      <c r="H84" s="547"/>
      <c r="I84" s="353"/>
      <c r="J84" s="272"/>
      <c r="K84" s="272"/>
      <c r="L84" s="272"/>
      <c r="M84" s="272"/>
      <c r="N84" s="547"/>
      <c r="O84" s="353"/>
      <c r="P84" s="272"/>
      <c r="Q84" s="272"/>
      <c r="R84" s="272"/>
      <c r="S84" s="272"/>
      <c r="T84" s="550"/>
      <c r="U84" s="353"/>
      <c r="V84" s="565"/>
      <c r="W84" s="565"/>
      <c r="X84" s="565"/>
      <c r="Y84" s="565"/>
      <c r="Z84" s="581"/>
      <c r="AA84" s="353"/>
      <c r="AB84" s="272"/>
      <c r="AC84" s="272"/>
      <c r="AD84" s="272"/>
      <c r="AE84" s="272"/>
      <c r="AF84" s="354"/>
      <c r="AG84" s="420"/>
      <c r="AH84" s="77"/>
      <c r="AI84" s="77"/>
      <c r="AJ84" s="77"/>
      <c r="AK84" s="77"/>
      <c r="AL84" s="77"/>
      <c r="AM84" s="77"/>
      <c r="AN84" s="77"/>
      <c r="AO84" s="35"/>
      <c r="AP84" s="35"/>
      <c r="AQ84" s="35"/>
      <c r="AR84" s="35"/>
    </row>
    <row r="85" spans="1:44">
      <c r="A85" s="35"/>
      <c r="B85" s="309"/>
      <c r="C85" s="316"/>
      <c r="D85" s="272"/>
      <c r="E85" s="272"/>
      <c r="F85" s="272"/>
      <c r="G85" s="272"/>
      <c r="H85" s="547"/>
      <c r="I85" s="316"/>
      <c r="J85" s="272"/>
      <c r="K85" s="272"/>
      <c r="L85" s="272"/>
      <c r="M85" s="272"/>
      <c r="N85" s="547"/>
      <c r="O85" s="316"/>
      <c r="P85" s="272"/>
      <c r="Q85" s="272"/>
      <c r="R85" s="272"/>
      <c r="S85" s="272"/>
      <c r="T85" s="550"/>
      <c r="U85" s="316"/>
      <c r="V85" s="565"/>
      <c r="W85" s="565"/>
      <c r="X85" s="565"/>
      <c r="Y85" s="565"/>
      <c r="Z85" s="581"/>
      <c r="AA85" s="316"/>
      <c r="AB85" s="272"/>
      <c r="AC85" s="272"/>
      <c r="AD85" s="272"/>
      <c r="AE85" s="272"/>
      <c r="AF85" s="354"/>
      <c r="AG85" s="423"/>
      <c r="AH85" s="79"/>
      <c r="AI85" s="79"/>
      <c r="AJ85" s="79"/>
      <c r="AK85" s="79"/>
      <c r="AL85" s="79"/>
      <c r="AM85" s="79"/>
      <c r="AN85" s="79"/>
      <c r="AO85" s="35"/>
      <c r="AP85" s="35"/>
      <c r="AQ85" s="35"/>
      <c r="AR85" s="35"/>
    </row>
    <row r="86" spans="1:44">
      <c r="A86" s="35"/>
      <c r="B86" s="311" t="s">
        <v>79</v>
      </c>
      <c r="C86" s="353"/>
      <c r="D86" s="272"/>
      <c r="E86" s="355"/>
      <c r="F86" s="272"/>
      <c r="G86" s="272"/>
      <c r="H86" s="548">
        <v>1047720.4394446181</v>
      </c>
      <c r="I86" s="362"/>
      <c r="J86" s="363"/>
      <c r="K86" s="364"/>
      <c r="L86" s="363"/>
      <c r="M86" s="363"/>
      <c r="N86" s="548">
        <v>1405782.56</v>
      </c>
      <c r="O86" s="353"/>
      <c r="P86" s="272"/>
      <c r="Q86" s="355"/>
      <c r="R86" s="272"/>
      <c r="S86" s="272"/>
      <c r="T86" s="547">
        <v>1381103.5169134599</v>
      </c>
      <c r="U86" s="353"/>
      <c r="V86" s="565"/>
      <c r="W86" s="566"/>
      <c r="X86" s="565"/>
      <c r="Y86" s="565"/>
      <c r="Z86" s="579">
        <v>1020939.825741949</v>
      </c>
      <c r="AA86" s="353"/>
      <c r="AB86" s="272"/>
      <c r="AC86" s="355"/>
      <c r="AD86" s="272"/>
      <c r="AE86" s="272"/>
      <c r="AF86" s="354"/>
      <c r="AG86" s="419"/>
      <c r="AH86" s="53"/>
      <c r="AI86" s="65"/>
      <c r="AJ86" s="65"/>
      <c r="AK86" s="65"/>
      <c r="AL86" s="65"/>
      <c r="AM86" s="65"/>
      <c r="AN86" s="65"/>
      <c r="AO86" s="60"/>
      <c r="AP86" s="60"/>
      <c r="AQ86" s="35"/>
      <c r="AR86" s="35"/>
    </row>
    <row r="87" spans="1:44">
      <c r="A87" s="35"/>
      <c r="B87" s="311" t="s">
        <v>80</v>
      </c>
      <c r="C87" s="353"/>
      <c r="D87" s="272"/>
      <c r="E87" s="355"/>
      <c r="F87" s="272"/>
      <c r="G87" s="272"/>
      <c r="H87" s="548"/>
      <c r="I87" s="362"/>
      <c r="J87" s="363"/>
      <c r="K87" s="364"/>
      <c r="L87" s="363"/>
      <c r="M87" s="363"/>
      <c r="N87" s="548"/>
      <c r="O87" s="353"/>
      <c r="P87" s="272"/>
      <c r="Q87" s="355"/>
      <c r="R87" s="272"/>
      <c r="S87" s="272"/>
      <c r="T87" s="547"/>
      <c r="U87" s="353"/>
      <c r="V87" s="565"/>
      <c r="W87" s="566"/>
      <c r="X87" s="565"/>
      <c r="Y87" s="565"/>
      <c r="Z87" s="579"/>
      <c r="AA87" s="353"/>
      <c r="AB87" s="272"/>
      <c r="AC87" s="355"/>
      <c r="AD87" s="272"/>
      <c r="AE87" s="272"/>
      <c r="AF87" s="354"/>
      <c r="AG87" s="419"/>
      <c r="AH87" s="53"/>
      <c r="AI87" s="53"/>
      <c r="AJ87" s="53"/>
      <c r="AK87" s="53"/>
      <c r="AL87" s="53"/>
      <c r="AM87" s="53"/>
      <c r="AN87" s="53"/>
      <c r="AO87" s="60"/>
      <c r="AP87" s="60"/>
      <c r="AQ87" s="35"/>
      <c r="AR87" s="35"/>
    </row>
    <row r="88" spans="1:44">
      <c r="A88" s="35"/>
      <c r="B88" s="311" t="s">
        <v>81</v>
      </c>
      <c r="C88" s="353"/>
      <c r="D88" s="272"/>
      <c r="E88" s="355"/>
      <c r="F88" s="272"/>
      <c r="G88" s="272"/>
      <c r="H88" s="548">
        <v>233696.71718695428</v>
      </c>
      <c r="I88" s="362"/>
      <c r="J88" s="363"/>
      <c r="K88" s="364"/>
      <c r="L88" s="363"/>
      <c r="M88" s="363"/>
      <c r="N88" s="548">
        <v>250900.8</v>
      </c>
      <c r="O88" s="353"/>
      <c r="P88" s="272"/>
      <c r="Q88" s="355"/>
      <c r="R88" s="272"/>
      <c r="S88" s="272"/>
      <c r="T88" s="547">
        <v>215660.80639780159</v>
      </c>
      <c r="U88" s="353"/>
      <c r="V88" s="565"/>
      <c r="W88" s="566"/>
      <c r="X88" s="565"/>
      <c r="Y88" s="565"/>
      <c r="Z88" s="579">
        <v>138061.61859207452</v>
      </c>
      <c r="AA88" s="353"/>
      <c r="AB88" s="272"/>
      <c r="AC88" s="355"/>
      <c r="AD88" s="272"/>
      <c r="AE88" s="272"/>
      <c r="AF88" s="354"/>
      <c r="AG88" s="419"/>
      <c r="AH88" s="53"/>
      <c r="AI88" s="53"/>
      <c r="AJ88" s="53"/>
      <c r="AK88" s="53"/>
      <c r="AL88" s="53"/>
      <c r="AM88" s="53"/>
      <c r="AN88" s="53"/>
      <c r="AO88" s="60"/>
      <c r="AP88" s="60"/>
      <c r="AQ88" s="35"/>
      <c r="AR88" s="35"/>
    </row>
    <row r="89" spans="1:44">
      <c r="A89" s="35"/>
      <c r="B89" s="312" t="s">
        <v>76</v>
      </c>
      <c r="C89" s="353"/>
      <c r="D89" s="272"/>
      <c r="E89" s="355"/>
      <c r="F89" s="272"/>
      <c r="G89" s="272"/>
      <c r="H89" s="548">
        <v>2232450.5908105229</v>
      </c>
      <c r="I89" s="362"/>
      <c r="J89" s="363"/>
      <c r="K89" s="364"/>
      <c r="L89" s="363"/>
      <c r="M89" s="363"/>
      <c r="N89" s="548">
        <v>2618875.6800000002</v>
      </c>
      <c r="O89" s="353"/>
      <c r="P89" s="272"/>
      <c r="Q89" s="355"/>
      <c r="R89" s="272"/>
      <c r="S89" s="272"/>
      <c r="T89" s="547">
        <v>2039560.4022876348</v>
      </c>
      <c r="U89" s="353"/>
      <c r="V89" s="565"/>
      <c r="W89" s="566"/>
      <c r="X89" s="565"/>
      <c r="Y89" s="565"/>
      <c r="Z89" s="579">
        <v>1542679.5295733793</v>
      </c>
      <c r="AA89" s="353"/>
      <c r="AB89" s="272"/>
      <c r="AC89" s="355"/>
      <c r="AD89" s="272"/>
      <c r="AE89" s="272"/>
      <c r="AF89" s="354"/>
      <c r="AG89" s="419"/>
      <c r="AH89" s="53"/>
      <c r="AI89" s="53"/>
      <c r="AJ89" s="53"/>
      <c r="AK89" s="53"/>
      <c r="AL89" s="53"/>
      <c r="AM89" s="53"/>
      <c r="AN89" s="53"/>
      <c r="AO89" s="60"/>
      <c r="AP89" s="60"/>
      <c r="AQ89" s="35"/>
      <c r="AR89" s="35"/>
    </row>
    <row r="90" spans="1:44">
      <c r="A90" s="35"/>
      <c r="B90" s="312" t="s">
        <v>77</v>
      </c>
      <c r="C90" s="353"/>
      <c r="D90" s="272"/>
      <c r="E90" s="355"/>
      <c r="F90" s="272"/>
      <c r="G90" s="272"/>
      <c r="H90" s="548">
        <v>107416.64474343594</v>
      </c>
      <c r="I90" s="362"/>
      <c r="J90" s="363"/>
      <c r="K90" s="364"/>
      <c r="L90" s="363"/>
      <c r="M90" s="363"/>
      <c r="N90" s="548">
        <v>514987.36</v>
      </c>
      <c r="O90" s="353"/>
      <c r="P90" s="272"/>
      <c r="Q90" s="355"/>
      <c r="R90" s="272"/>
      <c r="S90" s="272"/>
      <c r="T90" s="547">
        <v>533300.35172467178</v>
      </c>
      <c r="U90" s="353"/>
      <c r="V90" s="565"/>
      <c r="W90" s="566"/>
      <c r="X90" s="565"/>
      <c r="Y90" s="565"/>
      <c r="Z90" s="579">
        <v>336912.35711281945</v>
      </c>
      <c r="AA90" s="353"/>
      <c r="AB90" s="272"/>
      <c r="AC90" s="355"/>
      <c r="AD90" s="272"/>
      <c r="AE90" s="272"/>
      <c r="AF90" s="354"/>
      <c r="AG90" s="425"/>
      <c r="AH90" s="64"/>
      <c r="AI90" s="64"/>
      <c r="AJ90" s="64"/>
      <c r="AK90" s="64"/>
      <c r="AL90" s="64"/>
      <c r="AM90" s="64"/>
      <c r="AN90" s="64"/>
      <c r="AO90" s="60"/>
      <c r="AP90" s="60"/>
      <c r="AQ90" s="35"/>
      <c r="AR90" s="35"/>
    </row>
    <row r="91" spans="1:44" s="13" customFormat="1">
      <c r="A91" s="76"/>
      <c r="B91" s="312" t="s">
        <v>78</v>
      </c>
      <c r="C91" s="353"/>
      <c r="D91" s="272"/>
      <c r="E91" s="355"/>
      <c r="F91" s="272"/>
      <c r="G91" s="272"/>
      <c r="H91" s="548">
        <v>682931.00556676416</v>
      </c>
      <c r="I91" s="362"/>
      <c r="J91" s="363"/>
      <c r="K91" s="364"/>
      <c r="L91" s="363"/>
      <c r="M91" s="363"/>
      <c r="N91" s="548">
        <v>20984.83</v>
      </c>
      <c r="O91" s="353"/>
      <c r="P91" s="272"/>
      <c r="Q91" s="355"/>
      <c r="R91" s="272"/>
      <c r="S91" s="272"/>
      <c r="T91" s="547">
        <v>26873.309930237694</v>
      </c>
      <c r="U91" s="353"/>
      <c r="V91" s="565"/>
      <c r="W91" s="566"/>
      <c r="X91" s="565"/>
      <c r="Y91" s="565"/>
      <c r="Z91" s="579">
        <v>0</v>
      </c>
      <c r="AA91" s="353"/>
      <c r="AB91" s="272"/>
      <c r="AC91" s="355"/>
      <c r="AD91" s="272"/>
      <c r="AE91" s="272"/>
      <c r="AF91" s="354"/>
      <c r="AG91" s="420"/>
      <c r="AH91" s="77"/>
      <c r="AI91" s="77"/>
      <c r="AJ91" s="77"/>
      <c r="AK91" s="77"/>
      <c r="AL91" s="77"/>
      <c r="AM91" s="77"/>
      <c r="AN91" s="77"/>
      <c r="AO91" s="86"/>
      <c r="AP91" s="86"/>
      <c r="AQ91" s="76"/>
      <c r="AR91" s="76"/>
    </row>
    <row r="92" spans="1:44">
      <c r="A92" s="35"/>
      <c r="B92" s="312" t="s">
        <v>82</v>
      </c>
      <c r="C92" s="353"/>
      <c r="D92" s="272"/>
      <c r="E92" s="355"/>
      <c r="F92" s="272"/>
      <c r="G92" s="272"/>
      <c r="H92" s="547">
        <v>252383.02224770008</v>
      </c>
      <c r="I92" s="353"/>
      <c r="J92" s="272"/>
      <c r="K92" s="355"/>
      <c r="L92" s="272"/>
      <c r="M92" s="272"/>
      <c r="N92" s="547">
        <v>455948.22</v>
      </c>
      <c r="O92" s="353"/>
      <c r="P92" s="272"/>
      <c r="Q92" s="355"/>
      <c r="R92" s="272"/>
      <c r="S92" s="272"/>
      <c r="T92" s="547">
        <v>206742.60370697358</v>
      </c>
      <c r="U92" s="353"/>
      <c r="V92" s="565"/>
      <c r="W92" s="566"/>
      <c r="X92" s="565"/>
      <c r="Y92" s="565"/>
      <c r="Z92" s="579">
        <v>60913.633533921675</v>
      </c>
      <c r="AA92" s="353"/>
      <c r="AB92" s="272"/>
      <c r="AC92" s="355"/>
      <c r="AD92" s="272"/>
      <c r="AE92" s="272"/>
      <c r="AF92" s="354"/>
      <c r="AG92" s="419"/>
      <c r="AH92" s="53"/>
      <c r="AI92" s="79"/>
      <c r="AJ92" s="79"/>
      <c r="AK92" s="79"/>
      <c r="AL92" s="79"/>
      <c r="AM92" s="79"/>
      <c r="AN92" s="79"/>
      <c r="AO92" s="60"/>
      <c r="AP92" s="60"/>
      <c r="AQ92" s="35"/>
      <c r="AR92" s="35"/>
    </row>
    <row r="93" spans="1:44">
      <c r="A93" s="35"/>
      <c r="B93" s="309" t="s">
        <v>83</v>
      </c>
      <c r="C93" s="353"/>
      <c r="D93" s="272"/>
      <c r="E93" s="272"/>
      <c r="F93" s="272"/>
      <c r="G93" s="272"/>
      <c r="H93" s="547"/>
      <c r="I93" s="353"/>
      <c r="J93" s="272"/>
      <c r="K93" s="272"/>
      <c r="L93" s="272"/>
      <c r="M93" s="272"/>
      <c r="N93" s="547"/>
      <c r="O93" s="353"/>
      <c r="P93" s="272"/>
      <c r="Q93" s="272"/>
      <c r="R93" s="272"/>
      <c r="S93" s="272"/>
      <c r="T93" s="550"/>
      <c r="U93" s="353"/>
      <c r="V93" s="565"/>
      <c r="W93" s="565"/>
      <c r="X93" s="565"/>
      <c r="Y93" s="565"/>
      <c r="Z93" s="581"/>
      <c r="AA93" s="353"/>
      <c r="AB93" s="272"/>
      <c r="AC93" s="272"/>
      <c r="AD93" s="272"/>
      <c r="AE93" s="272"/>
      <c r="AF93" s="354"/>
      <c r="AG93" s="418"/>
      <c r="AH93" s="60"/>
      <c r="AI93" s="60"/>
      <c r="AJ93" s="60"/>
      <c r="AK93" s="60"/>
      <c r="AL93" s="60"/>
      <c r="AM93" s="60"/>
      <c r="AN93" s="60"/>
      <c r="AO93" s="60"/>
      <c r="AP93" s="60"/>
      <c r="AQ93" s="35"/>
      <c r="AR93" s="35"/>
    </row>
    <row r="94" spans="1:44">
      <c r="A94" s="35"/>
      <c r="B94" s="309" t="s">
        <v>404</v>
      </c>
      <c r="C94" s="353"/>
      <c r="D94" s="565"/>
      <c r="E94" s="565"/>
      <c r="F94" s="565"/>
      <c r="G94" s="565"/>
      <c r="H94" s="686"/>
      <c r="I94" s="353"/>
      <c r="J94" s="565"/>
      <c r="K94" s="565"/>
      <c r="L94" s="565"/>
      <c r="M94" s="565"/>
      <c r="N94" s="686"/>
      <c r="O94" s="353"/>
      <c r="P94" s="565"/>
      <c r="Q94" s="565"/>
      <c r="R94" s="565"/>
      <c r="S94" s="565"/>
      <c r="T94" s="687"/>
      <c r="U94" s="353"/>
      <c r="V94" s="565"/>
      <c r="W94" s="565"/>
      <c r="X94" s="565"/>
      <c r="Y94" s="565"/>
      <c r="Z94" s="581"/>
      <c r="AA94" s="353"/>
      <c r="AB94" s="565"/>
      <c r="AC94" s="565"/>
      <c r="AD94" s="565"/>
      <c r="AE94" s="565"/>
      <c r="AF94" s="680"/>
      <c r="AG94" s="418"/>
      <c r="AH94" s="60"/>
      <c r="AI94" s="60"/>
      <c r="AJ94" s="60"/>
      <c r="AK94" s="60"/>
      <c r="AL94" s="60"/>
      <c r="AM94" s="60"/>
      <c r="AN94" s="60"/>
      <c r="AO94" s="60"/>
      <c r="AP94" s="60"/>
      <c r="AQ94" s="35"/>
      <c r="AR94" s="35"/>
    </row>
    <row r="95" spans="1:44">
      <c r="A95" s="35"/>
      <c r="B95" s="309" t="s">
        <v>407</v>
      </c>
      <c r="C95" s="353"/>
      <c r="D95" s="565"/>
      <c r="E95" s="565"/>
      <c r="F95" s="565"/>
      <c r="G95" s="565"/>
      <c r="H95" s="686"/>
      <c r="I95" s="353"/>
      <c r="J95" s="565"/>
      <c r="K95" s="565"/>
      <c r="L95" s="565"/>
      <c r="M95" s="565"/>
      <c r="N95" s="686"/>
      <c r="O95" s="353"/>
      <c r="P95" s="565"/>
      <c r="Q95" s="565"/>
      <c r="R95" s="565"/>
      <c r="S95" s="565"/>
      <c r="T95" s="687"/>
      <c r="U95" s="353"/>
      <c r="V95" s="565"/>
      <c r="W95" s="565"/>
      <c r="X95" s="565"/>
      <c r="Y95" s="565"/>
      <c r="Z95" s="581"/>
      <c r="AA95" s="353"/>
      <c r="AB95" s="565"/>
      <c r="AC95" s="565"/>
      <c r="AD95" s="565"/>
      <c r="AE95" s="565"/>
      <c r="AF95" s="680"/>
      <c r="AG95" s="418"/>
      <c r="AH95" s="60"/>
      <c r="AI95" s="60"/>
      <c r="AJ95" s="60"/>
      <c r="AK95" s="60"/>
      <c r="AL95" s="60"/>
      <c r="AM95" s="60"/>
      <c r="AN95" s="60"/>
      <c r="AO95" s="60"/>
      <c r="AP95" s="60"/>
      <c r="AQ95" s="35"/>
      <c r="AR95" s="35"/>
    </row>
    <row r="96" spans="1:44">
      <c r="A96" s="35"/>
      <c r="B96" s="309"/>
      <c r="C96" s="353"/>
      <c r="D96" s="272"/>
      <c r="E96" s="272"/>
      <c r="F96" s="272"/>
      <c r="G96" s="272"/>
      <c r="H96" s="547"/>
      <c r="I96" s="353"/>
      <c r="J96" s="272"/>
      <c r="K96" s="272"/>
      <c r="L96" s="272"/>
      <c r="M96" s="272"/>
      <c r="N96" s="547"/>
      <c r="O96" s="353"/>
      <c r="P96" s="272"/>
      <c r="Q96" s="272"/>
      <c r="R96" s="272"/>
      <c r="S96" s="272"/>
      <c r="T96" s="550"/>
      <c r="U96" s="353"/>
      <c r="V96" s="565"/>
      <c r="W96" s="565"/>
      <c r="X96" s="565"/>
      <c r="Y96" s="565"/>
      <c r="Z96" s="581"/>
      <c r="AA96" s="353"/>
      <c r="AB96" s="272"/>
      <c r="AC96" s="272"/>
      <c r="AD96" s="272"/>
      <c r="AE96" s="272"/>
      <c r="AF96" s="354"/>
      <c r="AG96" s="418"/>
      <c r="AH96" s="60"/>
      <c r="AI96" s="60"/>
      <c r="AJ96" s="60"/>
      <c r="AK96" s="60"/>
      <c r="AL96" s="60"/>
      <c r="AM96" s="60"/>
      <c r="AN96" s="60"/>
      <c r="AO96" s="60"/>
      <c r="AP96" s="60"/>
      <c r="AQ96" s="35"/>
      <c r="AR96" s="35"/>
    </row>
    <row r="97" spans="1:44">
      <c r="A97" s="35"/>
      <c r="B97" s="309" t="s">
        <v>59</v>
      </c>
      <c r="C97" s="353"/>
      <c r="D97" s="272"/>
      <c r="E97" s="272"/>
      <c r="F97" s="272"/>
      <c r="G97" s="272"/>
      <c r="H97" s="547">
        <v>3295487.9199999976</v>
      </c>
      <c r="I97" s="353"/>
      <c r="J97" s="272"/>
      <c r="K97" s="272"/>
      <c r="L97" s="272"/>
      <c r="M97" s="272"/>
      <c r="N97" s="547">
        <v>3901430.8300002115</v>
      </c>
      <c r="O97" s="353"/>
      <c r="P97" s="272"/>
      <c r="Q97" s="272"/>
      <c r="R97" s="272"/>
      <c r="S97" s="272"/>
      <c r="T97" s="549">
        <v>2593910.9499999522</v>
      </c>
      <c r="U97" s="353"/>
      <c r="V97" s="565"/>
      <c r="W97" s="565"/>
      <c r="X97" s="565"/>
      <c r="Y97" s="565"/>
      <c r="Z97" s="580">
        <v>2844835.7099999986</v>
      </c>
      <c r="AA97" s="353"/>
      <c r="AB97" s="272"/>
      <c r="AC97" s="272"/>
      <c r="AD97" s="272"/>
      <c r="AE97" s="272"/>
      <c r="AF97" s="354"/>
      <c r="AG97" s="419"/>
      <c r="AH97" s="53"/>
      <c r="AI97" s="53"/>
      <c r="AJ97" s="53"/>
      <c r="AK97" s="53"/>
      <c r="AL97" s="53"/>
      <c r="AM97" s="53"/>
      <c r="AN97" s="53"/>
      <c r="AO97" s="60"/>
      <c r="AP97" s="60"/>
      <c r="AQ97" s="35"/>
      <c r="AR97" s="35"/>
    </row>
    <row r="98" spans="1:44">
      <c r="A98" s="35"/>
      <c r="B98" s="309" t="s">
        <v>60</v>
      </c>
      <c r="C98" s="353"/>
      <c r="D98" s="272"/>
      <c r="E98" s="272"/>
      <c r="F98" s="272"/>
      <c r="G98" s="272"/>
      <c r="H98" s="547">
        <v>263336.49000000261</v>
      </c>
      <c r="I98" s="353"/>
      <c r="J98" s="272"/>
      <c r="K98" s="272"/>
      <c r="L98" s="272"/>
      <c r="M98" s="272"/>
      <c r="N98" s="547">
        <v>393389.34999999875</v>
      </c>
      <c r="O98" s="353"/>
      <c r="P98" s="272"/>
      <c r="Q98" s="272"/>
      <c r="R98" s="272"/>
      <c r="S98" s="272"/>
      <c r="T98" s="549">
        <v>277741.24999999901</v>
      </c>
      <c r="U98" s="353"/>
      <c r="V98" s="565"/>
      <c r="W98" s="565"/>
      <c r="X98" s="565"/>
      <c r="Y98" s="565"/>
      <c r="Z98" s="580">
        <v>547319.82999999612</v>
      </c>
      <c r="AA98" s="353"/>
      <c r="AB98" s="272"/>
      <c r="AC98" s="272"/>
      <c r="AD98" s="272"/>
      <c r="AE98" s="272"/>
      <c r="AF98" s="354"/>
      <c r="AG98" s="424"/>
      <c r="AH98" s="65"/>
      <c r="AI98" s="65"/>
      <c r="AJ98" s="65"/>
      <c r="AK98" s="65"/>
      <c r="AL98" s="65"/>
      <c r="AM98" s="65"/>
      <c r="AN98" s="65"/>
      <c r="AO98" s="60"/>
      <c r="AP98" s="60"/>
      <c r="AQ98" s="35"/>
      <c r="AR98" s="35"/>
    </row>
    <row r="99" spans="1:44">
      <c r="A99" s="35"/>
      <c r="B99" s="309" t="s">
        <v>61</v>
      </c>
      <c r="C99" s="353"/>
      <c r="D99" s="272"/>
      <c r="E99" s="272"/>
      <c r="F99" s="272"/>
      <c r="G99" s="272"/>
      <c r="H99" s="547">
        <v>240989.08000000057</v>
      </c>
      <c r="I99" s="353"/>
      <c r="J99" s="272"/>
      <c r="K99" s="272"/>
      <c r="L99" s="272"/>
      <c r="M99" s="272"/>
      <c r="N99" s="547">
        <v>200415.66999999943</v>
      </c>
      <c r="O99" s="353"/>
      <c r="P99" s="272"/>
      <c r="Q99" s="272"/>
      <c r="R99" s="272"/>
      <c r="S99" s="272"/>
      <c r="T99" s="549">
        <v>169105.00000000006</v>
      </c>
      <c r="U99" s="353"/>
      <c r="V99" s="565"/>
      <c r="W99" s="565"/>
      <c r="X99" s="565"/>
      <c r="Y99" s="565"/>
      <c r="Z99" s="580">
        <v>122058.29000000034</v>
      </c>
      <c r="AA99" s="353"/>
      <c r="AB99" s="272"/>
      <c r="AC99" s="272"/>
      <c r="AD99" s="272"/>
      <c r="AE99" s="272"/>
      <c r="AF99" s="354"/>
      <c r="AG99" s="419"/>
      <c r="AH99" s="53"/>
      <c r="AI99" s="65"/>
      <c r="AJ99" s="65"/>
      <c r="AK99" s="65"/>
      <c r="AL99" s="65"/>
      <c r="AM99" s="65"/>
      <c r="AN99" s="65"/>
      <c r="AO99" s="60"/>
      <c r="AP99" s="60"/>
      <c r="AQ99" s="35"/>
      <c r="AR99" s="35"/>
    </row>
    <row r="100" spans="1:44">
      <c r="A100" s="35"/>
      <c r="B100" s="309" t="s">
        <v>62</v>
      </c>
      <c r="C100" s="353"/>
      <c r="D100" s="272"/>
      <c r="E100" s="272"/>
      <c r="F100" s="272"/>
      <c r="G100" s="272"/>
      <c r="H100" s="547">
        <v>5727.52</v>
      </c>
      <c r="I100" s="353"/>
      <c r="J100" s="272"/>
      <c r="K100" s="272"/>
      <c r="L100" s="272"/>
      <c r="M100" s="272"/>
      <c r="N100" s="547">
        <v>1245.5999999999999</v>
      </c>
      <c r="O100" s="353"/>
      <c r="P100" s="272"/>
      <c r="Q100" s="272"/>
      <c r="R100" s="272"/>
      <c r="S100" s="272"/>
      <c r="T100" s="549">
        <v>5418.92</v>
      </c>
      <c r="U100" s="353"/>
      <c r="V100" s="565"/>
      <c r="W100" s="565"/>
      <c r="X100" s="565"/>
      <c r="Y100" s="565"/>
      <c r="Z100" s="580">
        <v>2429.5099999999998</v>
      </c>
      <c r="AA100" s="353"/>
      <c r="AB100" s="272"/>
      <c r="AC100" s="272"/>
      <c r="AD100" s="272"/>
      <c r="AE100" s="272"/>
      <c r="AF100" s="354"/>
      <c r="AG100" s="424"/>
      <c r="AH100" s="65"/>
      <c r="AI100" s="65"/>
      <c r="AJ100" s="65"/>
      <c r="AK100" s="65"/>
      <c r="AL100" s="65"/>
      <c r="AM100" s="65"/>
      <c r="AN100" s="65"/>
      <c r="AO100" s="60"/>
      <c r="AP100" s="60"/>
      <c r="AQ100" s="35"/>
      <c r="AR100" s="35"/>
    </row>
    <row r="101" spans="1:44">
      <c r="A101" s="35"/>
      <c r="B101" s="313"/>
      <c r="C101" s="353"/>
      <c r="D101" s="272"/>
      <c r="E101" s="272"/>
      <c r="F101" s="272"/>
      <c r="G101" s="272"/>
      <c r="H101" s="547"/>
      <c r="I101" s="353"/>
      <c r="J101" s="272"/>
      <c r="K101" s="272"/>
      <c r="L101" s="272"/>
      <c r="M101" s="272"/>
      <c r="N101" s="547"/>
      <c r="O101" s="353"/>
      <c r="P101" s="272"/>
      <c r="Q101" s="272"/>
      <c r="R101" s="272"/>
      <c r="S101" s="272"/>
      <c r="T101" s="550"/>
      <c r="U101" s="353"/>
      <c r="V101" s="565"/>
      <c r="W101" s="565"/>
      <c r="X101" s="565"/>
      <c r="Y101" s="565"/>
      <c r="Z101" s="581"/>
      <c r="AA101" s="353"/>
      <c r="AB101" s="272"/>
      <c r="AC101" s="272"/>
      <c r="AD101" s="272"/>
      <c r="AE101" s="272"/>
      <c r="AF101" s="354"/>
      <c r="AG101" s="419"/>
      <c r="AH101" s="53"/>
      <c r="AI101" s="53"/>
      <c r="AJ101" s="53"/>
      <c r="AK101" s="53"/>
      <c r="AL101" s="53"/>
      <c r="AM101" s="53"/>
      <c r="AN101" s="53"/>
      <c r="AO101" s="60"/>
      <c r="AP101" s="60"/>
      <c r="AQ101" s="35"/>
      <c r="AR101" s="35"/>
    </row>
    <row r="102" spans="1:44">
      <c r="A102" s="35"/>
      <c r="B102" s="309" t="s">
        <v>63</v>
      </c>
      <c r="C102" s="353"/>
      <c r="D102" s="272"/>
      <c r="E102" s="272"/>
      <c r="F102" s="272"/>
      <c r="G102" s="272"/>
      <c r="H102" s="547">
        <v>0</v>
      </c>
      <c r="I102" s="353"/>
      <c r="J102" s="272"/>
      <c r="K102" s="272"/>
      <c r="L102" s="272"/>
      <c r="M102" s="272"/>
      <c r="N102" s="547">
        <v>0</v>
      </c>
      <c r="O102" s="353"/>
      <c r="P102" s="272"/>
      <c r="Q102" s="272"/>
      <c r="R102" s="272"/>
      <c r="S102" s="272"/>
      <c r="T102" s="549">
        <v>0</v>
      </c>
      <c r="U102" s="353"/>
      <c r="V102" s="565"/>
      <c r="W102" s="565"/>
      <c r="X102" s="565"/>
      <c r="Y102" s="565"/>
      <c r="Z102" s="580">
        <v>0</v>
      </c>
      <c r="AA102" s="353"/>
      <c r="AB102" s="272"/>
      <c r="AC102" s="272"/>
      <c r="AD102" s="272"/>
      <c r="AE102" s="272"/>
      <c r="AF102" s="354"/>
      <c r="AG102" s="419"/>
      <c r="AH102" s="53"/>
      <c r="AI102" s="65"/>
      <c r="AJ102" s="53"/>
      <c r="AK102" s="53"/>
      <c r="AL102" s="53"/>
      <c r="AM102" s="53"/>
      <c r="AN102" s="53"/>
      <c r="AO102" s="60"/>
      <c r="AP102" s="60"/>
      <c r="AQ102" s="35"/>
      <c r="AR102" s="35"/>
    </row>
    <row r="103" spans="1:44">
      <c r="A103" s="35"/>
      <c r="B103" s="309" t="s">
        <v>64</v>
      </c>
      <c r="C103" s="353"/>
      <c r="D103" s="272"/>
      <c r="E103" s="272"/>
      <c r="F103" s="272"/>
      <c r="G103" s="272"/>
      <c r="H103" s="547">
        <v>68375.22</v>
      </c>
      <c r="I103" s="353"/>
      <c r="J103" s="272"/>
      <c r="K103" s="272"/>
      <c r="L103" s="272"/>
      <c r="M103" s="272"/>
      <c r="N103" s="547">
        <v>101896.45000000004</v>
      </c>
      <c r="O103" s="353"/>
      <c r="P103" s="272"/>
      <c r="Q103" s="272"/>
      <c r="R103" s="272"/>
      <c r="S103" s="272"/>
      <c r="T103" s="549">
        <v>87346.559999999998</v>
      </c>
      <c r="U103" s="353"/>
      <c r="V103" s="565"/>
      <c r="W103" s="565"/>
      <c r="X103" s="565"/>
      <c r="Y103" s="565"/>
      <c r="Z103" s="580">
        <v>302403.5500000001</v>
      </c>
      <c r="AA103" s="353"/>
      <c r="AB103" s="272"/>
      <c r="AC103" s="272"/>
      <c r="AD103" s="272"/>
      <c r="AE103" s="272"/>
      <c r="AF103" s="354"/>
      <c r="AG103" s="419"/>
      <c r="AH103" s="53"/>
      <c r="AI103" s="53"/>
      <c r="AJ103" s="53"/>
      <c r="AK103" s="53"/>
      <c r="AL103" s="53"/>
      <c r="AM103" s="53"/>
      <c r="AN103" s="53"/>
      <c r="AO103" s="60"/>
      <c r="AP103" s="60"/>
      <c r="AQ103" s="35"/>
      <c r="AR103" s="35"/>
    </row>
    <row r="104" spans="1:44">
      <c r="A104" s="35"/>
      <c r="B104" s="309" t="s">
        <v>65</v>
      </c>
      <c r="C104" s="353"/>
      <c r="D104" s="272"/>
      <c r="E104" s="272"/>
      <c r="F104" s="272"/>
      <c r="G104" s="272"/>
      <c r="H104" s="547">
        <v>0</v>
      </c>
      <c r="I104" s="353"/>
      <c r="J104" s="272"/>
      <c r="K104" s="272"/>
      <c r="L104" s="272"/>
      <c r="M104" s="272"/>
      <c r="N104" s="547">
        <v>0</v>
      </c>
      <c r="O104" s="353"/>
      <c r="P104" s="272"/>
      <c r="Q104" s="272"/>
      <c r="R104" s="272"/>
      <c r="S104" s="272"/>
      <c r="T104" s="549">
        <v>0</v>
      </c>
      <c r="U104" s="353"/>
      <c r="V104" s="565"/>
      <c r="W104" s="565"/>
      <c r="X104" s="565"/>
      <c r="Y104" s="565"/>
      <c r="Z104" s="580">
        <v>0</v>
      </c>
      <c r="AA104" s="353"/>
      <c r="AB104" s="272"/>
      <c r="AC104" s="272"/>
      <c r="AD104" s="272"/>
      <c r="AE104" s="272"/>
      <c r="AF104" s="354"/>
      <c r="AG104" s="419"/>
      <c r="AH104" s="53"/>
      <c r="AI104" s="53"/>
      <c r="AJ104" s="53"/>
      <c r="AK104" s="53"/>
      <c r="AL104" s="53"/>
      <c r="AM104" s="53"/>
      <c r="AN104" s="53"/>
      <c r="AO104" s="60"/>
      <c r="AP104" s="60"/>
      <c r="AQ104" s="35"/>
      <c r="AR104" s="35"/>
    </row>
    <row r="105" spans="1:44">
      <c r="A105" s="35"/>
      <c r="B105" s="313"/>
      <c r="C105" s="353"/>
      <c r="D105" s="272"/>
      <c r="E105" s="272"/>
      <c r="F105" s="272"/>
      <c r="G105" s="272"/>
      <c r="H105" s="547"/>
      <c r="I105" s="353"/>
      <c r="J105" s="272"/>
      <c r="K105" s="272"/>
      <c r="L105" s="272"/>
      <c r="M105" s="272"/>
      <c r="N105" s="547"/>
      <c r="O105" s="353"/>
      <c r="P105" s="272"/>
      <c r="Q105" s="272"/>
      <c r="R105" s="272"/>
      <c r="S105" s="272"/>
      <c r="T105" s="550"/>
      <c r="U105" s="353"/>
      <c r="V105" s="565"/>
      <c r="W105" s="565"/>
      <c r="X105" s="565"/>
      <c r="Y105" s="565"/>
      <c r="Z105" s="581"/>
      <c r="AA105" s="353"/>
      <c r="AB105" s="272"/>
      <c r="AC105" s="272"/>
      <c r="AD105" s="272"/>
      <c r="AE105" s="272"/>
      <c r="AF105" s="354"/>
      <c r="AG105" s="420"/>
      <c r="AH105" s="77"/>
      <c r="AI105" s="77"/>
      <c r="AJ105" s="77"/>
      <c r="AK105" s="77"/>
      <c r="AL105" s="77"/>
      <c r="AM105" s="77"/>
      <c r="AN105" s="77"/>
      <c r="AO105" s="60"/>
      <c r="AP105" s="60"/>
      <c r="AQ105" s="35"/>
      <c r="AR105" s="35"/>
    </row>
    <row r="106" spans="1:44">
      <c r="A106" s="35"/>
      <c r="B106" s="313" t="s">
        <v>74</v>
      </c>
      <c r="C106" s="353"/>
      <c r="D106" s="272"/>
      <c r="E106" s="272"/>
      <c r="F106" s="272"/>
      <c r="G106" s="272"/>
      <c r="H106" s="547">
        <v>4371387.0500000007</v>
      </c>
      <c r="I106" s="353"/>
      <c r="J106" s="272"/>
      <c r="K106" s="272"/>
      <c r="L106" s="272"/>
      <c r="M106" s="272"/>
      <c r="N106" s="547">
        <v>4882724.2299999995</v>
      </c>
      <c r="O106" s="353"/>
      <c r="P106" s="272"/>
      <c r="Q106" s="272"/>
      <c r="R106" s="272"/>
      <c r="S106" s="272"/>
      <c r="T106" s="547">
        <v>2846442.96</v>
      </c>
      <c r="U106" s="353"/>
      <c r="V106" s="565"/>
      <c r="W106" s="565"/>
      <c r="X106" s="565"/>
      <c r="Y106" s="565"/>
      <c r="Z106" s="579">
        <v>2597998.0529999998</v>
      </c>
      <c r="AA106" s="353"/>
      <c r="AB106" s="272"/>
      <c r="AC106" s="272"/>
      <c r="AD106" s="272"/>
      <c r="AE106" s="272"/>
      <c r="AF106" s="354"/>
      <c r="AG106" s="419"/>
      <c r="AH106" s="53"/>
      <c r="AI106" s="79"/>
      <c r="AJ106" s="79"/>
      <c r="AK106" s="79"/>
      <c r="AL106" s="79"/>
      <c r="AM106" s="79"/>
      <c r="AN106" s="79"/>
      <c r="AO106" s="60"/>
      <c r="AP106" s="60"/>
      <c r="AQ106" s="35"/>
      <c r="AR106" s="35"/>
    </row>
    <row r="107" spans="1:44">
      <c r="A107" s="35"/>
      <c r="B107" s="313" t="s">
        <v>75</v>
      </c>
      <c r="C107" s="353"/>
      <c r="D107" s="272"/>
      <c r="E107" s="272"/>
      <c r="F107" s="272"/>
      <c r="G107" s="272"/>
      <c r="H107" s="547">
        <v>8582.18</v>
      </c>
      <c r="I107" s="353"/>
      <c r="J107" s="272"/>
      <c r="K107" s="272"/>
      <c r="L107" s="272"/>
      <c r="M107" s="272"/>
      <c r="N107" s="547">
        <v>3684.5900000000006</v>
      </c>
      <c r="O107" s="353"/>
      <c r="P107" s="272"/>
      <c r="Q107" s="272"/>
      <c r="R107" s="272"/>
      <c r="S107" s="272"/>
      <c r="T107" s="547">
        <v>960.28</v>
      </c>
      <c r="U107" s="353"/>
      <c r="V107" s="565"/>
      <c r="W107" s="565"/>
      <c r="X107" s="565"/>
      <c r="Y107" s="565"/>
      <c r="Z107" s="579">
        <v>2490.8900000000003</v>
      </c>
      <c r="AA107" s="353"/>
      <c r="AB107" s="272"/>
      <c r="AC107" s="272"/>
      <c r="AD107" s="272"/>
      <c r="AE107" s="272"/>
      <c r="AF107" s="354"/>
      <c r="AG107" s="418"/>
      <c r="AH107" s="60"/>
      <c r="AI107" s="60"/>
      <c r="AJ107" s="60"/>
      <c r="AK107" s="60"/>
      <c r="AL107" s="60"/>
      <c r="AM107" s="60"/>
      <c r="AN107" s="60"/>
      <c r="AO107" s="35"/>
      <c r="AP107" s="35"/>
      <c r="AQ107" s="35"/>
      <c r="AR107" s="35"/>
    </row>
    <row r="108" spans="1:44">
      <c r="A108" s="35"/>
      <c r="B108" s="310"/>
      <c r="C108" s="353"/>
      <c r="D108" s="272"/>
      <c r="E108" s="272"/>
      <c r="F108" s="272"/>
      <c r="G108" s="272"/>
      <c r="H108" s="547"/>
      <c r="I108" s="353"/>
      <c r="J108" s="272"/>
      <c r="K108" s="272"/>
      <c r="L108" s="272"/>
      <c r="M108" s="272"/>
      <c r="N108" s="547"/>
      <c r="O108" s="353"/>
      <c r="P108" s="272"/>
      <c r="Q108" s="272"/>
      <c r="R108" s="272"/>
      <c r="S108" s="272"/>
      <c r="T108" s="550"/>
      <c r="U108" s="353"/>
      <c r="V108" s="565"/>
      <c r="W108" s="565"/>
      <c r="X108" s="565"/>
      <c r="Y108" s="565"/>
      <c r="Z108" s="581"/>
      <c r="AA108" s="353"/>
      <c r="AB108" s="272"/>
      <c r="AC108" s="272"/>
      <c r="AD108" s="272"/>
      <c r="AE108" s="272"/>
      <c r="AF108" s="354"/>
      <c r="AG108" s="418"/>
      <c r="AH108" s="60"/>
      <c r="AI108" s="60"/>
      <c r="AJ108" s="60"/>
      <c r="AK108" s="60"/>
      <c r="AL108" s="60"/>
      <c r="AM108" s="60"/>
      <c r="AN108" s="60"/>
      <c r="AO108" s="35"/>
      <c r="AP108" s="35"/>
      <c r="AQ108" s="35"/>
      <c r="AR108" s="35"/>
    </row>
    <row r="109" spans="1:44">
      <c r="A109" s="76"/>
      <c r="B109" s="309" t="s">
        <v>66</v>
      </c>
      <c r="C109" s="353"/>
      <c r="D109" s="272"/>
      <c r="E109" s="272"/>
      <c r="F109" s="272"/>
      <c r="G109" s="272"/>
      <c r="H109" s="547"/>
      <c r="I109" s="353"/>
      <c r="J109" s="272"/>
      <c r="K109" s="272"/>
      <c r="L109" s="272"/>
      <c r="M109" s="272"/>
      <c r="N109" s="547"/>
      <c r="O109" s="353"/>
      <c r="P109" s="272"/>
      <c r="Q109" s="272"/>
      <c r="R109" s="272"/>
      <c r="S109" s="272"/>
      <c r="T109" s="550"/>
      <c r="U109" s="353"/>
      <c r="V109" s="565"/>
      <c r="W109" s="565"/>
      <c r="X109" s="565"/>
      <c r="Y109" s="565"/>
      <c r="Z109" s="581"/>
      <c r="AA109" s="353"/>
      <c r="AB109" s="272"/>
      <c r="AC109" s="272"/>
      <c r="AD109" s="272"/>
      <c r="AE109" s="272"/>
      <c r="AF109" s="354"/>
      <c r="AG109" s="418"/>
      <c r="AH109" s="60"/>
      <c r="AI109" s="60"/>
      <c r="AJ109" s="60"/>
      <c r="AK109" s="60"/>
      <c r="AL109" s="60"/>
      <c r="AM109" s="60"/>
      <c r="AN109" s="60"/>
      <c r="AO109" s="35"/>
      <c r="AP109" s="35"/>
      <c r="AQ109" s="35"/>
      <c r="AR109" s="35"/>
    </row>
    <row r="110" spans="1:44">
      <c r="A110" s="35"/>
      <c r="B110" s="314" t="s">
        <v>67</v>
      </c>
      <c r="C110" s="353"/>
      <c r="D110" s="355"/>
      <c r="E110" s="272"/>
      <c r="F110" s="272"/>
      <c r="G110" s="272"/>
      <c r="H110" s="547">
        <v>4737082.1200000029</v>
      </c>
      <c r="I110" s="353"/>
      <c r="J110" s="355"/>
      <c r="K110" s="272"/>
      <c r="L110" s="272"/>
      <c r="M110" s="272"/>
      <c r="N110" s="547">
        <v>4502065.9799999995</v>
      </c>
      <c r="O110" s="353"/>
      <c r="P110" s="355"/>
      <c r="Q110" s="272"/>
      <c r="R110" s="272"/>
      <c r="S110" s="272"/>
      <c r="T110" s="547">
        <v>4244056.089999998</v>
      </c>
      <c r="U110" s="353"/>
      <c r="V110" s="566"/>
      <c r="W110" s="565"/>
      <c r="X110" s="565"/>
      <c r="Y110" s="565"/>
      <c r="Z110" s="579">
        <v>4844218.4300000016</v>
      </c>
      <c r="AA110" s="353"/>
      <c r="AB110" s="355"/>
      <c r="AC110" s="272"/>
      <c r="AD110" s="272"/>
      <c r="AE110" s="272"/>
      <c r="AF110" s="354"/>
      <c r="AG110" s="419"/>
      <c r="AH110" s="53"/>
      <c r="AI110" s="60"/>
      <c r="AJ110" s="60"/>
      <c r="AK110" s="60"/>
      <c r="AL110" s="60"/>
      <c r="AM110" s="60"/>
      <c r="AN110" s="60"/>
      <c r="AO110" s="35"/>
      <c r="AP110" s="35"/>
      <c r="AQ110" s="35"/>
      <c r="AR110" s="35"/>
    </row>
    <row r="111" spans="1:44">
      <c r="A111" s="76"/>
      <c r="B111" s="314" t="s">
        <v>68</v>
      </c>
      <c r="C111" s="353"/>
      <c r="D111" s="355"/>
      <c r="E111" s="272"/>
      <c r="F111" s="272"/>
      <c r="G111" s="272"/>
      <c r="H111" s="547">
        <v>21649.200000000001</v>
      </c>
      <c r="I111" s="353"/>
      <c r="J111" s="355"/>
      <c r="K111" s="272"/>
      <c r="L111" s="272"/>
      <c r="M111" s="272"/>
      <c r="N111" s="547">
        <v>20780.919999999995</v>
      </c>
      <c r="O111" s="353"/>
      <c r="P111" s="355"/>
      <c r="Q111" s="272"/>
      <c r="R111" s="272"/>
      <c r="S111" s="272"/>
      <c r="T111" s="547">
        <v>10210.200000000003</v>
      </c>
      <c r="U111" s="353"/>
      <c r="V111" s="566"/>
      <c r="W111" s="565"/>
      <c r="X111" s="565"/>
      <c r="Y111" s="565"/>
      <c r="Z111" s="579">
        <v>9023.2000000000007</v>
      </c>
      <c r="AA111" s="353"/>
      <c r="AB111" s="355"/>
      <c r="AC111" s="272"/>
      <c r="AD111" s="272"/>
      <c r="AE111" s="272"/>
      <c r="AF111" s="354"/>
      <c r="AG111" s="418"/>
      <c r="AH111" s="60"/>
      <c r="AI111" s="60"/>
      <c r="AJ111" s="60"/>
      <c r="AK111" s="60"/>
      <c r="AL111" s="60"/>
      <c r="AM111" s="60"/>
      <c r="AN111" s="60"/>
      <c r="AO111" s="35"/>
      <c r="AP111" s="35"/>
      <c r="AQ111" s="35"/>
      <c r="AR111" s="35"/>
    </row>
    <row r="112" spans="1:44">
      <c r="A112" s="35"/>
      <c r="B112" s="314" t="s">
        <v>69</v>
      </c>
      <c r="C112" s="353"/>
      <c r="D112" s="355"/>
      <c r="E112" s="272"/>
      <c r="F112" s="272"/>
      <c r="G112" s="272"/>
      <c r="H112" s="547">
        <v>874775.57999999868</v>
      </c>
      <c r="I112" s="353"/>
      <c r="J112" s="355"/>
      <c r="K112" s="272"/>
      <c r="L112" s="272"/>
      <c r="M112" s="272"/>
      <c r="N112" s="547">
        <v>962791.70000000077</v>
      </c>
      <c r="O112" s="353"/>
      <c r="P112" s="355"/>
      <c r="Q112" s="272"/>
      <c r="R112" s="272"/>
      <c r="S112" s="272"/>
      <c r="T112" s="547">
        <v>886789.60000000021</v>
      </c>
      <c r="U112" s="353"/>
      <c r="V112" s="566"/>
      <c r="W112" s="565"/>
      <c r="X112" s="565"/>
      <c r="Y112" s="565"/>
      <c r="Z112" s="579">
        <v>1099091.8600000003</v>
      </c>
      <c r="AA112" s="353"/>
      <c r="AB112" s="355"/>
      <c r="AC112" s="272"/>
      <c r="AD112" s="272"/>
      <c r="AE112" s="272"/>
      <c r="AF112" s="354"/>
      <c r="AG112" s="419"/>
      <c r="AH112" s="53"/>
      <c r="AI112" s="53"/>
      <c r="AJ112" s="53"/>
      <c r="AK112" s="53"/>
      <c r="AL112" s="53"/>
      <c r="AM112" s="53"/>
      <c r="AN112" s="53"/>
      <c r="AO112" s="35"/>
      <c r="AP112" s="35"/>
      <c r="AQ112" s="35"/>
      <c r="AR112" s="35"/>
    </row>
    <row r="113" spans="1:44">
      <c r="A113" s="33"/>
      <c r="B113" s="314" t="s">
        <v>70</v>
      </c>
      <c r="C113" s="353"/>
      <c r="D113" s="355"/>
      <c r="E113" s="272"/>
      <c r="F113" s="272"/>
      <c r="G113" s="272"/>
      <c r="H113" s="547">
        <v>5989.08</v>
      </c>
      <c r="I113" s="353"/>
      <c r="J113" s="355"/>
      <c r="K113" s="272"/>
      <c r="L113" s="272"/>
      <c r="M113" s="272"/>
      <c r="N113" s="547">
        <v>13087.060000000005</v>
      </c>
      <c r="O113" s="353"/>
      <c r="P113" s="355"/>
      <c r="Q113" s="272"/>
      <c r="R113" s="272"/>
      <c r="S113" s="272"/>
      <c r="T113" s="547">
        <v>9580.1800000000039</v>
      </c>
      <c r="U113" s="353"/>
      <c r="V113" s="566"/>
      <c r="W113" s="565"/>
      <c r="X113" s="565"/>
      <c r="Y113" s="565"/>
      <c r="Z113" s="579">
        <v>12114.710000000003</v>
      </c>
      <c r="AA113" s="353"/>
      <c r="AB113" s="355"/>
      <c r="AC113" s="272"/>
      <c r="AD113" s="272"/>
      <c r="AE113" s="272"/>
      <c r="AF113" s="354"/>
      <c r="AG113" s="419"/>
      <c r="AH113" s="53"/>
      <c r="AI113" s="53"/>
      <c r="AJ113" s="53"/>
      <c r="AK113" s="53"/>
      <c r="AL113" s="53"/>
      <c r="AM113" s="53"/>
      <c r="AN113" s="53"/>
      <c r="AO113" s="35"/>
      <c r="AP113" s="35"/>
      <c r="AQ113" s="35"/>
      <c r="AR113" s="35"/>
    </row>
    <row r="114" spans="1:44">
      <c r="A114" s="35"/>
      <c r="B114" s="314" t="s">
        <v>71</v>
      </c>
      <c r="C114" s="353"/>
      <c r="D114" s="355"/>
      <c r="E114" s="272"/>
      <c r="F114" s="272"/>
      <c r="G114" s="272"/>
      <c r="H114" s="547">
        <v>207799.4</v>
      </c>
      <c r="I114" s="353"/>
      <c r="J114" s="355"/>
      <c r="K114" s="272"/>
      <c r="L114" s="272"/>
      <c r="M114" s="272"/>
      <c r="N114" s="547">
        <v>349317.00000000017</v>
      </c>
      <c r="O114" s="353"/>
      <c r="P114" s="355"/>
      <c r="Q114" s="272"/>
      <c r="R114" s="272"/>
      <c r="S114" s="272"/>
      <c r="T114" s="547">
        <v>385422.92000000016</v>
      </c>
      <c r="U114" s="353"/>
      <c r="V114" s="566"/>
      <c r="W114" s="565"/>
      <c r="X114" s="565"/>
      <c r="Y114" s="565"/>
      <c r="Z114" s="579">
        <v>423050.54000000033</v>
      </c>
      <c r="AA114" s="353"/>
      <c r="AB114" s="355"/>
      <c r="AC114" s="272"/>
      <c r="AD114" s="272"/>
      <c r="AE114" s="272"/>
      <c r="AF114" s="354"/>
      <c r="AG114" s="419"/>
      <c r="AH114" s="53"/>
      <c r="AI114" s="53"/>
      <c r="AJ114" s="53"/>
      <c r="AK114" s="53"/>
      <c r="AL114" s="53"/>
      <c r="AM114" s="53"/>
      <c r="AN114" s="53"/>
      <c r="AO114" s="35"/>
      <c r="AP114" s="35"/>
      <c r="AQ114" s="35"/>
      <c r="AR114" s="35"/>
    </row>
    <row r="115" spans="1:44">
      <c r="A115" s="35"/>
      <c r="B115" s="314" t="s">
        <v>72</v>
      </c>
      <c r="C115" s="353"/>
      <c r="D115" s="355"/>
      <c r="E115" s="272"/>
      <c r="F115" s="272"/>
      <c r="G115" s="272"/>
      <c r="H115" s="547">
        <v>13718</v>
      </c>
      <c r="I115" s="353"/>
      <c r="J115" s="355"/>
      <c r="K115" s="272"/>
      <c r="L115" s="272"/>
      <c r="M115" s="272"/>
      <c r="N115" s="547">
        <v>10408.14</v>
      </c>
      <c r="O115" s="353"/>
      <c r="P115" s="355"/>
      <c r="Q115" s="272"/>
      <c r="R115" s="272"/>
      <c r="S115" s="272"/>
      <c r="T115" s="547">
        <v>19199.839999999997</v>
      </c>
      <c r="U115" s="353"/>
      <c r="V115" s="566"/>
      <c r="W115" s="565"/>
      <c r="X115" s="565"/>
      <c r="Y115" s="565"/>
      <c r="Z115" s="579">
        <v>8778</v>
      </c>
      <c r="AA115" s="353"/>
      <c r="AB115" s="355"/>
      <c r="AC115" s="272"/>
      <c r="AD115" s="272"/>
      <c r="AE115" s="272"/>
      <c r="AF115" s="354"/>
      <c r="AG115" s="419"/>
      <c r="AH115" s="53"/>
      <c r="AI115" s="53"/>
      <c r="AJ115" s="53"/>
      <c r="AK115" s="53"/>
      <c r="AL115" s="53"/>
      <c r="AM115" s="53"/>
      <c r="AN115" s="53"/>
      <c r="AO115" s="35"/>
      <c r="AP115" s="35"/>
      <c r="AQ115" s="35"/>
      <c r="AR115" s="35"/>
    </row>
    <row r="116" spans="1:44">
      <c r="A116" s="35"/>
      <c r="B116" s="314"/>
      <c r="C116" s="353"/>
      <c r="D116" s="355"/>
      <c r="E116" s="272"/>
      <c r="F116" s="272"/>
      <c r="G116" s="272"/>
      <c r="H116" s="547"/>
      <c r="I116" s="353"/>
      <c r="J116" s="355"/>
      <c r="K116" s="272"/>
      <c r="L116" s="272"/>
      <c r="M116" s="272"/>
      <c r="N116" s="547"/>
      <c r="O116" s="353"/>
      <c r="P116" s="355"/>
      <c r="Q116" s="272"/>
      <c r="R116" s="272"/>
      <c r="S116" s="272"/>
      <c r="T116" s="547"/>
      <c r="U116" s="353"/>
      <c r="V116" s="566"/>
      <c r="W116" s="565"/>
      <c r="X116" s="565"/>
      <c r="Y116" s="565"/>
      <c r="Z116" s="579"/>
      <c r="AA116" s="353"/>
      <c r="AB116" s="355"/>
      <c r="AC116" s="272"/>
      <c r="AD116" s="272"/>
      <c r="AE116" s="272"/>
      <c r="AF116" s="354"/>
      <c r="AG116" s="419"/>
      <c r="AH116" s="53"/>
      <c r="AI116" s="53"/>
      <c r="AJ116" s="53"/>
      <c r="AK116" s="53"/>
      <c r="AL116" s="53"/>
      <c r="AM116" s="53"/>
      <c r="AN116" s="53"/>
      <c r="AO116" s="35"/>
      <c r="AP116" s="35"/>
      <c r="AQ116" s="35"/>
      <c r="AR116" s="35"/>
    </row>
    <row r="117" spans="1:44">
      <c r="A117" s="35"/>
      <c r="B117" s="309" t="s">
        <v>73</v>
      </c>
      <c r="C117" s="353"/>
      <c r="D117" s="355"/>
      <c r="E117" s="272"/>
      <c r="F117" s="272"/>
      <c r="G117" s="272"/>
      <c r="H117" s="547"/>
      <c r="I117" s="353"/>
      <c r="J117" s="355"/>
      <c r="K117" s="272"/>
      <c r="L117" s="272"/>
      <c r="M117" s="272"/>
      <c r="N117" s="547"/>
      <c r="O117" s="353"/>
      <c r="P117" s="355"/>
      <c r="Q117" s="272"/>
      <c r="R117" s="272"/>
      <c r="S117" s="272"/>
      <c r="T117" s="547"/>
      <c r="U117" s="353"/>
      <c r="V117" s="566"/>
      <c r="W117" s="565"/>
      <c r="X117" s="565"/>
      <c r="Y117" s="565"/>
      <c r="Z117" s="579"/>
      <c r="AA117" s="353"/>
      <c r="AB117" s="355"/>
      <c r="AC117" s="272"/>
      <c r="AD117" s="272"/>
      <c r="AE117" s="272"/>
      <c r="AF117" s="354"/>
      <c r="AG117" s="419"/>
      <c r="AH117" s="53"/>
      <c r="AI117" s="53"/>
      <c r="AJ117" s="53"/>
      <c r="AK117" s="53"/>
      <c r="AL117" s="53"/>
      <c r="AM117" s="53"/>
      <c r="AN117" s="53"/>
      <c r="AO117" s="35"/>
      <c r="AP117" s="35"/>
      <c r="AQ117" s="35"/>
      <c r="AR117" s="35"/>
    </row>
    <row r="118" spans="1:44">
      <c r="A118" s="35"/>
      <c r="B118" s="314" t="s">
        <v>67</v>
      </c>
      <c r="C118" s="353"/>
      <c r="D118" s="355"/>
      <c r="E118" s="272"/>
      <c r="F118" s="272"/>
      <c r="G118" s="272"/>
      <c r="H118" s="547">
        <v>14020.720000000001</v>
      </c>
      <c r="I118" s="353"/>
      <c r="J118" s="355"/>
      <c r="K118" s="272"/>
      <c r="L118" s="272"/>
      <c r="M118" s="272"/>
      <c r="N118" s="547">
        <v>3472.6799999999994</v>
      </c>
      <c r="O118" s="353"/>
      <c r="P118" s="355"/>
      <c r="Q118" s="272"/>
      <c r="R118" s="272"/>
      <c r="S118" s="272"/>
      <c r="T118" s="547">
        <v>601.05999999999995</v>
      </c>
      <c r="U118" s="353"/>
      <c r="V118" s="566"/>
      <c r="W118" s="565"/>
      <c r="X118" s="565"/>
      <c r="Y118" s="565"/>
      <c r="Z118" s="579">
        <v>1576.1000000000001</v>
      </c>
      <c r="AA118" s="353"/>
      <c r="AB118" s="355"/>
      <c r="AC118" s="272"/>
      <c r="AD118" s="272"/>
      <c r="AE118" s="272"/>
      <c r="AF118" s="354"/>
      <c r="AG118" s="419"/>
      <c r="AH118" s="53"/>
      <c r="AI118" s="53"/>
      <c r="AJ118" s="53"/>
      <c r="AK118" s="53"/>
      <c r="AL118" s="53"/>
      <c r="AM118" s="53"/>
      <c r="AN118" s="53"/>
      <c r="AO118" s="35"/>
      <c r="AP118" s="35"/>
      <c r="AQ118" s="35"/>
      <c r="AR118" s="35"/>
    </row>
    <row r="119" spans="1:44">
      <c r="A119" s="35"/>
      <c r="B119" s="314" t="s">
        <v>68</v>
      </c>
      <c r="C119" s="353"/>
      <c r="D119" s="355"/>
      <c r="E119" s="272"/>
      <c r="F119" s="272"/>
      <c r="G119" s="272"/>
      <c r="H119" s="547">
        <v>0</v>
      </c>
      <c r="I119" s="353"/>
      <c r="J119" s="355"/>
      <c r="K119" s="272"/>
      <c r="L119" s="272"/>
      <c r="M119" s="272"/>
      <c r="N119" s="547">
        <v>0</v>
      </c>
      <c r="O119" s="353"/>
      <c r="P119" s="355"/>
      <c r="Q119" s="272"/>
      <c r="R119" s="272"/>
      <c r="S119" s="272"/>
      <c r="T119" s="547">
        <v>0</v>
      </c>
      <c r="U119" s="353"/>
      <c r="V119" s="566"/>
      <c r="W119" s="565"/>
      <c r="X119" s="565"/>
      <c r="Y119" s="565"/>
      <c r="Z119" s="579">
        <v>0</v>
      </c>
      <c r="AA119" s="353"/>
      <c r="AB119" s="355"/>
      <c r="AC119" s="272"/>
      <c r="AD119" s="272"/>
      <c r="AE119" s="272"/>
      <c r="AF119" s="354"/>
      <c r="AG119" s="419"/>
      <c r="AH119" s="53"/>
      <c r="AI119" s="53"/>
      <c r="AJ119" s="53"/>
      <c r="AK119" s="53"/>
      <c r="AL119" s="53"/>
      <c r="AM119" s="53"/>
      <c r="AN119" s="53"/>
      <c r="AO119" s="35"/>
      <c r="AP119" s="35"/>
      <c r="AQ119" s="35"/>
      <c r="AR119" s="35"/>
    </row>
    <row r="120" spans="1:44">
      <c r="A120" s="35"/>
      <c r="B120" s="314" t="s">
        <v>69</v>
      </c>
      <c r="C120" s="353"/>
      <c r="D120" s="355"/>
      <c r="E120" s="272"/>
      <c r="F120" s="272"/>
      <c r="G120" s="272"/>
      <c r="H120" s="547">
        <v>27122.97</v>
      </c>
      <c r="I120" s="353"/>
      <c r="J120" s="355"/>
      <c r="K120" s="272"/>
      <c r="L120" s="272"/>
      <c r="M120" s="272"/>
      <c r="N120" s="547">
        <v>7863.08</v>
      </c>
      <c r="O120" s="353"/>
      <c r="P120" s="355"/>
      <c r="Q120" s="272"/>
      <c r="R120" s="272"/>
      <c r="S120" s="272"/>
      <c r="T120" s="547">
        <v>2884.42</v>
      </c>
      <c r="U120" s="353"/>
      <c r="V120" s="566"/>
      <c r="W120" s="565"/>
      <c r="X120" s="565"/>
      <c r="Y120" s="565"/>
      <c r="Z120" s="579">
        <v>2161</v>
      </c>
      <c r="AA120" s="353"/>
      <c r="AB120" s="355"/>
      <c r="AC120" s="272"/>
      <c r="AD120" s="272"/>
      <c r="AE120" s="272"/>
      <c r="AF120" s="354"/>
      <c r="AG120" s="419"/>
      <c r="AH120" s="53"/>
      <c r="AI120" s="53"/>
      <c r="AJ120" s="53"/>
      <c r="AK120" s="53"/>
      <c r="AL120" s="53"/>
      <c r="AM120" s="53"/>
      <c r="AN120" s="53"/>
      <c r="AO120" s="35"/>
      <c r="AP120" s="35"/>
      <c r="AQ120" s="35"/>
      <c r="AR120" s="35"/>
    </row>
    <row r="121" spans="1:44">
      <c r="A121" s="35"/>
      <c r="B121" s="314" t="s">
        <v>70</v>
      </c>
      <c r="C121" s="353"/>
      <c r="D121" s="355"/>
      <c r="E121" s="272"/>
      <c r="F121" s="272"/>
      <c r="G121" s="272"/>
      <c r="H121" s="547">
        <v>919.22</v>
      </c>
      <c r="I121" s="353"/>
      <c r="J121" s="355"/>
      <c r="K121" s="272"/>
      <c r="L121" s="272"/>
      <c r="M121" s="272"/>
      <c r="N121" s="547">
        <v>0</v>
      </c>
      <c r="O121" s="353"/>
      <c r="P121" s="355"/>
      <c r="Q121" s="272"/>
      <c r="R121" s="272"/>
      <c r="S121" s="272"/>
      <c r="T121" s="547">
        <v>0</v>
      </c>
      <c r="U121" s="353"/>
      <c r="V121" s="566"/>
      <c r="W121" s="565"/>
      <c r="X121" s="565"/>
      <c r="Y121" s="565"/>
      <c r="Z121" s="579">
        <v>0</v>
      </c>
      <c r="AA121" s="353"/>
      <c r="AB121" s="355"/>
      <c r="AC121" s="272"/>
      <c r="AD121" s="272"/>
      <c r="AE121" s="272"/>
      <c r="AF121" s="354"/>
      <c r="AG121" s="419"/>
      <c r="AH121" s="53"/>
      <c r="AI121" s="53"/>
      <c r="AJ121" s="53"/>
      <c r="AK121" s="53"/>
      <c r="AL121" s="53"/>
      <c r="AM121" s="53"/>
      <c r="AN121" s="53"/>
      <c r="AO121" s="35"/>
      <c r="AP121" s="35"/>
      <c r="AQ121" s="35"/>
      <c r="AR121" s="35"/>
    </row>
    <row r="122" spans="1:44">
      <c r="A122" s="35"/>
      <c r="B122" s="314" t="s">
        <v>71</v>
      </c>
      <c r="C122" s="353"/>
      <c r="D122" s="355"/>
      <c r="E122" s="272"/>
      <c r="F122" s="272"/>
      <c r="G122" s="272"/>
      <c r="H122" s="547">
        <v>140945.60999999999</v>
      </c>
      <c r="I122" s="353"/>
      <c r="J122" s="355"/>
      <c r="K122" s="272"/>
      <c r="L122" s="272"/>
      <c r="M122" s="272"/>
      <c r="N122" s="547">
        <v>174817.27999999991</v>
      </c>
      <c r="O122" s="353"/>
      <c r="P122" s="355"/>
      <c r="Q122" s="272"/>
      <c r="R122" s="272"/>
      <c r="S122" s="272"/>
      <c r="T122" s="547">
        <v>249361.4799999996</v>
      </c>
      <c r="U122" s="353"/>
      <c r="V122" s="566"/>
      <c r="W122" s="565"/>
      <c r="X122" s="565"/>
      <c r="Y122" s="565"/>
      <c r="Z122" s="579">
        <v>195793.15999999977</v>
      </c>
      <c r="AA122" s="353"/>
      <c r="AB122" s="355"/>
      <c r="AC122" s="272"/>
      <c r="AD122" s="272"/>
      <c r="AE122" s="272"/>
      <c r="AF122" s="354"/>
      <c r="AG122" s="419"/>
      <c r="AH122" s="53"/>
      <c r="AI122" s="53"/>
      <c r="AJ122" s="53"/>
      <c r="AK122" s="53"/>
      <c r="AL122" s="53"/>
      <c r="AM122" s="53"/>
      <c r="AN122" s="53"/>
      <c r="AO122" s="35"/>
      <c r="AP122" s="35"/>
      <c r="AQ122" s="35"/>
      <c r="AR122" s="35"/>
    </row>
    <row r="123" spans="1:44">
      <c r="A123" s="35"/>
      <c r="B123" s="314" t="s">
        <v>72</v>
      </c>
      <c r="C123" s="353"/>
      <c r="D123" s="355"/>
      <c r="E123" s="272"/>
      <c r="F123" s="272"/>
      <c r="G123" s="272"/>
      <c r="H123" s="547">
        <v>10004.51</v>
      </c>
      <c r="I123" s="353"/>
      <c r="J123" s="355"/>
      <c r="K123" s="272"/>
      <c r="L123" s="272"/>
      <c r="M123" s="272"/>
      <c r="N123" s="547">
        <v>24007.32</v>
      </c>
      <c r="O123" s="353"/>
      <c r="P123" s="355"/>
      <c r="Q123" s="272"/>
      <c r="R123" s="272"/>
      <c r="S123" s="272"/>
      <c r="T123" s="547">
        <v>16621.040000000005</v>
      </c>
      <c r="U123" s="353"/>
      <c r="V123" s="566"/>
      <c r="W123" s="565"/>
      <c r="X123" s="565"/>
      <c r="Y123" s="565"/>
      <c r="Z123" s="579">
        <v>21690.43</v>
      </c>
      <c r="AA123" s="353"/>
      <c r="AB123" s="355"/>
      <c r="AC123" s="272"/>
      <c r="AD123" s="272"/>
      <c r="AE123" s="272"/>
      <c r="AF123" s="354"/>
      <c r="AG123" s="419"/>
      <c r="AH123" s="53"/>
      <c r="AI123" s="53"/>
      <c r="AJ123" s="53"/>
      <c r="AK123" s="53"/>
      <c r="AL123" s="53"/>
      <c r="AM123" s="53"/>
      <c r="AN123" s="53"/>
      <c r="AO123" s="35"/>
      <c r="AP123" s="35"/>
      <c r="AQ123" s="35"/>
      <c r="AR123" s="35"/>
    </row>
    <row r="124" spans="1:44">
      <c r="A124" s="35"/>
      <c r="B124" s="314"/>
      <c r="C124" s="353"/>
      <c r="D124" s="355"/>
      <c r="E124" s="272"/>
      <c r="F124" s="272"/>
      <c r="G124" s="272"/>
      <c r="H124" s="547"/>
      <c r="I124" s="353"/>
      <c r="J124" s="355"/>
      <c r="K124" s="272"/>
      <c r="L124" s="272"/>
      <c r="M124" s="272"/>
      <c r="N124" s="547"/>
      <c r="O124" s="353"/>
      <c r="P124" s="355"/>
      <c r="Q124" s="272"/>
      <c r="R124" s="272"/>
      <c r="S124" s="272"/>
      <c r="T124" s="547"/>
      <c r="U124" s="353"/>
      <c r="V124" s="355"/>
      <c r="W124" s="272"/>
      <c r="X124" s="272"/>
      <c r="Y124" s="272"/>
      <c r="Z124" s="579"/>
      <c r="AA124" s="353"/>
      <c r="AB124" s="355"/>
      <c r="AC124" s="272"/>
      <c r="AD124" s="272"/>
      <c r="AE124" s="272"/>
      <c r="AF124" s="354"/>
      <c r="AG124" s="419"/>
      <c r="AH124" s="53"/>
      <c r="AI124" s="53"/>
      <c r="AJ124" s="53"/>
      <c r="AK124" s="53"/>
      <c r="AL124" s="53"/>
      <c r="AM124" s="53"/>
      <c r="AN124" s="53"/>
      <c r="AO124" s="35"/>
      <c r="AP124" s="35"/>
      <c r="AQ124" s="35"/>
      <c r="AR124" s="35"/>
    </row>
    <row r="125" spans="1:44" ht="25.5">
      <c r="A125" s="35"/>
      <c r="B125" s="892" t="s">
        <v>322</v>
      </c>
      <c r="C125" s="353"/>
      <c r="D125" s="355"/>
      <c r="E125" s="272"/>
      <c r="F125" s="272"/>
      <c r="G125" s="272"/>
      <c r="H125" s="547"/>
      <c r="I125" s="353"/>
      <c r="J125" s="355"/>
      <c r="K125" s="272"/>
      <c r="L125" s="272"/>
      <c r="M125" s="272"/>
      <c r="N125" s="547"/>
      <c r="O125" s="353"/>
      <c r="P125" s="355"/>
      <c r="Q125" s="272"/>
      <c r="R125" s="272"/>
      <c r="S125" s="272"/>
      <c r="T125" s="547"/>
      <c r="U125" s="353"/>
      <c r="V125" s="355"/>
      <c r="W125" s="272"/>
      <c r="X125" s="272"/>
      <c r="Y125" s="272"/>
      <c r="Z125" s="579"/>
      <c r="AA125" s="353"/>
      <c r="AB125" s="355"/>
      <c r="AC125" s="272"/>
      <c r="AD125" s="272"/>
      <c r="AE125" s="272"/>
      <c r="AF125" s="354"/>
      <c r="AG125" s="419"/>
      <c r="AH125" s="53"/>
      <c r="AI125" s="53"/>
      <c r="AJ125" s="53"/>
      <c r="AK125" s="53"/>
      <c r="AL125" s="53"/>
      <c r="AM125" s="53"/>
      <c r="AN125" s="53"/>
      <c r="AO125" s="35"/>
      <c r="AP125" s="35"/>
      <c r="AQ125" s="35"/>
      <c r="AR125" s="35"/>
    </row>
    <row r="126" spans="1:44" ht="25.5">
      <c r="A126" s="35"/>
      <c r="B126" s="892" t="s">
        <v>323</v>
      </c>
      <c r="C126" s="353"/>
      <c r="D126" s="355"/>
      <c r="E126" s="272"/>
      <c r="F126" s="272"/>
      <c r="G126" s="272"/>
      <c r="H126" s="547"/>
      <c r="I126" s="353"/>
      <c r="J126" s="355"/>
      <c r="K126" s="272"/>
      <c r="L126" s="272"/>
      <c r="M126" s="272"/>
      <c r="N126" s="547"/>
      <c r="O126" s="353"/>
      <c r="P126" s="355"/>
      <c r="Q126" s="272"/>
      <c r="R126" s="272"/>
      <c r="S126" s="272"/>
      <c r="T126" s="547"/>
      <c r="U126" s="353"/>
      <c r="V126" s="355"/>
      <c r="W126" s="272"/>
      <c r="X126" s="272"/>
      <c r="Y126" s="272"/>
      <c r="Z126" s="579"/>
      <c r="AA126" s="353"/>
      <c r="AB126" s="355"/>
      <c r="AC126" s="272"/>
      <c r="AD126" s="272"/>
      <c r="AE126" s="272"/>
      <c r="AF126" s="354"/>
      <c r="AG126" s="419"/>
      <c r="AH126" s="53"/>
      <c r="AI126" s="53"/>
      <c r="AJ126" s="53"/>
      <c r="AK126" s="53"/>
      <c r="AL126" s="53"/>
      <c r="AM126" s="53"/>
      <c r="AN126" s="53"/>
      <c r="AO126" s="35"/>
      <c r="AP126" s="35"/>
      <c r="AQ126" s="35"/>
      <c r="AR126" s="35"/>
    </row>
    <row r="127" spans="1:44">
      <c r="A127" s="35"/>
      <c r="B127" s="314"/>
      <c r="C127" s="353"/>
      <c r="D127" s="355"/>
      <c r="E127" s="272"/>
      <c r="F127" s="272"/>
      <c r="G127" s="272"/>
      <c r="H127" s="547"/>
      <c r="I127" s="353"/>
      <c r="J127" s="355"/>
      <c r="K127" s="272"/>
      <c r="L127" s="272"/>
      <c r="M127" s="272"/>
      <c r="N127" s="547"/>
      <c r="O127" s="353"/>
      <c r="P127" s="355"/>
      <c r="Q127" s="272"/>
      <c r="R127" s="272"/>
      <c r="S127" s="272"/>
      <c r="T127" s="547"/>
      <c r="U127" s="353"/>
      <c r="V127" s="355"/>
      <c r="W127" s="272"/>
      <c r="X127" s="272"/>
      <c r="Y127" s="272"/>
      <c r="Z127" s="579"/>
      <c r="AA127" s="353"/>
      <c r="AB127" s="355"/>
      <c r="AC127" s="272"/>
      <c r="AD127" s="272"/>
      <c r="AE127" s="272"/>
      <c r="AF127" s="354"/>
      <c r="AG127" s="419"/>
      <c r="AH127" s="53"/>
      <c r="AI127" s="53"/>
      <c r="AJ127" s="53"/>
      <c r="AK127" s="53"/>
      <c r="AL127" s="53"/>
      <c r="AM127" s="53"/>
      <c r="AN127" s="53"/>
      <c r="AO127" s="35"/>
      <c r="AP127" s="35"/>
      <c r="AQ127" s="35"/>
      <c r="AR127" s="35"/>
    </row>
    <row r="128" spans="1:44">
      <c r="A128" s="35"/>
      <c r="B128" s="332" t="s">
        <v>304</v>
      </c>
      <c r="C128" s="353"/>
      <c r="D128" s="355"/>
      <c r="E128" s="272"/>
      <c r="F128" s="272"/>
      <c r="G128" s="272"/>
      <c r="H128" s="547"/>
      <c r="I128" s="353"/>
      <c r="J128" s="355"/>
      <c r="K128" s="272"/>
      <c r="L128" s="272"/>
      <c r="M128" s="272"/>
      <c r="N128" s="547">
        <v>374992.85999999993</v>
      </c>
      <c r="O128" s="353"/>
      <c r="P128" s="355"/>
      <c r="Q128" s="272"/>
      <c r="R128" s="272"/>
      <c r="S128" s="272"/>
      <c r="T128" s="547">
        <v>349308.17607369996</v>
      </c>
      <c r="U128" s="353"/>
      <c r="V128" s="355"/>
      <c r="W128" s="272"/>
      <c r="X128" s="272"/>
      <c r="Y128" s="272"/>
      <c r="Z128" s="579">
        <v>338683.82015125069</v>
      </c>
      <c r="AA128" s="353"/>
      <c r="AB128" s="355"/>
      <c r="AC128" s="272"/>
      <c r="AD128" s="272"/>
      <c r="AE128" s="272"/>
      <c r="AF128" s="354"/>
      <c r="AG128" s="419"/>
      <c r="AH128" s="53"/>
      <c r="AI128" s="53"/>
      <c r="AJ128" s="53"/>
      <c r="AK128" s="53"/>
      <c r="AL128" s="53"/>
      <c r="AM128" s="53"/>
      <c r="AN128" s="53"/>
      <c r="AO128" s="35"/>
      <c r="AP128" s="35"/>
      <c r="AQ128" s="35"/>
      <c r="AR128" s="35"/>
    </row>
    <row r="129" spans="1:44">
      <c r="A129" s="35"/>
      <c r="B129" s="332" t="s">
        <v>324</v>
      </c>
      <c r="C129" s="353"/>
      <c r="D129" s="355"/>
      <c r="E129" s="272"/>
      <c r="F129" s="272"/>
      <c r="G129" s="272"/>
      <c r="H129" s="547"/>
      <c r="I129" s="353"/>
      <c r="J129" s="355"/>
      <c r="K129" s="272"/>
      <c r="L129" s="272"/>
      <c r="M129" s="272"/>
      <c r="N129" s="547">
        <v>12291.510000000002</v>
      </c>
      <c r="O129" s="353"/>
      <c r="P129" s="355"/>
      <c r="Q129" s="272"/>
      <c r="R129" s="272"/>
      <c r="S129" s="272"/>
      <c r="T129" s="547">
        <v>117397.01972473532</v>
      </c>
      <c r="U129" s="353"/>
      <c r="V129" s="355"/>
      <c r="W129" s="272"/>
      <c r="X129" s="272"/>
      <c r="Y129" s="272"/>
      <c r="Z129" s="579">
        <v>213723.97451291321</v>
      </c>
      <c r="AA129" s="353"/>
      <c r="AB129" s="355"/>
      <c r="AC129" s="272"/>
      <c r="AD129" s="272"/>
      <c r="AE129" s="272"/>
      <c r="AF129" s="354"/>
      <c r="AG129" s="419"/>
      <c r="AH129" s="53"/>
      <c r="AI129" s="53"/>
      <c r="AJ129" s="53"/>
      <c r="AK129" s="53"/>
      <c r="AL129" s="53"/>
      <c r="AM129" s="53"/>
      <c r="AN129" s="53"/>
      <c r="AO129" s="35"/>
      <c r="AP129" s="35"/>
      <c r="AQ129" s="35"/>
      <c r="AR129" s="35"/>
    </row>
    <row r="130" spans="1:44">
      <c r="A130" s="35"/>
      <c r="B130" s="332" t="s">
        <v>325</v>
      </c>
      <c r="C130" s="353"/>
      <c r="D130" s="355"/>
      <c r="E130" s="272"/>
      <c r="F130" s="272"/>
      <c r="G130" s="272"/>
      <c r="H130" s="547"/>
      <c r="I130" s="353"/>
      <c r="J130" s="355"/>
      <c r="K130" s="272"/>
      <c r="L130" s="272"/>
      <c r="M130" s="272"/>
      <c r="N130" s="547">
        <v>30120.089999999993</v>
      </c>
      <c r="O130" s="353"/>
      <c r="P130" s="355"/>
      <c r="Q130" s="272"/>
      <c r="R130" s="272"/>
      <c r="S130" s="272"/>
      <c r="T130" s="547">
        <v>186736.0032407853</v>
      </c>
      <c r="U130" s="353"/>
      <c r="V130" s="355"/>
      <c r="W130" s="272"/>
      <c r="X130" s="272"/>
      <c r="Y130" s="272"/>
      <c r="Z130" s="579">
        <v>284377.30078169133</v>
      </c>
      <c r="AA130" s="353"/>
      <c r="AB130" s="355"/>
      <c r="AC130" s="272"/>
      <c r="AD130" s="272"/>
      <c r="AE130" s="272"/>
      <c r="AF130" s="354"/>
      <c r="AG130" s="419"/>
      <c r="AH130" s="53"/>
      <c r="AI130" s="53"/>
      <c r="AJ130" s="53"/>
      <c r="AK130" s="53"/>
      <c r="AL130" s="53"/>
      <c r="AM130" s="53"/>
      <c r="AN130" s="53"/>
      <c r="AO130" s="35"/>
      <c r="AP130" s="35"/>
      <c r="AQ130" s="35"/>
      <c r="AR130" s="35"/>
    </row>
    <row r="131" spans="1:44">
      <c r="A131" s="35"/>
      <c r="B131" s="332"/>
      <c r="C131" s="353"/>
      <c r="D131" s="566"/>
      <c r="E131" s="565"/>
      <c r="F131" s="565"/>
      <c r="G131" s="565"/>
      <c r="H131" s="686"/>
      <c r="I131" s="353"/>
      <c r="J131" s="566"/>
      <c r="K131" s="565"/>
      <c r="L131" s="565"/>
      <c r="M131" s="565"/>
      <c r="N131" s="686"/>
      <c r="O131" s="353"/>
      <c r="P131" s="566"/>
      <c r="Q131" s="565"/>
      <c r="R131" s="565"/>
      <c r="S131" s="565"/>
      <c r="T131" s="686"/>
      <c r="U131" s="353"/>
      <c r="V131" s="566"/>
      <c r="W131" s="565"/>
      <c r="X131" s="565"/>
      <c r="Y131" s="565"/>
      <c r="Z131" s="579"/>
      <c r="AA131" s="353"/>
      <c r="AB131" s="566"/>
      <c r="AC131" s="565"/>
      <c r="AD131" s="565"/>
      <c r="AE131" s="565"/>
      <c r="AF131" s="680"/>
      <c r="AG131" s="419"/>
      <c r="AH131" s="53"/>
      <c r="AI131" s="53"/>
      <c r="AJ131" s="53"/>
      <c r="AK131" s="53"/>
      <c r="AL131" s="53"/>
      <c r="AM131" s="53"/>
      <c r="AN131" s="53"/>
      <c r="AO131" s="35"/>
      <c r="AP131" s="35"/>
      <c r="AQ131" s="35"/>
      <c r="AR131" s="35"/>
    </row>
    <row r="132" spans="1:44">
      <c r="A132" s="35"/>
      <c r="B132" s="332" t="s">
        <v>595</v>
      </c>
      <c r="C132" s="353"/>
      <c r="D132" s="566"/>
      <c r="E132" s="565"/>
      <c r="F132" s="565"/>
      <c r="G132" s="565"/>
      <c r="H132" s="686">
        <f>Inputs!H145*Inputs!H146</f>
        <v>202714.155</v>
      </c>
      <c r="I132" s="353"/>
      <c r="J132" s="566"/>
      <c r="K132" s="565"/>
      <c r="L132" s="565"/>
      <c r="M132" s="565"/>
      <c r="N132" s="686">
        <f>Inputs!I145*Inputs!I146</f>
        <v>214002.09599999999</v>
      </c>
      <c r="O132" s="353"/>
      <c r="P132" s="566"/>
      <c r="Q132" s="565"/>
      <c r="R132" s="565"/>
      <c r="S132" s="565"/>
      <c r="T132" s="686">
        <f>Inputs!J145*Inputs!J146</f>
        <v>223213.80799999999</v>
      </c>
      <c r="U132" s="353"/>
      <c r="V132" s="566"/>
      <c r="W132" s="565"/>
      <c r="X132" s="565"/>
      <c r="Y132" s="565"/>
      <c r="Z132" s="579">
        <f>Inputs!K145*Inputs!K146</f>
        <v>232202.47199999998</v>
      </c>
      <c r="AA132" s="353"/>
      <c r="AB132" s="566"/>
      <c r="AC132" s="565"/>
      <c r="AD132" s="565"/>
      <c r="AE132" s="565"/>
      <c r="AF132" s="680"/>
      <c r="AG132" s="419"/>
      <c r="AH132" s="53"/>
      <c r="AI132" s="53"/>
      <c r="AJ132" s="53"/>
      <c r="AK132" s="53"/>
      <c r="AL132" s="53"/>
      <c r="AM132" s="53"/>
      <c r="AN132" s="53"/>
      <c r="AO132" s="35"/>
      <c r="AP132" s="35"/>
      <c r="AQ132" s="35"/>
      <c r="AR132" s="35"/>
    </row>
    <row r="133" spans="1:44" ht="13.5" thickBot="1">
      <c r="A133" s="35"/>
      <c r="B133" s="315"/>
      <c r="C133" s="318"/>
      <c r="D133" s="319"/>
      <c r="E133" s="319"/>
      <c r="F133" s="319"/>
      <c r="G133" s="319"/>
      <c r="H133" s="322"/>
      <c r="I133" s="318"/>
      <c r="J133" s="319"/>
      <c r="K133" s="319"/>
      <c r="L133" s="319"/>
      <c r="M133" s="319"/>
      <c r="N133" s="320"/>
      <c r="O133" s="318"/>
      <c r="P133" s="319"/>
      <c r="Q133" s="319"/>
      <c r="R133" s="319"/>
      <c r="S133" s="319"/>
      <c r="T133" s="320"/>
      <c r="U133" s="318"/>
      <c r="V133" s="319"/>
      <c r="W133" s="319"/>
      <c r="X133" s="319"/>
      <c r="Y133" s="319"/>
      <c r="Z133" s="567"/>
      <c r="AA133" s="318"/>
      <c r="AB133" s="319"/>
      <c r="AC133" s="319"/>
      <c r="AD133" s="319"/>
      <c r="AE133" s="319"/>
      <c r="AF133" s="357"/>
      <c r="AG133" s="419"/>
      <c r="AH133" s="53"/>
      <c r="AI133" s="53"/>
      <c r="AJ133" s="53"/>
      <c r="AK133" s="53"/>
      <c r="AL133" s="53"/>
      <c r="AM133" s="53"/>
      <c r="AN133" s="53"/>
      <c r="AO133" s="35"/>
      <c r="AP133" s="35"/>
      <c r="AQ133" s="35"/>
      <c r="AR133" s="35"/>
    </row>
    <row r="134" spans="1:44" s="576" customFormat="1" ht="12">
      <c r="A134" s="570"/>
      <c r="B134" s="571" t="s">
        <v>39</v>
      </c>
      <c r="C134" s="570"/>
      <c r="D134" s="570"/>
      <c r="E134" s="570"/>
      <c r="F134" s="570"/>
      <c r="G134" s="570"/>
      <c r="H134" s="572">
        <v>0</v>
      </c>
      <c r="I134" s="573"/>
      <c r="J134" s="573"/>
      <c r="K134" s="573"/>
      <c r="L134" s="573"/>
      <c r="M134" s="573"/>
      <c r="N134" s="574">
        <v>0</v>
      </c>
      <c r="O134" s="570"/>
      <c r="P134" s="570"/>
      <c r="Q134" s="570"/>
      <c r="R134" s="570"/>
      <c r="S134" s="570"/>
      <c r="T134" s="572">
        <v>0</v>
      </c>
      <c r="U134" s="570"/>
      <c r="V134" s="570"/>
      <c r="W134" s="570"/>
      <c r="X134" s="570"/>
      <c r="Y134" s="570"/>
      <c r="Z134" s="578">
        <v>0</v>
      </c>
      <c r="AA134" s="575"/>
      <c r="AB134" s="575"/>
      <c r="AC134" s="575"/>
      <c r="AD134" s="575"/>
      <c r="AE134" s="575"/>
      <c r="AF134" s="575"/>
      <c r="AG134" s="575"/>
      <c r="AH134" s="572">
        <f>SUM(H134:AF134)</f>
        <v>0</v>
      </c>
      <c r="AI134" s="575"/>
      <c r="AJ134" s="575"/>
      <c r="AK134" s="575"/>
      <c r="AL134" s="575"/>
      <c r="AM134" s="575"/>
      <c r="AN134" s="575"/>
      <c r="AO134" s="570"/>
      <c r="AP134" s="570"/>
      <c r="AQ134" s="570"/>
      <c r="AR134" s="570"/>
    </row>
    <row r="135" spans="1:44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35"/>
      <c r="AP135" s="35"/>
      <c r="AQ135" s="35"/>
      <c r="AR135" s="35"/>
    </row>
    <row r="136" spans="1:44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568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35"/>
      <c r="AP136" s="35"/>
      <c r="AQ136" s="35"/>
      <c r="AR136" s="35"/>
    </row>
    <row r="137" spans="1:44">
      <c r="AG137" s="60"/>
      <c r="AH137" s="60"/>
      <c r="AI137" s="60"/>
      <c r="AJ137" s="60"/>
      <c r="AK137" s="60"/>
      <c r="AL137" s="60"/>
      <c r="AM137" s="60"/>
      <c r="AN137" s="60"/>
      <c r="AO137" s="35"/>
      <c r="AP137" s="35"/>
      <c r="AQ137" s="35"/>
      <c r="AR137" s="35"/>
    </row>
    <row r="138" spans="1:44">
      <c r="Z138" s="417"/>
      <c r="AG138" s="60"/>
      <c r="AH138" s="60"/>
      <c r="AI138" s="60"/>
      <c r="AJ138" s="60"/>
      <c r="AK138" s="60"/>
      <c r="AL138" s="60"/>
      <c r="AM138" s="60"/>
      <c r="AN138" s="60"/>
      <c r="AO138" s="35"/>
      <c r="AP138" s="35"/>
      <c r="AQ138" s="35"/>
      <c r="AR138" s="35"/>
    </row>
  </sheetData>
  <mergeCells count="20">
    <mergeCell ref="C73:H73"/>
    <mergeCell ref="I73:N73"/>
    <mergeCell ref="O73:T73"/>
    <mergeCell ref="U73:Z73"/>
    <mergeCell ref="AA73:AF73"/>
    <mergeCell ref="C72:H72"/>
    <mergeCell ref="I72:N72"/>
    <mergeCell ref="O72:T72"/>
    <mergeCell ref="U72:Z72"/>
    <mergeCell ref="AA72:AF72"/>
    <mergeCell ref="C7:H7"/>
    <mergeCell ref="I7:N7"/>
    <mergeCell ref="O7:T7"/>
    <mergeCell ref="U7:Z7"/>
    <mergeCell ref="AA7:AF7"/>
    <mergeCell ref="C6:H6"/>
    <mergeCell ref="I6:N6"/>
    <mergeCell ref="O6:T6"/>
    <mergeCell ref="U6:Z6"/>
    <mergeCell ref="AA6:AF6"/>
  </mergeCells>
  <hyperlinks>
    <hyperlink ref="A3" location="Menu!A4" display="Menu"/>
  </hyperlinks>
  <pageMargins left="0.75" right="0.75" top="1" bottom="1" header="0.5" footer="0.5"/>
  <pageSetup paperSize="9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1"/>
    <pageSetUpPr fitToPage="1"/>
  </sheetPr>
  <dimension ref="A1:Z55"/>
  <sheetViews>
    <sheetView showGridLines="0" zoomScale="85" zoomScaleNormal="85" workbookViewId="0">
      <pane xSplit="3" ySplit="5" topLeftCell="D6" activePane="bottomRight" state="frozen"/>
      <selection activeCell="H46" sqref="H46"/>
      <selection pane="topRight" activeCell="H46" sqref="H46"/>
      <selection pane="bottomLeft" activeCell="H46" sqref="H46"/>
      <selection pane="bottomRight" activeCell="D6" sqref="D6"/>
    </sheetView>
  </sheetViews>
  <sheetFormatPr defaultRowHeight="12.75" outlineLevelCol="1"/>
  <cols>
    <col min="1" max="1" width="9.140625" style="102"/>
    <col min="2" max="2" width="59.5703125" style="102" bestFit="1" customWidth="1"/>
    <col min="3" max="3" width="8.7109375" style="102" bestFit="1" customWidth="1"/>
    <col min="4" max="4" width="11.85546875" style="102" bestFit="1" customWidth="1"/>
    <col min="5" max="5" width="6.85546875" style="102" bestFit="1" customWidth="1"/>
    <col min="6" max="6" width="9.140625" style="159"/>
    <col min="7" max="7" width="1.28515625" style="160" customWidth="1"/>
    <col min="8" max="8" width="10.42578125" style="106" customWidth="1" outlineLevel="1"/>
    <col min="9" max="9" width="10.5703125" style="160" customWidth="1" outlineLevel="1"/>
    <col min="10" max="13" width="9.42578125" style="160" customWidth="1" outlineLevel="1"/>
    <col min="14" max="14" width="10.28515625" style="160" bestFit="1" customWidth="1"/>
    <col min="15" max="15" width="10.42578125" style="88" customWidth="1"/>
    <col min="16" max="16" width="11.7109375" style="88" customWidth="1"/>
    <col min="17" max="17" width="11" style="88" customWidth="1"/>
    <col min="18" max="18" width="10.85546875" style="88" customWidth="1"/>
    <col min="19" max="19" width="11.42578125" style="88" customWidth="1"/>
    <col min="20" max="257" width="9.140625" style="102"/>
    <col min="258" max="258" width="59.5703125" style="102" bestFit="1" customWidth="1"/>
    <col min="259" max="259" width="9.140625" style="102"/>
    <col min="260" max="260" width="10.7109375" style="102" bestFit="1" customWidth="1"/>
    <col min="261" max="261" width="6.85546875" style="102" bestFit="1" customWidth="1"/>
    <col min="262" max="262" width="9.140625" style="102"/>
    <col min="263" max="263" width="1.28515625" style="102" customWidth="1"/>
    <col min="264" max="264" width="10.42578125" style="102" customWidth="1"/>
    <col min="265" max="265" width="10.5703125" style="102" customWidth="1"/>
    <col min="266" max="269" width="9.42578125" style="102" customWidth="1"/>
    <col min="270" max="270" width="10.28515625" style="102" bestFit="1" customWidth="1"/>
    <col min="271" max="271" width="10.42578125" style="102" customWidth="1"/>
    <col min="272" max="272" width="11.7109375" style="102" customWidth="1"/>
    <col min="273" max="273" width="11" style="102" customWidth="1"/>
    <col min="274" max="274" width="10.85546875" style="102" customWidth="1"/>
    <col min="275" max="275" width="11.42578125" style="102" customWidth="1"/>
    <col min="276" max="513" width="9.140625" style="102"/>
    <col min="514" max="514" width="59.5703125" style="102" bestFit="1" customWidth="1"/>
    <col min="515" max="515" width="9.140625" style="102"/>
    <col min="516" max="516" width="10.7109375" style="102" bestFit="1" customWidth="1"/>
    <col min="517" max="517" width="6.85546875" style="102" bestFit="1" customWidth="1"/>
    <col min="518" max="518" width="9.140625" style="102"/>
    <col min="519" max="519" width="1.28515625" style="102" customWidth="1"/>
    <col min="520" max="520" width="10.42578125" style="102" customWidth="1"/>
    <col min="521" max="521" width="10.5703125" style="102" customWidth="1"/>
    <col min="522" max="525" width="9.42578125" style="102" customWidth="1"/>
    <col min="526" max="526" width="10.28515625" style="102" bestFit="1" customWidth="1"/>
    <col min="527" max="527" width="10.42578125" style="102" customWidth="1"/>
    <col min="528" max="528" width="11.7109375" style="102" customWidth="1"/>
    <col min="529" max="529" width="11" style="102" customWidth="1"/>
    <col min="530" max="530" width="10.85546875" style="102" customWidth="1"/>
    <col min="531" max="531" width="11.42578125" style="102" customWidth="1"/>
    <col min="532" max="769" width="9.140625" style="102"/>
    <col min="770" max="770" width="59.5703125" style="102" bestFit="1" customWidth="1"/>
    <col min="771" max="771" width="9.140625" style="102"/>
    <col min="772" max="772" width="10.7109375" style="102" bestFit="1" customWidth="1"/>
    <col min="773" max="773" width="6.85546875" style="102" bestFit="1" customWidth="1"/>
    <col min="774" max="774" width="9.140625" style="102"/>
    <col min="775" max="775" width="1.28515625" style="102" customWidth="1"/>
    <col min="776" max="776" width="10.42578125" style="102" customWidth="1"/>
    <col min="777" max="777" width="10.5703125" style="102" customWidth="1"/>
    <col min="778" max="781" width="9.42578125" style="102" customWidth="1"/>
    <col min="782" max="782" width="10.28515625" style="102" bestFit="1" customWidth="1"/>
    <col min="783" max="783" width="10.42578125" style="102" customWidth="1"/>
    <col min="784" max="784" width="11.7109375" style="102" customWidth="1"/>
    <col min="785" max="785" width="11" style="102" customWidth="1"/>
    <col min="786" max="786" width="10.85546875" style="102" customWidth="1"/>
    <col min="787" max="787" width="11.42578125" style="102" customWidth="1"/>
    <col min="788" max="1025" width="9.140625" style="102"/>
    <col min="1026" max="1026" width="59.5703125" style="102" bestFit="1" customWidth="1"/>
    <col min="1027" max="1027" width="9.140625" style="102"/>
    <col min="1028" max="1028" width="10.7109375" style="102" bestFit="1" customWidth="1"/>
    <col min="1029" max="1029" width="6.85546875" style="102" bestFit="1" customWidth="1"/>
    <col min="1030" max="1030" width="9.140625" style="102"/>
    <col min="1031" max="1031" width="1.28515625" style="102" customWidth="1"/>
    <col min="1032" max="1032" width="10.42578125" style="102" customWidth="1"/>
    <col min="1033" max="1033" width="10.5703125" style="102" customWidth="1"/>
    <col min="1034" max="1037" width="9.42578125" style="102" customWidth="1"/>
    <col min="1038" max="1038" width="10.28515625" style="102" bestFit="1" customWidth="1"/>
    <col min="1039" max="1039" width="10.42578125" style="102" customWidth="1"/>
    <col min="1040" max="1040" width="11.7109375" style="102" customWidth="1"/>
    <col min="1041" max="1041" width="11" style="102" customWidth="1"/>
    <col min="1042" max="1042" width="10.85546875" style="102" customWidth="1"/>
    <col min="1043" max="1043" width="11.42578125" style="102" customWidth="1"/>
    <col min="1044" max="1281" width="9.140625" style="102"/>
    <col min="1282" max="1282" width="59.5703125" style="102" bestFit="1" customWidth="1"/>
    <col min="1283" max="1283" width="9.140625" style="102"/>
    <col min="1284" max="1284" width="10.7109375" style="102" bestFit="1" customWidth="1"/>
    <col min="1285" max="1285" width="6.85546875" style="102" bestFit="1" customWidth="1"/>
    <col min="1286" max="1286" width="9.140625" style="102"/>
    <col min="1287" max="1287" width="1.28515625" style="102" customWidth="1"/>
    <col min="1288" max="1288" width="10.42578125" style="102" customWidth="1"/>
    <col min="1289" max="1289" width="10.5703125" style="102" customWidth="1"/>
    <col min="1290" max="1293" width="9.42578125" style="102" customWidth="1"/>
    <col min="1294" max="1294" width="10.28515625" style="102" bestFit="1" customWidth="1"/>
    <col min="1295" max="1295" width="10.42578125" style="102" customWidth="1"/>
    <col min="1296" max="1296" width="11.7109375" style="102" customWidth="1"/>
    <col min="1297" max="1297" width="11" style="102" customWidth="1"/>
    <col min="1298" max="1298" width="10.85546875" style="102" customWidth="1"/>
    <col min="1299" max="1299" width="11.42578125" style="102" customWidth="1"/>
    <col min="1300" max="1537" width="9.140625" style="102"/>
    <col min="1538" max="1538" width="59.5703125" style="102" bestFit="1" customWidth="1"/>
    <col min="1539" max="1539" width="9.140625" style="102"/>
    <col min="1540" max="1540" width="10.7109375" style="102" bestFit="1" customWidth="1"/>
    <col min="1541" max="1541" width="6.85546875" style="102" bestFit="1" customWidth="1"/>
    <col min="1542" max="1542" width="9.140625" style="102"/>
    <col min="1543" max="1543" width="1.28515625" style="102" customWidth="1"/>
    <col min="1544" max="1544" width="10.42578125" style="102" customWidth="1"/>
    <col min="1545" max="1545" width="10.5703125" style="102" customWidth="1"/>
    <col min="1546" max="1549" width="9.42578125" style="102" customWidth="1"/>
    <col min="1550" max="1550" width="10.28515625" style="102" bestFit="1" customWidth="1"/>
    <col min="1551" max="1551" width="10.42578125" style="102" customWidth="1"/>
    <col min="1552" max="1552" width="11.7109375" style="102" customWidth="1"/>
    <col min="1553" max="1553" width="11" style="102" customWidth="1"/>
    <col min="1554" max="1554" width="10.85546875" style="102" customWidth="1"/>
    <col min="1555" max="1555" width="11.42578125" style="102" customWidth="1"/>
    <col min="1556" max="1793" width="9.140625" style="102"/>
    <col min="1794" max="1794" width="59.5703125" style="102" bestFit="1" customWidth="1"/>
    <col min="1795" max="1795" width="9.140625" style="102"/>
    <col min="1796" max="1796" width="10.7109375" style="102" bestFit="1" customWidth="1"/>
    <col min="1797" max="1797" width="6.85546875" style="102" bestFit="1" customWidth="1"/>
    <col min="1798" max="1798" width="9.140625" style="102"/>
    <col min="1799" max="1799" width="1.28515625" style="102" customWidth="1"/>
    <col min="1800" max="1800" width="10.42578125" style="102" customWidth="1"/>
    <col min="1801" max="1801" width="10.5703125" style="102" customWidth="1"/>
    <col min="1802" max="1805" width="9.42578125" style="102" customWidth="1"/>
    <col min="1806" max="1806" width="10.28515625" style="102" bestFit="1" customWidth="1"/>
    <col min="1807" max="1807" width="10.42578125" style="102" customWidth="1"/>
    <col min="1808" max="1808" width="11.7109375" style="102" customWidth="1"/>
    <col min="1809" max="1809" width="11" style="102" customWidth="1"/>
    <col min="1810" max="1810" width="10.85546875" style="102" customWidth="1"/>
    <col min="1811" max="1811" width="11.42578125" style="102" customWidth="1"/>
    <col min="1812" max="2049" width="9.140625" style="102"/>
    <col min="2050" max="2050" width="59.5703125" style="102" bestFit="1" customWidth="1"/>
    <col min="2051" max="2051" width="9.140625" style="102"/>
    <col min="2052" max="2052" width="10.7109375" style="102" bestFit="1" customWidth="1"/>
    <col min="2053" max="2053" width="6.85546875" style="102" bestFit="1" customWidth="1"/>
    <col min="2054" max="2054" width="9.140625" style="102"/>
    <col min="2055" max="2055" width="1.28515625" style="102" customWidth="1"/>
    <col min="2056" max="2056" width="10.42578125" style="102" customWidth="1"/>
    <col min="2057" max="2057" width="10.5703125" style="102" customWidth="1"/>
    <col min="2058" max="2061" width="9.42578125" style="102" customWidth="1"/>
    <col min="2062" max="2062" width="10.28515625" style="102" bestFit="1" customWidth="1"/>
    <col min="2063" max="2063" width="10.42578125" style="102" customWidth="1"/>
    <col min="2064" max="2064" width="11.7109375" style="102" customWidth="1"/>
    <col min="2065" max="2065" width="11" style="102" customWidth="1"/>
    <col min="2066" max="2066" width="10.85546875" style="102" customWidth="1"/>
    <col min="2067" max="2067" width="11.42578125" style="102" customWidth="1"/>
    <col min="2068" max="2305" width="9.140625" style="102"/>
    <col min="2306" max="2306" width="59.5703125" style="102" bestFit="1" customWidth="1"/>
    <col min="2307" max="2307" width="9.140625" style="102"/>
    <col min="2308" max="2308" width="10.7109375" style="102" bestFit="1" customWidth="1"/>
    <col min="2309" max="2309" width="6.85546875" style="102" bestFit="1" customWidth="1"/>
    <col min="2310" max="2310" width="9.140625" style="102"/>
    <col min="2311" max="2311" width="1.28515625" style="102" customWidth="1"/>
    <col min="2312" max="2312" width="10.42578125" style="102" customWidth="1"/>
    <col min="2313" max="2313" width="10.5703125" style="102" customWidth="1"/>
    <col min="2314" max="2317" width="9.42578125" style="102" customWidth="1"/>
    <col min="2318" max="2318" width="10.28515625" style="102" bestFit="1" customWidth="1"/>
    <col min="2319" max="2319" width="10.42578125" style="102" customWidth="1"/>
    <col min="2320" max="2320" width="11.7109375" style="102" customWidth="1"/>
    <col min="2321" max="2321" width="11" style="102" customWidth="1"/>
    <col min="2322" max="2322" width="10.85546875" style="102" customWidth="1"/>
    <col min="2323" max="2323" width="11.42578125" style="102" customWidth="1"/>
    <col min="2324" max="2561" width="9.140625" style="102"/>
    <col min="2562" max="2562" width="59.5703125" style="102" bestFit="1" customWidth="1"/>
    <col min="2563" max="2563" width="9.140625" style="102"/>
    <col min="2564" max="2564" width="10.7109375" style="102" bestFit="1" customWidth="1"/>
    <col min="2565" max="2565" width="6.85546875" style="102" bestFit="1" customWidth="1"/>
    <col min="2566" max="2566" width="9.140625" style="102"/>
    <col min="2567" max="2567" width="1.28515625" style="102" customWidth="1"/>
    <col min="2568" max="2568" width="10.42578125" style="102" customWidth="1"/>
    <col min="2569" max="2569" width="10.5703125" style="102" customWidth="1"/>
    <col min="2570" max="2573" width="9.42578125" style="102" customWidth="1"/>
    <col min="2574" max="2574" width="10.28515625" style="102" bestFit="1" customWidth="1"/>
    <col min="2575" max="2575" width="10.42578125" style="102" customWidth="1"/>
    <col min="2576" max="2576" width="11.7109375" style="102" customWidth="1"/>
    <col min="2577" max="2577" width="11" style="102" customWidth="1"/>
    <col min="2578" max="2578" width="10.85546875" style="102" customWidth="1"/>
    <col min="2579" max="2579" width="11.42578125" style="102" customWidth="1"/>
    <col min="2580" max="2817" width="9.140625" style="102"/>
    <col min="2818" max="2818" width="59.5703125" style="102" bestFit="1" customWidth="1"/>
    <col min="2819" max="2819" width="9.140625" style="102"/>
    <col min="2820" max="2820" width="10.7109375" style="102" bestFit="1" customWidth="1"/>
    <col min="2821" max="2821" width="6.85546875" style="102" bestFit="1" customWidth="1"/>
    <col min="2822" max="2822" width="9.140625" style="102"/>
    <col min="2823" max="2823" width="1.28515625" style="102" customWidth="1"/>
    <col min="2824" max="2824" width="10.42578125" style="102" customWidth="1"/>
    <col min="2825" max="2825" width="10.5703125" style="102" customWidth="1"/>
    <col min="2826" max="2829" width="9.42578125" style="102" customWidth="1"/>
    <col min="2830" max="2830" width="10.28515625" style="102" bestFit="1" customWidth="1"/>
    <col min="2831" max="2831" width="10.42578125" style="102" customWidth="1"/>
    <col min="2832" max="2832" width="11.7109375" style="102" customWidth="1"/>
    <col min="2833" max="2833" width="11" style="102" customWidth="1"/>
    <col min="2834" max="2834" width="10.85546875" style="102" customWidth="1"/>
    <col min="2835" max="2835" width="11.42578125" style="102" customWidth="1"/>
    <col min="2836" max="3073" width="9.140625" style="102"/>
    <col min="3074" max="3074" width="59.5703125" style="102" bestFit="1" customWidth="1"/>
    <col min="3075" max="3075" width="9.140625" style="102"/>
    <col min="3076" max="3076" width="10.7109375" style="102" bestFit="1" customWidth="1"/>
    <col min="3077" max="3077" width="6.85546875" style="102" bestFit="1" customWidth="1"/>
    <col min="3078" max="3078" width="9.140625" style="102"/>
    <col min="3079" max="3079" width="1.28515625" style="102" customWidth="1"/>
    <col min="3080" max="3080" width="10.42578125" style="102" customWidth="1"/>
    <col min="3081" max="3081" width="10.5703125" style="102" customWidth="1"/>
    <col min="3082" max="3085" width="9.42578125" style="102" customWidth="1"/>
    <col min="3086" max="3086" width="10.28515625" style="102" bestFit="1" customWidth="1"/>
    <col min="3087" max="3087" width="10.42578125" style="102" customWidth="1"/>
    <col min="3088" max="3088" width="11.7109375" style="102" customWidth="1"/>
    <col min="3089" max="3089" width="11" style="102" customWidth="1"/>
    <col min="3090" max="3090" width="10.85546875" style="102" customWidth="1"/>
    <col min="3091" max="3091" width="11.42578125" style="102" customWidth="1"/>
    <col min="3092" max="3329" width="9.140625" style="102"/>
    <col min="3330" max="3330" width="59.5703125" style="102" bestFit="1" customWidth="1"/>
    <col min="3331" max="3331" width="9.140625" style="102"/>
    <col min="3332" max="3332" width="10.7109375" style="102" bestFit="1" customWidth="1"/>
    <col min="3333" max="3333" width="6.85546875" style="102" bestFit="1" customWidth="1"/>
    <col min="3334" max="3334" width="9.140625" style="102"/>
    <col min="3335" max="3335" width="1.28515625" style="102" customWidth="1"/>
    <col min="3336" max="3336" width="10.42578125" style="102" customWidth="1"/>
    <col min="3337" max="3337" width="10.5703125" style="102" customWidth="1"/>
    <col min="3338" max="3341" width="9.42578125" style="102" customWidth="1"/>
    <col min="3342" max="3342" width="10.28515625" style="102" bestFit="1" customWidth="1"/>
    <col min="3343" max="3343" width="10.42578125" style="102" customWidth="1"/>
    <col min="3344" max="3344" width="11.7109375" style="102" customWidth="1"/>
    <col min="3345" max="3345" width="11" style="102" customWidth="1"/>
    <col min="3346" max="3346" width="10.85546875" style="102" customWidth="1"/>
    <col min="3347" max="3347" width="11.42578125" style="102" customWidth="1"/>
    <col min="3348" max="3585" width="9.140625" style="102"/>
    <col min="3586" max="3586" width="59.5703125" style="102" bestFit="1" customWidth="1"/>
    <col min="3587" max="3587" width="9.140625" style="102"/>
    <col min="3588" max="3588" width="10.7109375" style="102" bestFit="1" customWidth="1"/>
    <col min="3589" max="3589" width="6.85546875" style="102" bestFit="1" customWidth="1"/>
    <col min="3590" max="3590" width="9.140625" style="102"/>
    <col min="3591" max="3591" width="1.28515625" style="102" customWidth="1"/>
    <col min="3592" max="3592" width="10.42578125" style="102" customWidth="1"/>
    <col min="3593" max="3593" width="10.5703125" style="102" customWidth="1"/>
    <col min="3594" max="3597" width="9.42578125" style="102" customWidth="1"/>
    <col min="3598" max="3598" width="10.28515625" style="102" bestFit="1" customWidth="1"/>
    <col min="3599" max="3599" width="10.42578125" style="102" customWidth="1"/>
    <col min="3600" max="3600" width="11.7109375" style="102" customWidth="1"/>
    <col min="3601" max="3601" width="11" style="102" customWidth="1"/>
    <col min="3602" max="3602" width="10.85546875" style="102" customWidth="1"/>
    <col min="3603" max="3603" width="11.42578125" style="102" customWidth="1"/>
    <col min="3604" max="3841" width="9.140625" style="102"/>
    <col min="3842" max="3842" width="59.5703125" style="102" bestFit="1" customWidth="1"/>
    <col min="3843" max="3843" width="9.140625" style="102"/>
    <col min="3844" max="3844" width="10.7109375" style="102" bestFit="1" customWidth="1"/>
    <col min="3845" max="3845" width="6.85546875" style="102" bestFit="1" customWidth="1"/>
    <col min="3846" max="3846" width="9.140625" style="102"/>
    <col min="3847" max="3847" width="1.28515625" style="102" customWidth="1"/>
    <col min="3848" max="3848" width="10.42578125" style="102" customWidth="1"/>
    <col min="3849" max="3849" width="10.5703125" style="102" customWidth="1"/>
    <col min="3850" max="3853" width="9.42578125" style="102" customWidth="1"/>
    <col min="3854" max="3854" width="10.28515625" style="102" bestFit="1" customWidth="1"/>
    <col min="3855" max="3855" width="10.42578125" style="102" customWidth="1"/>
    <col min="3856" max="3856" width="11.7109375" style="102" customWidth="1"/>
    <col min="3857" max="3857" width="11" style="102" customWidth="1"/>
    <col min="3858" max="3858" width="10.85546875" style="102" customWidth="1"/>
    <col min="3859" max="3859" width="11.42578125" style="102" customWidth="1"/>
    <col min="3860" max="4097" width="9.140625" style="102"/>
    <col min="4098" max="4098" width="59.5703125" style="102" bestFit="1" customWidth="1"/>
    <col min="4099" max="4099" width="9.140625" style="102"/>
    <col min="4100" max="4100" width="10.7109375" style="102" bestFit="1" customWidth="1"/>
    <col min="4101" max="4101" width="6.85546875" style="102" bestFit="1" customWidth="1"/>
    <col min="4102" max="4102" width="9.140625" style="102"/>
    <col min="4103" max="4103" width="1.28515625" style="102" customWidth="1"/>
    <col min="4104" max="4104" width="10.42578125" style="102" customWidth="1"/>
    <col min="4105" max="4105" width="10.5703125" style="102" customWidth="1"/>
    <col min="4106" max="4109" width="9.42578125" style="102" customWidth="1"/>
    <col min="4110" max="4110" width="10.28515625" style="102" bestFit="1" customWidth="1"/>
    <col min="4111" max="4111" width="10.42578125" style="102" customWidth="1"/>
    <col min="4112" max="4112" width="11.7109375" style="102" customWidth="1"/>
    <col min="4113" max="4113" width="11" style="102" customWidth="1"/>
    <col min="4114" max="4114" width="10.85546875" style="102" customWidth="1"/>
    <col min="4115" max="4115" width="11.42578125" style="102" customWidth="1"/>
    <col min="4116" max="4353" width="9.140625" style="102"/>
    <col min="4354" max="4354" width="59.5703125" style="102" bestFit="1" customWidth="1"/>
    <col min="4355" max="4355" width="9.140625" style="102"/>
    <col min="4356" max="4356" width="10.7109375" style="102" bestFit="1" customWidth="1"/>
    <col min="4357" max="4357" width="6.85546875" style="102" bestFit="1" customWidth="1"/>
    <col min="4358" max="4358" width="9.140625" style="102"/>
    <col min="4359" max="4359" width="1.28515625" style="102" customWidth="1"/>
    <col min="4360" max="4360" width="10.42578125" style="102" customWidth="1"/>
    <col min="4361" max="4361" width="10.5703125" style="102" customWidth="1"/>
    <col min="4362" max="4365" width="9.42578125" style="102" customWidth="1"/>
    <col min="4366" max="4366" width="10.28515625" style="102" bestFit="1" customWidth="1"/>
    <col min="4367" max="4367" width="10.42578125" style="102" customWidth="1"/>
    <col min="4368" max="4368" width="11.7109375" style="102" customWidth="1"/>
    <col min="4369" max="4369" width="11" style="102" customWidth="1"/>
    <col min="4370" max="4370" width="10.85546875" style="102" customWidth="1"/>
    <col min="4371" max="4371" width="11.42578125" style="102" customWidth="1"/>
    <col min="4372" max="4609" width="9.140625" style="102"/>
    <col min="4610" max="4610" width="59.5703125" style="102" bestFit="1" customWidth="1"/>
    <col min="4611" max="4611" width="9.140625" style="102"/>
    <col min="4612" max="4612" width="10.7109375" style="102" bestFit="1" customWidth="1"/>
    <col min="4613" max="4613" width="6.85546875" style="102" bestFit="1" customWidth="1"/>
    <col min="4614" max="4614" width="9.140625" style="102"/>
    <col min="4615" max="4615" width="1.28515625" style="102" customWidth="1"/>
    <col min="4616" max="4616" width="10.42578125" style="102" customWidth="1"/>
    <col min="4617" max="4617" width="10.5703125" style="102" customWidth="1"/>
    <col min="4618" max="4621" width="9.42578125" style="102" customWidth="1"/>
    <col min="4622" max="4622" width="10.28515625" style="102" bestFit="1" customWidth="1"/>
    <col min="4623" max="4623" width="10.42578125" style="102" customWidth="1"/>
    <col min="4624" max="4624" width="11.7109375" style="102" customWidth="1"/>
    <col min="4625" max="4625" width="11" style="102" customWidth="1"/>
    <col min="4626" max="4626" width="10.85546875" style="102" customWidth="1"/>
    <col min="4627" max="4627" width="11.42578125" style="102" customWidth="1"/>
    <col min="4628" max="4865" width="9.140625" style="102"/>
    <col min="4866" max="4866" width="59.5703125" style="102" bestFit="1" customWidth="1"/>
    <col min="4867" max="4867" width="9.140625" style="102"/>
    <col min="4868" max="4868" width="10.7109375" style="102" bestFit="1" customWidth="1"/>
    <col min="4869" max="4869" width="6.85546875" style="102" bestFit="1" customWidth="1"/>
    <col min="4870" max="4870" width="9.140625" style="102"/>
    <col min="4871" max="4871" width="1.28515625" style="102" customWidth="1"/>
    <col min="4872" max="4872" width="10.42578125" style="102" customWidth="1"/>
    <col min="4873" max="4873" width="10.5703125" style="102" customWidth="1"/>
    <col min="4874" max="4877" width="9.42578125" style="102" customWidth="1"/>
    <col min="4878" max="4878" width="10.28515625" style="102" bestFit="1" customWidth="1"/>
    <col min="4879" max="4879" width="10.42578125" style="102" customWidth="1"/>
    <col min="4880" max="4880" width="11.7109375" style="102" customWidth="1"/>
    <col min="4881" max="4881" width="11" style="102" customWidth="1"/>
    <col min="4882" max="4882" width="10.85546875" style="102" customWidth="1"/>
    <col min="4883" max="4883" width="11.42578125" style="102" customWidth="1"/>
    <col min="4884" max="5121" width="9.140625" style="102"/>
    <col min="5122" max="5122" width="59.5703125" style="102" bestFit="1" customWidth="1"/>
    <col min="5123" max="5123" width="9.140625" style="102"/>
    <col min="5124" max="5124" width="10.7109375" style="102" bestFit="1" customWidth="1"/>
    <col min="5125" max="5125" width="6.85546875" style="102" bestFit="1" customWidth="1"/>
    <col min="5126" max="5126" width="9.140625" style="102"/>
    <col min="5127" max="5127" width="1.28515625" style="102" customWidth="1"/>
    <col min="5128" max="5128" width="10.42578125" style="102" customWidth="1"/>
    <col min="5129" max="5129" width="10.5703125" style="102" customWidth="1"/>
    <col min="5130" max="5133" width="9.42578125" style="102" customWidth="1"/>
    <col min="5134" max="5134" width="10.28515625" style="102" bestFit="1" customWidth="1"/>
    <col min="5135" max="5135" width="10.42578125" style="102" customWidth="1"/>
    <col min="5136" max="5136" width="11.7109375" style="102" customWidth="1"/>
    <col min="5137" max="5137" width="11" style="102" customWidth="1"/>
    <col min="5138" max="5138" width="10.85546875" style="102" customWidth="1"/>
    <col min="5139" max="5139" width="11.42578125" style="102" customWidth="1"/>
    <col min="5140" max="5377" width="9.140625" style="102"/>
    <col min="5378" max="5378" width="59.5703125" style="102" bestFit="1" customWidth="1"/>
    <col min="5379" max="5379" width="9.140625" style="102"/>
    <col min="5380" max="5380" width="10.7109375" style="102" bestFit="1" customWidth="1"/>
    <col min="5381" max="5381" width="6.85546875" style="102" bestFit="1" customWidth="1"/>
    <col min="5382" max="5382" width="9.140625" style="102"/>
    <col min="5383" max="5383" width="1.28515625" style="102" customWidth="1"/>
    <col min="5384" max="5384" width="10.42578125" style="102" customWidth="1"/>
    <col min="5385" max="5385" width="10.5703125" style="102" customWidth="1"/>
    <col min="5386" max="5389" width="9.42578125" style="102" customWidth="1"/>
    <col min="5390" max="5390" width="10.28515625" style="102" bestFit="1" customWidth="1"/>
    <col min="5391" max="5391" width="10.42578125" style="102" customWidth="1"/>
    <col min="5392" max="5392" width="11.7109375" style="102" customWidth="1"/>
    <col min="5393" max="5393" width="11" style="102" customWidth="1"/>
    <col min="5394" max="5394" width="10.85546875" style="102" customWidth="1"/>
    <col min="5395" max="5395" width="11.42578125" style="102" customWidth="1"/>
    <col min="5396" max="5633" width="9.140625" style="102"/>
    <col min="5634" max="5634" width="59.5703125" style="102" bestFit="1" customWidth="1"/>
    <col min="5635" max="5635" width="9.140625" style="102"/>
    <col min="5636" max="5636" width="10.7109375" style="102" bestFit="1" customWidth="1"/>
    <col min="5637" max="5637" width="6.85546875" style="102" bestFit="1" customWidth="1"/>
    <col min="5638" max="5638" width="9.140625" style="102"/>
    <col min="5639" max="5639" width="1.28515625" style="102" customWidth="1"/>
    <col min="5640" max="5640" width="10.42578125" style="102" customWidth="1"/>
    <col min="5641" max="5641" width="10.5703125" style="102" customWidth="1"/>
    <col min="5642" max="5645" width="9.42578125" style="102" customWidth="1"/>
    <col min="5646" max="5646" width="10.28515625" style="102" bestFit="1" customWidth="1"/>
    <col min="5647" max="5647" width="10.42578125" style="102" customWidth="1"/>
    <col min="5648" max="5648" width="11.7109375" style="102" customWidth="1"/>
    <col min="5649" max="5649" width="11" style="102" customWidth="1"/>
    <col min="5650" max="5650" width="10.85546875" style="102" customWidth="1"/>
    <col min="5651" max="5651" width="11.42578125" style="102" customWidth="1"/>
    <col min="5652" max="5889" width="9.140625" style="102"/>
    <col min="5890" max="5890" width="59.5703125" style="102" bestFit="1" customWidth="1"/>
    <col min="5891" max="5891" width="9.140625" style="102"/>
    <col min="5892" max="5892" width="10.7109375" style="102" bestFit="1" customWidth="1"/>
    <col min="5893" max="5893" width="6.85546875" style="102" bestFit="1" customWidth="1"/>
    <col min="5894" max="5894" width="9.140625" style="102"/>
    <col min="5895" max="5895" width="1.28515625" style="102" customWidth="1"/>
    <col min="5896" max="5896" width="10.42578125" style="102" customWidth="1"/>
    <col min="5897" max="5897" width="10.5703125" style="102" customWidth="1"/>
    <col min="5898" max="5901" width="9.42578125" style="102" customWidth="1"/>
    <col min="5902" max="5902" width="10.28515625" style="102" bestFit="1" customWidth="1"/>
    <col min="5903" max="5903" width="10.42578125" style="102" customWidth="1"/>
    <col min="5904" max="5904" width="11.7109375" style="102" customWidth="1"/>
    <col min="5905" max="5905" width="11" style="102" customWidth="1"/>
    <col min="5906" max="5906" width="10.85546875" style="102" customWidth="1"/>
    <col min="5907" max="5907" width="11.42578125" style="102" customWidth="1"/>
    <col min="5908" max="6145" width="9.140625" style="102"/>
    <col min="6146" max="6146" width="59.5703125" style="102" bestFit="1" customWidth="1"/>
    <col min="6147" max="6147" width="9.140625" style="102"/>
    <col min="6148" max="6148" width="10.7109375" style="102" bestFit="1" customWidth="1"/>
    <col min="6149" max="6149" width="6.85546875" style="102" bestFit="1" customWidth="1"/>
    <col min="6150" max="6150" width="9.140625" style="102"/>
    <col min="6151" max="6151" width="1.28515625" style="102" customWidth="1"/>
    <col min="6152" max="6152" width="10.42578125" style="102" customWidth="1"/>
    <col min="6153" max="6153" width="10.5703125" style="102" customWidth="1"/>
    <col min="6154" max="6157" width="9.42578125" style="102" customWidth="1"/>
    <col min="6158" max="6158" width="10.28515625" style="102" bestFit="1" customWidth="1"/>
    <col min="6159" max="6159" width="10.42578125" style="102" customWidth="1"/>
    <col min="6160" max="6160" width="11.7109375" style="102" customWidth="1"/>
    <col min="6161" max="6161" width="11" style="102" customWidth="1"/>
    <col min="6162" max="6162" width="10.85546875" style="102" customWidth="1"/>
    <col min="6163" max="6163" width="11.42578125" style="102" customWidth="1"/>
    <col min="6164" max="6401" width="9.140625" style="102"/>
    <col min="6402" max="6402" width="59.5703125" style="102" bestFit="1" customWidth="1"/>
    <col min="6403" max="6403" width="9.140625" style="102"/>
    <col min="6404" max="6404" width="10.7109375" style="102" bestFit="1" customWidth="1"/>
    <col min="6405" max="6405" width="6.85546875" style="102" bestFit="1" customWidth="1"/>
    <col min="6406" max="6406" width="9.140625" style="102"/>
    <col min="6407" max="6407" width="1.28515625" style="102" customWidth="1"/>
    <col min="6408" max="6408" width="10.42578125" style="102" customWidth="1"/>
    <col min="6409" max="6409" width="10.5703125" style="102" customWidth="1"/>
    <col min="6410" max="6413" width="9.42578125" style="102" customWidth="1"/>
    <col min="6414" max="6414" width="10.28515625" style="102" bestFit="1" customWidth="1"/>
    <col min="6415" max="6415" width="10.42578125" style="102" customWidth="1"/>
    <col min="6416" max="6416" width="11.7109375" style="102" customWidth="1"/>
    <col min="6417" max="6417" width="11" style="102" customWidth="1"/>
    <col min="6418" max="6418" width="10.85546875" style="102" customWidth="1"/>
    <col min="6419" max="6419" width="11.42578125" style="102" customWidth="1"/>
    <col min="6420" max="6657" width="9.140625" style="102"/>
    <col min="6658" max="6658" width="59.5703125" style="102" bestFit="1" customWidth="1"/>
    <col min="6659" max="6659" width="9.140625" style="102"/>
    <col min="6660" max="6660" width="10.7109375" style="102" bestFit="1" customWidth="1"/>
    <col min="6661" max="6661" width="6.85546875" style="102" bestFit="1" customWidth="1"/>
    <col min="6662" max="6662" width="9.140625" style="102"/>
    <col min="6663" max="6663" width="1.28515625" style="102" customWidth="1"/>
    <col min="6664" max="6664" width="10.42578125" style="102" customWidth="1"/>
    <col min="6665" max="6665" width="10.5703125" style="102" customWidth="1"/>
    <col min="6666" max="6669" width="9.42578125" style="102" customWidth="1"/>
    <col min="6670" max="6670" width="10.28515625" style="102" bestFit="1" customWidth="1"/>
    <col min="6671" max="6671" width="10.42578125" style="102" customWidth="1"/>
    <col min="6672" max="6672" width="11.7109375" style="102" customWidth="1"/>
    <col min="6673" max="6673" width="11" style="102" customWidth="1"/>
    <col min="6674" max="6674" width="10.85546875" style="102" customWidth="1"/>
    <col min="6675" max="6675" width="11.42578125" style="102" customWidth="1"/>
    <col min="6676" max="6913" width="9.140625" style="102"/>
    <col min="6914" max="6914" width="59.5703125" style="102" bestFit="1" customWidth="1"/>
    <col min="6915" max="6915" width="9.140625" style="102"/>
    <col min="6916" max="6916" width="10.7109375" style="102" bestFit="1" customWidth="1"/>
    <col min="6917" max="6917" width="6.85546875" style="102" bestFit="1" customWidth="1"/>
    <col min="6918" max="6918" width="9.140625" style="102"/>
    <col min="6919" max="6919" width="1.28515625" style="102" customWidth="1"/>
    <col min="6920" max="6920" width="10.42578125" style="102" customWidth="1"/>
    <col min="6921" max="6921" width="10.5703125" style="102" customWidth="1"/>
    <col min="6922" max="6925" width="9.42578125" style="102" customWidth="1"/>
    <col min="6926" max="6926" width="10.28515625" style="102" bestFit="1" customWidth="1"/>
    <col min="6927" max="6927" width="10.42578125" style="102" customWidth="1"/>
    <col min="6928" max="6928" width="11.7109375" style="102" customWidth="1"/>
    <col min="6929" max="6929" width="11" style="102" customWidth="1"/>
    <col min="6930" max="6930" width="10.85546875" style="102" customWidth="1"/>
    <col min="6931" max="6931" width="11.42578125" style="102" customWidth="1"/>
    <col min="6932" max="7169" width="9.140625" style="102"/>
    <col min="7170" max="7170" width="59.5703125" style="102" bestFit="1" customWidth="1"/>
    <col min="7171" max="7171" width="9.140625" style="102"/>
    <col min="7172" max="7172" width="10.7109375" style="102" bestFit="1" customWidth="1"/>
    <col min="7173" max="7173" width="6.85546875" style="102" bestFit="1" customWidth="1"/>
    <col min="7174" max="7174" width="9.140625" style="102"/>
    <col min="7175" max="7175" width="1.28515625" style="102" customWidth="1"/>
    <col min="7176" max="7176" width="10.42578125" style="102" customWidth="1"/>
    <col min="7177" max="7177" width="10.5703125" style="102" customWidth="1"/>
    <col min="7178" max="7181" width="9.42578125" style="102" customWidth="1"/>
    <col min="7182" max="7182" width="10.28515625" style="102" bestFit="1" customWidth="1"/>
    <col min="7183" max="7183" width="10.42578125" style="102" customWidth="1"/>
    <col min="7184" max="7184" width="11.7109375" style="102" customWidth="1"/>
    <col min="7185" max="7185" width="11" style="102" customWidth="1"/>
    <col min="7186" max="7186" width="10.85546875" style="102" customWidth="1"/>
    <col min="7187" max="7187" width="11.42578125" style="102" customWidth="1"/>
    <col min="7188" max="7425" width="9.140625" style="102"/>
    <col min="7426" max="7426" width="59.5703125" style="102" bestFit="1" customWidth="1"/>
    <col min="7427" max="7427" width="9.140625" style="102"/>
    <col min="7428" max="7428" width="10.7109375" style="102" bestFit="1" customWidth="1"/>
    <col min="7429" max="7429" width="6.85546875" style="102" bestFit="1" customWidth="1"/>
    <col min="7430" max="7430" width="9.140625" style="102"/>
    <col min="7431" max="7431" width="1.28515625" style="102" customWidth="1"/>
    <col min="7432" max="7432" width="10.42578125" style="102" customWidth="1"/>
    <col min="7433" max="7433" width="10.5703125" style="102" customWidth="1"/>
    <col min="7434" max="7437" width="9.42578125" style="102" customWidth="1"/>
    <col min="7438" max="7438" width="10.28515625" style="102" bestFit="1" customWidth="1"/>
    <col min="7439" max="7439" width="10.42578125" style="102" customWidth="1"/>
    <col min="7440" max="7440" width="11.7109375" style="102" customWidth="1"/>
    <col min="7441" max="7441" width="11" style="102" customWidth="1"/>
    <col min="7442" max="7442" width="10.85546875" style="102" customWidth="1"/>
    <col min="7443" max="7443" width="11.42578125" style="102" customWidth="1"/>
    <col min="7444" max="7681" width="9.140625" style="102"/>
    <col min="7682" max="7682" width="59.5703125" style="102" bestFit="1" customWidth="1"/>
    <col min="7683" max="7683" width="9.140625" style="102"/>
    <col min="7684" max="7684" width="10.7109375" style="102" bestFit="1" customWidth="1"/>
    <col min="7685" max="7685" width="6.85546875" style="102" bestFit="1" customWidth="1"/>
    <col min="7686" max="7686" width="9.140625" style="102"/>
    <col min="7687" max="7687" width="1.28515625" style="102" customWidth="1"/>
    <col min="7688" max="7688" width="10.42578125" style="102" customWidth="1"/>
    <col min="7689" max="7689" width="10.5703125" style="102" customWidth="1"/>
    <col min="7690" max="7693" width="9.42578125" style="102" customWidth="1"/>
    <col min="7694" max="7694" width="10.28515625" style="102" bestFit="1" customWidth="1"/>
    <col min="7695" max="7695" width="10.42578125" style="102" customWidth="1"/>
    <col min="7696" max="7696" width="11.7109375" style="102" customWidth="1"/>
    <col min="7697" max="7697" width="11" style="102" customWidth="1"/>
    <col min="7698" max="7698" width="10.85546875" style="102" customWidth="1"/>
    <col min="7699" max="7699" width="11.42578125" style="102" customWidth="1"/>
    <col min="7700" max="7937" width="9.140625" style="102"/>
    <col min="7938" max="7938" width="59.5703125" style="102" bestFit="1" customWidth="1"/>
    <col min="7939" max="7939" width="9.140625" style="102"/>
    <col min="7940" max="7940" width="10.7109375" style="102" bestFit="1" customWidth="1"/>
    <col min="7941" max="7941" width="6.85546875" style="102" bestFit="1" customWidth="1"/>
    <col min="7942" max="7942" width="9.140625" style="102"/>
    <col min="7943" max="7943" width="1.28515625" style="102" customWidth="1"/>
    <col min="7944" max="7944" width="10.42578125" style="102" customWidth="1"/>
    <col min="7945" max="7945" width="10.5703125" style="102" customWidth="1"/>
    <col min="7946" max="7949" width="9.42578125" style="102" customWidth="1"/>
    <col min="7950" max="7950" width="10.28515625" style="102" bestFit="1" customWidth="1"/>
    <col min="7951" max="7951" width="10.42578125" style="102" customWidth="1"/>
    <col min="7952" max="7952" width="11.7109375" style="102" customWidth="1"/>
    <col min="7953" max="7953" width="11" style="102" customWidth="1"/>
    <col min="7954" max="7954" width="10.85546875" style="102" customWidth="1"/>
    <col min="7955" max="7955" width="11.42578125" style="102" customWidth="1"/>
    <col min="7956" max="8193" width="9.140625" style="102"/>
    <col min="8194" max="8194" width="59.5703125" style="102" bestFit="1" customWidth="1"/>
    <col min="8195" max="8195" width="9.140625" style="102"/>
    <col min="8196" max="8196" width="10.7109375" style="102" bestFit="1" customWidth="1"/>
    <col min="8197" max="8197" width="6.85546875" style="102" bestFit="1" customWidth="1"/>
    <col min="8198" max="8198" width="9.140625" style="102"/>
    <col min="8199" max="8199" width="1.28515625" style="102" customWidth="1"/>
    <col min="8200" max="8200" width="10.42578125" style="102" customWidth="1"/>
    <col min="8201" max="8201" width="10.5703125" style="102" customWidth="1"/>
    <col min="8202" max="8205" width="9.42578125" style="102" customWidth="1"/>
    <col min="8206" max="8206" width="10.28515625" style="102" bestFit="1" customWidth="1"/>
    <col min="8207" max="8207" width="10.42578125" style="102" customWidth="1"/>
    <col min="8208" max="8208" width="11.7109375" style="102" customWidth="1"/>
    <col min="8209" max="8209" width="11" style="102" customWidth="1"/>
    <col min="8210" max="8210" width="10.85546875" style="102" customWidth="1"/>
    <col min="8211" max="8211" width="11.42578125" style="102" customWidth="1"/>
    <col min="8212" max="8449" width="9.140625" style="102"/>
    <col min="8450" max="8450" width="59.5703125" style="102" bestFit="1" customWidth="1"/>
    <col min="8451" max="8451" width="9.140625" style="102"/>
    <col min="8452" max="8452" width="10.7109375" style="102" bestFit="1" customWidth="1"/>
    <col min="8453" max="8453" width="6.85546875" style="102" bestFit="1" customWidth="1"/>
    <col min="8454" max="8454" width="9.140625" style="102"/>
    <col min="8455" max="8455" width="1.28515625" style="102" customWidth="1"/>
    <col min="8456" max="8456" width="10.42578125" style="102" customWidth="1"/>
    <col min="8457" max="8457" width="10.5703125" style="102" customWidth="1"/>
    <col min="8458" max="8461" width="9.42578125" style="102" customWidth="1"/>
    <col min="8462" max="8462" width="10.28515625" style="102" bestFit="1" customWidth="1"/>
    <col min="8463" max="8463" width="10.42578125" style="102" customWidth="1"/>
    <col min="8464" max="8464" width="11.7109375" style="102" customWidth="1"/>
    <col min="8465" max="8465" width="11" style="102" customWidth="1"/>
    <col min="8466" max="8466" width="10.85546875" style="102" customWidth="1"/>
    <col min="8467" max="8467" width="11.42578125" style="102" customWidth="1"/>
    <col min="8468" max="8705" width="9.140625" style="102"/>
    <col min="8706" max="8706" width="59.5703125" style="102" bestFit="1" customWidth="1"/>
    <col min="8707" max="8707" width="9.140625" style="102"/>
    <col min="8708" max="8708" width="10.7109375" style="102" bestFit="1" customWidth="1"/>
    <col min="8709" max="8709" width="6.85546875" style="102" bestFit="1" customWidth="1"/>
    <col min="8710" max="8710" width="9.140625" style="102"/>
    <col min="8711" max="8711" width="1.28515625" style="102" customWidth="1"/>
    <col min="8712" max="8712" width="10.42578125" style="102" customWidth="1"/>
    <col min="8713" max="8713" width="10.5703125" style="102" customWidth="1"/>
    <col min="8714" max="8717" width="9.42578125" style="102" customWidth="1"/>
    <col min="8718" max="8718" width="10.28515625" style="102" bestFit="1" customWidth="1"/>
    <col min="8719" max="8719" width="10.42578125" style="102" customWidth="1"/>
    <col min="8720" max="8720" width="11.7109375" style="102" customWidth="1"/>
    <col min="8721" max="8721" width="11" style="102" customWidth="1"/>
    <col min="8722" max="8722" width="10.85546875" style="102" customWidth="1"/>
    <col min="8723" max="8723" width="11.42578125" style="102" customWidth="1"/>
    <col min="8724" max="8961" width="9.140625" style="102"/>
    <col min="8962" max="8962" width="59.5703125" style="102" bestFit="1" customWidth="1"/>
    <col min="8963" max="8963" width="9.140625" style="102"/>
    <col min="8964" max="8964" width="10.7109375" style="102" bestFit="1" customWidth="1"/>
    <col min="8965" max="8965" width="6.85546875" style="102" bestFit="1" customWidth="1"/>
    <col min="8966" max="8966" width="9.140625" style="102"/>
    <col min="8967" max="8967" width="1.28515625" style="102" customWidth="1"/>
    <col min="8968" max="8968" width="10.42578125" style="102" customWidth="1"/>
    <col min="8969" max="8969" width="10.5703125" style="102" customWidth="1"/>
    <col min="8970" max="8973" width="9.42578125" style="102" customWidth="1"/>
    <col min="8974" max="8974" width="10.28515625" style="102" bestFit="1" customWidth="1"/>
    <col min="8975" max="8975" width="10.42578125" style="102" customWidth="1"/>
    <col min="8976" max="8976" width="11.7109375" style="102" customWidth="1"/>
    <col min="8977" max="8977" width="11" style="102" customWidth="1"/>
    <col min="8978" max="8978" width="10.85546875" style="102" customWidth="1"/>
    <col min="8979" max="8979" width="11.42578125" style="102" customWidth="1"/>
    <col min="8980" max="9217" width="9.140625" style="102"/>
    <col min="9218" max="9218" width="59.5703125" style="102" bestFit="1" customWidth="1"/>
    <col min="9219" max="9219" width="9.140625" style="102"/>
    <col min="9220" max="9220" width="10.7109375" style="102" bestFit="1" customWidth="1"/>
    <col min="9221" max="9221" width="6.85546875" style="102" bestFit="1" customWidth="1"/>
    <col min="9222" max="9222" width="9.140625" style="102"/>
    <col min="9223" max="9223" width="1.28515625" style="102" customWidth="1"/>
    <col min="9224" max="9224" width="10.42578125" style="102" customWidth="1"/>
    <col min="9225" max="9225" width="10.5703125" style="102" customWidth="1"/>
    <col min="9226" max="9229" width="9.42578125" style="102" customWidth="1"/>
    <col min="9230" max="9230" width="10.28515625" style="102" bestFit="1" customWidth="1"/>
    <col min="9231" max="9231" width="10.42578125" style="102" customWidth="1"/>
    <col min="9232" max="9232" width="11.7109375" style="102" customWidth="1"/>
    <col min="9233" max="9233" width="11" style="102" customWidth="1"/>
    <col min="9234" max="9234" width="10.85546875" style="102" customWidth="1"/>
    <col min="9235" max="9235" width="11.42578125" style="102" customWidth="1"/>
    <col min="9236" max="9473" width="9.140625" style="102"/>
    <col min="9474" max="9474" width="59.5703125" style="102" bestFit="1" customWidth="1"/>
    <col min="9475" max="9475" width="9.140625" style="102"/>
    <col min="9476" max="9476" width="10.7109375" style="102" bestFit="1" customWidth="1"/>
    <col min="9477" max="9477" width="6.85546875" style="102" bestFit="1" customWidth="1"/>
    <col min="9478" max="9478" width="9.140625" style="102"/>
    <col min="9479" max="9479" width="1.28515625" style="102" customWidth="1"/>
    <col min="9480" max="9480" width="10.42578125" style="102" customWidth="1"/>
    <col min="9481" max="9481" width="10.5703125" style="102" customWidth="1"/>
    <col min="9482" max="9485" width="9.42578125" style="102" customWidth="1"/>
    <col min="9486" max="9486" width="10.28515625" style="102" bestFit="1" customWidth="1"/>
    <col min="9487" max="9487" width="10.42578125" style="102" customWidth="1"/>
    <col min="9488" max="9488" width="11.7109375" style="102" customWidth="1"/>
    <col min="9489" max="9489" width="11" style="102" customWidth="1"/>
    <col min="9490" max="9490" width="10.85546875" style="102" customWidth="1"/>
    <col min="9491" max="9491" width="11.42578125" style="102" customWidth="1"/>
    <col min="9492" max="9729" width="9.140625" style="102"/>
    <col min="9730" max="9730" width="59.5703125" style="102" bestFit="1" customWidth="1"/>
    <col min="9731" max="9731" width="9.140625" style="102"/>
    <col min="9732" max="9732" width="10.7109375" style="102" bestFit="1" customWidth="1"/>
    <col min="9733" max="9733" width="6.85546875" style="102" bestFit="1" customWidth="1"/>
    <col min="9734" max="9734" width="9.140625" style="102"/>
    <col min="9735" max="9735" width="1.28515625" style="102" customWidth="1"/>
    <col min="9736" max="9736" width="10.42578125" style="102" customWidth="1"/>
    <col min="9737" max="9737" width="10.5703125" style="102" customWidth="1"/>
    <col min="9738" max="9741" width="9.42578125" style="102" customWidth="1"/>
    <col min="9742" max="9742" width="10.28515625" style="102" bestFit="1" customWidth="1"/>
    <col min="9743" max="9743" width="10.42578125" style="102" customWidth="1"/>
    <col min="9744" max="9744" width="11.7109375" style="102" customWidth="1"/>
    <col min="9745" max="9745" width="11" style="102" customWidth="1"/>
    <col min="9746" max="9746" width="10.85546875" style="102" customWidth="1"/>
    <col min="9747" max="9747" width="11.42578125" style="102" customWidth="1"/>
    <col min="9748" max="9985" width="9.140625" style="102"/>
    <col min="9986" max="9986" width="59.5703125" style="102" bestFit="1" customWidth="1"/>
    <col min="9987" max="9987" width="9.140625" style="102"/>
    <col min="9988" max="9988" width="10.7109375" style="102" bestFit="1" customWidth="1"/>
    <col min="9989" max="9989" width="6.85546875" style="102" bestFit="1" customWidth="1"/>
    <col min="9990" max="9990" width="9.140625" style="102"/>
    <col min="9991" max="9991" width="1.28515625" style="102" customWidth="1"/>
    <col min="9992" max="9992" width="10.42578125" style="102" customWidth="1"/>
    <col min="9993" max="9993" width="10.5703125" style="102" customWidth="1"/>
    <col min="9994" max="9997" width="9.42578125" style="102" customWidth="1"/>
    <col min="9998" max="9998" width="10.28515625" style="102" bestFit="1" customWidth="1"/>
    <col min="9999" max="9999" width="10.42578125" style="102" customWidth="1"/>
    <col min="10000" max="10000" width="11.7109375" style="102" customWidth="1"/>
    <col min="10001" max="10001" width="11" style="102" customWidth="1"/>
    <col min="10002" max="10002" width="10.85546875" style="102" customWidth="1"/>
    <col min="10003" max="10003" width="11.42578125" style="102" customWidth="1"/>
    <col min="10004" max="10241" width="9.140625" style="102"/>
    <col min="10242" max="10242" width="59.5703125" style="102" bestFit="1" customWidth="1"/>
    <col min="10243" max="10243" width="9.140625" style="102"/>
    <col min="10244" max="10244" width="10.7109375" style="102" bestFit="1" customWidth="1"/>
    <col min="10245" max="10245" width="6.85546875" style="102" bestFit="1" customWidth="1"/>
    <col min="10246" max="10246" width="9.140625" style="102"/>
    <col min="10247" max="10247" width="1.28515625" style="102" customWidth="1"/>
    <col min="10248" max="10248" width="10.42578125" style="102" customWidth="1"/>
    <col min="10249" max="10249" width="10.5703125" style="102" customWidth="1"/>
    <col min="10250" max="10253" width="9.42578125" style="102" customWidth="1"/>
    <col min="10254" max="10254" width="10.28515625" style="102" bestFit="1" customWidth="1"/>
    <col min="10255" max="10255" width="10.42578125" style="102" customWidth="1"/>
    <col min="10256" max="10256" width="11.7109375" style="102" customWidth="1"/>
    <col min="10257" max="10257" width="11" style="102" customWidth="1"/>
    <col min="10258" max="10258" width="10.85546875" style="102" customWidth="1"/>
    <col min="10259" max="10259" width="11.42578125" style="102" customWidth="1"/>
    <col min="10260" max="10497" width="9.140625" style="102"/>
    <col min="10498" max="10498" width="59.5703125" style="102" bestFit="1" customWidth="1"/>
    <col min="10499" max="10499" width="9.140625" style="102"/>
    <col min="10500" max="10500" width="10.7109375" style="102" bestFit="1" customWidth="1"/>
    <col min="10501" max="10501" width="6.85546875" style="102" bestFit="1" customWidth="1"/>
    <col min="10502" max="10502" width="9.140625" style="102"/>
    <col min="10503" max="10503" width="1.28515625" style="102" customWidth="1"/>
    <col min="10504" max="10504" width="10.42578125" style="102" customWidth="1"/>
    <col min="10505" max="10505" width="10.5703125" style="102" customWidth="1"/>
    <col min="10506" max="10509" width="9.42578125" style="102" customWidth="1"/>
    <col min="10510" max="10510" width="10.28515625" style="102" bestFit="1" customWidth="1"/>
    <col min="10511" max="10511" width="10.42578125" style="102" customWidth="1"/>
    <col min="10512" max="10512" width="11.7109375" style="102" customWidth="1"/>
    <col min="10513" max="10513" width="11" style="102" customWidth="1"/>
    <col min="10514" max="10514" width="10.85546875" style="102" customWidth="1"/>
    <col min="10515" max="10515" width="11.42578125" style="102" customWidth="1"/>
    <col min="10516" max="10753" width="9.140625" style="102"/>
    <col min="10754" max="10754" width="59.5703125" style="102" bestFit="1" customWidth="1"/>
    <col min="10755" max="10755" width="9.140625" style="102"/>
    <col min="10756" max="10756" width="10.7109375" style="102" bestFit="1" customWidth="1"/>
    <col min="10757" max="10757" width="6.85546875" style="102" bestFit="1" customWidth="1"/>
    <col min="10758" max="10758" width="9.140625" style="102"/>
    <col min="10759" max="10759" width="1.28515625" style="102" customWidth="1"/>
    <col min="10760" max="10760" width="10.42578125" style="102" customWidth="1"/>
    <col min="10761" max="10761" width="10.5703125" style="102" customWidth="1"/>
    <col min="10762" max="10765" width="9.42578125" style="102" customWidth="1"/>
    <col min="10766" max="10766" width="10.28515625" style="102" bestFit="1" customWidth="1"/>
    <col min="10767" max="10767" width="10.42578125" style="102" customWidth="1"/>
    <col min="10768" max="10768" width="11.7109375" style="102" customWidth="1"/>
    <col min="10769" max="10769" width="11" style="102" customWidth="1"/>
    <col min="10770" max="10770" width="10.85546875" style="102" customWidth="1"/>
    <col min="10771" max="10771" width="11.42578125" style="102" customWidth="1"/>
    <col min="10772" max="11009" width="9.140625" style="102"/>
    <col min="11010" max="11010" width="59.5703125" style="102" bestFit="1" customWidth="1"/>
    <col min="11011" max="11011" width="9.140625" style="102"/>
    <col min="11012" max="11012" width="10.7109375" style="102" bestFit="1" customWidth="1"/>
    <col min="11013" max="11013" width="6.85546875" style="102" bestFit="1" customWidth="1"/>
    <col min="11014" max="11014" width="9.140625" style="102"/>
    <col min="11015" max="11015" width="1.28515625" style="102" customWidth="1"/>
    <col min="11016" max="11016" width="10.42578125" style="102" customWidth="1"/>
    <col min="11017" max="11017" width="10.5703125" style="102" customWidth="1"/>
    <col min="11018" max="11021" width="9.42578125" style="102" customWidth="1"/>
    <col min="11022" max="11022" width="10.28515625" style="102" bestFit="1" customWidth="1"/>
    <col min="11023" max="11023" width="10.42578125" style="102" customWidth="1"/>
    <col min="11024" max="11024" width="11.7109375" style="102" customWidth="1"/>
    <col min="11025" max="11025" width="11" style="102" customWidth="1"/>
    <col min="11026" max="11026" width="10.85546875" style="102" customWidth="1"/>
    <col min="11027" max="11027" width="11.42578125" style="102" customWidth="1"/>
    <col min="11028" max="11265" width="9.140625" style="102"/>
    <col min="11266" max="11266" width="59.5703125" style="102" bestFit="1" customWidth="1"/>
    <col min="11267" max="11267" width="9.140625" style="102"/>
    <col min="11268" max="11268" width="10.7109375" style="102" bestFit="1" customWidth="1"/>
    <col min="11269" max="11269" width="6.85546875" style="102" bestFit="1" customWidth="1"/>
    <col min="11270" max="11270" width="9.140625" style="102"/>
    <col min="11271" max="11271" width="1.28515625" style="102" customWidth="1"/>
    <col min="11272" max="11272" width="10.42578125" style="102" customWidth="1"/>
    <col min="11273" max="11273" width="10.5703125" style="102" customWidth="1"/>
    <col min="11274" max="11277" width="9.42578125" style="102" customWidth="1"/>
    <col min="11278" max="11278" width="10.28515625" style="102" bestFit="1" customWidth="1"/>
    <col min="11279" max="11279" width="10.42578125" style="102" customWidth="1"/>
    <col min="11280" max="11280" width="11.7109375" style="102" customWidth="1"/>
    <col min="11281" max="11281" width="11" style="102" customWidth="1"/>
    <col min="11282" max="11282" width="10.85546875" style="102" customWidth="1"/>
    <col min="11283" max="11283" width="11.42578125" style="102" customWidth="1"/>
    <col min="11284" max="11521" width="9.140625" style="102"/>
    <col min="11522" max="11522" width="59.5703125" style="102" bestFit="1" customWidth="1"/>
    <col min="11523" max="11523" width="9.140625" style="102"/>
    <col min="11524" max="11524" width="10.7109375" style="102" bestFit="1" customWidth="1"/>
    <col min="11525" max="11525" width="6.85546875" style="102" bestFit="1" customWidth="1"/>
    <col min="11526" max="11526" width="9.140625" style="102"/>
    <col min="11527" max="11527" width="1.28515625" style="102" customWidth="1"/>
    <col min="11528" max="11528" width="10.42578125" style="102" customWidth="1"/>
    <col min="11529" max="11529" width="10.5703125" style="102" customWidth="1"/>
    <col min="11530" max="11533" width="9.42578125" style="102" customWidth="1"/>
    <col min="11534" max="11534" width="10.28515625" style="102" bestFit="1" customWidth="1"/>
    <col min="11535" max="11535" width="10.42578125" style="102" customWidth="1"/>
    <col min="11536" max="11536" width="11.7109375" style="102" customWidth="1"/>
    <col min="11537" max="11537" width="11" style="102" customWidth="1"/>
    <col min="11538" max="11538" width="10.85546875" style="102" customWidth="1"/>
    <col min="11539" max="11539" width="11.42578125" style="102" customWidth="1"/>
    <col min="11540" max="11777" width="9.140625" style="102"/>
    <col min="11778" max="11778" width="59.5703125" style="102" bestFit="1" customWidth="1"/>
    <col min="11779" max="11779" width="9.140625" style="102"/>
    <col min="11780" max="11780" width="10.7109375" style="102" bestFit="1" customWidth="1"/>
    <col min="11781" max="11781" width="6.85546875" style="102" bestFit="1" customWidth="1"/>
    <col min="11782" max="11782" width="9.140625" style="102"/>
    <col min="11783" max="11783" width="1.28515625" style="102" customWidth="1"/>
    <col min="11784" max="11784" width="10.42578125" style="102" customWidth="1"/>
    <col min="11785" max="11785" width="10.5703125" style="102" customWidth="1"/>
    <col min="11786" max="11789" width="9.42578125" style="102" customWidth="1"/>
    <col min="11790" max="11790" width="10.28515625" style="102" bestFit="1" customWidth="1"/>
    <col min="11791" max="11791" width="10.42578125" style="102" customWidth="1"/>
    <col min="11792" max="11792" width="11.7109375" style="102" customWidth="1"/>
    <col min="11793" max="11793" width="11" style="102" customWidth="1"/>
    <col min="11794" max="11794" width="10.85546875" style="102" customWidth="1"/>
    <col min="11795" max="11795" width="11.42578125" style="102" customWidth="1"/>
    <col min="11796" max="12033" width="9.140625" style="102"/>
    <col min="12034" max="12034" width="59.5703125" style="102" bestFit="1" customWidth="1"/>
    <col min="12035" max="12035" width="9.140625" style="102"/>
    <col min="12036" max="12036" width="10.7109375" style="102" bestFit="1" customWidth="1"/>
    <col min="12037" max="12037" width="6.85546875" style="102" bestFit="1" customWidth="1"/>
    <col min="12038" max="12038" width="9.140625" style="102"/>
    <col min="12039" max="12039" width="1.28515625" style="102" customWidth="1"/>
    <col min="12040" max="12040" width="10.42578125" style="102" customWidth="1"/>
    <col min="12041" max="12041" width="10.5703125" style="102" customWidth="1"/>
    <col min="12042" max="12045" width="9.42578125" style="102" customWidth="1"/>
    <col min="12046" max="12046" width="10.28515625" style="102" bestFit="1" customWidth="1"/>
    <col min="12047" max="12047" width="10.42578125" style="102" customWidth="1"/>
    <col min="12048" max="12048" width="11.7109375" style="102" customWidth="1"/>
    <col min="12049" max="12049" width="11" style="102" customWidth="1"/>
    <col min="12050" max="12050" width="10.85546875" style="102" customWidth="1"/>
    <col min="12051" max="12051" width="11.42578125" style="102" customWidth="1"/>
    <col min="12052" max="12289" width="9.140625" style="102"/>
    <col min="12290" max="12290" width="59.5703125" style="102" bestFit="1" customWidth="1"/>
    <col min="12291" max="12291" width="9.140625" style="102"/>
    <col min="12292" max="12292" width="10.7109375" style="102" bestFit="1" customWidth="1"/>
    <col min="12293" max="12293" width="6.85546875" style="102" bestFit="1" customWidth="1"/>
    <col min="12294" max="12294" width="9.140625" style="102"/>
    <col min="12295" max="12295" width="1.28515625" style="102" customWidth="1"/>
    <col min="12296" max="12296" width="10.42578125" style="102" customWidth="1"/>
    <col min="12297" max="12297" width="10.5703125" style="102" customWidth="1"/>
    <col min="12298" max="12301" width="9.42578125" style="102" customWidth="1"/>
    <col min="12302" max="12302" width="10.28515625" style="102" bestFit="1" customWidth="1"/>
    <col min="12303" max="12303" width="10.42578125" style="102" customWidth="1"/>
    <col min="12304" max="12304" width="11.7109375" style="102" customWidth="1"/>
    <col min="12305" max="12305" width="11" style="102" customWidth="1"/>
    <col min="12306" max="12306" width="10.85546875" style="102" customWidth="1"/>
    <col min="12307" max="12307" width="11.42578125" style="102" customWidth="1"/>
    <col min="12308" max="12545" width="9.140625" style="102"/>
    <col min="12546" max="12546" width="59.5703125" style="102" bestFit="1" customWidth="1"/>
    <col min="12547" max="12547" width="9.140625" style="102"/>
    <col min="12548" max="12548" width="10.7109375" style="102" bestFit="1" customWidth="1"/>
    <col min="12549" max="12549" width="6.85546875" style="102" bestFit="1" customWidth="1"/>
    <col min="12550" max="12550" width="9.140625" style="102"/>
    <col min="12551" max="12551" width="1.28515625" style="102" customWidth="1"/>
    <col min="12552" max="12552" width="10.42578125" style="102" customWidth="1"/>
    <col min="12553" max="12553" width="10.5703125" style="102" customWidth="1"/>
    <col min="12554" max="12557" width="9.42578125" style="102" customWidth="1"/>
    <col min="12558" max="12558" width="10.28515625" style="102" bestFit="1" customWidth="1"/>
    <col min="12559" max="12559" width="10.42578125" style="102" customWidth="1"/>
    <col min="12560" max="12560" width="11.7109375" style="102" customWidth="1"/>
    <col min="12561" max="12561" width="11" style="102" customWidth="1"/>
    <col min="12562" max="12562" width="10.85546875" style="102" customWidth="1"/>
    <col min="12563" max="12563" width="11.42578125" style="102" customWidth="1"/>
    <col min="12564" max="12801" width="9.140625" style="102"/>
    <col min="12802" max="12802" width="59.5703125" style="102" bestFit="1" customWidth="1"/>
    <col min="12803" max="12803" width="9.140625" style="102"/>
    <col min="12804" max="12804" width="10.7109375" style="102" bestFit="1" customWidth="1"/>
    <col min="12805" max="12805" width="6.85546875" style="102" bestFit="1" customWidth="1"/>
    <col min="12806" max="12806" width="9.140625" style="102"/>
    <col min="12807" max="12807" width="1.28515625" style="102" customWidth="1"/>
    <col min="12808" max="12808" width="10.42578125" style="102" customWidth="1"/>
    <col min="12809" max="12809" width="10.5703125" style="102" customWidth="1"/>
    <col min="12810" max="12813" width="9.42578125" style="102" customWidth="1"/>
    <col min="12814" max="12814" width="10.28515625" style="102" bestFit="1" customWidth="1"/>
    <col min="12815" max="12815" width="10.42578125" style="102" customWidth="1"/>
    <col min="12816" max="12816" width="11.7109375" style="102" customWidth="1"/>
    <col min="12817" max="12817" width="11" style="102" customWidth="1"/>
    <col min="12818" max="12818" width="10.85546875" style="102" customWidth="1"/>
    <col min="12819" max="12819" width="11.42578125" style="102" customWidth="1"/>
    <col min="12820" max="13057" width="9.140625" style="102"/>
    <col min="13058" max="13058" width="59.5703125" style="102" bestFit="1" customWidth="1"/>
    <col min="13059" max="13059" width="9.140625" style="102"/>
    <col min="13060" max="13060" width="10.7109375" style="102" bestFit="1" customWidth="1"/>
    <col min="13061" max="13061" width="6.85546875" style="102" bestFit="1" customWidth="1"/>
    <col min="13062" max="13062" width="9.140625" style="102"/>
    <col min="13063" max="13063" width="1.28515625" style="102" customWidth="1"/>
    <col min="13064" max="13064" width="10.42578125" style="102" customWidth="1"/>
    <col min="13065" max="13065" width="10.5703125" style="102" customWidth="1"/>
    <col min="13066" max="13069" width="9.42578125" style="102" customWidth="1"/>
    <col min="13070" max="13070" width="10.28515625" style="102" bestFit="1" customWidth="1"/>
    <col min="13071" max="13071" width="10.42578125" style="102" customWidth="1"/>
    <col min="13072" max="13072" width="11.7109375" style="102" customWidth="1"/>
    <col min="13073" max="13073" width="11" style="102" customWidth="1"/>
    <col min="13074" max="13074" width="10.85546875" style="102" customWidth="1"/>
    <col min="13075" max="13075" width="11.42578125" style="102" customWidth="1"/>
    <col min="13076" max="13313" width="9.140625" style="102"/>
    <col min="13314" max="13314" width="59.5703125" style="102" bestFit="1" customWidth="1"/>
    <col min="13315" max="13315" width="9.140625" style="102"/>
    <col min="13316" max="13316" width="10.7109375" style="102" bestFit="1" customWidth="1"/>
    <col min="13317" max="13317" width="6.85546875" style="102" bestFit="1" customWidth="1"/>
    <col min="13318" max="13318" width="9.140625" style="102"/>
    <col min="13319" max="13319" width="1.28515625" style="102" customWidth="1"/>
    <col min="13320" max="13320" width="10.42578125" style="102" customWidth="1"/>
    <col min="13321" max="13321" width="10.5703125" style="102" customWidth="1"/>
    <col min="13322" max="13325" width="9.42578125" style="102" customWidth="1"/>
    <col min="13326" max="13326" width="10.28515625" style="102" bestFit="1" customWidth="1"/>
    <col min="13327" max="13327" width="10.42578125" style="102" customWidth="1"/>
    <col min="13328" max="13328" width="11.7109375" style="102" customWidth="1"/>
    <col min="13329" max="13329" width="11" style="102" customWidth="1"/>
    <col min="13330" max="13330" width="10.85546875" style="102" customWidth="1"/>
    <col min="13331" max="13331" width="11.42578125" style="102" customWidth="1"/>
    <col min="13332" max="13569" width="9.140625" style="102"/>
    <col min="13570" max="13570" width="59.5703125" style="102" bestFit="1" customWidth="1"/>
    <col min="13571" max="13571" width="9.140625" style="102"/>
    <col min="13572" max="13572" width="10.7109375" style="102" bestFit="1" customWidth="1"/>
    <col min="13573" max="13573" width="6.85546875" style="102" bestFit="1" customWidth="1"/>
    <col min="13574" max="13574" width="9.140625" style="102"/>
    <col min="13575" max="13575" width="1.28515625" style="102" customWidth="1"/>
    <col min="13576" max="13576" width="10.42578125" style="102" customWidth="1"/>
    <col min="13577" max="13577" width="10.5703125" style="102" customWidth="1"/>
    <col min="13578" max="13581" width="9.42578125" style="102" customWidth="1"/>
    <col min="13582" max="13582" width="10.28515625" style="102" bestFit="1" customWidth="1"/>
    <col min="13583" max="13583" width="10.42578125" style="102" customWidth="1"/>
    <col min="13584" max="13584" width="11.7109375" style="102" customWidth="1"/>
    <col min="13585" max="13585" width="11" style="102" customWidth="1"/>
    <col min="13586" max="13586" width="10.85546875" style="102" customWidth="1"/>
    <col min="13587" max="13587" width="11.42578125" style="102" customWidth="1"/>
    <col min="13588" max="13825" width="9.140625" style="102"/>
    <col min="13826" max="13826" width="59.5703125" style="102" bestFit="1" customWidth="1"/>
    <col min="13827" max="13827" width="9.140625" style="102"/>
    <col min="13828" max="13828" width="10.7109375" style="102" bestFit="1" customWidth="1"/>
    <col min="13829" max="13829" width="6.85546875" style="102" bestFit="1" customWidth="1"/>
    <col min="13830" max="13830" width="9.140625" style="102"/>
    <col min="13831" max="13831" width="1.28515625" style="102" customWidth="1"/>
    <col min="13832" max="13832" width="10.42578125" style="102" customWidth="1"/>
    <col min="13833" max="13833" width="10.5703125" style="102" customWidth="1"/>
    <col min="13834" max="13837" width="9.42578125" style="102" customWidth="1"/>
    <col min="13838" max="13838" width="10.28515625" style="102" bestFit="1" customWidth="1"/>
    <col min="13839" max="13839" width="10.42578125" style="102" customWidth="1"/>
    <col min="13840" max="13840" width="11.7109375" style="102" customWidth="1"/>
    <col min="13841" max="13841" width="11" style="102" customWidth="1"/>
    <col min="13842" max="13842" width="10.85546875" style="102" customWidth="1"/>
    <col min="13843" max="13843" width="11.42578125" style="102" customWidth="1"/>
    <col min="13844" max="14081" width="9.140625" style="102"/>
    <col min="14082" max="14082" width="59.5703125" style="102" bestFit="1" customWidth="1"/>
    <col min="14083" max="14083" width="9.140625" style="102"/>
    <col min="14084" max="14084" width="10.7109375" style="102" bestFit="1" customWidth="1"/>
    <col min="14085" max="14085" width="6.85546875" style="102" bestFit="1" customWidth="1"/>
    <col min="14086" max="14086" width="9.140625" style="102"/>
    <col min="14087" max="14087" width="1.28515625" style="102" customWidth="1"/>
    <col min="14088" max="14088" width="10.42578125" style="102" customWidth="1"/>
    <col min="14089" max="14089" width="10.5703125" style="102" customWidth="1"/>
    <col min="14090" max="14093" width="9.42578125" style="102" customWidth="1"/>
    <col min="14094" max="14094" width="10.28515625" style="102" bestFit="1" customWidth="1"/>
    <col min="14095" max="14095" width="10.42578125" style="102" customWidth="1"/>
    <col min="14096" max="14096" width="11.7109375" style="102" customWidth="1"/>
    <col min="14097" max="14097" width="11" style="102" customWidth="1"/>
    <col min="14098" max="14098" width="10.85546875" style="102" customWidth="1"/>
    <col min="14099" max="14099" width="11.42578125" style="102" customWidth="1"/>
    <col min="14100" max="14337" width="9.140625" style="102"/>
    <col min="14338" max="14338" width="59.5703125" style="102" bestFit="1" customWidth="1"/>
    <col min="14339" max="14339" width="9.140625" style="102"/>
    <col min="14340" max="14340" width="10.7109375" style="102" bestFit="1" customWidth="1"/>
    <col min="14341" max="14341" width="6.85546875" style="102" bestFit="1" customWidth="1"/>
    <col min="14342" max="14342" width="9.140625" style="102"/>
    <col min="14343" max="14343" width="1.28515625" style="102" customWidth="1"/>
    <col min="14344" max="14344" width="10.42578125" style="102" customWidth="1"/>
    <col min="14345" max="14345" width="10.5703125" style="102" customWidth="1"/>
    <col min="14346" max="14349" width="9.42578125" style="102" customWidth="1"/>
    <col min="14350" max="14350" width="10.28515625" style="102" bestFit="1" customWidth="1"/>
    <col min="14351" max="14351" width="10.42578125" style="102" customWidth="1"/>
    <col min="14352" max="14352" width="11.7109375" style="102" customWidth="1"/>
    <col min="14353" max="14353" width="11" style="102" customWidth="1"/>
    <col min="14354" max="14354" width="10.85546875" style="102" customWidth="1"/>
    <col min="14355" max="14355" width="11.42578125" style="102" customWidth="1"/>
    <col min="14356" max="14593" width="9.140625" style="102"/>
    <col min="14594" max="14594" width="59.5703125" style="102" bestFit="1" customWidth="1"/>
    <col min="14595" max="14595" width="9.140625" style="102"/>
    <col min="14596" max="14596" width="10.7109375" style="102" bestFit="1" customWidth="1"/>
    <col min="14597" max="14597" width="6.85546875" style="102" bestFit="1" customWidth="1"/>
    <col min="14598" max="14598" width="9.140625" style="102"/>
    <col min="14599" max="14599" width="1.28515625" style="102" customWidth="1"/>
    <col min="14600" max="14600" width="10.42578125" style="102" customWidth="1"/>
    <col min="14601" max="14601" width="10.5703125" style="102" customWidth="1"/>
    <col min="14602" max="14605" width="9.42578125" style="102" customWidth="1"/>
    <col min="14606" max="14606" width="10.28515625" style="102" bestFit="1" customWidth="1"/>
    <col min="14607" max="14607" width="10.42578125" style="102" customWidth="1"/>
    <col min="14608" max="14608" width="11.7109375" style="102" customWidth="1"/>
    <col min="14609" max="14609" width="11" style="102" customWidth="1"/>
    <col min="14610" max="14610" width="10.85546875" style="102" customWidth="1"/>
    <col min="14611" max="14611" width="11.42578125" style="102" customWidth="1"/>
    <col min="14612" max="14849" width="9.140625" style="102"/>
    <col min="14850" max="14850" width="59.5703125" style="102" bestFit="1" customWidth="1"/>
    <col min="14851" max="14851" width="9.140625" style="102"/>
    <col min="14852" max="14852" width="10.7109375" style="102" bestFit="1" customWidth="1"/>
    <col min="14853" max="14853" width="6.85546875" style="102" bestFit="1" customWidth="1"/>
    <col min="14854" max="14854" width="9.140625" style="102"/>
    <col min="14855" max="14855" width="1.28515625" style="102" customWidth="1"/>
    <col min="14856" max="14856" width="10.42578125" style="102" customWidth="1"/>
    <col min="14857" max="14857" width="10.5703125" style="102" customWidth="1"/>
    <col min="14858" max="14861" width="9.42578125" style="102" customWidth="1"/>
    <col min="14862" max="14862" width="10.28515625" style="102" bestFit="1" customWidth="1"/>
    <col min="14863" max="14863" width="10.42578125" style="102" customWidth="1"/>
    <col min="14864" max="14864" width="11.7109375" style="102" customWidth="1"/>
    <col min="14865" max="14865" width="11" style="102" customWidth="1"/>
    <col min="14866" max="14866" width="10.85546875" style="102" customWidth="1"/>
    <col min="14867" max="14867" width="11.42578125" style="102" customWidth="1"/>
    <col min="14868" max="15105" width="9.140625" style="102"/>
    <col min="15106" max="15106" width="59.5703125" style="102" bestFit="1" customWidth="1"/>
    <col min="15107" max="15107" width="9.140625" style="102"/>
    <col min="15108" max="15108" width="10.7109375" style="102" bestFit="1" customWidth="1"/>
    <col min="15109" max="15109" width="6.85546875" style="102" bestFit="1" customWidth="1"/>
    <col min="15110" max="15110" width="9.140625" style="102"/>
    <col min="15111" max="15111" width="1.28515625" style="102" customWidth="1"/>
    <col min="15112" max="15112" width="10.42578125" style="102" customWidth="1"/>
    <col min="15113" max="15113" width="10.5703125" style="102" customWidth="1"/>
    <col min="15114" max="15117" width="9.42578125" style="102" customWidth="1"/>
    <col min="15118" max="15118" width="10.28515625" style="102" bestFit="1" customWidth="1"/>
    <col min="15119" max="15119" width="10.42578125" style="102" customWidth="1"/>
    <col min="15120" max="15120" width="11.7109375" style="102" customWidth="1"/>
    <col min="15121" max="15121" width="11" style="102" customWidth="1"/>
    <col min="15122" max="15122" width="10.85546875" style="102" customWidth="1"/>
    <col min="15123" max="15123" width="11.42578125" style="102" customWidth="1"/>
    <col min="15124" max="15361" width="9.140625" style="102"/>
    <col min="15362" max="15362" width="59.5703125" style="102" bestFit="1" customWidth="1"/>
    <col min="15363" max="15363" width="9.140625" style="102"/>
    <col min="15364" max="15364" width="10.7109375" style="102" bestFit="1" customWidth="1"/>
    <col min="15365" max="15365" width="6.85546875" style="102" bestFit="1" customWidth="1"/>
    <col min="15366" max="15366" width="9.140625" style="102"/>
    <col min="15367" max="15367" width="1.28515625" style="102" customWidth="1"/>
    <col min="15368" max="15368" width="10.42578125" style="102" customWidth="1"/>
    <col min="15369" max="15369" width="10.5703125" style="102" customWidth="1"/>
    <col min="15370" max="15373" width="9.42578125" style="102" customWidth="1"/>
    <col min="15374" max="15374" width="10.28515625" style="102" bestFit="1" customWidth="1"/>
    <col min="15375" max="15375" width="10.42578125" style="102" customWidth="1"/>
    <col min="15376" max="15376" width="11.7109375" style="102" customWidth="1"/>
    <col min="15377" max="15377" width="11" style="102" customWidth="1"/>
    <col min="15378" max="15378" width="10.85546875" style="102" customWidth="1"/>
    <col min="15379" max="15379" width="11.42578125" style="102" customWidth="1"/>
    <col min="15380" max="15617" width="9.140625" style="102"/>
    <col min="15618" max="15618" width="59.5703125" style="102" bestFit="1" customWidth="1"/>
    <col min="15619" max="15619" width="9.140625" style="102"/>
    <col min="15620" max="15620" width="10.7109375" style="102" bestFit="1" customWidth="1"/>
    <col min="15621" max="15621" width="6.85546875" style="102" bestFit="1" customWidth="1"/>
    <col min="15622" max="15622" width="9.140625" style="102"/>
    <col min="15623" max="15623" width="1.28515625" style="102" customWidth="1"/>
    <col min="15624" max="15624" width="10.42578125" style="102" customWidth="1"/>
    <col min="15625" max="15625" width="10.5703125" style="102" customWidth="1"/>
    <col min="15626" max="15629" width="9.42578125" style="102" customWidth="1"/>
    <col min="15630" max="15630" width="10.28515625" style="102" bestFit="1" customWidth="1"/>
    <col min="15631" max="15631" width="10.42578125" style="102" customWidth="1"/>
    <col min="15632" max="15632" width="11.7109375" style="102" customWidth="1"/>
    <col min="15633" max="15633" width="11" style="102" customWidth="1"/>
    <col min="15634" max="15634" width="10.85546875" style="102" customWidth="1"/>
    <col min="15635" max="15635" width="11.42578125" style="102" customWidth="1"/>
    <col min="15636" max="15873" width="9.140625" style="102"/>
    <col min="15874" max="15874" width="59.5703125" style="102" bestFit="1" customWidth="1"/>
    <col min="15875" max="15875" width="9.140625" style="102"/>
    <col min="15876" max="15876" width="10.7109375" style="102" bestFit="1" customWidth="1"/>
    <col min="15877" max="15877" width="6.85546875" style="102" bestFit="1" customWidth="1"/>
    <col min="15878" max="15878" width="9.140625" style="102"/>
    <col min="15879" max="15879" width="1.28515625" style="102" customWidth="1"/>
    <col min="15880" max="15880" width="10.42578125" style="102" customWidth="1"/>
    <col min="15881" max="15881" width="10.5703125" style="102" customWidth="1"/>
    <col min="15882" max="15885" width="9.42578125" style="102" customWidth="1"/>
    <col min="15886" max="15886" width="10.28515625" style="102" bestFit="1" customWidth="1"/>
    <col min="15887" max="15887" width="10.42578125" style="102" customWidth="1"/>
    <col min="15888" max="15888" width="11.7109375" style="102" customWidth="1"/>
    <col min="15889" max="15889" width="11" style="102" customWidth="1"/>
    <col min="15890" max="15890" width="10.85546875" style="102" customWidth="1"/>
    <col min="15891" max="15891" width="11.42578125" style="102" customWidth="1"/>
    <col min="15892" max="16129" width="9.140625" style="102"/>
    <col min="16130" max="16130" width="59.5703125" style="102" bestFit="1" customWidth="1"/>
    <col min="16131" max="16131" width="9.140625" style="102"/>
    <col min="16132" max="16132" width="10.7109375" style="102" bestFit="1" customWidth="1"/>
    <col min="16133" max="16133" width="6.85546875" style="102" bestFit="1" customWidth="1"/>
    <col min="16134" max="16134" width="9.140625" style="102"/>
    <col min="16135" max="16135" width="1.28515625" style="102" customWidth="1"/>
    <col min="16136" max="16136" width="10.42578125" style="102" customWidth="1"/>
    <col min="16137" max="16137" width="10.5703125" style="102" customWidth="1"/>
    <col min="16138" max="16141" width="9.42578125" style="102" customWidth="1"/>
    <col min="16142" max="16142" width="10.28515625" style="102" bestFit="1" customWidth="1"/>
    <col min="16143" max="16143" width="10.42578125" style="102" customWidth="1"/>
    <col min="16144" max="16144" width="11.7109375" style="102" customWidth="1"/>
    <col min="16145" max="16145" width="11" style="102" customWidth="1"/>
    <col min="16146" max="16146" width="10.85546875" style="102" customWidth="1"/>
    <col min="16147" max="16147" width="11.42578125" style="102" customWidth="1"/>
    <col min="16148" max="16384" width="9.140625" style="102"/>
  </cols>
  <sheetData>
    <row r="1" spans="1:19" ht="15.75">
      <c r="A1" s="1316" t="s">
        <v>228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1317"/>
      <c r="N1" s="1317"/>
      <c r="O1" s="1317"/>
      <c r="P1" s="1317"/>
      <c r="Q1" s="1317"/>
      <c r="R1" s="1317"/>
      <c r="S1" s="1318"/>
    </row>
    <row r="2" spans="1:19">
      <c r="A2" s="427" t="s">
        <v>156</v>
      </c>
      <c r="B2" s="104"/>
      <c r="C2" s="104"/>
      <c r="D2" s="104"/>
      <c r="E2" s="104"/>
      <c r="F2" s="105"/>
      <c r="G2" s="106"/>
      <c r="I2" s="106"/>
      <c r="J2" s="106"/>
      <c r="K2" s="106"/>
      <c r="L2" s="106"/>
      <c r="M2" s="106"/>
      <c r="N2" s="106"/>
    </row>
    <row r="3" spans="1:19">
      <c r="A3" s="107"/>
      <c r="B3" s="108"/>
      <c r="C3" s="109" t="s">
        <v>87</v>
      </c>
      <c r="D3" s="110"/>
      <c r="E3" s="110"/>
      <c r="F3" s="111"/>
      <c r="G3" s="112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113" t="s">
        <v>88</v>
      </c>
      <c r="B4" s="114" t="s">
        <v>89</v>
      </c>
      <c r="C4" s="115" t="s">
        <v>90</v>
      </c>
      <c r="D4" s="115" t="s">
        <v>91</v>
      </c>
      <c r="E4" s="115" t="s">
        <v>92</v>
      </c>
      <c r="F4" s="11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19" t="s">
        <v>93</v>
      </c>
      <c r="B5" s="120" t="s">
        <v>94</v>
      </c>
      <c r="C5" s="121" t="s">
        <v>95</v>
      </c>
      <c r="D5" s="121" t="s">
        <v>96</v>
      </c>
      <c r="E5" s="121" t="s">
        <v>97</v>
      </c>
      <c r="F5" s="123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13"/>
      <c r="B6" s="127" t="s">
        <v>99</v>
      </c>
      <c r="C6" s="128"/>
      <c r="D6" s="114"/>
      <c r="E6" s="114"/>
      <c r="F6" s="129"/>
      <c r="G6" s="130"/>
      <c r="H6" s="131"/>
      <c r="I6" s="131"/>
      <c r="J6" s="131"/>
      <c r="K6" s="131"/>
      <c r="L6" s="131"/>
      <c r="M6" s="131"/>
      <c r="N6" s="91"/>
      <c r="O6" s="91"/>
      <c r="P6" s="91"/>
      <c r="Q6" s="91"/>
      <c r="R6" s="91"/>
      <c r="S6" s="91"/>
    </row>
    <row r="7" spans="1:19">
      <c r="A7" s="99"/>
      <c r="B7" s="132"/>
      <c r="C7" s="128"/>
      <c r="D7" s="132"/>
      <c r="E7" s="132"/>
      <c r="F7" s="128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35">
        <v>1.1000000000000001</v>
      </c>
      <c r="B8" s="136" t="s">
        <v>100</v>
      </c>
      <c r="C8" s="555">
        <v>1.3636363636363637E-2</v>
      </c>
      <c r="D8" s="132" t="str">
        <f>Inputs!$D$82</f>
        <v>Support staff</v>
      </c>
      <c r="E8" s="132">
        <v>1</v>
      </c>
      <c r="F8" s="128">
        <f>E8*C8</f>
        <v>1.3636363636363637E-2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8" si="0">H8*$F8</f>
        <v>0.93328660040399636</v>
      </c>
      <c r="O8" s="137">
        <f t="shared" si="0"/>
        <v>0.95169803957813237</v>
      </c>
      <c r="P8" s="137">
        <f t="shared" si="0"/>
        <v>0.9684848876161658</v>
      </c>
      <c r="Q8" s="137">
        <f t="shared" si="0"/>
        <v>0.98556783615596877</v>
      </c>
      <c r="R8" s="137">
        <f t="shared" si="0"/>
        <v>1.0029521080664769</v>
      </c>
      <c r="S8" s="137">
        <f t="shared" si="0"/>
        <v>1.0206430183419677</v>
      </c>
    </row>
    <row r="9" spans="1:19">
      <c r="A9" s="135"/>
      <c r="B9" s="132" t="s">
        <v>101</v>
      </c>
      <c r="C9" s="556"/>
      <c r="D9" s="132"/>
      <c r="E9" s="132"/>
      <c r="F9" s="128"/>
      <c r="G9" s="133"/>
      <c r="H9" s="134"/>
      <c r="I9" s="134"/>
      <c r="J9" s="134"/>
      <c r="K9" s="134"/>
      <c r="L9" s="134"/>
      <c r="M9" s="134"/>
      <c r="N9" s="137"/>
      <c r="O9" s="137"/>
      <c r="P9" s="137"/>
      <c r="Q9" s="137"/>
      <c r="R9" s="137"/>
      <c r="S9" s="137"/>
    </row>
    <row r="10" spans="1:19">
      <c r="A10" s="135"/>
      <c r="B10" s="132"/>
      <c r="C10" s="556"/>
      <c r="D10" s="132"/>
      <c r="E10" s="132"/>
      <c r="F10" s="128"/>
      <c r="G10" s="133"/>
      <c r="H10" s="134"/>
      <c r="I10" s="134"/>
      <c r="J10" s="134"/>
      <c r="K10" s="134"/>
      <c r="L10" s="134"/>
      <c r="M10" s="134"/>
      <c r="N10" s="137"/>
      <c r="O10" s="137"/>
      <c r="P10" s="137"/>
      <c r="Q10" s="137"/>
      <c r="R10" s="137"/>
      <c r="S10" s="137"/>
    </row>
    <row r="11" spans="1:19">
      <c r="A11" s="135"/>
      <c r="B11" s="132"/>
      <c r="C11" s="556"/>
      <c r="D11" s="132"/>
      <c r="E11" s="132"/>
      <c r="F11" s="128"/>
      <c r="G11" s="133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</row>
    <row r="12" spans="1:19">
      <c r="A12" s="135">
        <v>1.2</v>
      </c>
      <c r="B12" s="132" t="s">
        <v>102</v>
      </c>
      <c r="C12" s="555">
        <v>1.1666666666666665E-2</v>
      </c>
      <c r="D12" s="132" t="str">
        <f>Inputs!$D$82</f>
        <v>Support staff</v>
      </c>
      <c r="E12" s="132">
        <v>1</v>
      </c>
      <c r="F12" s="128">
        <f>E12*C12</f>
        <v>1.1666666666666665E-2</v>
      </c>
      <c r="G12" s="133"/>
      <c r="H12" s="137">
        <f>Inputs!L$82</f>
        <v>68.441017362959727</v>
      </c>
      <c r="I12" s="137">
        <f>Inputs!M$82</f>
        <v>69.791189569063036</v>
      </c>
      <c r="J12" s="137">
        <f>Inputs!N$82</f>
        <v>71.02222509185215</v>
      </c>
      <c r="K12" s="137">
        <f>Inputs!O$82</f>
        <v>72.274974651437702</v>
      </c>
      <c r="L12" s="137">
        <f>Inputs!P$82</f>
        <v>73.549821258208297</v>
      </c>
      <c r="M12" s="137">
        <f>Inputs!Q$82</f>
        <v>74.847154678410959</v>
      </c>
      <c r="N12" s="137">
        <f t="shared" ref="N12:S12" si="1">H12*$F12</f>
        <v>0.79847853590119677</v>
      </c>
      <c r="O12" s="137">
        <f t="shared" si="1"/>
        <v>0.81423054497240199</v>
      </c>
      <c r="P12" s="137">
        <f t="shared" si="1"/>
        <v>0.82859262607160833</v>
      </c>
      <c r="Q12" s="137">
        <f t="shared" si="1"/>
        <v>0.84320803760010643</v>
      </c>
      <c r="R12" s="137">
        <f t="shared" si="1"/>
        <v>0.85808124801243002</v>
      </c>
      <c r="S12" s="137">
        <f t="shared" si="1"/>
        <v>0.87321680458146111</v>
      </c>
    </row>
    <row r="13" spans="1:19">
      <c r="A13" s="135"/>
      <c r="B13" s="132"/>
      <c r="C13" s="529"/>
      <c r="D13" s="132"/>
      <c r="E13" s="132"/>
      <c r="F13" s="128"/>
      <c r="G13" s="257"/>
      <c r="H13" s="134"/>
      <c r="I13" s="134"/>
      <c r="J13" s="134"/>
      <c r="K13" s="134"/>
      <c r="L13" s="134"/>
      <c r="M13" s="134"/>
      <c r="N13" s="134"/>
      <c r="O13" s="92"/>
      <c r="P13" s="92"/>
      <c r="Q13" s="92"/>
      <c r="R13" s="92"/>
      <c r="S13" s="92"/>
    </row>
    <row r="14" spans="1:19">
      <c r="A14" s="138"/>
      <c r="B14" s="139" t="s">
        <v>44</v>
      </c>
      <c r="C14" s="533">
        <f>SUM(C8:C13)</f>
        <v>2.5303030303030303E-2</v>
      </c>
      <c r="D14" s="141"/>
      <c r="E14" s="141"/>
      <c r="F14" s="140">
        <f>SUM(F6:F13)</f>
        <v>2.5303030303030303E-2</v>
      </c>
      <c r="G14" s="142"/>
      <c r="H14" s="144"/>
      <c r="I14" s="144"/>
      <c r="J14" s="144"/>
      <c r="K14" s="144"/>
      <c r="L14" s="144"/>
      <c r="M14" s="144"/>
      <c r="N14" s="144">
        <f t="shared" ref="N14:S14" si="2">SUM(N8:N12)</f>
        <v>1.7317651363051931</v>
      </c>
      <c r="O14" s="144">
        <f t="shared" si="2"/>
        <v>1.7659285845505344</v>
      </c>
      <c r="P14" s="144">
        <f t="shared" si="2"/>
        <v>1.7970775136877741</v>
      </c>
      <c r="Q14" s="144">
        <f t="shared" si="2"/>
        <v>1.8287758737560753</v>
      </c>
      <c r="R14" s="144">
        <f t="shared" si="2"/>
        <v>1.861033356078907</v>
      </c>
      <c r="S14" s="144">
        <f t="shared" si="2"/>
        <v>1.8938598229234289</v>
      </c>
    </row>
    <row r="15" spans="1:19">
      <c r="A15" s="99"/>
      <c r="B15" s="145" t="s">
        <v>103</v>
      </c>
      <c r="C15" s="529"/>
      <c r="D15" s="107"/>
      <c r="E15" s="132"/>
      <c r="F15" s="128"/>
      <c r="G15" s="133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</row>
    <row r="16" spans="1:19">
      <c r="A16" s="99"/>
      <c r="B16" s="132"/>
      <c r="C16" s="529"/>
      <c r="D16" s="99"/>
      <c r="E16" s="132"/>
      <c r="F16" s="128"/>
      <c r="G16" s="133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</row>
    <row r="17" spans="1:19">
      <c r="A17" s="135">
        <v>2.1</v>
      </c>
      <c r="B17" s="132"/>
      <c r="C17" s="529"/>
      <c r="D17" s="146"/>
      <c r="E17" s="132"/>
      <c r="F17" s="128"/>
      <c r="G17" s="133"/>
      <c r="H17" s="137"/>
      <c r="I17" s="137"/>
      <c r="J17" s="137"/>
      <c r="K17" s="137"/>
      <c r="L17" s="137"/>
      <c r="M17" s="137"/>
      <c r="N17" s="137">
        <f t="shared" ref="N17:S17" si="3">H17*$F17</f>
        <v>0</v>
      </c>
      <c r="O17" s="137">
        <f t="shared" si="3"/>
        <v>0</v>
      </c>
      <c r="P17" s="137">
        <f t="shared" si="3"/>
        <v>0</v>
      </c>
      <c r="Q17" s="137">
        <f t="shared" si="3"/>
        <v>0</v>
      </c>
      <c r="R17" s="137">
        <f t="shared" si="3"/>
        <v>0</v>
      </c>
      <c r="S17" s="137">
        <f t="shared" si="3"/>
        <v>0</v>
      </c>
    </row>
    <row r="18" spans="1:19">
      <c r="A18" s="147"/>
      <c r="B18" s="139" t="s">
        <v>44</v>
      </c>
      <c r="C18" s="140">
        <f>SUM(C15:C17)</f>
        <v>0</v>
      </c>
      <c r="D18" s="141"/>
      <c r="E18" s="141"/>
      <c r="F18" s="140">
        <f>SUM(F15:F17)</f>
        <v>0</v>
      </c>
      <c r="G18" s="142"/>
      <c r="H18" s="144"/>
      <c r="I18" s="144"/>
      <c r="J18" s="144"/>
      <c r="K18" s="144"/>
      <c r="L18" s="144"/>
      <c r="M18" s="144"/>
      <c r="N18" s="144">
        <f t="shared" ref="N18:S18" si="4">SUM(N17)</f>
        <v>0</v>
      </c>
      <c r="O18" s="144">
        <f t="shared" si="4"/>
        <v>0</v>
      </c>
      <c r="P18" s="144">
        <f t="shared" si="4"/>
        <v>0</v>
      </c>
      <c r="Q18" s="144">
        <f t="shared" si="4"/>
        <v>0</v>
      </c>
      <c r="R18" s="144">
        <f t="shared" si="4"/>
        <v>0</v>
      </c>
      <c r="S18" s="144">
        <f t="shared" si="4"/>
        <v>0</v>
      </c>
    </row>
    <row r="19" spans="1:19">
      <c r="A19" s="135"/>
      <c r="B19" s="127" t="s">
        <v>104</v>
      </c>
      <c r="C19" s="529"/>
      <c r="D19" s="132"/>
      <c r="E19" s="132"/>
      <c r="F19" s="128"/>
      <c r="G19" s="251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</row>
    <row r="20" spans="1:19">
      <c r="A20" s="99"/>
      <c r="B20" s="132"/>
      <c r="C20" s="529"/>
      <c r="D20" s="132"/>
      <c r="E20" s="132"/>
      <c r="F20" s="128"/>
      <c r="G20" s="133"/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</row>
    <row r="21" spans="1:19">
      <c r="A21" s="135">
        <v>3.1</v>
      </c>
      <c r="B21" s="132" t="str">
        <f>Inputs!$C$99</f>
        <v>Contract rates 2014/2015</v>
      </c>
      <c r="C21" s="529"/>
      <c r="D21" s="132"/>
      <c r="E21" s="132"/>
      <c r="F21" s="128"/>
      <c r="G21" s="148"/>
      <c r="H21" s="149"/>
      <c r="I21" s="149"/>
      <c r="J21" s="149"/>
      <c r="K21" s="149"/>
      <c r="L21" s="149"/>
      <c r="M21" s="149"/>
      <c r="N21" s="149">
        <f>Inputs!L$104</f>
        <v>30.137117994866827</v>
      </c>
      <c r="O21" s="149">
        <f>Inputs!M$104</f>
        <v>30.401736591894927</v>
      </c>
      <c r="P21" s="149">
        <f>Inputs!N$104</f>
        <v>30.787319592572619</v>
      </c>
      <c r="Q21" s="149">
        <f>Inputs!O$104</f>
        <v>31.16878199142694</v>
      </c>
      <c r="R21" s="149">
        <f>Inputs!P$104</f>
        <v>31.521521377866502</v>
      </c>
      <c r="S21" s="149">
        <f>Inputs!Q$104</f>
        <v>31.869026930617615</v>
      </c>
    </row>
    <row r="22" spans="1:19">
      <c r="A22" s="147"/>
      <c r="B22" s="139" t="s">
        <v>44</v>
      </c>
      <c r="C22" s="140">
        <f>SUM(C19:C21)</f>
        <v>0</v>
      </c>
      <c r="D22" s="141" t="s">
        <v>105</v>
      </c>
      <c r="E22" s="141"/>
      <c r="F22" s="140">
        <f>SUM(F19:F21)</f>
        <v>0</v>
      </c>
      <c r="G22" s="142"/>
      <c r="H22" s="144"/>
      <c r="I22" s="144"/>
      <c r="J22" s="144"/>
      <c r="K22" s="144"/>
      <c r="L22" s="144"/>
      <c r="M22" s="144"/>
      <c r="N22" s="144">
        <f t="shared" ref="N22:S22" si="5">SUM(N20:N21)</f>
        <v>30.137117994866827</v>
      </c>
      <c r="O22" s="144">
        <f t="shared" si="5"/>
        <v>30.401736591894927</v>
      </c>
      <c r="P22" s="144">
        <f t="shared" si="5"/>
        <v>30.787319592572619</v>
      </c>
      <c r="Q22" s="144">
        <f t="shared" si="5"/>
        <v>31.16878199142694</v>
      </c>
      <c r="R22" s="144">
        <f t="shared" si="5"/>
        <v>31.521521377866502</v>
      </c>
      <c r="S22" s="144">
        <f t="shared" si="5"/>
        <v>31.869026930617615</v>
      </c>
    </row>
    <row r="23" spans="1:19">
      <c r="A23" s="99"/>
      <c r="B23" s="127" t="s">
        <v>106</v>
      </c>
      <c r="C23" s="529"/>
      <c r="D23" s="132"/>
      <c r="E23" s="132"/>
      <c r="F23" s="128"/>
      <c r="G23" s="251"/>
      <c r="H23" s="134"/>
      <c r="I23" s="134"/>
      <c r="J23" s="134"/>
      <c r="K23" s="134"/>
      <c r="L23" s="134"/>
      <c r="M23" s="134"/>
      <c r="N23" s="134"/>
      <c r="O23" s="92"/>
      <c r="P23" s="92"/>
      <c r="Q23" s="92"/>
      <c r="R23" s="92"/>
      <c r="S23" s="92"/>
    </row>
    <row r="24" spans="1:19">
      <c r="A24" s="99"/>
      <c r="B24" s="132"/>
      <c r="C24" s="529"/>
      <c r="D24" s="132"/>
      <c r="E24" s="132"/>
      <c r="F24" s="128"/>
      <c r="G24" s="148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</row>
    <row r="25" spans="1:19">
      <c r="A25" s="135">
        <v>4.0999999999999996</v>
      </c>
      <c r="B25" s="132" t="s">
        <v>107</v>
      </c>
      <c r="C25" s="555">
        <v>8.1818181818181807E-3</v>
      </c>
      <c r="D25" s="132" t="str">
        <f>Inputs!$D$82</f>
        <v>Support staff</v>
      </c>
      <c r="E25" s="132">
        <v>1</v>
      </c>
      <c r="F25" s="128">
        <f>E25*C25</f>
        <v>8.1818181818181807E-3</v>
      </c>
      <c r="G25" s="148"/>
      <c r="H25" s="137">
        <f>Inputs!L$82</f>
        <v>68.441017362959727</v>
      </c>
      <c r="I25" s="137">
        <f>Inputs!M$82</f>
        <v>69.791189569063036</v>
      </c>
      <c r="J25" s="137">
        <f>Inputs!N$82</f>
        <v>71.02222509185215</v>
      </c>
      <c r="K25" s="137">
        <f>Inputs!O$82</f>
        <v>72.274974651437702</v>
      </c>
      <c r="L25" s="137">
        <f>Inputs!P$82</f>
        <v>73.549821258208297</v>
      </c>
      <c r="M25" s="137">
        <f>Inputs!Q$82</f>
        <v>74.847154678410959</v>
      </c>
      <c r="N25" s="137">
        <f t="shared" ref="N25:S25" si="6">H25*$F25</f>
        <v>0.5599719602423977</v>
      </c>
      <c r="O25" s="137">
        <f t="shared" si="6"/>
        <v>0.57101882374687929</v>
      </c>
      <c r="P25" s="137">
        <f t="shared" si="6"/>
        <v>0.58109093256969935</v>
      </c>
      <c r="Q25" s="137">
        <f t="shared" si="6"/>
        <v>0.59134070169358111</v>
      </c>
      <c r="R25" s="137">
        <f t="shared" si="6"/>
        <v>0.60177126483988597</v>
      </c>
      <c r="S25" s="137">
        <f t="shared" si="6"/>
        <v>0.61238581100518052</v>
      </c>
    </row>
    <row r="26" spans="1:19">
      <c r="A26" s="135"/>
      <c r="B26" s="132"/>
      <c r="C26" s="556"/>
      <c r="D26" s="132"/>
      <c r="E26" s="132"/>
      <c r="F26" s="128"/>
      <c r="G26" s="148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</row>
    <row r="27" spans="1:19">
      <c r="A27" s="135">
        <v>4.2</v>
      </c>
      <c r="B27" s="132" t="s">
        <v>108</v>
      </c>
      <c r="C27" s="555">
        <v>8.1818181818181807E-3</v>
      </c>
      <c r="D27" s="132" t="str">
        <f>Inputs!$D$82</f>
        <v>Support staff</v>
      </c>
      <c r="E27" s="132">
        <v>1</v>
      </c>
      <c r="F27" s="128">
        <f>E27*C27</f>
        <v>8.1818181818181807E-3</v>
      </c>
      <c r="G27" s="133"/>
      <c r="H27" s="137">
        <f>Inputs!L$82</f>
        <v>68.441017362959727</v>
      </c>
      <c r="I27" s="137">
        <f>Inputs!M$82</f>
        <v>69.791189569063036</v>
      </c>
      <c r="J27" s="137">
        <f>Inputs!N$82</f>
        <v>71.02222509185215</v>
      </c>
      <c r="K27" s="137">
        <f>Inputs!O$82</f>
        <v>72.274974651437702</v>
      </c>
      <c r="L27" s="137">
        <f>Inputs!P$82</f>
        <v>73.549821258208297</v>
      </c>
      <c r="M27" s="137">
        <f>Inputs!Q$82</f>
        <v>74.847154678410959</v>
      </c>
      <c r="N27" s="137">
        <f t="shared" ref="N27:S27" si="7">H27*$F27</f>
        <v>0.5599719602423977</v>
      </c>
      <c r="O27" s="137">
        <f t="shared" si="7"/>
        <v>0.57101882374687929</v>
      </c>
      <c r="P27" s="137">
        <f t="shared" si="7"/>
        <v>0.58109093256969935</v>
      </c>
      <c r="Q27" s="137">
        <f t="shared" si="7"/>
        <v>0.59134070169358111</v>
      </c>
      <c r="R27" s="137">
        <f t="shared" si="7"/>
        <v>0.60177126483988597</v>
      </c>
      <c r="S27" s="137">
        <f t="shared" si="7"/>
        <v>0.61238581100518052</v>
      </c>
    </row>
    <row r="28" spans="1:19">
      <c r="A28" s="135"/>
      <c r="B28" s="132"/>
      <c r="C28" s="556"/>
      <c r="D28" s="132"/>
      <c r="E28" s="132"/>
      <c r="F28" s="128"/>
      <c r="G28" s="133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</row>
    <row r="29" spans="1:19">
      <c r="A29" s="135">
        <v>4.3</v>
      </c>
      <c r="B29" s="132" t="s">
        <v>302</v>
      </c>
      <c r="C29" s="555">
        <v>0</v>
      </c>
      <c r="D29" s="132" t="str">
        <f>Inputs!$D$82</f>
        <v>Support staff</v>
      </c>
      <c r="E29" s="132">
        <v>1</v>
      </c>
      <c r="F29" s="128">
        <f>E29*C29</f>
        <v>0</v>
      </c>
      <c r="G29" s="148"/>
      <c r="H29" s="137">
        <f>Inputs!L$82</f>
        <v>68.441017362959727</v>
      </c>
      <c r="I29" s="137">
        <f>Inputs!M$82</f>
        <v>69.791189569063036</v>
      </c>
      <c r="J29" s="137">
        <f>Inputs!N$82</f>
        <v>71.02222509185215</v>
      </c>
      <c r="K29" s="137">
        <f>Inputs!O$82</f>
        <v>72.274974651437702</v>
      </c>
      <c r="L29" s="137">
        <f>Inputs!P$82</f>
        <v>73.549821258208297</v>
      </c>
      <c r="M29" s="137">
        <f>Inputs!Q$82</f>
        <v>74.847154678410959</v>
      </c>
      <c r="N29" s="137">
        <f t="shared" ref="N29:S29" si="8">H29*$F29</f>
        <v>0</v>
      </c>
      <c r="O29" s="137">
        <f t="shared" si="8"/>
        <v>0</v>
      </c>
      <c r="P29" s="137">
        <f t="shared" si="8"/>
        <v>0</v>
      </c>
      <c r="Q29" s="137">
        <f t="shared" si="8"/>
        <v>0</v>
      </c>
      <c r="R29" s="137">
        <f t="shared" si="8"/>
        <v>0</v>
      </c>
      <c r="S29" s="137">
        <f t="shared" si="8"/>
        <v>0</v>
      </c>
    </row>
    <row r="30" spans="1:19">
      <c r="A30" s="34"/>
      <c r="B30" s="407"/>
      <c r="C30" s="2"/>
      <c r="D30" s="132"/>
      <c r="E30" s="132"/>
      <c r="F30" s="128"/>
      <c r="G30" s="148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</row>
    <row r="31" spans="1:19">
      <c r="A31" s="147"/>
      <c r="B31" s="139" t="s">
        <v>44</v>
      </c>
      <c r="C31" s="140">
        <f>SUM(C25:C30)</f>
        <v>1.6363636363636361E-2</v>
      </c>
      <c r="D31" s="141"/>
      <c r="E31" s="141"/>
      <c r="F31" s="140">
        <f>SUM(F23:F29)</f>
        <v>1.6363636363636361E-2</v>
      </c>
      <c r="G31" s="142"/>
      <c r="H31" s="167"/>
      <c r="I31" s="167"/>
      <c r="J31" s="167"/>
      <c r="K31" s="167"/>
      <c r="L31" s="167"/>
      <c r="M31" s="167"/>
      <c r="N31" s="252">
        <f t="shared" ref="N31:S31" si="9">SUM(N25:N29)</f>
        <v>1.1199439204847954</v>
      </c>
      <c r="O31" s="252">
        <f t="shared" si="9"/>
        <v>1.1420376474937586</v>
      </c>
      <c r="P31" s="252">
        <f t="shared" si="9"/>
        <v>1.1621818651393987</v>
      </c>
      <c r="Q31" s="252">
        <f t="shared" si="9"/>
        <v>1.1826814033871622</v>
      </c>
      <c r="R31" s="252">
        <f t="shared" si="9"/>
        <v>1.2035425296797719</v>
      </c>
      <c r="S31" s="252">
        <f t="shared" si="9"/>
        <v>1.224771622010361</v>
      </c>
    </row>
    <row r="32" spans="1:19">
      <c r="A32" s="153"/>
      <c r="B32" s="154"/>
      <c r="C32" s="155"/>
      <c r="D32" s="108"/>
      <c r="E32" s="108"/>
      <c r="F32" s="156"/>
      <c r="G32" s="148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</row>
    <row r="33" spans="1:26">
      <c r="A33" s="153"/>
      <c r="B33" s="154" t="s">
        <v>185</v>
      </c>
      <c r="C33" s="531">
        <f>SUM(C6:C31)/2</f>
        <v>4.1666666666666664E-2</v>
      </c>
      <c r="D33" s="157"/>
      <c r="E33" s="157"/>
      <c r="F33" s="531">
        <f>SUM(F6:F31)/2</f>
        <v>4.1666666666666664E-2</v>
      </c>
      <c r="G33" s="158"/>
      <c r="H33" s="144"/>
      <c r="I33" s="144"/>
      <c r="J33" s="144"/>
      <c r="K33" s="144"/>
      <c r="L33" s="144"/>
      <c r="M33" s="144"/>
      <c r="N33" s="253">
        <f t="shared" ref="N33:S33" si="10">N14+N18+N22+N31</f>
        <v>32.988827051656813</v>
      </c>
      <c r="O33" s="253">
        <f t="shared" si="10"/>
        <v>33.309702823939219</v>
      </c>
      <c r="P33" s="253">
        <f t="shared" si="10"/>
        <v>33.746578971399785</v>
      </c>
      <c r="Q33" s="253">
        <f t="shared" si="10"/>
        <v>34.180239268570176</v>
      </c>
      <c r="R33" s="253">
        <f t="shared" si="10"/>
        <v>34.586097263625184</v>
      </c>
      <c r="S33" s="253">
        <f t="shared" si="10"/>
        <v>34.987658375551405</v>
      </c>
    </row>
    <row r="34" spans="1:26">
      <c r="G34" s="162"/>
    </row>
    <row r="35" spans="1:26">
      <c r="B35" s="159"/>
      <c r="D35" s="159"/>
      <c r="G35" s="105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</row>
    <row r="36" spans="1:26">
      <c r="B36" s="159"/>
      <c r="D36" s="159"/>
      <c r="G36" s="105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</row>
    <row r="37" spans="1:26">
      <c r="B37" s="159"/>
      <c r="D37" s="159"/>
      <c r="G37" s="105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</row>
    <row r="38" spans="1:26">
      <c r="B38" s="159"/>
      <c r="D38" s="159"/>
      <c r="G38" s="105"/>
      <c r="H38" s="105"/>
      <c r="I38" s="159"/>
      <c r="J38" s="159"/>
      <c r="K38" s="159"/>
      <c r="L38" s="159"/>
      <c r="M38" s="274"/>
      <c r="N38" s="275"/>
      <c r="O38" s="275"/>
      <c r="P38" s="275"/>
      <c r="Q38" s="275"/>
      <c r="R38" s="275"/>
      <c r="S38" s="275"/>
    </row>
    <row r="39" spans="1:26">
      <c r="B39" s="385" t="s">
        <v>265</v>
      </c>
      <c r="C39" s="88"/>
      <c r="D39" s="88"/>
      <c r="E39" s="88"/>
      <c r="F39" s="160"/>
      <c r="I39" s="106"/>
      <c r="J39" s="106"/>
      <c r="K39" s="106"/>
      <c r="L39" s="106"/>
      <c r="M39" s="106"/>
      <c r="N39" s="106">
        <f>N33-N22</f>
        <v>2.8517090567899857</v>
      </c>
      <c r="O39" s="106">
        <f t="shared" ref="O39:S39" si="11">O33-O22</f>
        <v>2.9079662320442914</v>
      </c>
      <c r="P39" s="106">
        <f t="shared" si="11"/>
        <v>2.9592593788271664</v>
      </c>
      <c r="Q39" s="106">
        <f t="shared" si="11"/>
        <v>3.0114572771432364</v>
      </c>
      <c r="R39" s="106">
        <f t="shared" si="11"/>
        <v>3.064575885758682</v>
      </c>
      <c r="S39" s="106">
        <f t="shared" si="11"/>
        <v>3.11863144493379</v>
      </c>
    </row>
    <row r="40" spans="1:26">
      <c r="B40" s="385" t="s">
        <v>43</v>
      </c>
      <c r="C40" s="88"/>
      <c r="D40" s="88"/>
      <c r="E40" s="88"/>
      <c r="F40" s="160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</row>
    <row r="41" spans="1:26">
      <c r="B41" s="385" t="s">
        <v>268</v>
      </c>
      <c r="C41" s="88"/>
      <c r="D41" s="88"/>
      <c r="E41" s="88"/>
      <c r="F41" s="160"/>
      <c r="I41" s="106"/>
      <c r="J41" s="106"/>
      <c r="K41" s="106"/>
      <c r="L41" s="106"/>
      <c r="M41" s="106"/>
      <c r="N41" s="160">
        <f>N22</f>
        <v>30.137117994866827</v>
      </c>
      <c r="O41" s="160">
        <f t="shared" ref="O41:S41" si="12">O22</f>
        <v>30.401736591894927</v>
      </c>
      <c r="P41" s="160">
        <f t="shared" si="12"/>
        <v>30.787319592572619</v>
      </c>
      <c r="Q41" s="160">
        <f t="shared" si="12"/>
        <v>31.16878199142694</v>
      </c>
      <c r="R41" s="160">
        <f t="shared" si="12"/>
        <v>31.521521377866502</v>
      </c>
      <c r="S41" s="160">
        <f t="shared" si="12"/>
        <v>31.869026930617615</v>
      </c>
    </row>
    <row r="42" spans="1:26">
      <c r="B42" s="385" t="s">
        <v>274</v>
      </c>
      <c r="C42" s="88"/>
      <c r="D42" s="88"/>
      <c r="E42" s="88"/>
      <c r="F42" s="160"/>
      <c r="I42" s="106"/>
      <c r="J42" s="106"/>
      <c r="K42" s="106"/>
      <c r="L42" s="106"/>
      <c r="M42" s="106"/>
      <c r="N42" s="106">
        <f>SUM(N43,N39:N41)*(Inputs!$M$27)</f>
        <v>4.0790024872832618</v>
      </c>
      <c r="O42" s="106">
        <f>SUM(O43,O39:O41)*(Inputs!$M$27)</f>
        <v>4.1186781347744361</v>
      </c>
      <c r="P42" s="106">
        <f>SUM(P43,P39:P41)*(Inputs!$M$27)</f>
        <v>4.1726969966556409</v>
      </c>
      <c r="Q42" s="106">
        <f>SUM(Q43,Q39:Q41)*(Inputs!$M$27)</f>
        <v>4.2263182250801652</v>
      </c>
      <c r="R42" s="106">
        <f>SUM(R43,R39:R41)*(Inputs!$M$27)</f>
        <v>4.2765017544527266</v>
      </c>
      <c r="S42" s="106">
        <f>SUM(S43,S39:S41)*(Inputs!$M$27)</f>
        <v>4.3261539828201805</v>
      </c>
    </row>
    <row r="43" spans="1:26">
      <c r="B43" s="385" t="s">
        <v>273</v>
      </c>
      <c r="C43" s="88"/>
      <c r="D43" s="88"/>
      <c r="E43" s="88"/>
      <c r="F43" s="160"/>
      <c r="I43" s="106"/>
      <c r="J43" s="106"/>
      <c r="K43" s="106"/>
      <c r="L43" s="106"/>
      <c r="M43" s="106"/>
      <c r="N43" s="106">
        <f>SUM(N39:N41)*(Inputs!$M$26)</f>
        <v>3.4308380133723082</v>
      </c>
      <c r="O43" s="106">
        <f>SUM(O39:O41)*(Inputs!$M$26)</f>
        <v>3.4642090936896786</v>
      </c>
      <c r="P43" s="106">
        <f>SUM(P39:P41)*(Inputs!$M$26)</f>
        <v>3.5096442130255774</v>
      </c>
      <c r="Q43" s="106">
        <f>SUM(Q39:Q41)*(Inputs!$M$26)</f>
        <v>3.5547448839312983</v>
      </c>
      <c r="R43" s="106">
        <f>SUM(R39:R41)*(Inputs!$M$26)</f>
        <v>3.5969541154170188</v>
      </c>
      <c r="S43" s="106">
        <f>SUM(S39:S41)*(Inputs!$M$26)</f>
        <v>3.6387164710573461</v>
      </c>
    </row>
    <row r="44" spans="1:26">
      <c r="B44" s="998" t="s">
        <v>85</v>
      </c>
      <c r="C44" s="2"/>
      <c r="D44" s="2"/>
      <c r="E44" s="2"/>
      <c r="F44" s="484"/>
      <c r="G44" s="472"/>
      <c r="H44" s="429"/>
      <c r="I44" s="429"/>
      <c r="J44" s="429"/>
      <c r="K44" s="429"/>
      <c r="L44" s="429"/>
      <c r="M44" s="429"/>
      <c r="N44" s="106">
        <f>SUM(N39:N43)*Inputs!$M$28</f>
        <v>2.834906728661867</v>
      </c>
      <c r="O44" s="106">
        <f>SUM(O39:O43)*Inputs!$M$28</f>
        <v>2.8624813036682339</v>
      </c>
      <c r="P44" s="106">
        <f>SUM(P39:P43)*Inputs!$M$28</f>
        <v>2.9000244126756702</v>
      </c>
      <c r="Q44" s="106">
        <f>SUM(Q39:Q43)*Inputs!$M$28</f>
        <v>2.9372911664307151</v>
      </c>
      <c r="R44" s="106">
        <f>SUM(R39:R43)*Inputs!$M$28</f>
        <v>2.9721687193446451</v>
      </c>
      <c r="S44" s="106">
        <f>SUM(S39:S43)*Inputs!$M$28</f>
        <v>3.0066770180600253</v>
      </c>
    </row>
    <row r="45" spans="1:26">
      <c r="B45" s="998"/>
      <c r="C45" s="2"/>
      <c r="D45" s="2"/>
      <c r="E45" s="2"/>
      <c r="F45" s="484"/>
      <c r="G45" s="472"/>
      <c r="H45" s="429"/>
      <c r="I45" s="429"/>
      <c r="J45" s="429"/>
      <c r="K45" s="429"/>
      <c r="L45" s="429"/>
      <c r="M45" s="429"/>
      <c r="N45" s="655"/>
      <c r="O45" s="655"/>
      <c r="P45" s="655"/>
      <c r="Q45" s="655"/>
      <c r="R45" s="655"/>
      <c r="S45" s="655"/>
    </row>
    <row r="46" spans="1:26">
      <c r="B46" s="479" t="s">
        <v>521</v>
      </c>
      <c r="C46" s="2"/>
      <c r="D46" s="2"/>
      <c r="E46" s="2"/>
      <c r="F46" s="484"/>
      <c r="G46" s="472"/>
      <c r="H46" s="429"/>
      <c r="I46" s="429"/>
      <c r="J46" s="429"/>
      <c r="K46" s="429"/>
      <c r="L46" s="429"/>
      <c r="M46" s="429"/>
      <c r="N46" s="485">
        <f>SUM(N39:N45)</f>
        <v>43.333574280974247</v>
      </c>
      <c r="O46" s="485">
        <f t="shared" ref="O46:S46" si="13">SUM(O39:O45)</f>
        <v>43.755071356071568</v>
      </c>
      <c r="P46" s="485">
        <f t="shared" si="13"/>
        <v>44.328944593756667</v>
      </c>
      <c r="Q46" s="485">
        <f t="shared" si="13"/>
        <v>44.898593544012357</v>
      </c>
      <c r="R46" s="485">
        <f t="shared" si="13"/>
        <v>45.431721852839573</v>
      </c>
      <c r="S46" s="485">
        <f t="shared" si="13"/>
        <v>45.959205847488953</v>
      </c>
    </row>
    <row r="47" spans="1:26">
      <c r="B47" s="999" t="s">
        <v>39</v>
      </c>
      <c r="C47" s="88"/>
      <c r="D47" s="88"/>
      <c r="E47" s="88"/>
      <c r="F47" s="160"/>
      <c r="N47" s="521">
        <f>(N33*(1+Inputs!$M$29))-N46</f>
        <v>0</v>
      </c>
      <c r="O47" s="521">
        <f>(O33*(1+Inputs!$M$29))-O46</f>
        <v>0</v>
      </c>
      <c r="P47" s="521">
        <f>(P33*(1+Inputs!$M$29))-P46</f>
        <v>0</v>
      </c>
      <c r="Q47" s="521">
        <f>(Q33*(1+Inputs!$M$29))-Q46</f>
        <v>0</v>
      </c>
      <c r="R47" s="521">
        <f>(R33*(1+Inputs!$M$29))-R46</f>
        <v>0</v>
      </c>
      <c r="S47" s="521">
        <f>(S33*(1+Inputs!$M$29))-S46</f>
        <v>0</v>
      </c>
    </row>
    <row r="48" spans="1:26">
      <c r="B48" s="385"/>
    </row>
    <row r="49" spans="2:2">
      <c r="B49" s="385"/>
    </row>
    <row r="50" spans="2:2">
      <c r="B50" s="385"/>
    </row>
    <row r="51" spans="2:2">
      <c r="B51" s="385"/>
    </row>
    <row r="52" spans="2:2">
      <c r="B52" s="385"/>
    </row>
    <row r="53" spans="2:2">
      <c r="B53" s="385"/>
    </row>
    <row r="54" spans="2:2">
      <c r="B54" s="385"/>
    </row>
    <row r="55" spans="2:2">
      <c r="B55" s="385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61" orientation="landscape" r:id="rId1"/>
  <headerFooter alignWithMargins="0">
    <oddFooter>&amp;C&amp;P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1"/>
    <pageSetUpPr fitToPage="1"/>
  </sheetPr>
  <dimension ref="A1:S62"/>
  <sheetViews>
    <sheetView showGridLines="0" zoomScale="85" zoomScaleNormal="85" workbookViewId="0">
      <pane xSplit="3" ySplit="5" topLeftCell="D6" activePane="bottomRight" state="frozen"/>
      <selection activeCell="H46" sqref="H46"/>
      <selection pane="topRight" activeCell="H46" sqref="H46"/>
      <selection pane="bottomLeft" activeCell="H46" sqref="H46"/>
      <selection pane="bottomRight" activeCell="D6" sqref="D6"/>
    </sheetView>
  </sheetViews>
  <sheetFormatPr defaultRowHeight="12.75" outlineLevelCol="1"/>
  <cols>
    <col min="1" max="1" width="9.140625" style="102"/>
    <col min="2" max="2" width="59.5703125" style="102" bestFit="1" customWidth="1"/>
    <col min="3" max="3" width="9.140625" style="102"/>
    <col min="4" max="4" width="11.85546875" style="102" bestFit="1" customWidth="1"/>
    <col min="5" max="5" width="6.85546875" style="102" bestFit="1" customWidth="1"/>
    <col min="6" max="6" width="9.140625" style="159"/>
    <col min="7" max="7" width="1.28515625" style="160" customWidth="1"/>
    <col min="8" max="8" width="10.42578125" style="106" customWidth="1" outlineLevel="1"/>
    <col min="9" max="9" width="10.5703125" style="160" customWidth="1" outlineLevel="1"/>
    <col min="10" max="13" width="9.42578125" style="160" customWidth="1" outlineLevel="1"/>
    <col min="14" max="14" width="10.28515625" style="160" bestFit="1" customWidth="1"/>
    <col min="15" max="15" width="10.42578125" style="88" customWidth="1"/>
    <col min="16" max="16" width="11.7109375" style="88" customWidth="1"/>
    <col min="17" max="17" width="11" style="88" customWidth="1"/>
    <col min="18" max="18" width="10.85546875" style="88" customWidth="1"/>
    <col min="19" max="19" width="11.42578125" style="88" customWidth="1"/>
    <col min="20" max="257" width="9.140625" style="102"/>
    <col min="258" max="258" width="59.5703125" style="102" bestFit="1" customWidth="1"/>
    <col min="259" max="259" width="9.140625" style="102"/>
    <col min="260" max="260" width="10.7109375" style="102" bestFit="1" customWidth="1"/>
    <col min="261" max="261" width="6.85546875" style="102" bestFit="1" customWidth="1"/>
    <col min="262" max="262" width="9.140625" style="102"/>
    <col min="263" max="263" width="1.28515625" style="102" customWidth="1"/>
    <col min="264" max="264" width="10.42578125" style="102" customWidth="1"/>
    <col min="265" max="265" width="10.5703125" style="102" customWidth="1"/>
    <col min="266" max="269" width="9.42578125" style="102" customWidth="1"/>
    <col min="270" max="270" width="10.28515625" style="102" bestFit="1" customWidth="1"/>
    <col min="271" max="271" width="10.42578125" style="102" customWidth="1"/>
    <col min="272" max="272" width="11.7109375" style="102" customWidth="1"/>
    <col min="273" max="273" width="11" style="102" customWidth="1"/>
    <col min="274" max="274" width="10.85546875" style="102" customWidth="1"/>
    <col min="275" max="275" width="11.42578125" style="102" customWidth="1"/>
    <col min="276" max="513" width="9.140625" style="102"/>
    <col min="514" max="514" width="59.5703125" style="102" bestFit="1" customWidth="1"/>
    <col min="515" max="515" width="9.140625" style="102"/>
    <col min="516" max="516" width="10.7109375" style="102" bestFit="1" customWidth="1"/>
    <col min="517" max="517" width="6.85546875" style="102" bestFit="1" customWidth="1"/>
    <col min="518" max="518" width="9.140625" style="102"/>
    <col min="519" max="519" width="1.28515625" style="102" customWidth="1"/>
    <col min="520" max="520" width="10.42578125" style="102" customWidth="1"/>
    <col min="521" max="521" width="10.5703125" style="102" customWidth="1"/>
    <col min="522" max="525" width="9.42578125" style="102" customWidth="1"/>
    <col min="526" max="526" width="10.28515625" style="102" bestFit="1" customWidth="1"/>
    <col min="527" max="527" width="10.42578125" style="102" customWidth="1"/>
    <col min="528" max="528" width="11.7109375" style="102" customWidth="1"/>
    <col min="529" max="529" width="11" style="102" customWidth="1"/>
    <col min="530" max="530" width="10.85546875" style="102" customWidth="1"/>
    <col min="531" max="531" width="11.42578125" style="102" customWidth="1"/>
    <col min="532" max="769" width="9.140625" style="102"/>
    <col min="770" max="770" width="59.5703125" style="102" bestFit="1" customWidth="1"/>
    <col min="771" max="771" width="9.140625" style="102"/>
    <col min="772" max="772" width="10.7109375" style="102" bestFit="1" customWidth="1"/>
    <col min="773" max="773" width="6.85546875" style="102" bestFit="1" customWidth="1"/>
    <col min="774" max="774" width="9.140625" style="102"/>
    <col min="775" max="775" width="1.28515625" style="102" customWidth="1"/>
    <col min="776" max="776" width="10.42578125" style="102" customWidth="1"/>
    <col min="777" max="777" width="10.5703125" style="102" customWidth="1"/>
    <col min="778" max="781" width="9.42578125" style="102" customWidth="1"/>
    <col min="782" max="782" width="10.28515625" style="102" bestFit="1" customWidth="1"/>
    <col min="783" max="783" width="10.42578125" style="102" customWidth="1"/>
    <col min="784" max="784" width="11.7109375" style="102" customWidth="1"/>
    <col min="785" max="785" width="11" style="102" customWidth="1"/>
    <col min="786" max="786" width="10.85546875" style="102" customWidth="1"/>
    <col min="787" max="787" width="11.42578125" style="102" customWidth="1"/>
    <col min="788" max="1025" width="9.140625" style="102"/>
    <col min="1026" max="1026" width="59.5703125" style="102" bestFit="1" customWidth="1"/>
    <col min="1027" max="1027" width="9.140625" style="102"/>
    <col min="1028" max="1028" width="10.7109375" style="102" bestFit="1" customWidth="1"/>
    <col min="1029" max="1029" width="6.85546875" style="102" bestFit="1" customWidth="1"/>
    <col min="1030" max="1030" width="9.140625" style="102"/>
    <col min="1031" max="1031" width="1.28515625" style="102" customWidth="1"/>
    <col min="1032" max="1032" width="10.42578125" style="102" customWidth="1"/>
    <col min="1033" max="1033" width="10.5703125" style="102" customWidth="1"/>
    <col min="1034" max="1037" width="9.42578125" style="102" customWidth="1"/>
    <col min="1038" max="1038" width="10.28515625" style="102" bestFit="1" customWidth="1"/>
    <col min="1039" max="1039" width="10.42578125" style="102" customWidth="1"/>
    <col min="1040" max="1040" width="11.7109375" style="102" customWidth="1"/>
    <col min="1041" max="1041" width="11" style="102" customWidth="1"/>
    <col min="1042" max="1042" width="10.85546875" style="102" customWidth="1"/>
    <col min="1043" max="1043" width="11.42578125" style="102" customWidth="1"/>
    <col min="1044" max="1281" width="9.140625" style="102"/>
    <col min="1282" max="1282" width="59.5703125" style="102" bestFit="1" customWidth="1"/>
    <col min="1283" max="1283" width="9.140625" style="102"/>
    <col min="1284" max="1284" width="10.7109375" style="102" bestFit="1" customWidth="1"/>
    <col min="1285" max="1285" width="6.85546875" style="102" bestFit="1" customWidth="1"/>
    <col min="1286" max="1286" width="9.140625" style="102"/>
    <col min="1287" max="1287" width="1.28515625" style="102" customWidth="1"/>
    <col min="1288" max="1288" width="10.42578125" style="102" customWidth="1"/>
    <col min="1289" max="1289" width="10.5703125" style="102" customWidth="1"/>
    <col min="1290" max="1293" width="9.42578125" style="102" customWidth="1"/>
    <col min="1294" max="1294" width="10.28515625" style="102" bestFit="1" customWidth="1"/>
    <col min="1295" max="1295" width="10.42578125" style="102" customWidth="1"/>
    <col min="1296" max="1296" width="11.7109375" style="102" customWidth="1"/>
    <col min="1297" max="1297" width="11" style="102" customWidth="1"/>
    <col min="1298" max="1298" width="10.85546875" style="102" customWidth="1"/>
    <col min="1299" max="1299" width="11.42578125" style="102" customWidth="1"/>
    <col min="1300" max="1537" width="9.140625" style="102"/>
    <col min="1538" max="1538" width="59.5703125" style="102" bestFit="1" customWidth="1"/>
    <col min="1539" max="1539" width="9.140625" style="102"/>
    <col min="1540" max="1540" width="10.7109375" style="102" bestFit="1" customWidth="1"/>
    <col min="1541" max="1541" width="6.85546875" style="102" bestFit="1" customWidth="1"/>
    <col min="1542" max="1542" width="9.140625" style="102"/>
    <col min="1543" max="1543" width="1.28515625" style="102" customWidth="1"/>
    <col min="1544" max="1544" width="10.42578125" style="102" customWidth="1"/>
    <col min="1545" max="1545" width="10.5703125" style="102" customWidth="1"/>
    <col min="1546" max="1549" width="9.42578125" style="102" customWidth="1"/>
    <col min="1550" max="1550" width="10.28515625" style="102" bestFit="1" customWidth="1"/>
    <col min="1551" max="1551" width="10.42578125" style="102" customWidth="1"/>
    <col min="1552" max="1552" width="11.7109375" style="102" customWidth="1"/>
    <col min="1553" max="1553" width="11" style="102" customWidth="1"/>
    <col min="1554" max="1554" width="10.85546875" style="102" customWidth="1"/>
    <col min="1555" max="1555" width="11.42578125" style="102" customWidth="1"/>
    <col min="1556" max="1793" width="9.140625" style="102"/>
    <col min="1794" max="1794" width="59.5703125" style="102" bestFit="1" customWidth="1"/>
    <col min="1795" max="1795" width="9.140625" style="102"/>
    <col min="1796" max="1796" width="10.7109375" style="102" bestFit="1" customWidth="1"/>
    <col min="1797" max="1797" width="6.85546875" style="102" bestFit="1" customWidth="1"/>
    <col min="1798" max="1798" width="9.140625" style="102"/>
    <col min="1799" max="1799" width="1.28515625" style="102" customWidth="1"/>
    <col min="1800" max="1800" width="10.42578125" style="102" customWidth="1"/>
    <col min="1801" max="1801" width="10.5703125" style="102" customWidth="1"/>
    <col min="1802" max="1805" width="9.42578125" style="102" customWidth="1"/>
    <col min="1806" max="1806" width="10.28515625" style="102" bestFit="1" customWidth="1"/>
    <col min="1807" max="1807" width="10.42578125" style="102" customWidth="1"/>
    <col min="1808" max="1808" width="11.7109375" style="102" customWidth="1"/>
    <col min="1809" max="1809" width="11" style="102" customWidth="1"/>
    <col min="1810" max="1810" width="10.85546875" style="102" customWidth="1"/>
    <col min="1811" max="1811" width="11.42578125" style="102" customWidth="1"/>
    <col min="1812" max="2049" width="9.140625" style="102"/>
    <col min="2050" max="2050" width="59.5703125" style="102" bestFit="1" customWidth="1"/>
    <col min="2051" max="2051" width="9.140625" style="102"/>
    <col min="2052" max="2052" width="10.7109375" style="102" bestFit="1" customWidth="1"/>
    <col min="2053" max="2053" width="6.85546875" style="102" bestFit="1" customWidth="1"/>
    <col min="2054" max="2054" width="9.140625" style="102"/>
    <col min="2055" max="2055" width="1.28515625" style="102" customWidth="1"/>
    <col min="2056" max="2056" width="10.42578125" style="102" customWidth="1"/>
    <col min="2057" max="2057" width="10.5703125" style="102" customWidth="1"/>
    <col min="2058" max="2061" width="9.42578125" style="102" customWidth="1"/>
    <col min="2062" max="2062" width="10.28515625" style="102" bestFit="1" customWidth="1"/>
    <col min="2063" max="2063" width="10.42578125" style="102" customWidth="1"/>
    <col min="2064" max="2064" width="11.7109375" style="102" customWidth="1"/>
    <col min="2065" max="2065" width="11" style="102" customWidth="1"/>
    <col min="2066" max="2066" width="10.85546875" style="102" customWidth="1"/>
    <col min="2067" max="2067" width="11.42578125" style="102" customWidth="1"/>
    <col min="2068" max="2305" width="9.140625" style="102"/>
    <col min="2306" max="2306" width="59.5703125" style="102" bestFit="1" customWidth="1"/>
    <col min="2307" max="2307" width="9.140625" style="102"/>
    <col min="2308" max="2308" width="10.7109375" style="102" bestFit="1" customWidth="1"/>
    <col min="2309" max="2309" width="6.85546875" style="102" bestFit="1" customWidth="1"/>
    <col min="2310" max="2310" width="9.140625" style="102"/>
    <col min="2311" max="2311" width="1.28515625" style="102" customWidth="1"/>
    <col min="2312" max="2312" width="10.42578125" style="102" customWidth="1"/>
    <col min="2313" max="2313" width="10.5703125" style="102" customWidth="1"/>
    <col min="2314" max="2317" width="9.42578125" style="102" customWidth="1"/>
    <col min="2318" max="2318" width="10.28515625" style="102" bestFit="1" customWidth="1"/>
    <col min="2319" max="2319" width="10.42578125" style="102" customWidth="1"/>
    <col min="2320" max="2320" width="11.7109375" style="102" customWidth="1"/>
    <col min="2321" max="2321" width="11" style="102" customWidth="1"/>
    <col min="2322" max="2322" width="10.85546875" style="102" customWidth="1"/>
    <col min="2323" max="2323" width="11.42578125" style="102" customWidth="1"/>
    <col min="2324" max="2561" width="9.140625" style="102"/>
    <col min="2562" max="2562" width="59.5703125" style="102" bestFit="1" customWidth="1"/>
    <col min="2563" max="2563" width="9.140625" style="102"/>
    <col min="2564" max="2564" width="10.7109375" style="102" bestFit="1" customWidth="1"/>
    <col min="2565" max="2565" width="6.85546875" style="102" bestFit="1" customWidth="1"/>
    <col min="2566" max="2566" width="9.140625" style="102"/>
    <col min="2567" max="2567" width="1.28515625" style="102" customWidth="1"/>
    <col min="2568" max="2568" width="10.42578125" style="102" customWidth="1"/>
    <col min="2569" max="2569" width="10.5703125" style="102" customWidth="1"/>
    <col min="2570" max="2573" width="9.42578125" style="102" customWidth="1"/>
    <col min="2574" max="2574" width="10.28515625" style="102" bestFit="1" customWidth="1"/>
    <col min="2575" max="2575" width="10.42578125" style="102" customWidth="1"/>
    <col min="2576" max="2576" width="11.7109375" style="102" customWidth="1"/>
    <col min="2577" max="2577" width="11" style="102" customWidth="1"/>
    <col min="2578" max="2578" width="10.85546875" style="102" customWidth="1"/>
    <col min="2579" max="2579" width="11.42578125" style="102" customWidth="1"/>
    <col min="2580" max="2817" width="9.140625" style="102"/>
    <col min="2818" max="2818" width="59.5703125" style="102" bestFit="1" customWidth="1"/>
    <col min="2819" max="2819" width="9.140625" style="102"/>
    <col min="2820" max="2820" width="10.7109375" style="102" bestFit="1" customWidth="1"/>
    <col min="2821" max="2821" width="6.85546875" style="102" bestFit="1" customWidth="1"/>
    <col min="2822" max="2822" width="9.140625" style="102"/>
    <col min="2823" max="2823" width="1.28515625" style="102" customWidth="1"/>
    <col min="2824" max="2824" width="10.42578125" style="102" customWidth="1"/>
    <col min="2825" max="2825" width="10.5703125" style="102" customWidth="1"/>
    <col min="2826" max="2829" width="9.42578125" style="102" customWidth="1"/>
    <col min="2830" max="2830" width="10.28515625" style="102" bestFit="1" customWidth="1"/>
    <col min="2831" max="2831" width="10.42578125" style="102" customWidth="1"/>
    <col min="2832" max="2832" width="11.7109375" style="102" customWidth="1"/>
    <col min="2833" max="2833" width="11" style="102" customWidth="1"/>
    <col min="2834" max="2834" width="10.85546875" style="102" customWidth="1"/>
    <col min="2835" max="2835" width="11.42578125" style="102" customWidth="1"/>
    <col min="2836" max="3073" width="9.140625" style="102"/>
    <col min="3074" max="3074" width="59.5703125" style="102" bestFit="1" customWidth="1"/>
    <col min="3075" max="3075" width="9.140625" style="102"/>
    <col min="3076" max="3076" width="10.7109375" style="102" bestFit="1" customWidth="1"/>
    <col min="3077" max="3077" width="6.85546875" style="102" bestFit="1" customWidth="1"/>
    <col min="3078" max="3078" width="9.140625" style="102"/>
    <col min="3079" max="3079" width="1.28515625" style="102" customWidth="1"/>
    <col min="3080" max="3080" width="10.42578125" style="102" customWidth="1"/>
    <col min="3081" max="3081" width="10.5703125" style="102" customWidth="1"/>
    <col min="3082" max="3085" width="9.42578125" style="102" customWidth="1"/>
    <col min="3086" max="3086" width="10.28515625" style="102" bestFit="1" customWidth="1"/>
    <col min="3087" max="3087" width="10.42578125" style="102" customWidth="1"/>
    <col min="3088" max="3088" width="11.7109375" style="102" customWidth="1"/>
    <col min="3089" max="3089" width="11" style="102" customWidth="1"/>
    <col min="3090" max="3090" width="10.85546875" style="102" customWidth="1"/>
    <col min="3091" max="3091" width="11.42578125" style="102" customWidth="1"/>
    <col min="3092" max="3329" width="9.140625" style="102"/>
    <col min="3330" max="3330" width="59.5703125" style="102" bestFit="1" customWidth="1"/>
    <col min="3331" max="3331" width="9.140625" style="102"/>
    <col min="3332" max="3332" width="10.7109375" style="102" bestFit="1" customWidth="1"/>
    <col min="3333" max="3333" width="6.85546875" style="102" bestFit="1" customWidth="1"/>
    <col min="3334" max="3334" width="9.140625" style="102"/>
    <col min="3335" max="3335" width="1.28515625" style="102" customWidth="1"/>
    <col min="3336" max="3336" width="10.42578125" style="102" customWidth="1"/>
    <col min="3337" max="3337" width="10.5703125" style="102" customWidth="1"/>
    <col min="3338" max="3341" width="9.42578125" style="102" customWidth="1"/>
    <col min="3342" max="3342" width="10.28515625" style="102" bestFit="1" customWidth="1"/>
    <col min="3343" max="3343" width="10.42578125" style="102" customWidth="1"/>
    <col min="3344" max="3344" width="11.7109375" style="102" customWidth="1"/>
    <col min="3345" max="3345" width="11" style="102" customWidth="1"/>
    <col min="3346" max="3346" width="10.85546875" style="102" customWidth="1"/>
    <col min="3347" max="3347" width="11.42578125" style="102" customWidth="1"/>
    <col min="3348" max="3585" width="9.140625" style="102"/>
    <col min="3586" max="3586" width="59.5703125" style="102" bestFit="1" customWidth="1"/>
    <col min="3587" max="3587" width="9.140625" style="102"/>
    <col min="3588" max="3588" width="10.7109375" style="102" bestFit="1" customWidth="1"/>
    <col min="3589" max="3589" width="6.85546875" style="102" bestFit="1" customWidth="1"/>
    <col min="3590" max="3590" width="9.140625" style="102"/>
    <col min="3591" max="3591" width="1.28515625" style="102" customWidth="1"/>
    <col min="3592" max="3592" width="10.42578125" style="102" customWidth="1"/>
    <col min="3593" max="3593" width="10.5703125" style="102" customWidth="1"/>
    <col min="3594" max="3597" width="9.42578125" style="102" customWidth="1"/>
    <col min="3598" max="3598" width="10.28515625" style="102" bestFit="1" customWidth="1"/>
    <col min="3599" max="3599" width="10.42578125" style="102" customWidth="1"/>
    <col min="3600" max="3600" width="11.7109375" style="102" customWidth="1"/>
    <col min="3601" max="3601" width="11" style="102" customWidth="1"/>
    <col min="3602" max="3602" width="10.85546875" style="102" customWidth="1"/>
    <col min="3603" max="3603" width="11.42578125" style="102" customWidth="1"/>
    <col min="3604" max="3841" width="9.140625" style="102"/>
    <col min="3842" max="3842" width="59.5703125" style="102" bestFit="1" customWidth="1"/>
    <col min="3843" max="3843" width="9.140625" style="102"/>
    <col min="3844" max="3844" width="10.7109375" style="102" bestFit="1" customWidth="1"/>
    <col min="3845" max="3845" width="6.85546875" style="102" bestFit="1" customWidth="1"/>
    <col min="3846" max="3846" width="9.140625" style="102"/>
    <col min="3847" max="3847" width="1.28515625" style="102" customWidth="1"/>
    <col min="3848" max="3848" width="10.42578125" style="102" customWidth="1"/>
    <col min="3849" max="3849" width="10.5703125" style="102" customWidth="1"/>
    <col min="3850" max="3853" width="9.42578125" style="102" customWidth="1"/>
    <col min="3854" max="3854" width="10.28515625" style="102" bestFit="1" customWidth="1"/>
    <col min="3855" max="3855" width="10.42578125" style="102" customWidth="1"/>
    <col min="3856" max="3856" width="11.7109375" style="102" customWidth="1"/>
    <col min="3857" max="3857" width="11" style="102" customWidth="1"/>
    <col min="3858" max="3858" width="10.85546875" style="102" customWidth="1"/>
    <col min="3859" max="3859" width="11.42578125" style="102" customWidth="1"/>
    <col min="3860" max="4097" width="9.140625" style="102"/>
    <col min="4098" max="4098" width="59.5703125" style="102" bestFit="1" customWidth="1"/>
    <col min="4099" max="4099" width="9.140625" style="102"/>
    <col min="4100" max="4100" width="10.7109375" style="102" bestFit="1" customWidth="1"/>
    <col min="4101" max="4101" width="6.85546875" style="102" bestFit="1" customWidth="1"/>
    <col min="4102" max="4102" width="9.140625" style="102"/>
    <col min="4103" max="4103" width="1.28515625" style="102" customWidth="1"/>
    <col min="4104" max="4104" width="10.42578125" style="102" customWidth="1"/>
    <col min="4105" max="4105" width="10.5703125" style="102" customWidth="1"/>
    <col min="4106" max="4109" width="9.42578125" style="102" customWidth="1"/>
    <col min="4110" max="4110" width="10.28515625" style="102" bestFit="1" customWidth="1"/>
    <col min="4111" max="4111" width="10.42578125" style="102" customWidth="1"/>
    <col min="4112" max="4112" width="11.7109375" style="102" customWidth="1"/>
    <col min="4113" max="4113" width="11" style="102" customWidth="1"/>
    <col min="4114" max="4114" width="10.85546875" style="102" customWidth="1"/>
    <col min="4115" max="4115" width="11.42578125" style="102" customWidth="1"/>
    <col min="4116" max="4353" width="9.140625" style="102"/>
    <col min="4354" max="4354" width="59.5703125" style="102" bestFit="1" customWidth="1"/>
    <col min="4355" max="4355" width="9.140625" style="102"/>
    <col min="4356" max="4356" width="10.7109375" style="102" bestFit="1" customWidth="1"/>
    <col min="4357" max="4357" width="6.85546875" style="102" bestFit="1" customWidth="1"/>
    <col min="4358" max="4358" width="9.140625" style="102"/>
    <col min="4359" max="4359" width="1.28515625" style="102" customWidth="1"/>
    <col min="4360" max="4360" width="10.42578125" style="102" customWidth="1"/>
    <col min="4361" max="4361" width="10.5703125" style="102" customWidth="1"/>
    <col min="4362" max="4365" width="9.42578125" style="102" customWidth="1"/>
    <col min="4366" max="4366" width="10.28515625" style="102" bestFit="1" customWidth="1"/>
    <col min="4367" max="4367" width="10.42578125" style="102" customWidth="1"/>
    <col min="4368" max="4368" width="11.7109375" style="102" customWidth="1"/>
    <col min="4369" max="4369" width="11" style="102" customWidth="1"/>
    <col min="4370" max="4370" width="10.85546875" style="102" customWidth="1"/>
    <col min="4371" max="4371" width="11.42578125" style="102" customWidth="1"/>
    <col min="4372" max="4609" width="9.140625" style="102"/>
    <col min="4610" max="4610" width="59.5703125" style="102" bestFit="1" customWidth="1"/>
    <col min="4611" max="4611" width="9.140625" style="102"/>
    <col min="4612" max="4612" width="10.7109375" style="102" bestFit="1" customWidth="1"/>
    <col min="4613" max="4613" width="6.85546875" style="102" bestFit="1" customWidth="1"/>
    <col min="4614" max="4614" width="9.140625" style="102"/>
    <col min="4615" max="4615" width="1.28515625" style="102" customWidth="1"/>
    <col min="4616" max="4616" width="10.42578125" style="102" customWidth="1"/>
    <col min="4617" max="4617" width="10.5703125" style="102" customWidth="1"/>
    <col min="4618" max="4621" width="9.42578125" style="102" customWidth="1"/>
    <col min="4622" max="4622" width="10.28515625" style="102" bestFit="1" customWidth="1"/>
    <col min="4623" max="4623" width="10.42578125" style="102" customWidth="1"/>
    <col min="4624" max="4624" width="11.7109375" style="102" customWidth="1"/>
    <col min="4625" max="4625" width="11" style="102" customWidth="1"/>
    <col min="4626" max="4626" width="10.85546875" style="102" customWidth="1"/>
    <col min="4627" max="4627" width="11.42578125" style="102" customWidth="1"/>
    <col min="4628" max="4865" width="9.140625" style="102"/>
    <col min="4866" max="4866" width="59.5703125" style="102" bestFit="1" customWidth="1"/>
    <col min="4867" max="4867" width="9.140625" style="102"/>
    <col min="4868" max="4868" width="10.7109375" style="102" bestFit="1" customWidth="1"/>
    <col min="4869" max="4869" width="6.85546875" style="102" bestFit="1" customWidth="1"/>
    <col min="4870" max="4870" width="9.140625" style="102"/>
    <col min="4871" max="4871" width="1.28515625" style="102" customWidth="1"/>
    <col min="4872" max="4872" width="10.42578125" style="102" customWidth="1"/>
    <col min="4873" max="4873" width="10.5703125" style="102" customWidth="1"/>
    <col min="4874" max="4877" width="9.42578125" style="102" customWidth="1"/>
    <col min="4878" max="4878" width="10.28515625" style="102" bestFit="1" customWidth="1"/>
    <col min="4879" max="4879" width="10.42578125" style="102" customWidth="1"/>
    <col min="4880" max="4880" width="11.7109375" style="102" customWidth="1"/>
    <col min="4881" max="4881" width="11" style="102" customWidth="1"/>
    <col min="4882" max="4882" width="10.85546875" style="102" customWidth="1"/>
    <col min="4883" max="4883" width="11.42578125" style="102" customWidth="1"/>
    <col min="4884" max="5121" width="9.140625" style="102"/>
    <col min="5122" max="5122" width="59.5703125" style="102" bestFit="1" customWidth="1"/>
    <col min="5123" max="5123" width="9.140625" style="102"/>
    <col min="5124" max="5124" width="10.7109375" style="102" bestFit="1" customWidth="1"/>
    <col min="5125" max="5125" width="6.85546875" style="102" bestFit="1" customWidth="1"/>
    <col min="5126" max="5126" width="9.140625" style="102"/>
    <col min="5127" max="5127" width="1.28515625" style="102" customWidth="1"/>
    <col min="5128" max="5128" width="10.42578125" style="102" customWidth="1"/>
    <col min="5129" max="5129" width="10.5703125" style="102" customWidth="1"/>
    <col min="5130" max="5133" width="9.42578125" style="102" customWidth="1"/>
    <col min="5134" max="5134" width="10.28515625" style="102" bestFit="1" customWidth="1"/>
    <col min="5135" max="5135" width="10.42578125" style="102" customWidth="1"/>
    <col min="5136" max="5136" width="11.7109375" style="102" customWidth="1"/>
    <col min="5137" max="5137" width="11" style="102" customWidth="1"/>
    <col min="5138" max="5138" width="10.85546875" style="102" customWidth="1"/>
    <col min="5139" max="5139" width="11.42578125" style="102" customWidth="1"/>
    <col min="5140" max="5377" width="9.140625" style="102"/>
    <col min="5378" max="5378" width="59.5703125" style="102" bestFit="1" customWidth="1"/>
    <col min="5379" max="5379" width="9.140625" style="102"/>
    <col min="5380" max="5380" width="10.7109375" style="102" bestFit="1" customWidth="1"/>
    <col min="5381" max="5381" width="6.85546875" style="102" bestFit="1" customWidth="1"/>
    <col min="5382" max="5382" width="9.140625" style="102"/>
    <col min="5383" max="5383" width="1.28515625" style="102" customWidth="1"/>
    <col min="5384" max="5384" width="10.42578125" style="102" customWidth="1"/>
    <col min="5385" max="5385" width="10.5703125" style="102" customWidth="1"/>
    <col min="5386" max="5389" width="9.42578125" style="102" customWidth="1"/>
    <col min="5390" max="5390" width="10.28515625" style="102" bestFit="1" customWidth="1"/>
    <col min="5391" max="5391" width="10.42578125" style="102" customWidth="1"/>
    <col min="5392" max="5392" width="11.7109375" style="102" customWidth="1"/>
    <col min="5393" max="5393" width="11" style="102" customWidth="1"/>
    <col min="5394" max="5394" width="10.85546875" style="102" customWidth="1"/>
    <col min="5395" max="5395" width="11.42578125" style="102" customWidth="1"/>
    <col min="5396" max="5633" width="9.140625" style="102"/>
    <col min="5634" max="5634" width="59.5703125" style="102" bestFit="1" customWidth="1"/>
    <col min="5635" max="5635" width="9.140625" style="102"/>
    <col min="5636" max="5636" width="10.7109375" style="102" bestFit="1" customWidth="1"/>
    <col min="5637" max="5637" width="6.85546875" style="102" bestFit="1" customWidth="1"/>
    <col min="5638" max="5638" width="9.140625" style="102"/>
    <col min="5639" max="5639" width="1.28515625" style="102" customWidth="1"/>
    <col min="5640" max="5640" width="10.42578125" style="102" customWidth="1"/>
    <col min="5641" max="5641" width="10.5703125" style="102" customWidth="1"/>
    <col min="5642" max="5645" width="9.42578125" style="102" customWidth="1"/>
    <col min="5646" max="5646" width="10.28515625" style="102" bestFit="1" customWidth="1"/>
    <col min="5647" max="5647" width="10.42578125" style="102" customWidth="1"/>
    <col min="5648" max="5648" width="11.7109375" style="102" customWidth="1"/>
    <col min="5649" max="5649" width="11" style="102" customWidth="1"/>
    <col min="5650" max="5650" width="10.85546875" style="102" customWidth="1"/>
    <col min="5651" max="5651" width="11.42578125" style="102" customWidth="1"/>
    <col min="5652" max="5889" width="9.140625" style="102"/>
    <col min="5890" max="5890" width="59.5703125" style="102" bestFit="1" customWidth="1"/>
    <col min="5891" max="5891" width="9.140625" style="102"/>
    <col min="5892" max="5892" width="10.7109375" style="102" bestFit="1" customWidth="1"/>
    <col min="5893" max="5893" width="6.85546875" style="102" bestFit="1" customWidth="1"/>
    <col min="5894" max="5894" width="9.140625" style="102"/>
    <col min="5895" max="5895" width="1.28515625" style="102" customWidth="1"/>
    <col min="5896" max="5896" width="10.42578125" style="102" customWidth="1"/>
    <col min="5897" max="5897" width="10.5703125" style="102" customWidth="1"/>
    <col min="5898" max="5901" width="9.42578125" style="102" customWidth="1"/>
    <col min="5902" max="5902" width="10.28515625" style="102" bestFit="1" customWidth="1"/>
    <col min="5903" max="5903" width="10.42578125" style="102" customWidth="1"/>
    <col min="5904" max="5904" width="11.7109375" style="102" customWidth="1"/>
    <col min="5905" max="5905" width="11" style="102" customWidth="1"/>
    <col min="5906" max="5906" width="10.85546875" style="102" customWidth="1"/>
    <col min="5907" max="5907" width="11.42578125" style="102" customWidth="1"/>
    <col min="5908" max="6145" width="9.140625" style="102"/>
    <col min="6146" max="6146" width="59.5703125" style="102" bestFit="1" customWidth="1"/>
    <col min="6147" max="6147" width="9.140625" style="102"/>
    <col min="6148" max="6148" width="10.7109375" style="102" bestFit="1" customWidth="1"/>
    <col min="6149" max="6149" width="6.85546875" style="102" bestFit="1" customWidth="1"/>
    <col min="6150" max="6150" width="9.140625" style="102"/>
    <col min="6151" max="6151" width="1.28515625" style="102" customWidth="1"/>
    <col min="6152" max="6152" width="10.42578125" style="102" customWidth="1"/>
    <col min="6153" max="6153" width="10.5703125" style="102" customWidth="1"/>
    <col min="6154" max="6157" width="9.42578125" style="102" customWidth="1"/>
    <col min="6158" max="6158" width="10.28515625" style="102" bestFit="1" customWidth="1"/>
    <col min="6159" max="6159" width="10.42578125" style="102" customWidth="1"/>
    <col min="6160" max="6160" width="11.7109375" style="102" customWidth="1"/>
    <col min="6161" max="6161" width="11" style="102" customWidth="1"/>
    <col min="6162" max="6162" width="10.85546875" style="102" customWidth="1"/>
    <col min="6163" max="6163" width="11.42578125" style="102" customWidth="1"/>
    <col min="6164" max="6401" width="9.140625" style="102"/>
    <col min="6402" max="6402" width="59.5703125" style="102" bestFit="1" customWidth="1"/>
    <col min="6403" max="6403" width="9.140625" style="102"/>
    <col min="6404" max="6404" width="10.7109375" style="102" bestFit="1" customWidth="1"/>
    <col min="6405" max="6405" width="6.85546875" style="102" bestFit="1" customWidth="1"/>
    <col min="6406" max="6406" width="9.140625" style="102"/>
    <col min="6407" max="6407" width="1.28515625" style="102" customWidth="1"/>
    <col min="6408" max="6408" width="10.42578125" style="102" customWidth="1"/>
    <col min="6409" max="6409" width="10.5703125" style="102" customWidth="1"/>
    <col min="6410" max="6413" width="9.42578125" style="102" customWidth="1"/>
    <col min="6414" max="6414" width="10.28515625" style="102" bestFit="1" customWidth="1"/>
    <col min="6415" max="6415" width="10.42578125" style="102" customWidth="1"/>
    <col min="6416" max="6416" width="11.7109375" style="102" customWidth="1"/>
    <col min="6417" max="6417" width="11" style="102" customWidth="1"/>
    <col min="6418" max="6418" width="10.85546875" style="102" customWidth="1"/>
    <col min="6419" max="6419" width="11.42578125" style="102" customWidth="1"/>
    <col min="6420" max="6657" width="9.140625" style="102"/>
    <col min="6658" max="6658" width="59.5703125" style="102" bestFit="1" customWidth="1"/>
    <col min="6659" max="6659" width="9.140625" style="102"/>
    <col min="6660" max="6660" width="10.7109375" style="102" bestFit="1" customWidth="1"/>
    <col min="6661" max="6661" width="6.85546875" style="102" bestFit="1" customWidth="1"/>
    <col min="6662" max="6662" width="9.140625" style="102"/>
    <col min="6663" max="6663" width="1.28515625" style="102" customWidth="1"/>
    <col min="6664" max="6664" width="10.42578125" style="102" customWidth="1"/>
    <col min="6665" max="6665" width="10.5703125" style="102" customWidth="1"/>
    <col min="6666" max="6669" width="9.42578125" style="102" customWidth="1"/>
    <col min="6670" max="6670" width="10.28515625" style="102" bestFit="1" customWidth="1"/>
    <col min="6671" max="6671" width="10.42578125" style="102" customWidth="1"/>
    <col min="6672" max="6672" width="11.7109375" style="102" customWidth="1"/>
    <col min="6673" max="6673" width="11" style="102" customWidth="1"/>
    <col min="6674" max="6674" width="10.85546875" style="102" customWidth="1"/>
    <col min="6675" max="6675" width="11.42578125" style="102" customWidth="1"/>
    <col min="6676" max="6913" width="9.140625" style="102"/>
    <col min="6914" max="6914" width="59.5703125" style="102" bestFit="1" customWidth="1"/>
    <col min="6915" max="6915" width="9.140625" style="102"/>
    <col min="6916" max="6916" width="10.7109375" style="102" bestFit="1" customWidth="1"/>
    <col min="6917" max="6917" width="6.85546875" style="102" bestFit="1" customWidth="1"/>
    <col min="6918" max="6918" width="9.140625" style="102"/>
    <col min="6919" max="6919" width="1.28515625" style="102" customWidth="1"/>
    <col min="6920" max="6920" width="10.42578125" style="102" customWidth="1"/>
    <col min="6921" max="6921" width="10.5703125" style="102" customWidth="1"/>
    <col min="6922" max="6925" width="9.42578125" style="102" customWidth="1"/>
    <col min="6926" max="6926" width="10.28515625" style="102" bestFit="1" customWidth="1"/>
    <col min="6927" max="6927" width="10.42578125" style="102" customWidth="1"/>
    <col min="6928" max="6928" width="11.7109375" style="102" customWidth="1"/>
    <col min="6929" max="6929" width="11" style="102" customWidth="1"/>
    <col min="6930" max="6930" width="10.85546875" style="102" customWidth="1"/>
    <col min="6931" max="6931" width="11.42578125" style="102" customWidth="1"/>
    <col min="6932" max="7169" width="9.140625" style="102"/>
    <col min="7170" max="7170" width="59.5703125" style="102" bestFit="1" customWidth="1"/>
    <col min="7171" max="7171" width="9.140625" style="102"/>
    <col min="7172" max="7172" width="10.7109375" style="102" bestFit="1" customWidth="1"/>
    <col min="7173" max="7173" width="6.85546875" style="102" bestFit="1" customWidth="1"/>
    <col min="7174" max="7174" width="9.140625" style="102"/>
    <col min="7175" max="7175" width="1.28515625" style="102" customWidth="1"/>
    <col min="7176" max="7176" width="10.42578125" style="102" customWidth="1"/>
    <col min="7177" max="7177" width="10.5703125" style="102" customWidth="1"/>
    <col min="7178" max="7181" width="9.42578125" style="102" customWidth="1"/>
    <col min="7182" max="7182" width="10.28515625" style="102" bestFit="1" customWidth="1"/>
    <col min="7183" max="7183" width="10.42578125" style="102" customWidth="1"/>
    <col min="7184" max="7184" width="11.7109375" style="102" customWidth="1"/>
    <col min="7185" max="7185" width="11" style="102" customWidth="1"/>
    <col min="7186" max="7186" width="10.85546875" style="102" customWidth="1"/>
    <col min="7187" max="7187" width="11.42578125" style="102" customWidth="1"/>
    <col min="7188" max="7425" width="9.140625" style="102"/>
    <col min="7426" max="7426" width="59.5703125" style="102" bestFit="1" customWidth="1"/>
    <col min="7427" max="7427" width="9.140625" style="102"/>
    <col min="7428" max="7428" width="10.7109375" style="102" bestFit="1" customWidth="1"/>
    <col min="7429" max="7429" width="6.85546875" style="102" bestFit="1" customWidth="1"/>
    <col min="7430" max="7430" width="9.140625" style="102"/>
    <col min="7431" max="7431" width="1.28515625" style="102" customWidth="1"/>
    <col min="7432" max="7432" width="10.42578125" style="102" customWidth="1"/>
    <col min="7433" max="7433" width="10.5703125" style="102" customWidth="1"/>
    <col min="7434" max="7437" width="9.42578125" style="102" customWidth="1"/>
    <col min="7438" max="7438" width="10.28515625" style="102" bestFit="1" customWidth="1"/>
    <col min="7439" max="7439" width="10.42578125" style="102" customWidth="1"/>
    <col min="7440" max="7440" width="11.7109375" style="102" customWidth="1"/>
    <col min="7441" max="7441" width="11" style="102" customWidth="1"/>
    <col min="7442" max="7442" width="10.85546875" style="102" customWidth="1"/>
    <col min="7443" max="7443" width="11.42578125" style="102" customWidth="1"/>
    <col min="7444" max="7681" width="9.140625" style="102"/>
    <col min="7682" max="7682" width="59.5703125" style="102" bestFit="1" customWidth="1"/>
    <col min="7683" max="7683" width="9.140625" style="102"/>
    <col min="7684" max="7684" width="10.7109375" style="102" bestFit="1" customWidth="1"/>
    <col min="7685" max="7685" width="6.85546875" style="102" bestFit="1" customWidth="1"/>
    <col min="7686" max="7686" width="9.140625" style="102"/>
    <col min="7687" max="7687" width="1.28515625" style="102" customWidth="1"/>
    <col min="7688" max="7688" width="10.42578125" style="102" customWidth="1"/>
    <col min="7689" max="7689" width="10.5703125" style="102" customWidth="1"/>
    <col min="7690" max="7693" width="9.42578125" style="102" customWidth="1"/>
    <col min="7694" max="7694" width="10.28515625" style="102" bestFit="1" customWidth="1"/>
    <col min="7695" max="7695" width="10.42578125" style="102" customWidth="1"/>
    <col min="7696" max="7696" width="11.7109375" style="102" customWidth="1"/>
    <col min="7697" max="7697" width="11" style="102" customWidth="1"/>
    <col min="7698" max="7698" width="10.85546875" style="102" customWidth="1"/>
    <col min="7699" max="7699" width="11.42578125" style="102" customWidth="1"/>
    <col min="7700" max="7937" width="9.140625" style="102"/>
    <col min="7938" max="7938" width="59.5703125" style="102" bestFit="1" customWidth="1"/>
    <col min="7939" max="7939" width="9.140625" style="102"/>
    <col min="7940" max="7940" width="10.7109375" style="102" bestFit="1" customWidth="1"/>
    <col min="7941" max="7941" width="6.85546875" style="102" bestFit="1" customWidth="1"/>
    <col min="7942" max="7942" width="9.140625" style="102"/>
    <col min="7943" max="7943" width="1.28515625" style="102" customWidth="1"/>
    <col min="7944" max="7944" width="10.42578125" style="102" customWidth="1"/>
    <col min="7945" max="7945" width="10.5703125" style="102" customWidth="1"/>
    <col min="7946" max="7949" width="9.42578125" style="102" customWidth="1"/>
    <col min="7950" max="7950" width="10.28515625" style="102" bestFit="1" customWidth="1"/>
    <col min="7951" max="7951" width="10.42578125" style="102" customWidth="1"/>
    <col min="7952" max="7952" width="11.7109375" style="102" customWidth="1"/>
    <col min="7953" max="7953" width="11" style="102" customWidth="1"/>
    <col min="7954" max="7954" width="10.85546875" style="102" customWidth="1"/>
    <col min="7955" max="7955" width="11.42578125" style="102" customWidth="1"/>
    <col min="7956" max="8193" width="9.140625" style="102"/>
    <col min="8194" max="8194" width="59.5703125" style="102" bestFit="1" customWidth="1"/>
    <col min="8195" max="8195" width="9.140625" style="102"/>
    <col min="8196" max="8196" width="10.7109375" style="102" bestFit="1" customWidth="1"/>
    <col min="8197" max="8197" width="6.85546875" style="102" bestFit="1" customWidth="1"/>
    <col min="8198" max="8198" width="9.140625" style="102"/>
    <col min="8199" max="8199" width="1.28515625" style="102" customWidth="1"/>
    <col min="8200" max="8200" width="10.42578125" style="102" customWidth="1"/>
    <col min="8201" max="8201" width="10.5703125" style="102" customWidth="1"/>
    <col min="8202" max="8205" width="9.42578125" style="102" customWidth="1"/>
    <col min="8206" max="8206" width="10.28515625" style="102" bestFit="1" customWidth="1"/>
    <col min="8207" max="8207" width="10.42578125" style="102" customWidth="1"/>
    <col min="8208" max="8208" width="11.7109375" style="102" customWidth="1"/>
    <col min="8209" max="8209" width="11" style="102" customWidth="1"/>
    <col min="8210" max="8210" width="10.85546875" style="102" customWidth="1"/>
    <col min="8211" max="8211" width="11.42578125" style="102" customWidth="1"/>
    <col min="8212" max="8449" width="9.140625" style="102"/>
    <col min="8450" max="8450" width="59.5703125" style="102" bestFit="1" customWidth="1"/>
    <col min="8451" max="8451" width="9.140625" style="102"/>
    <col min="8452" max="8452" width="10.7109375" style="102" bestFit="1" customWidth="1"/>
    <col min="8453" max="8453" width="6.85546875" style="102" bestFit="1" customWidth="1"/>
    <col min="8454" max="8454" width="9.140625" style="102"/>
    <col min="8455" max="8455" width="1.28515625" style="102" customWidth="1"/>
    <col min="8456" max="8456" width="10.42578125" style="102" customWidth="1"/>
    <col min="8457" max="8457" width="10.5703125" style="102" customWidth="1"/>
    <col min="8458" max="8461" width="9.42578125" style="102" customWidth="1"/>
    <col min="8462" max="8462" width="10.28515625" style="102" bestFit="1" customWidth="1"/>
    <col min="8463" max="8463" width="10.42578125" style="102" customWidth="1"/>
    <col min="8464" max="8464" width="11.7109375" style="102" customWidth="1"/>
    <col min="8465" max="8465" width="11" style="102" customWidth="1"/>
    <col min="8466" max="8466" width="10.85546875" style="102" customWidth="1"/>
    <col min="8467" max="8467" width="11.42578125" style="102" customWidth="1"/>
    <col min="8468" max="8705" width="9.140625" style="102"/>
    <col min="8706" max="8706" width="59.5703125" style="102" bestFit="1" customWidth="1"/>
    <col min="8707" max="8707" width="9.140625" style="102"/>
    <col min="8708" max="8708" width="10.7109375" style="102" bestFit="1" customWidth="1"/>
    <col min="8709" max="8709" width="6.85546875" style="102" bestFit="1" customWidth="1"/>
    <col min="8710" max="8710" width="9.140625" style="102"/>
    <col min="8711" max="8711" width="1.28515625" style="102" customWidth="1"/>
    <col min="8712" max="8712" width="10.42578125" style="102" customWidth="1"/>
    <col min="8713" max="8713" width="10.5703125" style="102" customWidth="1"/>
    <col min="8714" max="8717" width="9.42578125" style="102" customWidth="1"/>
    <col min="8718" max="8718" width="10.28515625" style="102" bestFit="1" customWidth="1"/>
    <col min="8719" max="8719" width="10.42578125" style="102" customWidth="1"/>
    <col min="8720" max="8720" width="11.7109375" style="102" customWidth="1"/>
    <col min="8721" max="8721" width="11" style="102" customWidth="1"/>
    <col min="8722" max="8722" width="10.85546875" style="102" customWidth="1"/>
    <col min="8723" max="8723" width="11.42578125" style="102" customWidth="1"/>
    <col min="8724" max="8961" width="9.140625" style="102"/>
    <col min="8962" max="8962" width="59.5703125" style="102" bestFit="1" customWidth="1"/>
    <col min="8963" max="8963" width="9.140625" style="102"/>
    <col min="8964" max="8964" width="10.7109375" style="102" bestFit="1" customWidth="1"/>
    <col min="8965" max="8965" width="6.85546875" style="102" bestFit="1" customWidth="1"/>
    <col min="8966" max="8966" width="9.140625" style="102"/>
    <col min="8967" max="8967" width="1.28515625" style="102" customWidth="1"/>
    <col min="8968" max="8968" width="10.42578125" style="102" customWidth="1"/>
    <col min="8969" max="8969" width="10.5703125" style="102" customWidth="1"/>
    <col min="8970" max="8973" width="9.42578125" style="102" customWidth="1"/>
    <col min="8974" max="8974" width="10.28515625" style="102" bestFit="1" customWidth="1"/>
    <col min="8975" max="8975" width="10.42578125" style="102" customWidth="1"/>
    <col min="8976" max="8976" width="11.7109375" style="102" customWidth="1"/>
    <col min="8977" max="8977" width="11" style="102" customWidth="1"/>
    <col min="8978" max="8978" width="10.85546875" style="102" customWidth="1"/>
    <col min="8979" max="8979" width="11.42578125" style="102" customWidth="1"/>
    <col min="8980" max="9217" width="9.140625" style="102"/>
    <col min="9218" max="9218" width="59.5703125" style="102" bestFit="1" customWidth="1"/>
    <col min="9219" max="9219" width="9.140625" style="102"/>
    <col min="9220" max="9220" width="10.7109375" style="102" bestFit="1" customWidth="1"/>
    <col min="9221" max="9221" width="6.85546875" style="102" bestFit="1" customWidth="1"/>
    <col min="9222" max="9222" width="9.140625" style="102"/>
    <col min="9223" max="9223" width="1.28515625" style="102" customWidth="1"/>
    <col min="9224" max="9224" width="10.42578125" style="102" customWidth="1"/>
    <col min="9225" max="9225" width="10.5703125" style="102" customWidth="1"/>
    <col min="9226" max="9229" width="9.42578125" style="102" customWidth="1"/>
    <col min="9230" max="9230" width="10.28515625" style="102" bestFit="1" customWidth="1"/>
    <col min="9231" max="9231" width="10.42578125" style="102" customWidth="1"/>
    <col min="9232" max="9232" width="11.7109375" style="102" customWidth="1"/>
    <col min="9233" max="9233" width="11" style="102" customWidth="1"/>
    <col min="9234" max="9234" width="10.85546875" style="102" customWidth="1"/>
    <col min="9235" max="9235" width="11.42578125" style="102" customWidth="1"/>
    <col min="9236" max="9473" width="9.140625" style="102"/>
    <col min="9474" max="9474" width="59.5703125" style="102" bestFit="1" customWidth="1"/>
    <col min="9475" max="9475" width="9.140625" style="102"/>
    <col min="9476" max="9476" width="10.7109375" style="102" bestFit="1" customWidth="1"/>
    <col min="9477" max="9477" width="6.85546875" style="102" bestFit="1" customWidth="1"/>
    <col min="9478" max="9478" width="9.140625" style="102"/>
    <col min="9479" max="9479" width="1.28515625" style="102" customWidth="1"/>
    <col min="9480" max="9480" width="10.42578125" style="102" customWidth="1"/>
    <col min="9481" max="9481" width="10.5703125" style="102" customWidth="1"/>
    <col min="9482" max="9485" width="9.42578125" style="102" customWidth="1"/>
    <col min="9486" max="9486" width="10.28515625" style="102" bestFit="1" customWidth="1"/>
    <col min="9487" max="9487" width="10.42578125" style="102" customWidth="1"/>
    <col min="9488" max="9488" width="11.7109375" style="102" customWidth="1"/>
    <col min="9489" max="9489" width="11" style="102" customWidth="1"/>
    <col min="9490" max="9490" width="10.85546875" style="102" customWidth="1"/>
    <col min="9491" max="9491" width="11.42578125" style="102" customWidth="1"/>
    <col min="9492" max="9729" width="9.140625" style="102"/>
    <col min="9730" max="9730" width="59.5703125" style="102" bestFit="1" customWidth="1"/>
    <col min="9731" max="9731" width="9.140625" style="102"/>
    <col min="9732" max="9732" width="10.7109375" style="102" bestFit="1" customWidth="1"/>
    <col min="9733" max="9733" width="6.85546875" style="102" bestFit="1" customWidth="1"/>
    <col min="9734" max="9734" width="9.140625" style="102"/>
    <col min="9735" max="9735" width="1.28515625" style="102" customWidth="1"/>
    <col min="9736" max="9736" width="10.42578125" style="102" customWidth="1"/>
    <col min="9737" max="9737" width="10.5703125" style="102" customWidth="1"/>
    <col min="9738" max="9741" width="9.42578125" style="102" customWidth="1"/>
    <col min="9742" max="9742" width="10.28515625" style="102" bestFit="1" customWidth="1"/>
    <col min="9743" max="9743" width="10.42578125" style="102" customWidth="1"/>
    <col min="9744" max="9744" width="11.7109375" style="102" customWidth="1"/>
    <col min="9745" max="9745" width="11" style="102" customWidth="1"/>
    <col min="9746" max="9746" width="10.85546875" style="102" customWidth="1"/>
    <col min="9747" max="9747" width="11.42578125" style="102" customWidth="1"/>
    <col min="9748" max="9985" width="9.140625" style="102"/>
    <col min="9986" max="9986" width="59.5703125" style="102" bestFit="1" customWidth="1"/>
    <col min="9987" max="9987" width="9.140625" style="102"/>
    <col min="9988" max="9988" width="10.7109375" style="102" bestFit="1" customWidth="1"/>
    <col min="9989" max="9989" width="6.85546875" style="102" bestFit="1" customWidth="1"/>
    <col min="9990" max="9990" width="9.140625" style="102"/>
    <col min="9991" max="9991" width="1.28515625" style="102" customWidth="1"/>
    <col min="9992" max="9992" width="10.42578125" style="102" customWidth="1"/>
    <col min="9993" max="9993" width="10.5703125" style="102" customWidth="1"/>
    <col min="9994" max="9997" width="9.42578125" style="102" customWidth="1"/>
    <col min="9998" max="9998" width="10.28515625" style="102" bestFit="1" customWidth="1"/>
    <col min="9999" max="9999" width="10.42578125" style="102" customWidth="1"/>
    <col min="10000" max="10000" width="11.7109375" style="102" customWidth="1"/>
    <col min="10001" max="10001" width="11" style="102" customWidth="1"/>
    <col min="10002" max="10002" width="10.85546875" style="102" customWidth="1"/>
    <col min="10003" max="10003" width="11.42578125" style="102" customWidth="1"/>
    <col min="10004" max="10241" width="9.140625" style="102"/>
    <col min="10242" max="10242" width="59.5703125" style="102" bestFit="1" customWidth="1"/>
    <col min="10243" max="10243" width="9.140625" style="102"/>
    <col min="10244" max="10244" width="10.7109375" style="102" bestFit="1" customWidth="1"/>
    <col min="10245" max="10245" width="6.85546875" style="102" bestFit="1" customWidth="1"/>
    <col min="10246" max="10246" width="9.140625" style="102"/>
    <col min="10247" max="10247" width="1.28515625" style="102" customWidth="1"/>
    <col min="10248" max="10248" width="10.42578125" style="102" customWidth="1"/>
    <col min="10249" max="10249" width="10.5703125" style="102" customWidth="1"/>
    <col min="10250" max="10253" width="9.42578125" style="102" customWidth="1"/>
    <col min="10254" max="10254" width="10.28515625" style="102" bestFit="1" customWidth="1"/>
    <col min="10255" max="10255" width="10.42578125" style="102" customWidth="1"/>
    <col min="10256" max="10256" width="11.7109375" style="102" customWidth="1"/>
    <col min="10257" max="10257" width="11" style="102" customWidth="1"/>
    <col min="10258" max="10258" width="10.85546875" style="102" customWidth="1"/>
    <col min="10259" max="10259" width="11.42578125" style="102" customWidth="1"/>
    <col min="10260" max="10497" width="9.140625" style="102"/>
    <col min="10498" max="10498" width="59.5703125" style="102" bestFit="1" customWidth="1"/>
    <col min="10499" max="10499" width="9.140625" style="102"/>
    <col min="10500" max="10500" width="10.7109375" style="102" bestFit="1" customWidth="1"/>
    <col min="10501" max="10501" width="6.85546875" style="102" bestFit="1" customWidth="1"/>
    <col min="10502" max="10502" width="9.140625" style="102"/>
    <col min="10503" max="10503" width="1.28515625" style="102" customWidth="1"/>
    <col min="10504" max="10504" width="10.42578125" style="102" customWidth="1"/>
    <col min="10505" max="10505" width="10.5703125" style="102" customWidth="1"/>
    <col min="10506" max="10509" width="9.42578125" style="102" customWidth="1"/>
    <col min="10510" max="10510" width="10.28515625" style="102" bestFit="1" customWidth="1"/>
    <col min="10511" max="10511" width="10.42578125" style="102" customWidth="1"/>
    <col min="10512" max="10512" width="11.7109375" style="102" customWidth="1"/>
    <col min="10513" max="10513" width="11" style="102" customWidth="1"/>
    <col min="10514" max="10514" width="10.85546875" style="102" customWidth="1"/>
    <col min="10515" max="10515" width="11.42578125" style="102" customWidth="1"/>
    <col min="10516" max="10753" width="9.140625" style="102"/>
    <col min="10754" max="10754" width="59.5703125" style="102" bestFit="1" customWidth="1"/>
    <col min="10755" max="10755" width="9.140625" style="102"/>
    <col min="10756" max="10756" width="10.7109375" style="102" bestFit="1" customWidth="1"/>
    <col min="10757" max="10757" width="6.85546875" style="102" bestFit="1" customWidth="1"/>
    <col min="10758" max="10758" width="9.140625" style="102"/>
    <col min="10759" max="10759" width="1.28515625" style="102" customWidth="1"/>
    <col min="10760" max="10760" width="10.42578125" style="102" customWidth="1"/>
    <col min="10761" max="10761" width="10.5703125" style="102" customWidth="1"/>
    <col min="10762" max="10765" width="9.42578125" style="102" customWidth="1"/>
    <col min="10766" max="10766" width="10.28515625" style="102" bestFit="1" customWidth="1"/>
    <col min="10767" max="10767" width="10.42578125" style="102" customWidth="1"/>
    <col min="10768" max="10768" width="11.7109375" style="102" customWidth="1"/>
    <col min="10769" max="10769" width="11" style="102" customWidth="1"/>
    <col min="10770" max="10770" width="10.85546875" style="102" customWidth="1"/>
    <col min="10771" max="10771" width="11.42578125" style="102" customWidth="1"/>
    <col min="10772" max="11009" width="9.140625" style="102"/>
    <col min="11010" max="11010" width="59.5703125" style="102" bestFit="1" customWidth="1"/>
    <col min="11011" max="11011" width="9.140625" style="102"/>
    <col min="11012" max="11012" width="10.7109375" style="102" bestFit="1" customWidth="1"/>
    <col min="11013" max="11013" width="6.85546875" style="102" bestFit="1" customWidth="1"/>
    <col min="11014" max="11014" width="9.140625" style="102"/>
    <col min="11015" max="11015" width="1.28515625" style="102" customWidth="1"/>
    <col min="11016" max="11016" width="10.42578125" style="102" customWidth="1"/>
    <col min="11017" max="11017" width="10.5703125" style="102" customWidth="1"/>
    <col min="11018" max="11021" width="9.42578125" style="102" customWidth="1"/>
    <col min="11022" max="11022" width="10.28515625" style="102" bestFit="1" customWidth="1"/>
    <col min="11023" max="11023" width="10.42578125" style="102" customWidth="1"/>
    <col min="11024" max="11024" width="11.7109375" style="102" customWidth="1"/>
    <col min="11025" max="11025" width="11" style="102" customWidth="1"/>
    <col min="11026" max="11026" width="10.85546875" style="102" customWidth="1"/>
    <col min="11027" max="11027" width="11.42578125" style="102" customWidth="1"/>
    <col min="11028" max="11265" width="9.140625" style="102"/>
    <col min="11266" max="11266" width="59.5703125" style="102" bestFit="1" customWidth="1"/>
    <col min="11267" max="11267" width="9.140625" style="102"/>
    <col min="11268" max="11268" width="10.7109375" style="102" bestFit="1" customWidth="1"/>
    <col min="11269" max="11269" width="6.85546875" style="102" bestFit="1" customWidth="1"/>
    <col min="11270" max="11270" width="9.140625" style="102"/>
    <col min="11271" max="11271" width="1.28515625" style="102" customWidth="1"/>
    <col min="11272" max="11272" width="10.42578125" style="102" customWidth="1"/>
    <col min="11273" max="11273" width="10.5703125" style="102" customWidth="1"/>
    <col min="11274" max="11277" width="9.42578125" style="102" customWidth="1"/>
    <col min="11278" max="11278" width="10.28515625" style="102" bestFit="1" customWidth="1"/>
    <col min="11279" max="11279" width="10.42578125" style="102" customWidth="1"/>
    <col min="11280" max="11280" width="11.7109375" style="102" customWidth="1"/>
    <col min="11281" max="11281" width="11" style="102" customWidth="1"/>
    <col min="11282" max="11282" width="10.85546875" style="102" customWidth="1"/>
    <col min="11283" max="11283" width="11.42578125" style="102" customWidth="1"/>
    <col min="11284" max="11521" width="9.140625" style="102"/>
    <col min="11522" max="11522" width="59.5703125" style="102" bestFit="1" customWidth="1"/>
    <col min="11523" max="11523" width="9.140625" style="102"/>
    <col min="11524" max="11524" width="10.7109375" style="102" bestFit="1" customWidth="1"/>
    <col min="11525" max="11525" width="6.85546875" style="102" bestFit="1" customWidth="1"/>
    <col min="11526" max="11526" width="9.140625" style="102"/>
    <col min="11527" max="11527" width="1.28515625" style="102" customWidth="1"/>
    <col min="11528" max="11528" width="10.42578125" style="102" customWidth="1"/>
    <col min="11529" max="11529" width="10.5703125" style="102" customWidth="1"/>
    <col min="11530" max="11533" width="9.42578125" style="102" customWidth="1"/>
    <col min="11534" max="11534" width="10.28515625" style="102" bestFit="1" customWidth="1"/>
    <col min="11535" max="11535" width="10.42578125" style="102" customWidth="1"/>
    <col min="11536" max="11536" width="11.7109375" style="102" customWidth="1"/>
    <col min="11537" max="11537" width="11" style="102" customWidth="1"/>
    <col min="11538" max="11538" width="10.85546875" style="102" customWidth="1"/>
    <col min="11539" max="11539" width="11.42578125" style="102" customWidth="1"/>
    <col min="11540" max="11777" width="9.140625" style="102"/>
    <col min="11778" max="11778" width="59.5703125" style="102" bestFit="1" customWidth="1"/>
    <col min="11779" max="11779" width="9.140625" style="102"/>
    <col min="11780" max="11780" width="10.7109375" style="102" bestFit="1" customWidth="1"/>
    <col min="11781" max="11781" width="6.85546875" style="102" bestFit="1" customWidth="1"/>
    <col min="11782" max="11782" width="9.140625" style="102"/>
    <col min="11783" max="11783" width="1.28515625" style="102" customWidth="1"/>
    <col min="11784" max="11784" width="10.42578125" style="102" customWidth="1"/>
    <col min="11785" max="11785" width="10.5703125" style="102" customWidth="1"/>
    <col min="11786" max="11789" width="9.42578125" style="102" customWidth="1"/>
    <col min="11790" max="11790" width="10.28515625" style="102" bestFit="1" customWidth="1"/>
    <col min="11791" max="11791" width="10.42578125" style="102" customWidth="1"/>
    <col min="11792" max="11792" width="11.7109375" style="102" customWidth="1"/>
    <col min="11793" max="11793" width="11" style="102" customWidth="1"/>
    <col min="11794" max="11794" width="10.85546875" style="102" customWidth="1"/>
    <col min="11795" max="11795" width="11.42578125" style="102" customWidth="1"/>
    <col min="11796" max="12033" width="9.140625" style="102"/>
    <col min="12034" max="12034" width="59.5703125" style="102" bestFit="1" customWidth="1"/>
    <col min="12035" max="12035" width="9.140625" style="102"/>
    <col min="12036" max="12036" width="10.7109375" style="102" bestFit="1" customWidth="1"/>
    <col min="12037" max="12037" width="6.85546875" style="102" bestFit="1" customWidth="1"/>
    <col min="12038" max="12038" width="9.140625" style="102"/>
    <col min="12039" max="12039" width="1.28515625" style="102" customWidth="1"/>
    <col min="12040" max="12040" width="10.42578125" style="102" customWidth="1"/>
    <col min="12041" max="12041" width="10.5703125" style="102" customWidth="1"/>
    <col min="12042" max="12045" width="9.42578125" style="102" customWidth="1"/>
    <col min="12046" max="12046" width="10.28515625" style="102" bestFit="1" customWidth="1"/>
    <col min="12047" max="12047" width="10.42578125" style="102" customWidth="1"/>
    <col min="12048" max="12048" width="11.7109375" style="102" customWidth="1"/>
    <col min="12049" max="12049" width="11" style="102" customWidth="1"/>
    <col min="12050" max="12050" width="10.85546875" style="102" customWidth="1"/>
    <col min="12051" max="12051" width="11.42578125" style="102" customWidth="1"/>
    <col min="12052" max="12289" width="9.140625" style="102"/>
    <col min="12290" max="12290" width="59.5703125" style="102" bestFit="1" customWidth="1"/>
    <col min="12291" max="12291" width="9.140625" style="102"/>
    <col min="12292" max="12292" width="10.7109375" style="102" bestFit="1" customWidth="1"/>
    <col min="12293" max="12293" width="6.85546875" style="102" bestFit="1" customWidth="1"/>
    <col min="12294" max="12294" width="9.140625" style="102"/>
    <col min="12295" max="12295" width="1.28515625" style="102" customWidth="1"/>
    <col min="12296" max="12296" width="10.42578125" style="102" customWidth="1"/>
    <col min="12297" max="12297" width="10.5703125" style="102" customWidth="1"/>
    <col min="12298" max="12301" width="9.42578125" style="102" customWidth="1"/>
    <col min="12302" max="12302" width="10.28515625" style="102" bestFit="1" customWidth="1"/>
    <col min="12303" max="12303" width="10.42578125" style="102" customWidth="1"/>
    <col min="12304" max="12304" width="11.7109375" style="102" customWidth="1"/>
    <col min="12305" max="12305" width="11" style="102" customWidth="1"/>
    <col min="12306" max="12306" width="10.85546875" style="102" customWidth="1"/>
    <col min="12307" max="12307" width="11.42578125" style="102" customWidth="1"/>
    <col min="12308" max="12545" width="9.140625" style="102"/>
    <col min="12546" max="12546" width="59.5703125" style="102" bestFit="1" customWidth="1"/>
    <col min="12547" max="12547" width="9.140625" style="102"/>
    <col min="12548" max="12548" width="10.7109375" style="102" bestFit="1" customWidth="1"/>
    <col min="12549" max="12549" width="6.85546875" style="102" bestFit="1" customWidth="1"/>
    <col min="12550" max="12550" width="9.140625" style="102"/>
    <col min="12551" max="12551" width="1.28515625" style="102" customWidth="1"/>
    <col min="12552" max="12552" width="10.42578125" style="102" customWidth="1"/>
    <col min="12553" max="12553" width="10.5703125" style="102" customWidth="1"/>
    <col min="12554" max="12557" width="9.42578125" style="102" customWidth="1"/>
    <col min="12558" max="12558" width="10.28515625" style="102" bestFit="1" customWidth="1"/>
    <col min="12559" max="12559" width="10.42578125" style="102" customWidth="1"/>
    <col min="12560" max="12560" width="11.7109375" style="102" customWidth="1"/>
    <col min="12561" max="12561" width="11" style="102" customWidth="1"/>
    <col min="12562" max="12562" width="10.85546875" style="102" customWidth="1"/>
    <col min="12563" max="12563" width="11.42578125" style="102" customWidth="1"/>
    <col min="12564" max="12801" width="9.140625" style="102"/>
    <col min="12802" max="12802" width="59.5703125" style="102" bestFit="1" customWidth="1"/>
    <col min="12803" max="12803" width="9.140625" style="102"/>
    <col min="12804" max="12804" width="10.7109375" style="102" bestFit="1" customWidth="1"/>
    <col min="12805" max="12805" width="6.85546875" style="102" bestFit="1" customWidth="1"/>
    <col min="12806" max="12806" width="9.140625" style="102"/>
    <col min="12807" max="12807" width="1.28515625" style="102" customWidth="1"/>
    <col min="12808" max="12808" width="10.42578125" style="102" customWidth="1"/>
    <col min="12809" max="12809" width="10.5703125" style="102" customWidth="1"/>
    <col min="12810" max="12813" width="9.42578125" style="102" customWidth="1"/>
    <col min="12814" max="12814" width="10.28515625" style="102" bestFit="1" customWidth="1"/>
    <col min="12815" max="12815" width="10.42578125" style="102" customWidth="1"/>
    <col min="12816" max="12816" width="11.7109375" style="102" customWidth="1"/>
    <col min="12817" max="12817" width="11" style="102" customWidth="1"/>
    <col min="12818" max="12818" width="10.85546875" style="102" customWidth="1"/>
    <col min="12819" max="12819" width="11.42578125" style="102" customWidth="1"/>
    <col min="12820" max="13057" width="9.140625" style="102"/>
    <col min="13058" max="13058" width="59.5703125" style="102" bestFit="1" customWidth="1"/>
    <col min="13059" max="13059" width="9.140625" style="102"/>
    <col min="13060" max="13060" width="10.7109375" style="102" bestFit="1" customWidth="1"/>
    <col min="13061" max="13061" width="6.85546875" style="102" bestFit="1" customWidth="1"/>
    <col min="13062" max="13062" width="9.140625" style="102"/>
    <col min="13063" max="13063" width="1.28515625" style="102" customWidth="1"/>
    <col min="13064" max="13064" width="10.42578125" style="102" customWidth="1"/>
    <col min="13065" max="13065" width="10.5703125" style="102" customWidth="1"/>
    <col min="13066" max="13069" width="9.42578125" style="102" customWidth="1"/>
    <col min="13070" max="13070" width="10.28515625" style="102" bestFit="1" customWidth="1"/>
    <col min="13071" max="13071" width="10.42578125" style="102" customWidth="1"/>
    <col min="13072" max="13072" width="11.7109375" style="102" customWidth="1"/>
    <col min="13073" max="13073" width="11" style="102" customWidth="1"/>
    <col min="13074" max="13074" width="10.85546875" style="102" customWidth="1"/>
    <col min="13075" max="13075" width="11.42578125" style="102" customWidth="1"/>
    <col min="13076" max="13313" width="9.140625" style="102"/>
    <col min="13314" max="13314" width="59.5703125" style="102" bestFit="1" customWidth="1"/>
    <col min="13315" max="13315" width="9.140625" style="102"/>
    <col min="13316" max="13316" width="10.7109375" style="102" bestFit="1" customWidth="1"/>
    <col min="13317" max="13317" width="6.85546875" style="102" bestFit="1" customWidth="1"/>
    <col min="13318" max="13318" width="9.140625" style="102"/>
    <col min="13319" max="13319" width="1.28515625" style="102" customWidth="1"/>
    <col min="13320" max="13320" width="10.42578125" style="102" customWidth="1"/>
    <col min="13321" max="13321" width="10.5703125" style="102" customWidth="1"/>
    <col min="13322" max="13325" width="9.42578125" style="102" customWidth="1"/>
    <col min="13326" max="13326" width="10.28515625" style="102" bestFit="1" customWidth="1"/>
    <col min="13327" max="13327" width="10.42578125" style="102" customWidth="1"/>
    <col min="13328" max="13328" width="11.7109375" style="102" customWidth="1"/>
    <col min="13329" max="13329" width="11" style="102" customWidth="1"/>
    <col min="13330" max="13330" width="10.85546875" style="102" customWidth="1"/>
    <col min="13331" max="13331" width="11.42578125" style="102" customWidth="1"/>
    <col min="13332" max="13569" width="9.140625" style="102"/>
    <col min="13570" max="13570" width="59.5703125" style="102" bestFit="1" customWidth="1"/>
    <col min="13571" max="13571" width="9.140625" style="102"/>
    <col min="13572" max="13572" width="10.7109375" style="102" bestFit="1" customWidth="1"/>
    <col min="13573" max="13573" width="6.85546875" style="102" bestFit="1" customWidth="1"/>
    <col min="13574" max="13574" width="9.140625" style="102"/>
    <col min="13575" max="13575" width="1.28515625" style="102" customWidth="1"/>
    <col min="13576" max="13576" width="10.42578125" style="102" customWidth="1"/>
    <col min="13577" max="13577" width="10.5703125" style="102" customWidth="1"/>
    <col min="13578" max="13581" width="9.42578125" style="102" customWidth="1"/>
    <col min="13582" max="13582" width="10.28515625" style="102" bestFit="1" customWidth="1"/>
    <col min="13583" max="13583" width="10.42578125" style="102" customWidth="1"/>
    <col min="13584" max="13584" width="11.7109375" style="102" customWidth="1"/>
    <col min="13585" max="13585" width="11" style="102" customWidth="1"/>
    <col min="13586" max="13586" width="10.85546875" style="102" customWidth="1"/>
    <col min="13587" max="13587" width="11.42578125" style="102" customWidth="1"/>
    <col min="13588" max="13825" width="9.140625" style="102"/>
    <col min="13826" max="13826" width="59.5703125" style="102" bestFit="1" customWidth="1"/>
    <col min="13827" max="13827" width="9.140625" style="102"/>
    <col min="13828" max="13828" width="10.7109375" style="102" bestFit="1" customWidth="1"/>
    <col min="13829" max="13829" width="6.85546875" style="102" bestFit="1" customWidth="1"/>
    <col min="13830" max="13830" width="9.140625" style="102"/>
    <col min="13831" max="13831" width="1.28515625" style="102" customWidth="1"/>
    <col min="13832" max="13832" width="10.42578125" style="102" customWidth="1"/>
    <col min="13833" max="13833" width="10.5703125" style="102" customWidth="1"/>
    <col min="13834" max="13837" width="9.42578125" style="102" customWidth="1"/>
    <col min="13838" max="13838" width="10.28515625" style="102" bestFit="1" customWidth="1"/>
    <col min="13839" max="13839" width="10.42578125" style="102" customWidth="1"/>
    <col min="13840" max="13840" width="11.7109375" style="102" customWidth="1"/>
    <col min="13841" max="13841" width="11" style="102" customWidth="1"/>
    <col min="13842" max="13842" width="10.85546875" style="102" customWidth="1"/>
    <col min="13843" max="13843" width="11.42578125" style="102" customWidth="1"/>
    <col min="13844" max="14081" width="9.140625" style="102"/>
    <col min="14082" max="14082" width="59.5703125" style="102" bestFit="1" customWidth="1"/>
    <col min="14083" max="14083" width="9.140625" style="102"/>
    <col min="14084" max="14084" width="10.7109375" style="102" bestFit="1" customWidth="1"/>
    <col min="14085" max="14085" width="6.85546875" style="102" bestFit="1" customWidth="1"/>
    <col min="14086" max="14086" width="9.140625" style="102"/>
    <col min="14087" max="14087" width="1.28515625" style="102" customWidth="1"/>
    <col min="14088" max="14088" width="10.42578125" style="102" customWidth="1"/>
    <col min="14089" max="14089" width="10.5703125" style="102" customWidth="1"/>
    <col min="14090" max="14093" width="9.42578125" style="102" customWidth="1"/>
    <col min="14094" max="14094" width="10.28515625" style="102" bestFit="1" customWidth="1"/>
    <col min="14095" max="14095" width="10.42578125" style="102" customWidth="1"/>
    <col min="14096" max="14096" width="11.7109375" style="102" customWidth="1"/>
    <col min="14097" max="14097" width="11" style="102" customWidth="1"/>
    <col min="14098" max="14098" width="10.85546875" style="102" customWidth="1"/>
    <col min="14099" max="14099" width="11.42578125" style="102" customWidth="1"/>
    <col min="14100" max="14337" width="9.140625" style="102"/>
    <col min="14338" max="14338" width="59.5703125" style="102" bestFit="1" customWidth="1"/>
    <col min="14339" max="14339" width="9.140625" style="102"/>
    <col min="14340" max="14340" width="10.7109375" style="102" bestFit="1" customWidth="1"/>
    <col min="14341" max="14341" width="6.85546875" style="102" bestFit="1" customWidth="1"/>
    <col min="14342" max="14342" width="9.140625" style="102"/>
    <col min="14343" max="14343" width="1.28515625" style="102" customWidth="1"/>
    <col min="14344" max="14344" width="10.42578125" style="102" customWidth="1"/>
    <col min="14345" max="14345" width="10.5703125" style="102" customWidth="1"/>
    <col min="14346" max="14349" width="9.42578125" style="102" customWidth="1"/>
    <col min="14350" max="14350" width="10.28515625" style="102" bestFit="1" customWidth="1"/>
    <col min="14351" max="14351" width="10.42578125" style="102" customWidth="1"/>
    <col min="14352" max="14352" width="11.7109375" style="102" customWidth="1"/>
    <col min="14353" max="14353" width="11" style="102" customWidth="1"/>
    <col min="14354" max="14354" width="10.85546875" style="102" customWidth="1"/>
    <col min="14355" max="14355" width="11.42578125" style="102" customWidth="1"/>
    <col min="14356" max="14593" width="9.140625" style="102"/>
    <col min="14594" max="14594" width="59.5703125" style="102" bestFit="1" customWidth="1"/>
    <col min="14595" max="14595" width="9.140625" style="102"/>
    <col min="14596" max="14596" width="10.7109375" style="102" bestFit="1" customWidth="1"/>
    <col min="14597" max="14597" width="6.85546875" style="102" bestFit="1" customWidth="1"/>
    <col min="14598" max="14598" width="9.140625" style="102"/>
    <col min="14599" max="14599" width="1.28515625" style="102" customWidth="1"/>
    <col min="14600" max="14600" width="10.42578125" style="102" customWidth="1"/>
    <col min="14601" max="14601" width="10.5703125" style="102" customWidth="1"/>
    <col min="14602" max="14605" width="9.42578125" style="102" customWidth="1"/>
    <col min="14606" max="14606" width="10.28515625" style="102" bestFit="1" customWidth="1"/>
    <col min="14607" max="14607" width="10.42578125" style="102" customWidth="1"/>
    <col min="14608" max="14608" width="11.7109375" style="102" customWidth="1"/>
    <col min="14609" max="14609" width="11" style="102" customWidth="1"/>
    <col min="14610" max="14610" width="10.85546875" style="102" customWidth="1"/>
    <col min="14611" max="14611" width="11.42578125" style="102" customWidth="1"/>
    <col min="14612" max="14849" width="9.140625" style="102"/>
    <col min="14850" max="14850" width="59.5703125" style="102" bestFit="1" customWidth="1"/>
    <col min="14851" max="14851" width="9.140625" style="102"/>
    <col min="14852" max="14852" width="10.7109375" style="102" bestFit="1" customWidth="1"/>
    <col min="14853" max="14853" width="6.85546875" style="102" bestFit="1" customWidth="1"/>
    <col min="14854" max="14854" width="9.140625" style="102"/>
    <col min="14855" max="14855" width="1.28515625" style="102" customWidth="1"/>
    <col min="14856" max="14856" width="10.42578125" style="102" customWidth="1"/>
    <col min="14857" max="14857" width="10.5703125" style="102" customWidth="1"/>
    <col min="14858" max="14861" width="9.42578125" style="102" customWidth="1"/>
    <col min="14862" max="14862" width="10.28515625" style="102" bestFit="1" customWidth="1"/>
    <col min="14863" max="14863" width="10.42578125" style="102" customWidth="1"/>
    <col min="14864" max="14864" width="11.7109375" style="102" customWidth="1"/>
    <col min="14865" max="14865" width="11" style="102" customWidth="1"/>
    <col min="14866" max="14866" width="10.85546875" style="102" customWidth="1"/>
    <col min="14867" max="14867" width="11.42578125" style="102" customWidth="1"/>
    <col min="14868" max="15105" width="9.140625" style="102"/>
    <col min="15106" max="15106" width="59.5703125" style="102" bestFit="1" customWidth="1"/>
    <col min="15107" max="15107" width="9.140625" style="102"/>
    <col min="15108" max="15108" width="10.7109375" style="102" bestFit="1" customWidth="1"/>
    <col min="15109" max="15109" width="6.85546875" style="102" bestFit="1" customWidth="1"/>
    <col min="15110" max="15110" width="9.140625" style="102"/>
    <col min="15111" max="15111" width="1.28515625" style="102" customWidth="1"/>
    <col min="15112" max="15112" width="10.42578125" style="102" customWidth="1"/>
    <col min="15113" max="15113" width="10.5703125" style="102" customWidth="1"/>
    <col min="15114" max="15117" width="9.42578125" style="102" customWidth="1"/>
    <col min="15118" max="15118" width="10.28515625" style="102" bestFit="1" customWidth="1"/>
    <col min="15119" max="15119" width="10.42578125" style="102" customWidth="1"/>
    <col min="15120" max="15120" width="11.7109375" style="102" customWidth="1"/>
    <col min="15121" max="15121" width="11" style="102" customWidth="1"/>
    <col min="15122" max="15122" width="10.85546875" style="102" customWidth="1"/>
    <col min="15123" max="15123" width="11.42578125" style="102" customWidth="1"/>
    <col min="15124" max="15361" width="9.140625" style="102"/>
    <col min="15362" max="15362" width="59.5703125" style="102" bestFit="1" customWidth="1"/>
    <col min="15363" max="15363" width="9.140625" style="102"/>
    <col min="15364" max="15364" width="10.7109375" style="102" bestFit="1" customWidth="1"/>
    <col min="15365" max="15365" width="6.85546875" style="102" bestFit="1" customWidth="1"/>
    <col min="15366" max="15366" width="9.140625" style="102"/>
    <col min="15367" max="15367" width="1.28515625" style="102" customWidth="1"/>
    <col min="15368" max="15368" width="10.42578125" style="102" customWidth="1"/>
    <col min="15369" max="15369" width="10.5703125" style="102" customWidth="1"/>
    <col min="15370" max="15373" width="9.42578125" style="102" customWidth="1"/>
    <col min="15374" max="15374" width="10.28515625" style="102" bestFit="1" customWidth="1"/>
    <col min="15375" max="15375" width="10.42578125" style="102" customWidth="1"/>
    <col min="15376" max="15376" width="11.7109375" style="102" customWidth="1"/>
    <col min="15377" max="15377" width="11" style="102" customWidth="1"/>
    <col min="15378" max="15378" width="10.85546875" style="102" customWidth="1"/>
    <col min="15379" max="15379" width="11.42578125" style="102" customWidth="1"/>
    <col min="15380" max="15617" width="9.140625" style="102"/>
    <col min="15618" max="15618" width="59.5703125" style="102" bestFit="1" customWidth="1"/>
    <col min="15619" max="15619" width="9.140625" style="102"/>
    <col min="15620" max="15620" width="10.7109375" style="102" bestFit="1" customWidth="1"/>
    <col min="15621" max="15621" width="6.85546875" style="102" bestFit="1" customWidth="1"/>
    <col min="15622" max="15622" width="9.140625" style="102"/>
    <col min="15623" max="15623" width="1.28515625" style="102" customWidth="1"/>
    <col min="15624" max="15624" width="10.42578125" style="102" customWidth="1"/>
    <col min="15625" max="15625" width="10.5703125" style="102" customWidth="1"/>
    <col min="15626" max="15629" width="9.42578125" style="102" customWidth="1"/>
    <col min="15630" max="15630" width="10.28515625" style="102" bestFit="1" customWidth="1"/>
    <col min="15631" max="15631" width="10.42578125" style="102" customWidth="1"/>
    <col min="15632" max="15632" width="11.7109375" style="102" customWidth="1"/>
    <col min="15633" max="15633" width="11" style="102" customWidth="1"/>
    <col min="15634" max="15634" width="10.85546875" style="102" customWidth="1"/>
    <col min="15635" max="15635" width="11.42578125" style="102" customWidth="1"/>
    <col min="15636" max="15873" width="9.140625" style="102"/>
    <col min="15874" max="15874" width="59.5703125" style="102" bestFit="1" customWidth="1"/>
    <col min="15875" max="15875" width="9.140625" style="102"/>
    <col min="15876" max="15876" width="10.7109375" style="102" bestFit="1" customWidth="1"/>
    <col min="15877" max="15877" width="6.85546875" style="102" bestFit="1" customWidth="1"/>
    <col min="15878" max="15878" width="9.140625" style="102"/>
    <col min="15879" max="15879" width="1.28515625" style="102" customWidth="1"/>
    <col min="15880" max="15880" width="10.42578125" style="102" customWidth="1"/>
    <col min="15881" max="15881" width="10.5703125" style="102" customWidth="1"/>
    <col min="15882" max="15885" width="9.42578125" style="102" customWidth="1"/>
    <col min="15886" max="15886" width="10.28515625" style="102" bestFit="1" customWidth="1"/>
    <col min="15887" max="15887" width="10.42578125" style="102" customWidth="1"/>
    <col min="15888" max="15888" width="11.7109375" style="102" customWidth="1"/>
    <col min="15889" max="15889" width="11" style="102" customWidth="1"/>
    <col min="15890" max="15890" width="10.85546875" style="102" customWidth="1"/>
    <col min="15891" max="15891" width="11.42578125" style="102" customWidth="1"/>
    <col min="15892" max="16129" width="9.140625" style="102"/>
    <col min="16130" max="16130" width="59.5703125" style="102" bestFit="1" customWidth="1"/>
    <col min="16131" max="16131" width="9.140625" style="102"/>
    <col min="16132" max="16132" width="10.7109375" style="102" bestFit="1" customWidth="1"/>
    <col min="16133" max="16133" width="6.85546875" style="102" bestFit="1" customWidth="1"/>
    <col min="16134" max="16134" width="9.140625" style="102"/>
    <col min="16135" max="16135" width="1.28515625" style="102" customWidth="1"/>
    <col min="16136" max="16136" width="10.42578125" style="102" customWidth="1"/>
    <col min="16137" max="16137" width="10.5703125" style="102" customWidth="1"/>
    <col min="16138" max="16141" width="9.42578125" style="102" customWidth="1"/>
    <col min="16142" max="16142" width="10.28515625" style="102" bestFit="1" customWidth="1"/>
    <col min="16143" max="16143" width="10.42578125" style="102" customWidth="1"/>
    <col min="16144" max="16144" width="11.7109375" style="102" customWidth="1"/>
    <col min="16145" max="16145" width="11" style="102" customWidth="1"/>
    <col min="16146" max="16146" width="10.85546875" style="102" customWidth="1"/>
    <col min="16147" max="16147" width="11.42578125" style="102" customWidth="1"/>
    <col min="16148" max="16384" width="9.140625" style="102"/>
  </cols>
  <sheetData>
    <row r="1" spans="1:19" ht="15.75">
      <c r="A1" s="1316" t="s">
        <v>394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1317"/>
      <c r="N1" s="1317"/>
      <c r="O1" s="1317"/>
      <c r="P1" s="1317"/>
      <c r="Q1" s="1317"/>
      <c r="R1" s="1317"/>
      <c r="S1" s="1318"/>
    </row>
    <row r="2" spans="1:19">
      <c r="A2" s="427" t="s">
        <v>156</v>
      </c>
      <c r="B2" s="104"/>
      <c r="C2" s="104"/>
      <c r="D2" s="104"/>
      <c r="E2" s="104"/>
      <c r="F2" s="105"/>
      <c r="G2" s="106"/>
      <c r="I2" s="106"/>
      <c r="J2" s="106"/>
      <c r="K2" s="106"/>
      <c r="L2" s="106"/>
      <c r="M2" s="106"/>
      <c r="N2" s="106"/>
    </row>
    <row r="3" spans="1:19">
      <c r="A3" s="107"/>
      <c r="B3" s="108"/>
      <c r="C3" s="109" t="s">
        <v>87</v>
      </c>
      <c r="D3" s="110"/>
      <c r="E3" s="110"/>
      <c r="F3" s="111"/>
      <c r="G3" s="112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113" t="s">
        <v>88</v>
      </c>
      <c r="B4" s="114" t="s">
        <v>89</v>
      </c>
      <c r="C4" s="115" t="s">
        <v>90</v>
      </c>
      <c r="D4" s="115" t="s">
        <v>91</v>
      </c>
      <c r="E4" s="115" t="s">
        <v>92</v>
      </c>
      <c r="F4" s="11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19" t="s">
        <v>93</v>
      </c>
      <c r="B5" s="120" t="s">
        <v>94</v>
      </c>
      <c r="C5" s="121" t="s">
        <v>95</v>
      </c>
      <c r="D5" s="121" t="s">
        <v>96</v>
      </c>
      <c r="E5" s="121" t="s">
        <v>97</v>
      </c>
      <c r="F5" s="123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13"/>
      <c r="B6" s="127" t="s">
        <v>99</v>
      </c>
      <c r="C6" s="128"/>
      <c r="D6" s="114"/>
      <c r="E6" s="114"/>
      <c r="F6" s="129"/>
      <c r="G6" s="130"/>
      <c r="H6" s="131"/>
      <c r="I6" s="131"/>
      <c r="J6" s="131"/>
      <c r="K6" s="131"/>
      <c r="L6" s="131"/>
      <c r="M6" s="131"/>
      <c r="N6" s="91"/>
      <c r="O6" s="91"/>
      <c r="P6" s="91"/>
      <c r="Q6" s="91"/>
      <c r="R6" s="91"/>
      <c r="S6" s="91"/>
    </row>
    <row r="7" spans="1:19">
      <c r="A7" s="99"/>
      <c r="B7" s="132"/>
      <c r="C7" s="128"/>
      <c r="D7" s="132"/>
      <c r="E7" s="132"/>
      <c r="F7" s="128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35">
        <v>1.1000000000000001</v>
      </c>
      <c r="B8" s="136" t="s">
        <v>100</v>
      </c>
      <c r="C8" s="128">
        <f>'PAL Sp Read BH'!C8</f>
        <v>1.3636363636363637E-2</v>
      </c>
      <c r="D8" s="132" t="str">
        <f>Inputs!$D$82</f>
        <v>Support staff</v>
      </c>
      <c r="E8" s="132">
        <v>1</v>
      </c>
      <c r="F8" s="128">
        <f>E8*C8</f>
        <v>1.3636363636363637E-2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8" si="0">H8*$F8</f>
        <v>0.93328660040399636</v>
      </c>
      <c r="O8" s="137">
        <f t="shared" si="0"/>
        <v>0.95169803957813237</v>
      </c>
      <c r="P8" s="137">
        <f t="shared" si="0"/>
        <v>0.9684848876161658</v>
      </c>
      <c r="Q8" s="137">
        <f t="shared" si="0"/>
        <v>0.98556783615596877</v>
      </c>
      <c r="R8" s="137">
        <f t="shared" si="0"/>
        <v>1.0029521080664769</v>
      </c>
      <c r="S8" s="137">
        <f t="shared" si="0"/>
        <v>1.0206430183419677</v>
      </c>
    </row>
    <row r="9" spans="1:19">
      <c r="A9" s="135"/>
      <c r="B9" s="132" t="s">
        <v>101</v>
      </c>
      <c r="C9" s="128"/>
      <c r="D9" s="132"/>
      <c r="E9" s="132"/>
      <c r="F9" s="128"/>
      <c r="G9" s="133"/>
      <c r="H9" s="134"/>
      <c r="I9" s="134"/>
      <c r="J9" s="134"/>
      <c r="K9" s="134"/>
      <c r="L9" s="134"/>
      <c r="M9" s="134"/>
      <c r="N9" s="137"/>
      <c r="O9" s="137"/>
      <c r="P9" s="137"/>
      <c r="Q9" s="137"/>
      <c r="R9" s="137"/>
      <c r="S9" s="137"/>
    </row>
    <row r="10" spans="1:19">
      <c r="A10" s="135"/>
      <c r="B10" s="132"/>
      <c r="C10" s="128"/>
      <c r="D10" s="132"/>
      <c r="E10" s="132"/>
      <c r="F10" s="128"/>
      <c r="G10" s="133"/>
      <c r="H10" s="134"/>
      <c r="I10" s="134"/>
      <c r="J10" s="134"/>
      <c r="K10" s="134"/>
      <c r="L10" s="134"/>
      <c r="M10" s="134"/>
      <c r="N10" s="137"/>
      <c r="O10" s="137"/>
      <c r="P10" s="137"/>
      <c r="Q10" s="137"/>
      <c r="R10" s="137"/>
      <c r="S10" s="137"/>
    </row>
    <row r="11" spans="1:19">
      <c r="A11" s="135"/>
      <c r="B11" s="132"/>
      <c r="C11" s="128"/>
      <c r="D11" s="132"/>
      <c r="E11" s="132"/>
      <c r="F11" s="128"/>
      <c r="G11" s="133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</row>
    <row r="12" spans="1:19">
      <c r="A12" s="135">
        <v>1.2</v>
      </c>
      <c r="B12" s="132" t="s">
        <v>102</v>
      </c>
      <c r="C12" s="128">
        <f>'PAL Sp Read BH'!C12</f>
        <v>1.1666666666666665E-2</v>
      </c>
      <c r="D12" s="132" t="str">
        <f>Inputs!$D$82</f>
        <v>Support staff</v>
      </c>
      <c r="E12" s="132">
        <v>1</v>
      </c>
      <c r="F12" s="128">
        <f>E12*C12</f>
        <v>1.1666666666666665E-2</v>
      </c>
      <c r="G12" s="133"/>
      <c r="H12" s="137">
        <f>Inputs!L$82</f>
        <v>68.441017362959727</v>
      </c>
      <c r="I12" s="137">
        <f>Inputs!M$82</f>
        <v>69.791189569063036</v>
      </c>
      <c r="J12" s="137">
        <f>Inputs!N$82</f>
        <v>71.02222509185215</v>
      </c>
      <c r="K12" s="137">
        <f>Inputs!O$82</f>
        <v>72.274974651437702</v>
      </c>
      <c r="L12" s="137">
        <f>Inputs!P$82</f>
        <v>73.549821258208297</v>
      </c>
      <c r="M12" s="137">
        <f>Inputs!Q$82</f>
        <v>74.847154678410959</v>
      </c>
      <c r="N12" s="137">
        <f t="shared" ref="N12:S12" si="1">H12*$F12</f>
        <v>0.79847853590119677</v>
      </c>
      <c r="O12" s="137">
        <f t="shared" si="1"/>
        <v>0.81423054497240199</v>
      </c>
      <c r="P12" s="137">
        <f t="shared" si="1"/>
        <v>0.82859262607160833</v>
      </c>
      <c r="Q12" s="137">
        <f t="shared" si="1"/>
        <v>0.84320803760010643</v>
      </c>
      <c r="R12" s="137">
        <f t="shared" si="1"/>
        <v>0.85808124801243002</v>
      </c>
      <c r="S12" s="137">
        <f t="shared" si="1"/>
        <v>0.87321680458146111</v>
      </c>
    </row>
    <row r="13" spans="1:19">
      <c r="A13" s="135"/>
      <c r="B13" s="132"/>
      <c r="C13" s="128"/>
      <c r="D13" s="132"/>
      <c r="E13" s="132"/>
      <c r="F13" s="128"/>
      <c r="G13" s="257"/>
      <c r="H13" s="134"/>
      <c r="I13" s="134"/>
      <c r="J13" s="134"/>
      <c r="K13" s="134"/>
      <c r="L13" s="134"/>
      <c r="M13" s="134"/>
      <c r="N13" s="134"/>
      <c r="O13" s="92"/>
      <c r="P13" s="92"/>
      <c r="Q13" s="92"/>
      <c r="R13" s="92"/>
      <c r="S13" s="92"/>
    </row>
    <row r="14" spans="1:19">
      <c r="A14" s="138"/>
      <c r="B14" s="139" t="s">
        <v>44</v>
      </c>
      <c r="C14" s="140">
        <f>SUM(C6:C13)</f>
        <v>2.5303030303030303E-2</v>
      </c>
      <c r="D14" s="141"/>
      <c r="E14" s="141"/>
      <c r="F14" s="140">
        <f>SUM(F6:F13)</f>
        <v>2.5303030303030303E-2</v>
      </c>
      <c r="G14" s="142"/>
      <c r="H14" s="144"/>
      <c r="I14" s="144"/>
      <c r="J14" s="144"/>
      <c r="K14" s="144"/>
      <c r="L14" s="144"/>
      <c r="M14" s="144"/>
      <c r="N14" s="144">
        <f t="shared" ref="N14:S14" si="2">SUM(N8:N12)</f>
        <v>1.7317651363051931</v>
      </c>
      <c r="O14" s="144">
        <f t="shared" si="2"/>
        <v>1.7659285845505344</v>
      </c>
      <c r="P14" s="144">
        <f t="shared" si="2"/>
        <v>1.7970775136877741</v>
      </c>
      <c r="Q14" s="144">
        <f t="shared" si="2"/>
        <v>1.8287758737560753</v>
      </c>
      <c r="R14" s="144">
        <f t="shared" si="2"/>
        <v>1.861033356078907</v>
      </c>
      <c r="S14" s="144">
        <f t="shared" si="2"/>
        <v>1.8938598229234289</v>
      </c>
    </row>
    <row r="15" spans="1:19">
      <c r="A15" s="99"/>
      <c r="B15" s="145" t="s">
        <v>103</v>
      </c>
      <c r="C15" s="128"/>
      <c r="D15" s="107"/>
      <c r="E15" s="132"/>
      <c r="F15" s="128"/>
      <c r="G15" s="133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</row>
    <row r="16" spans="1:19">
      <c r="A16" s="99"/>
      <c r="B16" s="132"/>
      <c r="C16" s="128"/>
      <c r="D16" s="99"/>
      <c r="E16" s="132"/>
      <c r="F16" s="128"/>
      <c r="G16" s="133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</row>
    <row r="17" spans="1:19">
      <c r="A17" s="135">
        <v>2.1</v>
      </c>
      <c r="B17" s="132"/>
      <c r="C17" s="128"/>
      <c r="D17" s="146"/>
      <c r="E17" s="132"/>
      <c r="F17" s="128"/>
      <c r="G17" s="133"/>
      <c r="H17" s="137"/>
      <c r="I17" s="137"/>
      <c r="J17" s="137"/>
      <c r="K17" s="137"/>
      <c r="L17" s="137"/>
      <c r="M17" s="137"/>
      <c r="N17" s="137">
        <f t="shared" ref="N17:S17" si="3">H17*$F17</f>
        <v>0</v>
      </c>
      <c r="O17" s="137">
        <f t="shared" si="3"/>
        <v>0</v>
      </c>
      <c r="P17" s="137">
        <f t="shared" si="3"/>
        <v>0</v>
      </c>
      <c r="Q17" s="137">
        <f t="shared" si="3"/>
        <v>0</v>
      </c>
      <c r="R17" s="137">
        <f t="shared" si="3"/>
        <v>0</v>
      </c>
      <c r="S17" s="137">
        <f t="shared" si="3"/>
        <v>0</v>
      </c>
    </row>
    <row r="18" spans="1:19">
      <c r="A18" s="147"/>
      <c r="B18" s="139" t="s">
        <v>44</v>
      </c>
      <c r="C18" s="140">
        <f>SUM(C15:C17)</f>
        <v>0</v>
      </c>
      <c r="D18" s="141"/>
      <c r="E18" s="141"/>
      <c r="F18" s="140">
        <f>SUM(F15:F17)</f>
        <v>0</v>
      </c>
      <c r="G18" s="142"/>
      <c r="H18" s="144"/>
      <c r="I18" s="144"/>
      <c r="J18" s="144"/>
      <c r="K18" s="144"/>
      <c r="L18" s="144"/>
      <c r="M18" s="144"/>
      <c r="N18" s="144">
        <f t="shared" ref="N18:S18" si="4">SUM(N17)</f>
        <v>0</v>
      </c>
      <c r="O18" s="144">
        <f t="shared" si="4"/>
        <v>0</v>
      </c>
      <c r="P18" s="144">
        <f t="shared" si="4"/>
        <v>0</v>
      </c>
      <c r="Q18" s="144">
        <f t="shared" si="4"/>
        <v>0</v>
      </c>
      <c r="R18" s="144">
        <f t="shared" si="4"/>
        <v>0</v>
      </c>
      <c r="S18" s="144">
        <f t="shared" si="4"/>
        <v>0</v>
      </c>
    </row>
    <row r="19" spans="1:19">
      <c r="A19" s="135"/>
      <c r="B19" s="127" t="s">
        <v>104</v>
      </c>
      <c r="C19" s="128"/>
      <c r="D19" s="132"/>
      <c r="E19" s="132"/>
      <c r="F19" s="128"/>
      <c r="G19" s="251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</row>
    <row r="20" spans="1:19">
      <c r="A20" s="99"/>
      <c r="B20" s="132"/>
      <c r="C20" s="128"/>
      <c r="D20" s="132"/>
      <c r="E20" s="132"/>
      <c r="F20" s="128"/>
      <c r="G20" s="133"/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</row>
    <row r="21" spans="1:19">
      <c r="A21" s="135">
        <v>3.1</v>
      </c>
      <c r="B21" s="132" t="str">
        <f>Inputs!$C$99</f>
        <v>Contract rates 2014/2015</v>
      </c>
      <c r="C21" s="128"/>
      <c r="D21" s="132"/>
      <c r="E21" s="132"/>
      <c r="F21" s="128"/>
      <c r="G21" s="148"/>
      <c r="H21" s="149"/>
      <c r="I21" s="149"/>
      <c r="J21" s="149"/>
      <c r="K21" s="149"/>
      <c r="L21" s="149"/>
      <c r="M21" s="149"/>
      <c r="N21" s="149">
        <f>Inputs!L$104</f>
        <v>30.137117994866827</v>
      </c>
      <c r="O21" s="149">
        <f>Inputs!M$104</f>
        <v>30.401736591894927</v>
      </c>
      <c r="P21" s="149">
        <f>Inputs!N$104</f>
        <v>30.787319592572619</v>
      </c>
      <c r="Q21" s="149">
        <f>Inputs!O$104</f>
        <v>31.16878199142694</v>
      </c>
      <c r="R21" s="149">
        <f>Inputs!P$104</f>
        <v>31.521521377866502</v>
      </c>
      <c r="S21" s="149">
        <f>Inputs!Q$104</f>
        <v>31.869026930617615</v>
      </c>
    </row>
    <row r="22" spans="1:19">
      <c r="A22" s="147"/>
      <c r="B22" s="139" t="s">
        <v>44</v>
      </c>
      <c r="C22" s="140">
        <f>SUM(C19:C21)</f>
        <v>0</v>
      </c>
      <c r="D22" s="141" t="s">
        <v>105</v>
      </c>
      <c r="E22" s="141"/>
      <c r="F22" s="140">
        <f>SUM(F19:F21)</f>
        <v>0</v>
      </c>
      <c r="G22" s="142"/>
      <c r="H22" s="144"/>
      <c r="I22" s="144"/>
      <c r="J22" s="144"/>
      <c r="K22" s="144"/>
      <c r="L22" s="144"/>
      <c r="M22" s="144"/>
      <c r="N22" s="144">
        <f t="shared" ref="N22:S22" si="5">SUM(N20:N21)</f>
        <v>30.137117994866827</v>
      </c>
      <c r="O22" s="144">
        <f t="shared" si="5"/>
        <v>30.401736591894927</v>
      </c>
      <c r="P22" s="144">
        <f t="shared" si="5"/>
        <v>30.787319592572619</v>
      </c>
      <c r="Q22" s="144">
        <f t="shared" si="5"/>
        <v>31.16878199142694</v>
      </c>
      <c r="R22" s="144">
        <f t="shared" si="5"/>
        <v>31.521521377866502</v>
      </c>
      <c r="S22" s="144">
        <f t="shared" si="5"/>
        <v>31.869026930617615</v>
      </c>
    </row>
    <row r="23" spans="1:19">
      <c r="A23" s="99"/>
      <c r="B23" s="127" t="s">
        <v>106</v>
      </c>
      <c r="C23" s="128"/>
      <c r="D23" s="132"/>
      <c r="E23" s="132"/>
      <c r="F23" s="128"/>
      <c r="G23" s="251"/>
      <c r="H23" s="134"/>
      <c r="I23" s="134"/>
      <c r="J23" s="134"/>
      <c r="K23" s="134"/>
      <c r="L23" s="134"/>
      <c r="M23" s="134"/>
      <c r="N23" s="134"/>
      <c r="O23" s="92"/>
      <c r="P23" s="92"/>
      <c r="Q23" s="92"/>
      <c r="R23" s="92"/>
      <c r="S23" s="92"/>
    </row>
    <row r="24" spans="1:19">
      <c r="A24" s="99"/>
      <c r="B24" s="132"/>
      <c r="C24" s="128"/>
      <c r="D24" s="132"/>
      <c r="E24" s="132"/>
      <c r="F24" s="128"/>
      <c r="G24" s="148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</row>
    <row r="25" spans="1:19">
      <c r="A25" s="135">
        <v>4.0999999999999996</v>
      </c>
      <c r="B25" s="132" t="s">
        <v>107</v>
      </c>
      <c r="C25" s="128">
        <f>'PAL Sp Read BH'!C25</f>
        <v>8.1818181818181807E-3</v>
      </c>
      <c r="D25" s="132" t="str">
        <f>Inputs!$D$82</f>
        <v>Support staff</v>
      </c>
      <c r="E25" s="132">
        <v>1</v>
      </c>
      <c r="F25" s="128">
        <f>E25*C25</f>
        <v>8.1818181818181807E-3</v>
      </c>
      <c r="G25" s="148"/>
      <c r="H25" s="137">
        <f>Inputs!L$82</f>
        <v>68.441017362959727</v>
      </c>
      <c r="I25" s="137">
        <f>Inputs!M$82</f>
        <v>69.791189569063036</v>
      </c>
      <c r="J25" s="137">
        <f>Inputs!N$82</f>
        <v>71.02222509185215</v>
      </c>
      <c r="K25" s="137">
        <f>Inputs!O$82</f>
        <v>72.274974651437702</v>
      </c>
      <c r="L25" s="137">
        <f>Inputs!P$82</f>
        <v>73.549821258208297</v>
      </c>
      <c r="M25" s="137">
        <f>Inputs!Q$82</f>
        <v>74.847154678410959</v>
      </c>
      <c r="N25" s="137">
        <f t="shared" ref="N25:S25" si="6">H25*$F25</f>
        <v>0.5599719602423977</v>
      </c>
      <c r="O25" s="137">
        <f t="shared" si="6"/>
        <v>0.57101882374687929</v>
      </c>
      <c r="P25" s="137">
        <f t="shared" si="6"/>
        <v>0.58109093256969935</v>
      </c>
      <c r="Q25" s="137">
        <f t="shared" si="6"/>
        <v>0.59134070169358111</v>
      </c>
      <c r="R25" s="137">
        <f t="shared" si="6"/>
        <v>0.60177126483988597</v>
      </c>
      <c r="S25" s="137">
        <f t="shared" si="6"/>
        <v>0.61238581100518052</v>
      </c>
    </row>
    <row r="26" spans="1:19">
      <c r="A26" s="135"/>
      <c r="B26" s="132"/>
      <c r="C26" s="128"/>
      <c r="D26" s="132"/>
      <c r="E26" s="132"/>
      <c r="F26" s="128"/>
      <c r="G26" s="148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</row>
    <row r="27" spans="1:19">
      <c r="A27" s="135">
        <v>4.2</v>
      </c>
      <c r="B27" s="132" t="s">
        <v>108</v>
      </c>
      <c r="C27" s="128">
        <f>'PAL Sp Read BH'!C27</f>
        <v>8.1818181818181807E-3</v>
      </c>
      <c r="D27" s="132" t="str">
        <f>Inputs!$D$82</f>
        <v>Support staff</v>
      </c>
      <c r="E27" s="132">
        <v>1</v>
      </c>
      <c r="F27" s="128">
        <f>E27*C27</f>
        <v>8.1818181818181807E-3</v>
      </c>
      <c r="G27" s="133"/>
      <c r="H27" s="137">
        <f>Inputs!L$82</f>
        <v>68.441017362959727</v>
      </c>
      <c r="I27" s="137">
        <f>Inputs!M$82</f>
        <v>69.791189569063036</v>
      </c>
      <c r="J27" s="137">
        <f>Inputs!N$82</f>
        <v>71.02222509185215</v>
      </c>
      <c r="K27" s="137">
        <f>Inputs!O$82</f>
        <v>72.274974651437702</v>
      </c>
      <c r="L27" s="137">
        <f>Inputs!P$82</f>
        <v>73.549821258208297</v>
      </c>
      <c r="M27" s="137">
        <f>Inputs!Q$82</f>
        <v>74.847154678410959</v>
      </c>
      <c r="N27" s="137">
        <f t="shared" ref="N27:S27" si="7">H27*$F27</f>
        <v>0.5599719602423977</v>
      </c>
      <c r="O27" s="137">
        <f t="shared" si="7"/>
        <v>0.57101882374687929</v>
      </c>
      <c r="P27" s="137">
        <f t="shared" si="7"/>
        <v>0.58109093256969935</v>
      </c>
      <c r="Q27" s="137">
        <f t="shared" si="7"/>
        <v>0.59134070169358111</v>
      </c>
      <c r="R27" s="137">
        <f t="shared" si="7"/>
        <v>0.60177126483988597</v>
      </c>
      <c r="S27" s="137">
        <f t="shared" si="7"/>
        <v>0.61238581100518052</v>
      </c>
    </row>
    <row r="28" spans="1:19">
      <c r="A28" s="135"/>
      <c r="B28" s="132"/>
      <c r="C28" s="128"/>
      <c r="D28" s="132"/>
      <c r="E28" s="132"/>
      <c r="F28" s="128"/>
      <c r="G28" s="133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</row>
    <row r="29" spans="1:19">
      <c r="A29" s="135">
        <v>4.3</v>
      </c>
      <c r="B29" s="132" t="s">
        <v>302</v>
      </c>
      <c r="C29" s="128">
        <f>'PAL Sp Read BH'!C29</f>
        <v>0</v>
      </c>
      <c r="D29" s="132" t="str">
        <f>Inputs!$D$82</f>
        <v>Support staff</v>
      </c>
      <c r="E29" s="132">
        <v>1</v>
      </c>
      <c r="F29" s="128">
        <f>E29*C29</f>
        <v>0</v>
      </c>
      <c r="G29" s="148"/>
      <c r="H29" s="137">
        <f>Inputs!L$82</f>
        <v>68.441017362959727</v>
      </c>
      <c r="I29" s="137">
        <f>Inputs!M$82</f>
        <v>69.791189569063036</v>
      </c>
      <c r="J29" s="137">
        <f>Inputs!N$82</f>
        <v>71.02222509185215</v>
      </c>
      <c r="K29" s="137">
        <f>Inputs!O$82</f>
        <v>72.274974651437702</v>
      </c>
      <c r="L29" s="137">
        <f>Inputs!P$82</f>
        <v>73.549821258208297</v>
      </c>
      <c r="M29" s="137">
        <f>Inputs!Q$82</f>
        <v>74.847154678410959</v>
      </c>
      <c r="N29" s="137">
        <f t="shared" ref="N29:S29" si="8">H29*$F29</f>
        <v>0</v>
      </c>
      <c r="O29" s="137">
        <f t="shared" si="8"/>
        <v>0</v>
      </c>
      <c r="P29" s="137">
        <f t="shared" si="8"/>
        <v>0</v>
      </c>
      <c r="Q29" s="137">
        <f t="shared" si="8"/>
        <v>0</v>
      </c>
      <c r="R29" s="137">
        <f t="shared" si="8"/>
        <v>0</v>
      </c>
      <c r="S29" s="137">
        <f t="shared" si="8"/>
        <v>0</v>
      </c>
    </row>
    <row r="30" spans="1:19">
      <c r="A30" s="530"/>
      <c r="B30" s="495"/>
      <c r="C30" s="2"/>
      <c r="D30" s="132"/>
      <c r="E30" s="132"/>
      <c r="F30" s="128"/>
      <c r="G30" s="148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</row>
    <row r="31" spans="1:19">
      <c r="A31" s="147"/>
      <c r="B31" s="139" t="s">
        <v>44</v>
      </c>
      <c r="C31" s="140">
        <f>SUM(C23:C29)</f>
        <v>1.6363636363636361E-2</v>
      </c>
      <c r="D31" s="141"/>
      <c r="E31" s="141"/>
      <c r="F31" s="140">
        <f>SUM(F23:F29)</f>
        <v>1.6363636363636361E-2</v>
      </c>
      <c r="G31" s="142"/>
      <c r="H31" s="167"/>
      <c r="I31" s="167"/>
      <c r="J31" s="167"/>
      <c r="K31" s="167"/>
      <c r="L31" s="167"/>
      <c r="M31" s="167"/>
      <c r="N31" s="252">
        <f t="shared" ref="N31:S31" si="9">SUM(N25:N29)</f>
        <v>1.1199439204847954</v>
      </c>
      <c r="O31" s="252">
        <f t="shared" si="9"/>
        <v>1.1420376474937586</v>
      </c>
      <c r="P31" s="252">
        <f t="shared" si="9"/>
        <v>1.1621818651393987</v>
      </c>
      <c r="Q31" s="252">
        <f t="shared" si="9"/>
        <v>1.1826814033871622</v>
      </c>
      <c r="R31" s="252">
        <f t="shared" si="9"/>
        <v>1.2035425296797719</v>
      </c>
      <c r="S31" s="252">
        <f t="shared" si="9"/>
        <v>1.224771622010361</v>
      </c>
    </row>
    <row r="32" spans="1:19">
      <c r="A32" s="153"/>
      <c r="B32" s="154"/>
      <c r="C32" s="155"/>
      <c r="D32" s="108"/>
      <c r="E32" s="108"/>
      <c r="F32" s="156"/>
      <c r="G32" s="148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</row>
    <row r="33" spans="1:19">
      <c r="A33" s="153"/>
      <c r="B33" s="154" t="s">
        <v>185</v>
      </c>
      <c r="C33" s="531">
        <f>SUM(C6:C31)/2</f>
        <v>4.1666666666666664E-2</v>
      </c>
      <c r="D33" s="157"/>
      <c r="E33" s="157"/>
      <c r="F33" s="531">
        <f>SUM(F6:F31)/2</f>
        <v>4.1666666666666664E-2</v>
      </c>
      <c r="G33" s="158"/>
      <c r="H33" s="144"/>
      <c r="I33" s="144"/>
      <c r="J33" s="144"/>
      <c r="K33" s="144"/>
      <c r="L33" s="144"/>
      <c r="M33" s="144"/>
      <c r="N33" s="253">
        <f t="shared" ref="N33:S33" si="10">N14+N18+N22+N31</f>
        <v>32.988827051656813</v>
      </c>
      <c r="O33" s="253">
        <f t="shared" si="10"/>
        <v>33.309702823939219</v>
      </c>
      <c r="P33" s="253">
        <f t="shared" si="10"/>
        <v>33.746578971399785</v>
      </c>
      <c r="Q33" s="253">
        <f t="shared" si="10"/>
        <v>34.180239268570176</v>
      </c>
      <c r="R33" s="253">
        <f t="shared" si="10"/>
        <v>34.586097263625184</v>
      </c>
      <c r="S33" s="253">
        <f t="shared" si="10"/>
        <v>34.987658375551405</v>
      </c>
    </row>
    <row r="34" spans="1:19">
      <c r="G34" s="162"/>
    </row>
    <row r="35" spans="1:19"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</row>
    <row r="36" spans="1:19"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</row>
    <row r="37" spans="1:19"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</row>
    <row r="38" spans="1:19">
      <c r="B38" s="154"/>
      <c r="G38" s="105"/>
      <c r="H38" s="105"/>
      <c r="I38" s="159"/>
      <c r="J38" s="159"/>
      <c r="K38" s="159"/>
      <c r="L38" s="159"/>
      <c r="M38" s="274"/>
      <c r="N38" s="275"/>
      <c r="O38" s="275"/>
      <c r="P38" s="275"/>
      <c r="Q38" s="275"/>
      <c r="R38" s="275"/>
      <c r="S38" s="275"/>
    </row>
    <row r="39" spans="1:19">
      <c r="B39" s="385" t="s">
        <v>265</v>
      </c>
      <c r="C39" s="88"/>
      <c r="D39" s="88"/>
      <c r="E39" s="88"/>
      <c r="F39" s="160"/>
      <c r="I39" s="106"/>
      <c r="J39" s="106"/>
      <c r="K39" s="106"/>
      <c r="L39" s="106"/>
      <c r="M39" s="106"/>
      <c r="N39" s="106">
        <f>N33-N22</f>
        <v>2.8517090567899857</v>
      </c>
      <c r="O39" s="106">
        <f t="shared" ref="O39:S39" si="11">O33-O22</f>
        <v>2.9079662320442914</v>
      </c>
      <c r="P39" s="106">
        <f t="shared" si="11"/>
        <v>2.9592593788271664</v>
      </c>
      <c r="Q39" s="106">
        <f t="shared" si="11"/>
        <v>3.0114572771432364</v>
      </c>
      <c r="R39" s="106">
        <f t="shared" si="11"/>
        <v>3.064575885758682</v>
      </c>
      <c r="S39" s="106">
        <f t="shared" si="11"/>
        <v>3.11863144493379</v>
      </c>
    </row>
    <row r="40" spans="1:19">
      <c r="B40" s="385" t="s">
        <v>43</v>
      </c>
      <c r="C40" s="88"/>
      <c r="D40" s="88"/>
      <c r="E40" s="88"/>
      <c r="F40" s="160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</row>
    <row r="41" spans="1:19">
      <c r="B41" s="385" t="s">
        <v>268</v>
      </c>
      <c r="C41" s="88"/>
      <c r="D41" s="88"/>
      <c r="E41" s="88"/>
      <c r="F41" s="160"/>
      <c r="I41" s="106"/>
      <c r="J41" s="106"/>
      <c r="K41" s="106"/>
      <c r="L41" s="106"/>
      <c r="M41" s="106"/>
      <c r="N41" s="160">
        <f>N22</f>
        <v>30.137117994866827</v>
      </c>
      <c r="O41" s="160">
        <f t="shared" ref="O41:S41" si="12">O22</f>
        <v>30.401736591894927</v>
      </c>
      <c r="P41" s="160">
        <f t="shared" si="12"/>
        <v>30.787319592572619</v>
      </c>
      <c r="Q41" s="160">
        <f t="shared" si="12"/>
        <v>31.16878199142694</v>
      </c>
      <c r="R41" s="160">
        <f t="shared" si="12"/>
        <v>31.521521377866502</v>
      </c>
      <c r="S41" s="160">
        <f t="shared" si="12"/>
        <v>31.869026930617615</v>
      </c>
    </row>
    <row r="42" spans="1:19">
      <c r="B42" s="385" t="s">
        <v>274</v>
      </c>
      <c r="C42" s="88"/>
      <c r="D42" s="88"/>
      <c r="E42" s="88"/>
      <c r="F42" s="160"/>
      <c r="I42" s="106"/>
      <c r="J42" s="106"/>
      <c r="K42" s="106"/>
      <c r="L42" s="106"/>
      <c r="M42" s="106"/>
      <c r="N42" s="106">
        <f>SUM(N43,N39:N41)*(Inputs!$M$27)</f>
        <v>4.0790024872832618</v>
      </c>
      <c r="O42" s="106">
        <f>SUM(O43,O39:O41)*(Inputs!$M$27)</f>
        <v>4.1186781347744361</v>
      </c>
      <c r="P42" s="106">
        <f>SUM(P43,P39:P41)*(Inputs!$M$27)</f>
        <v>4.1726969966556409</v>
      </c>
      <c r="Q42" s="106">
        <f>SUM(Q43,Q39:Q41)*(Inputs!$M$27)</f>
        <v>4.2263182250801652</v>
      </c>
      <c r="R42" s="106">
        <f>SUM(R43,R39:R41)*(Inputs!$M$27)</f>
        <v>4.2765017544527266</v>
      </c>
      <c r="S42" s="106">
        <f>SUM(S43,S39:S41)*(Inputs!$M$27)</f>
        <v>4.3261539828201805</v>
      </c>
    </row>
    <row r="43" spans="1:19">
      <c r="B43" s="385" t="s">
        <v>273</v>
      </c>
      <c r="C43" s="88"/>
      <c r="D43" s="88"/>
      <c r="E43" s="88"/>
      <c r="F43" s="160"/>
      <c r="I43" s="106"/>
      <c r="J43" s="106"/>
      <c r="K43" s="106"/>
      <c r="L43" s="106"/>
      <c r="M43" s="106"/>
      <c r="N43" s="106">
        <f>SUM(N39:N41)*(Inputs!$M$26)</f>
        <v>3.4308380133723082</v>
      </c>
      <c r="O43" s="106">
        <f>SUM(O39:O41)*(Inputs!$M$26)</f>
        <v>3.4642090936896786</v>
      </c>
      <c r="P43" s="106">
        <f>SUM(P39:P41)*(Inputs!$M$26)</f>
        <v>3.5096442130255774</v>
      </c>
      <c r="Q43" s="106">
        <f>SUM(Q39:Q41)*(Inputs!$M$26)</f>
        <v>3.5547448839312983</v>
      </c>
      <c r="R43" s="106">
        <f>SUM(R39:R41)*(Inputs!$M$26)</f>
        <v>3.5969541154170188</v>
      </c>
      <c r="S43" s="106">
        <f>SUM(S39:S41)*(Inputs!$M$26)</f>
        <v>3.6387164710573461</v>
      </c>
    </row>
    <row r="44" spans="1:19">
      <c r="B44" s="998" t="s">
        <v>85</v>
      </c>
      <c r="C44" s="2"/>
      <c r="D44" s="2"/>
      <c r="E44" s="2"/>
      <c r="F44" s="484"/>
      <c r="G44" s="472"/>
      <c r="H44" s="429"/>
      <c r="I44" s="429"/>
      <c r="J44" s="429"/>
      <c r="K44" s="429"/>
      <c r="L44" s="429"/>
      <c r="M44" s="429"/>
      <c r="N44" s="106">
        <f>SUM(N39:N43)*Inputs!$M$28</f>
        <v>2.834906728661867</v>
      </c>
      <c r="O44" s="106">
        <f>SUM(O39:O43)*Inputs!$M$28</f>
        <v>2.8624813036682339</v>
      </c>
      <c r="P44" s="106">
        <f>SUM(P39:P43)*Inputs!$M$28</f>
        <v>2.9000244126756702</v>
      </c>
      <c r="Q44" s="106">
        <f>SUM(Q39:Q43)*Inputs!$M$28</f>
        <v>2.9372911664307151</v>
      </c>
      <c r="R44" s="106">
        <f>SUM(R39:R43)*Inputs!$M$28</f>
        <v>2.9721687193446451</v>
      </c>
      <c r="S44" s="106">
        <f>SUM(S39:S43)*Inputs!$M$28</f>
        <v>3.0066770180600253</v>
      </c>
    </row>
    <row r="45" spans="1:19">
      <c r="B45" s="998"/>
      <c r="C45" s="2"/>
      <c r="D45" s="2"/>
      <c r="E45" s="2"/>
      <c r="F45" s="484"/>
      <c r="G45" s="472"/>
      <c r="H45" s="429"/>
      <c r="I45" s="429"/>
      <c r="J45" s="429"/>
      <c r="K45" s="429"/>
      <c r="L45" s="429"/>
      <c r="M45" s="429"/>
      <c r="N45" s="655"/>
      <c r="O45" s="655"/>
      <c r="P45" s="655"/>
      <c r="Q45" s="655"/>
      <c r="R45" s="655"/>
      <c r="S45" s="655"/>
    </row>
    <row r="46" spans="1:19">
      <c r="B46" s="479" t="s">
        <v>521</v>
      </c>
      <c r="C46" s="2"/>
      <c r="D46" s="2"/>
      <c r="E46" s="2"/>
      <c r="F46" s="484"/>
      <c r="G46" s="472"/>
      <c r="H46" s="429"/>
      <c r="I46" s="429"/>
      <c r="J46" s="429"/>
      <c r="K46" s="429"/>
      <c r="L46" s="429"/>
      <c r="M46" s="429"/>
      <c r="N46" s="485">
        <f>SUM(N39:N45)</f>
        <v>43.333574280974247</v>
      </c>
      <c r="O46" s="485">
        <f t="shared" ref="O46:S46" si="13">SUM(O39:O45)</f>
        <v>43.755071356071568</v>
      </c>
      <c r="P46" s="485">
        <f t="shared" si="13"/>
        <v>44.328944593756667</v>
      </c>
      <c r="Q46" s="485">
        <f t="shared" si="13"/>
        <v>44.898593544012357</v>
      </c>
      <c r="R46" s="485">
        <f t="shared" si="13"/>
        <v>45.431721852839573</v>
      </c>
      <c r="S46" s="485">
        <f t="shared" si="13"/>
        <v>45.959205847488953</v>
      </c>
    </row>
    <row r="47" spans="1:19">
      <c r="B47" s="999" t="s">
        <v>39</v>
      </c>
      <c r="C47" s="88"/>
      <c r="D47" s="88"/>
      <c r="E47" s="88"/>
      <c r="F47" s="160"/>
      <c r="N47" s="521">
        <f>(N33*(1+Inputs!$M$29))-N46</f>
        <v>0</v>
      </c>
      <c r="O47" s="521">
        <f>(O33*(1+Inputs!$M$29))-O46</f>
        <v>0</v>
      </c>
      <c r="P47" s="521">
        <f>(P33*(1+Inputs!$M$29))-P46</f>
        <v>0</v>
      </c>
      <c r="Q47" s="521">
        <f>(Q33*(1+Inputs!$M$29))-Q46</f>
        <v>0</v>
      </c>
      <c r="R47" s="521">
        <f>(R33*(1+Inputs!$M$29))-R46</f>
        <v>0</v>
      </c>
      <c r="S47" s="521">
        <f>(S33*(1+Inputs!$M$29))-S46</f>
        <v>0</v>
      </c>
    </row>
    <row r="48" spans="1:19">
      <c r="B48" s="385"/>
    </row>
    <row r="49" spans="2:2">
      <c r="B49" s="385"/>
    </row>
    <row r="50" spans="2:2">
      <c r="B50" s="385"/>
    </row>
    <row r="51" spans="2:2">
      <c r="B51" s="385"/>
    </row>
    <row r="52" spans="2:2">
      <c r="B52" s="385"/>
    </row>
    <row r="53" spans="2:2">
      <c r="B53" s="385"/>
    </row>
    <row r="54" spans="2:2">
      <c r="B54" s="385"/>
    </row>
    <row r="55" spans="2:2">
      <c r="B55" s="385"/>
    </row>
    <row r="56" spans="2:2">
      <c r="B56" s="385"/>
    </row>
    <row r="57" spans="2:2">
      <c r="B57" s="385"/>
    </row>
    <row r="58" spans="2:2">
      <c r="B58" s="385"/>
    </row>
    <row r="59" spans="2:2">
      <c r="B59" s="385"/>
    </row>
    <row r="60" spans="2:2">
      <c r="B60" s="385"/>
    </row>
    <row r="61" spans="2:2">
      <c r="B61" s="385"/>
    </row>
    <row r="62" spans="2:2">
      <c r="B62" s="385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61" orientation="landscape" r:id="rId1"/>
  <headerFooter alignWithMargins="0">
    <oddFooter>&amp;C&amp;P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theme="1"/>
    <pageSetUpPr fitToPage="1"/>
  </sheetPr>
  <dimension ref="A1:S54"/>
  <sheetViews>
    <sheetView showGridLines="0" zoomScale="85" zoomScaleNormal="85" workbookViewId="0">
      <pane xSplit="3" ySplit="5" topLeftCell="D6" activePane="bottomRight" state="frozen"/>
      <selection activeCell="H46" sqref="H46"/>
      <selection pane="topRight" activeCell="H46" sqref="H46"/>
      <selection pane="bottomLeft" activeCell="H46" sqref="H46"/>
      <selection pane="bottomRight" activeCell="D6" sqref="D6"/>
    </sheetView>
  </sheetViews>
  <sheetFormatPr defaultRowHeight="12.75" outlineLevelCol="1"/>
  <cols>
    <col min="1" max="1" width="9.140625" style="102"/>
    <col min="2" max="2" width="59.5703125" style="102" bestFit="1" customWidth="1"/>
    <col min="3" max="3" width="9.140625" style="102"/>
    <col min="4" max="4" width="11.85546875" style="102" bestFit="1" customWidth="1"/>
    <col min="5" max="5" width="6.85546875" style="102" bestFit="1" customWidth="1"/>
    <col min="6" max="6" width="9.140625" style="159"/>
    <col min="7" max="7" width="1.28515625" style="160" customWidth="1"/>
    <col min="8" max="8" width="10.42578125" style="106" customWidth="1" outlineLevel="1"/>
    <col min="9" max="9" width="10.5703125" style="160" customWidth="1" outlineLevel="1"/>
    <col min="10" max="13" width="9.42578125" style="160" customWidth="1" outlineLevel="1"/>
    <col min="14" max="14" width="10.28515625" style="160" bestFit="1" customWidth="1"/>
    <col min="15" max="15" width="10.42578125" style="88" customWidth="1"/>
    <col min="16" max="16" width="11.7109375" style="88" customWidth="1"/>
    <col min="17" max="17" width="11" style="88" customWidth="1"/>
    <col min="18" max="18" width="10.85546875" style="88" customWidth="1"/>
    <col min="19" max="19" width="11.42578125" style="88" customWidth="1"/>
    <col min="20" max="257" width="9.140625" style="102"/>
    <col min="258" max="258" width="59.5703125" style="102" bestFit="1" customWidth="1"/>
    <col min="259" max="259" width="9.140625" style="102"/>
    <col min="260" max="260" width="10.7109375" style="102" bestFit="1" customWidth="1"/>
    <col min="261" max="261" width="6.85546875" style="102" bestFit="1" customWidth="1"/>
    <col min="262" max="262" width="9.140625" style="102"/>
    <col min="263" max="263" width="1.28515625" style="102" customWidth="1"/>
    <col min="264" max="264" width="10.42578125" style="102" customWidth="1"/>
    <col min="265" max="265" width="10.5703125" style="102" customWidth="1"/>
    <col min="266" max="269" width="9.42578125" style="102" customWidth="1"/>
    <col min="270" max="270" width="10.28515625" style="102" bestFit="1" customWidth="1"/>
    <col min="271" max="271" width="10.42578125" style="102" customWidth="1"/>
    <col min="272" max="272" width="11.7109375" style="102" customWidth="1"/>
    <col min="273" max="273" width="11" style="102" customWidth="1"/>
    <col min="274" max="274" width="10.85546875" style="102" customWidth="1"/>
    <col min="275" max="275" width="11.42578125" style="102" customWidth="1"/>
    <col min="276" max="513" width="9.140625" style="102"/>
    <col min="514" max="514" width="59.5703125" style="102" bestFit="1" customWidth="1"/>
    <col min="515" max="515" width="9.140625" style="102"/>
    <col min="516" max="516" width="10.7109375" style="102" bestFit="1" customWidth="1"/>
    <col min="517" max="517" width="6.85546875" style="102" bestFit="1" customWidth="1"/>
    <col min="518" max="518" width="9.140625" style="102"/>
    <col min="519" max="519" width="1.28515625" style="102" customWidth="1"/>
    <col min="520" max="520" width="10.42578125" style="102" customWidth="1"/>
    <col min="521" max="521" width="10.5703125" style="102" customWidth="1"/>
    <col min="522" max="525" width="9.42578125" style="102" customWidth="1"/>
    <col min="526" max="526" width="10.28515625" style="102" bestFit="1" customWidth="1"/>
    <col min="527" max="527" width="10.42578125" style="102" customWidth="1"/>
    <col min="528" max="528" width="11.7109375" style="102" customWidth="1"/>
    <col min="529" max="529" width="11" style="102" customWidth="1"/>
    <col min="530" max="530" width="10.85546875" style="102" customWidth="1"/>
    <col min="531" max="531" width="11.42578125" style="102" customWidth="1"/>
    <col min="532" max="769" width="9.140625" style="102"/>
    <col min="770" max="770" width="59.5703125" style="102" bestFit="1" customWidth="1"/>
    <col min="771" max="771" width="9.140625" style="102"/>
    <col min="772" max="772" width="10.7109375" style="102" bestFit="1" customWidth="1"/>
    <col min="773" max="773" width="6.85546875" style="102" bestFit="1" customWidth="1"/>
    <col min="774" max="774" width="9.140625" style="102"/>
    <col min="775" max="775" width="1.28515625" style="102" customWidth="1"/>
    <col min="776" max="776" width="10.42578125" style="102" customWidth="1"/>
    <col min="777" max="777" width="10.5703125" style="102" customWidth="1"/>
    <col min="778" max="781" width="9.42578125" style="102" customWidth="1"/>
    <col min="782" max="782" width="10.28515625" style="102" bestFit="1" customWidth="1"/>
    <col min="783" max="783" width="10.42578125" style="102" customWidth="1"/>
    <col min="784" max="784" width="11.7109375" style="102" customWidth="1"/>
    <col min="785" max="785" width="11" style="102" customWidth="1"/>
    <col min="786" max="786" width="10.85546875" style="102" customWidth="1"/>
    <col min="787" max="787" width="11.42578125" style="102" customWidth="1"/>
    <col min="788" max="1025" width="9.140625" style="102"/>
    <col min="1026" max="1026" width="59.5703125" style="102" bestFit="1" customWidth="1"/>
    <col min="1027" max="1027" width="9.140625" style="102"/>
    <col min="1028" max="1028" width="10.7109375" style="102" bestFit="1" customWidth="1"/>
    <col min="1029" max="1029" width="6.85546875" style="102" bestFit="1" customWidth="1"/>
    <col min="1030" max="1030" width="9.140625" style="102"/>
    <col min="1031" max="1031" width="1.28515625" style="102" customWidth="1"/>
    <col min="1032" max="1032" width="10.42578125" style="102" customWidth="1"/>
    <col min="1033" max="1033" width="10.5703125" style="102" customWidth="1"/>
    <col min="1034" max="1037" width="9.42578125" style="102" customWidth="1"/>
    <col min="1038" max="1038" width="10.28515625" style="102" bestFit="1" customWidth="1"/>
    <col min="1039" max="1039" width="10.42578125" style="102" customWidth="1"/>
    <col min="1040" max="1040" width="11.7109375" style="102" customWidth="1"/>
    <col min="1041" max="1041" width="11" style="102" customWidth="1"/>
    <col min="1042" max="1042" width="10.85546875" style="102" customWidth="1"/>
    <col min="1043" max="1043" width="11.42578125" style="102" customWidth="1"/>
    <col min="1044" max="1281" width="9.140625" style="102"/>
    <col min="1282" max="1282" width="59.5703125" style="102" bestFit="1" customWidth="1"/>
    <col min="1283" max="1283" width="9.140625" style="102"/>
    <col min="1284" max="1284" width="10.7109375" style="102" bestFit="1" customWidth="1"/>
    <col min="1285" max="1285" width="6.85546875" style="102" bestFit="1" customWidth="1"/>
    <col min="1286" max="1286" width="9.140625" style="102"/>
    <col min="1287" max="1287" width="1.28515625" style="102" customWidth="1"/>
    <col min="1288" max="1288" width="10.42578125" style="102" customWidth="1"/>
    <col min="1289" max="1289" width="10.5703125" style="102" customWidth="1"/>
    <col min="1290" max="1293" width="9.42578125" style="102" customWidth="1"/>
    <col min="1294" max="1294" width="10.28515625" style="102" bestFit="1" customWidth="1"/>
    <col min="1295" max="1295" width="10.42578125" style="102" customWidth="1"/>
    <col min="1296" max="1296" width="11.7109375" style="102" customWidth="1"/>
    <col min="1297" max="1297" width="11" style="102" customWidth="1"/>
    <col min="1298" max="1298" width="10.85546875" style="102" customWidth="1"/>
    <col min="1299" max="1299" width="11.42578125" style="102" customWidth="1"/>
    <col min="1300" max="1537" width="9.140625" style="102"/>
    <col min="1538" max="1538" width="59.5703125" style="102" bestFit="1" customWidth="1"/>
    <col min="1539" max="1539" width="9.140625" style="102"/>
    <col min="1540" max="1540" width="10.7109375" style="102" bestFit="1" customWidth="1"/>
    <col min="1541" max="1541" width="6.85546875" style="102" bestFit="1" customWidth="1"/>
    <col min="1542" max="1542" width="9.140625" style="102"/>
    <col min="1543" max="1543" width="1.28515625" style="102" customWidth="1"/>
    <col min="1544" max="1544" width="10.42578125" style="102" customWidth="1"/>
    <col min="1545" max="1545" width="10.5703125" style="102" customWidth="1"/>
    <col min="1546" max="1549" width="9.42578125" style="102" customWidth="1"/>
    <col min="1550" max="1550" width="10.28515625" style="102" bestFit="1" customWidth="1"/>
    <col min="1551" max="1551" width="10.42578125" style="102" customWidth="1"/>
    <col min="1552" max="1552" width="11.7109375" style="102" customWidth="1"/>
    <col min="1553" max="1553" width="11" style="102" customWidth="1"/>
    <col min="1554" max="1554" width="10.85546875" style="102" customWidth="1"/>
    <col min="1555" max="1555" width="11.42578125" style="102" customWidth="1"/>
    <col min="1556" max="1793" width="9.140625" style="102"/>
    <col min="1794" max="1794" width="59.5703125" style="102" bestFit="1" customWidth="1"/>
    <col min="1795" max="1795" width="9.140625" style="102"/>
    <col min="1796" max="1796" width="10.7109375" style="102" bestFit="1" customWidth="1"/>
    <col min="1797" max="1797" width="6.85546875" style="102" bestFit="1" customWidth="1"/>
    <col min="1798" max="1798" width="9.140625" style="102"/>
    <col min="1799" max="1799" width="1.28515625" style="102" customWidth="1"/>
    <col min="1800" max="1800" width="10.42578125" style="102" customWidth="1"/>
    <col min="1801" max="1801" width="10.5703125" style="102" customWidth="1"/>
    <col min="1802" max="1805" width="9.42578125" style="102" customWidth="1"/>
    <col min="1806" max="1806" width="10.28515625" style="102" bestFit="1" customWidth="1"/>
    <col min="1807" max="1807" width="10.42578125" style="102" customWidth="1"/>
    <col min="1808" max="1808" width="11.7109375" style="102" customWidth="1"/>
    <col min="1809" max="1809" width="11" style="102" customWidth="1"/>
    <col min="1810" max="1810" width="10.85546875" style="102" customWidth="1"/>
    <col min="1811" max="1811" width="11.42578125" style="102" customWidth="1"/>
    <col min="1812" max="2049" width="9.140625" style="102"/>
    <col min="2050" max="2050" width="59.5703125" style="102" bestFit="1" customWidth="1"/>
    <col min="2051" max="2051" width="9.140625" style="102"/>
    <col min="2052" max="2052" width="10.7109375" style="102" bestFit="1" customWidth="1"/>
    <col min="2053" max="2053" width="6.85546875" style="102" bestFit="1" customWidth="1"/>
    <col min="2054" max="2054" width="9.140625" style="102"/>
    <col min="2055" max="2055" width="1.28515625" style="102" customWidth="1"/>
    <col min="2056" max="2056" width="10.42578125" style="102" customWidth="1"/>
    <col min="2057" max="2057" width="10.5703125" style="102" customWidth="1"/>
    <col min="2058" max="2061" width="9.42578125" style="102" customWidth="1"/>
    <col min="2062" max="2062" width="10.28515625" style="102" bestFit="1" customWidth="1"/>
    <col min="2063" max="2063" width="10.42578125" style="102" customWidth="1"/>
    <col min="2064" max="2064" width="11.7109375" style="102" customWidth="1"/>
    <col min="2065" max="2065" width="11" style="102" customWidth="1"/>
    <col min="2066" max="2066" width="10.85546875" style="102" customWidth="1"/>
    <col min="2067" max="2067" width="11.42578125" style="102" customWidth="1"/>
    <col min="2068" max="2305" width="9.140625" style="102"/>
    <col min="2306" max="2306" width="59.5703125" style="102" bestFit="1" customWidth="1"/>
    <col min="2307" max="2307" width="9.140625" style="102"/>
    <col min="2308" max="2308" width="10.7109375" style="102" bestFit="1" customWidth="1"/>
    <col min="2309" max="2309" width="6.85546875" style="102" bestFit="1" customWidth="1"/>
    <col min="2310" max="2310" width="9.140625" style="102"/>
    <col min="2311" max="2311" width="1.28515625" style="102" customWidth="1"/>
    <col min="2312" max="2312" width="10.42578125" style="102" customWidth="1"/>
    <col min="2313" max="2313" width="10.5703125" style="102" customWidth="1"/>
    <col min="2314" max="2317" width="9.42578125" style="102" customWidth="1"/>
    <col min="2318" max="2318" width="10.28515625" style="102" bestFit="1" customWidth="1"/>
    <col min="2319" max="2319" width="10.42578125" style="102" customWidth="1"/>
    <col min="2320" max="2320" width="11.7109375" style="102" customWidth="1"/>
    <col min="2321" max="2321" width="11" style="102" customWidth="1"/>
    <col min="2322" max="2322" width="10.85546875" style="102" customWidth="1"/>
    <col min="2323" max="2323" width="11.42578125" style="102" customWidth="1"/>
    <col min="2324" max="2561" width="9.140625" style="102"/>
    <col min="2562" max="2562" width="59.5703125" style="102" bestFit="1" customWidth="1"/>
    <col min="2563" max="2563" width="9.140625" style="102"/>
    <col min="2564" max="2564" width="10.7109375" style="102" bestFit="1" customWidth="1"/>
    <col min="2565" max="2565" width="6.85546875" style="102" bestFit="1" customWidth="1"/>
    <col min="2566" max="2566" width="9.140625" style="102"/>
    <col min="2567" max="2567" width="1.28515625" style="102" customWidth="1"/>
    <col min="2568" max="2568" width="10.42578125" style="102" customWidth="1"/>
    <col min="2569" max="2569" width="10.5703125" style="102" customWidth="1"/>
    <col min="2570" max="2573" width="9.42578125" style="102" customWidth="1"/>
    <col min="2574" max="2574" width="10.28515625" style="102" bestFit="1" customWidth="1"/>
    <col min="2575" max="2575" width="10.42578125" style="102" customWidth="1"/>
    <col min="2576" max="2576" width="11.7109375" style="102" customWidth="1"/>
    <col min="2577" max="2577" width="11" style="102" customWidth="1"/>
    <col min="2578" max="2578" width="10.85546875" style="102" customWidth="1"/>
    <col min="2579" max="2579" width="11.42578125" style="102" customWidth="1"/>
    <col min="2580" max="2817" width="9.140625" style="102"/>
    <col min="2818" max="2818" width="59.5703125" style="102" bestFit="1" customWidth="1"/>
    <col min="2819" max="2819" width="9.140625" style="102"/>
    <col min="2820" max="2820" width="10.7109375" style="102" bestFit="1" customWidth="1"/>
    <col min="2821" max="2821" width="6.85546875" style="102" bestFit="1" customWidth="1"/>
    <col min="2822" max="2822" width="9.140625" style="102"/>
    <col min="2823" max="2823" width="1.28515625" style="102" customWidth="1"/>
    <col min="2824" max="2824" width="10.42578125" style="102" customWidth="1"/>
    <col min="2825" max="2825" width="10.5703125" style="102" customWidth="1"/>
    <col min="2826" max="2829" width="9.42578125" style="102" customWidth="1"/>
    <col min="2830" max="2830" width="10.28515625" style="102" bestFit="1" customWidth="1"/>
    <col min="2831" max="2831" width="10.42578125" style="102" customWidth="1"/>
    <col min="2832" max="2832" width="11.7109375" style="102" customWidth="1"/>
    <col min="2833" max="2833" width="11" style="102" customWidth="1"/>
    <col min="2834" max="2834" width="10.85546875" style="102" customWidth="1"/>
    <col min="2835" max="2835" width="11.42578125" style="102" customWidth="1"/>
    <col min="2836" max="3073" width="9.140625" style="102"/>
    <col min="3074" max="3074" width="59.5703125" style="102" bestFit="1" customWidth="1"/>
    <col min="3075" max="3075" width="9.140625" style="102"/>
    <col min="3076" max="3076" width="10.7109375" style="102" bestFit="1" customWidth="1"/>
    <col min="3077" max="3077" width="6.85546875" style="102" bestFit="1" customWidth="1"/>
    <col min="3078" max="3078" width="9.140625" style="102"/>
    <col min="3079" max="3079" width="1.28515625" style="102" customWidth="1"/>
    <col min="3080" max="3080" width="10.42578125" style="102" customWidth="1"/>
    <col min="3081" max="3081" width="10.5703125" style="102" customWidth="1"/>
    <col min="3082" max="3085" width="9.42578125" style="102" customWidth="1"/>
    <col min="3086" max="3086" width="10.28515625" style="102" bestFit="1" customWidth="1"/>
    <col min="3087" max="3087" width="10.42578125" style="102" customWidth="1"/>
    <col min="3088" max="3088" width="11.7109375" style="102" customWidth="1"/>
    <col min="3089" max="3089" width="11" style="102" customWidth="1"/>
    <col min="3090" max="3090" width="10.85546875" style="102" customWidth="1"/>
    <col min="3091" max="3091" width="11.42578125" style="102" customWidth="1"/>
    <col min="3092" max="3329" width="9.140625" style="102"/>
    <col min="3330" max="3330" width="59.5703125" style="102" bestFit="1" customWidth="1"/>
    <col min="3331" max="3331" width="9.140625" style="102"/>
    <col min="3332" max="3332" width="10.7109375" style="102" bestFit="1" customWidth="1"/>
    <col min="3333" max="3333" width="6.85546875" style="102" bestFit="1" customWidth="1"/>
    <col min="3334" max="3334" width="9.140625" style="102"/>
    <col min="3335" max="3335" width="1.28515625" style="102" customWidth="1"/>
    <col min="3336" max="3336" width="10.42578125" style="102" customWidth="1"/>
    <col min="3337" max="3337" width="10.5703125" style="102" customWidth="1"/>
    <col min="3338" max="3341" width="9.42578125" style="102" customWidth="1"/>
    <col min="3342" max="3342" width="10.28515625" style="102" bestFit="1" customWidth="1"/>
    <col min="3343" max="3343" width="10.42578125" style="102" customWidth="1"/>
    <col min="3344" max="3344" width="11.7109375" style="102" customWidth="1"/>
    <col min="3345" max="3345" width="11" style="102" customWidth="1"/>
    <col min="3346" max="3346" width="10.85546875" style="102" customWidth="1"/>
    <col min="3347" max="3347" width="11.42578125" style="102" customWidth="1"/>
    <col min="3348" max="3585" width="9.140625" style="102"/>
    <col min="3586" max="3586" width="59.5703125" style="102" bestFit="1" customWidth="1"/>
    <col min="3587" max="3587" width="9.140625" style="102"/>
    <col min="3588" max="3588" width="10.7109375" style="102" bestFit="1" customWidth="1"/>
    <col min="3589" max="3589" width="6.85546875" style="102" bestFit="1" customWidth="1"/>
    <col min="3590" max="3590" width="9.140625" style="102"/>
    <col min="3591" max="3591" width="1.28515625" style="102" customWidth="1"/>
    <col min="3592" max="3592" width="10.42578125" style="102" customWidth="1"/>
    <col min="3593" max="3593" width="10.5703125" style="102" customWidth="1"/>
    <col min="3594" max="3597" width="9.42578125" style="102" customWidth="1"/>
    <col min="3598" max="3598" width="10.28515625" style="102" bestFit="1" customWidth="1"/>
    <col min="3599" max="3599" width="10.42578125" style="102" customWidth="1"/>
    <col min="3600" max="3600" width="11.7109375" style="102" customWidth="1"/>
    <col min="3601" max="3601" width="11" style="102" customWidth="1"/>
    <col min="3602" max="3602" width="10.85546875" style="102" customWidth="1"/>
    <col min="3603" max="3603" width="11.42578125" style="102" customWidth="1"/>
    <col min="3604" max="3841" width="9.140625" style="102"/>
    <col min="3842" max="3842" width="59.5703125" style="102" bestFit="1" customWidth="1"/>
    <col min="3843" max="3843" width="9.140625" style="102"/>
    <col min="3844" max="3844" width="10.7109375" style="102" bestFit="1" customWidth="1"/>
    <col min="3845" max="3845" width="6.85546875" style="102" bestFit="1" customWidth="1"/>
    <col min="3846" max="3846" width="9.140625" style="102"/>
    <col min="3847" max="3847" width="1.28515625" style="102" customWidth="1"/>
    <col min="3848" max="3848" width="10.42578125" style="102" customWidth="1"/>
    <col min="3849" max="3849" width="10.5703125" style="102" customWidth="1"/>
    <col min="3850" max="3853" width="9.42578125" style="102" customWidth="1"/>
    <col min="3854" max="3854" width="10.28515625" style="102" bestFit="1" customWidth="1"/>
    <col min="3855" max="3855" width="10.42578125" style="102" customWidth="1"/>
    <col min="3856" max="3856" width="11.7109375" style="102" customWidth="1"/>
    <col min="3857" max="3857" width="11" style="102" customWidth="1"/>
    <col min="3858" max="3858" width="10.85546875" style="102" customWidth="1"/>
    <col min="3859" max="3859" width="11.42578125" style="102" customWidth="1"/>
    <col min="3860" max="4097" width="9.140625" style="102"/>
    <col min="4098" max="4098" width="59.5703125" style="102" bestFit="1" customWidth="1"/>
    <col min="4099" max="4099" width="9.140625" style="102"/>
    <col min="4100" max="4100" width="10.7109375" style="102" bestFit="1" customWidth="1"/>
    <col min="4101" max="4101" width="6.85546875" style="102" bestFit="1" customWidth="1"/>
    <col min="4102" max="4102" width="9.140625" style="102"/>
    <col min="4103" max="4103" width="1.28515625" style="102" customWidth="1"/>
    <col min="4104" max="4104" width="10.42578125" style="102" customWidth="1"/>
    <col min="4105" max="4105" width="10.5703125" style="102" customWidth="1"/>
    <col min="4106" max="4109" width="9.42578125" style="102" customWidth="1"/>
    <col min="4110" max="4110" width="10.28515625" style="102" bestFit="1" customWidth="1"/>
    <col min="4111" max="4111" width="10.42578125" style="102" customWidth="1"/>
    <col min="4112" max="4112" width="11.7109375" style="102" customWidth="1"/>
    <col min="4113" max="4113" width="11" style="102" customWidth="1"/>
    <col min="4114" max="4114" width="10.85546875" style="102" customWidth="1"/>
    <col min="4115" max="4115" width="11.42578125" style="102" customWidth="1"/>
    <col min="4116" max="4353" width="9.140625" style="102"/>
    <col min="4354" max="4354" width="59.5703125" style="102" bestFit="1" customWidth="1"/>
    <col min="4355" max="4355" width="9.140625" style="102"/>
    <col min="4356" max="4356" width="10.7109375" style="102" bestFit="1" customWidth="1"/>
    <col min="4357" max="4357" width="6.85546875" style="102" bestFit="1" customWidth="1"/>
    <col min="4358" max="4358" width="9.140625" style="102"/>
    <col min="4359" max="4359" width="1.28515625" style="102" customWidth="1"/>
    <col min="4360" max="4360" width="10.42578125" style="102" customWidth="1"/>
    <col min="4361" max="4361" width="10.5703125" style="102" customWidth="1"/>
    <col min="4362" max="4365" width="9.42578125" style="102" customWidth="1"/>
    <col min="4366" max="4366" width="10.28515625" style="102" bestFit="1" customWidth="1"/>
    <col min="4367" max="4367" width="10.42578125" style="102" customWidth="1"/>
    <col min="4368" max="4368" width="11.7109375" style="102" customWidth="1"/>
    <col min="4369" max="4369" width="11" style="102" customWidth="1"/>
    <col min="4370" max="4370" width="10.85546875" style="102" customWidth="1"/>
    <col min="4371" max="4371" width="11.42578125" style="102" customWidth="1"/>
    <col min="4372" max="4609" width="9.140625" style="102"/>
    <col min="4610" max="4610" width="59.5703125" style="102" bestFit="1" customWidth="1"/>
    <col min="4611" max="4611" width="9.140625" style="102"/>
    <col min="4612" max="4612" width="10.7109375" style="102" bestFit="1" customWidth="1"/>
    <col min="4613" max="4613" width="6.85546875" style="102" bestFit="1" customWidth="1"/>
    <col min="4614" max="4614" width="9.140625" style="102"/>
    <col min="4615" max="4615" width="1.28515625" style="102" customWidth="1"/>
    <col min="4616" max="4616" width="10.42578125" style="102" customWidth="1"/>
    <col min="4617" max="4617" width="10.5703125" style="102" customWidth="1"/>
    <col min="4618" max="4621" width="9.42578125" style="102" customWidth="1"/>
    <col min="4622" max="4622" width="10.28515625" style="102" bestFit="1" customWidth="1"/>
    <col min="4623" max="4623" width="10.42578125" style="102" customWidth="1"/>
    <col min="4624" max="4624" width="11.7109375" style="102" customWidth="1"/>
    <col min="4625" max="4625" width="11" style="102" customWidth="1"/>
    <col min="4626" max="4626" width="10.85546875" style="102" customWidth="1"/>
    <col min="4627" max="4627" width="11.42578125" style="102" customWidth="1"/>
    <col min="4628" max="4865" width="9.140625" style="102"/>
    <col min="4866" max="4866" width="59.5703125" style="102" bestFit="1" customWidth="1"/>
    <col min="4867" max="4867" width="9.140625" style="102"/>
    <col min="4868" max="4868" width="10.7109375" style="102" bestFit="1" customWidth="1"/>
    <col min="4869" max="4869" width="6.85546875" style="102" bestFit="1" customWidth="1"/>
    <col min="4870" max="4870" width="9.140625" style="102"/>
    <col min="4871" max="4871" width="1.28515625" style="102" customWidth="1"/>
    <col min="4872" max="4872" width="10.42578125" style="102" customWidth="1"/>
    <col min="4873" max="4873" width="10.5703125" style="102" customWidth="1"/>
    <col min="4874" max="4877" width="9.42578125" style="102" customWidth="1"/>
    <col min="4878" max="4878" width="10.28515625" style="102" bestFit="1" customWidth="1"/>
    <col min="4879" max="4879" width="10.42578125" style="102" customWidth="1"/>
    <col min="4880" max="4880" width="11.7109375" style="102" customWidth="1"/>
    <col min="4881" max="4881" width="11" style="102" customWidth="1"/>
    <col min="4882" max="4882" width="10.85546875" style="102" customWidth="1"/>
    <col min="4883" max="4883" width="11.42578125" style="102" customWidth="1"/>
    <col min="4884" max="5121" width="9.140625" style="102"/>
    <col min="5122" max="5122" width="59.5703125" style="102" bestFit="1" customWidth="1"/>
    <col min="5123" max="5123" width="9.140625" style="102"/>
    <col min="5124" max="5124" width="10.7109375" style="102" bestFit="1" customWidth="1"/>
    <col min="5125" max="5125" width="6.85546875" style="102" bestFit="1" customWidth="1"/>
    <col min="5126" max="5126" width="9.140625" style="102"/>
    <col min="5127" max="5127" width="1.28515625" style="102" customWidth="1"/>
    <col min="5128" max="5128" width="10.42578125" style="102" customWidth="1"/>
    <col min="5129" max="5129" width="10.5703125" style="102" customWidth="1"/>
    <col min="5130" max="5133" width="9.42578125" style="102" customWidth="1"/>
    <col min="5134" max="5134" width="10.28515625" style="102" bestFit="1" customWidth="1"/>
    <col min="5135" max="5135" width="10.42578125" style="102" customWidth="1"/>
    <col min="5136" max="5136" width="11.7109375" style="102" customWidth="1"/>
    <col min="5137" max="5137" width="11" style="102" customWidth="1"/>
    <col min="5138" max="5138" width="10.85546875" style="102" customWidth="1"/>
    <col min="5139" max="5139" width="11.42578125" style="102" customWidth="1"/>
    <col min="5140" max="5377" width="9.140625" style="102"/>
    <col min="5378" max="5378" width="59.5703125" style="102" bestFit="1" customWidth="1"/>
    <col min="5379" max="5379" width="9.140625" style="102"/>
    <col min="5380" max="5380" width="10.7109375" style="102" bestFit="1" customWidth="1"/>
    <col min="5381" max="5381" width="6.85546875" style="102" bestFit="1" customWidth="1"/>
    <col min="5382" max="5382" width="9.140625" style="102"/>
    <col min="5383" max="5383" width="1.28515625" style="102" customWidth="1"/>
    <col min="5384" max="5384" width="10.42578125" style="102" customWidth="1"/>
    <col min="5385" max="5385" width="10.5703125" style="102" customWidth="1"/>
    <col min="5386" max="5389" width="9.42578125" style="102" customWidth="1"/>
    <col min="5390" max="5390" width="10.28515625" style="102" bestFit="1" customWidth="1"/>
    <col min="5391" max="5391" width="10.42578125" style="102" customWidth="1"/>
    <col min="5392" max="5392" width="11.7109375" style="102" customWidth="1"/>
    <col min="5393" max="5393" width="11" style="102" customWidth="1"/>
    <col min="5394" max="5394" width="10.85546875" style="102" customWidth="1"/>
    <col min="5395" max="5395" width="11.42578125" style="102" customWidth="1"/>
    <col min="5396" max="5633" width="9.140625" style="102"/>
    <col min="5634" max="5634" width="59.5703125" style="102" bestFit="1" customWidth="1"/>
    <col min="5635" max="5635" width="9.140625" style="102"/>
    <col min="5636" max="5636" width="10.7109375" style="102" bestFit="1" customWidth="1"/>
    <col min="5637" max="5637" width="6.85546875" style="102" bestFit="1" customWidth="1"/>
    <col min="5638" max="5638" width="9.140625" style="102"/>
    <col min="5639" max="5639" width="1.28515625" style="102" customWidth="1"/>
    <col min="5640" max="5640" width="10.42578125" style="102" customWidth="1"/>
    <col min="5641" max="5641" width="10.5703125" style="102" customWidth="1"/>
    <col min="5642" max="5645" width="9.42578125" style="102" customWidth="1"/>
    <col min="5646" max="5646" width="10.28515625" style="102" bestFit="1" customWidth="1"/>
    <col min="5647" max="5647" width="10.42578125" style="102" customWidth="1"/>
    <col min="5648" max="5648" width="11.7109375" style="102" customWidth="1"/>
    <col min="5649" max="5649" width="11" style="102" customWidth="1"/>
    <col min="5650" max="5650" width="10.85546875" style="102" customWidth="1"/>
    <col min="5651" max="5651" width="11.42578125" style="102" customWidth="1"/>
    <col min="5652" max="5889" width="9.140625" style="102"/>
    <col min="5890" max="5890" width="59.5703125" style="102" bestFit="1" customWidth="1"/>
    <col min="5891" max="5891" width="9.140625" style="102"/>
    <col min="5892" max="5892" width="10.7109375" style="102" bestFit="1" customWidth="1"/>
    <col min="5893" max="5893" width="6.85546875" style="102" bestFit="1" customWidth="1"/>
    <col min="5894" max="5894" width="9.140625" style="102"/>
    <col min="5895" max="5895" width="1.28515625" style="102" customWidth="1"/>
    <col min="5896" max="5896" width="10.42578125" style="102" customWidth="1"/>
    <col min="5897" max="5897" width="10.5703125" style="102" customWidth="1"/>
    <col min="5898" max="5901" width="9.42578125" style="102" customWidth="1"/>
    <col min="5902" max="5902" width="10.28515625" style="102" bestFit="1" customWidth="1"/>
    <col min="5903" max="5903" width="10.42578125" style="102" customWidth="1"/>
    <col min="5904" max="5904" width="11.7109375" style="102" customWidth="1"/>
    <col min="5905" max="5905" width="11" style="102" customWidth="1"/>
    <col min="5906" max="5906" width="10.85546875" style="102" customWidth="1"/>
    <col min="5907" max="5907" width="11.42578125" style="102" customWidth="1"/>
    <col min="5908" max="6145" width="9.140625" style="102"/>
    <col min="6146" max="6146" width="59.5703125" style="102" bestFit="1" customWidth="1"/>
    <col min="6147" max="6147" width="9.140625" style="102"/>
    <col min="6148" max="6148" width="10.7109375" style="102" bestFit="1" customWidth="1"/>
    <col min="6149" max="6149" width="6.85546875" style="102" bestFit="1" customWidth="1"/>
    <col min="6150" max="6150" width="9.140625" style="102"/>
    <col min="6151" max="6151" width="1.28515625" style="102" customWidth="1"/>
    <col min="6152" max="6152" width="10.42578125" style="102" customWidth="1"/>
    <col min="6153" max="6153" width="10.5703125" style="102" customWidth="1"/>
    <col min="6154" max="6157" width="9.42578125" style="102" customWidth="1"/>
    <col min="6158" max="6158" width="10.28515625" style="102" bestFit="1" customWidth="1"/>
    <col min="6159" max="6159" width="10.42578125" style="102" customWidth="1"/>
    <col min="6160" max="6160" width="11.7109375" style="102" customWidth="1"/>
    <col min="6161" max="6161" width="11" style="102" customWidth="1"/>
    <col min="6162" max="6162" width="10.85546875" style="102" customWidth="1"/>
    <col min="6163" max="6163" width="11.42578125" style="102" customWidth="1"/>
    <col min="6164" max="6401" width="9.140625" style="102"/>
    <col min="6402" max="6402" width="59.5703125" style="102" bestFit="1" customWidth="1"/>
    <col min="6403" max="6403" width="9.140625" style="102"/>
    <col min="6404" max="6404" width="10.7109375" style="102" bestFit="1" customWidth="1"/>
    <col min="6405" max="6405" width="6.85546875" style="102" bestFit="1" customWidth="1"/>
    <col min="6406" max="6406" width="9.140625" style="102"/>
    <col min="6407" max="6407" width="1.28515625" style="102" customWidth="1"/>
    <col min="6408" max="6408" width="10.42578125" style="102" customWidth="1"/>
    <col min="6409" max="6409" width="10.5703125" style="102" customWidth="1"/>
    <col min="6410" max="6413" width="9.42578125" style="102" customWidth="1"/>
    <col min="6414" max="6414" width="10.28515625" style="102" bestFit="1" customWidth="1"/>
    <col min="6415" max="6415" width="10.42578125" style="102" customWidth="1"/>
    <col min="6416" max="6416" width="11.7109375" style="102" customWidth="1"/>
    <col min="6417" max="6417" width="11" style="102" customWidth="1"/>
    <col min="6418" max="6418" width="10.85546875" style="102" customWidth="1"/>
    <col min="6419" max="6419" width="11.42578125" style="102" customWidth="1"/>
    <col min="6420" max="6657" width="9.140625" style="102"/>
    <col min="6658" max="6658" width="59.5703125" style="102" bestFit="1" customWidth="1"/>
    <col min="6659" max="6659" width="9.140625" style="102"/>
    <col min="6660" max="6660" width="10.7109375" style="102" bestFit="1" customWidth="1"/>
    <col min="6661" max="6661" width="6.85546875" style="102" bestFit="1" customWidth="1"/>
    <col min="6662" max="6662" width="9.140625" style="102"/>
    <col min="6663" max="6663" width="1.28515625" style="102" customWidth="1"/>
    <col min="6664" max="6664" width="10.42578125" style="102" customWidth="1"/>
    <col min="6665" max="6665" width="10.5703125" style="102" customWidth="1"/>
    <col min="6666" max="6669" width="9.42578125" style="102" customWidth="1"/>
    <col min="6670" max="6670" width="10.28515625" style="102" bestFit="1" customWidth="1"/>
    <col min="6671" max="6671" width="10.42578125" style="102" customWidth="1"/>
    <col min="6672" max="6672" width="11.7109375" style="102" customWidth="1"/>
    <col min="6673" max="6673" width="11" style="102" customWidth="1"/>
    <col min="6674" max="6674" width="10.85546875" style="102" customWidth="1"/>
    <col min="6675" max="6675" width="11.42578125" style="102" customWidth="1"/>
    <col min="6676" max="6913" width="9.140625" style="102"/>
    <col min="6914" max="6914" width="59.5703125" style="102" bestFit="1" customWidth="1"/>
    <col min="6915" max="6915" width="9.140625" style="102"/>
    <col min="6916" max="6916" width="10.7109375" style="102" bestFit="1" customWidth="1"/>
    <col min="6917" max="6917" width="6.85546875" style="102" bestFit="1" customWidth="1"/>
    <col min="6918" max="6918" width="9.140625" style="102"/>
    <col min="6919" max="6919" width="1.28515625" style="102" customWidth="1"/>
    <col min="6920" max="6920" width="10.42578125" style="102" customWidth="1"/>
    <col min="6921" max="6921" width="10.5703125" style="102" customWidth="1"/>
    <col min="6922" max="6925" width="9.42578125" style="102" customWidth="1"/>
    <col min="6926" max="6926" width="10.28515625" style="102" bestFit="1" customWidth="1"/>
    <col min="6927" max="6927" width="10.42578125" style="102" customWidth="1"/>
    <col min="6928" max="6928" width="11.7109375" style="102" customWidth="1"/>
    <col min="6929" max="6929" width="11" style="102" customWidth="1"/>
    <col min="6930" max="6930" width="10.85546875" style="102" customWidth="1"/>
    <col min="6931" max="6931" width="11.42578125" style="102" customWidth="1"/>
    <col min="6932" max="7169" width="9.140625" style="102"/>
    <col min="7170" max="7170" width="59.5703125" style="102" bestFit="1" customWidth="1"/>
    <col min="7171" max="7171" width="9.140625" style="102"/>
    <col min="7172" max="7172" width="10.7109375" style="102" bestFit="1" customWidth="1"/>
    <col min="7173" max="7173" width="6.85546875" style="102" bestFit="1" customWidth="1"/>
    <col min="7174" max="7174" width="9.140625" style="102"/>
    <col min="7175" max="7175" width="1.28515625" style="102" customWidth="1"/>
    <col min="7176" max="7176" width="10.42578125" style="102" customWidth="1"/>
    <col min="7177" max="7177" width="10.5703125" style="102" customWidth="1"/>
    <col min="7178" max="7181" width="9.42578125" style="102" customWidth="1"/>
    <col min="7182" max="7182" width="10.28515625" style="102" bestFit="1" customWidth="1"/>
    <col min="7183" max="7183" width="10.42578125" style="102" customWidth="1"/>
    <col min="7184" max="7184" width="11.7109375" style="102" customWidth="1"/>
    <col min="7185" max="7185" width="11" style="102" customWidth="1"/>
    <col min="7186" max="7186" width="10.85546875" style="102" customWidth="1"/>
    <col min="7187" max="7187" width="11.42578125" style="102" customWidth="1"/>
    <col min="7188" max="7425" width="9.140625" style="102"/>
    <col min="7426" max="7426" width="59.5703125" style="102" bestFit="1" customWidth="1"/>
    <col min="7427" max="7427" width="9.140625" style="102"/>
    <col min="7428" max="7428" width="10.7109375" style="102" bestFit="1" customWidth="1"/>
    <col min="7429" max="7429" width="6.85546875" style="102" bestFit="1" customWidth="1"/>
    <col min="7430" max="7430" width="9.140625" style="102"/>
    <col min="7431" max="7431" width="1.28515625" style="102" customWidth="1"/>
    <col min="7432" max="7432" width="10.42578125" style="102" customWidth="1"/>
    <col min="7433" max="7433" width="10.5703125" style="102" customWidth="1"/>
    <col min="7434" max="7437" width="9.42578125" style="102" customWidth="1"/>
    <col min="7438" max="7438" width="10.28515625" style="102" bestFit="1" customWidth="1"/>
    <col min="7439" max="7439" width="10.42578125" style="102" customWidth="1"/>
    <col min="7440" max="7440" width="11.7109375" style="102" customWidth="1"/>
    <col min="7441" max="7441" width="11" style="102" customWidth="1"/>
    <col min="7442" max="7442" width="10.85546875" style="102" customWidth="1"/>
    <col min="7443" max="7443" width="11.42578125" style="102" customWidth="1"/>
    <col min="7444" max="7681" width="9.140625" style="102"/>
    <col min="7682" max="7682" width="59.5703125" style="102" bestFit="1" customWidth="1"/>
    <col min="7683" max="7683" width="9.140625" style="102"/>
    <col min="7684" max="7684" width="10.7109375" style="102" bestFit="1" customWidth="1"/>
    <col min="7685" max="7685" width="6.85546875" style="102" bestFit="1" customWidth="1"/>
    <col min="7686" max="7686" width="9.140625" style="102"/>
    <col min="7687" max="7687" width="1.28515625" style="102" customWidth="1"/>
    <col min="7688" max="7688" width="10.42578125" style="102" customWidth="1"/>
    <col min="7689" max="7689" width="10.5703125" style="102" customWidth="1"/>
    <col min="7690" max="7693" width="9.42578125" style="102" customWidth="1"/>
    <col min="7694" max="7694" width="10.28515625" style="102" bestFit="1" customWidth="1"/>
    <col min="7695" max="7695" width="10.42578125" style="102" customWidth="1"/>
    <col min="7696" max="7696" width="11.7109375" style="102" customWidth="1"/>
    <col min="7697" max="7697" width="11" style="102" customWidth="1"/>
    <col min="7698" max="7698" width="10.85546875" style="102" customWidth="1"/>
    <col min="7699" max="7699" width="11.42578125" style="102" customWidth="1"/>
    <col min="7700" max="7937" width="9.140625" style="102"/>
    <col min="7938" max="7938" width="59.5703125" style="102" bestFit="1" customWidth="1"/>
    <col min="7939" max="7939" width="9.140625" style="102"/>
    <col min="7940" max="7940" width="10.7109375" style="102" bestFit="1" customWidth="1"/>
    <col min="7941" max="7941" width="6.85546875" style="102" bestFit="1" customWidth="1"/>
    <col min="7942" max="7942" width="9.140625" style="102"/>
    <col min="7943" max="7943" width="1.28515625" style="102" customWidth="1"/>
    <col min="7944" max="7944" width="10.42578125" style="102" customWidth="1"/>
    <col min="7945" max="7945" width="10.5703125" style="102" customWidth="1"/>
    <col min="7946" max="7949" width="9.42578125" style="102" customWidth="1"/>
    <col min="7950" max="7950" width="10.28515625" style="102" bestFit="1" customWidth="1"/>
    <col min="7951" max="7951" width="10.42578125" style="102" customWidth="1"/>
    <col min="7952" max="7952" width="11.7109375" style="102" customWidth="1"/>
    <col min="7953" max="7953" width="11" style="102" customWidth="1"/>
    <col min="7954" max="7954" width="10.85546875" style="102" customWidth="1"/>
    <col min="7955" max="7955" width="11.42578125" style="102" customWidth="1"/>
    <col min="7956" max="8193" width="9.140625" style="102"/>
    <col min="8194" max="8194" width="59.5703125" style="102" bestFit="1" customWidth="1"/>
    <col min="8195" max="8195" width="9.140625" style="102"/>
    <col min="8196" max="8196" width="10.7109375" style="102" bestFit="1" customWidth="1"/>
    <col min="8197" max="8197" width="6.85546875" style="102" bestFit="1" customWidth="1"/>
    <col min="8198" max="8198" width="9.140625" style="102"/>
    <col min="8199" max="8199" width="1.28515625" style="102" customWidth="1"/>
    <col min="8200" max="8200" width="10.42578125" style="102" customWidth="1"/>
    <col min="8201" max="8201" width="10.5703125" style="102" customWidth="1"/>
    <col min="8202" max="8205" width="9.42578125" style="102" customWidth="1"/>
    <col min="8206" max="8206" width="10.28515625" style="102" bestFit="1" customWidth="1"/>
    <col min="8207" max="8207" width="10.42578125" style="102" customWidth="1"/>
    <col min="8208" max="8208" width="11.7109375" style="102" customWidth="1"/>
    <col min="8209" max="8209" width="11" style="102" customWidth="1"/>
    <col min="8210" max="8210" width="10.85546875" style="102" customWidth="1"/>
    <col min="8211" max="8211" width="11.42578125" style="102" customWidth="1"/>
    <col min="8212" max="8449" width="9.140625" style="102"/>
    <col min="8450" max="8450" width="59.5703125" style="102" bestFit="1" customWidth="1"/>
    <col min="8451" max="8451" width="9.140625" style="102"/>
    <col min="8452" max="8452" width="10.7109375" style="102" bestFit="1" customWidth="1"/>
    <col min="8453" max="8453" width="6.85546875" style="102" bestFit="1" customWidth="1"/>
    <col min="8454" max="8454" width="9.140625" style="102"/>
    <col min="8455" max="8455" width="1.28515625" style="102" customWidth="1"/>
    <col min="8456" max="8456" width="10.42578125" style="102" customWidth="1"/>
    <col min="8457" max="8457" width="10.5703125" style="102" customWidth="1"/>
    <col min="8458" max="8461" width="9.42578125" style="102" customWidth="1"/>
    <col min="8462" max="8462" width="10.28515625" style="102" bestFit="1" customWidth="1"/>
    <col min="8463" max="8463" width="10.42578125" style="102" customWidth="1"/>
    <col min="8464" max="8464" width="11.7109375" style="102" customWidth="1"/>
    <col min="8465" max="8465" width="11" style="102" customWidth="1"/>
    <col min="8466" max="8466" width="10.85546875" style="102" customWidth="1"/>
    <col min="8467" max="8467" width="11.42578125" style="102" customWidth="1"/>
    <col min="8468" max="8705" width="9.140625" style="102"/>
    <col min="8706" max="8706" width="59.5703125" style="102" bestFit="1" customWidth="1"/>
    <col min="8707" max="8707" width="9.140625" style="102"/>
    <col min="8708" max="8708" width="10.7109375" style="102" bestFit="1" customWidth="1"/>
    <col min="8709" max="8709" width="6.85546875" style="102" bestFit="1" customWidth="1"/>
    <col min="8710" max="8710" width="9.140625" style="102"/>
    <col min="8711" max="8711" width="1.28515625" style="102" customWidth="1"/>
    <col min="8712" max="8712" width="10.42578125" style="102" customWidth="1"/>
    <col min="8713" max="8713" width="10.5703125" style="102" customWidth="1"/>
    <col min="8714" max="8717" width="9.42578125" style="102" customWidth="1"/>
    <col min="8718" max="8718" width="10.28515625" style="102" bestFit="1" customWidth="1"/>
    <col min="8719" max="8719" width="10.42578125" style="102" customWidth="1"/>
    <col min="8720" max="8720" width="11.7109375" style="102" customWidth="1"/>
    <col min="8721" max="8721" width="11" style="102" customWidth="1"/>
    <col min="8722" max="8722" width="10.85546875" style="102" customWidth="1"/>
    <col min="8723" max="8723" width="11.42578125" style="102" customWidth="1"/>
    <col min="8724" max="8961" width="9.140625" style="102"/>
    <col min="8962" max="8962" width="59.5703125" style="102" bestFit="1" customWidth="1"/>
    <col min="8963" max="8963" width="9.140625" style="102"/>
    <col min="8964" max="8964" width="10.7109375" style="102" bestFit="1" customWidth="1"/>
    <col min="8965" max="8965" width="6.85546875" style="102" bestFit="1" customWidth="1"/>
    <col min="8966" max="8966" width="9.140625" style="102"/>
    <col min="8967" max="8967" width="1.28515625" style="102" customWidth="1"/>
    <col min="8968" max="8968" width="10.42578125" style="102" customWidth="1"/>
    <col min="8969" max="8969" width="10.5703125" style="102" customWidth="1"/>
    <col min="8970" max="8973" width="9.42578125" style="102" customWidth="1"/>
    <col min="8974" max="8974" width="10.28515625" style="102" bestFit="1" customWidth="1"/>
    <col min="8975" max="8975" width="10.42578125" style="102" customWidth="1"/>
    <col min="8976" max="8976" width="11.7109375" style="102" customWidth="1"/>
    <col min="8977" max="8977" width="11" style="102" customWidth="1"/>
    <col min="8978" max="8978" width="10.85546875" style="102" customWidth="1"/>
    <col min="8979" max="8979" width="11.42578125" style="102" customWidth="1"/>
    <col min="8980" max="9217" width="9.140625" style="102"/>
    <col min="9218" max="9218" width="59.5703125" style="102" bestFit="1" customWidth="1"/>
    <col min="9219" max="9219" width="9.140625" style="102"/>
    <col min="9220" max="9220" width="10.7109375" style="102" bestFit="1" customWidth="1"/>
    <col min="9221" max="9221" width="6.85546875" style="102" bestFit="1" customWidth="1"/>
    <col min="9222" max="9222" width="9.140625" style="102"/>
    <col min="9223" max="9223" width="1.28515625" style="102" customWidth="1"/>
    <col min="9224" max="9224" width="10.42578125" style="102" customWidth="1"/>
    <col min="9225" max="9225" width="10.5703125" style="102" customWidth="1"/>
    <col min="9226" max="9229" width="9.42578125" style="102" customWidth="1"/>
    <col min="9230" max="9230" width="10.28515625" style="102" bestFit="1" customWidth="1"/>
    <col min="9231" max="9231" width="10.42578125" style="102" customWidth="1"/>
    <col min="9232" max="9232" width="11.7109375" style="102" customWidth="1"/>
    <col min="9233" max="9233" width="11" style="102" customWidth="1"/>
    <col min="9234" max="9234" width="10.85546875" style="102" customWidth="1"/>
    <col min="9235" max="9235" width="11.42578125" style="102" customWidth="1"/>
    <col min="9236" max="9473" width="9.140625" style="102"/>
    <col min="9474" max="9474" width="59.5703125" style="102" bestFit="1" customWidth="1"/>
    <col min="9475" max="9475" width="9.140625" style="102"/>
    <col min="9476" max="9476" width="10.7109375" style="102" bestFit="1" customWidth="1"/>
    <col min="9477" max="9477" width="6.85546875" style="102" bestFit="1" customWidth="1"/>
    <col min="9478" max="9478" width="9.140625" style="102"/>
    <col min="9479" max="9479" width="1.28515625" style="102" customWidth="1"/>
    <col min="9480" max="9480" width="10.42578125" style="102" customWidth="1"/>
    <col min="9481" max="9481" width="10.5703125" style="102" customWidth="1"/>
    <col min="9482" max="9485" width="9.42578125" style="102" customWidth="1"/>
    <col min="9486" max="9486" width="10.28515625" style="102" bestFit="1" customWidth="1"/>
    <col min="9487" max="9487" width="10.42578125" style="102" customWidth="1"/>
    <col min="9488" max="9488" width="11.7109375" style="102" customWidth="1"/>
    <col min="9489" max="9489" width="11" style="102" customWidth="1"/>
    <col min="9490" max="9490" width="10.85546875" style="102" customWidth="1"/>
    <col min="9491" max="9491" width="11.42578125" style="102" customWidth="1"/>
    <col min="9492" max="9729" width="9.140625" style="102"/>
    <col min="9730" max="9730" width="59.5703125" style="102" bestFit="1" customWidth="1"/>
    <col min="9731" max="9731" width="9.140625" style="102"/>
    <col min="9732" max="9732" width="10.7109375" style="102" bestFit="1" customWidth="1"/>
    <col min="9733" max="9733" width="6.85546875" style="102" bestFit="1" customWidth="1"/>
    <col min="9734" max="9734" width="9.140625" style="102"/>
    <col min="9735" max="9735" width="1.28515625" style="102" customWidth="1"/>
    <col min="9736" max="9736" width="10.42578125" style="102" customWidth="1"/>
    <col min="9737" max="9737" width="10.5703125" style="102" customWidth="1"/>
    <col min="9738" max="9741" width="9.42578125" style="102" customWidth="1"/>
    <col min="9742" max="9742" width="10.28515625" style="102" bestFit="1" customWidth="1"/>
    <col min="9743" max="9743" width="10.42578125" style="102" customWidth="1"/>
    <col min="9744" max="9744" width="11.7109375" style="102" customWidth="1"/>
    <col min="9745" max="9745" width="11" style="102" customWidth="1"/>
    <col min="9746" max="9746" width="10.85546875" style="102" customWidth="1"/>
    <col min="9747" max="9747" width="11.42578125" style="102" customWidth="1"/>
    <col min="9748" max="9985" width="9.140625" style="102"/>
    <col min="9986" max="9986" width="59.5703125" style="102" bestFit="1" customWidth="1"/>
    <col min="9987" max="9987" width="9.140625" style="102"/>
    <col min="9988" max="9988" width="10.7109375" style="102" bestFit="1" customWidth="1"/>
    <col min="9989" max="9989" width="6.85546875" style="102" bestFit="1" customWidth="1"/>
    <col min="9990" max="9990" width="9.140625" style="102"/>
    <col min="9991" max="9991" width="1.28515625" style="102" customWidth="1"/>
    <col min="9992" max="9992" width="10.42578125" style="102" customWidth="1"/>
    <col min="9993" max="9993" width="10.5703125" style="102" customWidth="1"/>
    <col min="9994" max="9997" width="9.42578125" style="102" customWidth="1"/>
    <col min="9998" max="9998" width="10.28515625" style="102" bestFit="1" customWidth="1"/>
    <col min="9999" max="9999" width="10.42578125" style="102" customWidth="1"/>
    <col min="10000" max="10000" width="11.7109375" style="102" customWidth="1"/>
    <col min="10001" max="10001" width="11" style="102" customWidth="1"/>
    <col min="10002" max="10002" width="10.85546875" style="102" customWidth="1"/>
    <col min="10003" max="10003" width="11.42578125" style="102" customWidth="1"/>
    <col min="10004" max="10241" width="9.140625" style="102"/>
    <col min="10242" max="10242" width="59.5703125" style="102" bestFit="1" customWidth="1"/>
    <col min="10243" max="10243" width="9.140625" style="102"/>
    <col min="10244" max="10244" width="10.7109375" style="102" bestFit="1" customWidth="1"/>
    <col min="10245" max="10245" width="6.85546875" style="102" bestFit="1" customWidth="1"/>
    <col min="10246" max="10246" width="9.140625" style="102"/>
    <col min="10247" max="10247" width="1.28515625" style="102" customWidth="1"/>
    <col min="10248" max="10248" width="10.42578125" style="102" customWidth="1"/>
    <col min="10249" max="10249" width="10.5703125" style="102" customWidth="1"/>
    <col min="10250" max="10253" width="9.42578125" style="102" customWidth="1"/>
    <col min="10254" max="10254" width="10.28515625" style="102" bestFit="1" customWidth="1"/>
    <col min="10255" max="10255" width="10.42578125" style="102" customWidth="1"/>
    <col min="10256" max="10256" width="11.7109375" style="102" customWidth="1"/>
    <col min="10257" max="10257" width="11" style="102" customWidth="1"/>
    <col min="10258" max="10258" width="10.85546875" style="102" customWidth="1"/>
    <col min="10259" max="10259" width="11.42578125" style="102" customWidth="1"/>
    <col min="10260" max="10497" width="9.140625" style="102"/>
    <col min="10498" max="10498" width="59.5703125" style="102" bestFit="1" customWidth="1"/>
    <col min="10499" max="10499" width="9.140625" style="102"/>
    <col min="10500" max="10500" width="10.7109375" style="102" bestFit="1" customWidth="1"/>
    <col min="10501" max="10501" width="6.85546875" style="102" bestFit="1" customWidth="1"/>
    <col min="10502" max="10502" width="9.140625" style="102"/>
    <col min="10503" max="10503" width="1.28515625" style="102" customWidth="1"/>
    <col min="10504" max="10504" width="10.42578125" style="102" customWidth="1"/>
    <col min="10505" max="10505" width="10.5703125" style="102" customWidth="1"/>
    <col min="10506" max="10509" width="9.42578125" style="102" customWidth="1"/>
    <col min="10510" max="10510" width="10.28515625" style="102" bestFit="1" customWidth="1"/>
    <col min="10511" max="10511" width="10.42578125" style="102" customWidth="1"/>
    <col min="10512" max="10512" width="11.7109375" style="102" customWidth="1"/>
    <col min="10513" max="10513" width="11" style="102" customWidth="1"/>
    <col min="10514" max="10514" width="10.85546875" style="102" customWidth="1"/>
    <col min="10515" max="10515" width="11.42578125" style="102" customWidth="1"/>
    <col min="10516" max="10753" width="9.140625" style="102"/>
    <col min="10754" max="10754" width="59.5703125" style="102" bestFit="1" customWidth="1"/>
    <col min="10755" max="10755" width="9.140625" style="102"/>
    <col min="10756" max="10756" width="10.7109375" style="102" bestFit="1" customWidth="1"/>
    <col min="10757" max="10757" width="6.85546875" style="102" bestFit="1" customWidth="1"/>
    <col min="10758" max="10758" width="9.140625" style="102"/>
    <col min="10759" max="10759" width="1.28515625" style="102" customWidth="1"/>
    <col min="10760" max="10760" width="10.42578125" style="102" customWidth="1"/>
    <col min="10761" max="10761" width="10.5703125" style="102" customWidth="1"/>
    <col min="10762" max="10765" width="9.42578125" style="102" customWidth="1"/>
    <col min="10766" max="10766" width="10.28515625" style="102" bestFit="1" customWidth="1"/>
    <col min="10767" max="10767" width="10.42578125" style="102" customWidth="1"/>
    <col min="10768" max="10768" width="11.7109375" style="102" customWidth="1"/>
    <col min="10769" max="10769" width="11" style="102" customWidth="1"/>
    <col min="10770" max="10770" width="10.85546875" style="102" customWidth="1"/>
    <col min="10771" max="10771" width="11.42578125" style="102" customWidth="1"/>
    <col min="10772" max="11009" width="9.140625" style="102"/>
    <col min="11010" max="11010" width="59.5703125" style="102" bestFit="1" customWidth="1"/>
    <col min="11011" max="11011" width="9.140625" style="102"/>
    <col min="11012" max="11012" width="10.7109375" style="102" bestFit="1" customWidth="1"/>
    <col min="11013" max="11013" width="6.85546875" style="102" bestFit="1" customWidth="1"/>
    <col min="11014" max="11014" width="9.140625" style="102"/>
    <col min="11015" max="11015" width="1.28515625" style="102" customWidth="1"/>
    <col min="11016" max="11016" width="10.42578125" style="102" customWidth="1"/>
    <col min="11017" max="11017" width="10.5703125" style="102" customWidth="1"/>
    <col min="11018" max="11021" width="9.42578125" style="102" customWidth="1"/>
    <col min="11022" max="11022" width="10.28515625" style="102" bestFit="1" customWidth="1"/>
    <col min="11023" max="11023" width="10.42578125" style="102" customWidth="1"/>
    <col min="11024" max="11024" width="11.7109375" style="102" customWidth="1"/>
    <col min="11025" max="11025" width="11" style="102" customWidth="1"/>
    <col min="11026" max="11026" width="10.85546875" style="102" customWidth="1"/>
    <col min="11027" max="11027" width="11.42578125" style="102" customWidth="1"/>
    <col min="11028" max="11265" width="9.140625" style="102"/>
    <col min="11266" max="11266" width="59.5703125" style="102" bestFit="1" customWidth="1"/>
    <col min="11267" max="11267" width="9.140625" style="102"/>
    <col min="11268" max="11268" width="10.7109375" style="102" bestFit="1" customWidth="1"/>
    <col min="11269" max="11269" width="6.85546875" style="102" bestFit="1" customWidth="1"/>
    <col min="11270" max="11270" width="9.140625" style="102"/>
    <col min="11271" max="11271" width="1.28515625" style="102" customWidth="1"/>
    <col min="11272" max="11272" width="10.42578125" style="102" customWidth="1"/>
    <col min="11273" max="11273" width="10.5703125" style="102" customWidth="1"/>
    <col min="11274" max="11277" width="9.42578125" style="102" customWidth="1"/>
    <col min="11278" max="11278" width="10.28515625" style="102" bestFit="1" customWidth="1"/>
    <col min="11279" max="11279" width="10.42578125" style="102" customWidth="1"/>
    <col min="11280" max="11280" width="11.7109375" style="102" customWidth="1"/>
    <col min="11281" max="11281" width="11" style="102" customWidth="1"/>
    <col min="11282" max="11282" width="10.85546875" style="102" customWidth="1"/>
    <col min="11283" max="11283" width="11.42578125" style="102" customWidth="1"/>
    <col min="11284" max="11521" width="9.140625" style="102"/>
    <col min="11522" max="11522" width="59.5703125" style="102" bestFit="1" customWidth="1"/>
    <col min="11523" max="11523" width="9.140625" style="102"/>
    <col min="11524" max="11524" width="10.7109375" style="102" bestFit="1" customWidth="1"/>
    <col min="11525" max="11525" width="6.85546875" style="102" bestFit="1" customWidth="1"/>
    <col min="11526" max="11526" width="9.140625" style="102"/>
    <col min="11527" max="11527" width="1.28515625" style="102" customWidth="1"/>
    <col min="11528" max="11528" width="10.42578125" style="102" customWidth="1"/>
    <col min="11529" max="11529" width="10.5703125" style="102" customWidth="1"/>
    <col min="11530" max="11533" width="9.42578125" style="102" customWidth="1"/>
    <col min="11534" max="11534" width="10.28515625" style="102" bestFit="1" customWidth="1"/>
    <col min="11535" max="11535" width="10.42578125" style="102" customWidth="1"/>
    <col min="11536" max="11536" width="11.7109375" style="102" customWidth="1"/>
    <col min="11537" max="11537" width="11" style="102" customWidth="1"/>
    <col min="11538" max="11538" width="10.85546875" style="102" customWidth="1"/>
    <col min="11539" max="11539" width="11.42578125" style="102" customWidth="1"/>
    <col min="11540" max="11777" width="9.140625" style="102"/>
    <col min="11778" max="11778" width="59.5703125" style="102" bestFit="1" customWidth="1"/>
    <col min="11779" max="11779" width="9.140625" style="102"/>
    <col min="11780" max="11780" width="10.7109375" style="102" bestFit="1" customWidth="1"/>
    <col min="11781" max="11781" width="6.85546875" style="102" bestFit="1" customWidth="1"/>
    <col min="11782" max="11782" width="9.140625" style="102"/>
    <col min="11783" max="11783" width="1.28515625" style="102" customWidth="1"/>
    <col min="11784" max="11784" width="10.42578125" style="102" customWidth="1"/>
    <col min="11785" max="11785" width="10.5703125" style="102" customWidth="1"/>
    <col min="11786" max="11789" width="9.42578125" style="102" customWidth="1"/>
    <col min="11790" max="11790" width="10.28515625" style="102" bestFit="1" customWidth="1"/>
    <col min="11791" max="11791" width="10.42578125" style="102" customWidth="1"/>
    <col min="11792" max="11792" width="11.7109375" style="102" customWidth="1"/>
    <col min="11793" max="11793" width="11" style="102" customWidth="1"/>
    <col min="11794" max="11794" width="10.85546875" style="102" customWidth="1"/>
    <col min="11795" max="11795" width="11.42578125" style="102" customWidth="1"/>
    <col min="11796" max="12033" width="9.140625" style="102"/>
    <col min="12034" max="12034" width="59.5703125" style="102" bestFit="1" customWidth="1"/>
    <col min="12035" max="12035" width="9.140625" style="102"/>
    <col min="12036" max="12036" width="10.7109375" style="102" bestFit="1" customWidth="1"/>
    <col min="12037" max="12037" width="6.85546875" style="102" bestFit="1" customWidth="1"/>
    <col min="12038" max="12038" width="9.140625" style="102"/>
    <col min="12039" max="12039" width="1.28515625" style="102" customWidth="1"/>
    <col min="12040" max="12040" width="10.42578125" style="102" customWidth="1"/>
    <col min="12041" max="12041" width="10.5703125" style="102" customWidth="1"/>
    <col min="12042" max="12045" width="9.42578125" style="102" customWidth="1"/>
    <col min="12046" max="12046" width="10.28515625" style="102" bestFit="1" customWidth="1"/>
    <col min="12047" max="12047" width="10.42578125" style="102" customWidth="1"/>
    <col min="12048" max="12048" width="11.7109375" style="102" customWidth="1"/>
    <col min="12049" max="12049" width="11" style="102" customWidth="1"/>
    <col min="12050" max="12050" width="10.85546875" style="102" customWidth="1"/>
    <col min="12051" max="12051" width="11.42578125" style="102" customWidth="1"/>
    <col min="12052" max="12289" width="9.140625" style="102"/>
    <col min="12290" max="12290" width="59.5703125" style="102" bestFit="1" customWidth="1"/>
    <col min="12291" max="12291" width="9.140625" style="102"/>
    <col min="12292" max="12292" width="10.7109375" style="102" bestFit="1" customWidth="1"/>
    <col min="12293" max="12293" width="6.85546875" style="102" bestFit="1" customWidth="1"/>
    <col min="12294" max="12294" width="9.140625" style="102"/>
    <col min="12295" max="12295" width="1.28515625" style="102" customWidth="1"/>
    <col min="12296" max="12296" width="10.42578125" style="102" customWidth="1"/>
    <col min="12297" max="12297" width="10.5703125" style="102" customWidth="1"/>
    <col min="12298" max="12301" width="9.42578125" style="102" customWidth="1"/>
    <col min="12302" max="12302" width="10.28515625" style="102" bestFit="1" customWidth="1"/>
    <col min="12303" max="12303" width="10.42578125" style="102" customWidth="1"/>
    <col min="12304" max="12304" width="11.7109375" style="102" customWidth="1"/>
    <col min="12305" max="12305" width="11" style="102" customWidth="1"/>
    <col min="12306" max="12306" width="10.85546875" style="102" customWidth="1"/>
    <col min="12307" max="12307" width="11.42578125" style="102" customWidth="1"/>
    <col min="12308" max="12545" width="9.140625" style="102"/>
    <col min="12546" max="12546" width="59.5703125" style="102" bestFit="1" customWidth="1"/>
    <col min="12547" max="12547" width="9.140625" style="102"/>
    <col min="12548" max="12548" width="10.7109375" style="102" bestFit="1" customWidth="1"/>
    <col min="12549" max="12549" width="6.85546875" style="102" bestFit="1" customWidth="1"/>
    <col min="12550" max="12550" width="9.140625" style="102"/>
    <col min="12551" max="12551" width="1.28515625" style="102" customWidth="1"/>
    <col min="12552" max="12552" width="10.42578125" style="102" customWidth="1"/>
    <col min="12553" max="12553" width="10.5703125" style="102" customWidth="1"/>
    <col min="12554" max="12557" width="9.42578125" style="102" customWidth="1"/>
    <col min="12558" max="12558" width="10.28515625" style="102" bestFit="1" customWidth="1"/>
    <col min="12559" max="12559" width="10.42578125" style="102" customWidth="1"/>
    <col min="12560" max="12560" width="11.7109375" style="102" customWidth="1"/>
    <col min="12561" max="12561" width="11" style="102" customWidth="1"/>
    <col min="12562" max="12562" width="10.85546875" style="102" customWidth="1"/>
    <col min="12563" max="12563" width="11.42578125" style="102" customWidth="1"/>
    <col min="12564" max="12801" width="9.140625" style="102"/>
    <col min="12802" max="12802" width="59.5703125" style="102" bestFit="1" customWidth="1"/>
    <col min="12803" max="12803" width="9.140625" style="102"/>
    <col min="12804" max="12804" width="10.7109375" style="102" bestFit="1" customWidth="1"/>
    <col min="12805" max="12805" width="6.85546875" style="102" bestFit="1" customWidth="1"/>
    <col min="12806" max="12806" width="9.140625" style="102"/>
    <col min="12807" max="12807" width="1.28515625" style="102" customWidth="1"/>
    <col min="12808" max="12808" width="10.42578125" style="102" customWidth="1"/>
    <col min="12809" max="12809" width="10.5703125" style="102" customWidth="1"/>
    <col min="12810" max="12813" width="9.42578125" style="102" customWidth="1"/>
    <col min="12814" max="12814" width="10.28515625" style="102" bestFit="1" customWidth="1"/>
    <col min="12815" max="12815" width="10.42578125" style="102" customWidth="1"/>
    <col min="12816" max="12816" width="11.7109375" style="102" customWidth="1"/>
    <col min="12817" max="12817" width="11" style="102" customWidth="1"/>
    <col min="12818" max="12818" width="10.85546875" style="102" customWidth="1"/>
    <col min="12819" max="12819" width="11.42578125" style="102" customWidth="1"/>
    <col min="12820" max="13057" width="9.140625" style="102"/>
    <col min="13058" max="13058" width="59.5703125" style="102" bestFit="1" customWidth="1"/>
    <col min="13059" max="13059" width="9.140625" style="102"/>
    <col min="13060" max="13060" width="10.7109375" style="102" bestFit="1" customWidth="1"/>
    <col min="13061" max="13061" width="6.85546875" style="102" bestFit="1" customWidth="1"/>
    <col min="13062" max="13062" width="9.140625" style="102"/>
    <col min="13063" max="13063" width="1.28515625" style="102" customWidth="1"/>
    <col min="13064" max="13064" width="10.42578125" style="102" customWidth="1"/>
    <col min="13065" max="13065" width="10.5703125" style="102" customWidth="1"/>
    <col min="13066" max="13069" width="9.42578125" style="102" customWidth="1"/>
    <col min="13070" max="13070" width="10.28515625" style="102" bestFit="1" customWidth="1"/>
    <col min="13071" max="13071" width="10.42578125" style="102" customWidth="1"/>
    <col min="13072" max="13072" width="11.7109375" style="102" customWidth="1"/>
    <col min="13073" max="13073" width="11" style="102" customWidth="1"/>
    <col min="13074" max="13074" width="10.85546875" style="102" customWidth="1"/>
    <col min="13075" max="13075" width="11.42578125" style="102" customWidth="1"/>
    <col min="13076" max="13313" width="9.140625" style="102"/>
    <col min="13314" max="13314" width="59.5703125" style="102" bestFit="1" customWidth="1"/>
    <col min="13315" max="13315" width="9.140625" style="102"/>
    <col min="13316" max="13316" width="10.7109375" style="102" bestFit="1" customWidth="1"/>
    <col min="13317" max="13317" width="6.85546875" style="102" bestFit="1" customWidth="1"/>
    <col min="13318" max="13318" width="9.140625" style="102"/>
    <col min="13319" max="13319" width="1.28515625" style="102" customWidth="1"/>
    <col min="13320" max="13320" width="10.42578125" style="102" customWidth="1"/>
    <col min="13321" max="13321" width="10.5703125" style="102" customWidth="1"/>
    <col min="13322" max="13325" width="9.42578125" style="102" customWidth="1"/>
    <col min="13326" max="13326" width="10.28515625" style="102" bestFit="1" customWidth="1"/>
    <col min="13327" max="13327" width="10.42578125" style="102" customWidth="1"/>
    <col min="13328" max="13328" width="11.7109375" style="102" customWidth="1"/>
    <col min="13329" max="13329" width="11" style="102" customWidth="1"/>
    <col min="13330" max="13330" width="10.85546875" style="102" customWidth="1"/>
    <col min="13331" max="13331" width="11.42578125" style="102" customWidth="1"/>
    <col min="13332" max="13569" width="9.140625" style="102"/>
    <col min="13570" max="13570" width="59.5703125" style="102" bestFit="1" customWidth="1"/>
    <col min="13571" max="13571" width="9.140625" style="102"/>
    <col min="13572" max="13572" width="10.7109375" style="102" bestFit="1" customWidth="1"/>
    <col min="13573" max="13573" width="6.85546875" style="102" bestFit="1" customWidth="1"/>
    <col min="13574" max="13574" width="9.140625" style="102"/>
    <col min="13575" max="13575" width="1.28515625" style="102" customWidth="1"/>
    <col min="13576" max="13576" width="10.42578125" style="102" customWidth="1"/>
    <col min="13577" max="13577" width="10.5703125" style="102" customWidth="1"/>
    <col min="13578" max="13581" width="9.42578125" style="102" customWidth="1"/>
    <col min="13582" max="13582" width="10.28515625" style="102" bestFit="1" customWidth="1"/>
    <col min="13583" max="13583" width="10.42578125" style="102" customWidth="1"/>
    <col min="13584" max="13584" width="11.7109375" style="102" customWidth="1"/>
    <col min="13585" max="13585" width="11" style="102" customWidth="1"/>
    <col min="13586" max="13586" width="10.85546875" style="102" customWidth="1"/>
    <col min="13587" max="13587" width="11.42578125" style="102" customWidth="1"/>
    <col min="13588" max="13825" width="9.140625" style="102"/>
    <col min="13826" max="13826" width="59.5703125" style="102" bestFit="1" customWidth="1"/>
    <col min="13827" max="13827" width="9.140625" style="102"/>
    <col min="13828" max="13828" width="10.7109375" style="102" bestFit="1" customWidth="1"/>
    <col min="13829" max="13829" width="6.85546875" style="102" bestFit="1" customWidth="1"/>
    <col min="13830" max="13830" width="9.140625" style="102"/>
    <col min="13831" max="13831" width="1.28515625" style="102" customWidth="1"/>
    <col min="13832" max="13832" width="10.42578125" style="102" customWidth="1"/>
    <col min="13833" max="13833" width="10.5703125" style="102" customWidth="1"/>
    <col min="13834" max="13837" width="9.42578125" style="102" customWidth="1"/>
    <col min="13838" max="13838" width="10.28515625" style="102" bestFit="1" customWidth="1"/>
    <col min="13839" max="13839" width="10.42578125" style="102" customWidth="1"/>
    <col min="13840" max="13840" width="11.7109375" style="102" customWidth="1"/>
    <col min="13841" max="13841" width="11" style="102" customWidth="1"/>
    <col min="13842" max="13842" width="10.85546875" style="102" customWidth="1"/>
    <col min="13843" max="13843" width="11.42578125" style="102" customWidth="1"/>
    <col min="13844" max="14081" width="9.140625" style="102"/>
    <col min="14082" max="14082" width="59.5703125" style="102" bestFit="1" customWidth="1"/>
    <col min="14083" max="14083" width="9.140625" style="102"/>
    <col min="14084" max="14084" width="10.7109375" style="102" bestFit="1" customWidth="1"/>
    <col min="14085" max="14085" width="6.85546875" style="102" bestFit="1" customWidth="1"/>
    <col min="14086" max="14086" width="9.140625" style="102"/>
    <col min="14087" max="14087" width="1.28515625" style="102" customWidth="1"/>
    <col min="14088" max="14088" width="10.42578125" style="102" customWidth="1"/>
    <col min="14089" max="14089" width="10.5703125" style="102" customWidth="1"/>
    <col min="14090" max="14093" width="9.42578125" style="102" customWidth="1"/>
    <col min="14094" max="14094" width="10.28515625" style="102" bestFit="1" customWidth="1"/>
    <col min="14095" max="14095" width="10.42578125" style="102" customWidth="1"/>
    <col min="14096" max="14096" width="11.7109375" style="102" customWidth="1"/>
    <col min="14097" max="14097" width="11" style="102" customWidth="1"/>
    <col min="14098" max="14098" width="10.85546875" style="102" customWidth="1"/>
    <col min="14099" max="14099" width="11.42578125" style="102" customWidth="1"/>
    <col min="14100" max="14337" width="9.140625" style="102"/>
    <col min="14338" max="14338" width="59.5703125" style="102" bestFit="1" customWidth="1"/>
    <col min="14339" max="14339" width="9.140625" style="102"/>
    <col min="14340" max="14340" width="10.7109375" style="102" bestFit="1" customWidth="1"/>
    <col min="14341" max="14341" width="6.85546875" style="102" bestFit="1" customWidth="1"/>
    <col min="14342" max="14342" width="9.140625" style="102"/>
    <col min="14343" max="14343" width="1.28515625" style="102" customWidth="1"/>
    <col min="14344" max="14344" width="10.42578125" style="102" customWidth="1"/>
    <col min="14345" max="14345" width="10.5703125" style="102" customWidth="1"/>
    <col min="14346" max="14349" width="9.42578125" style="102" customWidth="1"/>
    <col min="14350" max="14350" width="10.28515625" style="102" bestFit="1" customWidth="1"/>
    <col min="14351" max="14351" width="10.42578125" style="102" customWidth="1"/>
    <col min="14352" max="14352" width="11.7109375" style="102" customWidth="1"/>
    <col min="14353" max="14353" width="11" style="102" customWidth="1"/>
    <col min="14354" max="14354" width="10.85546875" style="102" customWidth="1"/>
    <col min="14355" max="14355" width="11.42578125" style="102" customWidth="1"/>
    <col min="14356" max="14593" width="9.140625" style="102"/>
    <col min="14594" max="14594" width="59.5703125" style="102" bestFit="1" customWidth="1"/>
    <col min="14595" max="14595" width="9.140625" style="102"/>
    <col min="14596" max="14596" width="10.7109375" style="102" bestFit="1" customWidth="1"/>
    <col min="14597" max="14597" width="6.85546875" style="102" bestFit="1" customWidth="1"/>
    <col min="14598" max="14598" width="9.140625" style="102"/>
    <col min="14599" max="14599" width="1.28515625" style="102" customWidth="1"/>
    <col min="14600" max="14600" width="10.42578125" style="102" customWidth="1"/>
    <col min="14601" max="14601" width="10.5703125" style="102" customWidth="1"/>
    <col min="14602" max="14605" width="9.42578125" style="102" customWidth="1"/>
    <col min="14606" max="14606" width="10.28515625" style="102" bestFit="1" customWidth="1"/>
    <col min="14607" max="14607" width="10.42578125" style="102" customWidth="1"/>
    <col min="14608" max="14608" width="11.7109375" style="102" customWidth="1"/>
    <col min="14609" max="14609" width="11" style="102" customWidth="1"/>
    <col min="14610" max="14610" width="10.85546875" style="102" customWidth="1"/>
    <col min="14611" max="14611" width="11.42578125" style="102" customWidth="1"/>
    <col min="14612" max="14849" width="9.140625" style="102"/>
    <col min="14850" max="14850" width="59.5703125" style="102" bestFit="1" customWidth="1"/>
    <col min="14851" max="14851" width="9.140625" style="102"/>
    <col min="14852" max="14852" width="10.7109375" style="102" bestFit="1" customWidth="1"/>
    <col min="14853" max="14853" width="6.85546875" style="102" bestFit="1" customWidth="1"/>
    <col min="14854" max="14854" width="9.140625" style="102"/>
    <col min="14855" max="14855" width="1.28515625" style="102" customWidth="1"/>
    <col min="14856" max="14856" width="10.42578125" style="102" customWidth="1"/>
    <col min="14857" max="14857" width="10.5703125" style="102" customWidth="1"/>
    <col min="14858" max="14861" width="9.42578125" style="102" customWidth="1"/>
    <col min="14862" max="14862" width="10.28515625" style="102" bestFit="1" customWidth="1"/>
    <col min="14863" max="14863" width="10.42578125" style="102" customWidth="1"/>
    <col min="14864" max="14864" width="11.7109375" style="102" customWidth="1"/>
    <col min="14865" max="14865" width="11" style="102" customWidth="1"/>
    <col min="14866" max="14866" width="10.85546875" style="102" customWidth="1"/>
    <col min="14867" max="14867" width="11.42578125" style="102" customWidth="1"/>
    <col min="14868" max="15105" width="9.140625" style="102"/>
    <col min="15106" max="15106" width="59.5703125" style="102" bestFit="1" customWidth="1"/>
    <col min="15107" max="15107" width="9.140625" style="102"/>
    <col min="15108" max="15108" width="10.7109375" style="102" bestFit="1" customWidth="1"/>
    <col min="15109" max="15109" width="6.85546875" style="102" bestFit="1" customWidth="1"/>
    <col min="15110" max="15110" width="9.140625" style="102"/>
    <col min="15111" max="15111" width="1.28515625" style="102" customWidth="1"/>
    <col min="15112" max="15112" width="10.42578125" style="102" customWidth="1"/>
    <col min="15113" max="15113" width="10.5703125" style="102" customWidth="1"/>
    <col min="15114" max="15117" width="9.42578125" style="102" customWidth="1"/>
    <col min="15118" max="15118" width="10.28515625" style="102" bestFit="1" customWidth="1"/>
    <col min="15119" max="15119" width="10.42578125" style="102" customWidth="1"/>
    <col min="15120" max="15120" width="11.7109375" style="102" customWidth="1"/>
    <col min="15121" max="15121" width="11" style="102" customWidth="1"/>
    <col min="15122" max="15122" width="10.85546875" style="102" customWidth="1"/>
    <col min="15123" max="15123" width="11.42578125" style="102" customWidth="1"/>
    <col min="15124" max="15361" width="9.140625" style="102"/>
    <col min="15362" max="15362" width="59.5703125" style="102" bestFit="1" customWidth="1"/>
    <col min="15363" max="15363" width="9.140625" style="102"/>
    <col min="15364" max="15364" width="10.7109375" style="102" bestFit="1" customWidth="1"/>
    <col min="15365" max="15365" width="6.85546875" style="102" bestFit="1" customWidth="1"/>
    <col min="15366" max="15366" width="9.140625" style="102"/>
    <col min="15367" max="15367" width="1.28515625" style="102" customWidth="1"/>
    <col min="15368" max="15368" width="10.42578125" style="102" customWidth="1"/>
    <col min="15369" max="15369" width="10.5703125" style="102" customWidth="1"/>
    <col min="15370" max="15373" width="9.42578125" style="102" customWidth="1"/>
    <col min="15374" max="15374" width="10.28515625" style="102" bestFit="1" customWidth="1"/>
    <col min="15375" max="15375" width="10.42578125" style="102" customWidth="1"/>
    <col min="15376" max="15376" width="11.7109375" style="102" customWidth="1"/>
    <col min="15377" max="15377" width="11" style="102" customWidth="1"/>
    <col min="15378" max="15378" width="10.85546875" style="102" customWidth="1"/>
    <col min="15379" max="15379" width="11.42578125" style="102" customWidth="1"/>
    <col min="15380" max="15617" width="9.140625" style="102"/>
    <col min="15618" max="15618" width="59.5703125" style="102" bestFit="1" customWidth="1"/>
    <col min="15619" max="15619" width="9.140625" style="102"/>
    <col min="15620" max="15620" width="10.7109375" style="102" bestFit="1" customWidth="1"/>
    <col min="15621" max="15621" width="6.85546875" style="102" bestFit="1" customWidth="1"/>
    <col min="15622" max="15622" width="9.140625" style="102"/>
    <col min="15623" max="15623" width="1.28515625" style="102" customWidth="1"/>
    <col min="15624" max="15624" width="10.42578125" style="102" customWidth="1"/>
    <col min="15625" max="15625" width="10.5703125" style="102" customWidth="1"/>
    <col min="15626" max="15629" width="9.42578125" style="102" customWidth="1"/>
    <col min="15630" max="15630" width="10.28515625" style="102" bestFit="1" customWidth="1"/>
    <col min="15631" max="15631" width="10.42578125" style="102" customWidth="1"/>
    <col min="15632" max="15632" width="11.7109375" style="102" customWidth="1"/>
    <col min="15633" max="15633" width="11" style="102" customWidth="1"/>
    <col min="15634" max="15634" width="10.85546875" style="102" customWidth="1"/>
    <col min="15635" max="15635" width="11.42578125" style="102" customWidth="1"/>
    <col min="15636" max="15873" width="9.140625" style="102"/>
    <col min="15874" max="15874" width="59.5703125" style="102" bestFit="1" customWidth="1"/>
    <col min="15875" max="15875" width="9.140625" style="102"/>
    <col min="15876" max="15876" width="10.7109375" style="102" bestFit="1" customWidth="1"/>
    <col min="15877" max="15877" width="6.85546875" style="102" bestFit="1" customWidth="1"/>
    <col min="15878" max="15878" width="9.140625" style="102"/>
    <col min="15879" max="15879" width="1.28515625" style="102" customWidth="1"/>
    <col min="15880" max="15880" width="10.42578125" style="102" customWidth="1"/>
    <col min="15881" max="15881" width="10.5703125" style="102" customWidth="1"/>
    <col min="15882" max="15885" width="9.42578125" style="102" customWidth="1"/>
    <col min="15886" max="15886" width="10.28515625" style="102" bestFit="1" customWidth="1"/>
    <col min="15887" max="15887" width="10.42578125" style="102" customWidth="1"/>
    <col min="15888" max="15888" width="11.7109375" style="102" customWidth="1"/>
    <col min="15889" max="15889" width="11" style="102" customWidth="1"/>
    <col min="15890" max="15890" width="10.85546875" style="102" customWidth="1"/>
    <col min="15891" max="15891" width="11.42578125" style="102" customWidth="1"/>
    <col min="15892" max="16129" width="9.140625" style="102"/>
    <col min="16130" max="16130" width="59.5703125" style="102" bestFit="1" customWidth="1"/>
    <col min="16131" max="16131" width="9.140625" style="102"/>
    <col min="16132" max="16132" width="10.7109375" style="102" bestFit="1" customWidth="1"/>
    <col min="16133" max="16133" width="6.85546875" style="102" bestFit="1" customWidth="1"/>
    <col min="16134" max="16134" width="9.140625" style="102"/>
    <col min="16135" max="16135" width="1.28515625" style="102" customWidth="1"/>
    <col min="16136" max="16136" width="10.42578125" style="102" customWidth="1"/>
    <col min="16137" max="16137" width="10.5703125" style="102" customWidth="1"/>
    <col min="16138" max="16141" width="9.42578125" style="102" customWidth="1"/>
    <col min="16142" max="16142" width="10.28515625" style="102" bestFit="1" customWidth="1"/>
    <col min="16143" max="16143" width="10.42578125" style="102" customWidth="1"/>
    <col min="16144" max="16144" width="11.7109375" style="102" customWidth="1"/>
    <col min="16145" max="16145" width="11" style="102" customWidth="1"/>
    <col min="16146" max="16146" width="10.85546875" style="102" customWidth="1"/>
    <col min="16147" max="16147" width="11.42578125" style="102" customWidth="1"/>
    <col min="16148" max="16384" width="9.140625" style="102"/>
  </cols>
  <sheetData>
    <row r="1" spans="1:19" ht="15.75">
      <c r="A1" s="1316" t="s">
        <v>406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1317"/>
      <c r="N1" s="1317"/>
      <c r="O1" s="1317"/>
      <c r="P1" s="1317"/>
      <c r="Q1" s="1317"/>
      <c r="R1" s="1317"/>
      <c r="S1" s="1318"/>
    </row>
    <row r="2" spans="1:19">
      <c r="A2" s="427" t="s">
        <v>156</v>
      </c>
      <c r="B2" s="104"/>
      <c r="C2" s="104"/>
      <c r="D2" s="104"/>
      <c r="E2" s="104"/>
      <c r="F2" s="105"/>
      <c r="G2" s="106"/>
      <c r="I2" s="106"/>
      <c r="J2" s="106"/>
      <c r="K2" s="106"/>
      <c r="L2" s="106"/>
      <c r="M2" s="106"/>
      <c r="N2" s="106"/>
    </row>
    <row r="3" spans="1:19">
      <c r="A3" s="107"/>
      <c r="B3" s="108"/>
      <c r="C3" s="109" t="s">
        <v>87</v>
      </c>
      <c r="D3" s="110"/>
      <c r="E3" s="110"/>
      <c r="F3" s="111"/>
      <c r="G3" s="112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113" t="s">
        <v>88</v>
      </c>
      <c r="B4" s="114" t="s">
        <v>89</v>
      </c>
      <c r="C4" s="115" t="s">
        <v>90</v>
      </c>
      <c r="D4" s="115" t="s">
        <v>91</v>
      </c>
      <c r="E4" s="115" t="s">
        <v>92</v>
      </c>
      <c r="F4" s="11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19" t="s">
        <v>93</v>
      </c>
      <c r="B5" s="120" t="s">
        <v>94</v>
      </c>
      <c r="C5" s="121" t="s">
        <v>95</v>
      </c>
      <c r="D5" s="121" t="s">
        <v>96</v>
      </c>
      <c r="E5" s="121" t="s">
        <v>97</v>
      </c>
      <c r="F5" s="123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13"/>
      <c r="B6" s="127" t="s">
        <v>99</v>
      </c>
      <c r="C6" s="128"/>
      <c r="D6" s="114"/>
      <c r="E6" s="114"/>
      <c r="F6" s="129"/>
      <c r="G6" s="130"/>
      <c r="H6" s="131"/>
      <c r="I6" s="131"/>
      <c r="J6" s="131"/>
      <c r="K6" s="131"/>
      <c r="L6" s="131"/>
      <c r="M6" s="131"/>
      <c r="N6" s="91"/>
      <c r="O6" s="91"/>
      <c r="P6" s="91"/>
      <c r="Q6" s="91"/>
      <c r="R6" s="91"/>
      <c r="S6" s="91"/>
    </row>
    <row r="7" spans="1:19">
      <c r="A7" s="99"/>
      <c r="B7" s="132"/>
      <c r="C7" s="128"/>
      <c r="D7" s="132"/>
      <c r="E7" s="132"/>
      <c r="F7" s="128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35">
        <v>1.1000000000000001</v>
      </c>
      <c r="B8" s="136" t="s">
        <v>510</v>
      </c>
      <c r="C8" s="656">
        <v>0.16666666666666666</v>
      </c>
      <c r="D8" s="132" t="str">
        <f>Inputs!$D$82</f>
        <v>Support staff</v>
      </c>
      <c r="E8" s="132">
        <v>1</v>
      </c>
      <c r="F8" s="128">
        <f>E8*C8</f>
        <v>0.16666666666666666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8" si="0">H8*$F8</f>
        <v>11.406836227159953</v>
      </c>
      <c r="O8" s="137">
        <f t="shared" si="0"/>
        <v>11.631864928177173</v>
      </c>
      <c r="P8" s="137">
        <f t="shared" si="0"/>
        <v>11.83703751530869</v>
      </c>
      <c r="Q8" s="137">
        <f t="shared" si="0"/>
        <v>12.045829108572949</v>
      </c>
      <c r="R8" s="137">
        <f t="shared" si="0"/>
        <v>12.258303543034716</v>
      </c>
      <c r="S8" s="137">
        <f t="shared" si="0"/>
        <v>12.47452577973516</v>
      </c>
    </row>
    <row r="9" spans="1:19">
      <c r="A9" s="135"/>
      <c r="B9" s="132" t="s">
        <v>511</v>
      </c>
      <c r="C9" s="128"/>
      <c r="D9" s="132"/>
      <c r="E9" s="132"/>
      <c r="F9" s="128"/>
      <c r="G9" s="133"/>
      <c r="H9" s="134"/>
      <c r="I9" s="134"/>
      <c r="J9" s="134"/>
      <c r="K9" s="134"/>
      <c r="L9" s="134"/>
      <c r="M9" s="134"/>
      <c r="N9" s="137"/>
      <c r="O9" s="137"/>
      <c r="P9" s="137"/>
      <c r="Q9" s="137"/>
      <c r="R9" s="137"/>
      <c r="S9" s="137"/>
    </row>
    <row r="10" spans="1:19">
      <c r="A10" s="135"/>
      <c r="B10" s="132"/>
      <c r="C10" s="128"/>
      <c r="D10" s="132"/>
      <c r="E10" s="132"/>
      <c r="F10" s="128"/>
      <c r="G10" s="133"/>
      <c r="H10" s="134"/>
      <c r="I10" s="134"/>
      <c r="J10" s="134"/>
      <c r="K10" s="134"/>
      <c r="L10" s="134"/>
      <c r="M10" s="134"/>
      <c r="N10" s="137"/>
      <c r="O10" s="137"/>
      <c r="P10" s="137"/>
      <c r="Q10" s="137"/>
      <c r="R10" s="137"/>
      <c r="S10" s="137"/>
    </row>
    <row r="11" spans="1:19">
      <c r="A11" s="135">
        <v>1.2</v>
      </c>
      <c r="B11" s="132" t="s">
        <v>512</v>
      </c>
      <c r="C11" s="656">
        <v>0.16666666666666666</v>
      </c>
      <c r="D11" s="132" t="str">
        <f>Inputs!$D$82</f>
        <v>Support staff</v>
      </c>
      <c r="E11" s="132">
        <v>1</v>
      </c>
      <c r="F11" s="128">
        <f>E11*C11</f>
        <v>0.16666666666666666</v>
      </c>
      <c r="G11" s="133"/>
      <c r="H11" s="137">
        <f>Inputs!L$82</f>
        <v>68.441017362959727</v>
      </c>
      <c r="I11" s="137">
        <f>Inputs!M$82</f>
        <v>69.791189569063036</v>
      </c>
      <c r="J11" s="137">
        <f>Inputs!N$82</f>
        <v>71.02222509185215</v>
      </c>
      <c r="K11" s="137">
        <f>Inputs!O$82</f>
        <v>72.274974651437702</v>
      </c>
      <c r="L11" s="137">
        <f>Inputs!P$82</f>
        <v>73.549821258208297</v>
      </c>
      <c r="M11" s="137">
        <f>Inputs!Q$82</f>
        <v>74.847154678410959</v>
      </c>
      <c r="N11" s="137">
        <f t="shared" ref="N11" si="1">H11*$F11</f>
        <v>11.406836227159953</v>
      </c>
      <c r="O11" s="137">
        <f t="shared" ref="O11" si="2">I11*$F11</f>
        <v>11.631864928177173</v>
      </c>
      <c r="P11" s="137">
        <f t="shared" ref="P11" si="3">J11*$F11</f>
        <v>11.83703751530869</v>
      </c>
      <c r="Q11" s="137">
        <f t="shared" ref="Q11" si="4">K11*$F11</f>
        <v>12.045829108572949</v>
      </c>
      <c r="R11" s="137">
        <f t="shared" ref="R11" si="5">L11*$F11</f>
        <v>12.258303543034716</v>
      </c>
      <c r="S11" s="137">
        <f t="shared" ref="S11" si="6">M11*$F11</f>
        <v>12.47452577973516</v>
      </c>
    </row>
    <row r="12" spans="1:19">
      <c r="A12" s="135"/>
      <c r="B12" s="132"/>
      <c r="C12" s="128"/>
      <c r="D12" s="132"/>
      <c r="E12" s="132"/>
      <c r="F12" s="128"/>
      <c r="G12" s="133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</row>
    <row r="13" spans="1:19">
      <c r="A13" s="135">
        <v>1.3</v>
      </c>
      <c r="B13" s="132" t="s">
        <v>513</v>
      </c>
      <c r="C13" s="656">
        <v>8.3333333333333329E-2</v>
      </c>
      <c r="D13" s="132" t="str">
        <f>Inputs!$D$82</f>
        <v>Support staff</v>
      </c>
      <c r="E13" s="132">
        <v>1</v>
      </c>
      <c r="F13" s="128">
        <f>E13*C13</f>
        <v>8.3333333333333329E-2</v>
      </c>
      <c r="G13" s="133"/>
      <c r="H13" s="137">
        <f>Inputs!L$82</f>
        <v>68.441017362959727</v>
      </c>
      <c r="I13" s="137">
        <f>Inputs!M$82</f>
        <v>69.791189569063036</v>
      </c>
      <c r="J13" s="137">
        <f>Inputs!N$82</f>
        <v>71.02222509185215</v>
      </c>
      <c r="K13" s="137">
        <f>Inputs!O$82</f>
        <v>72.274974651437702</v>
      </c>
      <c r="L13" s="137">
        <f>Inputs!P$82</f>
        <v>73.549821258208297</v>
      </c>
      <c r="M13" s="137">
        <f>Inputs!Q$82</f>
        <v>74.847154678410959</v>
      </c>
      <c r="N13" s="137">
        <f t="shared" ref="N13:S13" si="7">H13*$F13</f>
        <v>5.7034181135799766</v>
      </c>
      <c r="O13" s="137">
        <f t="shared" si="7"/>
        <v>5.8159324640885863</v>
      </c>
      <c r="P13" s="137">
        <f t="shared" si="7"/>
        <v>5.9185187576543452</v>
      </c>
      <c r="Q13" s="137">
        <f t="shared" si="7"/>
        <v>6.0229145542864746</v>
      </c>
      <c r="R13" s="137">
        <f t="shared" si="7"/>
        <v>6.1291517715173578</v>
      </c>
      <c r="S13" s="137">
        <f t="shared" si="7"/>
        <v>6.2372628898675799</v>
      </c>
    </row>
    <row r="14" spans="1:19">
      <c r="A14" s="135"/>
      <c r="B14" s="132"/>
      <c r="C14" s="128"/>
      <c r="D14" s="132"/>
      <c r="E14" s="132"/>
      <c r="F14" s="128"/>
      <c r="G14" s="257"/>
      <c r="H14" s="134"/>
      <c r="I14" s="134"/>
      <c r="J14" s="134"/>
      <c r="K14" s="134"/>
      <c r="L14" s="134"/>
      <c r="M14" s="134"/>
      <c r="N14" s="134"/>
      <c r="O14" s="92"/>
      <c r="P14" s="92"/>
      <c r="Q14" s="92"/>
      <c r="R14" s="92"/>
      <c r="S14" s="92"/>
    </row>
    <row r="15" spans="1:19">
      <c r="A15" s="138"/>
      <c r="B15" s="139" t="s">
        <v>44</v>
      </c>
      <c r="C15" s="140">
        <f>SUM(C6:C14)</f>
        <v>0.41666666666666663</v>
      </c>
      <c r="D15" s="141"/>
      <c r="E15" s="141"/>
      <c r="F15" s="140">
        <f>SUM(F6:F14)</f>
        <v>0.41666666666666663</v>
      </c>
      <c r="G15" s="142"/>
      <c r="H15" s="144"/>
      <c r="I15" s="144"/>
      <c r="J15" s="144"/>
      <c r="K15" s="144"/>
      <c r="L15" s="144"/>
      <c r="M15" s="144"/>
      <c r="N15" s="144">
        <f t="shared" ref="N15:S15" si="8">SUM(N8:N13)</f>
        <v>28.517090567899885</v>
      </c>
      <c r="O15" s="144">
        <f t="shared" si="8"/>
        <v>29.079662320442932</v>
      </c>
      <c r="P15" s="144">
        <f t="shared" si="8"/>
        <v>29.592593788271728</v>
      </c>
      <c r="Q15" s="144">
        <f t="shared" si="8"/>
        <v>30.114572771432371</v>
      </c>
      <c r="R15" s="144">
        <f t="shared" si="8"/>
        <v>30.645758857586788</v>
      </c>
      <c r="S15" s="144">
        <f t="shared" si="8"/>
        <v>31.1863144493379</v>
      </c>
    </row>
    <row r="16" spans="1:19">
      <c r="A16" s="99"/>
      <c r="B16" s="145" t="s">
        <v>103</v>
      </c>
      <c r="C16" s="128"/>
      <c r="D16" s="107"/>
      <c r="E16" s="132"/>
      <c r="F16" s="128"/>
      <c r="G16" s="133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</row>
    <row r="17" spans="1:19">
      <c r="A17" s="99"/>
      <c r="B17" s="132"/>
      <c r="C17" s="128"/>
      <c r="D17" s="99"/>
      <c r="E17" s="132"/>
      <c r="F17" s="128"/>
      <c r="G17" s="133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</row>
    <row r="18" spans="1:19">
      <c r="A18" s="135">
        <v>2.1</v>
      </c>
      <c r="B18" s="132"/>
      <c r="C18" s="128"/>
      <c r="D18" s="146"/>
      <c r="E18" s="132"/>
      <c r="F18" s="128"/>
      <c r="G18" s="133"/>
      <c r="H18" s="137"/>
      <c r="I18" s="137"/>
      <c r="J18" s="137"/>
      <c r="K18" s="137"/>
      <c r="L18" s="137"/>
      <c r="M18" s="137"/>
      <c r="N18" s="137">
        <f t="shared" ref="N18:S18" si="9">H18*$F18</f>
        <v>0</v>
      </c>
      <c r="O18" s="137">
        <f t="shared" si="9"/>
        <v>0</v>
      </c>
      <c r="P18" s="137">
        <f t="shared" si="9"/>
        <v>0</v>
      </c>
      <c r="Q18" s="137">
        <f t="shared" si="9"/>
        <v>0</v>
      </c>
      <c r="R18" s="137">
        <f t="shared" si="9"/>
        <v>0</v>
      </c>
      <c r="S18" s="137">
        <f t="shared" si="9"/>
        <v>0</v>
      </c>
    </row>
    <row r="19" spans="1:19">
      <c r="A19" s="147"/>
      <c r="B19" s="139" t="s">
        <v>44</v>
      </c>
      <c r="C19" s="140">
        <f>SUM(C16:C18)</f>
        <v>0</v>
      </c>
      <c r="D19" s="141"/>
      <c r="E19" s="141"/>
      <c r="F19" s="140">
        <f>SUM(F16:F18)</f>
        <v>0</v>
      </c>
      <c r="G19" s="142"/>
      <c r="H19" s="144"/>
      <c r="I19" s="144"/>
      <c r="J19" s="144"/>
      <c r="K19" s="144"/>
      <c r="L19" s="144"/>
      <c r="M19" s="144"/>
      <c r="N19" s="144">
        <f t="shared" ref="N19:S19" si="10">SUM(N18)</f>
        <v>0</v>
      </c>
      <c r="O19" s="144">
        <f t="shared" si="10"/>
        <v>0</v>
      </c>
      <c r="P19" s="144">
        <f t="shared" si="10"/>
        <v>0</v>
      </c>
      <c r="Q19" s="144">
        <f t="shared" si="10"/>
        <v>0</v>
      </c>
      <c r="R19" s="144">
        <f t="shared" si="10"/>
        <v>0</v>
      </c>
      <c r="S19" s="144">
        <f t="shared" si="10"/>
        <v>0</v>
      </c>
    </row>
    <row r="20" spans="1:19">
      <c r="A20" s="135"/>
      <c r="B20" s="127" t="s">
        <v>104</v>
      </c>
      <c r="C20" s="128"/>
      <c r="D20" s="132"/>
      <c r="E20" s="132"/>
      <c r="F20" s="128"/>
      <c r="G20" s="251"/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</row>
    <row r="21" spans="1:19">
      <c r="A21" s="99"/>
      <c r="B21" s="132"/>
      <c r="C21" s="128"/>
      <c r="D21" s="132"/>
      <c r="E21" s="132"/>
      <c r="F21" s="128"/>
      <c r="G21" s="133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</row>
    <row r="22" spans="1:19">
      <c r="A22" s="135">
        <v>3.1</v>
      </c>
      <c r="B22" s="132"/>
      <c r="C22" s="128"/>
      <c r="D22" s="132"/>
      <c r="E22" s="132"/>
      <c r="F22" s="128"/>
      <c r="G22" s="148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</row>
    <row r="23" spans="1:19">
      <c r="A23" s="147"/>
      <c r="B23" s="139" t="s">
        <v>44</v>
      </c>
      <c r="C23" s="140">
        <f>SUM(C20:C22)</f>
        <v>0</v>
      </c>
      <c r="D23" s="141" t="s">
        <v>105</v>
      </c>
      <c r="E23" s="141"/>
      <c r="F23" s="140">
        <f>SUM(F20:F22)</f>
        <v>0</v>
      </c>
      <c r="G23" s="142"/>
      <c r="H23" s="144"/>
      <c r="I23" s="144"/>
      <c r="J23" s="144"/>
      <c r="K23" s="144"/>
      <c r="L23" s="144"/>
      <c r="M23" s="144"/>
      <c r="N23" s="144">
        <f t="shared" ref="N23:S23" si="11">SUM(N21:N22)</f>
        <v>0</v>
      </c>
      <c r="O23" s="144">
        <f t="shared" si="11"/>
        <v>0</v>
      </c>
      <c r="P23" s="144">
        <f t="shared" si="11"/>
        <v>0</v>
      </c>
      <c r="Q23" s="144">
        <f t="shared" si="11"/>
        <v>0</v>
      </c>
      <c r="R23" s="144">
        <f t="shared" si="11"/>
        <v>0</v>
      </c>
      <c r="S23" s="144">
        <f t="shared" si="11"/>
        <v>0</v>
      </c>
    </row>
    <row r="24" spans="1:19">
      <c r="A24" s="99"/>
      <c r="B24" s="127" t="s">
        <v>106</v>
      </c>
      <c r="C24" s="128"/>
      <c r="D24" s="132"/>
      <c r="E24" s="132"/>
      <c r="F24" s="128"/>
      <c r="G24" s="251"/>
      <c r="H24" s="134"/>
      <c r="I24" s="134"/>
      <c r="J24" s="134"/>
      <c r="K24" s="134"/>
      <c r="L24" s="134"/>
      <c r="M24" s="134"/>
      <c r="N24" s="134"/>
      <c r="O24" s="92"/>
      <c r="P24" s="92"/>
      <c r="Q24" s="92"/>
      <c r="R24" s="92"/>
      <c r="S24" s="92"/>
    </row>
    <row r="25" spans="1:19">
      <c r="A25" s="99"/>
      <c r="B25" s="132"/>
      <c r="C25" s="128"/>
      <c r="D25" s="132"/>
      <c r="E25" s="132"/>
      <c r="F25" s="128"/>
      <c r="G25" s="148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</row>
    <row r="26" spans="1:19">
      <c r="A26" s="135">
        <v>4.0999999999999996</v>
      </c>
      <c r="B26" s="132" t="s">
        <v>514</v>
      </c>
      <c r="C26" s="656">
        <v>8.3333333333333329E-2</v>
      </c>
      <c r="D26" s="132" t="str">
        <f>Inputs!$D$82</f>
        <v>Support staff</v>
      </c>
      <c r="E26" s="132">
        <v>1</v>
      </c>
      <c r="F26" s="128">
        <f>E26*C26</f>
        <v>8.3333333333333329E-2</v>
      </c>
      <c r="G26" s="148"/>
      <c r="H26" s="137">
        <f>Inputs!L$82</f>
        <v>68.441017362959727</v>
      </c>
      <c r="I26" s="137">
        <f>Inputs!M$82</f>
        <v>69.791189569063036</v>
      </c>
      <c r="J26" s="137">
        <f>Inputs!N$82</f>
        <v>71.02222509185215</v>
      </c>
      <c r="K26" s="137">
        <f>Inputs!O$82</f>
        <v>72.274974651437702</v>
      </c>
      <c r="L26" s="137">
        <f>Inputs!P$82</f>
        <v>73.549821258208297</v>
      </c>
      <c r="M26" s="137">
        <f>Inputs!Q$82</f>
        <v>74.847154678410959</v>
      </c>
      <c r="N26" s="137">
        <f t="shared" ref="N26:S26" si="12">H26*$F26</f>
        <v>5.7034181135799766</v>
      </c>
      <c r="O26" s="137">
        <f t="shared" si="12"/>
        <v>5.8159324640885863</v>
      </c>
      <c r="P26" s="137">
        <f t="shared" si="12"/>
        <v>5.9185187576543452</v>
      </c>
      <c r="Q26" s="137">
        <f t="shared" si="12"/>
        <v>6.0229145542864746</v>
      </c>
      <c r="R26" s="137">
        <f t="shared" si="12"/>
        <v>6.1291517715173578</v>
      </c>
      <c r="S26" s="137">
        <f t="shared" si="12"/>
        <v>6.2372628898675799</v>
      </c>
    </row>
    <row r="27" spans="1:19">
      <c r="A27" s="135"/>
      <c r="B27" s="132"/>
      <c r="C27" s="128"/>
      <c r="D27" s="132"/>
      <c r="E27" s="132"/>
      <c r="F27" s="128"/>
      <c r="G27" s="148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</row>
    <row r="28" spans="1:19">
      <c r="A28" s="530"/>
      <c r="B28" s="495"/>
      <c r="C28" s="2"/>
      <c r="D28" s="132"/>
      <c r="E28" s="132"/>
      <c r="F28" s="128"/>
      <c r="G28" s="148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</row>
    <row r="29" spans="1:19">
      <c r="A29" s="147"/>
      <c r="B29" s="139" t="s">
        <v>44</v>
      </c>
      <c r="C29" s="140">
        <f>SUM(C24:C27)</f>
        <v>8.3333333333333329E-2</v>
      </c>
      <c r="D29" s="141"/>
      <c r="E29" s="141"/>
      <c r="F29" s="140">
        <f>SUM(F24:F27)</f>
        <v>8.3333333333333329E-2</v>
      </c>
      <c r="G29" s="142"/>
      <c r="H29" s="167"/>
      <c r="I29" s="167"/>
      <c r="J29" s="167"/>
      <c r="K29" s="167"/>
      <c r="L29" s="167"/>
      <c r="M29" s="167"/>
      <c r="N29" s="252">
        <f t="shared" ref="N29:S29" si="13">SUM(N26:N27)</f>
        <v>5.7034181135799766</v>
      </c>
      <c r="O29" s="252">
        <f t="shared" si="13"/>
        <v>5.8159324640885863</v>
      </c>
      <c r="P29" s="252">
        <f t="shared" si="13"/>
        <v>5.9185187576543452</v>
      </c>
      <c r="Q29" s="252">
        <f t="shared" si="13"/>
        <v>6.0229145542864746</v>
      </c>
      <c r="R29" s="252">
        <f t="shared" si="13"/>
        <v>6.1291517715173578</v>
      </c>
      <c r="S29" s="252">
        <f t="shared" si="13"/>
        <v>6.2372628898675799</v>
      </c>
    </row>
    <row r="30" spans="1:19">
      <c r="A30" s="153"/>
      <c r="B30" s="154"/>
      <c r="C30" s="155"/>
      <c r="D30" s="108"/>
      <c r="E30" s="108"/>
      <c r="F30" s="156"/>
      <c r="G30" s="148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</row>
    <row r="31" spans="1:19">
      <c r="A31" s="153"/>
      <c r="B31" s="154" t="s">
        <v>185</v>
      </c>
      <c r="C31" s="531">
        <f>SUM(C6:C29)/2</f>
        <v>0.5</v>
      </c>
      <c r="D31" s="157"/>
      <c r="E31" s="157"/>
      <c r="F31" s="531">
        <f>SUM(F6:F29)/2</f>
        <v>0.5</v>
      </c>
      <c r="G31" s="158"/>
      <c r="H31" s="144"/>
      <c r="I31" s="144"/>
      <c r="J31" s="144"/>
      <c r="K31" s="144"/>
      <c r="L31" s="144"/>
      <c r="M31" s="144"/>
      <c r="N31" s="253">
        <f t="shared" ref="N31:S31" si="14">N15+N19+N23+N29</f>
        <v>34.220508681479863</v>
      </c>
      <c r="O31" s="253">
        <f t="shared" si="14"/>
        <v>34.895594784531518</v>
      </c>
      <c r="P31" s="253">
        <f t="shared" si="14"/>
        <v>35.511112545926075</v>
      </c>
      <c r="Q31" s="253">
        <f t="shared" si="14"/>
        <v>36.137487325718844</v>
      </c>
      <c r="R31" s="253">
        <f t="shared" si="14"/>
        <v>36.774910629104149</v>
      </c>
      <c r="S31" s="253">
        <f t="shared" si="14"/>
        <v>37.42357733920548</v>
      </c>
    </row>
    <row r="32" spans="1:19"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</row>
    <row r="33" spans="2:19"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</row>
    <row r="34" spans="2:19"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</row>
    <row r="35" spans="2:19"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</row>
    <row r="36" spans="2:19">
      <c r="B36" s="154"/>
      <c r="G36" s="105"/>
      <c r="H36" s="105"/>
      <c r="I36" s="159"/>
      <c r="J36" s="159"/>
      <c r="K36" s="159"/>
      <c r="L36" s="159"/>
      <c r="M36" s="274"/>
      <c r="N36" s="275"/>
      <c r="O36" s="275"/>
      <c r="P36" s="275"/>
      <c r="Q36" s="275"/>
      <c r="R36" s="275"/>
      <c r="S36" s="275"/>
    </row>
    <row r="37" spans="2:19">
      <c r="B37" s="385" t="s">
        <v>265</v>
      </c>
      <c r="C37" s="88"/>
      <c r="D37" s="88"/>
      <c r="E37" s="88"/>
      <c r="F37" s="160"/>
      <c r="I37" s="106"/>
      <c r="J37" s="106"/>
      <c r="K37" s="106"/>
      <c r="L37" s="106"/>
      <c r="M37" s="106"/>
      <c r="N37" s="106">
        <f>N31</f>
        <v>34.220508681479863</v>
      </c>
      <c r="O37" s="106">
        <f>O31</f>
        <v>34.895594784531518</v>
      </c>
      <c r="P37" s="106">
        <f t="shared" ref="P37:S37" si="15">P31</f>
        <v>35.511112545926075</v>
      </c>
      <c r="Q37" s="106">
        <f t="shared" si="15"/>
        <v>36.137487325718844</v>
      </c>
      <c r="R37" s="106">
        <f t="shared" si="15"/>
        <v>36.774910629104149</v>
      </c>
      <c r="S37" s="106">
        <f t="shared" si="15"/>
        <v>37.42357733920548</v>
      </c>
    </row>
    <row r="38" spans="2:19">
      <c r="B38" s="385" t="s">
        <v>43</v>
      </c>
      <c r="C38" s="88"/>
      <c r="D38" s="88"/>
      <c r="E38" s="88"/>
      <c r="F38" s="160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</row>
    <row r="39" spans="2:19">
      <c r="B39" s="385" t="s">
        <v>268</v>
      </c>
      <c r="C39" s="88"/>
      <c r="D39" s="88"/>
      <c r="E39" s="88"/>
      <c r="F39" s="160"/>
      <c r="I39" s="106"/>
      <c r="J39" s="106"/>
      <c r="K39" s="106"/>
      <c r="L39" s="106"/>
      <c r="M39" s="106"/>
      <c r="O39" s="160"/>
      <c r="P39" s="160"/>
      <c r="Q39" s="160"/>
      <c r="R39" s="160"/>
      <c r="S39" s="160"/>
    </row>
    <row r="40" spans="2:19">
      <c r="B40" s="385" t="s">
        <v>274</v>
      </c>
      <c r="C40" s="88"/>
      <c r="D40" s="88"/>
      <c r="E40" s="88"/>
      <c r="F40" s="160"/>
      <c r="I40" s="106"/>
      <c r="J40" s="106"/>
      <c r="K40" s="106"/>
      <c r="L40" s="106"/>
      <c r="M40" s="106"/>
      <c r="N40" s="106">
        <f>SUM(N41,N37:N39)*(Inputs!$M$27)</f>
        <v>4.2312974574476225</v>
      </c>
      <c r="O40" s="106">
        <f>SUM(O41,O37:O39)*(Inputs!$M$27)</f>
        <v>4.3147705039177531</v>
      </c>
      <c r="P40" s="106">
        <f>SUM(P41,P37:P39)*(Inputs!$M$27)</f>
        <v>4.3908780440786668</v>
      </c>
      <c r="Q40" s="106">
        <f>SUM(Q41,Q37:Q39)*(Inputs!$M$27)</f>
        <v>4.4683280328504837</v>
      </c>
      <c r="R40" s="106">
        <f>SUM(R41,R37:R39)*(Inputs!$M$27)</f>
        <v>4.5471441494674698</v>
      </c>
      <c r="S40" s="106">
        <f>SUM(S41,S37:S39)*(Inputs!$M$27)</f>
        <v>4.6273504908380794</v>
      </c>
    </row>
    <row r="41" spans="2:19">
      <c r="B41" s="385" t="s">
        <v>273</v>
      </c>
      <c r="C41" s="88"/>
      <c r="D41" s="88"/>
      <c r="E41" s="88"/>
      <c r="F41" s="160"/>
      <c r="I41" s="106"/>
      <c r="J41" s="106"/>
      <c r="K41" s="106"/>
      <c r="L41" s="106"/>
      <c r="M41" s="106"/>
      <c r="N41" s="106">
        <f>SUM(N37:N39)*(Inputs!$M$26)</f>
        <v>3.5589329028739058</v>
      </c>
      <c r="O41" s="106">
        <f>SUM(O37:O39)*(Inputs!$M$26)</f>
        <v>3.6291418575912777</v>
      </c>
      <c r="P41" s="106">
        <f>SUM(P37:P39)*(Inputs!$M$26)</f>
        <v>3.6931557047763115</v>
      </c>
      <c r="Q41" s="106">
        <f>SUM(Q37:Q39)*(Inputs!$M$26)</f>
        <v>3.7582986818747597</v>
      </c>
      <c r="R41" s="106">
        <f>SUM(R37:R39)*(Inputs!$M$26)</f>
        <v>3.8245907054268313</v>
      </c>
      <c r="S41" s="106">
        <f>SUM(S37:S39)*(Inputs!$M$26)</f>
        <v>3.8920520432773698</v>
      </c>
    </row>
    <row r="42" spans="2:19">
      <c r="B42" s="998" t="s">
        <v>85</v>
      </c>
      <c r="C42" s="2"/>
      <c r="D42" s="2"/>
      <c r="E42" s="2"/>
      <c r="F42" s="484"/>
      <c r="G42" s="472"/>
      <c r="H42" s="429"/>
      <c r="I42" s="429"/>
      <c r="J42" s="429"/>
      <c r="K42" s="429"/>
      <c r="L42" s="429"/>
      <c r="M42" s="429"/>
      <c r="N42" s="106">
        <f>SUM(N37:N41)*Inputs!$M$28</f>
        <v>2.9407517329260977</v>
      </c>
      <c r="O42" s="106">
        <f>SUM(O37:O41)*Inputs!$M$28</f>
        <v>2.9987655002228384</v>
      </c>
      <c r="P42" s="106">
        <f>SUM(P37:P41)*Inputs!$M$28</f>
        <v>3.051660240634674</v>
      </c>
      <c r="Q42" s="106">
        <f>SUM(Q37:Q41)*Inputs!$M$28</f>
        <v>3.1054879828310868</v>
      </c>
      <c r="R42" s="106">
        <f>SUM(R37:R41)*Inputs!$M$28</f>
        <v>3.1602651838798916</v>
      </c>
      <c r="S42" s="106">
        <f>SUM(S37:S41)*Inputs!$M$28</f>
        <v>3.2160085911324652</v>
      </c>
    </row>
    <row r="43" spans="2:19">
      <c r="B43" s="998"/>
      <c r="C43" s="2"/>
      <c r="D43" s="2"/>
      <c r="E43" s="2"/>
      <c r="F43" s="484"/>
      <c r="G43" s="472"/>
      <c r="H43" s="429"/>
      <c r="I43" s="429"/>
      <c r="J43" s="429"/>
      <c r="K43" s="429"/>
      <c r="L43" s="429"/>
      <c r="M43" s="429"/>
      <c r="N43" s="655"/>
      <c r="O43" s="655"/>
      <c r="P43" s="655"/>
      <c r="Q43" s="655"/>
      <c r="R43" s="655"/>
      <c r="S43" s="655"/>
    </row>
    <row r="44" spans="2:19">
      <c r="B44" s="479" t="s">
        <v>521</v>
      </c>
      <c r="C44" s="2"/>
      <c r="D44" s="2"/>
      <c r="E44" s="2"/>
      <c r="F44" s="484"/>
      <c r="G44" s="472"/>
      <c r="H44" s="429"/>
      <c r="I44" s="429"/>
      <c r="J44" s="429"/>
      <c r="K44" s="429"/>
      <c r="L44" s="429"/>
      <c r="M44" s="429"/>
      <c r="N44" s="485">
        <f>SUM(N37:N43)</f>
        <v>44.951490774727489</v>
      </c>
      <c r="O44" s="485">
        <f t="shared" ref="O44:S44" si="16">SUM(O37:O43)</f>
        <v>45.838272646263384</v>
      </c>
      <c r="P44" s="485">
        <f t="shared" si="16"/>
        <v>46.646806535415728</v>
      </c>
      <c r="Q44" s="485">
        <f t="shared" si="16"/>
        <v>47.469602023275179</v>
      </c>
      <c r="R44" s="485">
        <f t="shared" si="16"/>
        <v>48.306910667878341</v>
      </c>
      <c r="S44" s="485">
        <f t="shared" si="16"/>
        <v>49.158988464453394</v>
      </c>
    </row>
    <row r="45" spans="2:19">
      <c r="B45" s="999" t="s">
        <v>39</v>
      </c>
      <c r="C45" s="88"/>
      <c r="D45" s="88"/>
      <c r="E45" s="88"/>
      <c r="F45" s="160"/>
      <c r="N45" s="521">
        <f>(N31*(1+Inputs!$M$29))-N44</f>
        <v>0</v>
      </c>
      <c r="O45" s="521">
        <f>(O31*(1+Inputs!$M$29))-O44</f>
        <v>0</v>
      </c>
      <c r="P45" s="521">
        <f>(P31*(1+Inputs!$M$29))-P44</f>
        <v>0</v>
      </c>
      <c r="Q45" s="521">
        <f>(Q31*(1+Inputs!$M$29))-Q44</f>
        <v>0</v>
      </c>
      <c r="R45" s="521">
        <f>(R31*(1+Inputs!$M$29))-R44</f>
        <v>0</v>
      </c>
      <c r="S45" s="521">
        <f>(S31*(1+Inputs!$M$29))-S44</f>
        <v>0</v>
      </c>
    </row>
    <row r="46" spans="2:19">
      <c r="B46" s="385"/>
    </row>
    <row r="47" spans="2:19">
      <c r="B47" s="385"/>
    </row>
    <row r="48" spans="2:19">
      <c r="B48" s="385"/>
    </row>
    <row r="49" spans="2:2">
      <c r="B49" s="385"/>
    </row>
    <row r="50" spans="2:2">
      <c r="B50" s="385"/>
    </row>
    <row r="51" spans="2:2">
      <c r="B51" s="385"/>
    </row>
    <row r="52" spans="2:2">
      <c r="B52" s="385"/>
    </row>
    <row r="53" spans="2:2">
      <c r="B53" s="385"/>
    </row>
    <row r="54" spans="2:2">
      <c r="B54" s="385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61" orientation="landscape" r:id="rId1"/>
  <headerFooter alignWithMargins="0">
    <oddFooter>&amp;C&amp;P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1"/>
    <pageSetUpPr fitToPage="1"/>
  </sheetPr>
  <dimension ref="A1:S52"/>
  <sheetViews>
    <sheetView showGridLines="0" zoomScale="85" zoomScaleNormal="85" workbookViewId="0">
      <pane xSplit="2" ySplit="5" topLeftCell="C6" activePane="bottomRight" state="frozen"/>
      <selection activeCell="H46" sqref="H46"/>
      <selection pane="topRight" activeCell="H46" sqref="H46"/>
      <selection pane="bottomLeft" activeCell="H46" sqref="H46"/>
      <selection pane="bottomRight" activeCell="C6" sqref="C6"/>
    </sheetView>
  </sheetViews>
  <sheetFormatPr defaultRowHeight="12.75" outlineLevelCol="1"/>
  <cols>
    <col min="1" max="1" width="9.140625" style="102"/>
    <col min="2" max="2" width="57.140625" style="102" customWidth="1"/>
    <col min="3" max="3" width="9.42578125" style="102" bestFit="1" customWidth="1"/>
    <col min="4" max="4" width="11.85546875" style="102" bestFit="1" customWidth="1"/>
    <col min="5" max="5" width="7.28515625" style="102" bestFit="1" customWidth="1"/>
    <col min="6" max="6" width="7.85546875" style="159" customWidth="1"/>
    <col min="7" max="7" width="1.5703125" style="160" customWidth="1"/>
    <col min="8" max="8" width="10.42578125" style="106" customWidth="1" outlineLevel="1"/>
    <col min="9" max="9" width="9.140625" style="160" outlineLevel="1"/>
    <col min="10" max="13" width="9.42578125" style="160" customWidth="1" outlineLevel="1"/>
    <col min="14" max="14" width="10.28515625" style="160" bestFit="1" customWidth="1"/>
    <col min="15" max="15" width="10.42578125" style="88" customWidth="1"/>
    <col min="16" max="16" width="11.7109375" style="88" customWidth="1"/>
    <col min="17" max="17" width="11" style="88" customWidth="1"/>
    <col min="18" max="18" width="10.85546875" style="88" customWidth="1"/>
    <col min="19" max="19" width="11.42578125" style="88" customWidth="1"/>
    <col min="20" max="257" width="9.140625" style="102"/>
    <col min="258" max="258" width="57.140625" style="102" customWidth="1"/>
    <col min="259" max="259" width="9.42578125" style="102" bestFit="1" customWidth="1"/>
    <col min="260" max="260" width="18.85546875" style="102" bestFit="1" customWidth="1"/>
    <col min="261" max="261" width="7.28515625" style="102" bestFit="1" customWidth="1"/>
    <col min="262" max="262" width="7.85546875" style="102" customWidth="1"/>
    <col min="263" max="263" width="1.5703125" style="102" customWidth="1"/>
    <col min="264" max="264" width="10.42578125" style="102" customWidth="1"/>
    <col min="265" max="265" width="9.140625" style="102"/>
    <col min="266" max="269" width="9.42578125" style="102" customWidth="1"/>
    <col min="270" max="270" width="10.28515625" style="102" bestFit="1" customWidth="1"/>
    <col min="271" max="271" width="10.42578125" style="102" customWidth="1"/>
    <col min="272" max="272" width="11.7109375" style="102" customWidth="1"/>
    <col min="273" max="273" width="11" style="102" customWidth="1"/>
    <col min="274" max="274" width="10.85546875" style="102" customWidth="1"/>
    <col min="275" max="275" width="11.42578125" style="102" customWidth="1"/>
    <col min="276" max="513" width="9.140625" style="102"/>
    <col min="514" max="514" width="57.140625" style="102" customWidth="1"/>
    <col min="515" max="515" width="9.42578125" style="102" bestFit="1" customWidth="1"/>
    <col min="516" max="516" width="18.85546875" style="102" bestFit="1" customWidth="1"/>
    <col min="517" max="517" width="7.28515625" style="102" bestFit="1" customWidth="1"/>
    <col min="518" max="518" width="7.85546875" style="102" customWidth="1"/>
    <col min="519" max="519" width="1.5703125" style="102" customWidth="1"/>
    <col min="520" max="520" width="10.42578125" style="102" customWidth="1"/>
    <col min="521" max="521" width="9.140625" style="102"/>
    <col min="522" max="525" width="9.42578125" style="102" customWidth="1"/>
    <col min="526" max="526" width="10.28515625" style="102" bestFit="1" customWidth="1"/>
    <col min="527" max="527" width="10.42578125" style="102" customWidth="1"/>
    <col min="528" max="528" width="11.7109375" style="102" customWidth="1"/>
    <col min="529" max="529" width="11" style="102" customWidth="1"/>
    <col min="530" max="530" width="10.85546875" style="102" customWidth="1"/>
    <col min="531" max="531" width="11.42578125" style="102" customWidth="1"/>
    <col min="532" max="769" width="9.140625" style="102"/>
    <col min="770" max="770" width="57.140625" style="102" customWidth="1"/>
    <col min="771" max="771" width="9.42578125" style="102" bestFit="1" customWidth="1"/>
    <col min="772" max="772" width="18.85546875" style="102" bestFit="1" customWidth="1"/>
    <col min="773" max="773" width="7.28515625" style="102" bestFit="1" customWidth="1"/>
    <col min="774" max="774" width="7.85546875" style="102" customWidth="1"/>
    <col min="775" max="775" width="1.5703125" style="102" customWidth="1"/>
    <col min="776" max="776" width="10.42578125" style="102" customWidth="1"/>
    <col min="777" max="777" width="9.140625" style="102"/>
    <col min="778" max="781" width="9.42578125" style="102" customWidth="1"/>
    <col min="782" max="782" width="10.28515625" style="102" bestFit="1" customWidth="1"/>
    <col min="783" max="783" width="10.42578125" style="102" customWidth="1"/>
    <col min="784" max="784" width="11.7109375" style="102" customWidth="1"/>
    <col min="785" max="785" width="11" style="102" customWidth="1"/>
    <col min="786" max="786" width="10.85546875" style="102" customWidth="1"/>
    <col min="787" max="787" width="11.42578125" style="102" customWidth="1"/>
    <col min="788" max="1025" width="9.140625" style="102"/>
    <col min="1026" max="1026" width="57.140625" style="102" customWidth="1"/>
    <col min="1027" max="1027" width="9.42578125" style="102" bestFit="1" customWidth="1"/>
    <col min="1028" max="1028" width="18.85546875" style="102" bestFit="1" customWidth="1"/>
    <col min="1029" max="1029" width="7.28515625" style="102" bestFit="1" customWidth="1"/>
    <col min="1030" max="1030" width="7.85546875" style="102" customWidth="1"/>
    <col min="1031" max="1031" width="1.5703125" style="102" customWidth="1"/>
    <col min="1032" max="1032" width="10.42578125" style="102" customWidth="1"/>
    <col min="1033" max="1033" width="9.140625" style="102"/>
    <col min="1034" max="1037" width="9.42578125" style="102" customWidth="1"/>
    <col min="1038" max="1038" width="10.28515625" style="102" bestFit="1" customWidth="1"/>
    <col min="1039" max="1039" width="10.42578125" style="102" customWidth="1"/>
    <col min="1040" max="1040" width="11.7109375" style="102" customWidth="1"/>
    <col min="1041" max="1041" width="11" style="102" customWidth="1"/>
    <col min="1042" max="1042" width="10.85546875" style="102" customWidth="1"/>
    <col min="1043" max="1043" width="11.42578125" style="102" customWidth="1"/>
    <col min="1044" max="1281" width="9.140625" style="102"/>
    <col min="1282" max="1282" width="57.140625" style="102" customWidth="1"/>
    <col min="1283" max="1283" width="9.42578125" style="102" bestFit="1" customWidth="1"/>
    <col min="1284" max="1284" width="18.85546875" style="102" bestFit="1" customWidth="1"/>
    <col min="1285" max="1285" width="7.28515625" style="102" bestFit="1" customWidth="1"/>
    <col min="1286" max="1286" width="7.85546875" style="102" customWidth="1"/>
    <col min="1287" max="1287" width="1.5703125" style="102" customWidth="1"/>
    <col min="1288" max="1288" width="10.42578125" style="102" customWidth="1"/>
    <col min="1289" max="1289" width="9.140625" style="102"/>
    <col min="1290" max="1293" width="9.42578125" style="102" customWidth="1"/>
    <col min="1294" max="1294" width="10.28515625" style="102" bestFit="1" customWidth="1"/>
    <col min="1295" max="1295" width="10.42578125" style="102" customWidth="1"/>
    <col min="1296" max="1296" width="11.7109375" style="102" customWidth="1"/>
    <col min="1297" max="1297" width="11" style="102" customWidth="1"/>
    <col min="1298" max="1298" width="10.85546875" style="102" customWidth="1"/>
    <col min="1299" max="1299" width="11.42578125" style="102" customWidth="1"/>
    <col min="1300" max="1537" width="9.140625" style="102"/>
    <col min="1538" max="1538" width="57.140625" style="102" customWidth="1"/>
    <col min="1539" max="1539" width="9.42578125" style="102" bestFit="1" customWidth="1"/>
    <col min="1540" max="1540" width="18.85546875" style="102" bestFit="1" customWidth="1"/>
    <col min="1541" max="1541" width="7.28515625" style="102" bestFit="1" customWidth="1"/>
    <col min="1542" max="1542" width="7.85546875" style="102" customWidth="1"/>
    <col min="1543" max="1543" width="1.5703125" style="102" customWidth="1"/>
    <col min="1544" max="1544" width="10.42578125" style="102" customWidth="1"/>
    <col min="1545" max="1545" width="9.140625" style="102"/>
    <col min="1546" max="1549" width="9.42578125" style="102" customWidth="1"/>
    <col min="1550" max="1550" width="10.28515625" style="102" bestFit="1" customWidth="1"/>
    <col min="1551" max="1551" width="10.42578125" style="102" customWidth="1"/>
    <col min="1552" max="1552" width="11.7109375" style="102" customWidth="1"/>
    <col min="1553" max="1553" width="11" style="102" customWidth="1"/>
    <col min="1554" max="1554" width="10.85546875" style="102" customWidth="1"/>
    <col min="1555" max="1555" width="11.42578125" style="102" customWidth="1"/>
    <col min="1556" max="1793" width="9.140625" style="102"/>
    <col min="1794" max="1794" width="57.140625" style="102" customWidth="1"/>
    <col min="1795" max="1795" width="9.42578125" style="102" bestFit="1" customWidth="1"/>
    <col min="1796" max="1796" width="18.85546875" style="102" bestFit="1" customWidth="1"/>
    <col min="1797" max="1797" width="7.28515625" style="102" bestFit="1" customWidth="1"/>
    <col min="1798" max="1798" width="7.85546875" style="102" customWidth="1"/>
    <col min="1799" max="1799" width="1.5703125" style="102" customWidth="1"/>
    <col min="1800" max="1800" width="10.42578125" style="102" customWidth="1"/>
    <col min="1801" max="1801" width="9.140625" style="102"/>
    <col min="1802" max="1805" width="9.42578125" style="102" customWidth="1"/>
    <col min="1806" max="1806" width="10.28515625" style="102" bestFit="1" customWidth="1"/>
    <col min="1807" max="1807" width="10.42578125" style="102" customWidth="1"/>
    <col min="1808" max="1808" width="11.7109375" style="102" customWidth="1"/>
    <col min="1809" max="1809" width="11" style="102" customWidth="1"/>
    <col min="1810" max="1810" width="10.85546875" style="102" customWidth="1"/>
    <col min="1811" max="1811" width="11.42578125" style="102" customWidth="1"/>
    <col min="1812" max="2049" width="9.140625" style="102"/>
    <col min="2050" max="2050" width="57.140625" style="102" customWidth="1"/>
    <col min="2051" max="2051" width="9.42578125" style="102" bestFit="1" customWidth="1"/>
    <col min="2052" max="2052" width="18.85546875" style="102" bestFit="1" customWidth="1"/>
    <col min="2053" max="2053" width="7.28515625" style="102" bestFit="1" customWidth="1"/>
    <col min="2054" max="2054" width="7.85546875" style="102" customWidth="1"/>
    <col min="2055" max="2055" width="1.5703125" style="102" customWidth="1"/>
    <col min="2056" max="2056" width="10.42578125" style="102" customWidth="1"/>
    <col min="2057" max="2057" width="9.140625" style="102"/>
    <col min="2058" max="2061" width="9.42578125" style="102" customWidth="1"/>
    <col min="2062" max="2062" width="10.28515625" style="102" bestFit="1" customWidth="1"/>
    <col min="2063" max="2063" width="10.42578125" style="102" customWidth="1"/>
    <col min="2064" max="2064" width="11.7109375" style="102" customWidth="1"/>
    <col min="2065" max="2065" width="11" style="102" customWidth="1"/>
    <col min="2066" max="2066" width="10.85546875" style="102" customWidth="1"/>
    <col min="2067" max="2067" width="11.42578125" style="102" customWidth="1"/>
    <col min="2068" max="2305" width="9.140625" style="102"/>
    <col min="2306" max="2306" width="57.140625" style="102" customWidth="1"/>
    <col min="2307" max="2307" width="9.42578125" style="102" bestFit="1" customWidth="1"/>
    <col min="2308" max="2308" width="18.85546875" style="102" bestFit="1" customWidth="1"/>
    <col min="2309" max="2309" width="7.28515625" style="102" bestFit="1" customWidth="1"/>
    <col min="2310" max="2310" width="7.85546875" style="102" customWidth="1"/>
    <col min="2311" max="2311" width="1.5703125" style="102" customWidth="1"/>
    <col min="2312" max="2312" width="10.42578125" style="102" customWidth="1"/>
    <col min="2313" max="2313" width="9.140625" style="102"/>
    <col min="2314" max="2317" width="9.42578125" style="102" customWidth="1"/>
    <col min="2318" max="2318" width="10.28515625" style="102" bestFit="1" customWidth="1"/>
    <col min="2319" max="2319" width="10.42578125" style="102" customWidth="1"/>
    <col min="2320" max="2320" width="11.7109375" style="102" customWidth="1"/>
    <col min="2321" max="2321" width="11" style="102" customWidth="1"/>
    <col min="2322" max="2322" width="10.85546875" style="102" customWidth="1"/>
    <col min="2323" max="2323" width="11.42578125" style="102" customWidth="1"/>
    <col min="2324" max="2561" width="9.140625" style="102"/>
    <col min="2562" max="2562" width="57.140625" style="102" customWidth="1"/>
    <col min="2563" max="2563" width="9.42578125" style="102" bestFit="1" customWidth="1"/>
    <col min="2564" max="2564" width="18.85546875" style="102" bestFit="1" customWidth="1"/>
    <col min="2565" max="2565" width="7.28515625" style="102" bestFit="1" customWidth="1"/>
    <col min="2566" max="2566" width="7.85546875" style="102" customWidth="1"/>
    <col min="2567" max="2567" width="1.5703125" style="102" customWidth="1"/>
    <col min="2568" max="2568" width="10.42578125" style="102" customWidth="1"/>
    <col min="2569" max="2569" width="9.140625" style="102"/>
    <col min="2570" max="2573" width="9.42578125" style="102" customWidth="1"/>
    <col min="2574" max="2574" width="10.28515625" style="102" bestFit="1" customWidth="1"/>
    <col min="2575" max="2575" width="10.42578125" style="102" customWidth="1"/>
    <col min="2576" max="2576" width="11.7109375" style="102" customWidth="1"/>
    <col min="2577" max="2577" width="11" style="102" customWidth="1"/>
    <col min="2578" max="2578" width="10.85546875" style="102" customWidth="1"/>
    <col min="2579" max="2579" width="11.42578125" style="102" customWidth="1"/>
    <col min="2580" max="2817" width="9.140625" style="102"/>
    <col min="2818" max="2818" width="57.140625" style="102" customWidth="1"/>
    <col min="2819" max="2819" width="9.42578125" style="102" bestFit="1" customWidth="1"/>
    <col min="2820" max="2820" width="18.85546875" style="102" bestFit="1" customWidth="1"/>
    <col min="2821" max="2821" width="7.28515625" style="102" bestFit="1" customWidth="1"/>
    <col min="2822" max="2822" width="7.85546875" style="102" customWidth="1"/>
    <col min="2823" max="2823" width="1.5703125" style="102" customWidth="1"/>
    <col min="2824" max="2824" width="10.42578125" style="102" customWidth="1"/>
    <col min="2825" max="2825" width="9.140625" style="102"/>
    <col min="2826" max="2829" width="9.42578125" style="102" customWidth="1"/>
    <col min="2830" max="2830" width="10.28515625" style="102" bestFit="1" customWidth="1"/>
    <col min="2831" max="2831" width="10.42578125" style="102" customWidth="1"/>
    <col min="2832" max="2832" width="11.7109375" style="102" customWidth="1"/>
    <col min="2833" max="2833" width="11" style="102" customWidth="1"/>
    <col min="2834" max="2834" width="10.85546875" style="102" customWidth="1"/>
    <col min="2835" max="2835" width="11.42578125" style="102" customWidth="1"/>
    <col min="2836" max="3073" width="9.140625" style="102"/>
    <col min="3074" max="3074" width="57.140625" style="102" customWidth="1"/>
    <col min="3075" max="3075" width="9.42578125" style="102" bestFit="1" customWidth="1"/>
    <col min="3076" max="3076" width="18.85546875" style="102" bestFit="1" customWidth="1"/>
    <col min="3077" max="3077" width="7.28515625" style="102" bestFit="1" customWidth="1"/>
    <col min="3078" max="3078" width="7.85546875" style="102" customWidth="1"/>
    <col min="3079" max="3079" width="1.5703125" style="102" customWidth="1"/>
    <col min="3080" max="3080" width="10.42578125" style="102" customWidth="1"/>
    <col min="3081" max="3081" width="9.140625" style="102"/>
    <col min="3082" max="3085" width="9.42578125" style="102" customWidth="1"/>
    <col min="3086" max="3086" width="10.28515625" style="102" bestFit="1" customWidth="1"/>
    <col min="3087" max="3087" width="10.42578125" style="102" customWidth="1"/>
    <col min="3088" max="3088" width="11.7109375" style="102" customWidth="1"/>
    <col min="3089" max="3089" width="11" style="102" customWidth="1"/>
    <col min="3090" max="3090" width="10.85546875" style="102" customWidth="1"/>
    <col min="3091" max="3091" width="11.42578125" style="102" customWidth="1"/>
    <col min="3092" max="3329" width="9.140625" style="102"/>
    <col min="3330" max="3330" width="57.140625" style="102" customWidth="1"/>
    <col min="3331" max="3331" width="9.42578125" style="102" bestFit="1" customWidth="1"/>
    <col min="3332" max="3332" width="18.85546875" style="102" bestFit="1" customWidth="1"/>
    <col min="3333" max="3333" width="7.28515625" style="102" bestFit="1" customWidth="1"/>
    <col min="3334" max="3334" width="7.85546875" style="102" customWidth="1"/>
    <col min="3335" max="3335" width="1.5703125" style="102" customWidth="1"/>
    <col min="3336" max="3336" width="10.42578125" style="102" customWidth="1"/>
    <col min="3337" max="3337" width="9.140625" style="102"/>
    <col min="3338" max="3341" width="9.42578125" style="102" customWidth="1"/>
    <col min="3342" max="3342" width="10.28515625" style="102" bestFit="1" customWidth="1"/>
    <col min="3343" max="3343" width="10.42578125" style="102" customWidth="1"/>
    <col min="3344" max="3344" width="11.7109375" style="102" customWidth="1"/>
    <col min="3345" max="3345" width="11" style="102" customWidth="1"/>
    <col min="3346" max="3346" width="10.85546875" style="102" customWidth="1"/>
    <col min="3347" max="3347" width="11.42578125" style="102" customWidth="1"/>
    <col min="3348" max="3585" width="9.140625" style="102"/>
    <col min="3586" max="3586" width="57.140625" style="102" customWidth="1"/>
    <col min="3587" max="3587" width="9.42578125" style="102" bestFit="1" customWidth="1"/>
    <col min="3588" max="3588" width="18.85546875" style="102" bestFit="1" customWidth="1"/>
    <col min="3589" max="3589" width="7.28515625" style="102" bestFit="1" customWidth="1"/>
    <col min="3590" max="3590" width="7.85546875" style="102" customWidth="1"/>
    <col min="3591" max="3591" width="1.5703125" style="102" customWidth="1"/>
    <col min="3592" max="3592" width="10.42578125" style="102" customWidth="1"/>
    <col min="3593" max="3593" width="9.140625" style="102"/>
    <col min="3594" max="3597" width="9.42578125" style="102" customWidth="1"/>
    <col min="3598" max="3598" width="10.28515625" style="102" bestFit="1" customWidth="1"/>
    <col min="3599" max="3599" width="10.42578125" style="102" customWidth="1"/>
    <col min="3600" max="3600" width="11.7109375" style="102" customWidth="1"/>
    <col min="3601" max="3601" width="11" style="102" customWidth="1"/>
    <col min="3602" max="3602" width="10.85546875" style="102" customWidth="1"/>
    <col min="3603" max="3603" width="11.42578125" style="102" customWidth="1"/>
    <col min="3604" max="3841" width="9.140625" style="102"/>
    <col min="3842" max="3842" width="57.140625" style="102" customWidth="1"/>
    <col min="3843" max="3843" width="9.42578125" style="102" bestFit="1" customWidth="1"/>
    <col min="3844" max="3844" width="18.85546875" style="102" bestFit="1" customWidth="1"/>
    <col min="3845" max="3845" width="7.28515625" style="102" bestFit="1" customWidth="1"/>
    <col min="3846" max="3846" width="7.85546875" style="102" customWidth="1"/>
    <col min="3847" max="3847" width="1.5703125" style="102" customWidth="1"/>
    <col min="3848" max="3848" width="10.42578125" style="102" customWidth="1"/>
    <col min="3849" max="3849" width="9.140625" style="102"/>
    <col min="3850" max="3853" width="9.42578125" style="102" customWidth="1"/>
    <col min="3854" max="3854" width="10.28515625" style="102" bestFit="1" customWidth="1"/>
    <col min="3855" max="3855" width="10.42578125" style="102" customWidth="1"/>
    <col min="3856" max="3856" width="11.7109375" style="102" customWidth="1"/>
    <col min="3857" max="3857" width="11" style="102" customWidth="1"/>
    <col min="3858" max="3858" width="10.85546875" style="102" customWidth="1"/>
    <col min="3859" max="3859" width="11.42578125" style="102" customWidth="1"/>
    <col min="3860" max="4097" width="9.140625" style="102"/>
    <col min="4098" max="4098" width="57.140625" style="102" customWidth="1"/>
    <col min="4099" max="4099" width="9.42578125" style="102" bestFit="1" customWidth="1"/>
    <col min="4100" max="4100" width="18.85546875" style="102" bestFit="1" customWidth="1"/>
    <col min="4101" max="4101" width="7.28515625" style="102" bestFit="1" customWidth="1"/>
    <col min="4102" max="4102" width="7.85546875" style="102" customWidth="1"/>
    <col min="4103" max="4103" width="1.5703125" style="102" customWidth="1"/>
    <col min="4104" max="4104" width="10.42578125" style="102" customWidth="1"/>
    <col min="4105" max="4105" width="9.140625" style="102"/>
    <col min="4106" max="4109" width="9.42578125" style="102" customWidth="1"/>
    <col min="4110" max="4110" width="10.28515625" style="102" bestFit="1" customWidth="1"/>
    <col min="4111" max="4111" width="10.42578125" style="102" customWidth="1"/>
    <col min="4112" max="4112" width="11.7109375" style="102" customWidth="1"/>
    <col min="4113" max="4113" width="11" style="102" customWidth="1"/>
    <col min="4114" max="4114" width="10.85546875" style="102" customWidth="1"/>
    <col min="4115" max="4115" width="11.42578125" style="102" customWidth="1"/>
    <col min="4116" max="4353" width="9.140625" style="102"/>
    <col min="4354" max="4354" width="57.140625" style="102" customWidth="1"/>
    <col min="4355" max="4355" width="9.42578125" style="102" bestFit="1" customWidth="1"/>
    <col min="4356" max="4356" width="18.85546875" style="102" bestFit="1" customWidth="1"/>
    <col min="4357" max="4357" width="7.28515625" style="102" bestFit="1" customWidth="1"/>
    <col min="4358" max="4358" width="7.85546875" style="102" customWidth="1"/>
    <col min="4359" max="4359" width="1.5703125" style="102" customWidth="1"/>
    <col min="4360" max="4360" width="10.42578125" style="102" customWidth="1"/>
    <col min="4361" max="4361" width="9.140625" style="102"/>
    <col min="4362" max="4365" width="9.42578125" style="102" customWidth="1"/>
    <col min="4366" max="4366" width="10.28515625" style="102" bestFit="1" customWidth="1"/>
    <col min="4367" max="4367" width="10.42578125" style="102" customWidth="1"/>
    <col min="4368" max="4368" width="11.7109375" style="102" customWidth="1"/>
    <col min="4369" max="4369" width="11" style="102" customWidth="1"/>
    <col min="4370" max="4370" width="10.85546875" style="102" customWidth="1"/>
    <col min="4371" max="4371" width="11.42578125" style="102" customWidth="1"/>
    <col min="4372" max="4609" width="9.140625" style="102"/>
    <col min="4610" max="4610" width="57.140625" style="102" customWidth="1"/>
    <col min="4611" max="4611" width="9.42578125" style="102" bestFit="1" customWidth="1"/>
    <col min="4612" max="4612" width="18.85546875" style="102" bestFit="1" customWidth="1"/>
    <col min="4613" max="4613" width="7.28515625" style="102" bestFit="1" customWidth="1"/>
    <col min="4614" max="4614" width="7.85546875" style="102" customWidth="1"/>
    <col min="4615" max="4615" width="1.5703125" style="102" customWidth="1"/>
    <col min="4616" max="4616" width="10.42578125" style="102" customWidth="1"/>
    <col min="4617" max="4617" width="9.140625" style="102"/>
    <col min="4618" max="4621" width="9.42578125" style="102" customWidth="1"/>
    <col min="4622" max="4622" width="10.28515625" style="102" bestFit="1" customWidth="1"/>
    <col min="4623" max="4623" width="10.42578125" style="102" customWidth="1"/>
    <col min="4624" max="4624" width="11.7109375" style="102" customWidth="1"/>
    <col min="4625" max="4625" width="11" style="102" customWidth="1"/>
    <col min="4626" max="4626" width="10.85546875" style="102" customWidth="1"/>
    <col min="4627" max="4627" width="11.42578125" style="102" customWidth="1"/>
    <col min="4628" max="4865" width="9.140625" style="102"/>
    <col min="4866" max="4866" width="57.140625" style="102" customWidth="1"/>
    <col min="4867" max="4867" width="9.42578125" style="102" bestFit="1" customWidth="1"/>
    <col min="4868" max="4868" width="18.85546875" style="102" bestFit="1" customWidth="1"/>
    <col min="4869" max="4869" width="7.28515625" style="102" bestFit="1" customWidth="1"/>
    <col min="4870" max="4870" width="7.85546875" style="102" customWidth="1"/>
    <col min="4871" max="4871" width="1.5703125" style="102" customWidth="1"/>
    <col min="4872" max="4872" width="10.42578125" style="102" customWidth="1"/>
    <col min="4873" max="4873" width="9.140625" style="102"/>
    <col min="4874" max="4877" width="9.42578125" style="102" customWidth="1"/>
    <col min="4878" max="4878" width="10.28515625" style="102" bestFit="1" customWidth="1"/>
    <col min="4879" max="4879" width="10.42578125" style="102" customWidth="1"/>
    <col min="4880" max="4880" width="11.7109375" style="102" customWidth="1"/>
    <col min="4881" max="4881" width="11" style="102" customWidth="1"/>
    <col min="4882" max="4882" width="10.85546875" style="102" customWidth="1"/>
    <col min="4883" max="4883" width="11.42578125" style="102" customWidth="1"/>
    <col min="4884" max="5121" width="9.140625" style="102"/>
    <col min="5122" max="5122" width="57.140625" style="102" customWidth="1"/>
    <col min="5123" max="5123" width="9.42578125" style="102" bestFit="1" customWidth="1"/>
    <col min="5124" max="5124" width="18.85546875" style="102" bestFit="1" customWidth="1"/>
    <col min="5125" max="5125" width="7.28515625" style="102" bestFit="1" customWidth="1"/>
    <col min="5126" max="5126" width="7.85546875" style="102" customWidth="1"/>
    <col min="5127" max="5127" width="1.5703125" style="102" customWidth="1"/>
    <col min="5128" max="5128" width="10.42578125" style="102" customWidth="1"/>
    <col min="5129" max="5129" width="9.140625" style="102"/>
    <col min="5130" max="5133" width="9.42578125" style="102" customWidth="1"/>
    <col min="5134" max="5134" width="10.28515625" style="102" bestFit="1" customWidth="1"/>
    <col min="5135" max="5135" width="10.42578125" style="102" customWidth="1"/>
    <col min="5136" max="5136" width="11.7109375" style="102" customWidth="1"/>
    <col min="5137" max="5137" width="11" style="102" customWidth="1"/>
    <col min="5138" max="5138" width="10.85546875" style="102" customWidth="1"/>
    <col min="5139" max="5139" width="11.42578125" style="102" customWidth="1"/>
    <col min="5140" max="5377" width="9.140625" style="102"/>
    <col min="5378" max="5378" width="57.140625" style="102" customWidth="1"/>
    <col min="5379" max="5379" width="9.42578125" style="102" bestFit="1" customWidth="1"/>
    <col min="5380" max="5380" width="18.85546875" style="102" bestFit="1" customWidth="1"/>
    <col min="5381" max="5381" width="7.28515625" style="102" bestFit="1" customWidth="1"/>
    <col min="5382" max="5382" width="7.85546875" style="102" customWidth="1"/>
    <col min="5383" max="5383" width="1.5703125" style="102" customWidth="1"/>
    <col min="5384" max="5384" width="10.42578125" style="102" customWidth="1"/>
    <col min="5385" max="5385" width="9.140625" style="102"/>
    <col min="5386" max="5389" width="9.42578125" style="102" customWidth="1"/>
    <col min="5390" max="5390" width="10.28515625" style="102" bestFit="1" customWidth="1"/>
    <col min="5391" max="5391" width="10.42578125" style="102" customWidth="1"/>
    <col min="5392" max="5392" width="11.7109375" style="102" customWidth="1"/>
    <col min="5393" max="5393" width="11" style="102" customWidth="1"/>
    <col min="5394" max="5394" width="10.85546875" style="102" customWidth="1"/>
    <col min="5395" max="5395" width="11.42578125" style="102" customWidth="1"/>
    <col min="5396" max="5633" width="9.140625" style="102"/>
    <col min="5634" max="5634" width="57.140625" style="102" customWidth="1"/>
    <col min="5635" max="5635" width="9.42578125" style="102" bestFit="1" customWidth="1"/>
    <col min="5636" max="5636" width="18.85546875" style="102" bestFit="1" customWidth="1"/>
    <col min="5637" max="5637" width="7.28515625" style="102" bestFit="1" customWidth="1"/>
    <col min="5638" max="5638" width="7.85546875" style="102" customWidth="1"/>
    <col min="5639" max="5639" width="1.5703125" style="102" customWidth="1"/>
    <col min="5640" max="5640" width="10.42578125" style="102" customWidth="1"/>
    <col min="5641" max="5641" width="9.140625" style="102"/>
    <col min="5642" max="5645" width="9.42578125" style="102" customWidth="1"/>
    <col min="5646" max="5646" width="10.28515625" style="102" bestFit="1" customWidth="1"/>
    <col min="5647" max="5647" width="10.42578125" style="102" customWidth="1"/>
    <col min="5648" max="5648" width="11.7109375" style="102" customWidth="1"/>
    <col min="5649" max="5649" width="11" style="102" customWidth="1"/>
    <col min="5650" max="5650" width="10.85546875" style="102" customWidth="1"/>
    <col min="5651" max="5651" width="11.42578125" style="102" customWidth="1"/>
    <col min="5652" max="5889" width="9.140625" style="102"/>
    <col min="5890" max="5890" width="57.140625" style="102" customWidth="1"/>
    <col min="5891" max="5891" width="9.42578125" style="102" bestFit="1" customWidth="1"/>
    <col min="5892" max="5892" width="18.85546875" style="102" bestFit="1" customWidth="1"/>
    <col min="5893" max="5893" width="7.28515625" style="102" bestFit="1" customWidth="1"/>
    <col min="5894" max="5894" width="7.85546875" style="102" customWidth="1"/>
    <col min="5895" max="5895" width="1.5703125" style="102" customWidth="1"/>
    <col min="5896" max="5896" width="10.42578125" style="102" customWidth="1"/>
    <col min="5897" max="5897" width="9.140625" style="102"/>
    <col min="5898" max="5901" width="9.42578125" style="102" customWidth="1"/>
    <col min="5902" max="5902" width="10.28515625" style="102" bestFit="1" customWidth="1"/>
    <col min="5903" max="5903" width="10.42578125" style="102" customWidth="1"/>
    <col min="5904" max="5904" width="11.7109375" style="102" customWidth="1"/>
    <col min="5905" max="5905" width="11" style="102" customWidth="1"/>
    <col min="5906" max="5906" width="10.85546875" style="102" customWidth="1"/>
    <col min="5907" max="5907" width="11.42578125" style="102" customWidth="1"/>
    <col min="5908" max="6145" width="9.140625" style="102"/>
    <col min="6146" max="6146" width="57.140625" style="102" customWidth="1"/>
    <col min="6147" max="6147" width="9.42578125" style="102" bestFit="1" customWidth="1"/>
    <col min="6148" max="6148" width="18.85546875" style="102" bestFit="1" customWidth="1"/>
    <col min="6149" max="6149" width="7.28515625" style="102" bestFit="1" customWidth="1"/>
    <col min="6150" max="6150" width="7.85546875" style="102" customWidth="1"/>
    <col min="6151" max="6151" width="1.5703125" style="102" customWidth="1"/>
    <col min="6152" max="6152" width="10.42578125" style="102" customWidth="1"/>
    <col min="6153" max="6153" width="9.140625" style="102"/>
    <col min="6154" max="6157" width="9.42578125" style="102" customWidth="1"/>
    <col min="6158" max="6158" width="10.28515625" style="102" bestFit="1" customWidth="1"/>
    <col min="6159" max="6159" width="10.42578125" style="102" customWidth="1"/>
    <col min="6160" max="6160" width="11.7109375" style="102" customWidth="1"/>
    <col min="6161" max="6161" width="11" style="102" customWidth="1"/>
    <col min="6162" max="6162" width="10.85546875" style="102" customWidth="1"/>
    <col min="6163" max="6163" width="11.42578125" style="102" customWidth="1"/>
    <col min="6164" max="6401" width="9.140625" style="102"/>
    <col min="6402" max="6402" width="57.140625" style="102" customWidth="1"/>
    <col min="6403" max="6403" width="9.42578125" style="102" bestFit="1" customWidth="1"/>
    <col min="6404" max="6404" width="18.85546875" style="102" bestFit="1" customWidth="1"/>
    <col min="6405" max="6405" width="7.28515625" style="102" bestFit="1" customWidth="1"/>
    <col min="6406" max="6406" width="7.85546875" style="102" customWidth="1"/>
    <col min="6407" max="6407" width="1.5703125" style="102" customWidth="1"/>
    <col min="6408" max="6408" width="10.42578125" style="102" customWidth="1"/>
    <col min="6409" max="6409" width="9.140625" style="102"/>
    <col min="6410" max="6413" width="9.42578125" style="102" customWidth="1"/>
    <col min="6414" max="6414" width="10.28515625" style="102" bestFit="1" customWidth="1"/>
    <col min="6415" max="6415" width="10.42578125" style="102" customWidth="1"/>
    <col min="6416" max="6416" width="11.7109375" style="102" customWidth="1"/>
    <col min="6417" max="6417" width="11" style="102" customWidth="1"/>
    <col min="6418" max="6418" width="10.85546875" style="102" customWidth="1"/>
    <col min="6419" max="6419" width="11.42578125" style="102" customWidth="1"/>
    <col min="6420" max="6657" width="9.140625" style="102"/>
    <col min="6658" max="6658" width="57.140625" style="102" customWidth="1"/>
    <col min="6659" max="6659" width="9.42578125" style="102" bestFit="1" customWidth="1"/>
    <col min="6660" max="6660" width="18.85546875" style="102" bestFit="1" customWidth="1"/>
    <col min="6661" max="6661" width="7.28515625" style="102" bestFit="1" customWidth="1"/>
    <col min="6662" max="6662" width="7.85546875" style="102" customWidth="1"/>
    <col min="6663" max="6663" width="1.5703125" style="102" customWidth="1"/>
    <col min="6664" max="6664" width="10.42578125" style="102" customWidth="1"/>
    <col min="6665" max="6665" width="9.140625" style="102"/>
    <col min="6666" max="6669" width="9.42578125" style="102" customWidth="1"/>
    <col min="6670" max="6670" width="10.28515625" style="102" bestFit="1" customWidth="1"/>
    <col min="6671" max="6671" width="10.42578125" style="102" customWidth="1"/>
    <col min="6672" max="6672" width="11.7109375" style="102" customWidth="1"/>
    <col min="6673" max="6673" width="11" style="102" customWidth="1"/>
    <col min="6674" max="6674" width="10.85546875" style="102" customWidth="1"/>
    <col min="6675" max="6675" width="11.42578125" style="102" customWidth="1"/>
    <col min="6676" max="6913" width="9.140625" style="102"/>
    <col min="6914" max="6914" width="57.140625" style="102" customWidth="1"/>
    <col min="6915" max="6915" width="9.42578125" style="102" bestFit="1" customWidth="1"/>
    <col min="6916" max="6916" width="18.85546875" style="102" bestFit="1" customWidth="1"/>
    <col min="6917" max="6917" width="7.28515625" style="102" bestFit="1" customWidth="1"/>
    <col min="6918" max="6918" width="7.85546875" style="102" customWidth="1"/>
    <col min="6919" max="6919" width="1.5703125" style="102" customWidth="1"/>
    <col min="6920" max="6920" width="10.42578125" style="102" customWidth="1"/>
    <col min="6921" max="6921" width="9.140625" style="102"/>
    <col min="6922" max="6925" width="9.42578125" style="102" customWidth="1"/>
    <col min="6926" max="6926" width="10.28515625" style="102" bestFit="1" customWidth="1"/>
    <col min="6927" max="6927" width="10.42578125" style="102" customWidth="1"/>
    <col min="6928" max="6928" width="11.7109375" style="102" customWidth="1"/>
    <col min="6929" max="6929" width="11" style="102" customWidth="1"/>
    <col min="6930" max="6930" width="10.85546875" style="102" customWidth="1"/>
    <col min="6931" max="6931" width="11.42578125" style="102" customWidth="1"/>
    <col min="6932" max="7169" width="9.140625" style="102"/>
    <col min="7170" max="7170" width="57.140625" style="102" customWidth="1"/>
    <col min="7171" max="7171" width="9.42578125" style="102" bestFit="1" customWidth="1"/>
    <col min="7172" max="7172" width="18.85546875" style="102" bestFit="1" customWidth="1"/>
    <col min="7173" max="7173" width="7.28515625" style="102" bestFit="1" customWidth="1"/>
    <col min="7174" max="7174" width="7.85546875" style="102" customWidth="1"/>
    <col min="7175" max="7175" width="1.5703125" style="102" customWidth="1"/>
    <col min="7176" max="7176" width="10.42578125" style="102" customWidth="1"/>
    <col min="7177" max="7177" width="9.140625" style="102"/>
    <col min="7178" max="7181" width="9.42578125" style="102" customWidth="1"/>
    <col min="7182" max="7182" width="10.28515625" style="102" bestFit="1" customWidth="1"/>
    <col min="7183" max="7183" width="10.42578125" style="102" customWidth="1"/>
    <col min="7184" max="7184" width="11.7109375" style="102" customWidth="1"/>
    <col min="7185" max="7185" width="11" style="102" customWidth="1"/>
    <col min="7186" max="7186" width="10.85546875" style="102" customWidth="1"/>
    <col min="7187" max="7187" width="11.42578125" style="102" customWidth="1"/>
    <col min="7188" max="7425" width="9.140625" style="102"/>
    <col min="7426" max="7426" width="57.140625" style="102" customWidth="1"/>
    <col min="7427" max="7427" width="9.42578125" style="102" bestFit="1" customWidth="1"/>
    <col min="7428" max="7428" width="18.85546875" style="102" bestFit="1" customWidth="1"/>
    <col min="7429" max="7429" width="7.28515625" style="102" bestFit="1" customWidth="1"/>
    <col min="7430" max="7430" width="7.85546875" style="102" customWidth="1"/>
    <col min="7431" max="7431" width="1.5703125" style="102" customWidth="1"/>
    <col min="7432" max="7432" width="10.42578125" style="102" customWidth="1"/>
    <col min="7433" max="7433" width="9.140625" style="102"/>
    <col min="7434" max="7437" width="9.42578125" style="102" customWidth="1"/>
    <col min="7438" max="7438" width="10.28515625" style="102" bestFit="1" customWidth="1"/>
    <col min="7439" max="7439" width="10.42578125" style="102" customWidth="1"/>
    <col min="7440" max="7440" width="11.7109375" style="102" customWidth="1"/>
    <col min="7441" max="7441" width="11" style="102" customWidth="1"/>
    <col min="7442" max="7442" width="10.85546875" style="102" customWidth="1"/>
    <col min="7443" max="7443" width="11.42578125" style="102" customWidth="1"/>
    <col min="7444" max="7681" width="9.140625" style="102"/>
    <col min="7682" max="7682" width="57.140625" style="102" customWidth="1"/>
    <col min="7683" max="7683" width="9.42578125" style="102" bestFit="1" customWidth="1"/>
    <col min="7684" max="7684" width="18.85546875" style="102" bestFit="1" customWidth="1"/>
    <col min="7685" max="7685" width="7.28515625" style="102" bestFit="1" customWidth="1"/>
    <col min="7686" max="7686" width="7.85546875" style="102" customWidth="1"/>
    <col min="7687" max="7687" width="1.5703125" style="102" customWidth="1"/>
    <col min="7688" max="7688" width="10.42578125" style="102" customWidth="1"/>
    <col min="7689" max="7689" width="9.140625" style="102"/>
    <col min="7690" max="7693" width="9.42578125" style="102" customWidth="1"/>
    <col min="7694" max="7694" width="10.28515625" style="102" bestFit="1" customWidth="1"/>
    <col min="7695" max="7695" width="10.42578125" style="102" customWidth="1"/>
    <col min="7696" max="7696" width="11.7109375" style="102" customWidth="1"/>
    <col min="7697" max="7697" width="11" style="102" customWidth="1"/>
    <col min="7698" max="7698" width="10.85546875" style="102" customWidth="1"/>
    <col min="7699" max="7699" width="11.42578125" style="102" customWidth="1"/>
    <col min="7700" max="7937" width="9.140625" style="102"/>
    <col min="7938" max="7938" width="57.140625" style="102" customWidth="1"/>
    <col min="7939" max="7939" width="9.42578125" style="102" bestFit="1" customWidth="1"/>
    <col min="7940" max="7940" width="18.85546875" style="102" bestFit="1" customWidth="1"/>
    <col min="7941" max="7941" width="7.28515625" style="102" bestFit="1" customWidth="1"/>
    <col min="7942" max="7942" width="7.85546875" style="102" customWidth="1"/>
    <col min="7943" max="7943" width="1.5703125" style="102" customWidth="1"/>
    <col min="7944" max="7944" width="10.42578125" style="102" customWidth="1"/>
    <col min="7945" max="7945" width="9.140625" style="102"/>
    <col min="7946" max="7949" width="9.42578125" style="102" customWidth="1"/>
    <col min="7950" max="7950" width="10.28515625" style="102" bestFit="1" customWidth="1"/>
    <col min="7951" max="7951" width="10.42578125" style="102" customWidth="1"/>
    <col min="7952" max="7952" width="11.7109375" style="102" customWidth="1"/>
    <col min="7953" max="7953" width="11" style="102" customWidth="1"/>
    <col min="7954" max="7954" width="10.85546875" style="102" customWidth="1"/>
    <col min="7955" max="7955" width="11.42578125" style="102" customWidth="1"/>
    <col min="7956" max="8193" width="9.140625" style="102"/>
    <col min="8194" max="8194" width="57.140625" style="102" customWidth="1"/>
    <col min="8195" max="8195" width="9.42578125" style="102" bestFit="1" customWidth="1"/>
    <col min="8196" max="8196" width="18.85546875" style="102" bestFit="1" customWidth="1"/>
    <col min="8197" max="8197" width="7.28515625" style="102" bestFit="1" customWidth="1"/>
    <col min="8198" max="8198" width="7.85546875" style="102" customWidth="1"/>
    <col min="8199" max="8199" width="1.5703125" style="102" customWidth="1"/>
    <col min="8200" max="8200" width="10.42578125" style="102" customWidth="1"/>
    <col min="8201" max="8201" width="9.140625" style="102"/>
    <col min="8202" max="8205" width="9.42578125" style="102" customWidth="1"/>
    <col min="8206" max="8206" width="10.28515625" style="102" bestFit="1" customWidth="1"/>
    <col min="8207" max="8207" width="10.42578125" style="102" customWidth="1"/>
    <col min="8208" max="8208" width="11.7109375" style="102" customWidth="1"/>
    <col min="8209" max="8209" width="11" style="102" customWidth="1"/>
    <col min="8210" max="8210" width="10.85546875" style="102" customWidth="1"/>
    <col min="8211" max="8211" width="11.42578125" style="102" customWidth="1"/>
    <col min="8212" max="8449" width="9.140625" style="102"/>
    <col min="8450" max="8450" width="57.140625" style="102" customWidth="1"/>
    <col min="8451" max="8451" width="9.42578125" style="102" bestFit="1" customWidth="1"/>
    <col min="8452" max="8452" width="18.85546875" style="102" bestFit="1" customWidth="1"/>
    <col min="8453" max="8453" width="7.28515625" style="102" bestFit="1" customWidth="1"/>
    <col min="8454" max="8454" width="7.85546875" style="102" customWidth="1"/>
    <col min="8455" max="8455" width="1.5703125" style="102" customWidth="1"/>
    <col min="8456" max="8456" width="10.42578125" style="102" customWidth="1"/>
    <col min="8457" max="8457" width="9.140625" style="102"/>
    <col min="8458" max="8461" width="9.42578125" style="102" customWidth="1"/>
    <col min="8462" max="8462" width="10.28515625" style="102" bestFit="1" customWidth="1"/>
    <col min="8463" max="8463" width="10.42578125" style="102" customWidth="1"/>
    <col min="8464" max="8464" width="11.7109375" style="102" customWidth="1"/>
    <col min="8465" max="8465" width="11" style="102" customWidth="1"/>
    <col min="8466" max="8466" width="10.85546875" style="102" customWidth="1"/>
    <col min="8467" max="8467" width="11.42578125" style="102" customWidth="1"/>
    <col min="8468" max="8705" width="9.140625" style="102"/>
    <col min="8706" max="8706" width="57.140625" style="102" customWidth="1"/>
    <col min="8707" max="8707" width="9.42578125" style="102" bestFit="1" customWidth="1"/>
    <col min="8708" max="8708" width="18.85546875" style="102" bestFit="1" customWidth="1"/>
    <col min="8709" max="8709" width="7.28515625" style="102" bestFit="1" customWidth="1"/>
    <col min="8710" max="8710" width="7.85546875" style="102" customWidth="1"/>
    <col min="8711" max="8711" width="1.5703125" style="102" customWidth="1"/>
    <col min="8712" max="8712" width="10.42578125" style="102" customWidth="1"/>
    <col min="8713" max="8713" width="9.140625" style="102"/>
    <col min="8714" max="8717" width="9.42578125" style="102" customWidth="1"/>
    <col min="8718" max="8718" width="10.28515625" style="102" bestFit="1" customWidth="1"/>
    <col min="8719" max="8719" width="10.42578125" style="102" customWidth="1"/>
    <col min="8720" max="8720" width="11.7109375" style="102" customWidth="1"/>
    <col min="8721" max="8721" width="11" style="102" customWidth="1"/>
    <col min="8722" max="8722" width="10.85546875" style="102" customWidth="1"/>
    <col min="8723" max="8723" width="11.42578125" style="102" customWidth="1"/>
    <col min="8724" max="8961" width="9.140625" style="102"/>
    <col min="8962" max="8962" width="57.140625" style="102" customWidth="1"/>
    <col min="8963" max="8963" width="9.42578125" style="102" bestFit="1" customWidth="1"/>
    <col min="8964" max="8964" width="18.85546875" style="102" bestFit="1" customWidth="1"/>
    <col min="8965" max="8965" width="7.28515625" style="102" bestFit="1" customWidth="1"/>
    <col min="8966" max="8966" width="7.85546875" style="102" customWidth="1"/>
    <col min="8967" max="8967" width="1.5703125" style="102" customWidth="1"/>
    <col min="8968" max="8968" width="10.42578125" style="102" customWidth="1"/>
    <col min="8969" max="8969" width="9.140625" style="102"/>
    <col min="8970" max="8973" width="9.42578125" style="102" customWidth="1"/>
    <col min="8974" max="8974" width="10.28515625" style="102" bestFit="1" customWidth="1"/>
    <col min="8975" max="8975" width="10.42578125" style="102" customWidth="1"/>
    <col min="8976" max="8976" width="11.7109375" style="102" customWidth="1"/>
    <col min="8977" max="8977" width="11" style="102" customWidth="1"/>
    <col min="8978" max="8978" width="10.85546875" style="102" customWidth="1"/>
    <col min="8979" max="8979" width="11.42578125" style="102" customWidth="1"/>
    <col min="8980" max="9217" width="9.140625" style="102"/>
    <col min="9218" max="9218" width="57.140625" style="102" customWidth="1"/>
    <col min="9219" max="9219" width="9.42578125" style="102" bestFit="1" customWidth="1"/>
    <col min="9220" max="9220" width="18.85546875" style="102" bestFit="1" customWidth="1"/>
    <col min="9221" max="9221" width="7.28515625" style="102" bestFit="1" customWidth="1"/>
    <col min="9222" max="9222" width="7.85546875" style="102" customWidth="1"/>
    <col min="9223" max="9223" width="1.5703125" style="102" customWidth="1"/>
    <col min="9224" max="9224" width="10.42578125" style="102" customWidth="1"/>
    <col min="9225" max="9225" width="9.140625" style="102"/>
    <col min="9226" max="9229" width="9.42578125" style="102" customWidth="1"/>
    <col min="9230" max="9230" width="10.28515625" style="102" bestFit="1" customWidth="1"/>
    <col min="9231" max="9231" width="10.42578125" style="102" customWidth="1"/>
    <col min="9232" max="9232" width="11.7109375" style="102" customWidth="1"/>
    <col min="9233" max="9233" width="11" style="102" customWidth="1"/>
    <col min="9234" max="9234" width="10.85546875" style="102" customWidth="1"/>
    <col min="9235" max="9235" width="11.42578125" style="102" customWidth="1"/>
    <col min="9236" max="9473" width="9.140625" style="102"/>
    <col min="9474" max="9474" width="57.140625" style="102" customWidth="1"/>
    <col min="9475" max="9475" width="9.42578125" style="102" bestFit="1" customWidth="1"/>
    <col min="9476" max="9476" width="18.85546875" style="102" bestFit="1" customWidth="1"/>
    <col min="9477" max="9477" width="7.28515625" style="102" bestFit="1" customWidth="1"/>
    <col min="9478" max="9478" width="7.85546875" style="102" customWidth="1"/>
    <col min="9479" max="9479" width="1.5703125" style="102" customWidth="1"/>
    <col min="9480" max="9480" width="10.42578125" style="102" customWidth="1"/>
    <col min="9481" max="9481" width="9.140625" style="102"/>
    <col min="9482" max="9485" width="9.42578125" style="102" customWidth="1"/>
    <col min="9486" max="9486" width="10.28515625" style="102" bestFit="1" customWidth="1"/>
    <col min="9487" max="9487" width="10.42578125" style="102" customWidth="1"/>
    <col min="9488" max="9488" width="11.7109375" style="102" customWidth="1"/>
    <col min="9489" max="9489" width="11" style="102" customWidth="1"/>
    <col min="9490" max="9490" width="10.85546875" style="102" customWidth="1"/>
    <col min="9491" max="9491" width="11.42578125" style="102" customWidth="1"/>
    <col min="9492" max="9729" width="9.140625" style="102"/>
    <col min="9730" max="9730" width="57.140625" style="102" customWidth="1"/>
    <col min="9731" max="9731" width="9.42578125" style="102" bestFit="1" customWidth="1"/>
    <col min="9732" max="9732" width="18.85546875" style="102" bestFit="1" customWidth="1"/>
    <col min="9733" max="9733" width="7.28515625" style="102" bestFit="1" customWidth="1"/>
    <col min="9734" max="9734" width="7.85546875" style="102" customWidth="1"/>
    <col min="9735" max="9735" width="1.5703125" style="102" customWidth="1"/>
    <col min="9736" max="9736" width="10.42578125" style="102" customWidth="1"/>
    <col min="9737" max="9737" width="9.140625" style="102"/>
    <col min="9738" max="9741" width="9.42578125" style="102" customWidth="1"/>
    <col min="9742" max="9742" width="10.28515625" style="102" bestFit="1" customWidth="1"/>
    <col min="9743" max="9743" width="10.42578125" style="102" customWidth="1"/>
    <col min="9744" max="9744" width="11.7109375" style="102" customWidth="1"/>
    <col min="9745" max="9745" width="11" style="102" customWidth="1"/>
    <col min="9746" max="9746" width="10.85546875" style="102" customWidth="1"/>
    <col min="9747" max="9747" width="11.42578125" style="102" customWidth="1"/>
    <col min="9748" max="9985" width="9.140625" style="102"/>
    <col min="9986" max="9986" width="57.140625" style="102" customWidth="1"/>
    <col min="9987" max="9987" width="9.42578125" style="102" bestFit="1" customWidth="1"/>
    <col min="9988" max="9988" width="18.85546875" style="102" bestFit="1" customWidth="1"/>
    <col min="9989" max="9989" width="7.28515625" style="102" bestFit="1" customWidth="1"/>
    <col min="9990" max="9990" width="7.85546875" style="102" customWidth="1"/>
    <col min="9991" max="9991" width="1.5703125" style="102" customWidth="1"/>
    <col min="9992" max="9992" width="10.42578125" style="102" customWidth="1"/>
    <col min="9993" max="9993" width="9.140625" style="102"/>
    <col min="9994" max="9997" width="9.42578125" style="102" customWidth="1"/>
    <col min="9998" max="9998" width="10.28515625" style="102" bestFit="1" customWidth="1"/>
    <col min="9999" max="9999" width="10.42578125" style="102" customWidth="1"/>
    <col min="10000" max="10000" width="11.7109375" style="102" customWidth="1"/>
    <col min="10001" max="10001" width="11" style="102" customWidth="1"/>
    <col min="10002" max="10002" width="10.85546875" style="102" customWidth="1"/>
    <col min="10003" max="10003" width="11.42578125" style="102" customWidth="1"/>
    <col min="10004" max="10241" width="9.140625" style="102"/>
    <col min="10242" max="10242" width="57.140625" style="102" customWidth="1"/>
    <col min="10243" max="10243" width="9.42578125" style="102" bestFit="1" customWidth="1"/>
    <col min="10244" max="10244" width="18.85546875" style="102" bestFit="1" customWidth="1"/>
    <col min="10245" max="10245" width="7.28515625" style="102" bestFit="1" customWidth="1"/>
    <col min="10246" max="10246" width="7.85546875" style="102" customWidth="1"/>
    <col min="10247" max="10247" width="1.5703125" style="102" customWidth="1"/>
    <col min="10248" max="10248" width="10.42578125" style="102" customWidth="1"/>
    <col min="10249" max="10249" width="9.140625" style="102"/>
    <col min="10250" max="10253" width="9.42578125" style="102" customWidth="1"/>
    <col min="10254" max="10254" width="10.28515625" style="102" bestFit="1" customWidth="1"/>
    <col min="10255" max="10255" width="10.42578125" style="102" customWidth="1"/>
    <col min="10256" max="10256" width="11.7109375" style="102" customWidth="1"/>
    <col min="10257" max="10257" width="11" style="102" customWidth="1"/>
    <col min="10258" max="10258" width="10.85546875" style="102" customWidth="1"/>
    <col min="10259" max="10259" width="11.42578125" style="102" customWidth="1"/>
    <col min="10260" max="10497" width="9.140625" style="102"/>
    <col min="10498" max="10498" width="57.140625" style="102" customWidth="1"/>
    <col min="10499" max="10499" width="9.42578125" style="102" bestFit="1" customWidth="1"/>
    <col min="10500" max="10500" width="18.85546875" style="102" bestFit="1" customWidth="1"/>
    <col min="10501" max="10501" width="7.28515625" style="102" bestFit="1" customWidth="1"/>
    <col min="10502" max="10502" width="7.85546875" style="102" customWidth="1"/>
    <col min="10503" max="10503" width="1.5703125" style="102" customWidth="1"/>
    <col min="10504" max="10504" width="10.42578125" style="102" customWidth="1"/>
    <col min="10505" max="10505" width="9.140625" style="102"/>
    <col min="10506" max="10509" width="9.42578125" style="102" customWidth="1"/>
    <col min="10510" max="10510" width="10.28515625" style="102" bestFit="1" customWidth="1"/>
    <col min="10511" max="10511" width="10.42578125" style="102" customWidth="1"/>
    <col min="10512" max="10512" width="11.7109375" style="102" customWidth="1"/>
    <col min="10513" max="10513" width="11" style="102" customWidth="1"/>
    <col min="10514" max="10514" width="10.85546875" style="102" customWidth="1"/>
    <col min="10515" max="10515" width="11.42578125" style="102" customWidth="1"/>
    <col min="10516" max="10753" width="9.140625" style="102"/>
    <col min="10754" max="10754" width="57.140625" style="102" customWidth="1"/>
    <col min="10755" max="10755" width="9.42578125" style="102" bestFit="1" customWidth="1"/>
    <col min="10756" max="10756" width="18.85546875" style="102" bestFit="1" customWidth="1"/>
    <col min="10757" max="10757" width="7.28515625" style="102" bestFit="1" customWidth="1"/>
    <col min="10758" max="10758" width="7.85546875" style="102" customWidth="1"/>
    <col min="10759" max="10759" width="1.5703125" style="102" customWidth="1"/>
    <col min="10760" max="10760" width="10.42578125" style="102" customWidth="1"/>
    <col min="10761" max="10761" width="9.140625" style="102"/>
    <col min="10762" max="10765" width="9.42578125" style="102" customWidth="1"/>
    <col min="10766" max="10766" width="10.28515625" style="102" bestFit="1" customWidth="1"/>
    <col min="10767" max="10767" width="10.42578125" style="102" customWidth="1"/>
    <col min="10768" max="10768" width="11.7109375" style="102" customWidth="1"/>
    <col min="10769" max="10769" width="11" style="102" customWidth="1"/>
    <col min="10770" max="10770" width="10.85546875" style="102" customWidth="1"/>
    <col min="10771" max="10771" width="11.42578125" style="102" customWidth="1"/>
    <col min="10772" max="11009" width="9.140625" style="102"/>
    <col min="11010" max="11010" width="57.140625" style="102" customWidth="1"/>
    <col min="11011" max="11011" width="9.42578125" style="102" bestFit="1" customWidth="1"/>
    <col min="11012" max="11012" width="18.85546875" style="102" bestFit="1" customWidth="1"/>
    <col min="11013" max="11013" width="7.28515625" style="102" bestFit="1" customWidth="1"/>
    <col min="11014" max="11014" width="7.85546875" style="102" customWidth="1"/>
    <col min="11015" max="11015" width="1.5703125" style="102" customWidth="1"/>
    <col min="11016" max="11016" width="10.42578125" style="102" customWidth="1"/>
    <col min="11017" max="11017" width="9.140625" style="102"/>
    <col min="11018" max="11021" width="9.42578125" style="102" customWidth="1"/>
    <col min="11022" max="11022" width="10.28515625" style="102" bestFit="1" customWidth="1"/>
    <col min="11023" max="11023" width="10.42578125" style="102" customWidth="1"/>
    <col min="11024" max="11024" width="11.7109375" style="102" customWidth="1"/>
    <col min="11025" max="11025" width="11" style="102" customWidth="1"/>
    <col min="11026" max="11026" width="10.85546875" style="102" customWidth="1"/>
    <col min="11027" max="11027" width="11.42578125" style="102" customWidth="1"/>
    <col min="11028" max="11265" width="9.140625" style="102"/>
    <col min="11266" max="11266" width="57.140625" style="102" customWidth="1"/>
    <col min="11267" max="11267" width="9.42578125" style="102" bestFit="1" customWidth="1"/>
    <col min="11268" max="11268" width="18.85546875" style="102" bestFit="1" customWidth="1"/>
    <col min="11269" max="11269" width="7.28515625" style="102" bestFit="1" customWidth="1"/>
    <col min="11270" max="11270" width="7.85546875" style="102" customWidth="1"/>
    <col min="11271" max="11271" width="1.5703125" style="102" customWidth="1"/>
    <col min="11272" max="11272" width="10.42578125" style="102" customWidth="1"/>
    <col min="11273" max="11273" width="9.140625" style="102"/>
    <col min="11274" max="11277" width="9.42578125" style="102" customWidth="1"/>
    <col min="11278" max="11278" width="10.28515625" style="102" bestFit="1" customWidth="1"/>
    <col min="11279" max="11279" width="10.42578125" style="102" customWidth="1"/>
    <col min="11280" max="11280" width="11.7109375" style="102" customWidth="1"/>
    <col min="11281" max="11281" width="11" style="102" customWidth="1"/>
    <col min="11282" max="11282" width="10.85546875" style="102" customWidth="1"/>
    <col min="11283" max="11283" width="11.42578125" style="102" customWidth="1"/>
    <col min="11284" max="11521" width="9.140625" style="102"/>
    <col min="11522" max="11522" width="57.140625" style="102" customWidth="1"/>
    <col min="11523" max="11523" width="9.42578125" style="102" bestFit="1" customWidth="1"/>
    <col min="11524" max="11524" width="18.85546875" style="102" bestFit="1" customWidth="1"/>
    <col min="11525" max="11525" width="7.28515625" style="102" bestFit="1" customWidth="1"/>
    <col min="11526" max="11526" width="7.85546875" style="102" customWidth="1"/>
    <col min="11527" max="11527" width="1.5703125" style="102" customWidth="1"/>
    <col min="11528" max="11528" width="10.42578125" style="102" customWidth="1"/>
    <col min="11529" max="11529" width="9.140625" style="102"/>
    <col min="11530" max="11533" width="9.42578125" style="102" customWidth="1"/>
    <col min="11534" max="11534" width="10.28515625" style="102" bestFit="1" customWidth="1"/>
    <col min="11535" max="11535" width="10.42578125" style="102" customWidth="1"/>
    <col min="11536" max="11536" width="11.7109375" style="102" customWidth="1"/>
    <col min="11537" max="11537" width="11" style="102" customWidth="1"/>
    <col min="11538" max="11538" width="10.85546875" style="102" customWidth="1"/>
    <col min="11539" max="11539" width="11.42578125" style="102" customWidth="1"/>
    <col min="11540" max="11777" width="9.140625" style="102"/>
    <col min="11778" max="11778" width="57.140625" style="102" customWidth="1"/>
    <col min="11779" max="11779" width="9.42578125" style="102" bestFit="1" customWidth="1"/>
    <col min="11780" max="11780" width="18.85546875" style="102" bestFit="1" customWidth="1"/>
    <col min="11781" max="11781" width="7.28515625" style="102" bestFit="1" customWidth="1"/>
    <col min="11782" max="11782" width="7.85546875" style="102" customWidth="1"/>
    <col min="11783" max="11783" width="1.5703125" style="102" customWidth="1"/>
    <col min="11784" max="11784" width="10.42578125" style="102" customWidth="1"/>
    <col min="11785" max="11785" width="9.140625" style="102"/>
    <col min="11786" max="11789" width="9.42578125" style="102" customWidth="1"/>
    <col min="11790" max="11790" width="10.28515625" style="102" bestFit="1" customWidth="1"/>
    <col min="11791" max="11791" width="10.42578125" style="102" customWidth="1"/>
    <col min="11792" max="11792" width="11.7109375" style="102" customWidth="1"/>
    <col min="11793" max="11793" width="11" style="102" customWidth="1"/>
    <col min="11794" max="11794" width="10.85546875" style="102" customWidth="1"/>
    <col min="11795" max="11795" width="11.42578125" style="102" customWidth="1"/>
    <col min="11796" max="12033" width="9.140625" style="102"/>
    <col min="12034" max="12034" width="57.140625" style="102" customWidth="1"/>
    <col min="12035" max="12035" width="9.42578125" style="102" bestFit="1" customWidth="1"/>
    <col min="12036" max="12036" width="18.85546875" style="102" bestFit="1" customWidth="1"/>
    <col min="12037" max="12037" width="7.28515625" style="102" bestFit="1" customWidth="1"/>
    <col min="12038" max="12038" width="7.85546875" style="102" customWidth="1"/>
    <col min="12039" max="12039" width="1.5703125" style="102" customWidth="1"/>
    <col min="12040" max="12040" width="10.42578125" style="102" customWidth="1"/>
    <col min="12041" max="12041" width="9.140625" style="102"/>
    <col min="12042" max="12045" width="9.42578125" style="102" customWidth="1"/>
    <col min="12046" max="12046" width="10.28515625" style="102" bestFit="1" customWidth="1"/>
    <col min="12047" max="12047" width="10.42578125" style="102" customWidth="1"/>
    <col min="12048" max="12048" width="11.7109375" style="102" customWidth="1"/>
    <col min="12049" max="12049" width="11" style="102" customWidth="1"/>
    <col min="12050" max="12050" width="10.85546875" style="102" customWidth="1"/>
    <col min="12051" max="12051" width="11.42578125" style="102" customWidth="1"/>
    <col min="12052" max="12289" width="9.140625" style="102"/>
    <col min="12290" max="12290" width="57.140625" style="102" customWidth="1"/>
    <col min="12291" max="12291" width="9.42578125" style="102" bestFit="1" customWidth="1"/>
    <col min="12292" max="12292" width="18.85546875" style="102" bestFit="1" customWidth="1"/>
    <col min="12293" max="12293" width="7.28515625" style="102" bestFit="1" customWidth="1"/>
    <col min="12294" max="12294" width="7.85546875" style="102" customWidth="1"/>
    <col min="12295" max="12295" width="1.5703125" style="102" customWidth="1"/>
    <col min="12296" max="12296" width="10.42578125" style="102" customWidth="1"/>
    <col min="12297" max="12297" width="9.140625" style="102"/>
    <col min="12298" max="12301" width="9.42578125" style="102" customWidth="1"/>
    <col min="12302" max="12302" width="10.28515625" style="102" bestFit="1" customWidth="1"/>
    <col min="12303" max="12303" width="10.42578125" style="102" customWidth="1"/>
    <col min="12304" max="12304" width="11.7109375" style="102" customWidth="1"/>
    <col min="12305" max="12305" width="11" style="102" customWidth="1"/>
    <col min="12306" max="12306" width="10.85546875" style="102" customWidth="1"/>
    <col min="12307" max="12307" width="11.42578125" style="102" customWidth="1"/>
    <col min="12308" max="12545" width="9.140625" style="102"/>
    <col min="12546" max="12546" width="57.140625" style="102" customWidth="1"/>
    <col min="12547" max="12547" width="9.42578125" style="102" bestFit="1" customWidth="1"/>
    <col min="12548" max="12548" width="18.85546875" style="102" bestFit="1" customWidth="1"/>
    <col min="12549" max="12549" width="7.28515625" style="102" bestFit="1" customWidth="1"/>
    <col min="12550" max="12550" width="7.85546875" style="102" customWidth="1"/>
    <col min="12551" max="12551" width="1.5703125" style="102" customWidth="1"/>
    <col min="12552" max="12552" width="10.42578125" style="102" customWidth="1"/>
    <col min="12553" max="12553" width="9.140625" style="102"/>
    <col min="12554" max="12557" width="9.42578125" style="102" customWidth="1"/>
    <col min="12558" max="12558" width="10.28515625" style="102" bestFit="1" customWidth="1"/>
    <col min="12559" max="12559" width="10.42578125" style="102" customWidth="1"/>
    <col min="12560" max="12560" width="11.7109375" style="102" customWidth="1"/>
    <col min="12561" max="12561" width="11" style="102" customWidth="1"/>
    <col min="12562" max="12562" width="10.85546875" style="102" customWidth="1"/>
    <col min="12563" max="12563" width="11.42578125" style="102" customWidth="1"/>
    <col min="12564" max="12801" width="9.140625" style="102"/>
    <col min="12802" max="12802" width="57.140625" style="102" customWidth="1"/>
    <col min="12803" max="12803" width="9.42578125" style="102" bestFit="1" customWidth="1"/>
    <col min="12804" max="12804" width="18.85546875" style="102" bestFit="1" customWidth="1"/>
    <col min="12805" max="12805" width="7.28515625" style="102" bestFit="1" customWidth="1"/>
    <col min="12806" max="12806" width="7.85546875" style="102" customWidth="1"/>
    <col min="12807" max="12807" width="1.5703125" style="102" customWidth="1"/>
    <col min="12808" max="12808" width="10.42578125" style="102" customWidth="1"/>
    <col min="12809" max="12809" width="9.140625" style="102"/>
    <col min="12810" max="12813" width="9.42578125" style="102" customWidth="1"/>
    <col min="12814" max="12814" width="10.28515625" style="102" bestFit="1" customWidth="1"/>
    <col min="12815" max="12815" width="10.42578125" style="102" customWidth="1"/>
    <col min="12816" max="12816" width="11.7109375" style="102" customWidth="1"/>
    <col min="12817" max="12817" width="11" style="102" customWidth="1"/>
    <col min="12818" max="12818" width="10.85546875" style="102" customWidth="1"/>
    <col min="12819" max="12819" width="11.42578125" style="102" customWidth="1"/>
    <col min="12820" max="13057" width="9.140625" style="102"/>
    <col min="13058" max="13058" width="57.140625" style="102" customWidth="1"/>
    <col min="13059" max="13059" width="9.42578125" style="102" bestFit="1" customWidth="1"/>
    <col min="13060" max="13060" width="18.85546875" style="102" bestFit="1" customWidth="1"/>
    <col min="13061" max="13061" width="7.28515625" style="102" bestFit="1" customWidth="1"/>
    <col min="13062" max="13062" width="7.85546875" style="102" customWidth="1"/>
    <col min="13063" max="13063" width="1.5703125" style="102" customWidth="1"/>
    <col min="13064" max="13064" width="10.42578125" style="102" customWidth="1"/>
    <col min="13065" max="13065" width="9.140625" style="102"/>
    <col min="13066" max="13069" width="9.42578125" style="102" customWidth="1"/>
    <col min="13070" max="13070" width="10.28515625" style="102" bestFit="1" customWidth="1"/>
    <col min="13071" max="13071" width="10.42578125" style="102" customWidth="1"/>
    <col min="13072" max="13072" width="11.7109375" style="102" customWidth="1"/>
    <col min="13073" max="13073" width="11" style="102" customWidth="1"/>
    <col min="13074" max="13074" width="10.85546875" style="102" customWidth="1"/>
    <col min="13075" max="13075" width="11.42578125" style="102" customWidth="1"/>
    <col min="13076" max="13313" width="9.140625" style="102"/>
    <col min="13314" max="13314" width="57.140625" style="102" customWidth="1"/>
    <col min="13315" max="13315" width="9.42578125" style="102" bestFit="1" customWidth="1"/>
    <col min="13316" max="13316" width="18.85546875" style="102" bestFit="1" customWidth="1"/>
    <col min="13317" max="13317" width="7.28515625" style="102" bestFit="1" customWidth="1"/>
    <col min="13318" max="13318" width="7.85546875" style="102" customWidth="1"/>
    <col min="13319" max="13319" width="1.5703125" style="102" customWidth="1"/>
    <col min="13320" max="13320" width="10.42578125" style="102" customWidth="1"/>
    <col min="13321" max="13321" width="9.140625" style="102"/>
    <col min="13322" max="13325" width="9.42578125" style="102" customWidth="1"/>
    <col min="13326" max="13326" width="10.28515625" style="102" bestFit="1" customWidth="1"/>
    <col min="13327" max="13327" width="10.42578125" style="102" customWidth="1"/>
    <col min="13328" max="13328" width="11.7109375" style="102" customWidth="1"/>
    <col min="13329" max="13329" width="11" style="102" customWidth="1"/>
    <col min="13330" max="13330" width="10.85546875" style="102" customWidth="1"/>
    <col min="13331" max="13331" width="11.42578125" style="102" customWidth="1"/>
    <col min="13332" max="13569" width="9.140625" style="102"/>
    <col min="13570" max="13570" width="57.140625" style="102" customWidth="1"/>
    <col min="13571" max="13571" width="9.42578125" style="102" bestFit="1" customWidth="1"/>
    <col min="13572" max="13572" width="18.85546875" style="102" bestFit="1" customWidth="1"/>
    <col min="13573" max="13573" width="7.28515625" style="102" bestFit="1" customWidth="1"/>
    <col min="13574" max="13574" width="7.85546875" style="102" customWidth="1"/>
    <col min="13575" max="13575" width="1.5703125" style="102" customWidth="1"/>
    <col min="13576" max="13576" width="10.42578125" style="102" customWidth="1"/>
    <col min="13577" max="13577" width="9.140625" style="102"/>
    <col min="13578" max="13581" width="9.42578125" style="102" customWidth="1"/>
    <col min="13582" max="13582" width="10.28515625" style="102" bestFit="1" customWidth="1"/>
    <col min="13583" max="13583" width="10.42578125" style="102" customWidth="1"/>
    <col min="13584" max="13584" width="11.7109375" style="102" customWidth="1"/>
    <col min="13585" max="13585" width="11" style="102" customWidth="1"/>
    <col min="13586" max="13586" width="10.85546875" style="102" customWidth="1"/>
    <col min="13587" max="13587" width="11.42578125" style="102" customWidth="1"/>
    <col min="13588" max="13825" width="9.140625" style="102"/>
    <col min="13826" max="13826" width="57.140625" style="102" customWidth="1"/>
    <col min="13827" max="13827" width="9.42578125" style="102" bestFit="1" customWidth="1"/>
    <col min="13828" max="13828" width="18.85546875" style="102" bestFit="1" customWidth="1"/>
    <col min="13829" max="13829" width="7.28515625" style="102" bestFit="1" customWidth="1"/>
    <col min="13830" max="13830" width="7.85546875" style="102" customWidth="1"/>
    <col min="13831" max="13831" width="1.5703125" style="102" customWidth="1"/>
    <col min="13832" max="13832" width="10.42578125" style="102" customWidth="1"/>
    <col min="13833" max="13833" width="9.140625" style="102"/>
    <col min="13834" max="13837" width="9.42578125" style="102" customWidth="1"/>
    <col min="13838" max="13838" width="10.28515625" style="102" bestFit="1" customWidth="1"/>
    <col min="13839" max="13839" width="10.42578125" style="102" customWidth="1"/>
    <col min="13840" max="13840" width="11.7109375" style="102" customWidth="1"/>
    <col min="13841" max="13841" width="11" style="102" customWidth="1"/>
    <col min="13842" max="13842" width="10.85546875" style="102" customWidth="1"/>
    <col min="13843" max="13843" width="11.42578125" style="102" customWidth="1"/>
    <col min="13844" max="14081" width="9.140625" style="102"/>
    <col min="14082" max="14082" width="57.140625" style="102" customWidth="1"/>
    <col min="14083" max="14083" width="9.42578125" style="102" bestFit="1" customWidth="1"/>
    <col min="14084" max="14084" width="18.85546875" style="102" bestFit="1" customWidth="1"/>
    <col min="14085" max="14085" width="7.28515625" style="102" bestFit="1" customWidth="1"/>
    <col min="14086" max="14086" width="7.85546875" style="102" customWidth="1"/>
    <col min="14087" max="14087" width="1.5703125" style="102" customWidth="1"/>
    <col min="14088" max="14088" width="10.42578125" style="102" customWidth="1"/>
    <col min="14089" max="14089" width="9.140625" style="102"/>
    <col min="14090" max="14093" width="9.42578125" style="102" customWidth="1"/>
    <col min="14094" max="14094" width="10.28515625" style="102" bestFit="1" customWidth="1"/>
    <col min="14095" max="14095" width="10.42578125" style="102" customWidth="1"/>
    <col min="14096" max="14096" width="11.7109375" style="102" customWidth="1"/>
    <col min="14097" max="14097" width="11" style="102" customWidth="1"/>
    <col min="14098" max="14098" width="10.85546875" style="102" customWidth="1"/>
    <col min="14099" max="14099" width="11.42578125" style="102" customWidth="1"/>
    <col min="14100" max="14337" width="9.140625" style="102"/>
    <col min="14338" max="14338" width="57.140625" style="102" customWidth="1"/>
    <col min="14339" max="14339" width="9.42578125" style="102" bestFit="1" customWidth="1"/>
    <col min="14340" max="14340" width="18.85546875" style="102" bestFit="1" customWidth="1"/>
    <col min="14341" max="14341" width="7.28515625" style="102" bestFit="1" customWidth="1"/>
    <col min="14342" max="14342" width="7.85546875" style="102" customWidth="1"/>
    <col min="14343" max="14343" width="1.5703125" style="102" customWidth="1"/>
    <col min="14344" max="14344" width="10.42578125" style="102" customWidth="1"/>
    <col min="14345" max="14345" width="9.140625" style="102"/>
    <col min="14346" max="14349" width="9.42578125" style="102" customWidth="1"/>
    <col min="14350" max="14350" width="10.28515625" style="102" bestFit="1" customWidth="1"/>
    <col min="14351" max="14351" width="10.42578125" style="102" customWidth="1"/>
    <col min="14352" max="14352" width="11.7109375" style="102" customWidth="1"/>
    <col min="14353" max="14353" width="11" style="102" customWidth="1"/>
    <col min="14354" max="14354" width="10.85546875" style="102" customWidth="1"/>
    <col min="14355" max="14355" width="11.42578125" style="102" customWidth="1"/>
    <col min="14356" max="14593" width="9.140625" style="102"/>
    <col min="14594" max="14594" width="57.140625" style="102" customWidth="1"/>
    <col min="14595" max="14595" width="9.42578125" style="102" bestFit="1" customWidth="1"/>
    <col min="14596" max="14596" width="18.85546875" style="102" bestFit="1" customWidth="1"/>
    <col min="14597" max="14597" width="7.28515625" style="102" bestFit="1" customWidth="1"/>
    <col min="14598" max="14598" width="7.85546875" style="102" customWidth="1"/>
    <col min="14599" max="14599" width="1.5703125" style="102" customWidth="1"/>
    <col min="14600" max="14600" width="10.42578125" style="102" customWidth="1"/>
    <col min="14601" max="14601" width="9.140625" style="102"/>
    <col min="14602" max="14605" width="9.42578125" style="102" customWidth="1"/>
    <col min="14606" max="14606" width="10.28515625" style="102" bestFit="1" customWidth="1"/>
    <col min="14607" max="14607" width="10.42578125" style="102" customWidth="1"/>
    <col min="14608" max="14608" width="11.7109375" style="102" customWidth="1"/>
    <col min="14609" max="14609" width="11" style="102" customWidth="1"/>
    <col min="14610" max="14610" width="10.85546875" style="102" customWidth="1"/>
    <col min="14611" max="14611" width="11.42578125" style="102" customWidth="1"/>
    <col min="14612" max="14849" width="9.140625" style="102"/>
    <col min="14850" max="14850" width="57.140625" style="102" customWidth="1"/>
    <col min="14851" max="14851" width="9.42578125" style="102" bestFit="1" customWidth="1"/>
    <col min="14852" max="14852" width="18.85546875" style="102" bestFit="1" customWidth="1"/>
    <col min="14853" max="14853" width="7.28515625" style="102" bestFit="1" customWidth="1"/>
    <col min="14854" max="14854" width="7.85546875" style="102" customWidth="1"/>
    <col min="14855" max="14855" width="1.5703125" style="102" customWidth="1"/>
    <col min="14856" max="14856" width="10.42578125" style="102" customWidth="1"/>
    <col min="14857" max="14857" width="9.140625" style="102"/>
    <col min="14858" max="14861" width="9.42578125" style="102" customWidth="1"/>
    <col min="14862" max="14862" width="10.28515625" style="102" bestFit="1" customWidth="1"/>
    <col min="14863" max="14863" width="10.42578125" style="102" customWidth="1"/>
    <col min="14864" max="14864" width="11.7109375" style="102" customWidth="1"/>
    <col min="14865" max="14865" width="11" style="102" customWidth="1"/>
    <col min="14866" max="14866" width="10.85546875" style="102" customWidth="1"/>
    <col min="14867" max="14867" width="11.42578125" style="102" customWidth="1"/>
    <col min="14868" max="15105" width="9.140625" style="102"/>
    <col min="15106" max="15106" width="57.140625" style="102" customWidth="1"/>
    <col min="15107" max="15107" width="9.42578125" style="102" bestFit="1" customWidth="1"/>
    <col min="15108" max="15108" width="18.85546875" style="102" bestFit="1" customWidth="1"/>
    <col min="15109" max="15109" width="7.28515625" style="102" bestFit="1" customWidth="1"/>
    <col min="15110" max="15110" width="7.85546875" style="102" customWidth="1"/>
    <col min="15111" max="15111" width="1.5703125" style="102" customWidth="1"/>
    <col min="15112" max="15112" width="10.42578125" style="102" customWidth="1"/>
    <col min="15113" max="15113" width="9.140625" style="102"/>
    <col min="15114" max="15117" width="9.42578125" style="102" customWidth="1"/>
    <col min="15118" max="15118" width="10.28515625" style="102" bestFit="1" customWidth="1"/>
    <col min="15119" max="15119" width="10.42578125" style="102" customWidth="1"/>
    <col min="15120" max="15120" width="11.7109375" style="102" customWidth="1"/>
    <col min="15121" max="15121" width="11" style="102" customWidth="1"/>
    <col min="15122" max="15122" width="10.85546875" style="102" customWidth="1"/>
    <col min="15123" max="15123" width="11.42578125" style="102" customWidth="1"/>
    <col min="15124" max="15361" width="9.140625" style="102"/>
    <col min="15362" max="15362" width="57.140625" style="102" customWidth="1"/>
    <col min="15363" max="15363" width="9.42578125" style="102" bestFit="1" customWidth="1"/>
    <col min="15364" max="15364" width="18.85546875" style="102" bestFit="1" customWidth="1"/>
    <col min="15365" max="15365" width="7.28515625" style="102" bestFit="1" customWidth="1"/>
    <col min="15366" max="15366" width="7.85546875" style="102" customWidth="1"/>
    <col min="15367" max="15367" width="1.5703125" style="102" customWidth="1"/>
    <col min="15368" max="15368" width="10.42578125" style="102" customWidth="1"/>
    <col min="15369" max="15369" width="9.140625" style="102"/>
    <col min="15370" max="15373" width="9.42578125" style="102" customWidth="1"/>
    <col min="15374" max="15374" width="10.28515625" style="102" bestFit="1" customWidth="1"/>
    <col min="15375" max="15375" width="10.42578125" style="102" customWidth="1"/>
    <col min="15376" max="15376" width="11.7109375" style="102" customWidth="1"/>
    <col min="15377" max="15377" width="11" style="102" customWidth="1"/>
    <col min="15378" max="15378" width="10.85546875" style="102" customWidth="1"/>
    <col min="15379" max="15379" width="11.42578125" style="102" customWidth="1"/>
    <col min="15380" max="15617" width="9.140625" style="102"/>
    <col min="15618" max="15618" width="57.140625" style="102" customWidth="1"/>
    <col min="15619" max="15619" width="9.42578125" style="102" bestFit="1" customWidth="1"/>
    <col min="15620" max="15620" width="18.85546875" style="102" bestFit="1" customWidth="1"/>
    <col min="15621" max="15621" width="7.28515625" style="102" bestFit="1" customWidth="1"/>
    <col min="15622" max="15622" width="7.85546875" style="102" customWidth="1"/>
    <col min="15623" max="15623" width="1.5703125" style="102" customWidth="1"/>
    <col min="15624" max="15624" width="10.42578125" style="102" customWidth="1"/>
    <col min="15625" max="15625" width="9.140625" style="102"/>
    <col min="15626" max="15629" width="9.42578125" style="102" customWidth="1"/>
    <col min="15630" max="15630" width="10.28515625" style="102" bestFit="1" customWidth="1"/>
    <col min="15631" max="15631" width="10.42578125" style="102" customWidth="1"/>
    <col min="15632" max="15632" width="11.7109375" style="102" customWidth="1"/>
    <col min="15633" max="15633" width="11" style="102" customWidth="1"/>
    <col min="15634" max="15634" width="10.85546875" style="102" customWidth="1"/>
    <col min="15635" max="15635" width="11.42578125" style="102" customWidth="1"/>
    <col min="15636" max="15873" width="9.140625" style="102"/>
    <col min="15874" max="15874" width="57.140625" style="102" customWidth="1"/>
    <col min="15875" max="15875" width="9.42578125" style="102" bestFit="1" customWidth="1"/>
    <col min="15876" max="15876" width="18.85546875" style="102" bestFit="1" customWidth="1"/>
    <col min="15877" max="15877" width="7.28515625" style="102" bestFit="1" customWidth="1"/>
    <col min="15878" max="15878" width="7.85546875" style="102" customWidth="1"/>
    <col min="15879" max="15879" width="1.5703125" style="102" customWidth="1"/>
    <col min="15880" max="15880" width="10.42578125" style="102" customWidth="1"/>
    <col min="15881" max="15881" width="9.140625" style="102"/>
    <col min="15882" max="15885" width="9.42578125" style="102" customWidth="1"/>
    <col min="15886" max="15886" width="10.28515625" style="102" bestFit="1" customWidth="1"/>
    <col min="15887" max="15887" width="10.42578125" style="102" customWidth="1"/>
    <col min="15888" max="15888" width="11.7109375" style="102" customWidth="1"/>
    <col min="15889" max="15889" width="11" style="102" customWidth="1"/>
    <col min="15890" max="15890" width="10.85546875" style="102" customWidth="1"/>
    <col min="15891" max="15891" width="11.42578125" style="102" customWidth="1"/>
    <col min="15892" max="16129" width="9.140625" style="102"/>
    <col min="16130" max="16130" width="57.140625" style="102" customWidth="1"/>
    <col min="16131" max="16131" width="9.42578125" style="102" bestFit="1" customWidth="1"/>
    <col min="16132" max="16132" width="18.85546875" style="102" bestFit="1" customWidth="1"/>
    <col min="16133" max="16133" width="7.28515625" style="102" bestFit="1" customWidth="1"/>
    <col min="16134" max="16134" width="7.85546875" style="102" customWidth="1"/>
    <col min="16135" max="16135" width="1.5703125" style="102" customWidth="1"/>
    <col min="16136" max="16136" width="10.42578125" style="102" customWidth="1"/>
    <col min="16137" max="16137" width="9.140625" style="102"/>
    <col min="16138" max="16141" width="9.42578125" style="102" customWidth="1"/>
    <col min="16142" max="16142" width="10.28515625" style="102" bestFit="1" customWidth="1"/>
    <col min="16143" max="16143" width="10.42578125" style="102" customWidth="1"/>
    <col min="16144" max="16144" width="11.7109375" style="102" customWidth="1"/>
    <col min="16145" max="16145" width="11" style="102" customWidth="1"/>
    <col min="16146" max="16146" width="10.85546875" style="102" customWidth="1"/>
    <col min="16147" max="16147" width="11.42578125" style="102" customWidth="1"/>
    <col min="16148" max="16384" width="9.140625" style="102"/>
  </cols>
  <sheetData>
    <row r="1" spans="1:19" ht="15.75">
      <c r="A1" s="1316" t="s">
        <v>224</v>
      </c>
      <c r="B1" s="1321"/>
      <c r="C1" s="1321"/>
      <c r="D1" s="1321"/>
      <c r="E1" s="1321"/>
      <c r="F1" s="1321"/>
      <c r="G1" s="1321"/>
      <c r="H1" s="1321"/>
      <c r="I1" s="1321"/>
      <c r="J1" s="1321"/>
      <c r="K1" s="1321"/>
      <c r="L1" s="1321"/>
      <c r="M1" s="1321"/>
      <c r="N1" s="1321"/>
      <c r="O1" s="1321"/>
      <c r="P1" s="1321"/>
      <c r="Q1" s="1321"/>
      <c r="R1" s="1321"/>
      <c r="S1" s="1322"/>
    </row>
    <row r="2" spans="1:19">
      <c r="A2" s="103" t="s">
        <v>156</v>
      </c>
      <c r="B2" s="104"/>
      <c r="C2" s="104"/>
      <c r="D2" s="104"/>
      <c r="E2" s="104"/>
      <c r="F2" s="105"/>
      <c r="G2" s="106"/>
      <c r="I2" s="106"/>
      <c r="J2" s="106"/>
      <c r="K2" s="106"/>
      <c r="L2" s="106"/>
      <c r="M2" s="106"/>
      <c r="N2" s="106"/>
    </row>
    <row r="3" spans="1:19">
      <c r="A3" s="107"/>
      <c r="B3" s="108"/>
      <c r="C3" s="109" t="s">
        <v>87</v>
      </c>
      <c r="D3" s="110"/>
      <c r="E3" s="172"/>
      <c r="F3" s="111"/>
      <c r="G3" s="112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113" t="s">
        <v>88</v>
      </c>
      <c r="B4" s="114" t="s">
        <v>89</v>
      </c>
      <c r="C4" s="115" t="s">
        <v>90</v>
      </c>
      <c r="D4" s="115" t="s">
        <v>91</v>
      </c>
      <c r="E4" s="115" t="s">
        <v>92</v>
      </c>
      <c r="F4" s="11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19" t="s">
        <v>93</v>
      </c>
      <c r="B5" s="120" t="s">
        <v>94</v>
      </c>
      <c r="C5" s="121" t="s">
        <v>95</v>
      </c>
      <c r="D5" s="121" t="s">
        <v>96</v>
      </c>
      <c r="E5" s="121" t="s">
        <v>97</v>
      </c>
      <c r="F5" s="123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13"/>
      <c r="B6" s="127" t="s">
        <v>99</v>
      </c>
      <c r="C6" s="128"/>
      <c r="D6" s="114"/>
      <c r="E6" s="114"/>
      <c r="F6" s="129"/>
      <c r="G6" s="130"/>
      <c r="H6" s="131"/>
      <c r="I6" s="131"/>
      <c r="J6" s="131"/>
      <c r="K6" s="131"/>
      <c r="L6" s="131"/>
      <c r="M6" s="131"/>
      <c r="N6" s="91"/>
      <c r="O6" s="91"/>
      <c r="P6" s="91"/>
      <c r="Q6" s="91"/>
      <c r="R6" s="91"/>
      <c r="S6" s="91"/>
    </row>
    <row r="7" spans="1:19">
      <c r="A7" s="99"/>
      <c r="B7" s="132"/>
      <c r="C7" s="128"/>
      <c r="D7" s="132"/>
      <c r="E7" s="132"/>
      <c r="F7" s="128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35">
        <v>1.1000000000000001</v>
      </c>
      <c r="B8" s="136" t="s">
        <v>100</v>
      </c>
      <c r="C8" s="557">
        <v>0.05</v>
      </c>
      <c r="D8" s="132" t="str">
        <f>Inputs!$D$82</f>
        <v>Support staff</v>
      </c>
      <c r="E8" s="132">
        <v>1</v>
      </c>
      <c r="F8" s="128">
        <f>C8*E8</f>
        <v>0.05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8" si="0">H8*$F8</f>
        <v>3.4220508681479864</v>
      </c>
      <c r="O8" s="137">
        <f t="shared" si="0"/>
        <v>3.4895594784531521</v>
      </c>
      <c r="P8" s="137">
        <f t="shared" si="0"/>
        <v>3.5511112545926076</v>
      </c>
      <c r="Q8" s="137">
        <f t="shared" si="0"/>
        <v>3.6137487325718851</v>
      </c>
      <c r="R8" s="137">
        <f t="shared" si="0"/>
        <v>3.6774910629104149</v>
      </c>
      <c r="S8" s="137">
        <f t="shared" si="0"/>
        <v>3.742357733920548</v>
      </c>
    </row>
    <row r="9" spans="1:19">
      <c r="A9" s="135"/>
      <c r="B9" s="132" t="s">
        <v>101</v>
      </c>
      <c r="C9" s="557"/>
      <c r="D9" s="132"/>
      <c r="E9" s="132"/>
      <c r="F9" s="128"/>
      <c r="G9" s="133"/>
      <c r="H9" s="134"/>
      <c r="I9" s="134"/>
      <c r="J9" s="134"/>
      <c r="K9" s="134"/>
      <c r="L9" s="134"/>
      <c r="M9" s="134"/>
      <c r="N9" s="137"/>
      <c r="O9" s="137"/>
      <c r="P9" s="137"/>
      <c r="Q9" s="137"/>
      <c r="R9" s="137"/>
      <c r="S9" s="137"/>
    </row>
    <row r="10" spans="1:19">
      <c r="A10" s="135"/>
      <c r="B10" s="132"/>
      <c r="C10" s="557"/>
      <c r="D10" s="132"/>
      <c r="E10" s="132"/>
      <c r="F10" s="128"/>
      <c r="G10" s="133"/>
      <c r="H10" s="134"/>
      <c r="I10" s="134"/>
      <c r="J10" s="134"/>
      <c r="K10" s="134"/>
      <c r="L10" s="134"/>
      <c r="M10" s="134"/>
      <c r="N10" s="137"/>
      <c r="O10" s="137"/>
      <c r="P10" s="137"/>
      <c r="Q10" s="137"/>
      <c r="R10" s="137"/>
      <c r="S10" s="137"/>
    </row>
    <row r="11" spans="1:19">
      <c r="A11" s="135">
        <v>1.2</v>
      </c>
      <c r="B11" s="132" t="s">
        <v>102</v>
      </c>
      <c r="C11" s="557">
        <v>0.01</v>
      </c>
      <c r="D11" s="132" t="str">
        <f>Inputs!$D$82</f>
        <v>Support staff</v>
      </c>
      <c r="E11" s="132">
        <v>1</v>
      </c>
      <c r="F11" s="128">
        <f>C11*E11</f>
        <v>0.01</v>
      </c>
      <c r="G11" s="133"/>
      <c r="H11" s="137">
        <f>Inputs!L$82</f>
        <v>68.441017362959727</v>
      </c>
      <c r="I11" s="137">
        <f>Inputs!M$82</f>
        <v>69.791189569063036</v>
      </c>
      <c r="J11" s="137">
        <f>Inputs!N$82</f>
        <v>71.02222509185215</v>
      </c>
      <c r="K11" s="137">
        <f>Inputs!O$82</f>
        <v>72.274974651437702</v>
      </c>
      <c r="L11" s="137">
        <f>Inputs!P$82</f>
        <v>73.549821258208297</v>
      </c>
      <c r="M11" s="137">
        <f>Inputs!Q$82</f>
        <v>74.847154678410959</v>
      </c>
      <c r="N11" s="137">
        <f t="shared" ref="N11:S11" si="1">H11*$F11</f>
        <v>0.68441017362959733</v>
      </c>
      <c r="O11" s="137">
        <f t="shared" si="1"/>
        <v>0.69791189569063039</v>
      </c>
      <c r="P11" s="137">
        <f t="shared" si="1"/>
        <v>0.71022225091852154</v>
      </c>
      <c r="Q11" s="137">
        <f t="shared" si="1"/>
        <v>0.72274974651437707</v>
      </c>
      <c r="R11" s="137">
        <f t="shared" si="1"/>
        <v>0.73549821258208303</v>
      </c>
      <c r="S11" s="137">
        <f t="shared" si="1"/>
        <v>0.74847154678410965</v>
      </c>
    </row>
    <row r="12" spans="1:19">
      <c r="A12" s="99"/>
      <c r="B12" s="132"/>
      <c r="C12" s="128"/>
      <c r="D12" s="132"/>
      <c r="E12" s="132"/>
      <c r="F12" s="128"/>
      <c r="G12" s="133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</row>
    <row r="13" spans="1:19">
      <c r="A13" s="138"/>
      <c r="B13" s="139" t="s">
        <v>44</v>
      </c>
      <c r="C13" s="140">
        <f>SUM(C6:C12)</f>
        <v>6.0000000000000005E-2</v>
      </c>
      <c r="D13" s="141"/>
      <c r="E13" s="141"/>
      <c r="F13" s="140">
        <f>SUM(F6:F12)</f>
        <v>6.0000000000000005E-2</v>
      </c>
      <c r="G13" s="142"/>
      <c r="H13" s="144"/>
      <c r="I13" s="144"/>
      <c r="J13" s="144"/>
      <c r="K13" s="144"/>
      <c r="L13" s="144"/>
      <c r="M13" s="144"/>
      <c r="N13" s="144">
        <f t="shared" ref="N13:S13" si="2">SUM(N8:N12)</f>
        <v>4.1064610417775835</v>
      </c>
      <c r="O13" s="144">
        <f t="shared" si="2"/>
        <v>4.1874713741437821</v>
      </c>
      <c r="P13" s="144">
        <f t="shared" si="2"/>
        <v>4.2613335055111294</v>
      </c>
      <c r="Q13" s="144">
        <f t="shared" si="2"/>
        <v>4.336498479086262</v>
      </c>
      <c r="R13" s="144">
        <f t="shared" si="2"/>
        <v>4.4129892754924978</v>
      </c>
      <c r="S13" s="144">
        <f t="shared" si="2"/>
        <v>4.4908292807046575</v>
      </c>
    </row>
    <row r="14" spans="1:19">
      <c r="A14" s="99"/>
      <c r="B14" s="145" t="s">
        <v>103</v>
      </c>
      <c r="C14" s="128"/>
      <c r="D14" s="107"/>
      <c r="E14" s="132"/>
      <c r="F14" s="128"/>
      <c r="G14" s="133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</row>
    <row r="15" spans="1:19">
      <c r="A15" s="99"/>
      <c r="B15" s="132"/>
      <c r="C15" s="128"/>
      <c r="D15" s="99"/>
      <c r="E15" s="132"/>
      <c r="F15" s="128"/>
      <c r="G15" s="133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</row>
    <row r="16" spans="1:19">
      <c r="A16" s="135">
        <v>2.1</v>
      </c>
      <c r="B16" s="132"/>
      <c r="C16" s="128"/>
      <c r="D16" s="146"/>
      <c r="E16" s="132"/>
      <c r="F16" s="128"/>
      <c r="G16" s="133"/>
      <c r="H16" s="137"/>
      <c r="I16" s="137"/>
      <c r="J16" s="137"/>
      <c r="K16" s="137"/>
      <c r="L16" s="137"/>
      <c r="M16" s="137"/>
      <c r="N16" s="137">
        <f t="shared" ref="N16:S16" si="3">H16*$F16</f>
        <v>0</v>
      </c>
      <c r="O16" s="137">
        <f t="shared" si="3"/>
        <v>0</v>
      </c>
      <c r="P16" s="137">
        <f t="shared" si="3"/>
        <v>0</v>
      </c>
      <c r="Q16" s="137">
        <f t="shared" si="3"/>
        <v>0</v>
      </c>
      <c r="R16" s="137">
        <f t="shared" si="3"/>
        <v>0</v>
      </c>
      <c r="S16" s="137">
        <f t="shared" si="3"/>
        <v>0</v>
      </c>
    </row>
    <row r="17" spans="1:19">
      <c r="A17" s="147"/>
      <c r="B17" s="139" t="s">
        <v>44</v>
      </c>
      <c r="C17" s="140">
        <f>SUM(C14:C16)</f>
        <v>0</v>
      </c>
      <c r="D17" s="141"/>
      <c r="E17" s="141"/>
      <c r="F17" s="140">
        <f>SUM(F14:F16)</f>
        <v>0</v>
      </c>
      <c r="G17" s="142"/>
      <c r="H17" s="144"/>
      <c r="I17" s="144"/>
      <c r="J17" s="144"/>
      <c r="K17" s="144"/>
      <c r="L17" s="144"/>
      <c r="M17" s="144"/>
      <c r="N17" s="144">
        <f t="shared" ref="N17:S17" si="4">SUM(N16)</f>
        <v>0</v>
      </c>
      <c r="O17" s="144">
        <f t="shared" si="4"/>
        <v>0</v>
      </c>
      <c r="P17" s="144">
        <f t="shared" si="4"/>
        <v>0</v>
      </c>
      <c r="Q17" s="144">
        <f t="shared" si="4"/>
        <v>0</v>
      </c>
      <c r="R17" s="144">
        <f t="shared" si="4"/>
        <v>0</v>
      </c>
      <c r="S17" s="144">
        <f t="shared" si="4"/>
        <v>0</v>
      </c>
    </row>
    <row r="18" spans="1:19">
      <c r="A18" s="135"/>
      <c r="B18" s="127" t="s">
        <v>104</v>
      </c>
      <c r="C18" s="128"/>
      <c r="D18" s="132"/>
      <c r="E18" s="132"/>
      <c r="F18" s="128"/>
      <c r="G18" s="133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</row>
    <row r="19" spans="1:19">
      <c r="A19" s="99"/>
      <c r="B19" s="132"/>
      <c r="C19" s="128"/>
      <c r="D19" s="132"/>
      <c r="E19" s="132"/>
      <c r="F19" s="128"/>
      <c r="G19" s="133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</row>
    <row r="20" spans="1:19">
      <c r="A20" s="135">
        <v>3.1</v>
      </c>
      <c r="B20" s="132" t="str">
        <f>Inputs!$C$99</f>
        <v>Contract rates 2014/2015</v>
      </c>
      <c r="C20" s="128"/>
      <c r="D20" s="132"/>
      <c r="E20" s="132"/>
      <c r="F20" s="128"/>
      <c r="G20" s="148"/>
      <c r="H20" s="150"/>
      <c r="I20" s="150"/>
      <c r="J20" s="150"/>
      <c r="K20" s="150"/>
      <c r="L20" s="150"/>
      <c r="M20" s="150"/>
      <c r="N20" s="149">
        <f>Inputs!L$100</f>
        <v>30.137117994866827</v>
      </c>
      <c r="O20" s="149">
        <f>Inputs!M$100</f>
        <v>30.401736591894927</v>
      </c>
      <c r="P20" s="149">
        <f>Inputs!N$100</f>
        <v>30.787319592572619</v>
      </c>
      <c r="Q20" s="149">
        <f>Inputs!O$100</f>
        <v>31.16878199142694</v>
      </c>
      <c r="R20" s="149">
        <f>Inputs!P$100</f>
        <v>31.521521377866502</v>
      </c>
      <c r="S20" s="149">
        <f>Inputs!Q$100</f>
        <v>31.869026930617615</v>
      </c>
    </row>
    <row r="21" spans="1:19">
      <c r="A21" s="147"/>
      <c r="B21" s="139" t="s">
        <v>44</v>
      </c>
      <c r="C21" s="140">
        <f>SUM(C18:C20)</f>
        <v>0</v>
      </c>
      <c r="D21" s="141" t="s">
        <v>105</v>
      </c>
      <c r="E21" s="141"/>
      <c r="F21" s="140">
        <f>SUM(F18:F20)</f>
        <v>0</v>
      </c>
      <c r="G21" s="142"/>
      <c r="H21" s="144"/>
      <c r="I21" s="144"/>
      <c r="J21" s="144"/>
      <c r="K21" s="144"/>
      <c r="L21" s="144"/>
      <c r="M21" s="144"/>
      <c r="N21" s="144">
        <f t="shared" ref="N21:S21" si="5">SUM(N20:N20)</f>
        <v>30.137117994866827</v>
      </c>
      <c r="O21" s="144">
        <f t="shared" si="5"/>
        <v>30.401736591894927</v>
      </c>
      <c r="P21" s="144">
        <f t="shared" si="5"/>
        <v>30.787319592572619</v>
      </c>
      <c r="Q21" s="144">
        <f t="shared" si="5"/>
        <v>31.16878199142694</v>
      </c>
      <c r="R21" s="144">
        <f t="shared" si="5"/>
        <v>31.521521377866502</v>
      </c>
      <c r="S21" s="144">
        <f t="shared" si="5"/>
        <v>31.869026930617615</v>
      </c>
    </row>
    <row r="22" spans="1:19">
      <c r="A22" s="99"/>
      <c r="B22" s="127" t="s">
        <v>106</v>
      </c>
      <c r="C22" s="128"/>
      <c r="D22" s="132"/>
      <c r="E22" s="132"/>
      <c r="F22" s="128"/>
      <c r="G22" s="251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</row>
    <row r="23" spans="1:19">
      <c r="A23" s="99"/>
      <c r="B23" s="132"/>
      <c r="C23" s="128"/>
      <c r="D23" s="132"/>
      <c r="E23" s="132"/>
      <c r="F23" s="128"/>
      <c r="G23" s="169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</row>
    <row r="24" spans="1:19">
      <c r="A24" s="135">
        <v>4.0999999999999996</v>
      </c>
      <c r="B24" s="132" t="s">
        <v>107</v>
      </c>
      <c r="C24" s="557">
        <v>0.03</v>
      </c>
      <c r="D24" s="132" t="str">
        <f>Inputs!$D$82</f>
        <v>Support staff</v>
      </c>
      <c r="E24" s="132">
        <v>1</v>
      </c>
      <c r="F24" s="128">
        <f>C24*E24</f>
        <v>0.03</v>
      </c>
      <c r="G24" s="148"/>
      <c r="H24" s="137">
        <f>Inputs!L$82</f>
        <v>68.441017362959727</v>
      </c>
      <c r="I24" s="137">
        <f>Inputs!M$82</f>
        <v>69.791189569063036</v>
      </c>
      <c r="J24" s="137">
        <f>Inputs!N$82</f>
        <v>71.02222509185215</v>
      </c>
      <c r="K24" s="137">
        <f>Inputs!O$82</f>
        <v>72.274974651437702</v>
      </c>
      <c r="L24" s="137">
        <f>Inputs!P$82</f>
        <v>73.549821258208297</v>
      </c>
      <c r="M24" s="137">
        <f>Inputs!Q$82</f>
        <v>74.847154678410959</v>
      </c>
      <c r="N24" s="137">
        <f t="shared" ref="N24:S24" si="6">H24*$F24</f>
        <v>2.0532305208887918</v>
      </c>
      <c r="O24" s="137">
        <f t="shared" si="6"/>
        <v>2.0937356870718911</v>
      </c>
      <c r="P24" s="137">
        <f t="shared" si="6"/>
        <v>2.1306667527555643</v>
      </c>
      <c r="Q24" s="137">
        <f t="shared" si="6"/>
        <v>2.168249239543131</v>
      </c>
      <c r="R24" s="137">
        <f t="shared" si="6"/>
        <v>2.2064946377462489</v>
      </c>
      <c r="S24" s="137">
        <f t="shared" si="6"/>
        <v>2.2454146403523287</v>
      </c>
    </row>
    <row r="25" spans="1:19">
      <c r="A25" s="135"/>
      <c r="B25" s="132"/>
      <c r="C25" s="557"/>
      <c r="D25" s="132"/>
      <c r="E25" s="132"/>
      <c r="F25" s="128"/>
      <c r="G25" s="148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</row>
    <row r="26" spans="1:19">
      <c r="A26" s="135">
        <v>4.2</v>
      </c>
      <c r="B26" s="136" t="s">
        <v>108</v>
      </c>
      <c r="C26" s="557">
        <v>0.02</v>
      </c>
      <c r="D26" s="132" t="str">
        <f>Inputs!$D$82</f>
        <v>Support staff</v>
      </c>
      <c r="E26" s="132">
        <v>1</v>
      </c>
      <c r="F26" s="128">
        <f>C26*E26</f>
        <v>0.02</v>
      </c>
      <c r="G26" s="148"/>
      <c r="H26" s="137">
        <f>Inputs!L$82</f>
        <v>68.441017362959727</v>
      </c>
      <c r="I26" s="137">
        <f>Inputs!M$82</f>
        <v>69.791189569063036</v>
      </c>
      <c r="J26" s="137">
        <f>Inputs!N$82</f>
        <v>71.02222509185215</v>
      </c>
      <c r="K26" s="137">
        <f>Inputs!O$82</f>
        <v>72.274974651437702</v>
      </c>
      <c r="L26" s="137">
        <f>Inputs!P$82</f>
        <v>73.549821258208297</v>
      </c>
      <c r="M26" s="137">
        <f>Inputs!Q$82</f>
        <v>74.847154678410959</v>
      </c>
      <c r="N26" s="137">
        <f t="shared" ref="N26:S26" si="7">H26*$F26</f>
        <v>1.3688203472591947</v>
      </c>
      <c r="O26" s="137">
        <f t="shared" si="7"/>
        <v>1.3958237913812608</v>
      </c>
      <c r="P26" s="137">
        <f t="shared" si="7"/>
        <v>1.4204445018370431</v>
      </c>
      <c r="Q26" s="137">
        <f t="shared" si="7"/>
        <v>1.4454994930287541</v>
      </c>
      <c r="R26" s="137">
        <f t="shared" si="7"/>
        <v>1.4709964251641661</v>
      </c>
      <c r="S26" s="137">
        <f t="shared" si="7"/>
        <v>1.4969430935682193</v>
      </c>
    </row>
    <row r="27" spans="1:19">
      <c r="A27" s="135"/>
      <c r="B27" s="136"/>
      <c r="C27" s="557"/>
      <c r="D27" s="132"/>
      <c r="E27" s="132"/>
      <c r="F27" s="128"/>
      <c r="G27" s="148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</row>
    <row r="28" spans="1:19">
      <c r="A28" s="135">
        <v>4.3</v>
      </c>
      <c r="B28" s="136" t="s">
        <v>303</v>
      </c>
      <c r="C28" s="557">
        <v>0</v>
      </c>
      <c r="D28" s="132" t="str">
        <f>Inputs!$D$82</f>
        <v>Support staff</v>
      </c>
      <c r="E28" s="132">
        <v>1</v>
      </c>
      <c r="F28" s="128">
        <f>C28*E28</f>
        <v>0</v>
      </c>
      <c r="G28" s="148"/>
      <c r="H28" s="137">
        <f>Inputs!L$82</f>
        <v>68.441017362959727</v>
      </c>
      <c r="I28" s="137">
        <f>Inputs!M$82</f>
        <v>69.791189569063036</v>
      </c>
      <c r="J28" s="137">
        <f>Inputs!N$82</f>
        <v>71.02222509185215</v>
      </c>
      <c r="K28" s="137">
        <f>Inputs!O$82</f>
        <v>72.274974651437702</v>
      </c>
      <c r="L28" s="137">
        <f>Inputs!P$82</f>
        <v>73.549821258208297</v>
      </c>
      <c r="M28" s="137">
        <f>Inputs!Q$82</f>
        <v>74.847154678410959</v>
      </c>
      <c r="N28" s="137">
        <f t="shared" ref="N28:S28" si="8">H28*$F28</f>
        <v>0</v>
      </c>
      <c r="O28" s="137">
        <f t="shared" si="8"/>
        <v>0</v>
      </c>
      <c r="P28" s="137">
        <f t="shared" si="8"/>
        <v>0</v>
      </c>
      <c r="Q28" s="137">
        <f t="shared" si="8"/>
        <v>0</v>
      </c>
      <c r="R28" s="137">
        <f t="shared" si="8"/>
        <v>0</v>
      </c>
      <c r="S28" s="137">
        <f t="shared" si="8"/>
        <v>0</v>
      </c>
    </row>
    <row r="29" spans="1:19">
      <c r="A29" s="147"/>
      <c r="B29" s="428"/>
      <c r="C29" s="237"/>
      <c r="D29" s="132"/>
      <c r="E29" s="132"/>
      <c r="F29" s="128"/>
      <c r="G29" s="148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</row>
    <row r="30" spans="1:19">
      <c r="A30" s="147"/>
      <c r="B30" s="139" t="s">
        <v>44</v>
      </c>
      <c r="C30" s="140">
        <f>SUM(C22:C26)</f>
        <v>0.05</v>
      </c>
      <c r="D30" s="141"/>
      <c r="E30" s="141"/>
      <c r="F30" s="140">
        <f>SUM(F22:F26)</f>
        <v>0.05</v>
      </c>
      <c r="G30" s="142"/>
      <c r="H30" s="167"/>
      <c r="I30" s="167"/>
      <c r="J30" s="167"/>
      <c r="K30" s="167"/>
      <c r="L30" s="167"/>
      <c r="M30" s="167"/>
      <c r="N30" s="252">
        <f t="shared" ref="N30:S30" si="9">SUM(N24:N28)</f>
        <v>3.4220508681479864</v>
      </c>
      <c r="O30" s="252">
        <f t="shared" si="9"/>
        <v>3.4895594784531516</v>
      </c>
      <c r="P30" s="252">
        <f t="shared" si="9"/>
        <v>3.5511112545926071</v>
      </c>
      <c r="Q30" s="252">
        <f t="shared" si="9"/>
        <v>3.6137487325718851</v>
      </c>
      <c r="R30" s="252">
        <f t="shared" si="9"/>
        <v>3.6774910629104149</v>
      </c>
      <c r="S30" s="252">
        <f t="shared" si="9"/>
        <v>3.742357733920548</v>
      </c>
    </row>
    <row r="31" spans="1:19">
      <c r="A31" s="153"/>
      <c r="B31" s="154"/>
      <c r="C31" s="155"/>
      <c r="D31" s="108"/>
      <c r="E31" s="108"/>
      <c r="F31" s="156"/>
      <c r="G31" s="148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</row>
    <row r="32" spans="1:19">
      <c r="A32" s="153"/>
      <c r="B32" s="154" t="s">
        <v>185</v>
      </c>
      <c r="C32" s="171">
        <f>SUM(C6:C30)/2</f>
        <v>0.11000000000000001</v>
      </c>
      <c r="D32" s="157"/>
      <c r="E32" s="157"/>
      <c r="F32" s="171">
        <f>SUM(F6:F30)/2</f>
        <v>0.11000000000000001</v>
      </c>
      <c r="G32" s="158"/>
      <c r="H32" s="144"/>
      <c r="I32" s="144"/>
      <c r="J32" s="144"/>
      <c r="K32" s="144"/>
      <c r="L32" s="144"/>
      <c r="M32" s="144"/>
      <c r="N32" s="253">
        <f t="shared" ref="N32:S32" si="10">N13+N17+N21+N30</f>
        <v>37.665629904792397</v>
      </c>
      <c r="O32" s="253">
        <f t="shared" si="10"/>
        <v>38.078767444491859</v>
      </c>
      <c r="P32" s="253">
        <f t="shared" si="10"/>
        <v>38.599764352676353</v>
      </c>
      <c r="Q32" s="253">
        <f t="shared" si="10"/>
        <v>39.119029203085084</v>
      </c>
      <c r="R32" s="253">
        <f t="shared" si="10"/>
        <v>39.612001716269411</v>
      </c>
      <c r="S32" s="253">
        <f t="shared" si="10"/>
        <v>40.102213945242823</v>
      </c>
    </row>
    <row r="33" spans="2:19">
      <c r="G33" s="106"/>
    </row>
    <row r="34" spans="2:19"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</row>
    <row r="35" spans="2:19"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</row>
    <row r="36" spans="2:19"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</row>
    <row r="37" spans="2:19">
      <c r="B37" s="154"/>
      <c r="G37" s="105"/>
      <c r="H37" s="105"/>
      <c r="I37" s="159"/>
      <c r="J37" s="159"/>
      <c r="K37" s="159"/>
      <c r="L37" s="159"/>
      <c r="M37" s="159"/>
      <c r="N37" s="275"/>
      <c r="O37" s="275"/>
      <c r="P37" s="275"/>
      <c r="Q37" s="275"/>
      <c r="R37" s="275"/>
      <c r="S37" s="275"/>
    </row>
    <row r="38" spans="2:19">
      <c r="B38" s="385" t="s">
        <v>265</v>
      </c>
      <c r="C38" s="88"/>
      <c r="D38" s="88"/>
      <c r="E38" s="88"/>
      <c r="F38" s="160"/>
      <c r="I38" s="106"/>
      <c r="J38" s="106"/>
      <c r="K38" s="106"/>
      <c r="L38" s="106"/>
      <c r="M38" s="106"/>
      <c r="N38" s="106">
        <f>N32-N21</f>
        <v>7.5285119099255695</v>
      </c>
      <c r="O38" s="106">
        <f t="shared" ref="O38:S38" si="11">O32-O21</f>
        <v>7.677030852596932</v>
      </c>
      <c r="P38" s="106">
        <f t="shared" si="11"/>
        <v>7.8124447601037339</v>
      </c>
      <c r="Q38" s="106">
        <f t="shared" si="11"/>
        <v>7.9502472116581444</v>
      </c>
      <c r="R38" s="106">
        <f t="shared" si="11"/>
        <v>8.0904803384029087</v>
      </c>
      <c r="S38" s="106">
        <f t="shared" si="11"/>
        <v>8.2331870146252086</v>
      </c>
    </row>
    <row r="39" spans="2:19">
      <c r="B39" s="385" t="s">
        <v>43</v>
      </c>
      <c r="C39" s="88"/>
      <c r="D39" s="88"/>
      <c r="E39" s="88"/>
      <c r="F39" s="160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</row>
    <row r="40" spans="2:19">
      <c r="B40" s="385" t="s">
        <v>268</v>
      </c>
      <c r="C40" s="88"/>
      <c r="D40" s="88"/>
      <c r="E40" s="88"/>
      <c r="F40" s="160"/>
      <c r="I40" s="106"/>
      <c r="J40" s="106"/>
      <c r="K40" s="106"/>
      <c r="L40" s="106"/>
      <c r="M40" s="106"/>
      <c r="N40" s="160">
        <f>N21</f>
        <v>30.137117994866827</v>
      </c>
      <c r="O40" s="160">
        <f t="shared" ref="O40:S40" si="12">O21</f>
        <v>30.401736591894927</v>
      </c>
      <c r="P40" s="160">
        <f t="shared" si="12"/>
        <v>30.787319592572619</v>
      </c>
      <c r="Q40" s="160">
        <f t="shared" si="12"/>
        <v>31.16878199142694</v>
      </c>
      <c r="R40" s="160">
        <f t="shared" si="12"/>
        <v>31.521521377866502</v>
      </c>
      <c r="S40" s="160">
        <f t="shared" si="12"/>
        <v>31.869026930617615</v>
      </c>
    </row>
    <row r="41" spans="2:19">
      <c r="B41" s="385" t="s">
        <v>274</v>
      </c>
      <c r="C41" s="88"/>
      <c r="D41" s="88"/>
      <c r="E41" s="88"/>
      <c r="F41" s="160"/>
      <c r="I41" s="106"/>
      <c r="J41" s="106"/>
      <c r="K41" s="106"/>
      <c r="L41" s="106"/>
      <c r="M41" s="106"/>
      <c r="N41" s="106">
        <f>SUM(N42,N38:N40)*(Inputs!$M$27)</f>
        <v>4.6572798064677698</v>
      </c>
      <c r="O41" s="106">
        <f>SUM(O42,O38:O40)*(Inputs!$M$27)</f>
        <v>4.708363436976529</v>
      </c>
      <c r="P41" s="106">
        <f>SUM(P42,P38:P40)*(Inputs!$M$27)</f>
        <v>4.7727836626797258</v>
      </c>
      <c r="Q41" s="106">
        <f>SUM(Q42,Q38:Q40)*(Inputs!$M$27)</f>
        <v>4.8369897229030645</v>
      </c>
      <c r="R41" s="106">
        <f>SUM(R42,R38:R40)*(Inputs!$M$27)</f>
        <v>4.8979447882132803</v>
      </c>
      <c r="S41" s="106">
        <f>SUM(S42,S38:S40)*(Inputs!$M$27)</f>
        <v>4.9585585499013849</v>
      </c>
    </row>
    <row r="42" spans="2:19">
      <c r="B42" s="385" t="s">
        <v>273</v>
      </c>
      <c r="C42" s="88"/>
      <c r="D42" s="88"/>
      <c r="E42" s="88"/>
      <c r="F42" s="160"/>
      <c r="I42" s="106"/>
      <c r="J42" s="106"/>
      <c r="K42" s="106"/>
      <c r="L42" s="106"/>
      <c r="M42" s="106"/>
      <c r="N42" s="106">
        <f>SUM(N38:N40)*(Inputs!$M$26)</f>
        <v>3.917225510098409</v>
      </c>
      <c r="O42" s="106">
        <f>SUM(O38:O40)*(Inputs!$M$26)</f>
        <v>3.9601918142271533</v>
      </c>
      <c r="P42" s="106">
        <f>SUM(P38:P40)*(Inputs!$M$26)</f>
        <v>4.0143754926783402</v>
      </c>
      <c r="Q42" s="106">
        <f>SUM(Q38:Q40)*(Inputs!$M$26)</f>
        <v>4.0683790371208488</v>
      </c>
      <c r="R42" s="106">
        <f>SUM(R38:R40)*(Inputs!$M$26)</f>
        <v>4.1196481784920183</v>
      </c>
      <c r="S42" s="106">
        <f>SUM(S38:S40)*(Inputs!$M$26)</f>
        <v>4.170630250305253</v>
      </c>
    </row>
    <row r="43" spans="2:19">
      <c r="B43" s="998" t="s">
        <v>85</v>
      </c>
      <c r="C43" s="2"/>
      <c r="D43" s="2"/>
      <c r="E43" s="2"/>
      <c r="F43" s="484"/>
      <c r="G43" s="472"/>
      <c r="H43" s="429"/>
      <c r="I43" s="429"/>
      <c r="J43" s="429"/>
      <c r="K43" s="429"/>
      <c r="L43" s="429"/>
      <c r="M43" s="429"/>
      <c r="N43" s="106">
        <f>SUM(N38:N42)*Inputs!$M$28</f>
        <v>3.2368094654951007</v>
      </c>
      <c r="O43" s="106">
        <f>SUM(O38:O42)*Inputs!$M$28</f>
        <v>3.2723125886986879</v>
      </c>
      <c r="P43" s="106">
        <f>SUM(P38:P42)*Inputs!$M$28</f>
        <v>3.3170846455624097</v>
      </c>
      <c r="Q43" s="106">
        <f>SUM(Q38:Q42)*Inputs!$M$28</f>
        <v>3.3617078574176302</v>
      </c>
      <c r="R43" s="106">
        <f>SUM(R38:R42)*Inputs!$M$28</f>
        <v>3.4040716278082304</v>
      </c>
      <c r="S43" s="106">
        <f>SUM(S38:S42)*Inputs!$M$28</f>
        <v>3.4461981921814622</v>
      </c>
    </row>
    <row r="44" spans="2:19">
      <c r="B44" s="998"/>
      <c r="C44" s="2"/>
      <c r="D44" s="2"/>
      <c r="E44" s="2"/>
      <c r="F44" s="484"/>
      <c r="G44" s="472"/>
      <c r="H44" s="429"/>
      <c r="I44" s="429"/>
      <c r="J44" s="429"/>
      <c r="K44" s="429"/>
      <c r="L44" s="429"/>
      <c r="M44" s="429"/>
      <c r="N44" s="655"/>
      <c r="O44" s="655"/>
      <c r="P44" s="655"/>
      <c r="Q44" s="655"/>
      <c r="R44" s="655"/>
      <c r="S44" s="655"/>
    </row>
    <row r="45" spans="2:19">
      <c r="B45" s="479" t="s">
        <v>521</v>
      </c>
      <c r="C45" s="2"/>
      <c r="D45" s="2"/>
      <c r="E45" s="2"/>
      <c r="F45" s="484"/>
      <c r="G45" s="472"/>
      <c r="H45" s="429"/>
      <c r="I45" s="429"/>
      <c r="J45" s="429"/>
      <c r="K45" s="429"/>
      <c r="L45" s="429"/>
      <c r="M45" s="429"/>
      <c r="N45" s="485">
        <f>SUM(N38:N44)</f>
        <v>49.476944686853678</v>
      </c>
      <c r="O45" s="485">
        <f t="shared" ref="O45:S45" si="13">SUM(O38:O44)</f>
        <v>50.019635284394226</v>
      </c>
      <c r="P45" s="485">
        <f t="shared" si="13"/>
        <v>50.704008153596831</v>
      </c>
      <c r="Q45" s="485">
        <f t="shared" si="13"/>
        <v>51.386105820526623</v>
      </c>
      <c r="R45" s="485">
        <f t="shared" si="13"/>
        <v>52.033666310782941</v>
      </c>
      <c r="S45" s="485">
        <f t="shared" si="13"/>
        <v>52.67760093763092</v>
      </c>
    </row>
    <row r="46" spans="2:19">
      <c r="B46" s="999" t="s">
        <v>39</v>
      </c>
      <c r="C46" s="88"/>
      <c r="D46" s="88"/>
      <c r="E46" s="88"/>
      <c r="F46" s="160"/>
      <c r="N46" s="521">
        <f>(N32*(1+Inputs!$M$29))-N45</f>
        <v>0</v>
      </c>
      <c r="O46" s="521">
        <f>(O32*(1+Inputs!$M$29))-O45</f>
        <v>0</v>
      </c>
      <c r="P46" s="521">
        <f>(P32*(1+Inputs!$M$29))-P45</f>
        <v>0</v>
      </c>
      <c r="Q46" s="521">
        <f>(Q32*(1+Inputs!$M$29))-Q45</f>
        <v>0</v>
      </c>
      <c r="R46" s="521">
        <f>(R32*(1+Inputs!$M$29))-R45</f>
        <v>0</v>
      </c>
      <c r="S46" s="521">
        <f>(S32*(1+Inputs!$M$29))-S45</f>
        <v>0</v>
      </c>
    </row>
    <row r="47" spans="2:19">
      <c r="B47" s="385"/>
    </row>
    <row r="48" spans="2:19">
      <c r="B48" s="385"/>
    </row>
    <row r="49" spans="2:2">
      <c r="B49" s="385"/>
    </row>
    <row r="50" spans="2:2">
      <c r="B50" s="385"/>
    </row>
    <row r="51" spans="2:2">
      <c r="B51" s="385"/>
    </row>
    <row r="52" spans="2:2">
      <c r="B52" s="385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60" orientation="landscape" r:id="rId1"/>
  <headerFooter alignWithMargins="0">
    <oddFooter>&amp;C&amp;P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1"/>
    <pageSetUpPr fitToPage="1"/>
  </sheetPr>
  <dimension ref="A1:S51"/>
  <sheetViews>
    <sheetView showGridLines="0" zoomScaleNormal="100" workbookViewId="0">
      <selection sqref="A1:S1"/>
    </sheetView>
  </sheetViews>
  <sheetFormatPr defaultRowHeight="12.75" outlineLevelCol="1"/>
  <cols>
    <col min="1" max="1" width="9.140625" style="102"/>
    <col min="2" max="2" width="54.5703125" style="102" customWidth="1"/>
    <col min="3" max="3" width="9.42578125" style="102" bestFit="1" customWidth="1"/>
    <col min="4" max="4" width="12.7109375" style="102" bestFit="1" customWidth="1"/>
    <col min="5" max="5" width="7.28515625" style="102" bestFit="1" customWidth="1"/>
    <col min="6" max="6" width="7.85546875" style="159" customWidth="1"/>
    <col min="7" max="7" width="1.7109375" style="160" customWidth="1"/>
    <col min="8" max="8" width="10.42578125" style="106" customWidth="1" outlineLevel="1"/>
    <col min="9" max="9" width="9.140625" style="160" outlineLevel="1"/>
    <col min="10" max="13" width="9.42578125" style="160" customWidth="1" outlineLevel="1"/>
    <col min="14" max="14" width="10.28515625" style="160" bestFit="1" customWidth="1"/>
    <col min="15" max="15" width="10.42578125" style="88" customWidth="1"/>
    <col min="16" max="16" width="11.7109375" style="88" customWidth="1"/>
    <col min="17" max="17" width="11" style="88" customWidth="1"/>
    <col min="18" max="18" width="10.85546875" style="88" customWidth="1"/>
    <col min="19" max="19" width="11.42578125" style="88" customWidth="1"/>
    <col min="20" max="257" width="9.140625" style="102"/>
    <col min="258" max="258" width="54.5703125" style="102" customWidth="1"/>
    <col min="259" max="259" width="9.42578125" style="102" bestFit="1" customWidth="1"/>
    <col min="260" max="260" width="11.42578125" style="102" bestFit="1" customWidth="1"/>
    <col min="261" max="261" width="7.28515625" style="102" bestFit="1" customWidth="1"/>
    <col min="262" max="262" width="7.85546875" style="102" customWidth="1"/>
    <col min="263" max="263" width="1.7109375" style="102" customWidth="1"/>
    <col min="264" max="264" width="10.42578125" style="102" customWidth="1"/>
    <col min="265" max="265" width="9.140625" style="102"/>
    <col min="266" max="269" width="9.42578125" style="102" customWidth="1"/>
    <col min="270" max="270" width="10.28515625" style="102" bestFit="1" customWidth="1"/>
    <col min="271" max="271" width="10.42578125" style="102" customWidth="1"/>
    <col min="272" max="272" width="11.7109375" style="102" customWidth="1"/>
    <col min="273" max="273" width="11" style="102" customWidth="1"/>
    <col min="274" max="274" width="10.85546875" style="102" customWidth="1"/>
    <col min="275" max="275" width="11.42578125" style="102" customWidth="1"/>
    <col min="276" max="513" width="9.140625" style="102"/>
    <col min="514" max="514" width="54.5703125" style="102" customWidth="1"/>
    <col min="515" max="515" width="9.42578125" style="102" bestFit="1" customWidth="1"/>
    <col min="516" max="516" width="11.42578125" style="102" bestFit="1" customWidth="1"/>
    <col min="517" max="517" width="7.28515625" style="102" bestFit="1" customWidth="1"/>
    <col min="518" max="518" width="7.85546875" style="102" customWidth="1"/>
    <col min="519" max="519" width="1.7109375" style="102" customWidth="1"/>
    <col min="520" max="520" width="10.42578125" style="102" customWidth="1"/>
    <col min="521" max="521" width="9.140625" style="102"/>
    <col min="522" max="525" width="9.42578125" style="102" customWidth="1"/>
    <col min="526" max="526" width="10.28515625" style="102" bestFit="1" customWidth="1"/>
    <col min="527" max="527" width="10.42578125" style="102" customWidth="1"/>
    <col min="528" max="528" width="11.7109375" style="102" customWidth="1"/>
    <col min="529" max="529" width="11" style="102" customWidth="1"/>
    <col min="530" max="530" width="10.85546875" style="102" customWidth="1"/>
    <col min="531" max="531" width="11.42578125" style="102" customWidth="1"/>
    <col min="532" max="769" width="9.140625" style="102"/>
    <col min="770" max="770" width="54.5703125" style="102" customWidth="1"/>
    <col min="771" max="771" width="9.42578125" style="102" bestFit="1" customWidth="1"/>
    <col min="772" max="772" width="11.42578125" style="102" bestFit="1" customWidth="1"/>
    <col min="773" max="773" width="7.28515625" style="102" bestFit="1" customWidth="1"/>
    <col min="774" max="774" width="7.85546875" style="102" customWidth="1"/>
    <col min="775" max="775" width="1.7109375" style="102" customWidth="1"/>
    <col min="776" max="776" width="10.42578125" style="102" customWidth="1"/>
    <col min="777" max="777" width="9.140625" style="102"/>
    <col min="778" max="781" width="9.42578125" style="102" customWidth="1"/>
    <col min="782" max="782" width="10.28515625" style="102" bestFit="1" customWidth="1"/>
    <col min="783" max="783" width="10.42578125" style="102" customWidth="1"/>
    <col min="784" max="784" width="11.7109375" style="102" customWidth="1"/>
    <col min="785" max="785" width="11" style="102" customWidth="1"/>
    <col min="786" max="786" width="10.85546875" style="102" customWidth="1"/>
    <col min="787" max="787" width="11.42578125" style="102" customWidth="1"/>
    <col min="788" max="1025" width="9.140625" style="102"/>
    <col min="1026" max="1026" width="54.5703125" style="102" customWidth="1"/>
    <col min="1027" max="1027" width="9.42578125" style="102" bestFit="1" customWidth="1"/>
    <col min="1028" max="1028" width="11.42578125" style="102" bestFit="1" customWidth="1"/>
    <col min="1029" max="1029" width="7.28515625" style="102" bestFit="1" customWidth="1"/>
    <col min="1030" max="1030" width="7.85546875" style="102" customWidth="1"/>
    <col min="1031" max="1031" width="1.7109375" style="102" customWidth="1"/>
    <col min="1032" max="1032" width="10.42578125" style="102" customWidth="1"/>
    <col min="1033" max="1033" width="9.140625" style="102"/>
    <col min="1034" max="1037" width="9.42578125" style="102" customWidth="1"/>
    <col min="1038" max="1038" width="10.28515625" style="102" bestFit="1" customWidth="1"/>
    <col min="1039" max="1039" width="10.42578125" style="102" customWidth="1"/>
    <col min="1040" max="1040" width="11.7109375" style="102" customWidth="1"/>
    <col min="1041" max="1041" width="11" style="102" customWidth="1"/>
    <col min="1042" max="1042" width="10.85546875" style="102" customWidth="1"/>
    <col min="1043" max="1043" width="11.42578125" style="102" customWidth="1"/>
    <col min="1044" max="1281" width="9.140625" style="102"/>
    <col min="1282" max="1282" width="54.5703125" style="102" customWidth="1"/>
    <col min="1283" max="1283" width="9.42578125" style="102" bestFit="1" customWidth="1"/>
    <col min="1284" max="1284" width="11.42578125" style="102" bestFit="1" customWidth="1"/>
    <col min="1285" max="1285" width="7.28515625" style="102" bestFit="1" customWidth="1"/>
    <col min="1286" max="1286" width="7.85546875" style="102" customWidth="1"/>
    <col min="1287" max="1287" width="1.7109375" style="102" customWidth="1"/>
    <col min="1288" max="1288" width="10.42578125" style="102" customWidth="1"/>
    <col min="1289" max="1289" width="9.140625" style="102"/>
    <col min="1290" max="1293" width="9.42578125" style="102" customWidth="1"/>
    <col min="1294" max="1294" width="10.28515625" style="102" bestFit="1" customWidth="1"/>
    <col min="1295" max="1295" width="10.42578125" style="102" customWidth="1"/>
    <col min="1296" max="1296" width="11.7109375" style="102" customWidth="1"/>
    <col min="1297" max="1297" width="11" style="102" customWidth="1"/>
    <col min="1298" max="1298" width="10.85546875" style="102" customWidth="1"/>
    <col min="1299" max="1299" width="11.42578125" style="102" customWidth="1"/>
    <col min="1300" max="1537" width="9.140625" style="102"/>
    <col min="1538" max="1538" width="54.5703125" style="102" customWidth="1"/>
    <col min="1539" max="1539" width="9.42578125" style="102" bestFit="1" customWidth="1"/>
    <col min="1540" max="1540" width="11.42578125" style="102" bestFit="1" customWidth="1"/>
    <col min="1541" max="1541" width="7.28515625" style="102" bestFit="1" customWidth="1"/>
    <col min="1542" max="1542" width="7.85546875" style="102" customWidth="1"/>
    <col min="1543" max="1543" width="1.7109375" style="102" customWidth="1"/>
    <col min="1544" max="1544" width="10.42578125" style="102" customWidth="1"/>
    <col min="1545" max="1545" width="9.140625" style="102"/>
    <col min="1546" max="1549" width="9.42578125" style="102" customWidth="1"/>
    <col min="1550" max="1550" width="10.28515625" style="102" bestFit="1" customWidth="1"/>
    <col min="1551" max="1551" width="10.42578125" style="102" customWidth="1"/>
    <col min="1552" max="1552" width="11.7109375" style="102" customWidth="1"/>
    <col min="1553" max="1553" width="11" style="102" customWidth="1"/>
    <col min="1554" max="1554" width="10.85546875" style="102" customWidth="1"/>
    <col min="1555" max="1555" width="11.42578125" style="102" customWidth="1"/>
    <col min="1556" max="1793" width="9.140625" style="102"/>
    <col min="1794" max="1794" width="54.5703125" style="102" customWidth="1"/>
    <col min="1795" max="1795" width="9.42578125" style="102" bestFit="1" customWidth="1"/>
    <col min="1796" max="1796" width="11.42578125" style="102" bestFit="1" customWidth="1"/>
    <col min="1797" max="1797" width="7.28515625" style="102" bestFit="1" customWidth="1"/>
    <col min="1798" max="1798" width="7.85546875" style="102" customWidth="1"/>
    <col min="1799" max="1799" width="1.7109375" style="102" customWidth="1"/>
    <col min="1800" max="1800" width="10.42578125" style="102" customWidth="1"/>
    <col min="1801" max="1801" width="9.140625" style="102"/>
    <col min="1802" max="1805" width="9.42578125" style="102" customWidth="1"/>
    <col min="1806" max="1806" width="10.28515625" style="102" bestFit="1" customWidth="1"/>
    <col min="1807" max="1807" width="10.42578125" style="102" customWidth="1"/>
    <col min="1808" max="1808" width="11.7109375" style="102" customWidth="1"/>
    <col min="1809" max="1809" width="11" style="102" customWidth="1"/>
    <col min="1810" max="1810" width="10.85546875" style="102" customWidth="1"/>
    <col min="1811" max="1811" width="11.42578125" style="102" customWidth="1"/>
    <col min="1812" max="2049" width="9.140625" style="102"/>
    <col min="2050" max="2050" width="54.5703125" style="102" customWidth="1"/>
    <col min="2051" max="2051" width="9.42578125" style="102" bestFit="1" customWidth="1"/>
    <col min="2052" max="2052" width="11.42578125" style="102" bestFit="1" customWidth="1"/>
    <col min="2053" max="2053" width="7.28515625" style="102" bestFit="1" customWidth="1"/>
    <col min="2054" max="2054" width="7.85546875" style="102" customWidth="1"/>
    <col min="2055" max="2055" width="1.7109375" style="102" customWidth="1"/>
    <col min="2056" max="2056" width="10.42578125" style="102" customWidth="1"/>
    <col min="2057" max="2057" width="9.140625" style="102"/>
    <col min="2058" max="2061" width="9.42578125" style="102" customWidth="1"/>
    <col min="2062" max="2062" width="10.28515625" style="102" bestFit="1" customWidth="1"/>
    <col min="2063" max="2063" width="10.42578125" style="102" customWidth="1"/>
    <col min="2064" max="2064" width="11.7109375" style="102" customWidth="1"/>
    <col min="2065" max="2065" width="11" style="102" customWidth="1"/>
    <col min="2066" max="2066" width="10.85546875" style="102" customWidth="1"/>
    <col min="2067" max="2067" width="11.42578125" style="102" customWidth="1"/>
    <col min="2068" max="2305" width="9.140625" style="102"/>
    <col min="2306" max="2306" width="54.5703125" style="102" customWidth="1"/>
    <col min="2307" max="2307" width="9.42578125" style="102" bestFit="1" customWidth="1"/>
    <col min="2308" max="2308" width="11.42578125" style="102" bestFit="1" customWidth="1"/>
    <col min="2309" max="2309" width="7.28515625" style="102" bestFit="1" customWidth="1"/>
    <col min="2310" max="2310" width="7.85546875" style="102" customWidth="1"/>
    <col min="2311" max="2311" width="1.7109375" style="102" customWidth="1"/>
    <col min="2312" max="2312" width="10.42578125" style="102" customWidth="1"/>
    <col min="2313" max="2313" width="9.140625" style="102"/>
    <col min="2314" max="2317" width="9.42578125" style="102" customWidth="1"/>
    <col min="2318" max="2318" width="10.28515625" style="102" bestFit="1" customWidth="1"/>
    <col min="2319" max="2319" width="10.42578125" style="102" customWidth="1"/>
    <col min="2320" max="2320" width="11.7109375" style="102" customWidth="1"/>
    <col min="2321" max="2321" width="11" style="102" customWidth="1"/>
    <col min="2322" max="2322" width="10.85546875" style="102" customWidth="1"/>
    <col min="2323" max="2323" width="11.42578125" style="102" customWidth="1"/>
    <col min="2324" max="2561" width="9.140625" style="102"/>
    <col min="2562" max="2562" width="54.5703125" style="102" customWidth="1"/>
    <col min="2563" max="2563" width="9.42578125" style="102" bestFit="1" customWidth="1"/>
    <col min="2564" max="2564" width="11.42578125" style="102" bestFit="1" customWidth="1"/>
    <col min="2565" max="2565" width="7.28515625" style="102" bestFit="1" customWidth="1"/>
    <col min="2566" max="2566" width="7.85546875" style="102" customWidth="1"/>
    <col min="2567" max="2567" width="1.7109375" style="102" customWidth="1"/>
    <col min="2568" max="2568" width="10.42578125" style="102" customWidth="1"/>
    <col min="2569" max="2569" width="9.140625" style="102"/>
    <col min="2570" max="2573" width="9.42578125" style="102" customWidth="1"/>
    <col min="2574" max="2574" width="10.28515625" style="102" bestFit="1" customWidth="1"/>
    <col min="2575" max="2575" width="10.42578125" style="102" customWidth="1"/>
    <col min="2576" max="2576" width="11.7109375" style="102" customWidth="1"/>
    <col min="2577" max="2577" width="11" style="102" customWidth="1"/>
    <col min="2578" max="2578" width="10.85546875" style="102" customWidth="1"/>
    <col min="2579" max="2579" width="11.42578125" style="102" customWidth="1"/>
    <col min="2580" max="2817" width="9.140625" style="102"/>
    <col min="2818" max="2818" width="54.5703125" style="102" customWidth="1"/>
    <col min="2819" max="2819" width="9.42578125" style="102" bestFit="1" customWidth="1"/>
    <col min="2820" max="2820" width="11.42578125" style="102" bestFit="1" customWidth="1"/>
    <col min="2821" max="2821" width="7.28515625" style="102" bestFit="1" customWidth="1"/>
    <col min="2822" max="2822" width="7.85546875" style="102" customWidth="1"/>
    <col min="2823" max="2823" width="1.7109375" style="102" customWidth="1"/>
    <col min="2824" max="2824" width="10.42578125" style="102" customWidth="1"/>
    <col min="2825" max="2825" width="9.140625" style="102"/>
    <col min="2826" max="2829" width="9.42578125" style="102" customWidth="1"/>
    <col min="2830" max="2830" width="10.28515625" style="102" bestFit="1" customWidth="1"/>
    <col min="2831" max="2831" width="10.42578125" style="102" customWidth="1"/>
    <col min="2832" max="2832" width="11.7109375" style="102" customWidth="1"/>
    <col min="2833" max="2833" width="11" style="102" customWidth="1"/>
    <col min="2834" max="2834" width="10.85546875" style="102" customWidth="1"/>
    <col min="2835" max="2835" width="11.42578125" style="102" customWidth="1"/>
    <col min="2836" max="3073" width="9.140625" style="102"/>
    <col min="3074" max="3074" width="54.5703125" style="102" customWidth="1"/>
    <col min="3075" max="3075" width="9.42578125" style="102" bestFit="1" customWidth="1"/>
    <col min="3076" max="3076" width="11.42578125" style="102" bestFit="1" customWidth="1"/>
    <col min="3077" max="3077" width="7.28515625" style="102" bestFit="1" customWidth="1"/>
    <col min="3078" max="3078" width="7.85546875" style="102" customWidth="1"/>
    <col min="3079" max="3079" width="1.7109375" style="102" customWidth="1"/>
    <col min="3080" max="3080" width="10.42578125" style="102" customWidth="1"/>
    <col min="3081" max="3081" width="9.140625" style="102"/>
    <col min="3082" max="3085" width="9.42578125" style="102" customWidth="1"/>
    <col min="3086" max="3086" width="10.28515625" style="102" bestFit="1" customWidth="1"/>
    <col min="3087" max="3087" width="10.42578125" style="102" customWidth="1"/>
    <col min="3088" max="3088" width="11.7109375" style="102" customWidth="1"/>
    <col min="3089" max="3089" width="11" style="102" customWidth="1"/>
    <col min="3090" max="3090" width="10.85546875" style="102" customWidth="1"/>
    <col min="3091" max="3091" width="11.42578125" style="102" customWidth="1"/>
    <col min="3092" max="3329" width="9.140625" style="102"/>
    <col min="3330" max="3330" width="54.5703125" style="102" customWidth="1"/>
    <col min="3331" max="3331" width="9.42578125" style="102" bestFit="1" customWidth="1"/>
    <col min="3332" max="3332" width="11.42578125" style="102" bestFit="1" customWidth="1"/>
    <col min="3333" max="3333" width="7.28515625" style="102" bestFit="1" customWidth="1"/>
    <col min="3334" max="3334" width="7.85546875" style="102" customWidth="1"/>
    <col min="3335" max="3335" width="1.7109375" style="102" customWidth="1"/>
    <col min="3336" max="3336" width="10.42578125" style="102" customWidth="1"/>
    <col min="3337" max="3337" width="9.140625" style="102"/>
    <col min="3338" max="3341" width="9.42578125" style="102" customWidth="1"/>
    <col min="3342" max="3342" width="10.28515625" style="102" bestFit="1" customWidth="1"/>
    <col min="3343" max="3343" width="10.42578125" style="102" customWidth="1"/>
    <col min="3344" max="3344" width="11.7109375" style="102" customWidth="1"/>
    <col min="3345" max="3345" width="11" style="102" customWidth="1"/>
    <col min="3346" max="3346" width="10.85546875" style="102" customWidth="1"/>
    <col min="3347" max="3347" width="11.42578125" style="102" customWidth="1"/>
    <col min="3348" max="3585" width="9.140625" style="102"/>
    <col min="3586" max="3586" width="54.5703125" style="102" customWidth="1"/>
    <col min="3587" max="3587" width="9.42578125" style="102" bestFit="1" customWidth="1"/>
    <col min="3588" max="3588" width="11.42578125" style="102" bestFit="1" customWidth="1"/>
    <col min="3589" max="3589" width="7.28515625" style="102" bestFit="1" customWidth="1"/>
    <col min="3590" max="3590" width="7.85546875" style="102" customWidth="1"/>
    <col min="3591" max="3591" width="1.7109375" style="102" customWidth="1"/>
    <col min="3592" max="3592" width="10.42578125" style="102" customWidth="1"/>
    <col min="3593" max="3593" width="9.140625" style="102"/>
    <col min="3594" max="3597" width="9.42578125" style="102" customWidth="1"/>
    <col min="3598" max="3598" width="10.28515625" style="102" bestFit="1" customWidth="1"/>
    <col min="3599" max="3599" width="10.42578125" style="102" customWidth="1"/>
    <col min="3600" max="3600" width="11.7109375" style="102" customWidth="1"/>
    <col min="3601" max="3601" width="11" style="102" customWidth="1"/>
    <col min="3602" max="3602" width="10.85546875" style="102" customWidth="1"/>
    <col min="3603" max="3603" width="11.42578125" style="102" customWidth="1"/>
    <col min="3604" max="3841" width="9.140625" style="102"/>
    <col min="3842" max="3842" width="54.5703125" style="102" customWidth="1"/>
    <col min="3843" max="3843" width="9.42578125" style="102" bestFit="1" customWidth="1"/>
    <col min="3844" max="3844" width="11.42578125" style="102" bestFit="1" customWidth="1"/>
    <col min="3845" max="3845" width="7.28515625" style="102" bestFit="1" customWidth="1"/>
    <col min="3846" max="3846" width="7.85546875" style="102" customWidth="1"/>
    <col min="3847" max="3847" width="1.7109375" style="102" customWidth="1"/>
    <col min="3848" max="3848" width="10.42578125" style="102" customWidth="1"/>
    <col min="3849" max="3849" width="9.140625" style="102"/>
    <col min="3850" max="3853" width="9.42578125" style="102" customWidth="1"/>
    <col min="3854" max="3854" width="10.28515625" style="102" bestFit="1" customWidth="1"/>
    <col min="3855" max="3855" width="10.42578125" style="102" customWidth="1"/>
    <col min="3856" max="3856" width="11.7109375" style="102" customWidth="1"/>
    <col min="3857" max="3857" width="11" style="102" customWidth="1"/>
    <col min="3858" max="3858" width="10.85546875" style="102" customWidth="1"/>
    <col min="3859" max="3859" width="11.42578125" style="102" customWidth="1"/>
    <col min="3860" max="4097" width="9.140625" style="102"/>
    <col min="4098" max="4098" width="54.5703125" style="102" customWidth="1"/>
    <col min="4099" max="4099" width="9.42578125" style="102" bestFit="1" customWidth="1"/>
    <col min="4100" max="4100" width="11.42578125" style="102" bestFit="1" customWidth="1"/>
    <col min="4101" max="4101" width="7.28515625" style="102" bestFit="1" customWidth="1"/>
    <col min="4102" max="4102" width="7.85546875" style="102" customWidth="1"/>
    <col min="4103" max="4103" width="1.7109375" style="102" customWidth="1"/>
    <col min="4104" max="4104" width="10.42578125" style="102" customWidth="1"/>
    <col min="4105" max="4105" width="9.140625" style="102"/>
    <col min="4106" max="4109" width="9.42578125" style="102" customWidth="1"/>
    <col min="4110" max="4110" width="10.28515625" style="102" bestFit="1" customWidth="1"/>
    <col min="4111" max="4111" width="10.42578125" style="102" customWidth="1"/>
    <col min="4112" max="4112" width="11.7109375" style="102" customWidth="1"/>
    <col min="4113" max="4113" width="11" style="102" customWidth="1"/>
    <col min="4114" max="4114" width="10.85546875" style="102" customWidth="1"/>
    <col min="4115" max="4115" width="11.42578125" style="102" customWidth="1"/>
    <col min="4116" max="4353" width="9.140625" style="102"/>
    <col min="4354" max="4354" width="54.5703125" style="102" customWidth="1"/>
    <col min="4355" max="4355" width="9.42578125" style="102" bestFit="1" customWidth="1"/>
    <col min="4356" max="4356" width="11.42578125" style="102" bestFit="1" customWidth="1"/>
    <col min="4357" max="4357" width="7.28515625" style="102" bestFit="1" customWidth="1"/>
    <col min="4358" max="4358" width="7.85546875" style="102" customWidth="1"/>
    <col min="4359" max="4359" width="1.7109375" style="102" customWidth="1"/>
    <col min="4360" max="4360" width="10.42578125" style="102" customWidth="1"/>
    <col min="4361" max="4361" width="9.140625" style="102"/>
    <col min="4362" max="4365" width="9.42578125" style="102" customWidth="1"/>
    <col min="4366" max="4366" width="10.28515625" style="102" bestFit="1" customWidth="1"/>
    <col min="4367" max="4367" width="10.42578125" style="102" customWidth="1"/>
    <col min="4368" max="4368" width="11.7109375" style="102" customWidth="1"/>
    <col min="4369" max="4369" width="11" style="102" customWidth="1"/>
    <col min="4370" max="4370" width="10.85546875" style="102" customWidth="1"/>
    <col min="4371" max="4371" width="11.42578125" style="102" customWidth="1"/>
    <col min="4372" max="4609" width="9.140625" style="102"/>
    <col min="4610" max="4610" width="54.5703125" style="102" customWidth="1"/>
    <col min="4611" max="4611" width="9.42578125" style="102" bestFit="1" customWidth="1"/>
    <col min="4612" max="4612" width="11.42578125" style="102" bestFit="1" customWidth="1"/>
    <col min="4613" max="4613" width="7.28515625" style="102" bestFit="1" customWidth="1"/>
    <col min="4614" max="4614" width="7.85546875" style="102" customWidth="1"/>
    <col min="4615" max="4615" width="1.7109375" style="102" customWidth="1"/>
    <col min="4616" max="4616" width="10.42578125" style="102" customWidth="1"/>
    <col min="4617" max="4617" width="9.140625" style="102"/>
    <col min="4618" max="4621" width="9.42578125" style="102" customWidth="1"/>
    <col min="4622" max="4622" width="10.28515625" style="102" bestFit="1" customWidth="1"/>
    <col min="4623" max="4623" width="10.42578125" style="102" customWidth="1"/>
    <col min="4624" max="4624" width="11.7109375" style="102" customWidth="1"/>
    <col min="4625" max="4625" width="11" style="102" customWidth="1"/>
    <col min="4626" max="4626" width="10.85546875" style="102" customWidth="1"/>
    <col min="4627" max="4627" width="11.42578125" style="102" customWidth="1"/>
    <col min="4628" max="4865" width="9.140625" style="102"/>
    <col min="4866" max="4866" width="54.5703125" style="102" customWidth="1"/>
    <col min="4867" max="4867" width="9.42578125" style="102" bestFit="1" customWidth="1"/>
    <col min="4868" max="4868" width="11.42578125" style="102" bestFit="1" customWidth="1"/>
    <col min="4869" max="4869" width="7.28515625" style="102" bestFit="1" customWidth="1"/>
    <col min="4870" max="4870" width="7.85546875" style="102" customWidth="1"/>
    <col min="4871" max="4871" width="1.7109375" style="102" customWidth="1"/>
    <col min="4872" max="4872" width="10.42578125" style="102" customWidth="1"/>
    <col min="4873" max="4873" width="9.140625" style="102"/>
    <col min="4874" max="4877" width="9.42578125" style="102" customWidth="1"/>
    <col min="4878" max="4878" width="10.28515625" style="102" bestFit="1" customWidth="1"/>
    <col min="4879" max="4879" width="10.42578125" style="102" customWidth="1"/>
    <col min="4880" max="4880" width="11.7109375" style="102" customWidth="1"/>
    <col min="4881" max="4881" width="11" style="102" customWidth="1"/>
    <col min="4882" max="4882" width="10.85546875" style="102" customWidth="1"/>
    <col min="4883" max="4883" width="11.42578125" style="102" customWidth="1"/>
    <col min="4884" max="5121" width="9.140625" style="102"/>
    <col min="5122" max="5122" width="54.5703125" style="102" customWidth="1"/>
    <col min="5123" max="5123" width="9.42578125" style="102" bestFit="1" customWidth="1"/>
    <col min="5124" max="5124" width="11.42578125" style="102" bestFit="1" customWidth="1"/>
    <col min="5125" max="5125" width="7.28515625" style="102" bestFit="1" customWidth="1"/>
    <col min="5126" max="5126" width="7.85546875" style="102" customWidth="1"/>
    <col min="5127" max="5127" width="1.7109375" style="102" customWidth="1"/>
    <col min="5128" max="5128" width="10.42578125" style="102" customWidth="1"/>
    <col min="5129" max="5129" width="9.140625" style="102"/>
    <col min="5130" max="5133" width="9.42578125" style="102" customWidth="1"/>
    <col min="5134" max="5134" width="10.28515625" style="102" bestFit="1" customWidth="1"/>
    <col min="5135" max="5135" width="10.42578125" style="102" customWidth="1"/>
    <col min="5136" max="5136" width="11.7109375" style="102" customWidth="1"/>
    <col min="5137" max="5137" width="11" style="102" customWidth="1"/>
    <col min="5138" max="5138" width="10.85546875" style="102" customWidth="1"/>
    <col min="5139" max="5139" width="11.42578125" style="102" customWidth="1"/>
    <col min="5140" max="5377" width="9.140625" style="102"/>
    <col min="5378" max="5378" width="54.5703125" style="102" customWidth="1"/>
    <col min="5379" max="5379" width="9.42578125" style="102" bestFit="1" customWidth="1"/>
    <col min="5380" max="5380" width="11.42578125" style="102" bestFit="1" customWidth="1"/>
    <col min="5381" max="5381" width="7.28515625" style="102" bestFit="1" customWidth="1"/>
    <col min="5382" max="5382" width="7.85546875" style="102" customWidth="1"/>
    <col min="5383" max="5383" width="1.7109375" style="102" customWidth="1"/>
    <col min="5384" max="5384" width="10.42578125" style="102" customWidth="1"/>
    <col min="5385" max="5385" width="9.140625" style="102"/>
    <col min="5386" max="5389" width="9.42578125" style="102" customWidth="1"/>
    <col min="5390" max="5390" width="10.28515625" style="102" bestFit="1" customWidth="1"/>
    <col min="5391" max="5391" width="10.42578125" style="102" customWidth="1"/>
    <col min="5392" max="5392" width="11.7109375" style="102" customWidth="1"/>
    <col min="5393" max="5393" width="11" style="102" customWidth="1"/>
    <col min="5394" max="5394" width="10.85546875" style="102" customWidth="1"/>
    <col min="5395" max="5395" width="11.42578125" style="102" customWidth="1"/>
    <col min="5396" max="5633" width="9.140625" style="102"/>
    <col min="5634" max="5634" width="54.5703125" style="102" customWidth="1"/>
    <col min="5635" max="5635" width="9.42578125" style="102" bestFit="1" customWidth="1"/>
    <col min="5636" max="5636" width="11.42578125" style="102" bestFit="1" customWidth="1"/>
    <col min="5637" max="5637" width="7.28515625" style="102" bestFit="1" customWidth="1"/>
    <col min="5638" max="5638" width="7.85546875" style="102" customWidth="1"/>
    <col min="5639" max="5639" width="1.7109375" style="102" customWidth="1"/>
    <col min="5640" max="5640" width="10.42578125" style="102" customWidth="1"/>
    <col min="5641" max="5641" width="9.140625" style="102"/>
    <col min="5642" max="5645" width="9.42578125" style="102" customWidth="1"/>
    <col min="5646" max="5646" width="10.28515625" style="102" bestFit="1" customWidth="1"/>
    <col min="5647" max="5647" width="10.42578125" style="102" customWidth="1"/>
    <col min="5648" max="5648" width="11.7109375" style="102" customWidth="1"/>
    <col min="5649" max="5649" width="11" style="102" customWidth="1"/>
    <col min="5650" max="5650" width="10.85546875" style="102" customWidth="1"/>
    <col min="5651" max="5651" width="11.42578125" style="102" customWidth="1"/>
    <col min="5652" max="5889" width="9.140625" style="102"/>
    <col min="5890" max="5890" width="54.5703125" style="102" customWidth="1"/>
    <col min="5891" max="5891" width="9.42578125" style="102" bestFit="1" customWidth="1"/>
    <col min="5892" max="5892" width="11.42578125" style="102" bestFit="1" customWidth="1"/>
    <col min="5893" max="5893" width="7.28515625" style="102" bestFit="1" customWidth="1"/>
    <col min="5894" max="5894" width="7.85546875" style="102" customWidth="1"/>
    <col min="5895" max="5895" width="1.7109375" style="102" customWidth="1"/>
    <col min="5896" max="5896" width="10.42578125" style="102" customWidth="1"/>
    <col min="5897" max="5897" width="9.140625" style="102"/>
    <col min="5898" max="5901" width="9.42578125" style="102" customWidth="1"/>
    <col min="5902" max="5902" width="10.28515625" style="102" bestFit="1" customWidth="1"/>
    <col min="5903" max="5903" width="10.42578125" style="102" customWidth="1"/>
    <col min="5904" max="5904" width="11.7109375" style="102" customWidth="1"/>
    <col min="5905" max="5905" width="11" style="102" customWidth="1"/>
    <col min="5906" max="5906" width="10.85546875" style="102" customWidth="1"/>
    <col min="5907" max="5907" width="11.42578125" style="102" customWidth="1"/>
    <col min="5908" max="6145" width="9.140625" style="102"/>
    <col min="6146" max="6146" width="54.5703125" style="102" customWidth="1"/>
    <col min="6147" max="6147" width="9.42578125" style="102" bestFit="1" customWidth="1"/>
    <col min="6148" max="6148" width="11.42578125" style="102" bestFit="1" customWidth="1"/>
    <col min="6149" max="6149" width="7.28515625" style="102" bestFit="1" customWidth="1"/>
    <col min="6150" max="6150" width="7.85546875" style="102" customWidth="1"/>
    <col min="6151" max="6151" width="1.7109375" style="102" customWidth="1"/>
    <col min="6152" max="6152" width="10.42578125" style="102" customWidth="1"/>
    <col min="6153" max="6153" width="9.140625" style="102"/>
    <col min="6154" max="6157" width="9.42578125" style="102" customWidth="1"/>
    <col min="6158" max="6158" width="10.28515625" style="102" bestFit="1" customWidth="1"/>
    <col min="6159" max="6159" width="10.42578125" style="102" customWidth="1"/>
    <col min="6160" max="6160" width="11.7109375" style="102" customWidth="1"/>
    <col min="6161" max="6161" width="11" style="102" customWidth="1"/>
    <col min="6162" max="6162" width="10.85546875" style="102" customWidth="1"/>
    <col min="6163" max="6163" width="11.42578125" style="102" customWidth="1"/>
    <col min="6164" max="6401" width="9.140625" style="102"/>
    <col min="6402" max="6402" width="54.5703125" style="102" customWidth="1"/>
    <col min="6403" max="6403" width="9.42578125" style="102" bestFit="1" customWidth="1"/>
    <col min="6404" max="6404" width="11.42578125" style="102" bestFit="1" customWidth="1"/>
    <col min="6405" max="6405" width="7.28515625" style="102" bestFit="1" customWidth="1"/>
    <col min="6406" max="6406" width="7.85546875" style="102" customWidth="1"/>
    <col min="6407" max="6407" width="1.7109375" style="102" customWidth="1"/>
    <col min="6408" max="6408" width="10.42578125" style="102" customWidth="1"/>
    <col min="6409" max="6409" width="9.140625" style="102"/>
    <col min="6410" max="6413" width="9.42578125" style="102" customWidth="1"/>
    <col min="6414" max="6414" width="10.28515625" style="102" bestFit="1" customWidth="1"/>
    <col min="6415" max="6415" width="10.42578125" style="102" customWidth="1"/>
    <col min="6416" max="6416" width="11.7109375" style="102" customWidth="1"/>
    <col min="6417" max="6417" width="11" style="102" customWidth="1"/>
    <col min="6418" max="6418" width="10.85546875" style="102" customWidth="1"/>
    <col min="6419" max="6419" width="11.42578125" style="102" customWidth="1"/>
    <col min="6420" max="6657" width="9.140625" style="102"/>
    <col min="6658" max="6658" width="54.5703125" style="102" customWidth="1"/>
    <col min="6659" max="6659" width="9.42578125" style="102" bestFit="1" customWidth="1"/>
    <col min="6660" max="6660" width="11.42578125" style="102" bestFit="1" customWidth="1"/>
    <col min="6661" max="6661" width="7.28515625" style="102" bestFit="1" customWidth="1"/>
    <col min="6662" max="6662" width="7.85546875" style="102" customWidth="1"/>
    <col min="6663" max="6663" width="1.7109375" style="102" customWidth="1"/>
    <col min="6664" max="6664" width="10.42578125" style="102" customWidth="1"/>
    <col min="6665" max="6665" width="9.140625" style="102"/>
    <col min="6666" max="6669" width="9.42578125" style="102" customWidth="1"/>
    <col min="6670" max="6670" width="10.28515625" style="102" bestFit="1" customWidth="1"/>
    <col min="6671" max="6671" width="10.42578125" style="102" customWidth="1"/>
    <col min="6672" max="6672" width="11.7109375" style="102" customWidth="1"/>
    <col min="6673" max="6673" width="11" style="102" customWidth="1"/>
    <col min="6674" max="6674" width="10.85546875" style="102" customWidth="1"/>
    <col min="6675" max="6675" width="11.42578125" style="102" customWidth="1"/>
    <col min="6676" max="6913" width="9.140625" style="102"/>
    <col min="6914" max="6914" width="54.5703125" style="102" customWidth="1"/>
    <col min="6915" max="6915" width="9.42578125" style="102" bestFit="1" customWidth="1"/>
    <col min="6916" max="6916" width="11.42578125" style="102" bestFit="1" customWidth="1"/>
    <col min="6917" max="6917" width="7.28515625" style="102" bestFit="1" customWidth="1"/>
    <col min="6918" max="6918" width="7.85546875" style="102" customWidth="1"/>
    <col min="6919" max="6919" width="1.7109375" style="102" customWidth="1"/>
    <col min="6920" max="6920" width="10.42578125" style="102" customWidth="1"/>
    <col min="6921" max="6921" width="9.140625" style="102"/>
    <col min="6922" max="6925" width="9.42578125" style="102" customWidth="1"/>
    <col min="6926" max="6926" width="10.28515625" style="102" bestFit="1" customWidth="1"/>
    <col min="6927" max="6927" width="10.42578125" style="102" customWidth="1"/>
    <col min="6928" max="6928" width="11.7109375" style="102" customWidth="1"/>
    <col min="6929" max="6929" width="11" style="102" customWidth="1"/>
    <col min="6930" max="6930" width="10.85546875" style="102" customWidth="1"/>
    <col min="6931" max="6931" width="11.42578125" style="102" customWidth="1"/>
    <col min="6932" max="7169" width="9.140625" style="102"/>
    <col min="7170" max="7170" width="54.5703125" style="102" customWidth="1"/>
    <col min="7171" max="7171" width="9.42578125" style="102" bestFit="1" customWidth="1"/>
    <col min="7172" max="7172" width="11.42578125" style="102" bestFit="1" customWidth="1"/>
    <col min="7173" max="7173" width="7.28515625" style="102" bestFit="1" customWidth="1"/>
    <col min="7174" max="7174" width="7.85546875" style="102" customWidth="1"/>
    <col min="7175" max="7175" width="1.7109375" style="102" customWidth="1"/>
    <col min="7176" max="7176" width="10.42578125" style="102" customWidth="1"/>
    <col min="7177" max="7177" width="9.140625" style="102"/>
    <col min="7178" max="7181" width="9.42578125" style="102" customWidth="1"/>
    <col min="7182" max="7182" width="10.28515625" style="102" bestFit="1" customWidth="1"/>
    <col min="7183" max="7183" width="10.42578125" style="102" customWidth="1"/>
    <col min="7184" max="7184" width="11.7109375" style="102" customWidth="1"/>
    <col min="7185" max="7185" width="11" style="102" customWidth="1"/>
    <col min="7186" max="7186" width="10.85546875" style="102" customWidth="1"/>
    <col min="7187" max="7187" width="11.42578125" style="102" customWidth="1"/>
    <col min="7188" max="7425" width="9.140625" style="102"/>
    <col min="7426" max="7426" width="54.5703125" style="102" customWidth="1"/>
    <col min="7427" max="7427" width="9.42578125" style="102" bestFit="1" customWidth="1"/>
    <col min="7428" max="7428" width="11.42578125" style="102" bestFit="1" customWidth="1"/>
    <col min="7429" max="7429" width="7.28515625" style="102" bestFit="1" customWidth="1"/>
    <col min="7430" max="7430" width="7.85546875" style="102" customWidth="1"/>
    <col min="7431" max="7431" width="1.7109375" style="102" customWidth="1"/>
    <col min="7432" max="7432" width="10.42578125" style="102" customWidth="1"/>
    <col min="7433" max="7433" width="9.140625" style="102"/>
    <col min="7434" max="7437" width="9.42578125" style="102" customWidth="1"/>
    <col min="7438" max="7438" width="10.28515625" style="102" bestFit="1" customWidth="1"/>
    <col min="7439" max="7439" width="10.42578125" style="102" customWidth="1"/>
    <col min="7440" max="7440" width="11.7109375" style="102" customWidth="1"/>
    <col min="7441" max="7441" width="11" style="102" customWidth="1"/>
    <col min="7442" max="7442" width="10.85546875" style="102" customWidth="1"/>
    <col min="7443" max="7443" width="11.42578125" style="102" customWidth="1"/>
    <col min="7444" max="7681" width="9.140625" style="102"/>
    <col min="7682" max="7682" width="54.5703125" style="102" customWidth="1"/>
    <col min="7683" max="7683" width="9.42578125" style="102" bestFit="1" customWidth="1"/>
    <col min="7684" max="7684" width="11.42578125" style="102" bestFit="1" customWidth="1"/>
    <col min="7685" max="7685" width="7.28515625" style="102" bestFit="1" customWidth="1"/>
    <col min="7686" max="7686" width="7.85546875" style="102" customWidth="1"/>
    <col min="7687" max="7687" width="1.7109375" style="102" customWidth="1"/>
    <col min="7688" max="7688" width="10.42578125" style="102" customWidth="1"/>
    <col min="7689" max="7689" width="9.140625" style="102"/>
    <col min="7690" max="7693" width="9.42578125" style="102" customWidth="1"/>
    <col min="7694" max="7694" width="10.28515625" style="102" bestFit="1" customWidth="1"/>
    <col min="7695" max="7695" width="10.42578125" style="102" customWidth="1"/>
    <col min="7696" max="7696" width="11.7109375" style="102" customWidth="1"/>
    <col min="7697" max="7697" width="11" style="102" customWidth="1"/>
    <col min="7698" max="7698" width="10.85546875" style="102" customWidth="1"/>
    <col min="7699" max="7699" width="11.42578125" style="102" customWidth="1"/>
    <col min="7700" max="7937" width="9.140625" style="102"/>
    <col min="7938" max="7938" width="54.5703125" style="102" customWidth="1"/>
    <col min="7939" max="7939" width="9.42578125" style="102" bestFit="1" customWidth="1"/>
    <col min="7940" max="7940" width="11.42578125" style="102" bestFit="1" customWidth="1"/>
    <col min="7941" max="7941" width="7.28515625" style="102" bestFit="1" customWidth="1"/>
    <col min="7942" max="7942" width="7.85546875" style="102" customWidth="1"/>
    <col min="7943" max="7943" width="1.7109375" style="102" customWidth="1"/>
    <col min="7944" max="7944" width="10.42578125" style="102" customWidth="1"/>
    <col min="7945" max="7945" width="9.140625" style="102"/>
    <col min="7946" max="7949" width="9.42578125" style="102" customWidth="1"/>
    <col min="7950" max="7950" width="10.28515625" style="102" bestFit="1" customWidth="1"/>
    <col min="7951" max="7951" width="10.42578125" style="102" customWidth="1"/>
    <col min="7952" max="7952" width="11.7109375" style="102" customWidth="1"/>
    <col min="7953" max="7953" width="11" style="102" customWidth="1"/>
    <col min="7954" max="7954" width="10.85546875" style="102" customWidth="1"/>
    <col min="7955" max="7955" width="11.42578125" style="102" customWidth="1"/>
    <col min="7956" max="8193" width="9.140625" style="102"/>
    <col min="8194" max="8194" width="54.5703125" style="102" customWidth="1"/>
    <col min="8195" max="8195" width="9.42578125" style="102" bestFit="1" customWidth="1"/>
    <col min="8196" max="8196" width="11.42578125" style="102" bestFit="1" customWidth="1"/>
    <col min="8197" max="8197" width="7.28515625" style="102" bestFit="1" customWidth="1"/>
    <col min="8198" max="8198" width="7.85546875" style="102" customWidth="1"/>
    <col min="8199" max="8199" width="1.7109375" style="102" customWidth="1"/>
    <col min="8200" max="8200" width="10.42578125" style="102" customWidth="1"/>
    <col min="8201" max="8201" width="9.140625" style="102"/>
    <col min="8202" max="8205" width="9.42578125" style="102" customWidth="1"/>
    <col min="8206" max="8206" width="10.28515625" style="102" bestFit="1" customWidth="1"/>
    <col min="8207" max="8207" width="10.42578125" style="102" customWidth="1"/>
    <col min="8208" max="8208" width="11.7109375" style="102" customWidth="1"/>
    <col min="8209" max="8209" width="11" style="102" customWidth="1"/>
    <col min="8210" max="8210" width="10.85546875" style="102" customWidth="1"/>
    <col min="8211" max="8211" width="11.42578125" style="102" customWidth="1"/>
    <col min="8212" max="8449" width="9.140625" style="102"/>
    <col min="8450" max="8450" width="54.5703125" style="102" customWidth="1"/>
    <col min="8451" max="8451" width="9.42578125" style="102" bestFit="1" customWidth="1"/>
    <col min="8452" max="8452" width="11.42578125" style="102" bestFit="1" customWidth="1"/>
    <col min="8453" max="8453" width="7.28515625" style="102" bestFit="1" customWidth="1"/>
    <col min="8454" max="8454" width="7.85546875" style="102" customWidth="1"/>
    <col min="8455" max="8455" width="1.7109375" style="102" customWidth="1"/>
    <col min="8456" max="8456" width="10.42578125" style="102" customWidth="1"/>
    <col min="8457" max="8457" width="9.140625" style="102"/>
    <col min="8458" max="8461" width="9.42578125" style="102" customWidth="1"/>
    <col min="8462" max="8462" width="10.28515625" style="102" bestFit="1" customWidth="1"/>
    <col min="8463" max="8463" width="10.42578125" style="102" customWidth="1"/>
    <col min="8464" max="8464" width="11.7109375" style="102" customWidth="1"/>
    <col min="8465" max="8465" width="11" style="102" customWidth="1"/>
    <col min="8466" max="8466" width="10.85546875" style="102" customWidth="1"/>
    <col min="8467" max="8467" width="11.42578125" style="102" customWidth="1"/>
    <col min="8468" max="8705" width="9.140625" style="102"/>
    <col min="8706" max="8706" width="54.5703125" style="102" customWidth="1"/>
    <col min="8707" max="8707" width="9.42578125" style="102" bestFit="1" customWidth="1"/>
    <col min="8708" max="8708" width="11.42578125" style="102" bestFit="1" customWidth="1"/>
    <col min="8709" max="8709" width="7.28515625" style="102" bestFit="1" customWidth="1"/>
    <col min="8710" max="8710" width="7.85546875" style="102" customWidth="1"/>
    <col min="8711" max="8711" width="1.7109375" style="102" customWidth="1"/>
    <col min="8712" max="8712" width="10.42578125" style="102" customWidth="1"/>
    <col min="8713" max="8713" width="9.140625" style="102"/>
    <col min="8714" max="8717" width="9.42578125" style="102" customWidth="1"/>
    <col min="8718" max="8718" width="10.28515625" style="102" bestFit="1" customWidth="1"/>
    <col min="8719" max="8719" width="10.42578125" style="102" customWidth="1"/>
    <col min="8720" max="8720" width="11.7109375" style="102" customWidth="1"/>
    <col min="8721" max="8721" width="11" style="102" customWidth="1"/>
    <col min="8722" max="8722" width="10.85546875" style="102" customWidth="1"/>
    <col min="8723" max="8723" width="11.42578125" style="102" customWidth="1"/>
    <col min="8724" max="8961" width="9.140625" style="102"/>
    <col min="8962" max="8962" width="54.5703125" style="102" customWidth="1"/>
    <col min="8963" max="8963" width="9.42578125" style="102" bestFit="1" customWidth="1"/>
    <col min="8964" max="8964" width="11.42578125" style="102" bestFit="1" customWidth="1"/>
    <col min="8965" max="8965" width="7.28515625" style="102" bestFit="1" customWidth="1"/>
    <col min="8966" max="8966" width="7.85546875" style="102" customWidth="1"/>
    <col min="8967" max="8967" width="1.7109375" style="102" customWidth="1"/>
    <col min="8968" max="8968" width="10.42578125" style="102" customWidth="1"/>
    <col min="8969" max="8969" width="9.140625" style="102"/>
    <col min="8970" max="8973" width="9.42578125" style="102" customWidth="1"/>
    <col min="8974" max="8974" width="10.28515625" style="102" bestFit="1" customWidth="1"/>
    <col min="8975" max="8975" width="10.42578125" style="102" customWidth="1"/>
    <col min="8976" max="8976" width="11.7109375" style="102" customWidth="1"/>
    <col min="8977" max="8977" width="11" style="102" customWidth="1"/>
    <col min="8978" max="8978" width="10.85546875" style="102" customWidth="1"/>
    <col min="8979" max="8979" width="11.42578125" style="102" customWidth="1"/>
    <col min="8980" max="9217" width="9.140625" style="102"/>
    <col min="9218" max="9218" width="54.5703125" style="102" customWidth="1"/>
    <col min="9219" max="9219" width="9.42578125" style="102" bestFit="1" customWidth="1"/>
    <col min="9220" max="9220" width="11.42578125" style="102" bestFit="1" customWidth="1"/>
    <col min="9221" max="9221" width="7.28515625" style="102" bestFit="1" customWidth="1"/>
    <col min="9222" max="9222" width="7.85546875" style="102" customWidth="1"/>
    <col min="9223" max="9223" width="1.7109375" style="102" customWidth="1"/>
    <col min="9224" max="9224" width="10.42578125" style="102" customWidth="1"/>
    <col min="9225" max="9225" width="9.140625" style="102"/>
    <col min="9226" max="9229" width="9.42578125" style="102" customWidth="1"/>
    <col min="9230" max="9230" width="10.28515625" style="102" bestFit="1" customWidth="1"/>
    <col min="9231" max="9231" width="10.42578125" style="102" customWidth="1"/>
    <col min="9232" max="9232" width="11.7109375" style="102" customWidth="1"/>
    <col min="9233" max="9233" width="11" style="102" customWidth="1"/>
    <col min="9234" max="9234" width="10.85546875" style="102" customWidth="1"/>
    <col min="9235" max="9235" width="11.42578125" style="102" customWidth="1"/>
    <col min="9236" max="9473" width="9.140625" style="102"/>
    <col min="9474" max="9474" width="54.5703125" style="102" customWidth="1"/>
    <col min="9475" max="9475" width="9.42578125" style="102" bestFit="1" customWidth="1"/>
    <col min="9476" max="9476" width="11.42578125" style="102" bestFit="1" customWidth="1"/>
    <col min="9477" max="9477" width="7.28515625" style="102" bestFit="1" customWidth="1"/>
    <col min="9478" max="9478" width="7.85546875" style="102" customWidth="1"/>
    <col min="9479" max="9479" width="1.7109375" style="102" customWidth="1"/>
    <col min="9480" max="9480" width="10.42578125" style="102" customWidth="1"/>
    <col min="9481" max="9481" width="9.140625" style="102"/>
    <col min="9482" max="9485" width="9.42578125" style="102" customWidth="1"/>
    <col min="9486" max="9486" width="10.28515625" style="102" bestFit="1" customWidth="1"/>
    <col min="9487" max="9487" width="10.42578125" style="102" customWidth="1"/>
    <col min="9488" max="9488" width="11.7109375" style="102" customWidth="1"/>
    <col min="9489" max="9489" width="11" style="102" customWidth="1"/>
    <col min="9490" max="9490" width="10.85546875" style="102" customWidth="1"/>
    <col min="9491" max="9491" width="11.42578125" style="102" customWidth="1"/>
    <col min="9492" max="9729" width="9.140625" style="102"/>
    <col min="9730" max="9730" width="54.5703125" style="102" customWidth="1"/>
    <col min="9731" max="9731" width="9.42578125" style="102" bestFit="1" customWidth="1"/>
    <col min="9732" max="9732" width="11.42578125" style="102" bestFit="1" customWidth="1"/>
    <col min="9733" max="9733" width="7.28515625" style="102" bestFit="1" customWidth="1"/>
    <col min="9734" max="9734" width="7.85546875" style="102" customWidth="1"/>
    <col min="9735" max="9735" width="1.7109375" style="102" customWidth="1"/>
    <col min="9736" max="9736" width="10.42578125" style="102" customWidth="1"/>
    <col min="9737" max="9737" width="9.140625" style="102"/>
    <col min="9738" max="9741" width="9.42578125" style="102" customWidth="1"/>
    <col min="9742" max="9742" width="10.28515625" style="102" bestFit="1" customWidth="1"/>
    <col min="9743" max="9743" width="10.42578125" style="102" customWidth="1"/>
    <col min="9744" max="9744" width="11.7109375" style="102" customWidth="1"/>
    <col min="9745" max="9745" width="11" style="102" customWidth="1"/>
    <col min="9746" max="9746" width="10.85546875" style="102" customWidth="1"/>
    <col min="9747" max="9747" width="11.42578125" style="102" customWidth="1"/>
    <col min="9748" max="9985" width="9.140625" style="102"/>
    <col min="9986" max="9986" width="54.5703125" style="102" customWidth="1"/>
    <col min="9987" max="9987" width="9.42578125" style="102" bestFit="1" customWidth="1"/>
    <col min="9988" max="9988" width="11.42578125" style="102" bestFit="1" customWidth="1"/>
    <col min="9989" max="9989" width="7.28515625" style="102" bestFit="1" customWidth="1"/>
    <col min="9990" max="9990" width="7.85546875" style="102" customWidth="1"/>
    <col min="9991" max="9991" width="1.7109375" style="102" customWidth="1"/>
    <col min="9992" max="9992" width="10.42578125" style="102" customWidth="1"/>
    <col min="9993" max="9993" width="9.140625" style="102"/>
    <col min="9994" max="9997" width="9.42578125" style="102" customWidth="1"/>
    <col min="9998" max="9998" width="10.28515625" style="102" bestFit="1" customWidth="1"/>
    <col min="9999" max="9999" width="10.42578125" style="102" customWidth="1"/>
    <col min="10000" max="10000" width="11.7109375" style="102" customWidth="1"/>
    <col min="10001" max="10001" width="11" style="102" customWidth="1"/>
    <col min="10002" max="10002" width="10.85546875" style="102" customWidth="1"/>
    <col min="10003" max="10003" width="11.42578125" style="102" customWidth="1"/>
    <col min="10004" max="10241" width="9.140625" style="102"/>
    <col min="10242" max="10242" width="54.5703125" style="102" customWidth="1"/>
    <col min="10243" max="10243" width="9.42578125" style="102" bestFit="1" customWidth="1"/>
    <col min="10244" max="10244" width="11.42578125" style="102" bestFit="1" customWidth="1"/>
    <col min="10245" max="10245" width="7.28515625" style="102" bestFit="1" customWidth="1"/>
    <col min="10246" max="10246" width="7.85546875" style="102" customWidth="1"/>
    <col min="10247" max="10247" width="1.7109375" style="102" customWidth="1"/>
    <col min="10248" max="10248" width="10.42578125" style="102" customWidth="1"/>
    <col min="10249" max="10249" width="9.140625" style="102"/>
    <col min="10250" max="10253" width="9.42578125" style="102" customWidth="1"/>
    <col min="10254" max="10254" width="10.28515625" style="102" bestFit="1" customWidth="1"/>
    <col min="10255" max="10255" width="10.42578125" style="102" customWidth="1"/>
    <col min="10256" max="10256" width="11.7109375" style="102" customWidth="1"/>
    <col min="10257" max="10257" width="11" style="102" customWidth="1"/>
    <col min="10258" max="10258" width="10.85546875" style="102" customWidth="1"/>
    <col min="10259" max="10259" width="11.42578125" style="102" customWidth="1"/>
    <col min="10260" max="10497" width="9.140625" style="102"/>
    <col min="10498" max="10498" width="54.5703125" style="102" customWidth="1"/>
    <col min="10499" max="10499" width="9.42578125" style="102" bestFit="1" customWidth="1"/>
    <col min="10500" max="10500" width="11.42578125" style="102" bestFit="1" customWidth="1"/>
    <col min="10501" max="10501" width="7.28515625" style="102" bestFit="1" customWidth="1"/>
    <col min="10502" max="10502" width="7.85546875" style="102" customWidth="1"/>
    <col min="10503" max="10503" width="1.7109375" style="102" customWidth="1"/>
    <col min="10504" max="10504" width="10.42578125" style="102" customWidth="1"/>
    <col min="10505" max="10505" width="9.140625" style="102"/>
    <col min="10506" max="10509" width="9.42578125" style="102" customWidth="1"/>
    <col min="10510" max="10510" width="10.28515625" style="102" bestFit="1" customWidth="1"/>
    <col min="10511" max="10511" width="10.42578125" style="102" customWidth="1"/>
    <col min="10512" max="10512" width="11.7109375" style="102" customWidth="1"/>
    <col min="10513" max="10513" width="11" style="102" customWidth="1"/>
    <col min="10514" max="10514" width="10.85546875" style="102" customWidth="1"/>
    <col min="10515" max="10515" width="11.42578125" style="102" customWidth="1"/>
    <col min="10516" max="10753" width="9.140625" style="102"/>
    <col min="10754" max="10754" width="54.5703125" style="102" customWidth="1"/>
    <col min="10755" max="10755" width="9.42578125" style="102" bestFit="1" customWidth="1"/>
    <col min="10756" max="10756" width="11.42578125" style="102" bestFit="1" customWidth="1"/>
    <col min="10757" max="10757" width="7.28515625" style="102" bestFit="1" customWidth="1"/>
    <col min="10758" max="10758" width="7.85546875" style="102" customWidth="1"/>
    <col min="10759" max="10759" width="1.7109375" style="102" customWidth="1"/>
    <col min="10760" max="10760" width="10.42578125" style="102" customWidth="1"/>
    <col min="10761" max="10761" width="9.140625" style="102"/>
    <col min="10762" max="10765" width="9.42578125" style="102" customWidth="1"/>
    <col min="10766" max="10766" width="10.28515625" style="102" bestFit="1" customWidth="1"/>
    <col min="10767" max="10767" width="10.42578125" style="102" customWidth="1"/>
    <col min="10768" max="10768" width="11.7109375" style="102" customWidth="1"/>
    <col min="10769" max="10769" width="11" style="102" customWidth="1"/>
    <col min="10770" max="10770" width="10.85546875" style="102" customWidth="1"/>
    <col min="10771" max="10771" width="11.42578125" style="102" customWidth="1"/>
    <col min="10772" max="11009" width="9.140625" style="102"/>
    <col min="11010" max="11010" width="54.5703125" style="102" customWidth="1"/>
    <col min="11011" max="11011" width="9.42578125" style="102" bestFit="1" customWidth="1"/>
    <col min="11012" max="11012" width="11.42578125" style="102" bestFit="1" customWidth="1"/>
    <col min="11013" max="11013" width="7.28515625" style="102" bestFit="1" customWidth="1"/>
    <col min="11014" max="11014" width="7.85546875" style="102" customWidth="1"/>
    <col min="11015" max="11015" width="1.7109375" style="102" customWidth="1"/>
    <col min="11016" max="11016" width="10.42578125" style="102" customWidth="1"/>
    <col min="11017" max="11017" width="9.140625" style="102"/>
    <col min="11018" max="11021" width="9.42578125" style="102" customWidth="1"/>
    <col min="11022" max="11022" width="10.28515625" style="102" bestFit="1" customWidth="1"/>
    <col min="11023" max="11023" width="10.42578125" style="102" customWidth="1"/>
    <col min="11024" max="11024" width="11.7109375" style="102" customWidth="1"/>
    <col min="11025" max="11025" width="11" style="102" customWidth="1"/>
    <col min="11026" max="11026" width="10.85546875" style="102" customWidth="1"/>
    <col min="11027" max="11027" width="11.42578125" style="102" customWidth="1"/>
    <col min="11028" max="11265" width="9.140625" style="102"/>
    <col min="11266" max="11266" width="54.5703125" style="102" customWidth="1"/>
    <col min="11267" max="11267" width="9.42578125" style="102" bestFit="1" customWidth="1"/>
    <col min="11268" max="11268" width="11.42578125" style="102" bestFit="1" customWidth="1"/>
    <col min="11269" max="11269" width="7.28515625" style="102" bestFit="1" customWidth="1"/>
    <col min="11270" max="11270" width="7.85546875" style="102" customWidth="1"/>
    <col min="11271" max="11271" width="1.7109375" style="102" customWidth="1"/>
    <col min="11272" max="11272" width="10.42578125" style="102" customWidth="1"/>
    <col min="11273" max="11273" width="9.140625" style="102"/>
    <col min="11274" max="11277" width="9.42578125" style="102" customWidth="1"/>
    <col min="11278" max="11278" width="10.28515625" style="102" bestFit="1" customWidth="1"/>
    <col min="11279" max="11279" width="10.42578125" style="102" customWidth="1"/>
    <col min="11280" max="11280" width="11.7109375" style="102" customWidth="1"/>
    <col min="11281" max="11281" width="11" style="102" customWidth="1"/>
    <col min="11282" max="11282" width="10.85546875" style="102" customWidth="1"/>
    <col min="11283" max="11283" width="11.42578125" style="102" customWidth="1"/>
    <col min="11284" max="11521" width="9.140625" style="102"/>
    <col min="11522" max="11522" width="54.5703125" style="102" customWidth="1"/>
    <col min="11523" max="11523" width="9.42578125" style="102" bestFit="1" customWidth="1"/>
    <col min="11524" max="11524" width="11.42578125" style="102" bestFit="1" customWidth="1"/>
    <col min="11525" max="11525" width="7.28515625" style="102" bestFit="1" customWidth="1"/>
    <col min="11526" max="11526" width="7.85546875" style="102" customWidth="1"/>
    <col min="11527" max="11527" width="1.7109375" style="102" customWidth="1"/>
    <col min="11528" max="11528" width="10.42578125" style="102" customWidth="1"/>
    <col min="11529" max="11529" width="9.140625" style="102"/>
    <col min="11530" max="11533" width="9.42578125" style="102" customWidth="1"/>
    <col min="11534" max="11534" width="10.28515625" style="102" bestFit="1" customWidth="1"/>
    <col min="11535" max="11535" width="10.42578125" style="102" customWidth="1"/>
    <col min="11536" max="11536" width="11.7109375" style="102" customWidth="1"/>
    <col min="11537" max="11537" width="11" style="102" customWidth="1"/>
    <col min="11538" max="11538" width="10.85546875" style="102" customWidth="1"/>
    <col min="11539" max="11539" width="11.42578125" style="102" customWidth="1"/>
    <col min="11540" max="11777" width="9.140625" style="102"/>
    <col min="11778" max="11778" width="54.5703125" style="102" customWidth="1"/>
    <col min="11779" max="11779" width="9.42578125" style="102" bestFit="1" customWidth="1"/>
    <col min="11780" max="11780" width="11.42578125" style="102" bestFit="1" customWidth="1"/>
    <col min="11781" max="11781" width="7.28515625" style="102" bestFit="1" customWidth="1"/>
    <col min="11782" max="11782" width="7.85546875" style="102" customWidth="1"/>
    <col min="11783" max="11783" width="1.7109375" style="102" customWidth="1"/>
    <col min="11784" max="11784" width="10.42578125" style="102" customWidth="1"/>
    <col min="11785" max="11785" width="9.140625" style="102"/>
    <col min="11786" max="11789" width="9.42578125" style="102" customWidth="1"/>
    <col min="11790" max="11790" width="10.28515625" style="102" bestFit="1" customWidth="1"/>
    <col min="11791" max="11791" width="10.42578125" style="102" customWidth="1"/>
    <col min="11792" max="11792" width="11.7109375" style="102" customWidth="1"/>
    <col min="11793" max="11793" width="11" style="102" customWidth="1"/>
    <col min="11794" max="11794" width="10.85546875" style="102" customWidth="1"/>
    <col min="11795" max="11795" width="11.42578125" style="102" customWidth="1"/>
    <col min="11796" max="12033" width="9.140625" style="102"/>
    <col min="12034" max="12034" width="54.5703125" style="102" customWidth="1"/>
    <col min="12035" max="12035" width="9.42578125" style="102" bestFit="1" customWidth="1"/>
    <col min="12036" max="12036" width="11.42578125" style="102" bestFit="1" customWidth="1"/>
    <col min="12037" max="12037" width="7.28515625" style="102" bestFit="1" customWidth="1"/>
    <col min="12038" max="12038" width="7.85546875" style="102" customWidth="1"/>
    <col min="12039" max="12039" width="1.7109375" style="102" customWidth="1"/>
    <col min="12040" max="12040" width="10.42578125" style="102" customWidth="1"/>
    <col min="12041" max="12041" width="9.140625" style="102"/>
    <col min="12042" max="12045" width="9.42578125" style="102" customWidth="1"/>
    <col min="12046" max="12046" width="10.28515625" style="102" bestFit="1" customWidth="1"/>
    <col min="12047" max="12047" width="10.42578125" style="102" customWidth="1"/>
    <col min="12048" max="12048" width="11.7109375" style="102" customWidth="1"/>
    <col min="12049" max="12049" width="11" style="102" customWidth="1"/>
    <col min="12050" max="12050" width="10.85546875" style="102" customWidth="1"/>
    <col min="12051" max="12051" width="11.42578125" style="102" customWidth="1"/>
    <col min="12052" max="12289" width="9.140625" style="102"/>
    <col min="12290" max="12290" width="54.5703125" style="102" customWidth="1"/>
    <col min="12291" max="12291" width="9.42578125" style="102" bestFit="1" customWidth="1"/>
    <col min="12292" max="12292" width="11.42578125" style="102" bestFit="1" customWidth="1"/>
    <col min="12293" max="12293" width="7.28515625" style="102" bestFit="1" customWidth="1"/>
    <col min="12294" max="12294" width="7.85546875" style="102" customWidth="1"/>
    <col min="12295" max="12295" width="1.7109375" style="102" customWidth="1"/>
    <col min="12296" max="12296" width="10.42578125" style="102" customWidth="1"/>
    <col min="12297" max="12297" width="9.140625" style="102"/>
    <col min="12298" max="12301" width="9.42578125" style="102" customWidth="1"/>
    <col min="12302" max="12302" width="10.28515625" style="102" bestFit="1" customWidth="1"/>
    <col min="12303" max="12303" width="10.42578125" style="102" customWidth="1"/>
    <col min="12304" max="12304" width="11.7109375" style="102" customWidth="1"/>
    <col min="12305" max="12305" width="11" style="102" customWidth="1"/>
    <col min="12306" max="12306" width="10.85546875" style="102" customWidth="1"/>
    <col min="12307" max="12307" width="11.42578125" style="102" customWidth="1"/>
    <col min="12308" max="12545" width="9.140625" style="102"/>
    <col min="12546" max="12546" width="54.5703125" style="102" customWidth="1"/>
    <col min="12547" max="12547" width="9.42578125" style="102" bestFit="1" customWidth="1"/>
    <col min="12548" max="12548" width="11.42578125" style="102" bestFit="1" customWidth="1"/>
    <col min="12549" max="12549" width="7.28515625" style="102" bestFit="1" customWidth="1"/>
    <col min="12550" max="12550" width="7.85546875" style="102" customWidth="1"/>
    <col min="12551" max="12551" width="1.7109375" style="102" customWidth="1"/>
    <col min="12552" max="12552" width="10.42578125" style="102" customWidth="1"/>
    <col min="12553" max="12553" width="9.140625" style="102"/>
    <col min="12554" max="12557" width="9.42578125" style="102" customWidth="1"/>
    <col min="12558" max="12558" width="10.28515625" style="102" bestFit="1" customWidth="1"/>
    <col min="12559" max="12559" width="10.42578125" style="102" customWidth="1"/>
    <col min="12560" max="12560" width="11.7109375" style="102" customWidth="1"/>
    <col min="12561" max="12561" width="11" style="102" customWidth="1"/>
    <col min="12562" max="12562" width="10.85546875" style="102" customWidth="1"/>
    <col min="12563" max="12563" width="11.42578125" style="102" customWidth="1"/>
    <col min="12564" max="12801" width="9.140625" style="102"/>
    <col min="12802" max="12802" width="54.5703125" style="102" customWidth="1"/>
    <col min="12803" max="12803" width="9.42578125" style="102" bestFit="1" customWidth="1"/>
    <col min="12804" max="12804" width="11.42578125" style="102" bestFit="1" customWidth="1"/>
    <col min="12805" max="12805" width="7.28515625" style="102" bestFit="1" customWidth="1"/>
    <col min="12806" max="12806" width="7.85546875" style="102" customWidth="1"/>
    <col min="12807" max="12807" width="1.7109375" style="102" customWidth="1"/>
    <col min="12808" max="12808" width="10.42578125" style="102" customWidth="1"/>
    <col min="12809" max="12809" width="9.140625" style="102"/>
    <col min="12810" max="12813" width="9.42578125" style="102" customWidth="1"/>
    <col min="12814" max="12814" width="10.28515625" style="102" bestFit="1" customWidth="1"/>
    <col min="12815" max="12815" width="10.42578125" style="102" customWidth="1"/>
    <col min="12816" max="12816" width="11.7109375" style="102" customWidth="1"/>
    <col min="12817" max="12817" width="11" style="102" customWidth="1"/>
    <col min="12818" max="12818" width="10.85546875" style="102" customWidth="1"/>
    <col min="12819" max="12819" width="11.42578125" style="102" customWidth="1"/>
    <col min="12820" max="13057" width="9.140625" style="102"/>
    <col min="13058" max="13058" width="54.5703125" style="102" customWidth="1"/>
    <col min="13059" max="13059" width="9.42578125" style="102" bestFit="1" customWidth="1"/>
    <col min="13060" max="13060" width="11.42578125" style="102" bestFit="1" customWidth="1"/>
    <col min="13061" max="13061" width="7.28515625" style="102" bestFit="1" customWidth="1"/>
    <col min="13062" max="13062" width="7.85546875" style="102" customWidth="1"/>
    <col min="13063" max="13063" width="1.7109375" style="102" customWidth="1"/>
    <col min="13064" max="13064" width="10.42578125" style="102" customWidth="1"/>
    <col min="13065" max="13065" width="9.140625" style="102"/>
    <col min="13066" max="13069" width="9.42578125" style="102" customWidth="1"/>
    <col min="13070" max="13070" width="10.28515625" style="102" bestFit="1" customWidth="1"/>
    <col min="13071" max="13071" width="10.42578125" style="102" customWidth="1"/>
    <col min="13072" max="13072" width="11.7109375" style="102" customWidth="1"/>
    <col min="13073" max="13073" width="11" style="102" customWidth="1"/>
    <col min="13074" max="13074" width="10.85546875" style="102" customWidth="1"/>
    <col min="13075" max="13075" width="11.42578125" style="102" customWidth="1"/>
    <col min="13076" max="13313" width="9.140625" style="102"/>
    <col min="13314" max="13314" width="54.5703125" style="102" customWidth="1"/>
    <col min="13315" max="13315" width="9.42578125" style="102" bestFit="1" customWidth="1"/>
    <col min="13316" max="13316" width="11.42578125" style="102" bestFit="1" customWidth="1"/>
    <col min="13317" max="13317" width="7.28515625" style="102" bestFit="1" customWidth="1"/>
    <col min="13318" max="13318" width="7.85546875" style="102" customWidth="1"/>
    <col min="13319" max="13319" width="1.7109375" style="102" customWidth="1"/>
    <col min="13320" max="13320" width="10.42578125" style="102" customWidth="1"/>
    <col min="13321" max="13321" width="9.140625" style="102"/>
    <col min="13322" max="13325" width="9.42578125" style="102" customWidth="1"/>
    <col min="13326" max="13326" width="10.28515625" style="102" bestFit="1" customWidth="1"/>
    <col min="13327" max="13327" width="10.42578125" style="102" customWidth="1"/>
    <col min="13328" max="13328" width="11.7109375" style="102" customWidth="1"/>
    <col min="13329" max="13329" width="11" style="102" customWidth="1"/>
    <col min="13330" max="13330" width="10.85546875" style="102" customWidth="1"/>
    <col min="13331" max="13331" width="11.42578125" style="102" customWidth="1"/>
    <col min="13332" max="13569" width="9.140625" style="102"/>
    <col min="13570" max="13570" width="54.5703125" style="102" customWidth="1"/>
    <col min="13571" max="13571" width="9.42578125" style="102" bestFit="1" customWidth="1"/>
    <col min="13572" max="13572" width="11.42578125" style="102" bestFit="1" customWidth="1"/>
    <col min="13573" max="13573" width="7.28515625" style="102" bestFit="1" customWidth="1"/>
    <col min="13574" max="13574" width="7.85546875" style="102" customWidth="1"/>
    <col min="13575" max="13575" width="1.7109375" style="102" customWidth="1"/>
    <col min="13576" max="13576" width="10.42578125" style="102" customWidth="1"/>
    <col min="13577" max="13577" width="9.140625" style="102"/>
    <col min="13578" max="13581" width="9.42578125" style="102" customWidth="1"/>
    <col min="13582" max="13582" width="10.28515625" style="102" bestFit="1" customWidth="1"/>
    <col min="13583" max="13583" width="10.42578125" style="102" customWidth="1"/>
    <col min="13584" max="13584" width="11.7109375" style="102" customWidth="1"/>
    <col min="13585" max="13585" width="11" style="102" customWidth="1"/>
    <col min="13586" max="13586" width="10.85546875" style="102" customWidth="1"/>
    <col min="13587" max="13587" width="11.42578125" style="102" customWidth="1"/>
    <col min="13588" max="13825" width="9.140625" style="102"/>
    <col min="13826" max="13826" width="54.5703125" style="102" customWidth="1"/>
    <col min="13827" max="13827" width="9.42578125" style="102" bestFit="1" customWidth="1"/>
    <col min="13828" max="13828" width="11.42578125" style="102" bestFit="1" customWidth="1"/>
    <col min="13829" max="13829" width="7.28515625" style="102" bestFit="1" customWidth="1"/>
    <col min="13830" max="13830" width="7.85546875" style="102" customWidth="1"/>
    <col min="13831" max="13831" width="1.7109375" style="102" customWidth="1"/>
    <col min="13832" max="13832" width="10.42578125" style="102" customWidth="1"/>
    <col min="13833" max="13833" width="9.140625" style="102"/>
    <col min="13834" max="13837" width="9.42578125" style="102" customWidth="1"/>
    <col min="13838" max="13838" width="10.28515625" style="102" bestFit="1" customWidth="1"/>
    <col min="13839" max="13839" width="10.42578125" style="102" customWidth="1"/>
    <col min="13840" max="13840" width="11.7109375" style="102" customWidth="1"/>
    <col min="13841" max="13841" width="11" style="102" customWidth="1"/>
    <col min="13842" max="13842" width="10.85546875" style="102" customWidth="1"/>
    <col min="13843" max="13843" width="11.42578125" style="102" customWidth="1"/>
    <col min="13844" max="14081" width="9.140625" style="102"/>
    <col min="14082" max="14082" width="54.5703125" style="102" customWidth="1"/>
    <col min="14083" max="14083" width="9.42578125" style="102" bestFit="1" customWidth="1"/>
    <col min="14084" max="14084" width="11.42578125" style="102" bestFit="1" customWidth="1"/>
    <col min="14085" max="14085" width="7.28515625" style="102" bestFit="1" customWidth="1"/>
    <col min="14086" max="14086" width="7.85546875" style="102" customWidth="1"/>
    <col min="14087" max="14087" width="1.7109375" style="102" customWidth="1"/>
    <col min="14088" max="14088" width="10.42578125" style="102" customWidth="1"/>
    <col min="14089" max="14089" width="9.140625" style="102"/>
    <col min="14090" max="14093" width="9.42578125" style="102" customWidth="1"/>
    <col min="14094" max="14094" width="10.28515625" style="102" bestFit="1" customWidth="1"/>
    <col min="14095" max="14095" width="10.42578125" style="102" customWidth="1"/>
    <col min="14096" max="14096" width="11.7109375" style="102" customWidth="1"/>
    <col min="14097" max="14097" width="11" style="102" customWidth="1"/>
    <col min="14098" max="14098" width="10.85546875" style="102" customWidth="1"/>
    <col min="14099" max="14099" width="11.42578125" style="102" customWidth="1"/>
    <col min="14100" max="14337" width="9.140625" style="102"/>
    <col min="14338" max="14338" width="54.5703125" style="102" customWidth="1"/>
    <col min="14339" max="14339" width="9.42578125" style="102" bestFit="1" customWidth="1"/>
    <col min="14340" max="14340" width="11.42578125" style="102" bestFit="1" customWidth="1"/>
    <col min="14341" max="14341" width="7.28515625" style="102" bestFit="1" customWidth="1"/>
    <col min="14342" max="14342" width="7.85546875" style="102" customWidth="1"/>
    <col min="14343" max="14343" width="1.7109375" style="102" customWidth="1"/>
    <col min="14344" max="14344" width="10.42578125" style="102" customWidth="1"/>
    <col min="14345" max="14345" width="9.140625" style="102"/>
    <col min="14346" max="14349" width="9.42578125" style="102" customWidth="1"/>
    <col min="14350" max="14350" width="10.28515625" style="102" bestFit="1" customWidth="1"/>
    <col min="14351" max="14351" width="10.42578125" style="102" customWidth="1"/>
    <col min="14352" max="14352" width="11.7109375" style="102" customWidth="1"/>
    <col min="14353" max="14353" width="11" style="102" customWidth="1"/>
    <col min="14354" max="14354" width="10.85546875" style="102" customWidth="1"/>
    <col min="14355" max="14355" width="11.42578125" style="102" customWidth="1"/>
    <col min="14356" max="14593" width="9.140625" style="102"/>
    <col min="14594" max="14594" width="54.5703125" style="102" customWidth="1"/>
    <col min="14595" max="14595" width="9.42578125" style="102" bestFit="1" customWidth="1"/>
    <col min="14596" max="14596" width="11.42578125" style="102" bestFit="1" customWidth="1"/>
    <col min="14597" max="14597" width="7.28515625" style="102" bestFit="1" customWidth="1"/>
    <col min="14598" max="14598" width="7.85546875" style="102" customWidth="1"/>
    <col min="14599" max="14599" width="1.7109375" style="102" customWidth="1"/>
    <col min="14600" max="14600" width="10.42578125" style="102" customWidth="1"/>
    <col min="14601" max="14601" width="9.140625" style="102"/>
    <col min="14602" max="14605" width="9.42578125" style="102" customWidth="1"/>
    <col min="14606" max="14606" width="10.28515625" style="102" bestFit="1" customWidth="1"/>
    <col min="14607" max="14607" width="10.42578125" style="102" customWidth="1"/>
    <col min="14608" max="14608" width="11.7109375" style="102" customWidth="1"/>
    <col min="14609" max="14609" width="11" style="102" customWidth="1"/>
    <col min="14610" max="14610" width="10.85546875" style="102" customWidth="1"/>
    <col min="14611" max="14611" width="11.42578125" style="102" customWidth="1"/>
    <col min="14612" max="14849" width="9.140625" style="102"/>
    <col min="14850" max="14850" width="54.5703125" style="102" customWidth="1"/>
    <col min="14851" max="14851" width="9.42578125" style="102" bestFit="1" customWidth="1"/>
    <col min="14852" max="14852" width="11.42578125" style="102" bestFit="1" customWidth="1"/>
    <col min="14853" max="14853" width="7.28515625" style="102" bestFit="1" customWidth="1"/>
    <col min="14854" max="14854" width="7.85546875" style="102" customWidth="1"/>
    <col min="14855" max="14855" width="1.7109375" style="102" customWidth="1"/>
    <col min="14856" max="14856" width="10.42578125" style="102" customWidth="1"/>
    <col min="14857" max="14857" width="9.140625" style="102"/>
    <col min="14858" max="14861" width="9.42578125" style="102" customWidth="1"/>
    <col min="14862" max="14862" width="10.28515625" style="102" bestFit="1" customWidth="1"/>
    <col min="14863" max="14863" width="10.42578125" style="102" customWidth="1"/>
    <col min="14864" max="14864" width="11.7109375" style="102" customWidth="1"/>
    <col min="14865" max="14865" width="11" style="102" customWidth="1"/>
    <col min="14866" max="14866" width="10.85546875" style="102" customWidth="1"/>
    <col min="14867" max="14867" width="11.42578125" style="102" customWidth="1"/>
    <col min="14868" max="15105" width="9.140625" style="102"/>
    <col min="15106" max="15106" width="54.5703125" style="102" customWidth="1"/>
    <col min="15107" max="15107" width="9.42578125" style="102" bestFit="1" customWidth="1"/>
    <col min="15108" max="15108" width="11.42578125" style="102" bestFit="1" customWidth="1"/>
    <col min="15109" max="15109" width="7.28515625" style="102" bestFit="1" customWidth="1"/>
    <col min="15110" max="15110" width="7.85546875" style="102" customWidth="1"/>
    <col min="15111" max="15111" width="1.7109375" style="102" customWidth="1"/>
    <col min="15112" max="15112" width="10.42578125" style="102" customWidth="1"/>
    <col min="15113" max="15113" width="9.140625" style="102"/>
    <col min="15114" max="15117" width="9.42578125" style="102" customWidth="1"/>
    <col min="15118" max="15118" width="10.28515625" style="102" bestFit="1" customWidth="1"/>
    <col min="15119" max="15119" width="10.42578125" style="102" customWidth="1"/>
    <col min="15120" max="15120" width="11.7109375" style="102" customWidth="1"/>
    <col min="15121" max="15121" width="11" style="102" customWidth="1"/>
    <col min="15122" max="15122" width="10.85546875" style="102" customWidth="1"/>
    <col min="15123" max="15123" width="11.42578125" style="102" customWidth="1"/>
    <col min="15124" max="15361" width="9.140625" style="102"/>
    <col min="15362" max="15362" width="54.5703125" style="102" customWidth="1"/>
    <col min="15363" max="15363" width="9.42578125" style="102" bestFit="1" customWidth="1"/>
    <col min="15364" max="15364" width="11.42578125" style="102" bestFit="1" customWidth="1"/>
    <col min="15365" max="15365" width="7.28515625" style="102" bestFit="1" customWidth="1"/>
    <col min="15366" max="15366" width="7.85546875" style="102" customWidth="1"/>
    <col min="15367" max="15367" width="1.7109375" style="102" customWidth="1"/>
    <col min="15368" max="15368" width="10.42578125" style="102" customWidth="1"/>
    <col min="15369" max="15369" width="9.140625" style="102"/>
    <col min="15370" max="15373" width="9.42578125" style="102" customWidth="1"/>
    <col min="15374" max="15374" width="10.28515625" style="102" bestFit="1" customWidth="1"/>
    <col min="15375" max="15375" width="10.42578125" style="102" customWidth="1"/>
    <col min="15376" max="15376" width="11.7109375" style="102" customWidth="1"/>
    <col min="15377" max="15377" width="11" style="102" customWidth="1"/>
    <col min="15378" max="15378" width="10.85546875" style="102" customWidth="1"/>
    <col min="15379" max="15379" width="11.42578125" style="102" customWidth="1"/>
    <col min="15380" max="15617" width="9.140625" style="102"/>
    <col min="15618" max="15618" width="54.5703125" style="102" customWidth="1"/>
    <col min="15619" max="15619" width="9.42578125" style="102" bestFit="1" customWidth="1"/>
    <col min="15620" max="15620" width="11.42578125" style="102" bestFit="1" customWidth="1"/>
    <col min="15621" max="15621" width="7.28515625" style="102" bestFit="1" customWidth="1"/>
    <col min="15622" max="15622" width="7.85546875" style="102" customWidth="1"/>
    <col min="15623" max="15623" width="1.7109375" style="102" customWidth="1"/>
    <col min="15624" max="15624" width="10.42578125" style="102" customWidth="1"/>
    <col min="15625" max="15625" width="9.140625" style="102"/>
    <col min="15626" max="15629" width="9.42578125" style="102" customWidth="1"/>
    <col min="15630" max="15630" width="10.28515625" style="102" bestFit="1" customWidth="1"/>
    <col min="15631" max="15631" width="10.42578125" style="102" customWidth="1"/>
    <col min="15632" max="15632" width="11.7109375" style="102" customWidth="1"/>
    <col min="15633" max="15633" width="11" style="102" customWidth="1"/>
    <col min="15634" max="15634" width="10.85546875" style="102" customWidth="1"/>
    <col min="15635" max="15635" width="11.42578125" style="102" customWidth="1"/>
    <col min="15636" max="15873" width="9.140625" style="102"/>
    <col min="15874" max="15874" width="54.5703125" style="102" customWidth="1"/>
    <col min="15875" max="15875" width="9.42578125" style="102" bestFit="1" customWidth="1"/>
    <col min="15876" max="15876" width="11.42578125" style="102" bestFit="1" customWidth="1"/>
    <col min="15877" max="15877" width="7.28515625" style="102" bestFit="1" customWidth="1"/>
    <col min="15878" max="15878" width="7.85546875" style="102" customWidth="1"/>
    <col min="15879" max="15879" width="1.7109375" style="102" customWidth="1"/>
    <col min="15880" max="15880" width="10.42578125" style="102" customWidth="1"/>
    <col min="15881" max="15881" width="9.140625" style="102"/>
    <col min="15882" max="15885" width="9.42578125" style="102" customWidth="1"/>
    <col min="15886" max="15886" width="10.28515625" style="102" bestFit="1" customWidth="1"/>
    <col min="15887" max="15887" width="10.42578125" style="102" customWidth="1"/>
    <col min="15888" max="15888" width="11.7109375" style="102" customWidth="1"/>
    <col min="15889" max="15889" width="11" style="102" customWidth="1"/>
    <col min="15890" max="15890" width="10.85546875" style="102" customWidth="1"/>
    <col min="15891" max="15891" width="11.42578125" style="102" customWidth="1"/>
    <col min="15892" max="16129" width="9.140625" style="102"/>
    <col min="16130" max="16130" width="54.5703125" style="102" customWidth="1"/>
    <col min="16131" max="16131" width="9.42578125" style="102" bestFit="1" customWidth="1"/>
    <col min="16132" max="16132" width="11.42578125" style="102" bestFit="1" customWidth="1"/>
    <col min="16133" max="16133" width="7.28515625" style="102" bestFit="1" customWidth="1"/>
    <col min="16134" max="16134" width="7.85546875" style="102" customWidth="1"/>
    <col min="16135" max="16135" width="1.7109375" style="102" customWidth="1"/>
    <col min="16136" max="16136" width="10.42578125" style="102" customWidth="1"/>
    <col min="16137" max="16137" width="9.140625" style="102"/>
    <col min="16138" max="16141" width="9.42578125" style="102" customWidth="1"/>
    <col min="16142" max="16142" width="10.28515625" style="102" bestFit="1" customWidth="1"/>
    <col min="16143" max="16143" width="10.42578125" style="102" customWidth="1"/>
    <col min="16144" max="16144" width="11.7109375" style="102" customWidth="1"/>
    <col min="16145" max="16145" width="11" style="102" customWidth="1"/>
    <col min="16146" max="16146" width="10.85546875" style="102" customWidth="1"/>
    <col min="16147" max="16147" width="11.42578125" style="102" customWidth="1"/>
    <col min="16148" max="16384" width="9.140625" style="102"/>
  </cols>
  <sheetData>
    <row r="1" spans="1:19" ht="15.75">
      <c r="A1" s="1316" t="s">
        <v>225</v>
      </c>
      <c r="B1" s="1321"/>
      <c r="C1" s="1321"/>
      <c r="D1" s="1321"/>
      <c r="E1" s="1321"/>
      <c r="F1" s="1321"/>
      <c r="G1" s="1321"/>
      <c r="H1" s="1321"/>
      <c r="I1" s="1321"/>
      <c r="J1" s="1321"/>
      <c r="K1" s="1321"/>
      <c r="L1" s="1321"/>
      <c r="M1" s="1321"/>
      <c r="N1" s="1321"/>
      <c r="O1" s="1321"/>
      <c r="P1" s="1321"/>
      <c r="Q1" s="1321"/>
      <c r="R1" s="1321"/>
      <c r="S1" s="1322"/>
    </row>
    <row r="2" spans="1:19">
      <c r="A2" s="103" t="s">
        <v>156</v>
      </c>
      <c r="B2" s="104"/>
      <c r="C2" s="104"/>
      <c r="D2" s="104"/>
      <c r="E2" s="104"/>
      <c r="F2" s="105"/>
      <c r="G2" s="106"/>
      <c r="I2" s="106"/>
      <c r="J2" s="106"/>
      <c r="K2" s="106"/>
      <c r="L2" s="106"/>
      <c r="M2" s="106"/>
      <c r="N2" s="106"/>
    </row>
    <row r="3" spans="1:19">
      <c r="A3" s="107"/>
      <c r="B3" s="108"/>
      <c r="C3" s="109" t="s">
        <v>87</v>
      </c>
      <c r="D3" s="110"/>
      <c r="E3" s="172"/>
      <c r="F3" s="111"/>
      <c r="G3" s="112"/>
      <c r="H3" s="1319" t="s">
        <v>263</v>
      </c>
      <c r="I3" s="1319"/>
      <c r="J3" s="1319"/>
      <c r="K3" s="1319"/>
      <c r="L3" s="1319"/>
      <c r="M3" s="1319"/>
      <c r="N3" s="1320" t="s">
        <v>264</v>
      </c>
      <c r="O3" s="1320"/>
      <c r="P3" s="1320"/>
      <c r="Q3" s="1320"/>
      <c r="R3" s="1320"/>
      <c r="S3" s="1320"/>
    </row>
    <row r="4" spans="1:19">
      <c r="A4" s="113" t="s">
        <v>88</v>
      </c>
      <c r="B4" s="114" t="s">
        <v>89</v>
      </c>
      <c r="C4" s="115" t="s">
        <v>90</v>
      </c>
      <c r="D4" s="115" t="s">
        <v>91</v>
      </c>
      <c r="E4" s="115" t="s">
        <v>92</v>
      </c>
      <c r="F4" s="11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19" t="s">
        <v>93</v>
      </c>
      <c r="B5" s="120" t="s">
        <v>94</v>
      </c>
      <c r="C5" s="121" t="s">
        <v>95</v>
      </c>
      <c r="D5" s="121" t="s">
        <v>96</v>
      </c>
      <c r="E5" s="121" t="s">
        <v>97</v>
      </c>
      <c r="F5" s="123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13"/>
      <c r="B6" s="127" t="s">
        <v>99</v>
      </c>
      <c r="C6" s="128"/>
      <c r="D6" s="114"/>
      <c r="E6" s="114"/>
      <c r="F6" s="129"/>
      <c r="G6" s="130"/>
      <c r="H6" s="131"/>
      <c r="I6" s="131"/>
      <c r="J6" s="131"/>
      <c r="K6" s="131"/>
      <c r="L6" s="131"/>
      <c r="M6" s="131"/>
      <c r="N6" s="91"/>
      <c r="O6" s="91"/>
      <c r="P6" s="91"/>
      <c r="Q6" s="91"/>
      <c r="R6" s="91"/>
      <c r="S6" s="91"/>
    </row>
    <row r="7" spans="1:19">
      <c r="A7" s="99"/>
      <c r="B7" s="132"/>
      <c r="C7" s="128"/>
      <c r="D7" s="132"/>
      <c r="E7" s="132"/>
      <c r="F7" s="128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35">
        <v>1.1000000000000001</v>
      </c>
      <c r="B8" s="136" t="s">
        <v>100</v>
      </c>
      <c r="C8" s="557">
        <v>0.05</v>
      </c>
      <c r="D8" s="132" t="str">
        <f>Inputs!$D$82</f>
        <v>Support staff</v>
      </c>
      <c r="E8" s="132">
        <v>1</v>
      </c>
      <c r="F8" s="128">
        <f>C8*E8</f>
        <v>0.05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8" si="0">H8*$F8</f>
        <v>3.4220508681479864</v>
      </c>
      <c r="O8" s="137">
        <f t="shared" si="0"/>
        <v>3.4895594784531521</v>
      </c>
      <c r="P8" s="137">
        <f t="shared" si="0"/>
        <v>3.5511112545926076</v>
      </c>
      <c r="Q8" s="137">
        <f t="shared" si="0"/>
        <v>3.6137487325718851</v>
      </c>
      <c r="R8" s="137">
        <f t="shared" si="0"/>
        <v>3.6774910629104149</v>
      </c>
      <c r="S8" s="137">
        <f t="shared" si="0"/>
        <v>3.742357733920548</v>
      </c>
    </row>
    <row r="9" spans="1:19">
      <c r="A9" s="135"/>
      <c r="B9" s="132" t="s">
        <v>101</v>
      </c>
      <c r="C9" s="557"/>
      <c r="D9" s="132"/>
      <c r="E9" s="132"/>
      <c r="F9" s="128"/>
      <c r="G9" s="133"/>
      <c r="H9" s="134"/>
      <c r="I9" s="134"/>
      <c r="J9" s="134"/>
      <c r="K9" s="134"/>
      <c r="L9" s="134"/>
      <c r="M9" s="134"/>
      <c r="N9" s="137"/>
      <c r="O9" s="137"/>
      <c r="P9" s="137"/>
      <c r="Q9" s="137"/>
      <c r="R9" s="137"/>
      <c r="S9" s="137"/>
    </row>
    <row r="10" spans="1:19">
      <c r="A10" s="135"/>
      <c r="B10" s="132"/>
      <c r="C10" s="557"/>
      <c r="D10" s="132"/>
      <c r="E10" s="132"/>
      <c r="F10" s="128"/>
      <c r="G10" s="133"/>
      <c r="H10" s="134"/>
      <c r="I10" s="134"/>
      <c r="J10" s="134"/>
      <c r="K10" s="134"/>
      <c r="L10" s="134"/>
      <c r="M10" s="134"/>
      <c r="N10" s="137"/>
      <c r="O10" s="137"/>
      <c r="P10" s="137"/>
      <c r="Q10" s="137"/>
      <c r="R10" s="137"/>
      <c r="S10" s="137"/>
    </row>
    <row r="11" spans="1:19">
      <c r="A11" s="135">
        <v>1.2</v>
      </c>
      <c r="B11" s="132" t="s">
        <v>102</v>
      </c>
      <c r="C11" s="557">
        <v>0.01</v>
      </c>
      <c r="D11" s="132" t="str">
        <f>Inputs!$D$82</f>
        <v>Support staff</v>
      </c>
      <c r="E11" s="132">
        <v>1</v>
      </c>
      <c r="F11" s="151">
        <f>C11*E11</f>
        <v>0.01</v>
      </c>
      <c r="G11" s="134"/>
      <c r="H11" s="137">
        <f>Inputs!L$82</f>
        <v>68.441017362959727</v>
      </c>
      <c r="I11" s="137">
        <f>Inputs!M$82</f>
        <v>69.791189569063036</v>
      </c>
      <c r="J11" s="137">
        <f>Inputs!N$82</f>
        <v>71.02222509185215</v>
      </c>
      <c r="K11" s="137">
        <f>Inputs!O$82</f>
        <v>72.274974651437702</v>
      </c>
      <c r="L11" s="137">
        <f>Inputs!P$82</f>
        <v>73.549821258208297</v>
      </c>
      <c r="M11" s="137">
        <f>Inputs!Q$82</f>
        <v>74.847154678410959</v>
      </c>
      <c r="N11" s="137">
        <f t="shared" ref="N11:S11" si="1">H11*$F11</f>
        <v>0.68441017362959733</v>
      </c>
      <c r="O11" s="137">
        <f t="shared" si="1"/>
        <v>0.69791189569063039</v>
      </c>
      <c r="P11" s="137">
        <f t="shared" si="1"/>
        <v>0.71022225091852154</v>
      </c>
      <c r="Q11" s="137">
        <f t="shared" si="1"/>
        <v>0.72274974651437707</v>
      </c>
      <c r="R11" s="137">
        <f t="shared" si="1"/>
        <v>0.73549821258208303</v>
      </c>
      <c r="S11" s="137">
        <f t="shared" si="1"/>
        <v>0.74847154678410965</v>
      </c>
    </row>
    <row r="12" spans="1:19">
      <c r="A12" s="99"/>
      <c r="B12" s="132"/>
      <c r="C12" s="128"/>
      <c r="D12" s="132"/>
      <c r="E12" s="132"/>
      <c r="F12" s="151"/>
      <c r="G12" s="134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</row>
    <row r="13" spans="1:19">
      <c r="A13" s="138"/>
      <c r="B13" s="139" t="s">
        <v>44</v>
      </c>
      <c r="C13" s="167">
        <f>SUM(C6:C12)</f>
        <v>6.0000000000000005E-2</v>
      </c>
      <c r="D13" s="141"/>
      <c r="E13" s="141"/>
      <c r="F13" s="167">
        <f>SUM(F6:F12)</f>
        <v>6.0000000000000005E-2</v>
      </c>
      <c r="G13" s="144"/>
      <c r="H13" s="144"/>
      <c r="I13" s="144"/>
      <c r="J13" s="144"/>
      <c r="K13" s="144"/>
      <c r="L13" s="144"/>
      <c r="M13" s="144"/>
      <c r="N13" s="144">
        <f t="shared" ref="N13:S13" si="2">SUM(N8:N12)</f>
        <v>4.1064610417775835</v>
      </c>
      <c r="O13" s="144">
        <f t="shared" si="2"/>
        <v>4.1874713741437821</v>
      </c>
      <c r="P13" s="144">
        <f t="shared" si="2"/>
        <v>4.2613335055111294</v>
      </c>
      <c r="Q13" s="144">
        <f t="shared" si="2"/>
        <v>4.336498479086262</v>
      </c>
      <c r="R13" s="144">
        <f t="shared" si="2"/>
        <v>4.4129892754924978</v>
      </c>
      <c r="S13" s="144">
        <f t="shared" si="2"/>
        <v>4.4908292807046575</v>
      </c>
    </row>
    <row r="14" spans="1:19">
      <c r="A14" s="99"/>
      <c r="B14" s="145" t="s">
        <v>103</v>
      </c>
      <c r="C14" s="128"/>
      <c r="D14" s="107"/>
      <c r="E14" s="132"/>
      <c r="F14" s="151"/>
      <c r="G14" s="134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</row>
    <row r="15" spans="1:19">
      <c r="A15" s="99"/>
      <c r="B15" s="132"/>
      <c r="C15" s="128"/>
      <c r="D15" s="99"/>
      <c r="E15" s="132"/>
      <c r="F15" s="151"/>
      <c r="G15" s="134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</row>
    <row r="16" spans="1:19">
      <c r="A16" s="135">
        <v>2.1</v>
      </c>
      <c r="B16" s="132"/>
      <c r="C16" s="128"/>
      <c r="D16" s="146"/>
      <c r="E16" s="132"/>
      <c r="F16" s="254"/>
      <c r="G16" s="134"/>
      <c r="H16" s="137"/>
      <c r="I16" s="137"/>
      <c r="J16" s="137"/>
      <c r="K16" s="137"/>
      <c r="L16" s="137"/>
      <c r="M16" s="137"/>
      <c r="N16" s="137">
        <f t="shared" ref="N16:S16" si="3">H16*$F16</f>
        <v>0</v>
      </c>
      <c r="O16" s="137">
        <f t="shared" si="3"/>
        <v>0</v>
      </c>
      <c r="P16" s="137">
        <f t="shared" si="3"/>
        <v>0</v>
      </c>
      <c r="Q16" s="137">
        <f t="shared" si="3"/>
        <v>0</v>
      </c>
      <c r="R16" s="137">
        <f t="shared" si="3"/>
        <v>0</v>
      </c>
      <c r="S16" s="137">
        <f t="shared" si="3"/>
        <v>0</v>
      </c>
    </row>
    <row r="17" spans="1:19">
      <c r="A17" s="135"/>
      <c r="B17" s="132"/>
      <c r="C17" s="128"/>
      <c r="D17" s="255"/>
      <c r="E17" s="132"/>
      <c r="F17" s="151"/>
      <c r="G17" s="134"/>
      <c r="H17" s="134"/>
      <c r="I17" s="134"/>
      <c r="J17" s="134"/>
      <c r="K17" s="134"/>
      <c r="L17" s="134"/>
      <c r="M17" s="134"/>
      <c r="N17" s="134"/>
      <c r="O17" s="92"/>
      <c r="P17" s="92"/>
      <c r="Q17" s="92"/>
      <c r="R17" s="92"/>
      <c r="S17" s="92"/>
    </row>
    <row r="18" spans="1:19">
      <c r="A18" s="147"/>
      <c r="B18" s="139" t="s">
        <v>44</v>
      </c>
      <c r="C18" s="167">
        <f>SUM(C16:C17)</f>
        <v>0</v>
      </c>
      <c r="D18" s="141"/>
      <c r="E18" s="141"/>
      <c r="F18" s="167">
        <f>SUM(F16:F17)</f>
        <v>0</v>
      </c>
      <c r="G18" s="144"/>
      <c r="H18" s="144"/>
      <c r="I18" s="144"/>
      <c r="J18" s="144"/>
      <c r="K18" s="144"/>
      <c r="L18" s="144"/>
      <c r="M18" s="144"/>
      <c r="N18" s="144">
        <f t="shared" ref="N18:S18" si="4">SUM(N16)</f>
        <v>0</v>
      </c>
      <c r="O18" s="144">
        <f t="shared" si="4"/>
        <v>0</v>
      </c>
      <c r="P18" s="144">
        <f t="shared" si="4"/>
        <v>0</v>
      </c>
      <c r="Q18" s="144">
        <f t="shared" si="4"/>
        <v>0</v>
      </c>
      <c r="R18" s="144">
        <f t="shared" si="4"/>
        <v>0</v>
      </c>
      <c r="S18" s="144">
        <f t="shared" si="4"/>
        <v>0</v>
      </c>
    </row>
    <row r="19" spans="1:19">
      <c r="A19" s="135"/>
      <c r="B19" s="127" t="s">
        <v>104</v>
      </c>
      <c r="C19" s="128"/>
      <c r="D19" s="132"/>
      <c r="E19" s="132"/>
      <c r="F19" s="151"/>
      <c r="G19" s="134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</row>
    <row r="20" spans="1:19">
      <c r="A20" s="99"/>
      <c r="B20" s="132"/>
      <c r="C20" s="128"/>
      <c r="D20" s="132"/>
      <c r="E20" s="132"/>
      <c r="F20" s="151"/>
      <c r="G20" s="134"/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</row>
    <row r="21" spans="1:19">
      <c r="A21" s="135">
        <v>3.1</v>
      </c>
      <c r="B21" s="132" t="str">
        <f>Inputs!$C$99</f>
        <v>Contract rates 2014/2015</v>
      </c>
      <c r="C21" s="128"/>
      <c r="D21" s="132"/>
      <c r="E21" s="132"/>
      <c r="F21" s="128"/>
      <c r="G21" s="148"/>
      <c r="H21" s="150"/>
      <c r="I21" s="150"/>
      <c r="J21" s="150"/>
      <c r="K21" s="150"/>
      <c r="L21" s="150"/>
      <c r="M21" s="150"/>
      <c r="N21" s="149">
        <f>Inputs!L$101</f>
        <v>158.26581020170158</v>
      </c>
      <c r="O21" s="149">
        <f>Inputs!M$101</f>
        <v>159.65546121810678</v>
      </c>
      <c r="P21" s="149">
        <f>Inputs!N$101</f>
        <v>161.68035975062912</v>
      </c>
      <c r="Q21" s="149">
        <f>Inputs!O$101</f>
        <v>163.68361884217353</v>
      </c>
      <c r="R21" s="149">
        <f>Inputs!P$101</f>
        <v>165.53603833346057</v>
      </c>
      <c r="S21" s="149">
        <f>Inputs!Q$101</f>
        <v>167.36097221947824</v>
      </c>
    </row>
    <row r="22" spans="1:19">
      <c r="A22" s="147"/>
      <c r="B22" s="139" t="s">
        <v>44</v>
      </c>
      <c r="C22" s="167">
        <f>SUM(C19:C21)</f>
        <v>0</v>
      </c>
      <c r="D22" s="141" t="s">
        <v>105</v>
      </c>
      <c r="E22" s="141"/>
      <c r="F22" s="167">
        <f>SUM(F19:F21)</f>
        <v>0</v>
      </c>
      <c r="G22" s="144"/>
      <c r="H22" s="144"/>
      <c r="I22" s="144"/>
      <c r="J22" s="144"/>
      <c r="K22" s="144"/>
      <c r="L22" s="144"/>
      <c r="M22" s="144"/>
      <c r="N22" s="144">
        <f t="shared" ref="N22:S22" si="5">SUM(N21:N21)</f>
        <v>158.26581020170158</v>
      </c>
      <c r="O22" s="144">
        <f t="shared" si="5"/>
        <v>159.65546121810678</v>
      </c>
      <c r="P22" s="144">
        <f t="shared" si="5"/>
        <v>161.68035975062912</v>
      </c>
      <c r="Q22" s="144">
        <f t="shared" si="5"/>
        <v>163.68361884217353</v>
      </c>
      <c r="R22" s="144">
        <f t="shared" si="5"/>
        <v>165.53603833346057</v>
      </c>
      <c r="S22" s="144">
        <f t="shared" si="5"/>
        <v>167.36097221947824</v>
      </c>
    </row>
    <row r="23" spans="1:19">
      <c r="A23" s="99"/>
      <c r="B23" s="127" t="s">
        <v>106</v>
      </c>
      <c r="C23" s="128"/>
      <c r="D23" s="132"/>
      <c r="E23" s="132"/>
      <c r="F23" s="151"/>
      <c r="G23" s="151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</row>
    <row r="24" spans="1:19">
      <c r="A24" s="99"/>
      <c r="B24" s="132"/>
      <c r="C24" s="128"/>
      <c r="D24" s="132"/>
      <c r="E24" s="132"/>
      <c r="F24" s="151"/>
      <c r="G24" s="151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</row>
    <row r="25" spans="1:19">
      <c r="A25" s="135">
        <v>4.0999999999999996</v>
      </c>
      <c r="B25" s="132" t="s">
        <v>107</v>
      </c>
      <c r="C25" s="557">
        <v>0.03</v>
      </c>
      <c r="D25" s="132" t="str">
        <f>Inputs!$D$82</f>
        <v>Support staff</v>
      </c>
      <c r="E25" s="132">
        <v>1</v>
      </c>
      <c r="F25" s="151">
        <f>C25*E25</f>
        <v>0.03</v>
      </c>
      <c r="G25" s="151"/>
      <c r="H25" s="137">
        <f>Inputs!L$82</f>
        <v>68.441017362959727</v>
      </c>
      <c r="I25" s="137">
        <f>Inputs!M$82</f>
        <v>69.791189569063036</v>
      </c>
      <c r="J25" s="137">
        <f>Inputs!N$82</f>
        <v>71.02222509185215</v>
      </c>
      <c r="K25" s="137">
        <f>Inputs!O$82</f>
        <v>72.274974651437702</v>
      </c>
      <c r="L25" s="137">
        <f>Inputs!P$82</f>
        <v>73.549821258208297</v>
      </c>
      <c r="M25" s="137">
        <f>Inputs!Q$82</f>
        <v>74.847154678410959</v>
      </c>
      <c r="N25" s="137">
        <f t="shared" ref="N25:S25" si="6">H25*$F25</f>
        <v>2.0532305208887918</v>
      </c>
      <c r="O25" s="137">
        <f t="shared" si="6"/>
        <v>2.0937356870718911</v>
      </c>
      <c r="P25" s="137">
        <f t="shared" si="6"/>
        <v>2.1306667527555643</v>
      </c>
      <c r="Q25" s="137">
        <f t="shared" si="6"/>
        <v>2.168249239543131</v>
      </c>
      <c r="R25" s="137">
        <f t="shared" si="6"/>
        <v>2.2064946377462489</v>
      </c>
      <c r="S25" s="137">
        <f t="shared" si="6"/>
        <v>2.2454146403523287</v>
      </c>
    </row>
    <row r="26" spans="1:19">
      <c r="A26" s="135"/>
      <c r="B26" s="132"/>
      <c r="C26" s="128"/>
      <c r="D26" s="132"/>
      <c r="E26" s="132"/>
      <c r="F26" s="151"/>
      <c r="G26" s="134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</row>
    <row r="27" spans="1:19">
      <c r="A27" s="135">
        <v>4.2</v>
      </c>
      <c r="B27" s="132" t="s">
        <v>108</v>
      </c>
      <c r="C27" s="557">
        <v>0.02</v>
      </c>
      <c r="D27" s="132" t="str">
        <f>Inputs!$D$82</f>
        <v>Support staff</v>
      </c>
      <c r="E27" s="132">
        <v>1</v>
      </c>
      <c r="F27" s="151">
        <f>C27*E27</f>
        <v>0.02</v>
      </c>
      <c r="G27" s="151"/>
      <c r="H27" s="137">
        <f>Inputs!L$82</f>
        <v>68.441017362959727</v>
      </c>
      <c r="I27" s="137">
        <f>Inputs!M$82</f>
        <v>69.791189569063036</v>
      </c>
      <c r="J27" s="137">
        <f>Inputs!N$82</f>
        <v>71.02222509185215</v>
      </c>
      <c r="K27" s="137">
        <f>Inputs!O$82</f>
        <v>72.274974651437702</v>
      </c>
      <c r="L27" s="137">
        <f>Inputs!P$82</f>
        <v>73.549821258208297</v>
      </c>
      <c r="M27" s="137">
        <f>Inputs!Q$82</f>
        <v>74.847154678410959</v>
      </c>
      <c r="N27" s="137">
        <f t="shared" ref="N27:S27" si="7">H27*$F27</f>
        <v>1.3688203472591947</v>
      </c>
      <c r="O27" s="137">
        <f t="shared" si="7"/>
        <v>1.3958237913812608</v>
      </c>
      <c r="P27" s="137">
        <f t="shared" si="7"/>
        <v>1.4204445018370431</v>
      </c>
      <c r="Q27" s="137">
        <f t="shared" si="7"/>
        <v>1.4454994930287541</v>
      </c>
      <c r="R27" s="137">
        <f t="shared" si="7"/>
        <v>1.4709964251641661</v>
      </c>
      <c r="S27" s="137">
        <f t="shared" si="7"/>
        <v>1.4969430935682193</v>
      </c>
    </row>
    <row r="28" spans="1:19">
      <c r="A28" s="147"/>
      <c r="B28" s="139" t="s">
        <v>44</v>
      </c>
      <c r="C28" s="167">
        <f>SUM(C23:C27)</f>
        <v>0.05</v>
      </c>
      <c r="D28" s="141"/>
      <c r="E28" s="141"/>
      <c r="F28" s="167">
        <f>SUM(F23:F27)</f>
        <v>0.05</v>
      </c>
      <c r="G28" s="144"/>
      <c r="H28" s="167"/>
      <c r="I28" s="167"/>
      <c r="J28" s="167"/>
      <c r="K28" s="167"/>
      <c r="L28" s="167"/>
      <c r="M28" s="167"/>
      <c r="N28" s="252">
        <f t="shared" ref="N28:S28" si="8">SUM(N25:N27)</f>
        <v>3.4220508681479864</v>
      </c>
      <c r="O28" s="252">
        <f t="shared" si="8"/>
        <v>3.4895594784531516</v>
      </c>
      <c r="P28" s="252">
        <f t="shared" si="8"/>
        <v>3.5511112545926071</v>
      </c>
      <c r="Q28" s="252">
        <f t="shared" si="8"/>
        <v>3.6137487325718851</v>
      </c>
      <c r="R28" s="252">
        <f t="shared" si="8"/>
        <v>3.6774910629104149</v>
      </c>
      <c r="S28" s="252">
        <f t="shared" si="8"/>
        <v>3.742357733920548</v>
      </c>
    </row>
    <row r="29" spans="1:19">
      <c r="A29" s="153"/>
      <c r="B29" s="154"/>
      <c r="C29" s="155"/>
      <c r="D29" s="108"/>
      <c r="E29" s="108"/>
      <c r="F29" s="155"/>
      <c r="G29" s="151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</row>
    <row r="30" spans="1:19">
      <c r="A30" s="153"/>
      <c r="B30" s="154" t="s">
        <v>185</v>
      </c>
      <c r="C30" s="171">
        <f>SUM(C6:C28)/2</f>
        <v>0.11000000000000001</v>
      </c>
      <c r="D30" s="157"/>
      <c r="E30" s="157"/>
      <c r="F30" s="171">
        <f>SUM(F6:F28)/2</f>
        <v>0.11000000000000001</v>
      </c>
      <c r="G30" s="238"/>
      <c r="H30" s="144"/>
      <c r="I30" s="144"/>
      <c r="J30" s="144"/>
      <c r="K30" s="144"/>
      <c r="L30" s="144"/>
      <c r="M30" s="144"/>
      <c r="N30" s="256">
        <f t="shared" ref="N30:S30" si="9">N13+N18+N22+N28</f>
        <v>165.79432211162714</v>
      </c>
      <c r="O30" s="256">
        <f t="shared" si="9"/>
        <v>167.33249207070369</v>
      </c>
      <c r="P30" s="256">
        <f t="shared" si="9"/>
        <v>169.49280451073284</v>
      </c>
      <c r="Q30" s="256">
        <f t="shared" si="9"/>
        <v>171.63386605383167</v>
      </c>
      <c r="R30" s="256">
        <f t="shared" si="9"/>
        <v>173.62651867186347</v>
      </c>
      <c r="S30" s="256">
        <f t="shared" si="9"/>
        <v>175.59415923410344</v>
      </c>
    </row>
    <row r="31" spans="1:19">
      <c r="G31" s="105"/>
    </row>
    <row r="32" spans="1:19"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</row>
    <row r="33" spans="2:19"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</row>
    <row r="34" spans="2:19"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</row>
    <row r="35" spans="2:19">
      <c r="B35" s="154"/>
      <c r="G35" s="105"/>
      <c r="H35" s="105"/>
      <c r="I35" s="159"/>
      <c r="J35" s="159"/>
      <c r="K35" s="159"/>
      <c r="L35" s="159"/>
      <c r="M35" s="159"/>
      <c r="N35" s="276"/>
      <c r="O35" s="276"/>
      <c r="P35" s="276"/>
      <c r="Q35" s="276"/>
      <c r="R35" s="276"/>
      <c r="S35" s="276"/>
    </row>
    <row r="36" spans="2:19">
      <c r="B36" s="385" t="s">
        <v>265</v>
      </c>
      <c r="C36" s="88"/>
      <c r="D36" s="88"/>
      <c r="E36" s="88"/>
      <c r="F36" s="160"/>
      <c r="I36" s="106"/>
      <c r="J36" s="106"/>
      <c r="K36" s="106"/>
      <c r="L36" s="106"/>
      <c r="M36" s="106"/>
      <c r="N36" s="106">
        <f>N30-N22</f>
        <v>7.5285119099255553</v>
      </c>
      <c r="O36" s="106">
        <f t="shared" ref="O36:S36" si="10">O30-O22</f>
        <v>7.6770308525969142</v>
      </c>
      <c r="P36" s="106">
        <f t="shared" si="10"/>
        <v>7.8124447601037161</v>
      </c>
      <c r="Q36" s="106">
        <f t="shared" si="10"/>
        <v>7.9502472116581373</v>
      </c>
      <c r="R36" s="106">
        <f t="shared" si="10"/>
        <v>8.090480338402898</v>
      </c>
      <c r="S36" s="106">
        <f t="shared" si="10"/>
        <v>8.2331870146252015</v>
      </c>
    </row>
    <row r="37" spans="2:19">
      <c r="B37" s="385" t="s">
        <v>43</v>
      </c>
      <c r="C37" s="88"/>
      <c r="D37" s="88"/>
      <c r="E37" s="88"/>
      <c r="F37" s="160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</row>
    <row r="38" spans="2:19">
      <c r="B38" s="385" t="s">
        <v>268</v>
      </c>
      <c r="C38" s="88"/>
      <c r="D38" s="88"/>
      <c r="E38" s="88"/>
      <c r="F38" s="160"/>
      <c r="I38" s="106"/>
      <c r="J38" s="106"/>
      <c r="K38" s="106"/>
      <c r="L38" s="106"/>
      <c r="M38" s="106"/>
      <c r="N38" s="160">
        <f>N22</f>
        <v>158.26581020170158</v>
      </c>
      <c r="O38" s="160">
        <f t="shared" ref="O38:S38" si="11">O22</f>
        <v>159.65546121810678</v>
      </c>
      <c r="P38" s="160">
        <f t="shared" si="11"/>
        <v>161.68035975062912</v>
      </c>
      <c r="Q38" s="160">
        <f t="shared" si="11"/>
        <v>163.68361884217353</v>
      </c>
      <c r="R38" s="160">
        <f t="shared" si="11"/>
        <v>165.53603833346057</v>
      </c>
      <c r="S38" s="160">
        <f t="shared" si="11"/>
        <v>167.36097221947824</v>
      </c>
    </row>
    <row r="39" spans="2:19">
      <c r="B39" s="385" t="s">
        <v>274</v>
      </c>
      <c r="C39" s="88"/>
      <c r="D39" s="88"/>
      <c r="E39" s="88"/>
      <c r="F39" s="160"/>
      <c r="I39" s="106"/>
      <c r="J39" s="106"/>
      <c r="K39" s="106"/>
      <c r="L39" s="106"/>
      <c r="M39" s="106"/>
      <c r="N39" s="106">
        <f>SUM(N40,N36:N38)*(Inputs!$M$27)</f>
        <v>20.500136340458472</v>
      </c>
      <c r="O39" s="106">
        <f>SUM(O40,O36:O38)*(Inputs!$M$27)</f>
        <v>20.690327979558369</v>
      </c>
      <c r="P39" s="106">
        <f>SUM(P40,P36:P38)*(Inputs!$M$27)</f>
        <v>20.957446292143096</v>
      </c>
      <c r="Q39" s="106">
        <f>SUM(Q40,Q36:Q38)*(Inputs!$M$27)</f>
        <v>21.222184269824176</v>
      </c>
      <c r="R39" s="106">
        <f>SUM(R40,R36:R38)*(Inputs!$M$27)</f>
        <v>21.468571780738575</v>
      </c>
      <c r="S39" s="106">
        <f>SUM(S40,S36:S38)*(Inputs!$M$27)</f>
        <v>21.711866600978421</v>
      </c>
    </row>
    <row r="40" spans="2:19">
      <c r="B40" s="385" t="s">
        <v>273</v>
      </c>
      <c r="C40" s="88"/>
      <c r="D40" s="88"/>
      <c r="E40" s="88"/>
      <c r="F40" s="160"/>
      <c r="I40" s="106"/>
      <c r="J40" s="106"/>
      <c r="K40" s="106"/>
      <c r="L40" s="106"/>
      <c r="M40" s="106"/>
      <c r="N40" s="106">
        <f>SUM(N36:N38)*(Inputs!$M$26)</f>
        <v>17.242609499609223</v>
      </c>
      <c r="O40" s="106">
        <f>SUM(O36:O38)*(Inputs!$M$26)</f>
        <v>17.402579175353182</v>
      </c>
      <c r="P40" s="106">
        <f>SUM(P36:P38)*(Inputs!$M$26)</f>
        <v>17.627251669116216</v>
      </c>
      <c r="Q40" s="106">
        <f>SUM(Q36:Q38)*(Inputs!$M$26)</f>
        <v>17.849922069598492</v>
      </c>
      <c r="R40" s="106">
        <f>SUM(R36:R38)*(Inputs!$M$26)</f>
        <v>18.0571579418738</v>
      </c>
      <c r="S40" s="106">
        <f>SUM(S36:S38)*(Inputs!$M$26)</f>
        <v>18.261792560346759</v>
      </c>
    </row>
    <row r="41" spans="2:19">
      <c r="B41" s="998" t="s">
        <v>85</v>
      </c>
      <c r="C41" s="2"/>
      <c r="D41" s="2"/>
      <c r="E41" s="2"/>
      <c r="F41" s="484"/>
      <c r="G41" s="472"/>
      <c r="H41" s="429"/>
      <c r="I41" s="429"/>
      <c r="J41" s="429"/>
      <c r="K41" s="429"/>
      <c r="L41" s="429"/>
      <c r="M41" s="429"/>
      <c r="N41" s="106">
        <f>SUM(N36:N40)*Inputs!$M$28</f>
        <v>14.247594756618639</v>
      </c>
      <c r="O41" s="106">
        <f>SUM(O36:O40)*Inputs!$M$28</f>
        <v>14.379777945793069</v>
      </c>
      <c r="P41" s="106">
        <f>SUM(P36:P40)*Inputs!$M$28</f>
        <v>14.565425173039452</v>
      </c>
      <c r="Q41" s="106">
        <f>SUM(Q36:Q40)*Inputs!$M$28</f>
        <v>14.749418067527806</v>
      </c>
      <c r="R41" s="106">
        <f>SUM(R36:R40)*Inputs!$M$28</f>
        <v>14.920657387613312</v>
      </c>
      <c r="S41" s="106">
        <f>SUM(S36:S40)*Inputs!$M$28</f>
        <v>15.089747287680005</v>
      </c>
    </row>
    <row r="42" spans="2:19">
      <c r="B42" s="998"/>
      <c r="C42" s="2"/>
      <c r="D42" s="2"/>
      <c r="E42" s="2"/>
      <c r="F42" s="484"/>
      <c r="G42" s="472"/>
      <c r="H42" s="429"/>
      <c r="I42" s="429"/>
      <c r="J42" s="429"/>
      <c r="K42" s="429"/>
      <c r="L42" s="429"/>
      <c r="M42" s="429"/>
      <c r="N42" s="655"/>
      <c r="O42" s="655"/>
      <c r="P42" s="655"/>
      <c r="Q42" s="655"/>
      <c r="R42" s="655"/>
      <c r="S42" s="655"/>
    </row>
    <row r="43" spans="2:19">
      <c r="B43" s="479" t="s">
        <v>521</v>
      </c>
      <c r="C43" s="2"/>
      <c r="D43" s="2"/>
      <c r="E43" s="2"/>
      <c r="F43" s="484"/>
      <c r="G43" s="472"/>
      <c r="H43" s="429"/>
      <c r="I43" s="429"/>
      <c r="J43" s="429"/>
      <c r="K43" s="429"/>
      <c r="L43" s="429"/>
      <c r="M43" s="429"/>
      <c r="N43" s="485">
        <f>SUM(N36:N42)</f>
        <v>217.78466270831348</v>
      </c>
      <c r="O43" s="485">
        <f t="shared" ref="O43:S43" si="12">SUM(O36:O42)</f>
        <v>219.80517717140833</v>
      </c>
      <c r="P43" s="485">
        <f t="shared" si="12"/>
        <v>222.64292764503159</v>
      </c>
      <c r="Q43" s="485">
        <f t="shared" si="12"/>
        <v>225.45539046078216</v>
      </c>
      <c r="R43" s="485">
        <f t="shared" si="12"/>
        <v>228.07290578208918</v>
      </c>
      <c r="S43" s="485">
        <f t="shared" si="12"/>
        <v>230.65756568310863</v>
      </c>
    </row>
    <row r="44" spans="2:19">
      <c r="B44" s="999" t="s">
        <v>39</v>
      </c>
      <c r="C44" s="88"/>
      <c r="D44" s="88"/>
      <c r="E44" s="88"/>
      <c r="F44" s="160"/>
      <c r="N44" s="521">
        <f>(N30*(1+Inputs!$M$29))-N43</f>
        <v>0</v>
      </c>
      <c r="O44" s="521">
        <f>(O30*(1+Inputs!$M$29))-O43</f>
        <v>0</v>
      </c>
      <c r="P44" s="521">
        <f>(P30*(1+Inputs!$M$29))-P43</f>
        <v>0</v>
      </c>
      <c r="Q44" s="521">
        <f>(Q30*(1+Inputs!$M$29))-Q43</f>
        <v>0</v>
      </c>
      <c r="R44" s="521">
        <f>(R30*(1+Inputs!$M$29))-R43</f>
        <v>0</v>
      </c>
      <c r="S44" s="521">
        <f>(S30*(1+Inputs!$M$29))-S43</f>
        <v>0</v>
      </c>
    </row>
    <row r="45" spans="2:19">
      <c r="B45" s="385"/>
      <c r="G45" s="162"/>
    </row>
    <row r="46" spans="2:19">
      <c r="B46" s="385"/>
    </row>
    <row r="47" spans="2:19">
      <c r="B47" s="385"/>
    </row>
    <row r="48" spans="2:19">
      <c r="B48" s="385"/>
    </row>
    <row r="49" spans="2:2">
      <c r="B49" s="385"/>
    </row>
    <row r="50" spans="2:2">
      <c r="B50" s="385"/>
    </row>
    <row r="51" spans="2:2">
      <c r="B51" s="385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63" orientation="landscape" r:id="rId1"/>
  <headerFooter alignWithMargins="0">
    <oddFooter>&amp;C&amp;P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1"/>
    <pageSetUpPr fitToPage="1"/>
  </sheetPr>
  <dimension ref="A1:S48"/>
  <sheetViews>
    <sheetView showGridLines="0" zoomScale="85" zoomScaleNormal="85" workbookViewId="0">
      <pane xSplit="2" ySplit="5" topLeftCell="C6" activePane="bottomRight" state="frozen"/>
      <selection activeCell="H46" sqref="H46"/>
      <selection pane="topRight" activeCell="H46" sqref="H46"/>
      <selection pane="bottomLeft" activeCell="H46" sqref="H46"/>
      <selection pane="bottomRight" activeCell="C6" sqref="C6"/>
    </sheetView>
  </sheetViews>
  <sheetFormatPr defaultRowHeight="12.75" outlineLevelCol="1"/>
  <cols>
    <col min="1" max="1" width="9.140625" style="102"/>
    <col min="2" max="2" width="57.140625" style="102" customWidth="1"/>
    <col min="3" max="3" width="9.42578125" style="102" bestFit="1" customWidth="1"/>
    <col min="4" max="4" width="12.7109375" style="102" bestFit="1" customWidth="1"/>
    <col min="5" max="5" width="7.28515625" style="102" bestFit="1" customWidth="1"/>
    <col min="6" max="6" width="7.85546875" style="159" customWidth="1"/>
    <col min="7" max="7" width="1.5703125" style="160" customWidth="1"/>
    <col min="8" max="8" width="10.42578125" style="106" customWidth="1" outlineLevel="1"/>
    <col min="9" max="9" width="9.140625" style="160" outlineLevel="1"/>
    <col min="10" max="13" width="9.42578125" style="160" customWidth="1" outlineLevel="1"/>
    <col min="14" max="14" width="10.28515625" style="160" bestFit="1" customWidth="1"/>
    <col min="15" max="15" width="10.42578125" style="88" customWidth="1"/>
    <col min="16" max="16" width="11.7109375" style="88" customWidth="1"/>
    <col min="17" max="17" width="11" style="88" customWidth="1"/>
    <col min="18" max="18" width="10.85546875" style="88" customWidth="1"/>
    <col min="19" max="19" width="11.42578125" style="88" customWidth="1"/>
    <col min="20" max="257" width="9.140625" style="102"/>
    <col min="258" max="258" width="57.140625" style="102" customWidth="1"/>
    <col min="259" max="259" width="9.42578125" style="102" bestFit="1" customWidth="1"/>
    <col min="260" max="260" width="11.42578125" style="102" bestFit="1" customWidth="1"/>
    <col min="261" max="261" width="7.28515625" style="102" bestFit="1" customWidth="1"/>
    <col min="262" max="262" width="7.85546875" style="102" customWidth="1"/>
    <col min="263" max="263" width="1.5703125" style="102" customWidth="1"/>
    <col min="264" max="264" width="10.42578125" style="102" customWidth="1"/>
    <col min="265" max="265" width="9.140625" style="102"/>
    <col min="266" max="269" width="9.42578125" style="102" customWidth="1"/>
    <col min="270" max="270" width="10.28515625" style="102" bestFit="1" customWidth="1"/>
    <col min="271" max="271" width="10.42578125" style="102" customWidth="1"/>
    <col min="272" max="272" width="11.7109375" style="102" customWidth="1"/>
    <col min="273" max="273" width="11" style="102" customWidth="1"/>
    <col min="274" max="274" width="10.85546875" style="102" customWidth="1"/>
    <col min="275" max="275" width="11.42578125" style="102" customWidth="1"/>
    <col min="276" max="513" width="9.140625" style="102"/>
    <col min="514" max="514" width="57.140625" style="102" customWidth="1"/>
    <col min="515" max="515" width="9.42578125" style="102" bestFit="1" customWidth="1"/>
    <col min="516" max="516" width="11.42578125" style="102" bestFit="1" customWidth="1"/>
    <col min="517" max="517" width="7.28515625" style="102" bestFit="1" customWidth="1"/>
    <col min="518" max="518" width="7.85546875" style="102" customWidth="1"/>
    <col min="519" max="519" width="1.5703125" style="102" customWidth="1"/>
    <col min="520" max="520" width="10.42578125" style="102" customWidth="1"/>
    <col min="521" max="521" width="9.140625" style="102"/>
    <col min="522" max="525" width="9.42578125" style="102" customWidth="1"/>
    <col min="526" max="526" width="10.28515625" style="102" bestFit="1" customWidth="1"/>
    <col min="527" max="527" width="10.42578125" style="102" customWidth="1"/>
    <col min="528" max="528" width="11.7109375" style="102" customWidth="1"/>
    <col min="529" max="529" width="11" style="102" customWidth="1"/>
    <col min="530" max="530" width="10.85546875" style="102" customWidth="1"/>
    <col min="531" max="531" width="11.42578125" style="102" customWidth="1"/>
    <col min="532" max="769" width="9.140625" style="102"/>
    <col min="770" max="770" width="57.140625" style="102" customWidth="1"/>
    <col min="771" max="771" width="9.42578125" style="102" bestFit="1" customWidth="1"/>
    <col min="772" max="772" width="11.42578125" style="102" bestFit="1" customWidth="1"/>
    <col min="773" max="773" width="7.28515625" style="102" bestFit="1" customWidth="1"/>
    <col min="774" max="774" width="7.85546875" style="102" customWidth="1"/>
    <col min="775" max="775" width="1.5703125" style="102" customWidth="1"/>
    <col min="776" max="776" width="10.42578125" style="102" customWidth="1"/>
    <col min="777" max="777" width="9.140625" style="102"/>
    <col min="778" max="781" width="9.42578125" style="102" customWidth="1"/>
    <col min="782" max="782" width="10.28515625" style="102" bestFit="1" customWidth="1"/>
    <col min="783" max="783" width="10.42578125" style="102" customWidth="1"/>
    <col min="784" max="784" width="11.7109375" style="102" customWidth="1"/>
    <col min="785" max="785" width="11" style="102" customWidth="1"/>
    <col min="786" max="786" width="10.85546875" style="102" customWidth="1"/>
    <col min="787" max="787" width="11.42578125" style="102" customWidth="1"/>
    <col min="788" max="1025" width="9.140625" style="102"/>
    <col min="1026" max="1026" width="57.140625" style="102" customWidth="1"/>
    <col min="1027" max="1027" width="9.42578125" style="102" bestFit="1" customWidth="1"/>
    <col min="1028" max="1028" width="11.42578125" style="102" bestFit="1" customWidth="1"/>
    <col min="1029" max="1029" width="7.28515625" style="102" bestFit="1" customWidth="1"/>
    <col min="1030" max="1030" width="7.85546875" style="102" customWidth="1"/>
    <col min="1031" max="1031" width="1.5703125" style="102" customWidth="1"/>
    <col min="1032" max="1032" width="10.42578125" style="102" customWidth="1"/>
    <col min="1033" max="1033" width="9.140625" style="102"/>
    <col min="1034" max="1037" width="9.42578125" style="102" customWidth="1"/>
    <col min="1038" max="1038" width="10.28515625" style="102" bestFit="1" customWidth="1"/>
    <col min="1039" max="1039" width="10.42578125" style="102" customWidth="1"/>
    <col min="1040" max="1040" width="11.7109375" style="102" customWidth="1"/>
    <col min="1041" max="1041" width="11" style="102" customWidth="1"/>
    <col min="1042" max="1042" width="10.85546875" style="102" customWidth="1"/>
    <col min="1043" max="1043" width="11.42578125" style="102" customWidth="1"/>
    <col min="1044" max="1281" width="9.140625" style="102"/>
    <col min="1282" max="1282" width="57.140625" style="102" customWidth="1"/>
    <col min="1283" max="1283" width="9.42578125" style="102" bestFit="1" customWidth="1"/>
    <col min="1284" max="1284" width="11.42578125" style="102" bestFit="1" customWidth="1"/>
    <col min="1285" max="1285" width="7.28515625" style="102" bestFit="1" customWidth="1"/>
    <col min="1286" max="1286" width="7.85546875" style="102" customWidth="1"/>
    <col min="1287" max="1287" width="1.5703125" style="102" customWidth="1"/>
    <col min="1288" max="1288" width="10.42578125" style="102" customWidth="1"/>
    <col min="1289" max="1289" width="9.140625" style="102"/>
    <col min="1290" max="1293" width="9.42578125" style="102" customWidth="1"/>
    <col min="1294" max="1294" width="10.28515625" style="102" bestFit="1" customWidth="1"/>
    <col min="1295" max="1295" width="10.42578125" style="102" customWidth="1"/>
    <col min="1296" max="1296" width="11.7109375" style="102" customWidth="1"/>
    <col min="1297" max="1297" width="11" style="102" customWidth="1"/>
    <col min="1298" max="1298" width="10.85546875" style="102" customWidth="1"/>
    <col min="1299" max="1299" width="11.42578125" style="102" customWidth="1"/>
    <col min="1300" max="1537" width="9.140625" style="102"/>
    <col min="1538" max="1538" width="57.140625" style="102" customWidth="1"/>
    <col min="1539" max="1539" width="9.42578125" style="102" bestFit="1" customWidth="1"/>
    <col min="1540" max="1540" width="11.42578125" style="102" bestFit="1" customWidth="1"/>
    <col min="1541" max="1541" width="7.28515625" style="102" bestFit="1" customWidth="1"/>
    <col min="1542" max="1542" width="7.85546875" style="102" customWidth="1"/>
    <col min="1543" max="1543" width="1.5703125" style="102" customWidth="1"/>
    <col min="1544" max="1544" width="10.42578125" style="102" customWidth="1"/>
    <col min="1545" max="1545" width="9.140625" style="102"/>
    <col min="1546" max="1549" width="9.42578125" style="102" customWidth="1"/>
    <col min="1550" max="1550" width="10.28515625" style="102" bestFit="1" customWidth="1"/>
    <col min="1551" max="1551" width="10.42578125" style="102" customWidth="1"/>
    <col min="1552" max="1552" width="11.7109375" style="102" customWidth="1"/>
    <col min="1553" max="1553" width="11" style="102" customWidth="1"/>
    <col min="1554" max="1554" width="10.85546875" style="102" customWidth="1"/>
    <col min="1555" max="1555" width="11.42578125" style="102" customWidth="1"/>
    <col min="1556" max="1793" width="9.140625" style="102"/>
    <col min="1794" max="1794" width="57.140625" style="102" customWidth="1"/>
    <col min="1795" max="1795" width="9.42578125" style="102" bestFit="1" customWidth="1"/>
    <col min="1796" max="1796" width="11.42578125" style="102" bestFit="1" customWidth="1"/>
    <col min="1797" max="1797" width="7.28515625" style="102" bestFit="1" customWidth="1"/>
    <col min="1798" max="1798" width="7.85546875" style="102" customWidth="1"/>
    <col min="1799" max="1799" width="1.5703125" style="102" customWidth="1"/>
    <col min="1800" max="1800" width="10.42578125" style="102" customWidth="1"/>
    <col min="1801" max="1801" width="9.140625" style="102"/>
    <col min="1802" max="1805" width="9.42578125" style="102" customWidth="1"/>
    <col min="1806" max="1806" width="10.28515625" style="102" bestFit="1" customWidth="1"/>
    <col min="1807" max="1807" width="10.42578125" style="102" customWidth="1"/>
    <col min="1808" max="1808" width="11.7109375" style="102" customWidth="1"/>
    <col min="1809" max="1809" width="11" style="102" customWidth="1"/>
    <col min="1810" max="1810" width="10.85546875" style="102" customWidth="1"/>
    <col min="1811" max="1811" width="11.42578125" style="102" customWidth="1"/>
    <col min="1812" max="2049" width="9.140625" style="102"/>
    <col min="2050" max="2050" width="57.140625" style="102" customWidth="1"/>
    <col min="2051" max="2051" width="9.42578125" style="102" bestFit="1" customWidth="1"/>
    <col min="2052" max="2052" width="11.42578125" style="102" bestFit="1" customWidth="1"/>
    <col min="2053" max="2053" width="7.28515625" style="102" bestFit="1" customWidth="1"/>
    <col min="2054" max="2054" width="7.85546875" style="102" customWidth="1"/>
    <col min="2055" max="2055" width="1.5703125" style="102" customWidth="1"/>
    <col min="2056" max="2056" width="10.42578125" style="102" customWidth="1"/>
    <col min="2057" max="2057" width="9.140625" style="102"/>
    <col min="2058" max="2061" width="9.42578125" style="102" customWidth="1"/>
    <col min="2062" max="2062" width="10.28515625" style="102" bestFit="1" customWidth="1"/>
    <col min="2063" max="2063" width="10.42578125" style="102" customWidth="1"/>
    <col min="2064" max="2064" width="11.7109375" style="102" customWidth="1"/>
    <col min="2065" max="2065" width="11" style="102" customWidth="1"/>
    <col min="2066" max="2066" width="10.85546875" style="102" customWidth="1"/>
    <col min="2067" max="2067" width="11.42578125" style="102" customWidth="1"/>
    <col min="2068" max="2305" width="9.140625" style="102"/>
    <col min="2306" max="2306" width="57.140625" style="102" customWidth="1"/>
    <col min="2307" max="2307" width="9.42578125" style="102" bestFit="1" customWidth="1"/>
    <col min="2308" max="2308" width="11.42578125" style="102" bestFit="1" customWidth="1"/>
    <col min="2309" max="2309" width="7.28515625" style="102" bestFit="1" customWidth="1"/>
    <col min="2310" max="2310" width="7.85546875" style="102" customWidth="1"/>
    <col min="2311" max="2311" width="1.5703125" style="102" customWidth="1"/>
    <col min="2312" max="2312" width="10.42578125" style="102" customWidth="1"/>
    <col min="2313" max="2313" width="9.140625" style="102"/>
    <col min="2314" max="2317" width="9.42578125" style="102" customWidth="1"/>
    <col min="2318" max="2318" width="10.28515625" style="102" bestFit="1" customWidth="1"/>
    <col min="2319" max="2319" width="10.42578125" style="102" customWidth="1"/>
    <col min="2320" max="2320" width="11.7109375" style="102" customWidth="1"/>
    <col min="2321" max="2321" width="11" style="102" customWidth="1"/>
    <col min="2322" max="2322" width="10.85546875" style="102" customWidth="1"/>
    <col min="2323" max="2323" width="11.42578125" style="102" customWidth="1"/>
    <col min="2324" max="2561" width="9.140625" style="102"/>
    <col min="2562" max="2562" width="57.140625" style="102" customWidth="1"/>
    <col min="2563" max="2563" width="9.42578125" style="102" bestFit="1" customWidth="1"/>
    <col min="2564" max="2564" width="11.42578125" style="102" bestFit="1" customWidth="1"/>
    <col min="2565" max="2565" width="7.28515625" style="102" bestFit="1" customWidth="1"/>
    <col min="2566" max="2566" width="7.85546875" style="102" customWidth="1"/>
    <col min="2567" max="2567" width="1.5703125" style="102" customWidth="1"/>
    <col min="2568" max="2568" width="10.42578125" style="102" customWidth="1"/>
    <col min="2569" max="2569" width="9.140625" style="102"/>
    <col min="2570" max="2573" width="9.42578125" style="102" customWidth="1"/>
    <col min="2574" max="2574" width="10.28515625" style="102" bestFit="1" customWidth="1"/>
    <col min="2575" max="2575" width="10.42578125" style="102" customWidth="1"/>
    <col min="2576" max="2576" width="11.7109375" style="102" customWidth="1"/>
    <col min="2577" max="2577" width="11" style="102" customWidth="1"/>
    <col min="2578" max="2578" width="10.85546875" style="102" customWidth="1"/>
    <col min="2579" max="2579" width="11.42578125" style="102" customWidth="1"/>
    <col min="2580" max="2817" width="9.140625" style="102"/>
    <col min="2818" max="2818" width="57.140625" style="102" customWidth="1"/>
    <col min="2819" max="2819" width="9.42578125" style="102" bestFit="1" customWidth="1"/>
    <col min="2820" max="2820" width="11.42578125" style="102" bestFit="1" customWidth="1"/>
    <col min="2821" max="2821" width="7.28515625" style="102" bestFit="1" customWidth="1"/>
    <col min="2822" max="2822" width="7.85546875" style="102" customWidth="1"/>
    <col min="2823" max="2823" width="1.5703125" style="102" customWidth="1"/>
    <col min="2824" max="2824" width="10.42578125" style="102" customWidth="1"/>
    <col min="2825" max="2825" width="9.140625" style="102"/>
    <col min="2826" max="2829" width="9.42578125" style="102" customWidth="1"/>
    <col min="2830" max="2830" width="10.28515625" style="102" bestFit="1" customWidth="1"/>
    <col min="2831" max="2831" width="10.42578125" style="102" customWidth="1"/>
    <col min="2832" max="2832" width="11.7109375" style="102" customWidth="1"/>
    <col min="2833" max="2833" width="11" style="102" customWidth="1"/>
    <col min="2834" max="2834" width="10.85546875" style="102" customWidth="1"/>
    <col min="2835" max="2835" width="11.42578125" style="102" customWidth="1"/>
    <col min="2836" max="3073" width="9.140625" style="102"/>
    <col min="3074" max="3074" width="57.140625" style="102" customWidth="1"/>
    <col min="3075" max="3075" width="9.42578125" style="102" bestFit="1" customWidth="1"/>
    <col min="3076" max="3076" width="11.42578125" style="102" bestFit="1" customWidth="1"/>
    <col min="3077" max="3077" width="7.28515625" style="102" bestFit="1" customWidth="1"/>
    <col min="3078" max="3078" width="7.85546875" style="102" customWidth="1"/>
    <col min="3079" max="3079" width="1.5703125" style="102" customWidth="1"/>
    <col min="3080" max="3080" width="10.42578125" style="102" customWidth="1"/>
    <col min="3081" max="3081" width="9.140625" style="102"/>
    <col min="3082" max="3085" width="9.42578125" style="102" customWidth="1"/>
    <col min="3086" max="3086" width="10.28515625" style="102" bestFit="1" customWidth="1"/>
    <col min="3087" max="3087" width="10.42578125" style="102" customWidth="1"/>
    <col min="3088" max="3088" width="11.7109375" style="102" customWidth="1"/>
    <col min="3089" max="3089" width="11" style="102" customWidth="1"/>
    <col min="3090" max="3090" width="10.85546875" style="102" customWidth="1"/>
    <col min="3091" max="3091" width="11.42578125" style="102" customWidth="1"/>
    <col min="3092" max="3329" width="9.140625" style="102"/>
    <col min="3330" max="3330" width="57.140625" style="102" customWidth="1"/>
    <col min="3331" max="3331" width="9.42578125" style="102" bestFit="1" customWidth="1"/>
    <col min="3332" max="3332" width="11.42578125" style="102" bestFit="1" customWidth="1"/>
    <col min="3333" max="3333" width="7.28515625" style="102" bestFit="1" customWidth="1"/>
    <col min="3334" max="3334" width="7.85546875" style="102" customWidth="1"/>
    <col min="3335" max="3335" width="1.5703125" style="102" customWidth="1"/>
    <col min="3336" max="3336" width="10.42578125" style="102" customWidth="1"/>
    <col min="3337" max="3337" width="9.140625" style="102"/>
    <col min="3338" max="3341" width="9.42578125" style="102" customWidth="1"/>
    <col min="3342" max="3342" width="10.28515625" style="102" bestFit="1" customWidth="1"/>
    <col min="3343" max="3343" width="10.42578125" style="102" customWidth="1"/>
    <col min="3344" max="3344" width="11.7109375" style="102" customWidth="1"/>
    <col min="3345" max="3345" width="11" style="102" customWidth="1"/>
    <col min="3346" max="3346" width="10.85546875" style="102" customWidth="1"/>
    <col min="3347" max="3347" width="11.42578125" style="102" customWidth="1"/>
    <col min="3348" max="3585" width="9.140625" style="102"/>
    <col min="3586" max="3586" width="57.140625" style="102" customWidth="1"/>
    <col min="3587" max="3587" width="9.42578125" style="102" bestFit="1" customWidth="1"/>
    <col min="3588" max="3588" width="11.42578125" style="102" bestFit="1" customWidth="1"/>
    <col min="3589" max="3589" width="7.28515625" style="102" bestFit="1" customWidth="1"/>
    <col min="3590" max="3590" width="7.85546875" style="102" customWidth="1"/>
    <col min="3591" max="3591" width="1.5703125" style="102" customWidth="1"/>
    <col min="3592" max="3592" width="10.42578125" style="102" customWidth="1"/>
    <col min="3593" max="3593" width="9.140625" style="102"/>
    <col min="3594" max="3597" width="9.42578125" style="102" customWidth="1"/>
    <col min="3598" max="3598" width="10.28515625" style="102" bestFit="1" customWidth="1"/>
    <col min="3599" max="3599" width="10.42578125" style="102" customWidth="1"/>
    <col min="3600" max="3600" width="11.7109375" style="102" customWidth="1"/>
    <col min="3601" max="3601" width="11" style="102" customWidth="1"/>
    <col min="3602" max="3602" width="10.85546875" style="102" customWidth="1"/>
    <col min="3603" max="3603" width="11.42578125" style="102" customWidth="1"/>
    <col min="3604" max="3841" width="9.140625" style="102"/>
    <col min="3842" max="3842" width="57.140625" style="102" customWidth="1"/>
    <col min="3843" max="3843" width="9.42578125" style="102" bestFit="1" customWidth="1"/>
    <col min="3844" max="3844" width="11.42578125" style="102" bestFit="1" customWidth="1"/>
    <col min="3845" max="3845" width="7.28515625" style="102" bestFit="1" customWidth="1"/>
    <col min="3846" max="3846" width="7.85546875" style="102" customWidth="1"/>
    <col min="3847" max="3847" width="1.5703125" style="102" customWidth="1"/>
    <col min="3848" max="3848" width="10.42578125" style="102" customWidth="1"/>
    <col min="3849" max="3849" width="9.140625" style="102"/>
    <col min="3850" max="3853" width="9.42578125" style="102" customWidth="1"/>
    <col min="3854" max="3854" width="10.28515625" style="102" bestFit="1" customWidth="1"/>
    <col min="3855" max="3855" width="10.42578125" style="102" customWidth="1"/>
    <col min="3856" max="3856" width="11.7109375" style="102" customWidth="1"/>
    <col min="3857" max="3857" width="11" style="102" customWidth="1"/>
    <col min="3858" max="3858" width="10.85546875" style="102" customWidth="1"/>
    <col min="3859" max="3859" width="11.42578125" style="102" customWidth="1"/>
    <col min="3860" max="4097" width="9.140625" style="102"/>
    <col min="4098" max="4098" width="57.140625" style="102" customWidth="1"/>
    <col min="4099" max="4099" width="9.42578125" style="102" bestFit="1" customWidth="1"/>
    <col min="4100" max="4100" width="11.42578125" style="102" bestFit="1" customWidth="1"/>
    <col min="4101" max="4101" width="7.28515625" style="102" bestFit="1" customWidth="1"/>
    <col min="4102" max="4102" width="7.85546875" style="102" customWidth="1"/>
    <col min="4103" max="4103" width="1.5703125" style="102" customWidth="1"/>
    <col min="4104" max="4104" width="10.42578125" style="102" customWidth="1"/>
    <col min="4105" max="4105" width="9.140625" style="102"/>
    <col min="4106" max="4109" width="9.42578125" style="102" customWidth="1"/>
    <col min="4110" max="4110" width="10.28515625" style="102" bestFit="1" customWidth="1"/>
    <col min="4111" max="4111" width="10.42578125" style="102" customWidth="1"/>
    <col min="4112" max="4112" width="11.7109375" style="102" customWidth="1"/>
    <col min="4113" max="4113" width="11" style="102" customWidth="1"/>
    <col min="4114" max="4114" width="10.85546875" style="102" customWidth="1"/>
    <col min="4115" max="4115" width="11.42578125" style="102" customWidth="1"/>
    <col min="4116" max="4353" width="9.140625" style="102"/>
    <col min="4354" max="4354" width="57.140625" style="102" customWidth="1"/>
    <col min="4355" max="4355" width="9.42578125" style="102" bestFit="1" customWidth="1"/>
    <col min="4356" max="4356" width="11.42578125" style="102" bestFit="1" customWidth="1"/>
    <col min="4357" max="4357" width="7.28515625" style="102" bestFit="1" customWidth="1"/>
    <col min="4358" max="4358" width="7.85546875" style="102" customWidth="1"/>
    <col min="4359" max="4359" width="1.5703125" style="102" customWidth="1"/>
    <col min="4360" max="4360" width="10.42578125" style="102" customWidth="1"/>
    <col min="4361" max="4361" width="9.140625" style="102"/>
    <col min="4362" max="4365" width="9.42578125" style="102" customWidth="1"/>
    <col min="4366" max="4366" width="10.28515625" style="102" bestFit="1" customWidth="1"/>
    <col min="4367" max="4367" width="10.42578125" style="102" customWidth="1"/>
    <col min="4368" max="4368" width="11.7109375" style="102" customWidth="1"/>
    <col min="4369" max="4369" width="11" style="102" customWidth="1"/>
    <col min="4370" max="4370" width="10.85546875" style="102" customWidth="1"/>
    <col min="4371" max="4371" width="11.42578125" style="102" customWidth="1"/>
    <col min="4372" max="4609" width="9.140625" style="102"/>
    <col min="4610" max="4610" width="57.140625" style="102" customWidth="1"/>
    <col min="4611" max="4611" width="9.42578125" style="102" bestFit="1" customWidth="1"/>
    <col min="4612" max="4612" width="11.42578125" style="102" bestFit="1" customWidth="1"/>
    <col min="4613" max="4613" width="7.28515625" style="102" bestFit="1" customWidth="1"/>
    <col min="4614" max="4614" width="7.85546875" style="102" customWidth="1"/>
    <col min="4615" max="4615" width="1.5703125" style="102" customWidth="1"/>
    <col min="4616" max="4616" width="10.42578125" style="102" customWidth="1"/>
    <col min="4617" max="4617" width="9.140625" style="102"/>
    <col min="4618" max="4621" width="9.42578125" style="102" customWidth="1"/>
    <col min="4622" max="4622" width="10.28515625" style="102" bestFit="1" customWidth="1"/>
    <col min="4623" max="4623" width="10.42578125" style="102" customWidth="1"/>
    <col min="4624" max="4624" width="11.7109375" style="102" customWidth="1"/>
    <col min="4625" max="4625" width="11" style="102" customWidth="1"/>
    <col min="4626" max="4626" width="10.85546875" style="102" customWidth="1"/>
    <col min="4627" max="4627" width="11.42578125" style="102" customWidth="1"/>
    <col min="4628" max="4865" width="9.140625" style="102"/>
    <col min="4866" max="4866" width="57.140625" style="102" customWidth="1"/>
    <col min="4867" max="4867" width="9.42578125" style="102" bestFit="1" customWidth="1"/>
    <col min="4868" max="4868" width="11.42578125" style="102" bestFit="1" customWidth="1"/>
    <col min="4869" max="4869" width="7.28515625" style="102" bestFit="1" customWidth="1"/>
    <col min="4870" max="4870" width="7.85546875" style="102" customWidth="1"/>
    <col min="4871" max="4871" width="1.5703125" style="102" customWidth="1"/>
    <col min="4872" max="4872" width="10.42578125" style="102" customWidth="1"/>
    <col min="4873" max="4873" width="9.140625" style="102"/>
    <col min="4874" max="4877" width="9.42578125" style="102" customWidth="1"/>
    <col min="4878" max="4878" width="10.28515625" style="102" bestFit="1" customWidth="1"/>
    <col min="4879" max="4879" width="10.42578125" style="102" customWidth="1"/>
    <col min="4880" max="4880" width="11.7109375" style="102" customWidth="1"/>
    <col min="4881" max="4881" width="11" style="102" customWidth="1"/>
    <col min="4882" max="4882" width="10.85546875" style="102" customWidth="1"/>
    <col min="4883" max="4883" width="11.42578125" style="102" customWidth="1"/>
    <col min="4884" max="5121" width="9.140625" style="102"/>
    <col min="5122" max="5122" width="57.140625" style="102" customWidth="1"/>
    <col min="5123" max="5123" width="9.42578125" style="102" bestFit="1" customWidth="1"/>
    <col min="5124" max="5124" width="11.42578125" style="102" bestFit="1" customWidth="1"/>
    <col min="5125" max="5125" width="7.28515625" style="102" bestFit="1" customWidth="1"/>
    <col min="5126" max="5126" width="7.85546875" style="102" customWidth="1"/>
    <col min="5127" max="5127" width="1.5703125" style="102" customWidth="1"/>
    <col min="5128" max="5128" width="10.42578125" style="102" customWidth="1"/>
    <col min="5129" max="5129" width="9.140625" style="102"/>
    <col min="5130" max="5133" width="9.42578125" style="102" customWidth="1"/>
    <col min="5134" max="5134" width="10.28515625" style="102" bestFit="1" customWidth="1"/>
    <col min="5135" max="5135" width="10.42578125" style="102" customWidth="1"/>
    <col min="5136" max="5136" width="11.7109375" style="102" customWidth="1"/>
    <col min="5137" max="5137" width="11" style="102" customWidth="1"/>
    <col min="5138" max="5138" width="10.85546875" style="102" customWidth="1"/>
    <col min="5139" max="5139" width="11.42578125" style="102" customWidth="1"/>
    <col min="5140" max="5377" width="9.140625" style="102"/>
    <col min="5378" max="5378" width="57.140625" style="102" customWidth="1"/>
    <col min="5379" max="5379" width="9.42578125" style="102" bestFit="1" customWidth="1"/>
    <col min="5380" max="5380" width="11.42578125" style="102" bestFit="1" customWidth="1"/>
    <col min="5381" max="5381" width="7.28515625" style="102" bestFit="1" customWidth="1"/>
    <col min="5382" max="5382" width="7.85546875" style="102" customWidth="1"/>
    <col min="5383" max="5383" width="1.5703125" style="102" customWidth="1"/>
    <col min="5384" max="5384" width="10.42578125" style="102" customWidth="1"/>
    <col min="5385" max="5385" width="9.140625" style="102"/>
    <col min="5386" max="5389" width="9.42578125" style="102" customWidth="1"/>
    <col min="5390" max="5390" width="10.28515625" style="102" bestFit="1" customWidth="1"/>
    <col min="5391" max="5391" width="10.42578125" style="102" customWidth="1"/>
    <col min="5392" max="5392" width="11.7109375" style="102" customWidth="1"/>
    <col min="5393" max="5393" width="11" style="102" customWidth="1"/>
    <col min="5394" max="5394" width="10.85546875" style="102" customWidth="1"/>
    <col min="5395" max="5395" width="11.42578125" style="102" customWidth="1"/>
    <col min="5396" max="5633" width="9.140625" style="102"/>
    <col min="5634" max="5634" width="57.140625" style="102" customWidth="1"/>
    <col min="5635" max="5635" width="9.42578125" style="102" bestFit="1" customWidth="1"/>
    <col min="5636" max="5636" width="11.42578125" style="102" bestFit="1" customWidth="1"/>
    <col min="5637" max="5637" width="7.28515625" style="102" bestFit="1" customWidth="1"/>
    <col min="5638" max="5638" width="7.85546875" style="102" customWidth="1"/>
    <col min="5639" max="5639" width="1.5703125" style="102" customWidth="1"/>
    <col min="5640" max="5640" width="10.42578125" style="102" customWidth="1"/>
    <col min="5641" max="5641" width="9.140625" style="102"/>
    <col min="5642" max="5645" width="9.42578125" style="102" customWidth="1"/>
    <col min="5646" max="5646" width="10.28515625" style="102" bestFit="1" customWidth="1"/>
    <col min="5647" max="5647" width="10.42578125" style="102" customWidth="1"/>
    <col min="5648" max="5648" width="11.7109375" style="102" customWidth="1"/>
    <col min="5649" max="5649" width="11" style="102" customWidth="1"/>
    <col min="5650" max="5650" width="10.85546875" style="102" customWidth="1"/>
    <col min="5651" max="5651" width="11.42578125" style="102" customWidth="1"/>
    <col min="5652" max="5889" width="9.140625" style="102"/>
    <col min="5890" max="5890" width="57.140625" style="102" customWidth="1"/>
    <col min="5891" max="5891" width="9.42578125" style="102" bestFit="1" customWidth="1"/>
    <col min="5892" max="5892" width="11.42578125" style="102" bestFit="1" customWidth="1"/>
    <col min="5893" max="5893" width="7.28515625" style="102" bestFit="1" customWidth="1"/>
    <col min="5894" max="5894" width="7.85546875" style="102" customWidth="1"/>
    <col min="5895" max="5895" width="1.5703125" style="102" customWidth="1"/>
    <col min="5896" max="5896" width="10.42578125" style="102" customWidth="1"/>
    <col min="5897" max="5897" width="9.140625" style="102"/>
    <col min="5898" max="5901" width="9.42578125" style="102" customWidth="1"/>
    <col min="5902" max="5902" width="10.28515625" style="102" bestFit="1" customWidth="1"/>
    <col min="5903" max="5903" width="10.42578125" style="102" customWidth="1"/>
    <col min="5904" max="5904" width="11.7109375" style="102" customWidth="1"/>
    <col min="5905" max="5905" width="11" style="102" customWidth="1"/>
    <col min="5906" max="5906" width="10.85546875" style="102" customWidth="1"/>
    <col min="5907" max="5907" width="11.42578125" style="102" customWidth="1"/>
    <col min="5908" max="6145" width="9.140625" style="102"/>
    <col min="6146" max="6146" width="57.140625" style="102" customWidth="1"/>
    <col min="6147" max="6147" width="9.42578125" style="102" bestFit="1" customWidth="1"/>
    <col min="6148" max="6148" width="11.42578125" style="102" bestFit="1" customWidth="1"/>
    <col min="6149" max="6149" width="7.28515625" style="102" bestFit="1" customWidth="1"/>
    <col min="6150" max="6150" width="7.85546875" style="102" customWidth="1"/>
    <col min="6151" max="6151" width="1.5703125" style="102" customWidth="1"/>
    <col min="6152" max="6152" width="10.42578125" style="102" customWidth="1"/>
    <col min="6153" max="6153" width="9.140625" style="102"/>
    <col min="6154" max="6157" width="9.42578125" style="102" customWidth="1"/>
    <col min="6158" max="6158" width="10.28515625" style="102" bestFit="1" customWidth="1"/>
    <col min="6159" max="6159" width="10.42578125" style="102" customWidth="1"/>
    <col min="6160" max="6160" width="11.7109375" style="102" customWidth="1"/>
    <col min="6161" max="6161" width="11" style="102" customWidth="1"/>
    <col min="6162" max="6162" width="10.85546875" style="102" customWidth="1"/>
    <col min="6163" max="6163" width="11.42578125" style="102" customWidth="1"/>
    <col min="6164" max="6401" width="9.140625" style="102"/>
    <col min="6402" max="6402" width="57.140625" style="102" customWidth="1"/>
    <col min="6403" max="6403" width="9.42578125" style="102" bestFit="1" customWidth="1"/>
    <col min="6404" max="6404" width="11.42578125" style="102" bestFit="1" customWidth="1"/>
    <col min="6405" max="6405" width="7.28515625" style="102" bestFit="1" customWidth="1"/>
    <col min="6406" max="6406" width="7.85546875" style="102" customWidth="1"/>
    <col min="6407" max="6407" width="1.5703125" style="102" customWidth="1"/>
    <col min="6408" max="6408" width="10.42578125" style="102" customWidth="1"/>
    <col min="6409" max="6409" width="9.140625" style="102"/>
    <col min="6410" max="6413" width="9.42578125" style="102" customWidth="1"/>
    <col min="6414" max="6414" width="10.28515625" style="102" bestFit="1" customWidth="1"/>
    <col min="6415" max="6415" width="10.42578125" style="102" customWidth="1"/>
    <col min="6416" max="6416" width="11.7109375" style="102" customWidth="1"/>
    <col min="6417" max="6417" width="11" style="102" customWidth="1"/>
    <col min="6418" max="6418" width="10.85546875" style="102" customWidth="1"/>
    <col min="6419" max="6419" width="11.42578125" style="102" customWidth="1"/>
    <col min="6420" max="6657" width="9.140625" style="102"/>
    <col min="6658" max="6658" width="57.140625" style="102" customWidth="1"/>
    <col min="6659" max="6659" width="9.42578125" style="102" bestFit="1" customWidth="1"/>
    <col min="6660" max="6660" width="11.42578125" style="102" bestFit="1" customWidth="1"/>
    <col min="6661" max="6661" width="7.28515625" style="102" bestFit="1" customWidth="1"/>
    <col min="6662" max="6662" width="7.85546875" style="102" customWidth="1"/>
    <col min="6663" max="6663" width="1.5703125" style="102" customWidth="1"/>
    <col min="6664" max="6664" width="10.42578125" style="102" customWidth="1"/>
    <col min="6665" max="6665" width="9.140625" style="102"/>
    <col min="6666" max="6669" width="9.42578125" style="102" customWidth="1"/>
    <col min="6670" max="6670" width="10.28515625" style="102" bestFit="1" customWidth="1"/>
    <col min="6671" max="6671" width="10.42578125" style="102" customWidth="1"/>
    <col min="6672" max="6672" width="11.7109375" style="102" customWidth="1"/>
    <col min="6673" max="6673" width="11" style="102" customWidth="1"/>
    <col min="6674" max="6674" width="10.85546875" style="102" customWidth="1"/>
    <col min="6675" max="6675" width="11.42578125" style="102" customWidth="1"/>
    <col min="6676" max="6913" width="9.140625" style="102"/>
    <col min="6914" max="6914" width="57.140625" style="102" customWidth="1"/>
    <col min="6915" max="6915" width="9.42578125" style="102" bestFit="1" customWidth="1"/>
    <col min="6916" max="6916" width="11.42578125" style="102" bestFit="1" customWidth="1"/>
    <col min="6917" max="6917" width="7.28515625" style="102" bestFit="1" customWidth="1"/>
    <col min="6918" max="6918" width="7.85546875" style="102" customWidth="1"/>
    <col min="6919" max="6919" width="1.5703125" style="102" customWidth="1"/>
    <col min="6920" max="6920" width="10.42578125" style="102" customWidth="1"/>
    <col min="6921" max="6921" width="9.140625" style="102"/>
    <col min="6922" max="6925" width="9.42578125" style="102" customWidth="1"/>
    <col min="6926" max="6926" width="10.28515625" style="102" bestFit="1" customWidth="1"/>
    <col min="6927" max="6927" width="10.42578125" style="102" customWidth="1"/>
    <col min="6928" max="6928" width="11.7109375" style="102" customWidth="1"/>
    <col min="6929" max="6929" width="11" style="102" customWidth="1"/>
    <col min="6930" max="6930" width="10.85546875" style="102" customWidth="1"/>
    <col min="6931" max="6931" width="11.42578125" style="102" customWidth="1"/>
    <col min="6932" max="7169" width="9.140625" style="102"/>
    <col min="7170" max="7170" width="57.140625" style="102" customWidth="1"/>
    <col min="7171" max="7171" width="9.42578125" style="102" bestFit="1" customWidth="1"/>
    <col min="7172" max="7172" width="11.42578125" style="102" bestFit="1" customWidth="1"/>
    <col min="7173" max="7173" width="7.28515625" style="102" bestFit="1" customWidth="1"/>
    <col min="7174" max="7174" width="7.85546875" style="102" customWidth="1"/>
    <col min="7175" max="7175" width="1.5703125" style="102" customWidth="1"/>
    <col min="7176" max="7176" width="10.42578125" style="102" customWidth="1"/>
    <col min="7177" max="7177" width="9.140625" style="102"/>
    <col min="7178" max="7181" width="9.42578125" style="102" customWidth="1"/>
    <col min="7182" max="7182" width="10.28515625" style="102" bestFit="1" customWidth="1"/>
    <col min="7183" max="7183" width="10.42578125" style="102" customWidth="1"/>
    <col min="7184" max="7184" width="11.7109375" style="102" customWidth="1"/>
    <col min="7185" max="7185" width="11" style="102" customWidth="1"/>
    <col min="7186" max="7186" width="10.85546875" style="102" customWidth="1"/>
    <col min="7187" max="7187" width="11.42578125" style="102" customWidth="1"/>
    <col min="7188" max="7425" width="9.140625" style="102"/>
    <col min="7426" max="7426" width="57.140625" style="102" customWidth="1"/>
    <col min="7427" max="7427" width="9.42578125" style="102" bestFit="1" customWidth="1"/>
    <col min="7428" max="7428" width="11.42578125" style="102" bestFit="1" customWidth="1"/>
    <col min="7429" max="7429" width="7.28515625" style="102" bestFit="1" customWidth="1"/>
    <col min="7430" max="7430" width="7.85546875" style="102" customWidth="1"/>
    <col min="7431" max="7431" width="1.5703125" style="102" customWidth="1"/>
    <col min="7432" max="7432" width="10.42578125" style="102" customWidth="1"/>
    <col min="7433" max="7433" width="9.140625" style="102"/>
    <col min="7434" max="7437" width="9.42578125" style="102" customWidth="1"/>
    <col min="7438" max="7438" width="10.28515625" style="102" bestFit="1" customWidth="1"/>
    <col min="7439" max="7439" width="10.42578125" style="102" customWidth="1"/>
    <col min="7440" max="7440" width="11.7109375" style="102" customWidth="1"/>
    <col min="7441" max="7441" width="11" style="102" customWidth="1"/>
    <col min="7442" max="7442" width="10.85546875" style="102" customWidth="1"/>
    <col min="7443" max="7443" width="11.42578125" style="102" customWidth="1"/>
    <col min="7444" max="7681" width="9.140625" style="102"/>
    <col min="7682" max="7682" width="57.140625" style="102" customWidth="1"/>
    <col min="7683" max="7683" width="9.42578125" style="102" bestFit="1" customWidth="1"/>
    <col min="7684" max="7684" width="11.42578125" style="102" bestFit="1" customWidth="1"/>
    <col min="7685" max="7685" width="7.28515625" style="102" bestFit="1" customWidth="1"/>
    <col min="7686" max="7686" width="7.85546875" style="102" customWidth="1"/>
    <col min="7687" max="7687" width="1.5703125" style="102" customWidth="1"/>
    <col min="7688" max="7688" width="10.42578125" style="102" customWidth="1"/>
    <col min="7689" max="7689" width="9.140625" style="102"/>
    <col min="7690" max="7693" width="9.42578125" style="102" customWidth="1"/>
    <col min="7694" max="7694" width="10.28515625" style="102" bestFit="1" customWidth="1"/>
    <col min="7695" max="7695" width="10.42578125" style="102" customWidth="1"/>
    <col min="7696" max="7696" width="11.7109375" style="102" customWidth="1"/>
    <col min="7697" max="7697" width="11" style="102" customWidth="1"/>
    <col min="7698" max="7698" width="10.85546875" style="102" customWidth="1"/>
    <col min="7699" max="7699" width="11.42578125" style="102" customWidth="1"/>
    <col min="7700" max="7937" width="9.140625" style="102"/>
    <col min="7938" max="7938" width="57.140625" style="102" customWidth="1"/>
    <col min="7939" max="7939" width="9.42578125" style="102" bestFit="1" customWidth="1"/>
    <col min="7940" max="7940" width="11.42578125" style="102" bestFit="1" customWidth="1"/>
    <col min="7941" max="7941" width="7.28515625" style="102" bestFit="1" customWidth="1"/>
    <col min="7942" max="7942" width="7.85546875" style="102" customWidth="1"/>
    <col min="7943" max="7943" width="1.5703125" style="102" customWidth="1"/>
    <col min="7944" max="7944" width="10.42578125" style="102" customWidth="1"/>
    <col min="7945" max="7945" width="9.140625" style="102"/>
    <col min="7946" max="7949" width="9.42578125" style="102" customWidth="1"/>
    <col min="7950" max="7950" width="10.28515625" style="102" bestFit="1" customWidth="1"/>
    <col min="7951" max="7951" width="10.42578125" style="102" customWidth="1"/>
    <col min="7952" max="7952" width="11.7109375" style="102" customWidth="1"/>
    <col min="7953" max="7953" width="11" style="102" customWidth="1"/>
    <col min="7954" max="7954" width="10.85546875" style="102" customWidth="1"/>
    <col min="7955" max="7955" width="11.42578125" style="102" customWidth="1"/>
    <col min="7956" max="8193" width="9.140625" style="102"/>
    <col min="8194" max="8194" width="57.140625" style="102" customWidth="1"/>
    <col min="8195" max="8195" width="9.42578125" style="102" bestFit="1" customWidth="1"/>
    <col min="8196" max="8196" width="11.42578125" style="102" bestFit="1" customWidth="1"/>
    <col min="8197" max="8197" width="7.28515625" style="102" bestFit="1" customWidth="1"/>
    <col min="8198" max="8198" width="7.85546875" style="102" customWidth="1"/>
    <col min="8199" max="8199" width="1.5703125" style="102" customWidth="1"/>
    <col min="8200" max="8200" width="10.42578125" style="102" customWidth="1"/>
    <col min="8201" max="8201" width="9.140625" style="102"/>
    <col min="8202" max="8205" width="9.42578125" style="102" customWidth="1"/>
    <col min="8206" max="8206" width="10.28515625" style="102" bestFit="1" customWidth="1"/>
    <col min="8207" max="8207" width="10.42578125" style="102" customWidth="1"/>
    <col min="8208" max="8208" width="11.7109375" style="102" customWidth="1"/>
    <col min="8209" max="8209" width="11" style="102" customWidth="1"/>
    <col min="8210" max="8210" width="10.85546875" style="102" customWidth="1"/>
    <col min="8211" max="8211" width="11.42578125" style="102" customWidth="1"/>
    <col min="8212" max="8449" width="9.140625" style="102"/>
    <col min="8450" max="8450" width="57.140625" style="102" customWidth="1"/>
    <col min="8451" max="8451" width="9.42578125" style="102" bestFit="1" customWidth="1"/>
    <col min="8452" max="8452" width="11.42578125" style="102" bestFit="1" customWidth="1"/>
    <col min="8453" max="8453" width="7.28515625" style="102" bestFit="1" customWidth="1"/>
    <col min="8454" max="8454" width="7.85546875" style="102" customWidth="1"/>
    <col min="8455" max="8455" width="1.5703125" style="102" customWidth="1"/>
    <col min="8456" max="8456" width="10.42578125" style="102" customWidth="1"/>
    <col min="8457" max="8457" width="9.140625" style="102"/>
    <col min="8458" max="8461" width="9.42578125" style="102" customWidth="1"/>
    <col min="8462" max="8462" width="10.28515625" style="102" bestFit="1" customWidth="1"/>
    <col min="8463" max="8463" width="10.42578125" style="102" customWidth="1"/>
    <col min="8464" max="8464" width="11.7109375" style="102" customWidth="1"/>
    <col min="8465" max="8465" width="11" style="102" customWidth="1"/>
    <col min="8466" max="8466" width="10.85546875" style="102" customWidth="1"/>
    <col min="8467" max="8467" width="11.42578125" style="102" customWidth="1"/>
    <col min="8468" max="8705" width="9.140625" style="102"/>
    <col min="8706" max="8706" width="57.140625" style="102" customWidth="1"/>
    <col min="8707" max="8707" width="9.42578125" style="102" bestFit="1" customWidth="1"/>
    <col min="8708" max="8708" width="11.42578125" style="102" bestFit="1" customWidth="1"/>
    <col min="8709" max="8709" width="7.28515625" style="102" bestFit="1" customWidth="1"/>
    <col min="8710" max="8710" width="7.85546875" style="102" customWidth="1"/>
    <col min="8711" max="8711" width="1.5703125" style="102" customWidth="1"/>
    <col min="8712" max="8712" width="10.42578125" style="102" customWidth="1"/>
    <col min="8713" max="8713" width="9.140625" style="102"/>
    <col min="8714" max="8717" width="9.42578125" style="102" customWidth="1"/>
    <col min="8718" max="8718" width="10.28515625" style="102" bestFit="1" customWidth="1"/>
    <col min="8719" max="8719" width="10.42578125" style="102" customWidth="1"/>
    <col min="8720" max="8720" width="11.7109375" style="102" customWidth="1"/>
    <col min="8721" max="8721" width="11" style="102" customWidth="1"/>
    <col min="8722" max="8722" width="10.85546875" style="102" customWidth="1"/>
    <col min="8723" max="8723" width="11.42578125" style="102" customWidth="1"/>
    <col min="8724" max="8961" width="9.140625" style="102"/>
    <col min="8962" max="8962" width="57.140625" style="102" customWidth="1"/>
    <col min="8963" max="8963" width="9.42578125" style="102" bestFit="1" customWidth="1"/>
    <col min="8964" max="8964" width="11.42578125" style="102" bestFit="1" customWidth="1"/>
    <col min="8965" max="8965" width="7.28515625" style="102" bestFit="1" customWidth="1"/>
    <col min="8966" max="8966" width="7.85546875" style="102" customWidth="1"/>
    <col min="8967" max="8967" width="1.5703125" style="102" customWidth="1"/>
    <col min="8968" max="8968" width="10.42578125" style="102" customWidth="1"/>
    <col min="8969" max="8969" width="9.140625" style="102"/>
    <col min="8970" max="8973" width="9.42578125" style="102" customWidth="1"/>
    <col min="8974" max="8974" width="10.28515625" style="102" bestFit="1" customWidth="1"/>
    <col min="8975" max="8975" width="10.42578125" style="102" customWidth="1"/>
    <col min="8976" max="8976" width="11.7109375" style="102" customWidth="1"/>
    <col min="8977" max="8977" width="11" style="102" customWidth="1"/>
    <col min="8978" max="8978" width="10.85546875" style="102" customWidth="1"/>
    <col min="8979" max="8979" width="11.42578125" style="102" customWidth="1"/>
    <col min="8980" max="9217" width="9.140625" style="102"/>
    <col min="9218" max="9218" width="57.140625" style="102" customWidth="1"/>
    <col min="9219" max="9219" width="9.42578125" style="102" bestFit="1" customWidth="1"/>
    <col min="9220" max="9220" width="11.42578125" style="102" bestFit="1" customWidth="1"/>
    <col min="9221" max="9221" width="7.28515625" style="102" bestFit="1" customWidth="1"/>
    <col min="9222" max="9222" width="7.85546875" style="102" customWidth="1"/>
    <col min="9223" max="9223" width="1.5703125" style="102" customWidth="1"/>
    <col min="9224" max="9224" width="10.42578125" style="102" customWidth="1"/>
    <col min="9225" max="9225" width="9.140625" style="102"/>
    <col min="9226" max="9229" width="9.42578125" style="102" customWidth="1"/>
    <col min="9230" max="9230" width="10.28515625" style="102" bestFit="1" customWidth="1"/>
    <col min="9231" max="9231" width="10.42578125" style="102" customWidth="1"/>
    <col min="9232" max="9232" width="11.7109375" style="102" customWidth="1"/>
    <col min="9233" max="9233" width="11" style="102" customWidth="1"/>
    <col min="9234" max="9234" width="10.85546875" style="102" customWidth="1"/>
    <col min="9235" max="9235" width="11.42578125" style="102" customWidth="1"/>
    <col min="9236" max="9473" width="9.140625" style="102"/>
    <col min="9474" max="9474" width="57.140625" style="102" customWidth="1"/>
    <col min="9475" max="9475" width="9.42578125" style="102" bestFit="1" customWidth="1"/>
    <col min="9476" max="9476" width="11.42578125" style="102" bestFit="1" customWidth="1"/>
    <col min="9477" max="9477" width="7.28515625" style="102" bestFit="1" customWidth="1"/>
    <col min="9478" max="9478" width="7.85546875" style="102" customWidth="1"/>
    <col min="9479" max="9479" width="1.5703125" style="102" customWidth="1"/>
    <col min="9480" max="9480" width="10.42578125" style="102" customWidth="1"/>
    <col min="9481" max="9481" width="9.140625" style="102"/>
    <col min="9482" max="9485" width="9.42578125" style="102" customWidth="1"/>
    <col min="9486" max="9486" width="10.28515625" style="102" bestFit="1" customWidth="1"/>
    <col min="9487" max="9487" width="10.42578125" style="102" customWidth="1"/>
    <col min="9488" max="9488" width="11.7109375" style="102" customWidth="1"/>
    <col min="9489" max="9489" width="11" style="102" customWidth="1"/>
    <col min="9490" max="9490" width="10.85546875" style="102" customWidth="1"/>
    <col min="9491" max="9491" width="11.42578125" style="102" customWidth="1"/>
    <col min="9492" max="9729" width="9.140625" style="102"/>
    <col min="9730" max="9730" width="57.140625" style="102" customWidth="1"/>
    <col min="9731" max="9731" width="9.42578125" style="102" bestFit="1" customWidth="1"/>
    <col min="9732" max="9732" width="11.42578125" style="102" bestFit="1" customWidth="1"/>
    <col min="9733" max="9733" width="7.28515625" style="102" bestFit="1" customWidth="1"/>
    <col min="9734" max="9734" width="7.85546875" style="102" customWidth="1"/>
    <col min="9735" max="9735" width="1.5703125" style="102" customWidth="1"/>
    <col min="9736" max="9736" width="10.42578125" style="102" customWidth="1"/>
    <col min="9737" max="9737" width="9.140625" style="102"/>
    <col min="9738" max="9741" width="9.42578125" style="102" customWidth="1"/>
    <col min="9742" max="9742" width="10.28515625" style="102" bestFit="1" customWidth="1"/>
    <col min="9743" max="9743" width="10.42578125" style="102" customWidth="1"/>
    <col min="9744" max="9744" width="11.7109375" style="102" customWidth="1"/>
    <col min="9745" max="9745" width="11" style="102" customWidth="1"/>
    <col min="9746" max="9746" width="10.85546875" style="102" customWidth="1"/>
    <col min="9747" max="9747" width="11.42578125" style="102" customWidth="1"/>
    <col min="9748" max="9985" width="9.140625" style="102"/>
    <col min="9986" max="9986" width="57.140625" style="102" customWidth="1"/>
    <col min="9987" max="9987" width="9.42578125" style="102" bestFit="1" customWidth="1"/>
    <col min="9988" max="9988" width="11.42578125" style="102" bestFit="1" customWidth="1"/>
    <col min="9989" max="9989" width="7.28515625" style="102" bestFit="1" customWidth="1"/>
    <col min="9990" max="9990" width="7.85546875" style="102" customWidth="1"/>
    <col min="9991" max="9991" width="1.5703125" style="102" customWidth="1"/>
    <col min="9992" max="9992" width="10.42578125" style="102" customWidth="1"/>
    <col min="9993" max="9993" width="9.140625" style="102"/>
    <col min="9994" max="9997" width="9.42578125" style="102" customWidth="1"/>
    <col min="9998" max="9998" width="10.28515625" style="102" bestFit="1" customWidth="1"/>
    <col min="9999" max="9999" width="10.42578125" style="102" customWidth="1"/>
    <col min="10000" max="10000" width="11.7109375" style="102" customWidth="1"/>
    <col min="10001" max="10001" width="11" style="102" customWidth="1"/>
    <col min="10002" max="10002" width="10.85546875" style="102" customWidth="1"/>
    <col min="10003" max="10003" width="11.42578125" style="102" customWidth="1"/>
    <col min="10004" max="10241" width="9.140625" style="102"/>
    <col min="10242" max="10242" width="57.140625" style="102" customWidth="1"/>
    <col min="10243" max="10243" width="9.42578125" style="102" bestFit="1" customWidth="1"/>
    <col min="10244" max="10244" width="11.42578125" style="102" bestFit="1" customWidth="1"/>
    <col min="10245" max="10245" width="7.28515625" style="102" bestFit="1" customWidth="1"/>
    <col min="10246" max="10246" width="7.85546875" style="102" customWidth="1"/>
    <col min="10247" max="10247" width="1.5703125" style="102" customWidth="1"/>
    <col min="10248" max="10248" width="10.42578125" style="102" customWidth="1"/>
    <col min="10249" max="10249" width="9.140625" style="102"/>
    <col min="10250" max="10253" width="9.42578125" style="102" customWidth="1"/>
    <col min="10254" max="10254" width="10.28515625" style="102" bestFit="1" customWidth="1"/>
    <col min="10255" max="10255" width="10.42578125" style="102" customWidth="1"/>
    <col min="10256" max="10256" width="11.7109375" style="102" customWidth="1"/>
    <col min="10257" max="10257" width="11" style="102" customWidth="1"/>
    <col min="10258" max="10258" width="10.85546875" style="102" customWidth="1"/>
    <col min="10259" max="10259" width="11.42578125" style="102" customWidth="1"/>
    <col min="10260" max="10497" width="9.140625" style="102"/>
    <col min="10498" max="10498" width="57.140625" style="102" customWidth="1"/>
    <col min="10499" max="10499" width="9.42578125" style="102" bestFit="1" customWidth="1"/>
    <col min="10500" max="10500" width="11.42578125" style="102" bestFit="1" customWidth="1"/>
    <col min="10501" max="10501" width="7.28515625" style="102" bestFit="1" customWidth="1"/>
    <col min="10502" max="10502" width="7.85546875" style="102" customWidth="1"/>
    <col min="10503" max="10503" width="1.5703125" style="102" customWidth="1"/>
    <col min="10504" max="10504" width="10.42578125" style="102" customWidth="1"/>
    <col min="10505" max="10505" width="9.140625" style="102"/>
    <col min="10506" max="10509" width="9.42578125" style="102" customWidth="1"/>
    <col min="10510" max="10510" width="10.28515625" style="102" bestFit="1" customWidth="1"/>
    <col min="10511" max="10511" width="10.42578125" style="102" customWidth="1"/>
    <col min="10512" max="10512" width="11.7109375" style="102" customWidth="1"/>
    <col min="10513" max="10513" width="11" style="102" customWidth="1"/>
    <col min="10514" max="10514" width="10.85546875" style="102" customWidth="1"/>
    <col min="10515" max="10515" width="11.42578125" style="102" customWidth="1"/>
    <col min="10516" max="10753" width="9.140625" style="102"/>
    <col min="10754" max="10754" width="57.140625" style="102" customWidth="1"/>
    <col min="10755" max="10755" width="9.42578125" style="102" bestFit="1" customWidth="1"/>
    <col min="10756" max="10756" width="11.42578125" style="102" bestFit="1" customWidth="1"/>
    <col min="10757" max="10757" width="7.28515625" style="102" bestFit="1" customWidth="1"/>
    <col min="10758" max="10758" width="7.85546875" style="102" customWidth="1"/>
    <col min="10759" max="10759" width="1.5703125" style="102" customWidth="1"/>
    <col min="10760" max="10760" width="10.42578125" style="102" customWidth="1"/>
    <col min="10761" max="10761" width="9.140625" style="102"/>
    <col min="10762" max="10765" width="9.42578125" style="102" customWidth="1"/>
    <col min="10766" max="10766" width="10.28515625" style="102" bestFit="1" customWidth="1"/>
    <col min="10767" max="10767" width="10.42578125" style="102" customWidth="1"/>
    <col min="10768" max="10768" width="11.7109375" style="102" customWidth="1"/>
    <col min="10769" max="10769" width="11" style="102" customWidth="1"/>
    <col min="10770" max="10770" width="10.85546875" style="102" customWidth="1"/>
    <col min="10771" max="10771" width="11.42578125" style="102" customWidth="1"/>
    <col min="10772" max="11009" width="9.140625" style="102"/>
    <col min="11010" max="11010" width="57.140625" style="102" customWidth="1"/>
    <col min="11011" max="11011" width="9.42578125" style="102" bestFit="1" customWidth="1"/>
    <col min="11012" max="11012" width="11.42578125" style="102" bestFit="1" customWidth="1"/>
    <col min="11013" max="11013" width="7.28515625" style="102" bestFit="1" customWidth="1"/>
    <col min="11014" max="11014" width="7.85546875" style="102" customWidth="1"/>
    <col min="11015" max="11015" width="1.5703125" style="102" customWidth="1"/>
    <col min="11016" max="11016" width="10.42578125" style="102" customWidth="1"/>
    <col min="11017" max="11017" width="9.140625" style="102"/>
    <col min="11018" max="11021" width="9.42578125" style="102" customWidth="1"/>
    <col min="11022" max="11022" width="10.28515625" style="102" bestFit="1" customWidth="1"/>
    <col min="11023" max="11023" width="10.42578125" style="102" customWidth="1"/>
    <col min="11024" max="11024" width="11.7109375" style="102" customWidth="1"/>
    <col min="11025" max="11025" width="11" style="102" customWidth="1"/>
    <col min="11026" max="11026" width="10.85546875" style="102" customWidth="1"/>
    <col min="11027" max="11027" width="11.42578125" style="102" customWidth="1"/>
    <col min="11028" max="11265" width="9.140625" style="102"/>
    <col min="11266" max="11266" width="57.140625" style="102" customWidth="1"/>
    <col min="11267" max="11267" width="9.42578125" style="102" bestFit="1" customWidth="1"/>
    <col min="11268" max="11268" width="11.42578125" style="102" bestFit="1" customWidth="1"/>
    <col min="11269" max="11269" width="7.28515625" style="102" bestFit="1" customWidth="1"/>
    <col min="11270" max="11270" width="7.85546875" style="102" customWidth="1"/>
    <col min="11271" max="11271" width="1.5703125" style="102" customWidth="1"/>
    <col min="11272" max="11272" width="10.42578125" style="102" customWidth="1"/>
    <col min="11273" max="11273" width="9.140625" style="102"/>
    <col min="11274" max="11277" width="9.42578125" style="102" customWidth="1"/>
    <col min="11278" max="11278" width="10.28515625" style="102" bestFit="1" customWidth="1"/>
    <col min="11279" max="11279" width="10.42578125" style="102" customWidth="1"/>
    <col min="11280" max="11280" width="11.7109375" style="102" customWidth="1"/>
    <col min="11281" max="11281" width="11" style="102" customWidth="1"/>
    <col min="11282" max="11282" width="10.85546875" style="102" customWidth="1"/>
    <col min="11283" max="11283" width="11.42578125" style="102" customWidth="1"/>
    <col min="11284" max="11521" width="9.140625" style="102"/>
    <col min="11522" max="11522" width="57.140625" style="102" customWidth="1"/>
    <col min="11523" max="11523" width="9.42578125" style="102" bestFit="1" customWidth="1"/>
    <col min="11524" max="11524" width="11.42578125" style="102" bestFit="1" customWidth="1"/>
    <col min="11525" max="11525" width="7.28515625" style="102" bestFit="1" customWidth="1"/>
    <col min="11526" max="11526" width="7.85546875" style="102" customWidth="1"/>
    <col min="11527" max="11527" width="1.5703125" style="102" customWidth="1"/>
    <col min="11528" max="11528" width="10.42578125" style="102" customWidth="1"/>
    <col min="11529" max="11529" width="9.140625" style="102"/>
    <col min="11530" max="11533" width="9.42578125" style="102" customWidth="1"/>
    <col min="11534" max="11534" width="10.28515625" style="102" bestFit="1" customWidth="1"/>
    <col min="11535" max="11535" width="10.42578125" style="102" customWidth="1"/>
    <col min="11536" max="11536" width="11.7109375" style="102" customWidth="1"/>
    <col min="11537" max="11537" width="11" style="102" customWidth="1"/>
    <col min="11538" max="11538" width="10.85546875" style="102" customWidth="1"/>
    <col min="11539" max="11539" width="11.42578125" style="102" customWidth="1"/>
    <col min="11540" max="11777" width="9.140625" style="102"/>
    <col min="11778" max="11778" width="57.140625" style="102" customWidth="1"/>
    <col min="11779" max="11779" width="9.42578125" style="102" bestFit="1" customWidth="1"/>
    <col min="11780" max="11780" width="11.42578125" style="102" bestFit="1" customWidth="1"/>
    <col min="11781" max="11781" width="7.28515625" style="102" bestFit="1" customWidth="1"/>
    <col min="11782" max="11782" width="7.85546875" style="102" customWidth="1"/>
    <col min="11783" max="11783" width="1.5703125" style="102" customWidth="1"/>
    <col min="11784" max="11784" width="10.42578125" style="102" customWidth="1"/>
    <col min="11785" max="11785" width="9.140625" style="102"/>
    <col min="11786" max="11789" width="9.42578125" style="102" customWidth="1"/>
    <col min="11790" max="11790" width="10.28515625" style="102" bestFit="1" customWidth="1"/>
    <col min="11791" max="11791" width="10.42578125" style="102" customWidth="1"/>
    <col min="11792" max="11792" width="11.7109375" style="102" customWidth="1"/>
    <col min="11793" max="11793" width="11" style="102" customWidth="1"/>
    <col min="11794" max="11794" width="10.85546875" style="102" customWidth="1"/>
    <col min="11795" max="11795" width="11.42578125" style="102" customWidth="1"/>
    <col min="11796" max="12033" width="9.140625" style="102"/>
    <col min="12034" max="12034" width="57.140625" style="102" customWidth="1"/>
    <col min="12035" max="12035" width="9.42578125" style="102" bestFit="1" customWidth="1"/>
    <col min="12036" max="12036" width="11.42578125" style="102" bestFit="1" customWidth="1"/>
    <col min="12037" max="12037" width="7.28515625" style="102" bestFit="1" customWidth="1"/>
    <col min="12038" max="12038" width="7.85546875" style="102" customWidth="1"/>
    <col min="12039" max="12039" width="1.5703125" style="102" customWidth="1"/>
    <col min="12040" max="12040" width="10.42578125" style="102" customWidth="1"/>
    <col min="12041" max="12041" width="9.140625" style="102"/>
    <col min="12042" max="12045" width="9.42578125" style="102" customWidth="1"/>
    <col min="12046" max="12046" width="10.28515625" style="102" bestFit="1" customWidth="1"/>
    <col min="12047" max="12047" width="10.42578125" style="102" customWidth="1"/>
    <col min="12048" max="12048" width="11.7109375" style="102" customWidth="1"/>
    <col min="12049" max="12049" width="11" style="102" customWidth="1"/>
    <col min="12050" max="12050" width="10.85546875" style="102" customWidth="1"/>
    <col min="12051" max="12051" width="11.42578125" style="102" customWidth="1"/>
    <col min="12052" max="12289" width="9.140625" style="102"/>
    <col min="12290" max="12290" width="57.140625" style="102" customWidth="1"/>
    <col min="12291" max="12291" width="9.42578125" style="102" bestFit="1" customWidth="1"/>
    <col min="12292" max="12292" width="11.42578125" style="102" bestFit="1" customWidth="1"/>
    <col min="12293" max="12293" width="7.28515625" style="102" bestFit="1" customWidth="1"/>
    <col min="12294" max="12294" width="7.85546875" style="102" customWidth="1"/>
    <col min="12295" max="12295" width="1.5703125" style="102" customWidth="1"/>
    <col min="12296" max="12296" width="10.42578125" style="102" customWidth="1"/>
    <col min="12297" max="12297" width="9.140625" style="102"/>
    <col min="12298" max="12301" width="9.42578125" style="102" customWidth="1"/>
    <col min="12302" max="12302" width="10.28515625" style="102" bestFit="1" customWidth="1"/>
    <col min="12303" max="12303" width="10.42578125" style="102" customWidth="1"/>
    <col min="12304" max="12304" width="11.7109375" style="102" customWidth="1"/>
    <col min="12305" max="12305" width="11" style="102" customWidth="1"/>
    <col min="12306" max="12306" width="10.85546875" style="102" customWidth="1"/>
    <col min="12307" max="12307" width="11.42578125" style="102" customWidth="1"/>
    <col min="12308" max="12545" width="9.140625" style="102"/>
    <col min="12546" max="12546" width="57.140625" style="102" customWidth="1"/>
    <col min="12547" max="12547" width="9.42578125" style="102" bestFit="1" customWidth="1"/>
    <col min="12548" max="12548" width="11.42578125" style="102" bestFit="1" customWidth="1"/>
    <col min="12549" max="12549" width="7.28515625" style="102" bestFit="1" customWidth="1"/>
    <col min="12550" max="12550" width="7.85546875" style="102" customWidth="1"/>
    <col min="12551" max="12551" width="1.5703125" style="102" customWidth="1"/>
    <col min="12552" max="12552" width="10.42578125" style="102" customWidth="1"/>
    <col min="12553" max="12553" width="9.140625" style="102"/>
    <col min="12554" max="12557" width="9.42578125" style="102" customWidth="1"/>
    <col min="12558" max="12558" width="10.28515625" style="102" bestFit="1" customWidth="1"/>
    <col min="12559" max="12559" width="10.42578125" style="102" customWidth="1"/>
    <col min="12560" max="12560" width="11.7109375" style="102" customWidth="1"/>
    <col min="12561" max="12561" width="11" style="102" customWidth="1"/>
    <col min="12562" max="12562" width="10.85546875" style="102" customWidth="1"/>
    <col min="12563" max="12563" width="11.42578125" style="102" customWidth="1"/>
    <col min="12564" max="12801" width="9.140625" style="102"/>
    <col min="12802" max="12802" width="57.140625" style="102" customWidth="1"/>
    <col min="12803" max="12803" width="9.42578125" style="102" bestFit="1" customWidth="1"/>
    <col min="12804" max="12804" width="11.42578125" style="102" bestFit="1" customWidth="1"/>
    <col min="12805" max="12805" width="7.28515625" style="102" bestFit="1" customWidth="1"/>
    <col min="12806" max="12806" width="7.85546875" style="102" customWidth="1"/>
    <col min="12807" max="12807" width="1.5703125" style="102" customWidth="1"/>
    <col min="12808" max="12808" width="10.42578125" style="102" customWidth="1"/>
    <col min="12809" max="12809" width="9.140625" style="102"/>
    <col min="12810" max="12813" width="9.42578125" style="102" customWidth="1"/>
    <col min="12814" max="12814" width="10.28515625" style="102" bestFit="1" customWidth="1"/>
    <col min="12815" max="12815" width="10.42578125" style="102" customWidth="1"/>
    <col min="12816" max="12816" width="11.7109375" style="102" customWidth="1"/>
    <col min="12817" max="12817" width="11" style="102" customWidth="1"/>
    <col min="12818" max="12818" width="10.85546875" style="102" customWidth="1"/>
    <col min="12819" max="12819" width="11.42578125" style="102" customWidth="1"/>
    <col min="12820" max="13057" width="9.140625" style="102"/>
    <col min="13058" max="13058" width="57.140625" style="102" customWidth="1"/>
    <col min="13059" max="13059" width="9.42578125" style="102" bestFit="1" customWidth="1"/>
    <col min="13060" max="13060" width="11.42578125" style="102" bestFit="1" customWidth="1"/>
    <col min="13061" max="13061" width="7.28515625" style="102" bestFit="1" customWidth="1"/>
    <col min="13062" max="13062" width="7.85546875" style="102" customWidth="1"/>
    <col min="13063" max="13063" width="1.5703125" style="102" customWidth="1"/>
    <col min="13064" max="13064" width="10.42578125" style="102" customWidth="1"/>
    <col min="13065" max="13065" width="9.140625" style="102"/>
    <col min="13066" max="13069" width="9.42578125" style="102" customWidth="1"/>
    <col min="13070" max="13070" width="10.28515625" style="102" bestFit="1" customWidth="1"/>
    <col min="13071" max="13071" width="10.42578125" style="102" customWidth="1"/>
    <col min="13072" max="13072" width="11.7109375" style="102" customWidth="1"/>
    <col min="13073" max="13073" width="11" style="102" customWidth="1"/>
    <col min="13074" max="13074" width="10.85546875" style="102" customWidth="1"/>
    <col min="13075" max="13075" width="11.42578125" style="102" customWidth="1"/>
    <col min="13076" max="13313" width="9.140625" style="102"/>
    <col min="13314" max="13314" width="57.140625" style="102" customWidth="1"/>
    <col min="13315" max="13315" width="9.42578125" style="102" bestFit="1" customWidth="1"/>
    <col min="13316" max="13316" width="11.42578125" style="102" bestFit="1" customWidth="1"/>
    <col min="13317" max="13317" width="7.28515625" style="102" bestFit="1" customWidth="1"/>
    <col min="13318" max="13318" width="7.85546875" style="102" customWidth="1"/>
    <col min="13319" max="13319" width="1.5703125" style="102" customWidth="1"/>
    <col min="13320" max="13320" width="10.42578125" style="102" customWidth="1"/>
    <col min="13321" max="13321" width="9.140625" style="102"/>
    <col min="13322" max="13325" width="9.42578125" style="102" customWidth="1"/>
    <col min="13326" max="13326" width="10.28515625" style="102" bestFit="1" customWidth="1"/>
    <col min="13327" max="13327" width="10.42578125" style="102" customWidth="1"/>
    <col min="13328" max="13328" width="11.7109375" style="102" customWidth="1"/>
    <col min="13329" max="13329" width="11" style="102" customWidth="1"/>
    <col min="13330" max="13330" width="10.85546875" style="102" customWidth="1"/>
    <col min="13331" max="13331" width="11.42578125" style="102" customWidth="1"/>
    <col min="13332" max="13569" width="9.140625" style="102"/>
    <col min="13570" max="13570" width="57.140625" style="102" customWidth="1"/>
    <col min="13571" max="13571" width="9.42578125" style="102" bestFit="1" customWidth="1"/>
    <col min="13572" max="13572" width="11.42578125" style="102" bestFit="1" customWidth="1"/>
    <col min="13573" max="13573" width="7.28515625" style="102" bestFit="1" customWidth="1"/>
    <col min="13574" max="13574" width="7.85546875" style="102" customWidth="1"/>
    <col min="13575" max="13575" width="1.5703125" style="102" customWidth="1"/>
    <col min="13576" max="13576" width="10.42578125" style="102" customWidth="1"/>
    <col min="13577" max="13577" width="9.140625" style="102"/>
    <col min="13578" max="13581" width="9.42578125" style="102" customWidth="1"/>
    <col min="13582" max="13582" width="10.28515625" style="102" bestFit="1" customWidth="1"/>
    <col min="13583" max="13583" width="10.42578125" style="102" customWidth="1"/>
    <col min="13584" max="13584" width="11.7109375" style="102" customWidth="1"/>
    <col min="13585" max="13585" width="11" style="102" customWidth="1"/>
    <col min="13586" max="13586" width="10.85546875" style="102" customWidth="1"/>
    <col min="13587" max="13587" width="11.42578125" style="102" customWidth="1"/>
    <col min="13588" max="13825" width="9.140625" style="102"/>
    <col min="13826" max="13826" width="57.140625" style="102" customWidth="1"/>
    <col min="13827" max="13827" width="9.42578125" style="102" bestFit="1" customWidth="1"/>
    <col min="13828" max="13828" width="11.42578125" style="102" bestFit="1" customWidth="1"/>
    <col min="13829" max="13829" width="7.28515625" style="102" bestFit="1" customWidth="1"/>
    <col min="13830" max="13830" width="7.85546875" style="102" customWidth="1"/>
    <col min="13831" max="13831" width="1.5703125" style="102" customWidth="1"/>
    <col min="13832" max="13832" width="10.42578125" style="102" customWidth="1"/>
    <col min="13833" max="13833" width="9.140625" style="102"/>
    <col min="13834" max="13837" width="9.42578125" style="102" customWidth="1"/>
    <col min="13838" max="13838" width="10.28515625" style="102" bestFit="1" customWidth="1"/>
    <col min="13839" max="13839" width="10.42578125" style="102" customWidth="1"/>
    <col min="13840" max="13840" width="11.7109375" style="102" customWidth="1"/>
    <col min="13841" max="13841" width="11" style="102" customWidth="1"/>
    <col min="13842" max="13842" width="10.85546875" style="102" customWidth="1"/>
    <col min="13843" max="13843" width="11.42578125" style="102" customWidth="1"/>
    <col min="13844" max="14081" width="9.140625" style="102"/>
    <col min="14082" max="14082" width="57.140625" style="102" customWidth="1"/>
    <col min="14083" max="14083" width="9.42578125" style="102" bestFit="1" customWidth="1"/>
    <col min="14084" max="14084" width="11.42578125" style="102" bestFit="1" customWidth="1"/>
    <col min="14085" max="14085" width="7.28515625" style="102" bestFit="1" customWidth="1"/>
    <col min="14086" max="14086" width="7.85546875" style="102" customWidth="1"/>
    <col min="14087" max="14087" width="1.5703125" style="102" customWidth="1"/>
    <col min="14088" max="14088" width="10.42578125" style="102" customWidth="1"/>
    <col min="14089" max="14089" width="9.140625" style="102"/>
    <col min="14090" max="14093" width="9.42578125" style="102" customWidth="1"/>
    <col min="14094" max="14094" width="10.28515625" style="102" bestFit="1" customWidth="1"/>
    <col min="14095" max="14095" width="10.42578125" style="102" customWidth="1"/>
    <col min="14096" max="14096" width="11.7109375" style="102" customWidth="1"/>
    <col min="14097" max="14097" width="11" style="102" customWidth="1"/>
    <col min="14098" max="14098" width="10.85546875" style="102" customWidth="1"/>
    <col min="14099" max="14099" width="11.42578125" style="102" customWidth="1"/>
    <col min="14100" max="14337" width="9.140625" style="102"/>
    <col min="14338" max="14338" width="57.140625" style="102" customWidth="1"/>
    <col min="14339" max="14339" width="9.42578125" style="102" bestFit="1" customWidth="1"/>
    <col min="14340" max="14340" width="11.42578125" style="102" bestFit="1" customWidth="1"/>
    <col min="14341" max="14341" width="7.28515625" style="102" bestFit="1" customWidth="1"/>
    <col min="14342" max="14342" width="7.85546875" style="102" customWidth="1"/>
    <col min="14343" max="14343" width="1.5703125" style="102" customWidth="1"/>
    <col min="14344" max="14344" width="10.42578125" style="102" customWidth="1"/>
    <col min="14345" max="14345" width="9.140625" style="102"/>
    <col min="14346" max="14349" width="9.42578125" style="102" customWidth="1"/>
    <col min="14350" max="14350" width="10.28515625" style="102" bestFit="1" customWidth="1"/>
    <col min="14351" max="14351" width="10.42578125" style="102" customWidth="1"/>
    <col min="14352" max="14352" width="11.7109375" style="102" customWidth="1"/>
    <col min="14353" max="14353" width="11" style="102" customWidth="1"/>
    <col min="14354" max="14354" width="10.85546875" style="102" customWidth="1"/>
    <col min="14355" max="14355" width="11.42578125" style="102" customWidth="1"/>
    <col min="14356" max="14593" width="9.140625" style="102"/>
    <col min="14594" max="14594" width="57.140625" style="102" customWidth="1"/>
    <col min="14595" max="14595" width="9.42578125" style="102" bestFit="1" customWidth="1"/>
    <col min="14596" max="14596" width="11.42578125" style="102" bestFit="1" customWidth="1"/>
    <col min="14597" max="14597" width="7.28515625" style="102" bestFit="1" customWidth="1"/>
    <col min="14598" max="14598" width="7.85546875" style="102" customWidth="1"/>
    <col min="14599" max="14599" width="1.5703125" style="102" customWidth="1"/>
    <col min="14600" max="14600" width="10.42578125" style="102" customWidth="1"/>
    <col min="14601" max="14601" width="9.140625" style="102"/>
    <col min="14602" max="14605" width="9.42578125" style="102" customWidth="1"/>
    <col min="14606" max="14606" width="10.28515625" style="102" bestFit="1" customWidth="1"/>
    <col min="14607" max="14607" width="10.42578125" style="102" customWidth="1"/>
    <col min="14608" max="14608" width="11.7109375" style="102" customWidth="1"/>
    <col min="14609" max="14609" width="11" style="102" customWidth="1"/>
    <col min="14610" max="14610" width="10.85546875" style="102" customWidth="1"/>
    <col min="14611" max="14611" width="11.42578125" style="102" customWidth="1"/>
    <col min="14612" max="14849" width="9.140625" style="102"/>
    <col min="14850" max="14850" width="57.140625" style="102" customWidth="1"/>
    <col min="14851" max="14851" width="9.42578125" style="102" bestFit="1" customWidth="1"/>
    <col min="14852" max="14852" width="11.42578125" style="102" bestFit="1" customWidth="1"/>
    <col min="14853" max="14853" width="7.28515625" style="102" bestFit="1" customWidth="1"/>
    <col min="14854" max="14854" width="7.85546875" style="102" customWidth="1"/>
    <col min="14855" max="14855" width="1.5703125" style="102" customWidth="1"/>
    <col min="14856" max="14856" width="10.42578125" style="102" customWidth="1"/>
    <col min="14857" max="14857" width="9.140625" style="102"/>
    <col min="14858" max="14861" width="9.42578125" style="102" customWidth="1"/>
    <col min="14862" max="14862" width="10.28515625" style="102" bestFit="1" customWidth="1"/>
    <col min="14863" max="14863" width="10.42578125" style="102" customWidth="1"/>
    <col min="14864" max="14864" width="11.7109375" style="102" customWidth="1"/>
    <col min="14865" max="14865" width="11" style="102" customWidth="1"/>
    <col min="14866" max="14866" width="10.85546875" style="102" customWidth="1"/>
    <col min="14867" max="14867" width="11.42578125" style="102" customWidth="1"/>
    <col min="14868" max="15105" width="9.140625" style="102"/>
    <col min="15106" max="15106" width="57.140625" style="102" customWidth="1"/>
    <col min="15107" max="15107" width="9.42578125" style="102" bestFit="1" customWidth="1"/>
    <col min="15108" max="15108" width="11.42578125" style="102" bestFit="1" customWidth="1"/>
    <col min="15109" max="15109" width="7.28515625" style="102" bestFit="1" customWidth="1"/>
    <col min="15110" max="15110" width="7.85546875" style="102" customWidth="1"/>
    <col min="15111" max="15111" width="1.5703125" style="102" customWidth="1"/>
    <col min="15112" max="15112" width="10.42578125" style="102" customWidth="1"/>
    <col min="15113" max="15113" width="9.140625" style="102"/>
    <col min="15114" max="15117" width="9.42578125" style="102" customWidth="1"/>
    <col min="15118" max="15118" width="10.28515625" style="102" bestFit="1" customWidth="1"/>
    <col min="15119" max="15119" width="10.42578125" style="102" customWidth="1"/>
    <col min="15120" max="15120" width="11.7109375" style="102" customWidth="1"/>
    <col min="15121" max="15121" width="11" style="102" customWidth="1"/>
    <col min="15122" max="15122" width="10.85546875" style="102" customWidth="1"/>
    <col min="15123" max="15123" width="11.42578125" style="102" customWidth="1"/>
    <col min="15124" max="15361" width="9.140625" style="102"/>
    <col min="15362" max="15362" width="57.140625" style="102" customWidth="1"/>
    <col min="15363" max="15363" width="9.42578125" style="102" bestFit="1" customWidth="1"/>
    <col min="15364" max="15364" width="11.42578125" style="102" bestFit="1" customWidth="1"/>
    <col min="15365" max="15365" width="7.28515625" style="102" bestFit="1" customWidth="1"/>
    <col min="15366" max="15366" width="7.85546875" style="102" customWidth="1"/>
    <col min="15367" max="15367" width="1.5703125" style="102" customWidth="1"/>
    <col min="15368" max="15368" width="10.42578125" style="102" customWidth="1"/>
    <col min="15369" max="15369" width="9.140625" style="102"/>
    <col min="15370" max="15373" width="9.42578125" style="102" customWidth="1"/>
    <col min="15374" max="15374" width="10.28515625" style="102" bestFit="1" customWidth="1"/>
    <col min="15375" max="15375" width="10.42578125" style="102" customWidth="1"/>
    <col min="15376" max="15376" width="11.7109375" style="102" customWidth="1"/>
    <col min="15377" max="15377" width="11" style="102" customWidth="1"/>
    <col min="15378" max="15378" width="10.85546875" style="102" customWidth="1"/>
    <col min="15379" max="15379" width="11.42578125" style="102" customWidth="1"/>
    <col min="15380" max="15617" width="9.140625" style="102"/>
    <col min="15618" max="15618" width="57.140625" style="102" customWidth="1"/>
    <col min="15619" max="15619" width="9.42578125" style="102" bestFit="1" customWidth="1"/>
    <col min="15620" max="15620" width="11.42578125" style="102" bestFit="1" customWidth="1"/>
    <col min="15621" max="15621" width="7.28515625" style="102" bestFit="1" customWidth="1"/>
    <col min="15622" max="15622" width="7.85546875" style="102" customWidth="1"/>
    <col min="15623" max="15623" width="1.5703125" style="102" customWidth="1"/>
    <col min="15624" max="15624" width="10.42578125" style="102" customWidth="1"/>
    <col min="15625" max="15625" width="9.140625" style="102"/>
    <col min="15626" max="15629" width="9.42578125" style="102" customWidth="1"/>
    <col min="15630" max="15630" width="10.28515625" style="102" bestFit="1" customWidth="1"/>
    <col min="15631" max="15631" width="10.42578125" style="102" customWidth="1"/>
    <col min="15632" max="15632" width="11.7109375" style="102" customWidth="1"/>
    <col min="15633" max="15633" width="11" style="102" customWidth="1"/>
    <col min="15634" max="15634" width="10.85546875" style="102" customWidth="1"/>
    <col min="15635" max="15635" width="11.42578125" style="102" customWidth="1"/>
    <col min="15636" max="15873" width="9.140625" style="102"/>
    <col min="15874" max="15874" width="57.140625" style="102" customWidth="1"/>
    <col min="15875" max="15875" width="9.42578125" style="102" bestFit="1" customWidth="1"/>
    <col min="15876" max="15876" width="11.42578125" style="102" bestFit="1" customWidth="1"/>
    <col min="15877" max="15877" width="7.28515625" style="102" bestFit="1" customWidth="1"/>
    <col min="15878" max="15878" width="7.85546875" style="102" customWidth="1"/>
    <col min="15879" max="15879" width="1.5703125" style="102" customWidth="1"/>
    <col min="15880" max="15880" width="10.42578125" style="102" customWidth="1"/>
    <col min="15881" max="15881" width="9.140625" style="102"/>
    <col min="15882" max="15885" width="9.42578125" style="102" customWidth="1"/>
    <col min="15886" max="15886" width="10.28515625" style="102" bestFit="1" customWidth="1"/>
    <col min="15887" max="15887" width="10.42578125" style="102" customWidth="1"/>
    <col min="15888" max="15888" width="11.7109375" style="102" customWidth="1"/>
    <col min="15889" max="15889" width="11" style="102" customWidth="1"/>
    <col min="15890" max="15890" width="10.85546875" style="102" customWidth="1"/>
    <col min="15891" max="15891" width="11.42578125" style="102" customWidth="1"/>
    <col min="15892" max="16129" width="9.140625" style="102"/>
    <col min="16130" max="16130" width="57.140625" style="102" customWidth="1"/>
    <col min="16131" max="16131" width="9.42578125" style="102" bestFit="1" customWidth="1"/>
    <col min="16132" max="16132" width="11.42578125" style="102" bestFit="1" customWidth="1"/>
    <col min="16133" max="16133" width="7.28515625" style="102" bestFit="1" customWidth="1"/>
    <col min="16134" max="16134" width="7.85546875" style="102" customWidth="1"/>
    <col min="16135" max="16135" width="1.5703125" style="102" customWidth="1"/>
    <col min="16136" max="16136" width="10.42578125" style="102" customWidth="1"/>
    <col min="16137" max="16137" width="9.140625" style="102"/>
    <col min="16138" max="16141" width="9.42578125" style="102" customWidth="1"/>
    <col min="16142" max="16142" width="10.28515625" style="102" bestFit="1" customWidth="1"/>
    <col min="16143" max="16143" width="10.42578125" style="102" customWidth="1"/>
    <col min="16144" max="16144" width="11.7109375" style="102" customWidth="1"/>
    <col min="16145" max="16145" width="11" style="102" customWidth="1"/>
    <col min="16146" max="16146" width="10.85546875" style="102" customWidth="1"/>
    <col min="16147" max="16147" width="11.42578125" style="102" customWidth="1"/>
    <col min="16148" max="16384" width="9.140625" style="102"/>
  </cols>
  <sheetData>
    <row r="1" spans="1:19" ht="15.75">
      <c r="A1" s="1316" t="s">
        <v>226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1317"/>
      <c r="N1" s="1317"/>
      <c r="O1" s="1317"/>
      <c r="P1" s="1317"/>
      <c r="Q1" s="1317"/>
      <c r="R1" s="1317"/>
      <c r="S1" s="1318"/>
    </row>
    <row r="2" spans="1:19">
      <c r="A2" s="103" t="s">
        <v>156</v>
      </c>
      <c r="B2" s="104"/>
      <c r="C2" s="104"/>
      <c r="D2" s="104"/>
      <c r="E2" s="104"/>
      <c r="F2" s="105"/>
      <c r="G2" s="106"/>
      <c r="I2" s="106"/>
      <c r="J2" s="106"/>
      <c r="K2" s="106"/>
      <c r="L2" s="106"/>
      <c r="M2" s="106"/>
      <c r="N2" s="106"/>
    </row>
    <row r="3" spans="1:19">
      <c r="A3" s="107"/>
      <c r="B3" s="108"/>
      <c r="C3" s="109" t="s">
        <v>87</v>
      </c>
      <c r="D3" s="110"/>
      <c r="E3" s="172"/>
      <c r="F3" s="111"/>
      <c r="G3" s="112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113" t="s">
        <v>88</v>
      </c>
      <c r="B4" s="114" t="s">
        <v>89</v>
      </c>
      <c r="C4" s="115" t="s">
        <v>90</v>
      </c>
      <c r="D4" s="115" t="s">
        <v>91</v>
      </c>
      <c r="E4" s="115" t="s">
        <v>92</v>
      </c>
      <c r="F4" s="11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19" t="s">
        <v>93</v>
      </c>
      <c r="B5" s="120" t="s">
        <v>94</v>
      </c>
      <c r="C5" s="121" t="s">
        <v>95</v>
      </c>
      <c r="D5" s="121" t="s">
        <v>96</v>
      </c>
      <c r="E5" s="121" t="s">
        <v>97</v>
      </c>
      <c r="F5" s="123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13"/>
      <c r="B6" s="127" t="s">
        <v>99</v>
      </c>
      <c r="C6" s="128"/>
      <c r="D6" s="114"/>
      <c r="E6" s="114"/>
      <c r="F6" s="129"/>
      <c r="G6" s="130"/>
      <c r="H6" s="131"/>
      <c r="I6" s="131"/>
      <c r="J6" s="131"/>
      <c r="K6" s="131"/>
      <c r="L6" s="131"/>
      <c r="M6" s="131"/>
      <c r="N6" s="91"/>
      <c r="O6" s="91"/>
      <c r="P6" s="91"/>
      <c r="Q6" s="91"/>
      <c r="R6" s="91"/>
      <c r="S6" s="91"/>
    </row>
    <row r="7" spans="1:19">
      <c r="A7" s="99"/>
      <c r="B7" s="132"/>
      <c r="C7" s="128"/>
      <c r="D7" s="132"/>
      <c r="E7" s="132"/>
      <c r="F7" s="128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35">
        <v>1.1000000000000001</v>
      </c>
      <c r="B8" s="136" t="s">
        <v>100</v>
      </c>
      <c r="C8" s="557">
        <v>0.05</v>
      </c>
      <c r="D8" s="132" t="str">
        <f>Inputs!$D$82</f>
        <v>Support staff</v>
      </c>
      <c r="E8" s="132">
        <v>1</v>
      </c>
      <c r="F8" s="128">
        <f>C8*E8</f>
        <v>0.05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8" si="0">H8*$F8</f>
        <v>3.4220508681479864</v>
      </c>
      <c r="O8" s="137">
        <f t="shared" si="0"/>
        <v>3.4895594784531521</v>
      </c>
      <c r="P8" s="137">
        <f t="shared" si="0"/>
        <v>3.5511112545926076</v>
      </c>
      <c r="Q8" s="137">
        <f t="shared" si="0"/>
        <v>3.6137487325718851</v>
      </c>
      <c r="R8" s="137">
        <f t="shared" si="0"/>
        <v>3.6774910629104149</v>
      </c>
      <c r="S8" s="137">
        <f t="shared" si="0"/>
        <v>3.742357733920548</v>
      </c>
    </row>
    <row r="9" spans="1:19">
      <c r="A9" s="135"/>
      <c r="B9" s="132" t="s">
        <v>101</v>
      </c>
      <c r="C9" s="128"/>
      <c r="D9" s="132"/>
      <c r="E9" s="132"/>
      <c r="F9" s="128"/>
      <c r="G9" s="133"/>
      <c r="H9" s="134"/>
      <c r="I9" s="134"/>
      <c r="J9" s="134"/>
      <c r="K9" s="134"/>
      <c r="L9" s="134"/>
      <c r="M9" s="134"/>
      <c r="N9" s="137"/>
      <c r="O9" s="137"/>
      <c r="P9" s="137"/>
      <c r="Q9" s="137"/>
      <c r="R9" s="137"/>
      <c r="S9" s="137"/>
    </row>
    <row r="10" spans="1:19">
      <c r="A10" s="135"/>
      <c r="B10" s="132"/>
      <c r="C10" s="128"/>
      <c r="D10" s="132"/>
      <c r="E10" s="132"/>
      <c r="F10" s="128"/>
      <c r="G10" s="133"/>
      <c r="H10" s="134"/>
      <c r="I10" s="134"/>
      <c r="J10" s="134"/>
      <c r="K10" s="134"/>
      <c r="L10" s="134"/>
      <c r="M10" s="134"/>
      <c r="N10" s="137"/>
      <c r="O10" s="137"/>
      <c r="P10" s="137"/>
      <c r="Q10" s="137"/>
      <c r="R10" s="137"/>
      <c r="S10" s="137"/>
    </row>
    <row r="11" spans="1:19">
      <c r="A11" s="135">
        <v>1.2</v>
      </c>
      <c r="B11" s="132" t="s">
        <v>102</v>
      </c>
      <c r="C11" s="557">
        <v>0.01</v>
      </c>
      <c r="D11" s="132" t="str">
        <f>Inputs!$D$82</f>
        <v>Support staff</v>
      </c>
      <c r="E11" s="132">
        <v>1</v>
      </c>
      <c r="F11" s="128">
        <f>C11*E11</f>
        <v>0.01</v>
      </c>
      <c r="G11" s="133"/>
      <c r="H11" s="137">
        <f>Inputs!L$82</f>
        <v>68.441017362959727</v>
      </c>
      <c r="I11" s="137">
        <f>Inputs!M$82</f>
        <v>69.791189569063036</v>
      </c>
      <c r="J11" s="137">
        <f>Inputs!N$82</f>
        <v>71.02222509185215</v>
      </c>
      <c r="K11" s="137">
        <f>Inputs!O$82</f>
        <v>72.274974651437702</v>
      </c>
      <c r="L11" s="137">
        <f>Inputs!P$82</f>
        <v>73.549821258208297</v>
      </c>
      <c r="M11" s="137">
        <f>Inputs!Q$82</f>
        <v>74.847154678410959</v>
      </c>
      <c r="N11" s="137">
        <f t="shared" ref="N11:S11" si="1">H11*$F11</f>
        <v>0.68441017362959733</v>
      </c>
      <c r="O11" s="137">
        <f t="shared" si="1"/>
        <v>0.69791189569063039</v>
      </c>
      <c r="P11" s="137">
        <f t="shared" si="1"/>
        <v>0.71022225091852154</v>
      </c>
      <c r="Q11" s="137">
        <f t="shared" si="1"/>
        <v>0.72274974651437707</v>
      </c>
      <c r="R11" s="137">
        <f t="shared" si="1"/>
        <v>0.73549821258208303</v>
      </c>
      <c r="S11" s="137">
        <f t="shared" si="1"/>
        <v>0.74847154678410965</v>
      </c>
    </row>
    <row r="12" spans="1:19">
      <c r="A12" s="99"/>
      <c r="B12" s="132"/>
      <c r="C12" s="128"/>
      <c r="D12" s="132"/>
      <c r="E12" s="132"/>
      <c r="F12" s="128"/>
      <c r="G12" s="133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</row>
    <row r="13" spans="1:19">
      <c r="A13" s="138"/>
      <c r="B13" s="139" t="s">
        <v>44</v>
      </c>
      <c r="C13" s="140">
        <f>SUM(C6:C12)</f>
        <v>6.0000000000000005E-2</v>
      </c>
      <c r="D13" s="141"/>
      <c r="E13" s="141"/>
      <c r="F13" s="140">
        <f>SUM(F6:F12)</f>
        <v>6.0000000000000005E-2</v>
      </c>
      <c r="G13" s="142"/>
      <c r="H13" s="144"/>
      <c r="I13" s="144"/>
      <c r="J13" s="144"/>
      <c r="K13" s="144"/>
      <c r="L13" s="144"/>
      <c r="M13" s="144"/>
      <c r="N13" s="144">
        <f t="shared" ref="N13:S13" si="2">SUM(N8:N12)</f>
        <v>4.1064610417775835</v>
      </c>
      <c r="O13" s="144">
        <f t="shared" si="2"/>
        <v>4.1874713741437821</v>
      </c>
      <c r="P13" s="144">
        <f t="shared" si="2"/>
        <v>4.2613335055111294</v>
      </c>
      <c r="Q13" s="144">
        <f t="shared" si="2"/>
        <v>4.336498479086262</v>
      </c>
      <c r="R13" s="144">
        <f t="shared" si="2"/>
        <v>4.4129892754924978</v>
      </c>
      <c r="S13" s="144">
        <f t="shared" si="2"/>
        <v>4.4908292807046575</v>
      </c>
    </row>
    <row r="14" spans="1:19">
      <c r="A14" s="99"/>
      <c r="B14" s="145" t="s">
        <v>103</v>
      </c>
      <c r="C14" s="128"/>
      <c r="D14" s="107"/>
      <c r="E14" s="132"/>
      <c r="F14" s="128"/>
      <c r="G14" s="133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</row>
    <row r="15" spans="1:19">
      <c r="A15" s="99"/>
      <c r="B15" s="132"/>
      <c r="C15" s="128"/>
      <c r="D15" s="99"/>
      <c r="E15" s="132"/>
      <c r="F15" s="128"/>
      <c r="G15" s="133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</row>
    <row r="16" spans="1:19">
      <c r="A16" s="135">
        <v>2.1</v>
      </c>
      <c r="B16" s="132"/>
      <c r="C16" s="128"/>
      <c r="D16" s="146"/>
      <c r="E16" s="132"/>
      <c r="F16" s="128"/>
      <c r="G16" s="133"/>
      <c r="H16" s="137"/>
      <c r="I16" s="137"/>
      <c r="J16" s="137"/>
      <c r="K16" s="137"/>
      <c r="L16" s="137"/>
      <c r="M16" s="137"/>
      <c r="N16" s="137">
        <f t="shared" ref="N16:S16" si="3">H16*$F16</f>
        <v>0</v>
      </c>
      <c r="O16" s="137">
        <f t="shared" si="3"/>
        <v>0</v>
      </c>
      <c r="P16" s="137">
        <f t="shared" si="3"/>
        <v>0</v>
      </c>
      <c r="Q16" s="137">
        <f t="shared" si="3"/>
        <v>0</v>
      </c>
      <c r="R16" s="137">
        <f t="shared" si="3"/>
        <v>0</v>
      </c>
      <c r="S16" s="137">
        <f t="shared" si="3"/>
        <v>0</v>
      </c>
    </row>
    <row r="17" spans="1:19">
      <c r="A17" s="147"/>
      <c r="B17" s="139" t="s">
        <v>44</v>
      </c>
      <c r="C17" s="140">
        <f>SUM(C14:C16)</f>
        <v>0</v>
      </c>
      <c r="D17" s="141"/>
      <c r="E17" s="141"/>
      <c r="F17" s="140">
        <f>SUM(F14:F16)</f>
        <v>0</v>
      </c>
      <c r="G17" s="142"/>
      <c r="H17" s="144"/>
      <c r="I17" s="144"/>
      <c r="J17" s="144"/>
      <c r="K17" s="144"/>
      <c r="L17" s="144"/>
      <c r="M17" s="144"/>
      <c r="N17" s="144">
        <f t="shared" ref="N17:S17" si="4">SUM(N16)</f>
        <v>0</v>
      </c>
      <c r="O17" s="144">
        <f t="shared" si="4"/>
        <v>0</v>
      </c>
      <c r="P17" s="144">
        <f t="shared" si="4"/>
        <v>0</v>
      </c>
      <c r="Q17" s="144">
        <f t="shared" si="4"/>
        <v>0</v>
      </c>
      <c r="R17" s="144">
        <f t="shared" si="4"/>
        <v>0</v>
      </c>
      <c r="S17" s="144">
        <f t="shared" si="4"/>
        <v>0</v>
      </c>
    </row>
    <row r="18" spans="1:19">
      <c r="A18" s="135"/>
      <c r="B18" s="127" t="s">
        <v>104</v>
      </c>
      <c r="C18" s="128"/>
      <c r="D18" s="132"/>
      <c r="E18" s="132"/>
      <c r="F18" s="128"/>
      <c r="G18" s="133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</row>
    <row r="19" spans="1:19">
      <c r="A19" s="99"/>
      <c r="B19" s="132"/>
      <c r="C19" s="128"/>
      <c r="D19" s="132"/>
      <c r="E19" s="132"/>
      <c r="F19" s="128"/>
      <c r="G19" s="133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</row>
    <row r="20" spans="1:19">
      <c r="A20" s="135">
        <v>3.1</v>
      </c>
      <c r="B20" s="132" t="str">
        <f>Inputs!$C$99</f>
        <v>Contract rates 2014/2015</v>
      </c>
      <c r="C20" s="128"/>
      <c r="D20" s="132"/>
      <c r="E20" s="132"/>
      <c r="F20" s="128"/>
      <c r="G20" s="148"/>
      <c r="H20" s="150"/>
      <c r="I20" s="150"/>
      <c r="J20" s="150"/>
      <c r="K20" s="150"/>
      <c r="L20" s="150"/>
      <c r="M20" s="150"/>
      <c r="N20" s="149">
        <f>Inputs!L$102</f>
        <v>53.750652521332604</v>
      </c>
      <c r="O20" s="149">
        <f>Inputs!M$102</f>
        <v>54.222609470300405</v>
      </c>
      <c r="P20" s="149">
        <f>Inputs!N$102</f>
        <v>54.910310858704214</v>
      </c>
      <c r="Q20" s="149">
        <f>Inputs!O$102</f>
        <v>55.590663003002319</v>
      </c>
      <c r="R20" s="149">
        <f>Inputs!P$102</f>
        <v>56.219786603816786</v>
      </c>
      <c r="S20" s="149">
        <f>Inputs!Q$102</f>
        <v>56.839575470766178</v>
      </c>
    </row>
    <row r="21" spans="1:19">
      <c r="A21" s="147"/>
      <c r="B21" s="139" t="s">
        <v>44</v>
      </c>
      <c r="C21" s="140">
        <f>SUM(C18:C20)</f>
        <v>0</v>
      </c>
      <c r="D21" s="141" t="s">
        <v>105</v>
      </c>
      <c r="E21" s="141"/>
      <c r="F21" s="140">
        <f>SUM(F18:F20)</f>
        <v>0</v>
      </c>
      <c r="G21" s="142"/>
      <c r="H21" s="144"/>
      <c r="I21" s="144"/>
      <c r="J21" s="144"/>
      <c r="K21" s="144"/>
      <c r="L21" s="144"/>
      <c r="M21" s="144"/>
      <c r="N21" s="144">
        <f t="shared" ref="N21:S21" si="5">SUM(N20:N20)</f>
        <v>53.750652521332604</v>
      </c>
      <c r="O21" s="144">
        <f t="shared" si="5"/>
        <v>54.222609470300405</v>
      </c>
      <c r="P21" s="144">
        <f t="shared" si="5"/>
        <v>54.910310858704214</v>
      </c>
      <c r="Q21" s="144">
        <f t="shared" si="5"/>
        <v>55.590663003002319</v>
      </c>
      <c r="R21" s="144">
        <f t="shared" si="5"/>
        <v>56.219786603816786</v>
      </c>
      <c r="S21" s="144">
        <f t="shared" si="5"/>
        <v>56.839575470766178</v>
      </c>
    </row>
    <row r="22" spans="1:19">
      <c r="A22" s="99"/>
      <c r="B22" s="127" t="s">
        <v>106</v>
      </c>
      <c r="C22" s="128"/>
      <c r="D22" s="132"/>
      <c r="E22" s="132"/>
      <c r="F22" s="128"/>
      <c r="G22" s="251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</row>
    <row r="23" spans="1:19">
      <c r="A23" s="99"/>
      <c r="B23" s="132"/>
      <c r="C23" s="128"/>
      <c r="D23" s="132"/>
      <c r="E23" s="132"/>
      <c r="F23" s="128"/>
      <c r="G23" s="169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</row>
    <row r="24" spans="1:19">
      <c r="A24" s="135">
        <v>4.0999999999999996</v>
      </c>
      <c r="B24" s="132" t="s">
        <v>107</v>
      </c>
      <c r="C24" s="557">
        <v>0.03</v>
      </c>
      <c r="D24" s="132" t="str">
        <f>Inputs!$D$82</f>
        <v>Support staff</v>
      </c>
      <c r="E24" s="132">
        <v>1</v>
      </c>
      <c r="F24" s="128">
        <f>C24*E24</f>
        <v>0.03</v>
      </c>
      <c r="G24" s="148"/>
      <c r="H24" s="137">
        <f>Inputs!L$82</f>
        <v>68.441017362959727</v>
      </c>
      <c r="I24" s="137">
        <f>Inputs!M$82</f>
        <v>69.791189569063036</v>
      </c>
      <c r="J24" s="137">
        <f>Inputs!N$82</f>
        <v>71.02222509185215</v>
      </c>
      <c r="K24" s="137">
        <f>Inputs!O$82</f>
        <v>72.274974651437702</v>
      </c>
      <c r="L24" s="137">
        <f>Inputs!P$82</f>
        <v>73.549821258208297</v>
      </c>
      <c r="M24" s="137">
        <f>Inputs!Q$82</f>
        <v>74.847154678410959</v>
      </c>
      <c r="N24" s="137">
        <f t="shared" ref="N24:S24" si="6">H24*$F24</f>
        <v>2.0532305208887918</v>
      </c>
      <c r="O24" s="137">
        <f t="shared" si="6"/>
        <v>2.0937356870718911</v>
      </c>
      <c r="P24" s="137">
        <f t="shared" si="6"/>
        <v>2.1306667527555643</v>
      </c>
      <c r="Q24" s="137">
        <f t="shared" si="6"/>
        <v>2.168249239543131</v>
      </c>
      <c r="R24" s="137">
        <f t="shared" si="6"/>
        <v>2.2064946377462489</v>
      </c>
      <c r="S24" s="137">
        <f t="shared" si="6"/>
        <v>2.2454146403523287</v>
      </c>
    </row>
    <row r="25" spans="1:19">
      <c r="A25" s="135"/>
      <c r="B25" s="132"/>
      <c r="C25" s="128"/>
      <c r="D25" s="132"/>
      <c r="E25" s="132"/>
      <c r="F25" s="128"/>
      <c r="G25" s="148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</row>
    <row r="26" spans="1:19">
      <c r="A26" s="135">
        <v>4.2</v>
      </c>
      <c r="B26" s="136" t="s">
        <v>108</v>
      </c>
      <c r="C26" s="557">
        <v>0.02</v>
      </c>
      <c r="D26" s="132" t="str">
        <f>Inputs!$D$82</f>
        <v>Support staff</v>
      </c>
      <c r="E26" s="132">
        <v>1</v>
      </c>
      <c r="F26" s="128">
        <f>C26*E26</f>
        <v>0.02</v>
      </c>
      <c r="G26" s="148"/>
      <c r="H26" s="137">
        <f>Inputs!L$82</f>
        <v>68.441017362959727</v>
      </c>
      <c r="I26" s="137">
        <f>Inputs!M$82</f>
        <v>69.791189569063036</v>
      </c>
      <c r="J26" s="137">
        <f>Inputs!N$82</f>
        <v>71.02222509185215</v>
      </c>
      <c r="K26" s="137">
        <f>Inputs!O$82</f>
        <v>72.274974651437702</v>
      </c>
      <c r="L26" s="137">
        <f>Inputs!P$82</f>
        <v>73.549821258208297</v>
      </c>
      <c r="M26" s="137">
        <f>Inputs!Q$82</f>
        <v>74.847154678410959</v>
      </c>
      <c r="N26" s="137">
        <f t="shared" ref="N26:S26" si="7">H26*$F26</f>
        <v>1.3688203472591947</v>
      </c>
      <c r="O26" s="137">
        <f t="shared" si="7"/>
        <v>1.3958237913812608</v>
      </c>
      <c r="P26" s="137">
        <f t="shared" si="7"/>
        <v>1.4204445018370431</v>
      </c>
      <c r="Q26" s="137">
        <f t="shared" si="7"/>
        <v>1.4454994930287541</v>
      </c>
      <c r="R26" s="137">
        <f t="shared" si="7"/>
        <v>1.4709964251641661</v>
      </c>
      <c r="S26" s="137">
        <f t="shared" si="7"/>
        <v>1.4969430935682193</v>
      </c>
    </row>
    <row r="27" spans="1:19">
      <c r="A27" s="147"/>
      <c r="B27" s="139" t="s">
        <v>44</v>
      </c>
      <c r="C27" s="140">
        <f>SUM(C22:C26)</f>
        <v>0.05</v>
      </c>
      <c r="D27" s="141"/>
      <c r="E27" s="141"/>
      <c r="F27" s="140">
        <f>SUM(F22:F26)</f>
        <v>0.05</v>
      </c>
      <c r="G27" s="142"/>
      <c r="H27" s="167"/>
      <c r="I27" s="167"/>
      <c r="J27" s="167"/>
      <c r="K27" s="167"/>
      <c r="L27" s="167"/>
      <c r="M27" s="167"/>
      <c r="N27" s="252">
        <f t="shared" ref="N27:S27" si="8">SUM(N24:N26)</f>
        <v>3.4220508681479864</v>
      </c>
      <c r="O27" s="252">
        <f t="shared" si="8"/>
        <v>3.4895594784531516</v>
      </c>
      <c r="P27" s="252">
        <f t="shared" si="8"/>
        <v>3.5511112545926071</v>
      </c>
      <c r="Q27" s="252">
        <f t="shared" si="8"/>
        <v>3.6137487325718851</v>
      </c>
      <c r="R27" s="252">
        <f t="shared" si="8"/>
        <v>3.6774910629104149</v>
      </c>
      <c r="S27" s="252">
        <f t="shared" si="8"/>
        <v>3.742357733920548</v>
      </c>
    </row>
    <row r="28" spans="1:19">
      <c r="A28" s="153"/>
      <c r="B28" s="154"/>
      <c r="C28" s="155"/>
      <c r="D28" s="108"/>
      <c r="E28" s="108"/>
      <c r="F28" s="156"/>
      <c r="G28" s="148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</row>
    <row r="29" spans="1:19">
      <c r="A29" s="153"/>
      <c r="B29" s="154" t="s">
        <v>185</v>
      </c>
      <c r="C29" s="171">
        <f>SUM(C6:C27)/2</f>
        <v>0.11000000000000001</v>
      </c>
      <c r="D29" s="157"/>
      <c r="E29" s="157"/>
      <c r="F29" s="171">
        <f>SUM(F6:F27)/2</f>
        <v>0.11000000000000001</v>
      </c>
      <c r="G29" s="158"/>
      <c r="H29" s="144"/>
      <c r="I29" s="144"/>
      <c r="J29" s="144"/>
      <c r="K29" s="144"/>
      <c r="L29" s="144"/>
      <c r="M29" s="144"/>
      <c r="N29" s="253">
        <f t="shared" ref="N29:S29" si="9">N13+N17+N21+N27</f>
        <v>61.279164431258174</v>
      </c>
      <c r="O29" s="253">
        <f t="shared" si="9"/>
        <v>61.899640322897341</v>
      </c>
      <c r="P29" s="253">
        <f t="shared" si="9"/>
        <v>62.722755618807952</v>
      </c>
      <c r="Q29" s="253">
        <f t="shared" si="9"/>
        <v>63.540910214660464</v>
      </c>
      <c r="R29" s="253">
        <f t="shared" si="9"/>
        <v>64.310266942219698</v>
      </c>
      <c r="S29" s="253">
        <f t="shared" si="9"/>
        <v>65.07276248539138</v>
      </c>
    </row>
    <row r="30" spans="1:19">
      <c r="G30" s="106"/>
    </row>
    <row r="31" spans="1:19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</row>
    <row r="32" spans="1:19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</row>
    <row r="33" spans="2:19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</row>
    <row r="34" spans="2:19">
      <c r="B34" s="154"/>
      <c r="G34" s="105"/>
      <c r="H34" s="105"/>
      <c r="I34" s="159"/>
      <c r="J34" s="159"/>
      <c r="K34" s="159"/>
      <c r="L34" s="159"/>
      <c r="M34" s="159"/>
      <c r="N34" s="275"/>
      <c r="O34" s="275"/>
      <c r="P34" s="275"/>
      <c r="Q34" s="275"/>
      <c r="R34" s="275"/>
      <c r="S34" s="275"/>
    </row>
    <row r="35" spans="2:19">
      <c r="B35" s="385" t="s">
        <v>265</v>
      </c>
      <c r="C35" s="88"/>
      <c r="D35" s="88"/>
      <c r="E35" s="88"/>
      <c r="F35" s="160"/>
      <c r="I35" s="106"/>
      <c r="J35" s="106"/>
      <c r="K35" s="106"/>
      <c r="L35" s="106"/>
      <c r="M35" s="106"/>
      <c r="N35" s="106">
        <f>N29-N20</f>
        <v>7.5285119099255695</v>
      </c>
      <c r="O35" s="106">
        <f t="shared" ref="O35:S35" si="10">O29-O20</f>
        <v>7.6770308525969355</v>
      </c>
      <c r="P35" s="106">
        <f t="shared" si="10"/>
        <v>7.8124447601037375</v>
      </c>
      <c r="Q35" s="106">
        <f t="shared" si="10"/>
        <v>7.9502472116581444</v>
      </c>
      <c r="R35" s="106">
        <f t="shared" si="10"/>
        <v>8.0904803384029123</v>
      </c>
      <c r="S35" s="106">
        <f t="shared" si="10"/>
        <v>8.2331870146252015</v>
      </c>
    </row>
    <row r="36" spans="2:19">
      <c r="B36" s="385" t="s">
        <v>43</v>
      </c>
      <c r="C36" s="88"/>
      <c r="D36" s="88"/>
      <c r="E36" s="88"/>
      <c r="F36" s="160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</row>
    <row r="37" spans="2:19">
      <c r="B37" s="385" t="s">
        <v>268</v>
      </c>
      <c r="C37" s="88"/>
      <c r="D37" s="88"/>
      <c r="E37" s="88"/>
      <c r="F37" s="160"/>
      <c r="I37" s="106"/>
      <c r="J37" s="106"/>
      <c r="K37" s="106"/>
      <c r="L37" s="106"/>
      <c r="M37" s="106"/>
      <c r="N37" s="160">
        <f>N20</f>
        <v>53.750652521332604</v>
      </c>
      <c r="O37" s="160">
        <f t="shared" ref="O37:S37" si="11">O20</f>
        <v>54.222609470300405</v>
      </c>
      <c r="P37" s="160">
        <f t="shared" si="11"/>
        <v>54.910310858704214</v>
      </c>
      <c r="Q37" s="160">
        <f t="shared" si="11"/>
        <v>55.590663003002319</v>
      </c>
      <c r="R37" s="160">
        <f t="shared" si="11"/>
        <v>56.219786603816786</v>
      </c>
      <c r="S37" s="160">
        <f t="shared" si="11"/>
        <v>56.839575470766178</v>
      </c>
    </row>
    <row r="38" spans="2:19">
      <c r="B38" s="385" t="s">
        <v>274</v>
      </c>
      <c r="C38" s="88"/>
      <c r="D38" s="88"/>
      <c r="E38" s="88"/>
      <c r="F38" s="160"/>
      <c r="I38" s="106"/>
      <c r="J38" s="106"/>
      <c r="K38" s="106"/>
      <c r="L38" s="106"/>
      <c r="M38" s="106"/>
      <c r="N38" s="106">
        <f>SUM(N39,N35:N37)*(Inputs!$M$27)</f>
        <v>7.5770461235962117</v>
      </c>
      <c r="O38" s="106">
        <f>SUM(O39,O35:O37)*(Inputs!$M$27)</f>
        <v>7.6537667266456104</v>
      </c>
      <c r="P38" s="106">
        <f>SUM(P39,P35:P37)*(Inputs!$M$27)</f>
        <v>7.7555432867543663</v>
      </c>
      <c r="Q38" s="106">
        <f>SUM(Q39,Q35:Q37)*(Inputs!$M$27)</f>
        <v>7.8567064662223371</v>
      </c>
      <c r="R38" s="106">
        <f>SUM(R39,R35:R37)*(Inputs!$M$27)</f>
        <v>7.9518358868715806</v>
      </c>
      <c r="S38" s="106">
        <f>SUM(S39,S35:S37)*(Inputs!$M$27)</f>
        <v>8.0461169357936733</v>
      </c>
    </row>
    <row r="39" spans="2:19">
      <c r="B39" s="385" t="s">
        <v>273</v>
      </c>
      <c r="C39" s="88"/>
      <c r="D39" s="88"/>
      <c r="E39" s="88"/>
      <c r="F39" s="160"/>
      <c r="I39" s="106"/>
      <c r="J39" s="106"/>
      <c r="K39" s="106"/>
      <c r="L39" s="106"/>
      <c r="M39" s="106"/>
      <c r="N39" s="106">
        <f>SUM(N35:N37)*(Inputs!$M$26)</f>
        <v>6.3730331008508498</v>
      </c>
      <c r="O39" s="106">
        <f>SUM(O35:O37)*(Inputs!$M$26)</f>
        <v>6.4375625935813234</v>
      </c>
      <c r="P39" s="106">
        <f>SUM(P35:P37)*(Inputs!$M$26)</f>
        <v>6.5231665843560265</v>
      </c>
      <c r="Q39" s="106">
        <f>SUM(Q35:Q37)*(Inputs!$M$26)</f>
        <v>6.6082546623246881</v>
      </c>
      <c r="R39" s="106">
        <f>SUM(R35:R37)*(Inputs!$M$26)</f>
        <v>6.6882677619908479</v>
      </c>
      <c r="S39" s="106">
        <f>SUM(S35:S37)*(Inputs!$M$26)</f>
        <v>6.7675672984807029</v>
      </c>
    </row>
    <row r="40" spans="2:19">
      <c r="B40" s="998" t="s">
        <v>85</v>
      </c>
      <c r="C40" s="2"/>
      <c r="D40" s="2"/>
      <c r="E40" s="2"/>
      <c r="F40" s="484"/>
      <c r="G40" s="472"/>
      <c r="H40" s="429"/>
      <c r="I40" s="429"/>
      <c r="J40" s="429"/>
      <c r="K40" s="429"/>
      <c r="L40" s="429"/>
      <c r="M40" s="429"/>
      <c r="N40" s="106">
        <f>SUM(N35:N39)*Inputs!$M$28</f>
        <v>5.2660470558993664</v>
      </c>
      <c r="O40" s="106">
        <f>SUM(O35:O39)*Inputs!$M$28</f>
        <v>5.3193678750186999</v>
      </c>
      <c r="P40" s="106">
        <f>SUM(P35:P39)*Inputs!$M$28</f>
        <v>5.3901025842942838</v>
      </c>
      <c r="Q40" s="106">
        <f>SUM(Q35:Q39)*Inputs!$M$28</f>
        <v>5.4604109940245245</v>
      </c>
      <c r="R40" s="106">
        <f>SUM(R35:R39)*Inputs!$M$28</f>
        <v>5.5265259413757493</v>
      </c>
      <c r="S40" s="106">
        <f>SUM(S35:S39)*Inputs!$M$28</f>
        <v>5.5920512703766034</v>
      </c>
    </row>
    <row r="41" spans="2:19">
      <c r="B41" s="998"/>
      <c r="C41" s="2"/>
      <c r="D41" s="2"/>
      <c r="E41" s="2"/>
      <c r="F41" s="484"/>
      <c r="G41" s="472"/>
      <c r="H41" s="429"/>
      <c r="I41" s="429"/>
      <c r="J41" s="429"/>
      <c r="K41" s="429"/>
      <c r="L41" s="429"/>
      <c r="M41" s="429"/>
      <c r="N41" s="655"/>
      <c r="O41" s="655"/>
      <c r="P41" s="655"/>
      <c r="Q41" s="655"/>
      <c r="R41" s="655"/>
      <c r="S41" s="655"/>
    </row>
    <row r="42" spans="2:19">
      <c r="B42" s="479" t="s">
        <v>521</v>
      </c>
      <c r="C42" s="2"/>
      <c r="D42" s="2"/>
      <c r="E42" s="2"/>
      <c r="F42" s="484"/>
      <c r="G42" s="472"/>
      <c r="H42" s="429"/>
      <c r="I42" s="429"/>
      <c r="J42" s="429"/>
      <c r="K42" s="429"/>
      <c r="L42" s="429"/>
      <c r="M42" s="429"/>
      <c r="N42" s="485">
        <f>SUM(N35:N41)</f>
        <v>80.495290711604596</v>
      </c>
      <c r="O42" s="485">
        <f t="shared" ref="O42:S42" si="12">SUM(O35:O41)</f>
        <v>81.310337518142973</v>
      </c>
      <c r="P42" s="485">
        <f t="shared" si="12"/>
        <v>82.391568074212614</v>
      </c>
      <c r="Q42" s="485">
        <f t="shared" si="12"/>
        <v>83.466282337232016</v>
      </c>
      <c r="R42" s="485">
        <f t="shared" si="12"/>
        <v>84.476896532457872</v>
      </c>
      <c r="S42" s="485">
        <f t="shared" si="12"/>
        <v>85.478497990042356</v>
      </c>
    </row>
    <row r="43" spans="2:19">
      <c r="B43" s="999" t="s">
        <v>39</v>
      </c>
      <c r="C43" s="88"/>
      <c r="D43" s="88"/>
      <c r="E43" s="88"/>
      <c r="F43" s="160"/>
      <c r="N43" s="521">
        <f>(N29*(1+Inputs!$M$29))-N42</f>
        <v>0</v>
      </c>
      <c r="O43" s="521">
        <f>(O29*(1+Inputs!$M$29))-O42</f>
        <v>0</v>
      </c>
      <c r="P43" s="521">
        <f>(P29*(1+Inputs!$M$29))-P42</f>
        <v>0</v>
      </c>
      <c r="Q43" s="521">
        <f>(Q29*(1+Inputs!$M$29))-Q42</f>
        <v>0</v>
      </c>
      <c r="R43" s="521">
        <f>(R29*(1+Inputs!$M$29))-R42</f>
        <v>0</v>
      </c>
      <c r="S43" s="521">
        <f>(S29*(1+Inputs!$M$29))-S42</f>
        <v>0</v>
      </c>
    </row>
    <row r="44" spans="2:19">
      <c r="B44" s="385"/>
    </row>
    <row r="45" spans="2:19">
      <c r="B45" s="385"/>
    </row>
    <row r="46" spans="2:19">
      <c r="B46" s="385"/>
    </row>
    <row r="47" spans="2:19">
      <c r="B47" s="385"/>
    </row>
    <row r="48" spans="2:19">
      <c r="B48" s="385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62" orientation="landscape" r:id="rId1"/>
  <headerFooter alignWithMargins="0">
    <oddFooter>&amp;C&amp;P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1"/>
    <pageSetUpPr fitToPage="1"/>
  </sheetPr>
  <dimension ref="A1:T48"/>
  <sheetViews>
    <sheetView showGridLines="0" zoomScale="85" zoomScaleNormal="85" workbookViewId="0">
      <selection sqref="A1:S1"/>
    </sheetView>
  </sheetViews>
  <sheetFormatPr defaultRowHeight="12.75" outlineLevelCol="1"/>
  <cols>
    <col min="1" max="1" width="9.140625" style="102"/>
    <col min="2" max="2" width="59.5703125" style="102" bestFit="1" customWidth="1"/>
    <col min="3" max="3" width="9.140625" style="102"/>
    <col min="4" max="4" width="12.7109375" style="102" bestFit="1" customWidth="1"/>
    <col min="5" max="5" width="7.28515625" style="102" bestFit="1" customWidth="1"/>
    <col min="6" max="6" width="9.140625" style="159"/>
    <col min="7" max="7" width="2.42578125" style="160" customWidth="1"/>
    <col min="8" max="8" width="10.42578125" style="106" customWidth="1" outlineLevel="1"/>
    <col min="9" max="9" width="9.140625" style="160" outlineLevel="1"/>
    <col min="10" max="13" width="9.42578125" style="160" customWidth="1" outlineLevel="1"/>
    <col min="14" max="14" width="10.28515625" style="160" bestFit="1" customWidth="1"/>
    <col min="15" max="15" width="10.42578125" style="88" customWidth="1"/>
    <col min="16" max="16" width="11.7109375" style="88" customWidth="1"/>
    <col min="17" max="17" width="11" style="88" customWidth="1"/>
    <col min="18" max="18" width="10.85546875" style="88" customWidth="1"/>
    <col min="19" max="19" width="11.42578125" style="88" customWidth="1"/>
    <col min="20" max="257" width="9.140625" style="102"/>
    <col min="258" max="258" width="59.5703125" style="102" bestFit="1" customWidth="1"/>
    <col min="259" max="259" width="9.140625" style="102"/>
    <col min="260" max="260" width="19.42578125" style="102" bestFit="1" customWidth="1"/>
    <col min="261" max="261" width="7.28515625" style="102" bestFit="1" customWidth="1"/>
    <col min="262" max="262" width="9.140625" style="102"/>
    <col min="263" max="263" width="2.42578125" style="102" customWidth="1"/>
    <col min="264" max="264" width="10.42578125" style="102" customWidth="1"/>
    <col min="265" max="265" width="9.140625" style="102"/>
    <col min="266" max="269" width="9.42578125" style="102" customWidth="1"/>
    <col min="270" max="270" width="10.28515625" style="102" bestFit="1" customWidth="1"/>
    <col min="271" max="271" width="10.42578125" style="102" customWidth="1"/>
    <col min="272" max="272" width="11.7109375" style="102" customWidth="1"/>
    <col min="273" max="273" width="11" style="102" customWidth="1"/>
    <col min="274" max="274" width="10.85546875" style="102" customWidth="1"/>
    <col min="275" max="275" width="11.42578125" style="102" customWidth="1"/>
    <col min="276" max="513" width="9.140625" style="102"/>
    <col min="514" max="514" width="59.5703125" style="102" bestFit="1" customWidth="1"/>
    <col min="515" max="515" width="9.140625" style="102"/>
    <col min="516" max="516" width="19.42578125" style="102" bestFit="1" customWidth="1"/>
    <col min="517" max="517" width="7.28515625" style="102" bestFit="1" customWidth="1"/>
    <col min="518" max="518" width="9.140625" style="102"/>
    <col min="519" max="519" width="2.42578125" style="102" customWidth="1"/>
    <col min="520" max="520" width="10.42578125" style="102" customWidth="1"/>
    <col min="521" max="521" width="9.140625" style="102"/>
    <col min="522" max="525" width="9.42578125" style="102" customWidth="1"/>
    <col min="526" max="526" width="10.28515625" style="102" bestFit="1" customWidth="1"/>
    <col min="527" max="527" width="10.42578125" style="102" customWidth="1"/>
    <col min="528" max="528" width="11.7109375" style="102" customWidth="1"/>
    <col min="529" max="529" width="11" style="102" customWidth="1"/>
    <col min="530" max="530" width="10.85546875" style="102" customWidth="1"/>
    <col min="531" max="531" width="11.42578125" style="102" customWidth="1"/>
    <col min="532" max="769" width="9.140625" style="102"/>
    <col min="770" max="770" width="59.5703125" style="102" bestFit="1" customWidth="1"/>
    <col min="771" max="771" width="9.140625" style="102"/>
    <col min="772" max="772" width="19.42578125" style="102" bestFit="1" customWidth="1"/>
    <col min="773" max="773" width="7.28515625" style="102" bestFit="1" customWidth="1"/>
    <col min="774" max="774" width="9.140625" style="102"/>
    <col min="775" max="775" width="2.42578125" style="102" customWidth="1"/>
    <col min="776" max="776" width="10.42578125" style="102" customWidth="1"/>
    <col min="777" max="777" width="9.140625" style="102"/>
    <col min="778" max="781" width="9.42578125" style="102" customWidth="1"/>
    <col min="782" max="782" width="10.28515625" style="102" bestFit="1" customWidth="1"/>
    <col min="783" max="783" width="10.42578125" style="102" customWidth="1"/>
    <col min="784" max="784" width="11.7109375" style="102" customWidth="1"/>
    <col min="785" max="785" width="11" style="102" customWidth="1"/>
    <col min="786" max="786" width="10.85546875" style="102" customWidth="1"/>
    <col min="787" max="787" width="11.42578125" style="102" customWidth="1"/>
    <col min="788" max="1025" width="9.140625" style="102"/>
    <col min="1026" max="1026" width="59.5703125" style="102" bestFit="1" customWidth="1"/>
    <col min="1027" max="1027" width="9.140625" style="102"/>
    <col min="1028" max="1028" width="19.42578125" style="102" bestFit="1" customWidth="1"/>
    <col min="1029" max="1029" width="7.28515625" style="102" bestFit="1" customWidth="1"/>
    <col min="1030" max="1030" width="9.140625" style="102"/>
    <col min="1031" max="1031" width="2.42578125" style="102" customWidth="1"/>
    <col min="1032" max="1032" width="10.42578125" style="102" customWidth="1"/>
    <col min="1033" max="1033" width="9.140625" style="102"/>
    <col min="1034" max="1037" width="9.42578125" style="102" customWidth="1"/>
    <col min="1038" max="1038" width="10.28515625" style="102" bestFit="1" customWidth="1"/>
    <col min="1039" max="1039" width="10.42578125" style="102" customWidth="1"/>
    <col min="1040" max="1040" width="11.7109375" style="102" customWidth="1"/>
    <col min="1041" max="1041" width="11" style="102" customWidth="1"/>
    <col min="1042" max="1042" width="10.85546875" style="102" customWidth="1"/>
    <col min="1043" max="1043" width="11.42578125" style="102" customWidth="1"/>
    <col min="1044" max="1281" width="9.140625" style="102"/>
    <col min="1282" max="1282" width="59.5703125" style="102" bestFit="1" customWidth="1"/>
    <col min="1283" max="1283" width="9.140625" style="102"/>
    <col min="1284" max="1284" width="19.42578125" style="102" bestFit="1" customWidth="1"/>
    <col min="1285" max="1285" width="7.28515625" style="102" bestFit="1" customWidth="1"/>
    <col min="1286" max="1286" width="9.140625" style="102"/>
    <col min="1287" max="1287" width="2.42578125" style="102" customWidth="1"/>
    <col min="1288" max="1288" width="10.42578125" style="102" customWidth="1"/>
    <col min="1289" max="1289" width="9.140625" style="102"/>
    <col min="1290" max="1293" width="9.42578125" style="102" customWidth="1"/>
    <col min="1294" max="1294" width="10.28515625" style="102" bestFit="1" customWidth="1"/>
    <col min="1295" max="1295" width="10.42578125" style="102" customWidth="1"/>
    <col min="1296" max="1296" width="11.7109375" style="102" customWidth="1"/>
    <col min="1297" max="1297" width="11" style="102" customWidth="1"/>
    <col min="1298" max="1298" width="10.85546875" style="102" customWidth="1"/>
    <col min="1299" max="1299" width="11.42578125" style="102" customWidth="1"/>
    <col min="1300" max="1537" width="9.140625" style="102"/>
    <col min="1538" max="1538" width="59.5703125" style="102" bestFit="1" customWidth="1"/>
    <col min="1539" max="1539" width="9.140625" style="102"/>
    <col min="1540" max="1540" width="19.42578125" style="102" bestFit="1" customWidth="1"/>
    <col min="1541" max="1541" width="7.28515625" style="102" bestFit="1" customWidth="1"/>
    <col min="1542" max="1542" width="9.140625" style="102"/>
    <col min="1543" max="1543" width="2.42578125" style="102" customWidth="1"/>
    <col min="1544" max="1544" width="10.42578125" style="102" customWidth="1"/>
    <col min="1545" max="1545" width="9.140625" style="102"/>
    <col min="1546" max="1549" width="9.42578125" style="102" customWidth="1"/>
    <col min="1550" max="1550" width="10.28515625" style="102" bestFit="1" customWidth="1"/>
    <col min="1551" max="1551" width="10.42578125" style="102" customWidth="1"/>
    <col min="1552" max="1552" width="11.7109375" style="102" customWidth="1"/>
    <col min="1553" max="1553" width="11" style="102" customWidth="1"/>
    <col min="1554" max="1554" width="10.85546875" style="102" customWidth="1"/>
    <col min="1555" max="1555" width="11.42578125" style="102" customWidth="1"/>
    <col min="1556" max="1793" width="9.140625" style="102"/>
    <col min="1794" max="1794" width="59.5703125" style="102" bestFit="1" customWidth="1"/>
    <col min="1795" max="1795" width="9.140625" style="102"/>
    <col min="1796" max="1796" width="19.42578125" style="102" bestFit="1" customWidth="1"/>
    <col min="1797" max="1797" width="7.28515625" style="102" bestFit="1" customWidth="1"/>
    <col min="1798" max="1798" width="9.140625" style="102"/>
    <col min="1799" max="1799" width="2.42578125" style="102" customWidth="1"/>
    <col min="1800" max="1800" width="10.42578125" style="102" customWidth="1"/>
    <col min="1801" max="1801" width="9.140625" style="102"/>
    <col min="1802" max="1805" width="9.42578125" style="102" customWidth="1"/>
    <col min="1806" max="1806" width="10.28515625" style="102" bestFit="1" customWidth="1"/>
    <col min="1807" max="1807" width="10.42578125" style="102" customWidth="1"/>
    <col min="1808" max="1808" width="11.7109375" style="102" customWidth="1"/>
    <col min="1809" max="1809" width="11" style="102" customWidth="1"/>
    <col min="1810" max="1810" width="10.85546875" style="102" customWidth="1"/>
    <col min="1811" max="1811" width="11.42578125" style="102" customWidth="1"/>
    <col min="1812" max="2049" width="9.140625" style="102"/>
    <col min="2050" max="2050" width="59.5703125" style="102" bestFit="1" customWidth="1"/>
    <col min="2051" max="2051" width="9.140625" style="102"/>
    <col min="2052" max="2052" width="19.42578125" style="102" bestFit="1" customWidth="1"/>
    <col min="2053" max="2053" width="7.28515625" style="102" bestFit="1" customWidth="1"/>
    <col min="2054" max="2054" width="9.140625" style="102"/>
    <col min="2055" max="2055" width="2.42578125" style="102" customWidth="1"/>
    <col min="2056" max="2056" width="10.42578125" style="102" customWidth="1"/>
    <col min="2057" max="2057" width="9.140625" style="102"/>
    <col min="2058" max="2061" width="9.42578125" style="102" customWidth="1"/>
    <col min="2062" max="2062" width="10.28515625" style="102" bestFit="1" customWidth="1"/>
    <col min="2063" max="2063" width="10.42578125" style="102" customWidth="1"/>
    <col min="2064" max="2064" width="11.7109375" style="102" customWidth="1"/>
    <col min="2065" max="2065" width="11" style="102" customWidth="1"/>
    <col min="2066" max="2066" width="10.85546875" style="102" customWidth="1"/>
    <col min="2067" max="2067" width="11.42578125" style="102" customWidth="1"/>
    <col min="2068" max="2305" width="9.140625" style="102"/>
    <col min="2306" max="2306" width="59.5703125" style="102" bestFit="1" customWidth="1"/>
    <col min="2307" max="2307" width="9.140625" style="102"/>
    <col min="2308" max="2308" width="19.42578125" style="102" bestFit="1" customWidth="1"/>
    <col min="2309" max="2309" width="7.28515625" style="102" bestFit="1" customWidth="1"/>
    <col min="2310" max="2310" width="9.140625" style="102"/>
    <col min="2311" max="2311" width="2.42578125" style="102" customWidth="1"/>
    <col min="2312" max="2312" width="10.42578125" style="102" customWidth="1"/>
    <col min="2313" max="2313" width="9.140625" style="102"/>
    <col min="2314" max="2317" width="9.42578125" style="102" customWidth="1"/>
    <col min="2318" max="2318" width="10.28515625" style="102" bestFit="1" customWidth="1"/>
    <col min="2319" max="2319" width="10.42578125" style="102" customWidth="1"/>
    <col min="2320" max="2320" width="11.7109375" style="102" customWidth="1"/>
    <col min="2321" max="2321" width="11" style="102" customWidth="1"/>
    <col min="2322" max="2322" width="10.85546875" style="102" customWidth="1"/>
    <col min="2323" max="2323" width="11.42578125" style="102" customWidth="1"/>
    <col min="2324" max="2561" width="9.140625" style="102"/>
    <col min="2562" max="2562" width="59.5703125" style="102" bestFit="1" customWidth="1"/>
    <col min="2563" max="2563" width="9.140625" style="102"/>
    <col min="2564" max="2564" width="19.42578125" style="102" bestFit="1" customWidth="1"/>
    <col min="2565" max="2565" width="7.28515625" style="102" bestFit="1" customWidth="1"/>
    <col min="2566" max="2566" width="9.140625" style="102"/>
    <col min="2567" max="2567" width="2.42578125" style="102" customWidth="1"/>
    <col min="2568" max="2568" width="10.42578125" style="102" customWidth="1"/>
    <col min="2569" max="2569" width="9.140625" style="102"/>
    <col min="2570" max="2573" width="9.42578125" style="102" customWidth="1"/>
    <col min="2574" max="2574" width="10.28515625" style="102" bestFit="1" customWidth="1"/>
    <col min="2575" max="2575" width="10.42578125" style="102" customWidth="1"/>
    <col min="2576" max="2576" width="11.7109375" style="102" customWidth="1"/>
    <col min="2577" max="2577" width="11" style="102" customWidth="1"/>
    <col min="2578" max="2578" width="10.85546875" style="102" customWidth="1"/>
    <col min="2579" max="2579" width="11.42578125" style="102" customWidth="1"/>
    <col min="2580" max="2817" width="9.140625" style="102"/>
    <col min="2818" max="2818" width="59.5703125" style="102" bestFit="1" customWidth="1"/>
    <col min="2819" max="2819" width="9.140625" style="102"/>
    <col min="2820" max="2820" width="19.42578125" style="102" bestFit="1" customWidth="1"/>
    <col min="2821" max="2821" width="7.28515625" style="102" bestFit="1" customWidth="1"/>
    <col min="2822" max="2822" width="9.140625" style="102"/>
    <col min="2823" max="2823" width="2.42578125" style="102" customWidth="1"/>
    <col min="2824" max="2824" width="10.42578125" style="102" customWidth="1"/>
    <col min="2825" max="2825" width="9.140625" style="102"/>
    <col min="2826" max="2829" width="9.42578125" style="102" customWidth="1"/>
    <col min="2830" max="2830" width="10.28515625" style="102" bestFit="1" customWidth="1"/>
    <col min="2831" max="2831" width="10.42578125" style="102" customWidth="1"/>
    <col min="2832" max="2832" width="11.7109375" style="102" customWidth="1"/>
    <col min="2833" max="2833" width="11" style="102" customWidth="1"/>
    <col min="2834" max="2834" width="10.85546875" style="102" customWidth="1"/>
    <col min="2835" max="2835" width="11.42578125" style="102" customWidth="1"/>
    <col min="2836" max="3073" width="9.140625" style="102"/>
    <col min="3074" max="3074" width="59.5703125" style="102" bestFit="1" customWidth="1"/>
    <col min="3075" max="3075" width="9.140625" style="102"/>
    <col min="3076" max="3076" width="19.42578125" style="102" bestFit="1" customWidth="1"/>
    <col min="3077" max="3077" width="7.28515625" style="102" bestFit="1" customWidth="1"/>
    <col min="3078" max="3078" width="9.140625" style="102"/>
    <col min="3079" max="3079" width="2.42578125" style="102" customWidth="1"/>
    <col min="3080" max="3080" width="10.42578125" style="102" customWidth="1"/>
    <col min="3081" max="3081" width="9.140625" style="102"/>
    <col min="3082" max="3085" width="9.42578125" style="102" customWidth="1"/>
    <col min="3086" max="3086" width="10.28515625" style="102" bestFit="1" customWidth="1"/>
    <col min="3087" max="3087" width="10.42578125" style="102" customWidth="1"/>
    <col min="3088" max="3088" width="11.7109375" style="102" customWidth="1"/>
    <col min="3089" max="3089" width="11" style="102" customWidth="1"/>
    <col min="3090" max="3090" width="10.85546875" style="102" customWidth="1"/>
    <col min="3091" max="3091" width="11.42578125" style="102" customWidth="1"/>
    <col min="3092" max="3329" width="9.140625" style="102"/>
    <col min="3330" max="3330" width="59.5703125" style="102" bestFit="1" customWidth="1"/>
    <col min="3331" max="3331" width="9.140625" style="102"/>
    <col min="3332" max="3332" width="19.42578125" style="102" bestFit="1" customWidth="1"/>
    <col min="3333" max="3333" width="7.28515625" style="102" bestFit="1" customWidth="1"/>
    <col min="3334" max="3334" width="9.140625" style="102"/>
    <col min="3335" max="3335" width="2.42578125" style="102" customWidth="1"/>
    <col min="3336" max="3336" width="10.42578125" style="102" customWidth="1"/>
    <col min="3337" max="3337" width="9.140625" style="102"/>
    <col min="3338" max="3341" width="9.42578125" style="102" customWidth="1"/>
    <col min="3342" max="3342" width="10.28515625" style="102" bestFit="1" customWidth="1"/>
    <col min="3343" max="3343" width="10.42578125" style="102" customWidth="1"/>
    <col min="3344" max="3344" width="11.7109375" style="102" customWidth="1"/>
    <col min="3345" max="3345" width="11" style="102" customWidth="1"/>
    <col min="3346" max="3346" width="10.85546875" style="102" customWidth="1"/>
    <col min="3347" max="3347" width="11.42578125" style="102" customWidth="1"/>
    <col min="3348" max="3585" width="9.140625" style="102"/>
    <col min="3586" max="3586" width="59.5703125" style="102" bestFit="1" customWidth="1"/>
    <col min="3587" max="3587" width="9.140625" style="102"/>
    <col min="3588" max="3588" width="19.42578125" style="102" bestFit="1" customWidth="1"/>
    <col min="3589" max="3589" width="7.28515625" style="102" bestFit="1" customWidth="1"/>
    <col min="3590" max="3590" width="9.140625" style="102"/>
    <col min="3591" max="3591" width="2.42578125" style="102" customWidth="1"/>
    <col min="3592" max="3592" width="10.42578125" style="102" customWidth="1"/>
    <col min="3593" max="3593" width="9.140625" style="102"/>
    <col min="3594" max="3597" width="9.42578125" style="102" customWidth="1"/>
    <col min="3598" max="3598" width="10.28515625" style="102" bestFit="1" customWidth="1"/>
    <col min="3599" max="3599" width="10.42578125" style="102" customWidth="1"/>
    <col min="3600" max="3600" width="11.7109375" style="102" customWidth="1"/>
    <col min="3601" max="3601" width="11" style="102" customWidth="1"/>
    <col min="3602" max="3602" width="10.85546875" style="102" customWidth="1"/>
    <col min="3603" max="3603" width="11.42578125" style="102" customWidth="1"/>
    <col min="3604" max="3841" width="9.140625" style="102"/>
    <col min="3842" max="3842" width="59.5703125" style="102" bestFit="1" customWidth="1"/>
    <col min="3843" max="3843" width="9.140625" style="102"/>
    <col min="3844" max="3844" width="19.42578125" style="102" bestFit="1" customWidth="1"/>
    <col min="3845" max="3845" width="7.28515625" style="102" bestFit="1" customWidth="1"/>
    <col min="3846" max="3846" width="9.140625" style="102"/>
    <col min="3847" max="3847" width="2.42578125" style="102" customWidth="1"/>
    <col min="3848" max="3848" width="10.42578125" style="102" customWidth="1"/>
    <col min="3849" max="3849" width="9.140625" style="102"/>
    <col min="3850" max="3853" width="9.42578125" style="102" customWidth="1"/>
    <col min="3854" max="3854" width="10.28515625" style="102" bestFit="1" customWidth="1"/>
    <col min="3855" max="3855" width="10.42578125" style="102" customWidth="1"/>
    <col min="3856" max="3856" width="11.7109375" style="102" customWidth="1"/>
    <col min="3857" max="3857" width="11" style="102" customWidth="1"/>
    <col min="3858" max="3858" width="10.85546875" style="102" customWidth="1"/>
    <col min="3859" max="3859" width="11.42578125" style="102" customWidth="1"/>
    <col min="3860" max="4097" width="9.140625" style="102"/>
    <col min="4098" max="4098" width="59.5703125" style="102" bestFit="1" customWidth="1"/>
    <col min="4099" max="4099" width="9.140625" style="102"/>
    <col min="4100" max="4100" width="19.42578125" style="102" bestFit="1" customWidth="1"/>
    <col min="4101" max="4101" width="7.28515625" style="102" bestFit="1" customWidth="1"/>
    <col min="4102" max="4102" width="9.140625" style="102"/>
    <col min="4103" max="4103" width="2.42578125" style="102" customWidth="1"/>
    <col min="4104" max="4104" width="10.42578125" style="102" customWidth="1"/>
    <col min="4105" max="4105" width="9.140625" style="102"/>
    <col min="4106" max="4109" width="9.42578125" style="102" customWidth="1"/>
    <col min="4110" max="4110" width="10.28515625" style="102" bestFit="1" customWidth="1"/>
    <col min="4111" max="4111" width="10.42578125" style="102" customWidth="1"/>
    <col min="4112" max="4112" width="11.7109375" style="102" customWidth="1"/>
    <col min="4113" max="4113" width="11" style="102" customWidth="1"/>
    <col min="4114" max="4114" width="10.85546875" style="102" customWidth="1"/>
    <col min="4115" max="4115" width="11.42578125" style="102" customWidth="1"/>
    <col min="4116" max="4353" width="9.140625" style="102"/>
    <col min="4354" max="4354" width="59.5703125" style="102" bestFit="1" customWidth="1"/>
    <col min="4355" max="4355" width="9.140625" style="102"/>
    <col min="4356" max="4356" width="19.42578125" style="102" bestFit="1" customWidth="1"/>
    <col min="4357" max="4357" width="7.28515625" style="102" bestFit="1" customWidth="1"/>
    <col min="4358" max="4358" width="9.140625" style="102"/>
    <col min="4359" max="4359" width="2.42578125" style="102" customWidth="1"/>
    <col min="4360" max="4360" width="10.42578125" style="102" customWidth="1"/>
    <col min="4361" max="4361" width="9.140625" style="102"/>
    <col min="4362" max="4365" width="9.42578125" style="102" customWidth="1"/>
    <col min="4366" max="4366" width="10.28515625" style="102" bestFit="1" customWidth="1"/>
    <col min="4367" max="4367" width="10.42578125" style="102" customWidth="1"/>
    <col min="4368" max="4368" width="11.7109375" style="102" customWidth="1"/>
    <col min="4369" max="4369" width="11" style="102" customWidth="1"/>
    <col min="4370" max="4370" width="10.85546875" style="102" customWidth="1"/>
    <col min="4371" max="4371" width="11.42578125" style="102" customWidth="1"/>
    <col min="4372" max="4609" width="9.140625" style="102"/>
    <col min="4610" max="4610" width="59.5703125" style="102" bestFit="1" customWidth="1"/>
    <col min="4611" max="4611" width="9.140625" style="102"/>
    <col min="4612" max="4612" width="19.42578125" style="102" bestFit="1" customWidth="1"/>
    <col min="4613" max="4613" width="7.28515625" style="102" bestFit="1" customWidth="1"/>
    <col min="4614" max="4614" width="9.140625" style="102"/>
    <col min="4615" max="4615" width="2.42578125" style="102" customWidth="1"/>
    <col min="4616" max="4616" width="10.42578125" style="102" customWidth="1"/>
    <col min="4617" max="4617" width="9.140625" style="102"/>
    <col min="4618" max="4621" width="9.42578125" style="102" customWidth="1"/>
    <col min="4622" max="4622" width="10.28515625" style="102" bestFit="1" customWidth="1"/>
    <col min="4623" max="4623" width="10.42578125" style="102" customWidth="1"/>
    <col min="4624" max="4624" width="11.7109375" style="102" customWidth="1"/>
    <col min="4625" max="4625" width="11" style="102" customWidth="1"/>
    <col min="4626" max="4626" width="10.85546875" style="102" customWidth="1"/>
    <col min="4627" max="4627" width="11.42578125" style="102" customWidth="1"/>
    <col min="4628" max="4865" width="9.140625" style="102"/>
    <col min="4866" max="4866" width="59.5703125" style="102" bestFit="1" customWidth="1"/>
    <col min="4867" max="4867" width="9.140625" style="102"/>
    <col min="4868" max="4868" width="19.42578125" style="102" bestFit="1" customWidth="1"/>
    <col min="4869" max="4869" width="7.28515625" style="102" bestFit="1" customWidth="1"/>
    <col min="4870" max="4870" width="9.140625" style="102"/>
    <col min="4871" max="4871" width="2.42578125" style="102" customWidth="1"/>
    <col min="4872" max="4872" width="10.42578125" style="102" customWidth="1"/>
    <col min="4873" max="4873" width="9.140625" style="102"/>
    <col min="4874" max="4877" width="9.42578125" style="102" customWidth="1"/>
    <col min="4878" max="4878" width="10.28515625" style="102" bestFit="1" customWidth="1"/>
    <col min="4879" max="4879" width="10.42578125" style="102" customWidth="1"/>
    <col min="4880" max="4880" width="11.7109375" style="102" customWidth="1"/>
    <col min="4881" max="4881" width="11" style="102" customWidth="1"/>
    <col min="4882" max="4882" width="10.85546875" style="102" customWidth="1"/>
    <col min="4883" max="4883" width="11.42578125" style="102" customWidth="1"/>
    <col min="4884" max="5121" width="9.140625" style="102"/>
    <col min="5122" max="5122" width="59.5703125" style="102" bestFit="1" customWidth="1"/>
    <col min="5123" max="5123" width="9.140625" style="102"/>
    <col min="5124" max="5124" width="19.42578125" style="102" bestFit="1" customWidth="1"/>
    <col min="5125" max="5125" width="7.28515625" style="102" bestFit="1" customWidth="1"/>
    <col min="5126" max="5126" width="9.140625" style="102"/>
    <col min="5127" max="5127" width="2.42578125" style="102" customWidth="1"/>
    <col min="5128" max="5128" width="10.42578125" style="102" customWidth="1"/>
    <col min="5129" max="5129" width="9.140625" style="102"/>
    <col min="5130" max="5133" width="9.42578125" style="102" customWidth="1"/>
    <col min="5134" max="5134" width="10.28515625" style="102" bestFit="1" customWidth="1"/>
    <col min="5135" max="5135" width="10.42578125" style="102" customWidth="1"/>
    <col min="5136" max="5136" width="11.7109375" style="102" customWidth="1"/>
    <col min="5137" max="5137" width="11" style="102" customWidth="1"/>
    <col min="5138" max="5138" width="10.85546875" style="102" customWidth="1"/>
    <col min="5139" max="5139" width="11.42578125" style="102" customWidth="1"/>
    <col min="5140" max="5377" width="9.140625" style="102"/>
    <col min="5378" max="5378" width="59.5703125" style="102" bestFit="1" customWidth="1"/>
    <col min="5379" max="5379" width="9.140625" style="102"/>
    <col min="5380" max="5380" width="19.42578125" style="102" bestFit="1" customWidth="1"/>
    <col min="5381" max="5381" width="7.28515625" style="102" bestFit="1" customWidth="1"/>
    <col min="5382" max="5382" width="9.140625" style="102"/>
    <col min="5383" max="5383" width="2.42578125" style="102" customWidth="1"/>
    <col min="5384" max="5384" width="10.42578125" style="102" customWidth="1"/>
    <col min="5385" max="5385" width="9.140625" style="102"/>
    <col min="5386" max="5389" width="9.42578125" style="102" customWidth="1"/>
    <col min="5390" max="5390" width="10.28515625" style="102" bestFit="1" customWidth="1"/>
    <col min="5391" max="5391" width="10.42578125" style="102" customWidth="1"/>
    <col min="5392" max="5392" width="11.7109375" style="102" customWidth="1"/>
    <col min="5393" max="5393" width="11" style="102" customWidth="1"/>
    <col min="5394" max="5394" width="10.85546875" style="102" customWidth="1"/>
    <col min="5395" max="5395" width="11.42578125" style="102" customWidth="1"/>
    <col min="5396" max="5633" width="9.140625" style="102"/>
    <col min="5634" max="5634" width="59.5703125" style="102" bestFit="1" customWidth="1"/>
    <col min="5635" max="5635" width="9.140625" style="102"/>
    <col min="5636" max="5636" width="19.42578125" style="102" bestFit="1" customWidth="1"/>
    <col min="5637" max="5637" width="7.28515625" style="102" bestFit="1" customWidth="1"/>
    <col min="5638" max="5638" width="9.140625" style="102"/>
    <col min="5639" max="5639" width="2.42578125" style="102" customWidth="1"/>
    <col min="5640" max="5640" width="10.42578125" style="102" customWidth="1"/>
    <col min="5641" max="5641" width="9.140625" style="102"/>
    <col min="5642" max="5645" width="9.42578125" style="102" customWidth="1"/>
    <col min="5646" max="5646" width="10.28515625" style="102" bestFit="1" customWidth="1"/>
    <col min="5647" max="5647" width="10.42578125" style="102" customWidth="1"/>
    <col min="5648" max="5648" width="11.7109375" style="102" customWidth="1"/>
    <col min="5649" max="5649" width="11" style="102" customWidth="1"/>
    <col min="5650" max="5650" width="10.85546875" style="102" customWidth="1"/>
    <col min="5651" max="5651" width="11.42578125" style="102" customWidth="1"/>
    <col min="5652" max="5889" width="9.140625" style="102"/>
    <col min="5890" max="5890" width="59.5703125" style="102" bestFit="1" customWidth="1"/>
    <col min="5891" max="5891" width="9.140625" style="102"/>
    <col min="5892" max="5892" width="19.42578125" style="102" bestFit="1" customWidth="1"/>
    <col min="5893" max="5893" width="7.28515625" style="102" bestFit="1" customWidth="1"/>
    <col min="5894" max="5894" width="9.140625" style="102"/>
    <col min="5895" max="5895" width="2.42578125" style="102" customWidth="1"/>
    <col min="5896" max="5896" width="10.42578125" style="102" customWidth="1"/>
    <col min="5897" max="5897" width="9.140625" style="102"/>
    <col min="5898" max="5901" width="9.42578125" style="102" customWidth="1"/>
    <col min="5902" max="5902" width="10.28515625" style="102" bestFit="1" customWidth="1"/>
    <col min="5903" max="5903" width="10.42578125" style="102" customWidth="1"/>
    <col min="5904" max="5904" width="11.7109375" style="102" customWidth="1"/>
    <col min="5905" max="5905" width="11" style="102" customWidth="1"/>
    <col min="5906" max="5906" width="10.85546875" style="102" customWidth="1"/>
    <col min="5907" max="5907" width="11.42578125" style="102" customWidth="1"/>
    <col min="5908" max="6145" width="9.140625" style="102"/>
    <col min="6146" max="6146" width="59.5703125" style="102" bestFit="1" customWidth="1"/>
    <col min="6147" max="6147" width="9.140625" style="102"/>
    <col min="6148" max="6148" width="19.42578125" style="102" bestFit="1" customWidth="1"/>
    <col min="6149" max="6149" width="7.28515625" style="102" bestFit="1" customWidth="1"/>
    <col min="6150" max="6150" width="9.140625" style="102"/>
    <col min="6151" max="6151" width="2.42578125" style="102" customWidth="1"/>
    <col min="6152" max="6152" width="10.42578125" style="102" customWidth="1"/>
    <col min="6153" max="6153" width="9.140625" style="102"/>
    <col min="6154" max="6157" width="9.42578125" style="102" customWidth="1"/>
    <col min="6158" max="6158" width="10.28515625" style="102" bestFit="1" customWidth="1"/>
    <col min="6159" max="6159" width="10.42578125" style="102" customWidth="1"/>
    <col min="6160" max="6160" width="11.7109375" style="102" customWidth="1"/>
    <col min="6161" max="6161" width="11" style="102" customWidth="1"/>
    <col min="6162" max="6162" width="10.85546875" style="102" customWidth="1"/>
    <col min="6163" max="6163" width="11.42578125" style="102" customWidth="1"/>
    <col min="6164" max="6401" width="9.140625" style="102"/>
    <col min="6402" max="6402" width="59.5703125" style="102" bestFit="1" customWidth="1"/>
    <col min="6403" max="6403" width="9.140625" style="102"/>
    <col min="6404" max="6404" width="19.42578125" style="102" bestFit="1" customWidth="1"/>
    <col min="6405" max="6405" width="7.28515625" style="102" bestFit="1" customWidth="1"/>
    <col min="6406" max="6406" width="9.140625" style="102"/>
    <col min="6407" max="6407" width="2.42578125" style="102" customWidth="1"/>
    <col min="6408" max="6408" width="10.42578125" style="102" customWidth="1"/>
    <col min="6409" max="6409" width="9.140625" style="102"/>
    <col min="6410" max="6413" width="9.42578125" style="102" customWidth="1"/>
    <col min="6414" max="6414" width="10.28515625" style="102" bestFit="1" customWidth="1"/>
    <col min="6415" max="6415" width="10.42578125" style="102" customWidth="1"/>
    <col min="6416" max="6416" width="11.7109375" style="102" customWidth="1"/>
    <col min="6417" max="6417" width="11" style="102" customWidth="1"/>
    <col min="6418" max="6418" width="10.85546875" style="102" customWidth="1"/>
    <col min="6419" max="6419" width="11.42578125" style="102" customWidth="1"/>
    <col min="6420" max="6657" width="9.140625" style="102"/>
    <col min="6658" max="6658" width="59.5703125" style="102" bestFit="1" customWidth="1"/>
    <col min="6659" max="6659" width="9.140625" style="102"/>
    <col min="6660" max="6660" width="19.42578125" style="102" bestFit="1" customWidth="1"/>
    <col min="6661" max="6661" width="7.28515625" style="102" bestFit="1" customWidth="1"/>
    <col min="6662" max="6662" width="9.140625" style="102"/>
    <col min="6663" max="6663" width="2.42578125" style="102" customWidth="1"/>
    <col min="6664" max="6664" width="10.42578125" style="102" customWidth="1"/>
    <col min="6665" max="6665" width="9.140625" style="102"/>
    <col min="6666" max="6669" width="9.42578125" style="102" customWidth="1"/>
    <col min="6670" max="6670" width="10.28515625" style="102" bestFit="1" customWidth="1"/>
    <col min="6671" max="6671" width="10.42578125" style="102" customWidth="1"/>
    <col min="6672" max="6672" width="11.7109375" style="102" customWidth="1"/>
    <col min="6673" max="6673" width="11" style="102" customWidth="1"/>
    <col min="6674" max="6674" width="10.85546875" style="102" customWidth="1"/>
    <col min="6675" max="6675" width="11.42578125" style="102" customWidth="1"/>
    <col min="6676" max="6913" width="9.140625" style="102"/>
    <col min="6914" max="6914" width="59.5703125" style="102" bestFit="1" customWidth="1"/>
    <col min="6915" max="6915" width="9.140625" style="102"/>
    <col min="6916" max="6916" width="19.42578125" style="102" bestFit="1" customWidth="1"/>
    <col min="6917" max="6917" width="7.28515625" style="102" bestFit="1" customWidth="1"/>
    <col min="6918" max="6918" width="9.140625" style="102"/>
    <col min="6919" max="6919" width="2.42578125" style="102" customWidth="1"/>
    <col min="6920" max="6920" width="10.42578125" style="102" customWidth="1"/>
    <col min="6921" max="6921" width="9.140625" style="102"/>
    <col min="6922" max="6925" width="9.42578125" style="102" customWidth="1"/>
    <col min="6926" max="6926" width="10.28515625" style="102" bestFit="1" customWidth="1"/>
    <col min="6927" max="6927" width="10.42578125" style="102" customWidth="1"/>
    <col min="6928" max="6928" width="11.7109375" style="102" customWidth="1"/>
    <col min="6929" max="6929" width="11" style="102" customWidth="1"/>
    <col min="6930" max="6930" width="10.85546875" style="102" customWidth="1"/>
    <col min="6931" max="6931" width="11.42578125" style="102" customWidth="1"/>
    <col min="6932" max="7169" width="9.140625" style="102"/>
    <col min="7170" max="7170" width="59.5703125" style="102" bestFit="1" customWidth="1"/>
    <col min="7171" max="7171" width="9.140625" style="102"/>
    <col min="7172" max="7172" width="19.42578125" style="102" bestFit="1" customWidth="1"/>
    <col min="7173" max="7173" width="7.28515625" style="102" bestFit="1" customWidth="1"/>
    <col min="7174" max="7174" width="9.140625" style="102"/>
    <col min="7175" max="7175" width="2.42578125" style="102" customWidth="1"/>
    <col min="7176" max="7176" width="10.42578125" style="102" customWidth="1"/>
    <col min="7177" max="7177" width="9.140625" style="102"/>
    <col min="7178" max="7181" width="9.42578125" style="102" customWidth="1"/>
    <col min="7182" max="7182" width="10.28515625" style="102" bestFit="1" customWidth="1"/>
    <col min="7183" max="7183" width="10.42578125" style="102" customWidth="1"/>
    <col min="7184" max="7184" width="11.7109375" style="102" customWidth="1"/>
    <col min="7185" max="7185" width="11" style="102" customWidth="1"/>
    <col min="7186" max="7186" width="10.85546875" style="102" customWidth="1"/>
    <col min="7187" max="7187" width="11.42578125" style="102" customWidth="1"/>
    <col min="7188" max="7425" width="9.140625" style="102"/>
    <col min="7426" max="7426" width="59.5703125" style="102" bestFit="1" customWidth="1"/>
    <col min="7427" max="7427" width="9.140625" style="102"/>
    <col min="7428" max="7428" width="19.42578125" style="102" bestFit="1" customWidth="1"/>
    <col min="7429" max="7429" width="7.28515625" style="102" bestFit="1" customWidth="1"/>
    <col min="7430" max="7430" width="9.140625" style="102"/>
    <col min="7431" max="7431" width="2.42578125" style="102" customWidth="1"/>
    <col min="7432" max="7432" width="10.42578125" style="102" customWidth="1"/>
    <col min="7433" max="7433" width="9.140625" style="102"/>
    <col min="7434" max="7437" width="9.42578125" style="102" customWidth="1"/>
    <col min="7438" max="7438" width="10.28515625" style="102" bestFit="1" customWidth="1"/>
    <col min="7439" max="7439" width="10.42578125" style="102" customWidth="1"/>
    <col min="7440" max="7440" width="11.7109375" style="102" customWidth="1"/>
    <col min="7441" max="7441" width="11" style="102" customWidth="1"/>
    <col min="7442" max="7442" width="10.85546875" style="102" customWidth="1"/>
    <col min="7443" max="7443" width="11.42578125" style="102" customWidth="1"/>
    <col min="7444" max="7681" width="9.140625" style="102"/>
    <col min="7682" max="7682" width="59.5703125" style="102" bestFit="1" customWidth="1"/>
    <col min="7683" max="7683" width="9.140625" style="102"/>
    <col min="7684" max="7684" width="19.42578125" style="102" bestFit="1" customWidth="1"/>
    <col min="7685" max="7685" width="7.28515625" style="102" bestFit="1" customWidth="1"/>
    <col min="7686" max="7686" width="9.140625" style="102"/>
    <col min="7687" max="7687" width="2.42578125" style="102" customWidth="1"/>
    <col min="7688" max="7688" width="10.42578125" style="102" customWidth="1"/>
    <col min="7689" max="7689" width="9.140625" style="102"/>
    <col min="7690" max="7693" width="9.42578125" style="102" customWidth="1"/>
    <col min="7694" max="7694" width="10.28515625" style="102" bestFit="1" customWidth="1"/>
    <col min="7695" max="7695" width="10.42578125" style="102" customWidth="1"/>
    <col min="7696" max="7696" width="11.7109375" style="102" customWidth="1"/>
    <col min="7697" max="7697" width="11" style="102" customWidth="1"/>
    <col min="7698" max="7698" width="10.85546875" style="102" customWidth="1"/>
    <col min="7699" max="7699" width="11.42578125" style="102" customWidth="1"/>
    <col min="7700" max="7937" width="9.140625" style="102"/>
    <col min="7938" max="7938" width="59.5703125" style="102" bestFit="1" customWidth="1"/>
    <col min="7939" max="7939" width="9.140625" style="102"/>
    <col min="7940" max="7940" width="19.42578125" style="102" bestFit="1" customWidth="1"/>
    <col min="7941" max="7941" width="7.28515625" style="102" bestFit="1" customWidth="1"/>
    <col min="7942" max="7942" width="9.140625" style="102"/>
    <col min="7943" max="7943" width="2.42578125" style="102" customWidth="1"/>
    <col min="7944" max="7944" width="10.42578125" style="102" customWidth="1"/>
    <col min="7945" max="7945" width="9.140625" style="102"/>
    <col min="7946" max="7949" width="9.42578125" style="102" customWidth="1"/>
    <col min="7950" max="7950" width="10.28515625" style="102" bestFit="1" customWidth="1"/>
    <col min="7951" max="7951" width="10.42578125" style="102" customWidth="1"/>
    <col min="7952" max="7952" width="11.7109375" style="102" customWidth="1"/>
    <col min="7953" max="7953" width="11" style="102" customWidth="1"/>
    <col min="7954" max="7954" width="10.85546875" style="102" customWidth="1"/>
    <col min="7955" max="7955" width="11.42578125" style="102" customWidth="1"/>
    <col min="7956" max="8193" width="9.140625" style="102"/>
    <col min="8194" max="8194" width="59.5703125" style="102" bestFit="1" customWidth="1"/>
    <col min="8195" max="8195" width="9.140625" style="102"/>
    <col min="8196" max="8196" width="19.42578125" style="102" bestFit="1" customWidth="1"/>
    <col min="8197" max="8197" width="7.28515625" style="102" bestFit="1" customWidth="1"/>
    <col min="8198" max="8198" width="9.140625" style="102"/>
    <col min="8199" max="8199" width="2.42578125" style="102" customWidth="1"/>
    <col min="8200" max="8200" width="10.42578125" style="102" customWidth="1"/>
    <col min="8201" max="8201" width="9.140625" style="102"/>
    <col min="8202" max="8205" width="9.42578125" style="102" customWidth="1"/>
    <col min="8206" max="8206" width="10.28515625" style="102" bestFit="1" customWidth="1"/>
    <col min="8207" max="8207" width="10.42578125" style="102" customWidth="1"/>
    <col min="8208" max="8208" width="11.7109375" style="102" customWidth="1"/>
    <col min="8209" max="8209" width="11" style="102" customWidth="1"/>
    <col min="8210" max="8210" width="10.85546875" style="102" customWidth="1"/>
    <col min="8211" max="8211" width="11.42578125" style="102" customWidth="1"/>
    <col min="8212" max="8449" width="9.140625" style="102"/>
    <col min="8450" max="8450" width="59.5703125" style="102" bestFit="1" customWidth="1"/>
    <col min="8451" max="8451" width="9.140625" style="102"/>
    <col min="8452" max="8452" width="19.42578125" style="102" bestFit="1" customWidth="1"/>
    <col min="8453" max="8453" width="7.28515625" style="102" bestFit="1" customWidth="1"/>
    <col min="8454" max="8454" width="9.140625" style="102"/>
    <col min="8455" max="8455" width="2.42578125" style="102" customWidth="1"/>
    <col min="8456" max="8456" width="10.42578125" style="102" customWidth="1"/>
    <col min="8457" max="8457" width="9.140625" style="102"/>
    <col min="8458" max="8461" width="9.42578125" style="102" customWidth="1"/>
    <col min="8462" max="8462" width="10.28515625" style="102" bestFit="1" customWidth="1"/>
    <col min="8463" max="8463" width="10.42578125" style="102" customWidth="1"/>
    <col min="8464" max="8464" width="11.7109375" style="102" customWidth="1"/>
    <col min="8465" max="8465" width="11" style="102" customWidth="1"/>
    <col min="8466" max="8466" width="10.85546875" style="102" customWidth="1"/>
    <col min="8467" max="8467" width="11.42578125" style="102" customWidth="1"/>
    <col min="8468" max="8705" width="9.140625" style="102"/>
    <col min="8706" max="8706" width="59.5703125" style="102" bestFit="1" customWidth="1"/>
    <col min="8707" max="8707" width="9.140625" style="102"/>
    <col min="8708" max="8708" width="19.42578125" style="102" bestFit="1" customWidth="1"/>
    <col min="8709" max="8709" width="7.28515625" style="102" bestFit="1" customWidth="1"/>
    <col min="8710" max="8710" width="9.140625" style="102"/>
    <col min="8711" max="8711" width="2.42578125" style="102" customWidth="1"/>
    <col min="8712" max="8712" width="10.42578125" style="102" customWidth="1"/>
    <col min="8713" max="8713" width="9.140625" style="102"/>
    <col min="8714" max="8717" width="9.42578125" style="102" customWidth="1"/>
    <col min="8718" max="8718" width="10.28515625" style="102" bestFit="1" customWidth="1"/>
    <col min="8719" max="8719" width="10.42578125" style="102" customWidth="1"/>
    <col min="8720" max="8720" width="11.7109375" style="102" customWidth="1"/>
    <col min="8721" max="8721" width="11" style="102" customWidth="1"/>
    <col min="8722" max="8722" width="10.85546875" style="102" customWidth="1"/>
    <col min="8723" max="8723" width="11.42578125" style="102" customWidth="1"/>
    <col min="8724" max="8961" width="9.140625" style="102"/>
    <col min="8962" max="8962" width="59.5703125" style="102" bestFit="1" customWidth="1"/>
    <col min="8963" max="8963" width="9.140625" style="102"/>
    <col min="8964" max="8964" width="19.42578125" style="102" bestFit="1" customWidth="1"/>
    <col min="8965" max="8965" width="7.28515625" style="102" bestFit="1" customWidth="1"/>
    <col min="8966" max="8966" width="9.140625" style="102"/>
    <col min="8967" max="8967" width="2.42578125" style="102" customWidth="1"/>
    <col min="8968" max="8968" width="10.42578125" style="102" customWidth="1"/>
    <col min="8969" max="8969" width="9.140625" style="102"/>
    <col min="8970" max="8973" width="9.42578125" style="102" customWidth="1"/>
    <col min="8974" max="8974" width="10.28515625" style="102" bestFit="1" customWidth="1"/>
    <col min="8975" max="8975" width="10.42578125" style="102" customWidth="1"/>
    <col min="8976" max="8976" width="11.7109375" style="102" customWidth="1"/>
    <col min="8977" max="8977" width="11" style="102" customWidth="1"/>
    <col min="8978" max="8978" width="10.85546875" style="102" customWidth="1"/>
    <col min="8979" max="8979" width="11.42578125" style="102" customWidth="1"/>
    <col min="8980" max="9217" width="9.140625" style="102"/>
    <col min="9218" max="9218" width="59.5703125" style="102" bestFit="1" customWidth="1"/>
    <col min="9219" max="9219" width="9.140625" style="102"/>
    <col min="9220" max="9220" width="19.42578125" style="102" bestFit="1" customWidth="1"/>
    <col min="9221" max="9221" width="7.28515625" style="102" bestFit="1" customWidth="1"/>
    <col min="9222" max="9222" width="9.140625" style="102"/>
    <col min="9223" max="9223" width="2.42578125" style="102" customWidth="1"/>
    <col min="9224" max="9224" width="10.42578125" style="102" customWidth="1"/>
    <col min="9225" max="9225" width="9.140625" style="102"/>
    <col min="9226" max="9229" width="9.42578125" style="102" customWidth="1"/>
    <col min="9230" max="9230" width="10.28515625" style="102" bestFit="1" customWidth="1"/>
    <col min="9231" max="9231" width="10.42578125" style="102" customWidth="1"/>
    <col min="9232" max="9232" width="11.7109375" style="102" customWidth="1"/>
    <col min="9233" max="9233" width="11" style="102" customWidth="1"/>
    <col min="9234" max="9234" width="10.85546875" style="102" customWidth="1"/>
    <col min="9235" max="9235" width="11.42578125" style="102" customWidth="1"/>
    <col min="9236" max="9473" width="9.140625" style="102"/>
    <col min="9474" max="9474" width="59.5703125" style="102" bestFit="1" customWidth="1"/>
    <col min="9475" max="9475" width="9.140625" style="102"/>
    <col min="9476" max="9476" width="19.42578125" style="102" bestFit="1" customWidth="1"/>
    <col min="9477" max="9477" width="7.28515625" style="102" bestFit="1" customWidth="1"/>
    <col min="9478" max="9478" width="9.140625" style="102"/>
    <col min="9479" max="9479" width="2.42578125" style="102" customWidth="1"/>
    <col min="9480" max="9480" width="10.42578125" style="102" customWidth="1"/>
    <col min="9481" max="9481" width="9.140625" style="102"/>
    <col min="9482" max="9485" width="9.42578125" style="102" customWidth="1"/>
    <col min="9486" max="9486" width="10.28515625" style="102" bestFit="1" customWidth="1"/>
    <col min="9487" max="9487" width="10.42578125" style="102" customWidth="1"/>
    <col min="9488" max="9488" width="11.7109375" style="102" customWidth="1"/>
    <col min="9489" max="9489" width="11" style="102" customWidth="1"/>
    <col min="9490" max="9490" width="10.85546875" style="102" customWidth="1"/>
    <col min="9491" max="9491" width="11.42578125" style="102" customWidth="1"/>
    <col min="9492" max="9729" width="9.140625" style="102"/>
    <col min="9730" max="9730" width="59.5703125" style="102" bestFit="1" customWidth="1"/>
    <col min="9731" max="9731" width="9.140625" style="102"/>
    <col min="9732" max="9732" width="19.42578125" style="102" bestFit="1" customWidth="1"/>
    <col min="9733" max="9733" width="7.28515625" style="102" bestFit="1" customWidth="1"/>
    <col min="9734" max="9734" width="9.140625" style="102"/>
    <col min="9735" max="9735" width="2.42578125" style="102" customWidth="1"/>
    <col min="9736" max="9736" width="10.42578125" style="102" customWidth="1"/>
    <col min="9737" max="9737" width="9.140625" style="102"/>
    <col min="9738" max="9741" width="9.42578125" style="102" customWidth="1"/>
    <col min="9742" max="9742" width="10.28515625" style="102" bestFit="1" customWidth="1"/>
    <col min="9743" max="9743" width="10.42578125" style="102" customWidth="1"/>
    <col min="9744" max="9744" width="11.7109375" style="102" customWidth="1"/>
    <col min="9745" max="9745" width="11" style="102" customWidth="1"/>
    <col min="9746" max="9746" width="10.85546875" style="102" customWidth="1"/>
    <col min="9747" max="9747" width="11.42578125" style="102" customWidth="1"/>
    <col min="9748" max="9985" width="9.140625" style="102"/>
    <col min="9986" max="9986" width="59.5703125" style="102" bestFit="1" customWidth="1"/>
    <col min="9987" max="9987" width="9.140625" style="102"/>
    <col min="9988" max="9988" width="19.42578125" style="102" bestFit="1" customWidth="1"/>
    <col min="9989" max="9989" width="7.28515625" style="102" bestFit="1" customWidth="1"/>
    <col min="9990" max="9990" width="9.140625" style="102"/>
    <col min="9991" max="9991" width="2.42578125" style="102" customWidth="1"/>
    <col min="9992" max="9992" width="10.42578125" style="102" customWidth="1"/>
    <col min="9993" max="9993" width="9.140625" style="102"/>
    <col min="9994" max="9997" width="9.42578125" style="102" customWidth="1"/>
    <col min="9998" max="9998" width="10.28515625" style="102" bestFit="1" customWidth="1"/>
    <col min="9999" max="9999" width="10.42578125" style="102" customWidth="1"/>
    <col min="10000" max="10000" width="11.7109375" style="102" customWidth="1"/>
    <col min="10001" max="10001" width="11" style="102" customWidth="1"/>
    <col min="10002" max="10002" width="10.85546875" style="102" customWidth="1"/>
    <col min="10003" max="10003" width="11.42578125" style="102" customWidth="1"/>
    <col min="10004" max="10241" width="9.140625" style="102"/>
    <col min="10242" max="10242" width="59.5703125" style="102" bestFit="1" customWidth="1"/>
    <col min="10243" max="10243" width="9.140625" style="102"/>
    <col min="10244" max="10244" width="19.42578125" style="102" bestFit="1" customWidth="1"/>
    <col min="10245" max="10245" width="7.28515625" style="102" bestFit="1" customWidth="1"/>
    <col min="10246" max="10246" width="9.140625" style="102"/>
    <col min="10247" max="10247" width="2.42578125" style="102" customWidth="1"/>
    <col min="10248" max="10248" width="10.42578125" style="102" customWidth="1"/>
    <col min="10249" max="10249" width="9.140625" style="102"/>
    <col min="10250" max="10253" width="9.42578125" style="102" customWidth="1"/>
    <col min="10254" max="10254" width="10.28515625" style="102" bestFit="1" customWidth="1"/>
    <col min="10255" max="10255" width="10.42578125" style="102" customWidth="1"/>
    <col min="10256" max="10256" width="11.7109375" style="102" customWidth="1"/>
    <col min="10257" max="10257" width="11" style="102" customWidth="1"/>
    <col min="10258" max="10258" width="10.85546875" style="102" customWidth="1"/>
    <col min="10259" max="10259" width="11.42578125" style="102" customWidth="1"/>
    <col min="10260" max="10497" width="9.140625" style="102"/>
    <col min="10498" max="10498" width="59.5703125" style="102" bestFit="1" customWidth="1"/>
    <col min="10499" max="10499" width="9.140625" style="102"/>
    <col min="10500" max="10500" width="19.42578125" style="102" bestFit="1" customWidth="1"/>
    <col min="10501" max="10501" width="7.28515625" style="102" bestFit="1" customWidth="1"/>
    <col min="10502" max="10502" width="9.140625" style="102"/>
    <col min="10503" max="10503" width="2.42578125" style="102" customWidth="1"/>
    <col min="10504" max="10504" width="10.42578125" style="102" customWidth="1"/>
    <col min="10505" max="10505" width="9.140625" style="102"/>
    <col min="10506" max="10509" width="9.42578125" style="102" customWidth="1"/>
    <col min="10510" max="10510" width="10.28515625" style="102" bestFit="1" customWidth="1"/>
    <col min="10511" max="10511" width="10.42578125" style="102" customWidth="1"/>
    <col min="10512" max="10512" width="11.7109375" style="102" customWidth="1"/>
    <col min="10513" max="10513" width="11" style="102" customWidth="1"/>
    <col min="10514" max="10514" width="10.85546875" style="102" customWidth="1"/>
    <col min="10515" max="10515" width="11.42578125" style="102" customWidth="1"/>
    <col min="10516" max="10753" width="9.140625" style="102"/>
    <col min="10754" max="10754" width="59.5703125" style="102" bestFit="1" customWidth="1"/>
    <col min="10755" max="10755" width="9.140625" style="102"/>
    <col min="10756" max="10756" width="19.42578125" style="102" bestFit="1" customWidth="1"/>
    <col min="10757" max="10757" width="7.28515625" style="102" bestFit="1" customWidth="1"/>
    <col min="10758" max="10758" width="9.140625" style="102"/>
    <col min="10759" max="10759" width="2.42578125" style="102" customWidth="1"/>
    <col min="10760" max="10760" width="10.42578125" style="102" customWidth="1"/>
    <col min="10761" max="10761" width="9.140625" style="102"/>
    <col min="10762" max="10765" width="9.42578125" style="102" customWidth="1"/>
    <col min="10766" max="10766" width="10.28515625" style="102" bestFit="1" customWidth="1"/>
    <col min="10767" max="10767" width="10.42578125" style="102" customWidth="1"/>
    <col min="10768" max="10768" width="11.7109375" style="102" customWidth="1"/>
    <col min="10769" max="10769" width="11" style="102" customWidth="1"/>
    <col min="10770" max="10770" width="10.85546875" style="102" customWidth="1"/>
    <col min="10771" max="10771" width="11.42578125" style="102" customWidth="1"/>
    <col min="10772" max="11009" width="9.140625" style="102"/>
    <col min="11010" max="11010" width="59.5703125" style="102" bestFit="1" customWidth="1"/>
    <col min="11011" max="11011" width="9.140625" style="102"/>
    <col min="11012" max="11012" width="19.42578125" style="102" bestFit="1" customWidth="1"/>
    <col min="11013" max="11013" width="7.28515625" style="102" bestFit="1" customWidth="1"/>
    <col min="11014" max="11014" width="9.140625" style="102"/>
    <col min="11015" max="11015" width="2.42578125" style="102" customWidth="1"/>
    <col min="11016" max="11016" width="10.42578125" style="102" customWidth="1"/>
    <col min="11017" max="11017" width="9.140625" style="102"/>
    <col min="11018" max="11021" width="9.42578125" style="102" customWidth="1"/>
    <col min="11022" max="11022" width="10.28515625" style="102" bestFit="1" customWidth="1"/>
    <col min="11023" max="11023" width="10.42578125" style="102" customWidth="1"/>
    <col min="11024" max="11024" width="11.7109375" style="102" customWidth="1"/>
    <col min="11025" max="11025" width="11" style="102" customWidth="1"/>
    <col min="11026" max="11026" width="10.85546875" style="102" customWidth="1"/>
    <col min="11027" max="11027" width="11.42578125" style="102" customWidth="1"/>
    <col min="11028" max="11265" width="9.140625" style="102"/>
    <col min="11266" max="11266" width="59.5703125" style="102" bestFit="1" customWidth="1"/>
    <col min="11267" max="11267" width="9.140625" style="102"/>
    <col min="11268" max="11268" width="19.42578125" style="102" bestFit="1" customWidth="1"/>
    <col min="11269" max="11269" width="7.28515625" style="102" bestFit="1" customWidth="1"/>
    <col min="11270" max="11270" width="9.140625" style="102"/>
    <col min="11271" max="11271" width="2.42578125" style="102" customWidth="1"/>
    <col min="11272" max="11272" width="10.42578125" style="102" customWidth="1"/>
    <col min="11273" max="11273" width="9.140625" style="102"/>
    <col min="11274" max="11277" width="9.42578125" style="102" customWidth="1"/>
    <col min="11278" max="11278" width="10.28515625" style="102" bestFit="1" customWidth="1"/>
    <col min="11279" max="11279" width="10.42578125" style="102" customWidth="1"/>
    <col min="11280" max="11280" width="11.7109375" style="102" customWidth="1"/>
    <col min="11281" max="11281" width="11" style="102" customWidth="1"/>
    <col min="11282" max="11282" width="10.85546875" style="102" customWidth="1"/>
    <col min="11283" max="11283" width="11.42578125" style="102" customWidth="1"/>
    <col min="11284" max="11521" width="9.140625" style="102"/>
    <col min="11522" max="11522" width="59.5703125" style="102" bestFit="1" customWidth="1"/>
    <col min="11523" max="11523" width="9.140625" style="102"/>
    <col min="11524" max="11524" width="19.42578125" style="102" bestFit="1" customWidth="1"/>
    <col min="11525" max="11525" width="7.28515625" style="102" bestFit="1" customWidth="1"/>
    <col min="11526" max="11526" width="9.140625" style="102"/>
    <col min="11527" max="11527" width="2.42578125" style="102" customWidth="1"/>
    <col min="11528" max="11528" width="10.42578125" style="102" customWidth="1"/>
    <col min="11529" max="11529" width="9.140625" style="102"/>
    <col min="11530" max="11533" width="9.42578125" style="102" customWidth="1"/>
    <col min="11534" max="11534" width="10.28515625" style="102" bestFit="1" customWidth="1"/>
    <col min="11535" max="11535" width="10.42578125" style="102" customWidth="1"/>
    <col min="11536" max="11536" width="11.7109375" style="102" customWidth="1"/>
    <col min="11537" max="11537" width="11" style="102" customWidth="1"/>
    <col min="11538" max="11538" width="10.85546875" style="102" customWidth="1"/>
    <col min="11539" max="11539" width="11.42578125" style="102" customWidth="1"/>
    <col min="11540" max="11777" width="9.140625" style="102"/>
    <col min="11778" max="11778" width="59.5703125" style="102" bestFit="1" customWidth="1"/>
    <col min="11779" max="11779" width="9.140625" style="102"/>
    <col min="11780" max="11780" width="19.42578125" style="102" bestFit="1" customWidth="1"/>
    <col min="11781" max="11781" width="7.28515625" style="102" bestFit="1" customWidth="1"/>
    <col min="11782" max="11782" width="9.140625" style="102"/>
    <col min="11783" max="11783" width="2.42578125" style="102" customWidth="1"/>
    <col min="11784" max="11784" width="10.42578125" style="102" customWidth="1"/>
    <col min="11785" max="11785" width="9.140625" style="102"/>
    <col min="11786" max="11789" width="9.42578125" style="102" customWidth="1"/>
    <col min="11790" max="11790" width="10.28515625" style="102" bestFit="1" customWidth="1"/>
    <col min="11791" max="11791" width="10.42578125" style="102" customWidth="1"/>
    <col min="11792" max="11792" width="11.7109375" style="102" customWidth="1"/>
    <col min="11793" max="11793" width="11" style="102" customWidth="1"/>
    <col min="11794" max="11794" width="10.85546875" style="102" customWidth="1"/>
    <col min="11795" max="11795" width="11.42578125" style="102" customWidth="1"/>
    <col min="11796" max="12033" width="9.140625" style="102"/>
    <col min="12034" max="12034" width="59.5703125" style="102" bestFit="1" customWidth="1"/>
    <col min="12035" max="12035" width="9.140625" style="102"/>
    <col min="12036" max="12036" width="19.42578125" style="102" bestFit="1" customWidth="1"/>
    <col min="12037" max="12037" width="7.28515625" style="102" bestFit="1" customWidth="1"/>
    <col min="12038" max="12038" width="9.140625" style="102"/>
    <col min="12039" max="12039" width="2.42578125" style="102" customWidth="1"/>
    <col min="12040" max="12040" width="10.42578125" style="102" customWidth="1"/>
    <col min="12041" max="12041" width="9.140625" style="102"/>
    <col min="12042" max="12045" width="9.42578125" style="102" customWidth="1"/>
    <col min="12046" max="12046" width="10.28515625" style="102" bestFit="1" customWidth="1"/>
    <col min="12047" max="12047" width="10.42578125" style="102" customWidth="1"/>
    <col min="12048" max="12048" width="11.7109375" style="102" customWidth="1"/>
    <col min="12049" max="12049" width="11" style="102" customWidth="1"/>
    <col min="12050" max="12050" width="10.85546875" style="102" customWidth="1"/>
    <col min="12051" max="12051" width="11.42578125" style="102" customWidth="1"/>
    <col min="12052" max="12289" width="9.140625" style="102"/>
    <col min="12290" max="12290" width="59.5703125" style="102" bestFit="1" customWidth="1"/>
    <col min="12291" max="12291" width="9.140625" style="102"/>
    <col min="12292" max="12292" width="19.42578125" style="102" bestFit="1" customWidth="1"/>
    <col min="12293" max="12293" width="7.28515625" style="102" bestFit="1" customWidth="1"/>
    <col min="12294" max="12294" width="9.140625" style="102"/>
    <col min="12295" max="12295" width="2.42578125" style="102" customWidth="1"/>
    <col min="12296" max="12296" width="10.42578125" style="102" customWidth="1"/>
    <col min="12297" max="12297" width="9.140625" style="102"/>
    <col min="12298" max="12301" width="9.42578125" style="102" customWidth="1"/>
    <col min="12302" max="12302" width="10.28515625" style="102" bestFit="1" customWidth="1"/>
    <col min="12303" max="12303" width="10.42578125" style="102" customWidth="1"/>
    <col min="12304" max="12304" width="11.7109375" style="102" customWidth="1"/>
    <col min="12305" max="12305" width="11" style="102" customWidth="1"/>
    <col min="12306" max="12306" width="10.85546875" style="102" customWidth="1"/>
    <col min="12307" max="12307" width="11.42578125" style="102" customWidth="1"/>
    <col min="12308" max="12545" width="9.140625" style="102"/>
    <col min="12546" max="12546" width="59.5703125" style="102" bestFit="1" customWidth="1"/>
    <col min="12547" max="12547" width="9.140625" style="102"/>
    <col min="12548" max="12548" width="19.42578125" style="102" bestFit="1" customWidth="1"/>
    <col min="12549" max="12549" width="7.28515625" style="102" bestFit="1" customWidth="1"/>
    <col min="12550" max="12550" width="9.140625" style="102"/>
    <col min="12551" max="12551" width="2.42578125" style="102" customWidth="1"/>
    <col min="12552" max="12552" width="10.42578125" style="102" customWidth="1"/>
    <col min="12553" max="12553" width="9.140625" style="102"/>
    <col min="12554" max="12557" width="9.42578125" style="102" customWidth="1"/>
    <col min="12558" max="12558" width="10.28515625" style="102" bestFit="1" customWidth="1"/>
    <col min="12559" max="12559" width="10.42578125" style="102" customWidth="1"/>
    <col min="12560" max="12560" width="11.7109375" style="102" customWidth="1"/>
    <col min="12561" max="12561" width="11" style="102" customWidth="1"/>
    <col min="12562" max="12562" width="10.85546875" style="102" customWidth="1"/>
    <col min="12563" max="12563" width="11.42578125" style="102" customWidth="1"/>
    <col min="12564" max="12801" width="9.140625" style="102"/>
    <col min="12802" max="12802" width="59.5703125" style="102" bestFit="1" customWidth="1"/>
    <col min="12803" max="12803" width="9.140625" style="102"/>
    <col min="12804" max="12804" width="19.42578125" style="102" bestFit="1" customWidth="1"/>
    <col min="12805" max="12805" width="7.28515625" style="102" bestFit="1" customWidth="1"/>
    <col min="12806" max="12806" width="9.140625" style="102"/>
    <col min="12807" max="12807" width="2.42578125" style="102" customWidth="1"/>
    <col min="12808" max="12808" width="10.42578125" style="102" customWidth="1"/>
    <col min="12809" max="12809" width="9.140625" style="102"/>
    <col min="12810" max="12813" width="9.42578125" style="102" customWidth="1"/>
    <col min="12814" max="12814" width="10.28515625" style="102" bestFit="1" customWidth="1"/>
    <col min="12815" max="12815" width="10.42578125" style="102" customWidth="1"/>
    <col min="12816" max="12816" width="11.7109375" style="102" customWidth="1"/>
    <col min="12817" max="12817" width="11" style="102" customWidth="1"/>
    <col min="12818" max="12818" width="10.85546875" style="102" customWidth="1"/>
    <col min="12819" max="12819" width="11.42578125" style="102" customWidth="1"/>
    <col min="12820" max="13057" width="9.140625" style="102"/>
    <col min="13058" max="13058" width="59.5703125" style="102" bestFit="1" customWidth="1"/>
    <col min="13059" max="13059" width="9.140625" style="102"/>
    <col min="13060" max="13060" width="19.42578125" style="102" bestFit="1" customWidth="1"/>
    <col min="13061" max="13061" width="7.28515625" style="102" bestFit="1" customWidth="1"/>
    <col min="13062" max="13062" width="9.140625" style="102"/>
    <col min="13063" max="13063" width="2.42578125" style="102" customWidth="1"/>
    <col min="13064" max="13064" width="10.42578125" style="102" customWidth="1"/>
    <col min="13065" max="13065" width="9.140625" style="102"/>
    <col min="13066" max="13069" width="9.42578125" style="102" customWidth="1"/>
    <col min="13070" max="13070" width="10.28515625" style="102" bestFit="1" customWidth="1"/>
    <col min="13071" max="13071" width="10.42578125" style="102" customWidth="1"/>
    <col min="13072" max="13072" width="11.7109375" style="102" customWidth="1"/>
    <col min="13073" max="13073" width="11" style="102" customWidth="1"/>
    <col min="13074" max="13074" width="10.85546875" style="102" customWidth="1"/>
    <col min="13075" max="13075" width="11.42578125" style="102" customWidth="1"/>
    <col min="13076" max="13313" width="9.140625" style="102"/>
    <col min="13314" max="13314" width="59.5703125" style="102" bestFit="1" customWidth="1"/>
    <col min="13315" max="13315" width="9.140625" style="102"/>
    <col min="13316" max="13316" width="19.42578125" style="102" bestFit="1" customWidth="1"/>
    <col min="13317" max="13317" width="7.28515625" style="102" bestFit="1" customWidth="1"/>
    <col min="13318" max="13318" width="9.140625" style="102"/>
    <col min="13319" max="13319" width="2.42578125" style="102" customWidth="1"/>
    <col min="13320" max="13320" width="10.42578125" style="102" customWidth="1"/>
    <col min="13321" max="13321" width="9.140625" style="102"/>
    <col min="13322" max="13325" width="9.42578125" style="102" customWidth="1"/>
    <col min="13326" max="13326" width="10.28515625" style="102" bestFit="1" customWidth="1"/>
    <col min="13327" max="13327" width="10.42578125" style="102" customWidth="1"/>
    <col min="13328" max="13328" width="11.7109375" style="102" customWidth="1"/>
    <col min="13329" max="13329" width="11" style="102" customWidth="1"/>
    <col min="13330" max="13330" width="10.85546875" style="102" customWidth="1"/>
    <col min="13331" max="13331" width="11.42578125" style="102" customWidth="1"/>
    <col min="13332" max="13569" width="9.140625" style="102"/>
    <col min="13570" max="13570" width="59.5703125" style="102" bestFit="1" customWidth="1"/>
    <col min="13571" max="13571" width="9.140625" style="102"/>
    <col min="13572" max="13572" width="19.42578125" style="102" bestFit="1" customWidth="1"/>
    <col min="13573" max="13573" width="7.28515625" style="102" bestFit="1" customWidth="1"/>
    <col min="13574" max="13574" width="9.140625" style="102"/>
    <col min="13575" max="13575" width="2.42578125" style="102" customWidth="1"/>
    <col min="13576" max="13576" width="10.42578125" style="102" customWidth="1"/>
    <col min="13577" max="13577" width="9.140625" style="102"/>
    <col min="13578" max="13581" width="9.42578125" style="102" customWidth="1"/>
    <col min="13582" max="13582" width="10.28515625" style="102" bestFit="1" customWidth="1"/>
    <col min="13583" max="13583" width="10.42578125" style="102" customWidth="1"/>
    <col min="13584" max="13584" width="11.7109375" style="102" customWidth="1"/>
    <col min="13585" max="13585" width="11" style="102" customWidth="1"/>
    <col min="13586" max="13586" width="10.85546875" style="102" customWidth="1"/>
    <col min="13587" max="13587" width="11.42578125" style="102" customWidth="1"/>
    <col min="13588" max="13825" width="9.140625" style="102"/>
    <col min="13826" max="13826" width="59.5703125" style="102" bestFit="1" customWidth="1"/>
    <col min="13827" max="13827" width="9.140625" style="102"/>
    <col min="13828" max="13828" width="19.42578125" style="102" bestFit="1" customWidth="1"/>
    <col min="13829" max="13829" width="7.28515625" style="102" bestFit="1" customWidth="1"/>
    <col min="13830" max="13830" width="9.140625" style="102"/>
    <col min="13831" max="13831" width="2.42578125" style="102" customWidth="1"/>
    <col min="13832" max="13832" width="10.42578125" style="102" customWidth="1"/>
    <col min="13833" max="13833" width="9.140625" style="102"/>
    <col min="13834" max="13837" width="9.42578125" style="102" customWidth="1"/>
    <col min="13838" max="13838" width="10.28515625" style="102" bestFit="1" customWidth="1"/>
    <col min="13839" max="13839" width="10.42578125" style="102" customWidth="1"/>
    <col min="13840" max="13840" width="11.7109375" style="102" customWidth="1"/>
    <col min="13841" max="13841" width="11" style="102" customWidth="1"/>
    <col min="13842" max="13842" width="10.85546875" style="102" customWidth="1"/>
    <col min="13843" max="13843" width="11.42578125" style="102" customWidth="1"/>
    <col min="13844" max="14081" width="9.140625" style="102"/>
    <col min="14082" max="14082" width="59.5703125" style="102" bestFit="1" customWidth="1"/>
    <col min="14083" max="14083" width="9.140625" style="102"/>
    <col min="14084" max="14084" width="19.42578125" style="102" bestFit="1" customWidth="1"/>
    <col min="14085" max="14085" width="7.28515625" style="102" bestFit="1" customWidth="1"/>
    <col min="14086" max="14086" width="9.140625" style="102"/>
    <col min="14087" max="14087" width="2.42578125" style="102" customWidth="1"/>
    <col min="14088" max="14088" width="10.42578125" style="102" customWidth="1"/>
    <col min="14089" max="14089" width="9.140625" style="102"/>
    <col min="14090" max="14093" width="9.42578125" style="102" customWidth="1"/>
    <col min="14094" max="14094" width="10.28515625" style="102" bestFit="1" customWidth="1"/>
    <col min="14095" max="14095" width="10.42578125" style="102" customWidth="1"/>
    <col min="14096" max="14096" width="11.7109375" style="102" customWidth="1"/>
    <col min="14097" max="14097" width="11" style="102" customWidth="1"/>
    <col min="14098" max="14098" width="10.85546875" style="102" customWidth="1"/>
    <col min="14099" max="14099" width="11.42578125" style="102" customWidth="1"/>
    <col min="14100" max="14337" width="9.140625" style="102"/>
    <col min="14338" max="14338" width="59.5703125" style="102" bestFit="1" customWidth="1"/>
    <col min="14339" max="14339" width="9.140625" style="102"/>
    <col min="14340" max="14340" width="19.42578125" style="102" bestFit="1" customWidth="1"/>
    <col min="14341" max="14341" width="7.28515625" style="102" bestFit="1" customWidth="1"/>
    <col min="14342" max="14342" width="9.140625" style="102"/>
    <col min="14343" max="14343" width="2.42578125" style="102" customWidth="1"/>
    <col min="14344" max="14344" width="10.42578125" style="102" customWidth="1"/>
    <col min="14345" max="14345" width="9.140625" style="102"/>
    <col min="14346" max="14349" width="9.42578125" style="102" customWidth="1"/>
    <col min="14350" max="14350" width="10.28515625" style="102" bestFit="1" customWidth="1"/>
    <col min="14351" max="14351" width="10.42578125" style="102" customWidth="1"/>
    <col min="14352" max="14352" width="11.7109375" style="102" customWidth="1"/>
    <col min="14353" max="14353" width="11" style="102" customWidth="1"/>
    <col min="14354" max="14354" width="10.85546875" style="102" customWidth="1"/>
    <col min="14355" max="14355" width="11.42578125" style="102" customWidth="1"/>
    <col min="14356" max="14593" width="9.140625" style="102"/>
    <col min="14594" max="14594" width="59.5703125" style="102" bestFit="1" customWidth="1"/>
    <col min="14595" max="14595" width="9.140625" style="102"/>
    <col min="14596" max="14596" width="19.42578125" style="102" bestFit="1" customWidth="1"/>
    <col min="14597" max="14597" width="7.28515625" style="102" bestFit="1" customWidth="1"/>
    <col min="14598" max="14598" width="9.140625" style="102"/>
    <col min="14599" max="14599" width="2.42578125" style="102" customWidth="1"/>
    <col min="14600" max="14600" width="10.42578125" style="102" customWidth="1"/>
    <col min="14601" max="14601" width="9.140625" style="102"/>
    <col min="14602" max="14605" width="9.42578125" style="102" customWidth="1"/>
    <col min="14606" max="14606" width="10.28515625" style="102" bestFit="1" customWidth="1"/>
    <col min="14607" max="14607" width="10.42578125" style="102" customWidth="1"/>
    <col min="14608" max="14608" width="11.7109375" style="102" customWidth="1"/>
    <col min="14609" max="14609" width="11" style="102" customWidth="1"/>
    <col min="14610" max="14610" width="10.85546875" style="102" customWidth="1"/>
    <col min="14611" max="14611" width="11.42578125" style="102" customWidth="1"/>
    <col min="14612" max="14849" width="9.140625" style="102"/>
    <col min="14850" max="14850" width="59.5703125" style="102" bestFit="1" customWidth="1"/>
    <col min="14851" max="14851" width="9.140625" style="102"/>
    <col min="14852" max="14852" width="19.42578125" style="102" bestFit="1" customWidth="1"/>
    <col min="14853" max="14853" width="7.28515625" style="102" bestFit="1" customWidth="1"/>
    <col min="14854" max="14854" width="9.140625" style="102"/>
    <col min="14855" max="14855" width="2.42578125" style="102" customWidth="1"/>
    <col min="14856" max="14856" width="10.42578125" style="102" customWidth="1"/>
    <col min="14857" max="14857" width="9.140625" style="102"/>
    <col min="14858" max="14861" width="9.42578125" style="102" customWidth="1"/>
    <col min="14862" max="14862" width="10.28515625" style="102" bestFit="1" customWidth="1"/>
    <col min="14863" max="14863" width="10.42578125" style="102" customWidth="1"/>
    <col min="14864" max="14864" width="11.7109375" style="102" customWidth="1"/>
    <col min="14865" max="14865" width="11" style="102" customWidth="1"/>
    <col min="14866" max="14866" width="10.85546875" style="102" customWidth="1"/>
    <col min="14867" max="14867" width="11.42578125" style="102" customWidth="1"/>
    <col min="14868" max="15105" width="9.140625" style="102"/>
    <col min="15106" max="15106" width="59.5703125" style="102" bestFit="1" customWidth="1"/>
    <col min="15107" max="15107" width="9.140625" style="102"/>
    <col min="15108" max="15108" width="19.42578125" style="102" bestFit="1" customWidth="1"/>
    <col min="15109" max="15109" width="7.28515625" style="102" bestFit="1" customWidth="1"/>
    <col min="15110" max="15110" width="9.140625" style="102"/>
    <col min="15111" max="15111" width="2.42578125" style="102" customWidth="1"/>
    <col min="15112" max="15112" width="10.42578125" style="102" customWidth="1"/>
    <col min="15113" max="15113" width="9.140625" style="102"/>
    <col min="15114" max="15117" width="9.42578125" style="102" customWidth="1"/>
    <col min="15118" max="15118" width="10.28515625" style="102" bestFit="1" customWidth="1"/>
    <col min="15119" max="15119" width="10.42578125" style="102" customWidth="1"/>
    <col min="15120" max="15120" width="11.7109375" style="102" customWidth="1"/>
    <col min="15121" max="15121" width="11" style="102" customWidth="1"/>
    <col min="15122" max="15122" width="10.85546875" style="102" customWidth="1"/>
    <col min="15123" max="15123" width="11.42578125" style="102" customWidth="1"/>
    <col min="15124" max="15361" width="9.140625" style="102"/>
    <col min="15362" max="15362" width="59.5703125" style="102" bestFit="1" customWidth="1"/>
    <col min="15363" max="15363" width="9.140625" style="102"/>
    <col min="15364" max="15364" width="19.42578125" style="102" bestFit="1" customWidth="1"/>
    <col min="15365" max="15365" width="7.28515625" style="102" bestFit="1" customWidth="1"/>
    <col min="15366" max="15366" width="9.140625" style="102"/>
    <col min="15367" max="15367" width="2.42578125" style="102" customWidth="1"/>
    <col min="15368" max="15368" width="10.42578125" style="102" customWidth="1"/>
    <col min="15369" max="15369" width="9.140625" style="102"/>
    <col min="15370" max="15373" width="9.42578125" style="102" customWidth="1"/>
    <col min="15374" max="15374" width="10.28515625" style="102" bestFit="1" customWidth="1"/>
    <col min="15375" max="15375" width="10.42578125" style="102" customWidth="1"/>
    <col min="15376" max="15376" width="11.7109375" style="102" customWidth="1"/>
    <col min="15377" max="15377" width="11" style="102" customWidth="1"/>
    <col min="15378" max="15378" width="10.85546875" style="102" customWidth="1"/>
    <col min="15379" max="15379" width="11.42578125" style="102" customWidth="1"/>
    <col min="15380" max="15617" width="9.140625" style="102"/>
    <col min="15618" max="15618" width="59.5703125" style="102" bestFit="1" customWidth="1"/>
    <col min="15619" max="15619" width="9.140625" style="102"/>
    <col min="15620" max="15620" width="19.42578125" style="102" bestFit="1" customWidth="1"/>
    <col min="15621" max="15621" width="7.28515625" style="102" bestFit="1" customWidth="1"/>
    <col min="15622" max="15622" width="9.140625" style="102"/>
    <col min="15623" max="15623" width="2.42578125" style="102" customWidth="1"/>
    <col min="15624" max="15624" width="10.42578125" style="102" customWidth="1"/>
    <col min="15625" max="15625" width="9.140625" style="102"/>
    <col min="15626" max="15629" width="9.42578125" style="102" customWidth="1"/>
    <col min="15630" max="15630" width="10.28515625" style="102" bestFit="1" customWidth="1"/>
    <col min="15631" max="15631" width="10.42578125" style="102" customWidth="1"/>
    <col min="15632" max="15632" width="11.7109375" style="102" customWidth="1"/>
    <col min="15633" max="15633" width="11" style="102" customWidth="1"/>
    <col min="15634" max="15634" width="10.85546875" style="102" customWidth="1"/>
    <col min="15635" max="15635" width="11.42578125" style="102" customWidth="1"/>
    <col min="15636" max="15873" width="9.140625" style="102"/>
    <col min="15874" max="15874" width="59.5703125" style="102" bestFit="1" customWidth="1"/>
    <col min="15875" max="15875" width="9.140625" style="102"/>
    <col min="15876" max="15876" width="19.42578125" style="102" bestFit="1" customWidth="1"/>
    <col min="15877" max="15877" width="7.28515625" style="102" bestFit="1" customWidth="1"/>
    <col min="15878" max="15878" width="9.140625" style="102"/>
    <col min="15879" max="15879" width="2.42578125" style="102" customWidth="1"/>
    <col min="15880" max="15880" width="10.42578125" style="102" customWidth="1"/>
    <col min="15881" max="15881" width="9.140625" style="102"/>
    <col min="15882" max="15885" width="9.42578125" style="102" customWidth="1"/>
    <col min="15886" max="15886" width="10.28515625" style="102" bestFit="1" customWidth="1"/>
    <col min="15887" max="15887" width="10.42578125" style="102" customWidth="1"/>
    <col min="15888" max="15888" width="11.7109375" style="102" customWidth="1"/>
    <col min="15889" max="15889" width="11" style="102" customWidth="1"/>
    <col min="15890" max="15890" width="10.85546875" style="102" customWidth="1"/>
    <col min="15891" max="15891" width="11.42578125" style="102" customWidth="1"/>
    <col min="15892" max="16129" width="9.140625" style="102"/>
    <col min="16130" max="16130" width="59.5703125" style="102" bestFit="1" customWidth="1"/>
    <col min="16131" max="16131" width="9.140625" style="102"/>
    <col min="16132" max="16132" width="19.42578125" style="102" bestFit="1" customWidth="1"/>
    <col min="16133" max="16133" width="7.28515625" style="102" bestFit="1" customWidth="1"/>
    <col min="16134" max="16134" width="9.140625" style="102"/>
    <col min="16135" max="16135" width="2.42578125" style="102" customWidth="1"/>
    <col min="16136" max="16136" width="10.42578125" style="102" customWidth="1"/>
    <col min="16137" max="16137" width="9.140625" style="102"/>
    <col min="16138" max="16141" width="9.42578125" style="102" customWidth="1"/>
    <col min="16142" max="16142" width="10.28515625" style="102" bestFit="1" customWidth="1"/>
    <col min="16143" max="16143" width="10.42578125" style="102" customWidth="1"/>
    <col min="16144" max="16144" width="11.7109375" style="102" customWidth="1"/>
    <col min="16145" max="16145" width="11" style="102" customWidth="1"/>
    <col min="16146" max="16146" width="10.85546875" style="102" customWidth="1"/>
    <col min="16147" max="16147" width="11.42578125" style="102" customWidth="1"/>
    <col min="16148" max="16384" width="9.140625" style="102"/>
  </cols>
  <sheetData>
    <row r="1" spans="1:19" ht="15.75">
      <c r="A1" s="1316" t="s">
        <v>227</v>
      </c>
      <c r="B1" s="1317"/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1317"/>
      <c r="N1" s="1317"/>
      <c r="O1" s="1317"/>
      <c r="P1" s="1317"/>
      <c r="Q1" s="1317"/>
      <c r="R1" s="1317"/>
      <c r="S1" s="1318"/>
    </row>
    <row r="2" spans="1:19">
      <c r="A2" s="103" t="s">
        <v>156</v>
      </c>
      <c r="B2" s="104"/>
      <c r="C2" s="104"/>
      <c r="D2" s="104"/>
      <c r="E2" s="104"/>
      <c r="F2" s="105"/>
      <c r="G2" s="106"/>
      <c r="I2" s="106"/>
      <c r="J2" s="106"/>
      <c r="K2" s="106"/>
      <c r="L2" s="106"/>
      <c r="M2" s="106"/>
      <c r="N2" s="106"/>
    </row>
    <row r="3" spans="1:19">
      <c r="A3" s="107"/>
      <c r="B3" s="108"/>
      <c r="C3" s="109" t="s">
        <v>87</v>
      </c>
      <c r="D3" s="110"/>
      <c r="E3" s="110"/>
      <c r="F3" s="111"/>
      <c r="G3" s="112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113" t="s">
        <v>88</v>
      </c>
      <c r="B4" s="114" t="s">
        <v>89</v>
      </c>
      <c r="C4" s="115" t="s">
        <v>90</v>
      </c>
      <c r="D4" s="115" t="s">
        <v>91</v>
      </c>
      <c r="E4" s="115" t="s">
        <v>92</v>
      </c>
      <c r="F4" s="11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19" t="s">
        <v>93</v>
      </c>
      <c r="B5" s="120" t="s">
        <v>94</v>
      </c>
      <c r="C5" s="121" t="s">
        <v>95</v>
      </c>
      <c r="D5" s="121" t="s">
        <v>96</v>
      </c>
      <c r="E5" s="121" t="s">
        <v>97</v>
      </c>
      <c r="F5" s="123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13"/>
      <c r="B6" s="127" t="s">
        <v>99</v>
      </c>
      <c r="C6" s="128"/>
      <c r="D6" s="114"/>
      <c r="E6" s="114"/>
      <c r="F6" s="129"/>
      <c r="G6" s="130"/>
      <c r="H6" s="131"/>
      <c r="I6" s="131"/>
      <c r="J6" s="131"/>
      <c r="K6" s="131"/>
      <c r="L6" s="131"/>
      <c r="M6" s="131"/>
      <c r="N6" s="91"/>
      <c r="O6" s="91"/>
      <c r="P6" s="91"/>
      <c r="Q6" s="91"/>
      <c r="R6" s="91"/>
      <c r="S6" s="91"/>
    </row>
    <row r="7" spans="1:19">
      <c r="A7" s="99"/>
      <c r="B7" s="132"/>
      <c r="C7" s="128"/>
      <c r="D7" s="132"/>
      <c r="E7" s="132"/>
      <c r="F7" s="128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35">
        <v>1.1000000000000001</v>
      </c>
      <c r="B8" s="136" t="s">
        <v>100</v>
      </c>
      <c r="C8" s="557">
        <v>0.05</v>
      </c>
      <c r="D8" s="132" t="str">
        <f>Inputs!$D$82</f>
        <v>Support staff</v>
      </c>
      <c r="E8" s="132">
        <v>1</v>
      </c>
      <c r="F8" s="128">
        <f>E8*C8</f>
        <v>0.05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8" si="0">H8*$F8</f>
        <v>3.4220508681479864</v>
      </c>
      <c r="O8" s="137">
        <f t="shared" si="0"/>
        <v>3.4895594784531521</v>
      </c>
      <c r="P8" s="137">
        <f t="shared" si="0"/>
        <v>3.5511112545926076</v>
      </c>
      <c r="Q8" s="137">
        <f t="shared" si="0"/>
        <v>3.6137487325718851</v>
      </c>
      <c r="R8" s="137">
        <f t="shared" si="0"/>
        <v>3.6774910629104149</v>
      </c>
      <c r="S8" s="137">
        <f t="shared" si="0"/>
        <v>3.742357733920548</v>
      </c>
    </row>
    <row r="9" spans="1:19">
      <c r="A9" s="135"/>
      <c r="B9" s="132" t="s">
        <v>101</v>
      </c>
      <c r="C9" s="128"/>
      <c r="D9" s="132"/>
      <c r="E9" s="132"/>
      <c r="F9" s="128"/>
      <c r="G9" s="133"/>
      <c r="H9" s="134"/>
      <c r="I9" s="134"/>
      <c r="J9" s="134"/>
      <c r="K9" s="134"/>
      <c r="L9" s="134"/>
      <c r="M9" s="134"/>
      <c r="N9" s="137"/>
      <c r="O9" s="137"/>
      <c r="P9" s="137"/>
      <c r="Q9" s="137"/>
      <c r="R9" s="137"/>
      <c r="S9" s="137"/>
    </row>
    <row r="10" spans="1:19">
      <c r="A10" s="135"/>
      <c r="B10" s="132"/>
      <c r="C10" s="128"/>
      <c r="D10" s="132"/>
      <c r="E10" s="132"/>
      <c r="F10" s="128"/>
      <c r="G10" s="133"/>
      <c r="H10" s="134"/>
      <c r="I10" s="134"/>
      <c r="J10" s="134"/>
      <c r="K10" s="134"/>
      <c r="L10" s="134"/>
      <c r="M10" s="134"/>
      <c r="N10" s="137"/>
      <c r="O10" s="137"/>
      <c r="P10" s="137"/>
      <c r="Q10" s="137"/>
      <c r="R10" s="137"/>
      <c r="S10" s="137"/>
    </row>
    <row r="11" spans="1:19">
      <c r="A11" s="135">
        <v>1.2</v>
      </c>
      <c r="B11" s="132" t="s">
        <v>102</v>
      </c>
      <c r="C11" s="557">
        <v>0.01</v>
      </c>
      <c r="D11" s="132" t="str">
        <f>Inputs!$D$82</f>
        <v>Support staff</v>
      </c>
      <c r="E11" s="132">
        <v>1</v>
      </c>
      <c r="F11" s="128">
        <f>E11*C11</f>
        <v>0.01</v>
      </c>
      <c r="G11" s="133"/>
      <c r="H11" s="137">
        <f>Inputs!L$82</f>
        <v>68.441017362959727</v>
      </c>
      <c r="I11" s="137">
        <f>Inputs!M$82</f>
        <v>69.791189569063036</v>
      </c>
      <c r="J11" s="137">
        <f>Inputs!N$82</f>
        <v>71.02222509185215</v>
      </c>
      <c r="K11" s="137">
        <f>Inputs!O$82</f>
        <v>72.274974651437702</v>
      </c>
      <c r="L11" s="137">
        <f>Inputs!P$82</f>
        <v>73.549821258208297</v>
      </c>
      <c r="M11" s="137">
        <f>Inputs!Q$82</f>
        <v>74.847154678410959</v>
      </c>
      <c r="N11" s="137">
        <f t="shared" ref="N11:S11" si="1">H11*$F11</f>
        <v>0.68441017362959733</v>
      </c>
      <c r="O11" s="137">
        <f t="shared" si="1"/>
        <v>0.69791189569063039</v>
      </c>
      <c r="P11" s="137">
        <f t="shared" si="1"/>
        <v>0.71022225091852154</v>
      </c>
      <c r="Q11" s="137">
        <f t="shared" si="1"/>
        <v>0.72274974651437707</v>
      </c>
      <c r="R11" s="137">
        <f t="shared" si="1"/>
        <v>0.73549821258208303</v>
      </c>
      <c r="S11" s="137">
        <f t="shared" si="1"/>
        <v>0.74847154678410965</v>
      </c>
    </row>
    <row r="12" spans="1:19">
      <c r="A12" s="135"/>
      <c r="B12" s="132"/>
      <c r="C12" s="128"/>
      <c r="D12" s="132"/>
      <c r="E12" s="132"/>
      <c r="F12" s="128"/>
      <c r="G12" s="133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</row>
    <row r="13" spans="1:19">
      <c r="A13" s="138"/>
      <c r="B13" s="139" t="s">
        <v>44</v>
      </c>
      <c r="C13" s="140">
        <f>SUM(C6:C12)</f>
        <v>6.0000000000000005E-2</v>
      </c>
      <c r="D13" s="141"/>
      <c r="E13" s="141"/>
      <c r="F13" s="140">
        <f>SUM(F6:F12)</f>
        <v>6.0000000000000005E-2</v>
      </c>
      <c r="G13" s="142"/>
      <c r="H13" s="144"/>
      <c r="I13" s="144"/>
      <c r="J13" s="144"/>
      <c r="K13" s="144"/>
      <c r="L13" s="144"/>
      <c r="M13" s="144"/>
      <c r="N13" s="144">
        <f t="shared" ref="N13:S13" si="2">SUM(N8:N12)</f>
        <v>4.1064610417775835</v>
      </c>
      <c r="O13" s="144">
        <f t="shared" si="2"/>
        <v>4.1874713741437821</v>
      </c>
      <c r="P13" s="144">
        <f t="shared" si="2"/>
        <v>4.2613335055111294</v>
      </c>
      <c r="Q13" s="144">
        <f t="shared" si="2"/>
        <v>4.336498479086262</v>
      </c>
      <c r="R13" s="144">
        <f t="shared" si="2"/>
        <v>4.4129892754924978</v>
      </c>
      <c r="S13" s="144">
        <f t="shared" si="2"/>
        <v>4.4908292807046575</v>
      </c>
    </row>
    <row r="14" spans="1:19">
      <c r="A14" s="99"/>
      <c r="B14" s="145" t="s">
        <v>103</v>
      </c>
      <c r="C14" s="128"/>
      <c r="D14" s="107"/>
      <c r="E14" s="132"/>
      <c r="F14" s="128"/>
      <c r="G14" s="133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</row>
    <row r="15" spans="1:19">
      <c r="A15" s="99"/>
      <c r="B15" s="132"/>
      <c r="C15" s="128"/>
      <c r="D15" s="99"/>
      <c r="E15" s="132"/>
      <c r="F15" s="128"/>
      <c r="G15" s="133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</row>
    <row r="16" spans="1:19">
      <c r="A16" s="135">
        <v>2.1</v>
      </c>
      <c r="B16" s="132"/>
      <c r="C16" s="128"/>
      <c r="D16" s="146"/>
      <c r="E16" s="132"/>
      <c r="F16" s="128"/>
      <c r="G16" s="133"/>
      <c r="H16" s="137"/>
      <c r="I16" s="137"/>
      <c r="J16" s="137"/>
      <c r="K16" s="137"/>
      <c r="L16" s="137"/>
      <c r="M16" s="137"/>
      <c r="N16" s="137">
        <f t="shared" ref="N16:S16" si="3">H16*$F16</f>
        <v>0</v>
      </c>
      <c r="O16" s="137">
        <f t="shared" si="3"/>
        <v>0</v>
      </c>
      <c r="P16" s="137">
        <f t="shared" si="3"/>
        <v>0</v>
      </c>
      <c r="Q16" s="137">
        <f t="shared" si="3"/>
        <v>0</v>
      </c>
      <c r="R16" s="137">
        <f t="shared" si="3"/>
        <v>0</v>
      </c>
      <c r="S16" s="137">
        <f t="shared" si="3"/>
        <v>0</v>
      </c>
    </row>
    <row r="17" spans="1:20">
      <c r="A17" s="147"/>
      <c r="B17" s="139" t="s">
        <v>44</v>
      </c>
      <c r="C17" s="140">
        <f>SUM(C14:C16)</f>
        <v>0</v>
      </c>
      <c r="D17" s="141"/>
      <c r="E17" s="141"/>
      <c r="F17" s="140">
        <f>SUM(F14:F16)</f>
        <v>0</v>
      </c>
      <c r="G17" s="142"/>
      <c r="H17" s="144"/>
      <c r="I17" s="144"/>
      <c r="J17" s="144"/>
      <c r="K17" s="144"/>
      <c r="L17" s="144"/>
      <c r="M17" s="144"/>
      <c r="N17" s="144">
        <f t="shared" ref="N17:S17" si="4">SUM(N16)</f>
        <v>0</v>
      </c>
      <c r="O17" s="144">
        <f t="shared" si="4"/>
        <v>0</v>
      </c>
      <c r="P17" s="144">
        <f t="shared" si="4"/>
        <v>0</v>
      </c>
      <c r="Q17" s="144">
        <f t="shared" si="4"/>
        <v>0</v>
      </c>
      <c r="R17" s="144">
        <f t="shared" si="4"/>
        <v>0</v>
      </c>
      <c r="S17" s="144">
        <f t="shared" si="4"/>
        <v>0</v>
      </c>
    </row>
    <row r="18" spans="1:20">
      <c r="A18" s="135"/>
      <c r="B18" s="127" t="s">
        <v>104</v>
      </c>
      <c r="C18" s="128"/>
      <c r="D18" s="132"/>
      <c r="E18" s="132"/>
      <c r="F18" s="128"/>
      <c r="G18" s="133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</row>
    <row r="19" spans="1:20">
      <c r="A19" s="99"/>
      <c r="B19" s="132"/>
      <c r="C19" s="128"/>
      <c r="D19" s="132"/>
      <c r="E19" s="132"/>
      <c r="F19" s="128"/>
      <c r="G19" s="133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</row>
    <row r="20" spans="1:20">
      <c r="A20" s="135">
        <v>3.1</v>
      </c>
      <c r="B20" s="132" t="str">
        <f>Inputs!$C$99</f>
        <v>Contract rates 2014/2015</v>
      </c>
      <c r="C20" s="128"/>
      <c r="D20" s="132"/>
      <c r="E20" s="132"/>
      <c r="F20" s="128"/>
      <c r="G20" s="233"/>
      <c r="H20" s="151"/>
      <c r="I20" s="151"/>
      <c r="J20" s="151"/>
      <c r="K20" s="151"/>
      <c r="L20" s="151"/>
      <c r="M20" s="151"/>
      <c r="N20" s="149">
        <f>Inputs!L$103</f>
        <v>32.503065520378478</v>
      </c>
      <c r="O20" s="149">
        <f>Inputs!M$103</f>
        <v>32.788458290801316</v>
      </c>
      <c r="P20" s="149">
        <f>Inputs!N$103</f>
        <v>33.204311908148064</v>
      </c>
      <c r="Q20" s="149">
        <f>Inputs!O$103</f>
        <v>33.615721431302688</v>
      </c>
      <c r="R20" s="149">
        <f>Inputs!P$103</f>
        <v>33.996153010427676</v>
      </c>
      <c r="S20" s="149">
        <f>Inputs!Q$103</f>
        <v>34.370939868006047</v>
      </c>
    </row>
    <row r="21" spans="1:20">
      <c r="A21" s="147"/>
      <c r="B21" s="139" t="s">
        <v>44</v>
      </c>
      <c r="C21" s="140">
        <f>SUM(C18:C20)</f>
        <v>0</v>
      </c>
      <c r="D21" s="141" t="s">
        <v>105</v>
      </c>
      <c r="E21" s="141"/>
      <c r="F21" s="140">
        <f>SUM(F18:F20)</f>
        <v>0</v>
      </c>
      <c r="G21" s="142"/>
      <c r="H21" s="144"/>
      <c r="I21" s="144"/>
      <c r="J21" s="144"/>
      <c r="K21" s="144"/>
      <c r="L21" s="144"/>
      <c r="M21" s="144"/>
      <c r="N21" s="144">
        <f t="shared" ref="N21:S21" si="5">SUM(N20:N20)</f>
        <v>32.503065520378478</v>
      </c>
      <c r="O21" s="144">
        <f t="shared" si="5"/>
        <v>32.788458290801316</v>
      </c>
      <c r="P21" s="144">
        <f t="shared" si="5"/>
        <v>33.204311908148064</v>
      </c>
      <c r="Q21" s="144">
        <f t="shared" si="5"/>
        <v>33.615721431302688</v>
      </c>
      <c r="R21" s="144">
        <f t="shared" si="5"/>
        <v>33.996153010427676</v>
      </c>
      <c r="S21" s="144">
        <f t="shared" si="5"/>
        <v>34.370939868006047</v>
      </c>
    </row>
    <row r="22" spans="1:20">
      <c r="A22" s="99"/>
      <c r="B22" s="127" t="s">
        <v>106</v>
      </c>
      <c r="C22" s="128"/>
      <c r="D22" s="132"/>
      <c r="E22" s="132"/>
      <c r="F22" s="128"/>
      <c r="G22" s="14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</row>
    <row r="23" spans="1:20">
      <c r="A23" s="99"/>
      <c r="B23" s="132"/>
      <c r="C23" s="128"/>
      <c r="D23" s="132"/>
      <c r="E23" s="132"/>
      <c r="F23" s="128"/>
      <c r="G23" s="148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</row>
    <row r="24" spans="1:20">
      <c r="A24" s="135">
        <v>4.0999999999999996</v>
      </c>
      <c r="B24" s="132" t="s">
        <v>107</v>
      </c>
      <c r="C24" s="557">
        <v>0.03</v>
      </c>
      <c r="D24" s="132" t="str">
        <f>Inputs!$D$82</f>
        <v>Support staff</v>
      </c>
      <c r="E24" s="132">
        <v>1</v>
      </c>
      <c r="F24" s="128">
        <f>E24*C24</f>
        <v>0.03</v>
      </c>
      <c r="G24" s="148"/>
      <c r="H24" s="137">
        <f>Inputs!L$82</f>
        <v>68.441017362959727</v>
      </c>
      <c r="I24" s="137">
        <f>Inputs!M$82</f>
        <v>69.791189569063036</v>
      </c>
      <c r="J24" s="137">
        <f>Inputs!N$82</f>
        <v>71.02222509185215</v>
      </c>
      <c r="K24" s="137">
        <f>Inputs!O$82</f>
        <v>72.274974651437702</v>
      </c>
      <c r="L24" s="137">
        <f>Inputs!P$82</f>
        <v>73.549821258208297</v>
      </c>
      <c r="M24" s="137">
        <f>Inputs!Q$82</f>
        <v>74.847154678410959</v>
      </c>
      <c r="N24" s="137">
        <f t="shared" ref="N24:S24" si="6">H24*$F24</f>
        <v>2.0532305208887918</v>
      </c>
      <c r="O24" s="137">
        <f t="shared" si="6"/>
        <v>2.0937356870718911</v>
      </c>
      <c r="P24" s="137">
        <f t="shared" si="6"/>
        <v>2.1306667527555643</v>
      </c>
      <c r="Q24" s="137">
        <f t="shared" si="6"/>
        <v>2.168249239543131</v>
      </c>
      <c r="R24" s="137">
        <f t="shared" si="6"/>
        <v>2.2064946377462489</v>
      </c>
      <c r="S24" s="137">
        <f t="shared" si="6"/>
        <v>2.2454146403523287</v>
      </c>
    </row>
    <row r="25" spans="1:20">
      <c r="A25" s="135"/>
      <c r="B25" s="132"/>
      <c r="C25" s="128"/>
      <c r="D25" s="132"/>
      <c r="E25" s="132"/>
      <c r="F25" s="128"/>
      <c r="G25" s="133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</row>
    <row r="26" spans="1:20">
      <c r="A26" s="135">
        <v>4.2</v>
      </c>
      <c r="B26" s="132" t="s">
        <v>108</v>
      </c>
      <c r="C26" s="557">
        <v>0.02</v>
      </c>
      <c r="D26" s="132" t="str">
        <f>Inputs!$D$82</f>
        <v>Support staff</v>
      </c>
      <c r="E26" s="132">
        <v>1</v>
      </c>
      <c r="F26" s="128">
        <f>E26*C26</f>
        <v>0.02</v>
      </c>
      <c r="G26" s="148"/>
      <c r="H26" s="137">
        <f>Inputs!L$82</f>
        <v>68.441017362959727</v>
      </c>
      <c r="I26" s="137">
        <f>Inputs!M$82</f>
        <v>69.791189569063036</v>
      </c>
      <c r="J26" s="137">
        <f>Inputs!N$82</f>
        <v>71.02222509185215</v>
      </c>
      <c r="K26" s="137">
        <f>Inputs!O$82</f>
        <v>72.274974651437702</v>
      </c>
      <c r="L26" s="137">
        <f>Inputs!P$82</f>
        <v>73.549821258208297</v>
      </c>
      <c r="M26" s="137">
        <f>Inputs!Q$82</f>
        <v>74.847154678410959</v>
      </c>
      <c r="N26" s="137">
        <f t="shared" ref="N26:S26" si="7">H26*$F26</f>
        <v>1.3688203472591947</v>
      </c>
      <c r="O26" s="137">
        <f t="shared" si="7"/>
        <v>1.3958237913812608</v>
      </c>
      <c r="P26" s="137">
        <f t="shared" si="7"/>
        <v>1.4204445018370431</v>
      </c>
      <c r="Q26" s="137">
        <f t="shared" si="7"/>
        <v>1.4454994930287541</v>
      </c>
      <c r="R26" s="137">
        <f t="shared" si="7"/>
        <v>1.4709964251641661</v>
      </c>
      <c r="S26" s="137">
        <f t="shared" si="7"/>
        <v>1.4969430935682193</v>
      </c>
    </row>
    <row r="27" spans="1:20">
      <c r="A27" s="135"/>
      <c r="B27" s="132"/>
      <c r="C27" s="128"/>
      <c r="D27" s="132"/>
      <c r="E27" s="132"/>
      <c r="F27" s="128"/>
      <c r="G27" s="257"/>
      <c r="H27" s="134"/>
      <c r="I27" s="134"/>
      <c r="J27" s="134"/>
      <c r="K27" s="134"/>
      <c r="L27" s="134"/>
      <c r="M27" s="134"/>
      <c r="N27" s="134"/>
      <c r="O27" s="92"/>
      <c r="P27" s="92"/>
      <c r="Q27" s="92"/>
      <c r="R27" s="92"/>
      <c r="S27" s="92"/>
    </row>
    <row r="28" spans="1:20">
      <c r="A28" s="147"/>
      <c r="B28" s="139" t="s">
        <v>44</v>
      </c>
      <c r="C28" s="140">
        <f>SUM(C22:C27)</f>
        <v>0.05</v>
      </c>
      <c r="D28" s="141"/>
      <c r="E28" s="141"/>
      <c r="F28" s="140">
        <f>SUM(F22:F27)</f>
        <v>0.05</v>
      </c>
      <c r="G28" s="142"/>
      <c r="H28" s="167"/>
      <c r="I28" s="167"/>
      <c r="J28" s="167"/>
      <c r="K28" s="167"/>
      <c r="L28" s="167"/>
      <c r="M28" s="167"/>
      <c r="N28" s="252">
        <f t="shared" ref="N28:S28" si="8">SUM(N24:N26)</f>
        <v>3.4220508681479864</v>
      </c>
      <c r="O28" s="252">
        <f t="shared" si="8"/>
        <v>3.4895594784531516</v>
      </c>
      <c r="P28" s="252">
        <f t="shared" si="8"/>
        <v>3.5511112545926071</v>
      </c>
      <c r="Q28" s="252">
        <f t="shared" si="8"/>
        <v>3.6137487325718851</v>
      </c>
      <c r="R28" s="252">
        <f t="shared" si="8"/>
        <v>3.6774910629104149</v>
      </c>
      <c r="S28" s="252">
        <f t="shared" si="8"/>
        <v>3.742357733920548</v>
      </c>
    </row>
    <row r="29" spans="1:20">
      <c r="A29" s="153"/>
      <c r="B29" s="154"/>
      <c r="C29" s="155"/>
      <c r="D29" s="108"/>
      <c r="E29" s="108"/>
      <c r="F29" s="156"/>
      <c r="G29" s="148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</row>
    <row r="30" spans="1:20">
      <c r="A30" s="153"/>
      <c r="B30" s="154" t="s">
        <v>185</v>
      </c>
      <c r="C30" s="171">
        <f>SUM(C6:C28)/2</f>
        <v>0.11000000000000001</v>
      </c>
      <c r="D30" s="157"/>
      <c r="E30" s="157"/>
      <c r="F30" s="171">
        <f>SUM(F6:F28)/2</f>
        <v>0.11000000000000001</v>
      </c>
      <c r="G30" s="158"/>
      <c r="H30" s="144"/>
      <c r="I30" s="144"/>
      <c r="J30" s="144"/>
      <c r="K30" s="144"/>
      <c r="L30" s="144"/>
      <c r="M30" s="144"/>
      <c r="N30" s="144">
        <f t="shared" ref="N30:S30" si="9">N13+N17+N21+N28</f>
        <v>40.031577430304047</v>
      </c>
      <c r="O30" s="144">
        <f t="shared" si="9"/>
        <v>40.465489143398251</v>
      </c>
      <c r="P30" s="144">
        <f t="shared" si="9"/>
        <v>41.016756668251801</v>
      </c>
      <c r="Q30" s="144">
        <f t="shared" si="9"/>
        <v>41.565968642960833</v>
      </c>
      <c r="R30" s="144">
        <f t="shared" si="9"/>
        <v>42.086633348830588</v>
      </c>
      <c r="S30" s="144">
        <f t="shared" si="9"/>
        <v>42.604126882631256</v>
      </c>
    </row>
    <row r="31" spans="1:20">
      <c r="G31" s="105"/>
    </row>
    <row r="32" spans="1:20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</row>
    <row r="33" spans="2:20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</row>
    <row r="34" spans="2:20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</row>
    <row r="35" spans="2:20">
      <c r="B35" s="154"/>
      <c r="G35" s="105"/>
      <c r="H35" s="105"/>
      <c r="I35" s="159"/>
      <c r="J35" s="159"/>
      <c r="K35" s="159"/>
      <c r="L35" s="159"/>
      <c r="M35" s="159"/>
      <c r="N35" s="275"/>
      <c r="O35" s="275"/>
      <c r="P35" s="275"/>
      <c r="Q35" s="275"/>
      <c r="R35" s="275"/>
      <c r="S35" s="275"/>
    </row>
    <row r="36" spans="2:20">
      <c r="B36" s="385" t="s">
        <v>265</v>
      </c>
      <c r="C36" s="88"/>
      <c r="D36" s="88"/>
      <c r="E36" s="88"/>
      <c r="F36" s="160"/>
      <c r="I36" s="106"/>
      <c r="J36" s="106"/>
      <c r="K36" s="106"/>
      <c r="L36" s="106"/>
      <c r="M36" s="106"/>
      <c r="N36" s="106">
        <f>N30-N21</f>
        <v>7.5285119099255695</v>
      </c>
      <c r="O36" s="106">
        <f t="shared" ref="O36:S36" si="10">O30-O21</f>
        <v>7.6770308525969355</v>
      </c>
      <c r="P36" s="106">
        <f t="shared" si="10"/>
        <v>7.8124447601037375</v>
      </c>
      <c r="Q36" s="106">
        <f t="shared" si="10"/>
        <v>7.9502472116581444</v>
      </c>
      <c r="R36" s="106">
        <f t="shared" si="10"/>
        <v>8.0904803384029123</v>
      </c>
      <c r="S36" s="106">
        <f t="shared" si="10"/>
        <v>8.2331870146252086</v>
      </c>
    </row>
    <row r="37" spans="2:20">
      <c r="B37" s="385" t="s">
        <v>43</v>
      </c>
      <c r="C37" s="88"/>
      <c r="D37" s="88"/>
      <c r="E37" s="88"/>
      <c r="F37" s="160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</row>
    <row r="38" spans="2:20">
      <c r="B38" s="385" t="s">
        <v>268</v>
      </c>
      <c r="C38" s="88"/>
      <c r="D38" s="88"/>
      <c r="E38" s="88"/>
      <c r="F38" s="160"/>
      <c r="I38" s="106"/>
      <c r="J38" s="106"/>
      <c r="K38" s="106"/>
      <c r="L38" s="106"/>
      <c r="M38" s="106"/>
      <c r="N38" s="160">
        <f>N21</f>
        <v>32.503065520378478</v>
      </c>
      <c r="O38" s="160">
        <f t="shared" ref="O38:S38" si="11">O21</f>
        <v>32.788458290801316</v>
      </c>
      <c r="P38" s="160">
        <f t="shared" si="11"/>
        <v>33.204311908148064</v>
      </c>
      <c r="Q38" s="160">
        <f t="shared" si="11"/>
        <v>33.615721431302688</v>
      </c>
      <c r="R38" s="160">
        <f t="shared" si="11"/>
        <v>33.996153010427676</v>
      </c>
      <c r="S38" s="160">
        <f t="shared" si="11"/>
        <v>34.370939868006047</v>
      </c>
    </row>
    <row r="39" spans="2:20">
      <c r="B39" s="385" t="s">
        <v>274</v>
      </c>
      <c r="C39" s="88"/>
      <c r="D39" s="88"/>
      <c r="E39" s="88"/>
      <c r="F39" s="160"/>
      <c r="I39" s="106"/>
      <c r="J39" s="106"/>
      <c r="K39" s="106"/>
      <c r="L39" s="106"/>
      <c r="M39" s="106"/>
      <c r="N39" s="106">
        <f>SUM(N40,N36:N38)*(Inputs!$M$27)</f>
        <v>4.9498244861022345</v>
      </c>
      <c r="O39" s="106">
        <f>SUM(O40,O36:O38)*(Inputs!$M$27)</f>
        <v>5.0034768016029068</v>
      </c>
      <c r="P39" s="106">
        <f>SUM(P40,P36:P38)*(Inputs!$M$27)</f>
        <v>5.0716399285159985</v>
      </c>
      <c r="Q39" s="106">
        <f>SUM(Q40,Q36:Q38)*(Inputs!$M$27)</f>
        <v>5.1395488907648206</v>
      </c>
      <c r="R39" s="106">
        <f>SUM(R40,R36:R38)*(Inputs!$M$27)</f>
        <v>5.203928040316204</v>
      </c>
      <c r="S39" s="106">
        <f>SUM(S40,S36:S38)*(Inputs!$M$27)</f>
        <v>5.2679150807835891</v>
      </c>
    </row>
    <row r="40" spans="2:20">
      <c r="B40" s="385" t="s">
        <v>273</v>
      </c>
      <c r="C40" s="88"/>
      <c r="D40" s="88"/>
      <c r="E40" s="88"/>
      <c r="F40" s="160"/>
      <c r="I40" s="106"/>
      <c r="J40" s="106"/>
      <c r="K40" s="106"/>
      <c r="L40" s="106"/>
      <c r="M40" s="106"/>
      <c r="N40" s="106">
        <f>SUM(N36:N38)*(Inputs!$M$26)</f>
        <v>4.1632840527516208</v>
      </c>
      <c r="O40" s="106">
        <f>SUM(O36:O38)*(Inputs!$M$26)</f>
        <v>4.2084108709134176</v>
      </c>
      <c r="P40" s="106">
        <f>SUM(P36:P38)*(Inputs!$M$26)</f>
        <v>4.2657426934981872</v>
      </c>
      <c r="Q40" s="106">
        <f>SUM(Q36:Q38)*(Inputs!$M$26)</f>
        <v>4.3228607388679263</v>
      </c>
      <c r="R40" s="106">
        <f>SUM(R36:R38)*(Inputs!$M$26)</f>
        <v>4.3770098682783809</v>
      </c>
      <c r="S40" s="106">
        <f>SUM(S36:S38)*(Inputs!$M$26)</f>
        <v>4.4308291957936508</v>
      </c>
    </row>
    <row r="41" spans="2:20">
      <c r="B41" s="998" t="s">
        <v>85</v>
      </c>
      <c r="C41" s="2"/>
      <c r="D41" s="2"/>
      <c r="E41" s="2"/>
      <c r="F41" s="484"/>
      <c r="G41" s="472"/>
      <c r="H41" s="429"/>
      <c r="I41" s="429"/>
      <c r="J41" s="429"/>
      <c r="K41" s="429"/>
      <c r="L41" s="429"/>
      <c r="M41" s="429"/>
      <c r="N41" s="106">
        <f>SUM(N36:N40)*Inputs!$M$28</f>
        <v>3.4401280178410536</v>
      </c>
      <c r="O41" s="106">
        <f>SUM(O36:O40)*Inputs!$M$28</f>
        <v>3.4774163771140207</v>
      </c>
      <c r="P41" s="106">
        <f>SUM(P36:P40)*Inputs!$M$28</f>
        <v>3.5247897503186199</v>
      </c>
      <c r="Q41" s="106">
        <f>SUM(Q36:Q40)*Inputs!$M$28</f>
        <v>3.5719864790815508</v>
      </c>
      <c r="R41" s="106">
        <f>SUM(R36:R40)*Inputs!$M$28</f>
        <v>3.6167299880197623</v>
      </c>
      <c r="S41" s="106">
        <f>SUM(S36:S40)*Inputs!$M$28</f>
        <v>3.6612009811445949</v>
      </c>
    </row>
    <row r="42" spans="2:20">
      <c r="B42" s="998"/>
      <c r="C42" s="2"/>
      <c r="D42" s="2"/>
      <c r="E42" s="2"/>
      <c r="F42" s="484"/>
      <c r="G42" s="472"/>
      <c r="H42" s="429"/>
      <c r="I42" s="429"/>
      <c r="J42" s="429"/>
      <c r="K42" s="429"/>
      <c r="L42" s="429"/>
      <c r="M42" s="429"/>
      <c r="N42" s="655"/>
      <c r="O42" s="655"/>
      <c r="P42" s="655"/>
      <c r="Q42" s="655"/>
      <c r="R42" s="655"/>
      <c r="S42" s="655"/>
    </row>
    <row r="43" spans="2:20">
      <c r="B43" s="479" t="s">
        <v>521</v>
      </c>
      <c r="C43" s="2"/>
      <c r="D43" s="2"/>
      <c r="E43" s="2"/>
      <c r="F43" s="484"/>
      <c r="G43" s="472"/>
      <c r="H43" s="429"/>
      <c r="I43" s="429"/>
      <c r="J43" s="429"/>
      <c r="K43" s="429"/>
      <c r="L43" s="429"/>
      <c r="M43" s="429"/>
      <c r="N43" s="485">
        <f>SUM(N36:N42)</f>
        <v>52.584813986998959</v>
      </c>
      <c r="O43" s="485">
        <f t="shared" ref="O43:S43" si="12">SUM(O36:O42)</f>
        <v>53.154793193028596</v>
      </c>
      <c r="P43" s="485">
        <f t="shared" si="12"/>
        <v>53.878929040584609</v>
      </c>
      <c r="Q43" s="485">
        <f t="shared" si="12"/>
        <v>54.60036475167513</v>
      </c>
      <c r="R43" s="485">
        <f t="shared" si="12"/>
        <v>55.284301245444937</v>
      </c>
      <c r="S43" s="485">
        <f t="shared" si="12"/>
        <v>55.964072140353089</v>
      </c>
    </row>
    <row r="44" spans="2:20">
      <c r="B44" s="999" t="s">
        <v>39</v>
      </c>
      <c r="C44" s="88"/>
      <c r="D44" s="88"/>
      <c r="E44" s="88"/>
      <c r="F44" s="160"/>
      <c r="N44" s="521">
        <f>(N30*(1+Inputs!$M$29))-N43</f>
        <v>0</v>
      </c>
      <c r="O44" s="521">
        <f>(O30*(1+Inputs!$M$29))-O43</f>
        <v>0</v>
      </c>
      <c r="P44" s="521">
        <f>(P30*(1+Inputs!$M$29))-P43</f>
        <v>0</v>
      </c>
      <c r="Q44" s="521">
        <f>(Q30*(1+Inputs!$M$29))-Q43</f>
        <v>0</v>
      </c>
      <c r="R44" s="521">
        <f>(R30*(1+Inputs!$M$29))-R43</f>
        <v>0</v>
      </c>
      <c r="S44" s="521">
        <f>(S30*(1+Inputs!$M$29))-S43</f>
        <v>0</v>
      </c>
    </row>
    <row r="45" spans="2:20">
      <c r="B45" s="385"/>
      <c r="G45" s="106"/>
    </row>
    <row r="46" spans="2:20">
      <c r="B46" s="385"/>
      <c r="G46" s="106"/>
    </row>
    <row r="47" spans="2:20">
      <c r="B47" s="385"/>
      <c r="G47" s="106"/>
    </row>
    <row r="48" spans="2:20">
      <c r="G48" s="106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59" orientation="landscape" r:id="rId1"/>
  <headerFooter alignWithMargins="0"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theme="1"/>
    <pageSetUpPr fitToPage="1"/>
  </sheetPr>
  <dimension ref="A1:S80"/>
  <sheetViews>
    <sheetView showGridLines="0" zoomScale="85" zoomScaleNormal="85" workbookViewId="0">
      <pane xSplit="1" ySplit="5" topLeftCell="B6" activePane="bottomRight" state="frozen"/>
      <selection activeCell="H46" sqref="H46"/>
      <selection pane="topRight" activeCell="H46" sqref="H46"/>
      <selection pane="bottomLeft" activeCell="H46" sqref="H46"/>
      <selection pane="bottomRight" activeCell="C38" sqref="C38:C43"/>
    </sheetView>
  </sheetViews>
  <sheetFormatPr defaultRowHeight="12.75" outlineLevelCol="1"/>
  <cols>
    <col min="1" max="1" width="9.140625" style="88"/>
    <col min="2" max="2" width="65.85546875" style="88" customWidth="1"/>
    <col min="3" max="3" width="10.28515625" style="88" customWidth="1"/>
    <col min="4" max="4" width="25.42578125" style="88" bestFit="1" customWidth="1"/>
    <col min="5" max="5" width="6.85546875" style="88" bestFit="1" customWidth="1"/>
    <col min="6" max="6" width="7.85546875" style="160" customWidth="1"/>
    <col min="7" max="7" width="2" style="160" customWidth="1"/>
    <col min="8" max="8" width="10.42578125" style="106" customWidth="1" outlineLevel="1"/>
    <col min="9" max="9" width="9.5703125" style="160" bestFit="1" customWidth="1" outlineLevel="1"/>
    <col min="10" max="13" width="9.42578125" style="160" customWidth="1" outlineLevel="1"/>
    <col min="14" max="14" width="10.5703125" style="160" bestFit="1" customWidth="1"/>
    <col min="15" max="15" width="10.42578125" style="88" customWidth="1"/>
    <col min="16" max="16" width="11.140625" style="88" customWidth="1"/>
    <col min="17" max="17" width="11" style="88" customWidth="1"/>
    <col min="18" max="18" width="10.85546875" style="88" customWidth="1"/>
    <col min="19" max="19" width="11.42578125" style="88" customWidth="1"/>
    <col min="20" max="257" width="9.140625" style="88"/>
    <col min="258" max="258" width="65.85546875" style="88" customWidth="1"/>
    <col min="259" max="259" width="8.42578125" style="88" bestFit="1" customWidth="1"/>
    <col min="260" max="260" width="15" style="88" bestFit="1" customWidth="1"/>
    <col min="261" max="262" width="6.85546875" style="88" bestFit="1" customWidth="1"/>
    <col min="263" max="263" width="2" style="88" customWidth="1"/>
    <col min="264" max="264" width="10.42578125" style="88" customWidth="1"/>
    <col min="265" max="265" width="9.5703125" style="88" bestFit="1" customWidth="1"/>
    <col min="266" max="269" width="9.42578125" style="88" customWidth="1"/>
    <col min="270" max="270" width="10.5703125" style="88" bestFit="1" customWidth="1"/>
    <col min="271" max="271" width="10.42578125" style="88" customWidth="1"/>
    <col min="272" max="272" width="11.140625" style="88" customWidth="1"/>
    <col min="273" max="273" width="11" style="88" customWidth="1"/>
    <col min="274" max="274" width="10.85546875" style="88" customWidth="1"/>
    <col min="275" max="275" width="11.42578125" style="88" customWidth="1"/>
    <col min="276" max="513" width="9.140625" style="88"/>
    <col min="514" max="514" width="65.85546875" style="88" customWidth="1"/>
    <col min="515" max="515" width="8.42578125" style="88" bestFit="1" customWidth="1"/>
    <col min="516" max="516" width="15" style="88" bestFit="1" customWidth="1"/>
    <col min="517" max="518" width="6.85546875" style="88" bestFit="1" customWidth="1"/>
    <col min="519" max="519" width="2" style="88" customWidth="1"/>
    <col min="520" max="520" width="10.42578125" style="88" customWidth="1"/>
    <col min="521" max="521" width="9.5703125" style="88" bestFit="1" customWidth="1"/>
    <col min="522" max="525" width="9.42578125" style="88" customWidth="1"/>
    <col min="526" max="526" width="10.5703125" style="88" bestFit="1" customWidth="1"/>
    <col min="527" max="527" width="10.42578125" style="88" customWidth="1"/>
    <col min="528" max="528" width="11.140625" style="88" customWidth="1"/>
    <col min="529" max="529" width="11" style="88" customWidth="1"/>
    <col min="530" max="530" width="10.85546875" style="88" customWidth="1"/>
    <col min="531" max="531" width="11.42578125" style="88" customWidth="1"/>
    <col min="532" max="769" width="9.140625" style="88"/>
    <col min="770" max="770" width="65.85546875" style="88" customWidth="1"/>
    <col min="771" max="771" width="8.42578125" style="88" bestFit="1" customWidth="1"/>
    <col min="772" max="772" width="15" style="88" bestFit="1" customWidth="1"/>
    <col min="773" max="774" width="6.85546875" style="88" bestFit="1" customWidth="1"/>
    <col min="775" max="775" width="2" style="88" customWidth="1"/>
    <col min="776" max="776" width="10.42578125" style="88" customWidth="1"/>
    <col min="777" max="777" width="9.5703125" style="88" bestFit="1" customWidth="1"/>
    <col min="778" max="781" width="9.42578125" style="88" customWidth="1"/>
    <col min="782" max="782" width="10.5703125" style="88" bestFit="1" customWidth="1"/>
    <col min="783" max="783" width="10.42578125" style="88" customWidth="1"/>
    <col min="784" max="784" width="11.140625" style="88" customWidth="1"/>
    <col min="785" max="785" width="11" style="88" customWidth="1"/>
    <col min="786" max="786" width="10.85546875" style="88" customWidth="1"/>
    <col min="787" max="787" width="11.42578125" style="88" customWidth="1"/>
    <col min="788" max="1025" width="9.140625" style="88"/>
    <col min="1026" max="1026" width="65.85546875" style="88" customWidth="1"/>
    <col min="1027" max="1027" width="8.42578125" style="88" bestFit="1" customWidth="1"/>
    <col min="1028" max="1028" width="15" style="88" bestFit="1" customWidth="1"/>
    <col min="1029" max="1030" width="6.85546875" style="88" bestFit="1" customWidth="1"/>
    <col min="1031" max="1031" width="2" style="88" customWidth="1"/>
    <col min="1032" max="1032" width="10.42578125" style="88" customWidth="1"/>
    <col min="1033" max="1033" width="9.5703125" style="88" bestFit="1" customWidth="1"/>
    <col min="1034" max="1037" width="9.42578125" style="88" customWidth="1"/>
    <col min="1038" max="1038" width="10.5703125" style="88" bestFit="1" customWidth="1"/>
    <col min="1039" max="1039" width="10.42578125" style="88" customWidth="1"/>
    <col min="1040" max="1040" width="11.140625" style="88" customWidth="1"/>
    <col min="1041" max="1041" width="11" style="88" customWidth="1"/>
    <col min="1042" max="1042" width="10.85546875" style="88" customWidth="1"/>
    <col min="1043" max="1043" width="11.42578125" style="88" customWidth="1"/>
    <col min="1044" max="1281" width="9.140625" style="88"/>
    <col min="1282" max="1282" width="65.85546875" style="88" customWidth="1"/>
    <col min="1283" max="1283" width="8.42578125" style="88" bestFit="1" customWidth="1"/>
    <col min="1284" max="1284" width="15" style="88" bestFit="1" customWidth="1"/>
    <col min="1285" max="1286" width="6.85546875" style="88" bestFit="1" customWidth="1"/>
    <col min="1287" max="1287" width="2" style="88" customWidth="1"/>
    <col min="1288" max="1288" width="10.42578125" style="88" customWidth="1"/>
    <col min="1289" max="1289" width="9.5703125" style="88" bestFit="1" customWidth="1"/>
    <col min="1290" max="1293" width="9.42578125" style="88" customWidth="1"/>
    <col min="1294" max="1294" width="10.5703125" style="88" bestFit="1" customWidth="1"/>
    <col min="1295" max="1295" width="10.42578125" style="88" customWidth="1"/>
    <col min="1296" max="1296" width="11.140625" style="88" customWidth="1"/>
    <col min="1297" max="1297" width="11" style="88" customWidth="1"/>
    <col min="1298" max="1298" width="10.85546875" style="88" customWidth="1"/>
    <col min="1299" max="1299" width="11.42578125" style="88" customWidth="1"/>
    <col min="1300" max="1537" width="9.140625" style="88"/>
    <col min="1538" max="1538" width="65.85546875" style="88" customWidth="1"/>
    <col min="1539" max="1539" width="8.42578125" style="88" bestFit="1" customWidth="1"/>
    <col min="1540" max="1540" width="15" style="88" bestFit="1" customWidth="1"/>
    <col min="1541" max="1542" width="6.85546875" style="88" bestFit="1" customWidth="1"/>
    <col min="1543" max="1543" width="2" style="88" customWidth="1"/>
    <col min="1544" max="1544" width="10.42578125" style="88" customWidth="1"/>
    <col min="1545" max="1545" width="9.5703125" style="88" bestFit="1" customWidth="1"/>
    <col min="1546" max="1549" width="9.42578125" style="88" customWidth="1"/>
    <col min="1550" max="1550" width="10.5703125" style="88" bestFit="1" customWidth="1"/>
    <col min="1551" max="1551" width="10.42578125" style="88" customWidth="1"/>
    <col min="1552" max="1552" width="11.140625" style="88" customWidth="1"/>
    <col min="1553" max="1553" width="11" style="88" customWidth="1"/>
    <col min="1554" max="1554" width="10.85546875" style="88" customWidth="1"/>
    <col min="1555" max="1555" width="11.42578125" style="88" customWidth="1"/>
    <col min="1556" max="1793" width="9.140625" style="88"/>
    <col min="1794" max="1794" width="65.85546875" style="88" customWidth="1"/>
    <col min="1795" max="1795" width="8.42578125" style="88" bestFit="1" customWidth="1"/>
    <col min="1796" max="1796" width="15" style="88" bestFit="1" customWidth="1"/>
    <col min="1797" max="1798" width="6.85546875" style="88" bestFit="1" customWidth="1"/>
    <col min="1799" max="1799" width="2" style="88" customWidth="1"/>
    <col min="1800" max="1800" width="10.42578125" style="88" customWidth="1"/>
    <col min="1801" max="1801" width="9.5703125" style="88" bestFit="1" customWidth="1"/>
    <col min="1802" max="1805" width="9.42578125" style="88" customWidth="1"/>
    <col min="1806" max="1806" width="10.5703125" style="88" bestFit="1" customWidth="1"/>
    <col min="1807" max="1807" width="10.42578125" style="88" customWidth="1"/>
    <col min="1808" max="1808" width="11.140625" style="88" customWidth="1"/>
    <col min="1809" max="1809" width="11" style="88" customWidth="1"/>
    <col min="1810" max="1810" width="10.85546875" style="88" customWidth="1"/>
    <col min="1811" max="1811" width="11.42578125" style="88" customWidth="1"/>
    <col min="1812" max="2049" width="9.140625" style="88"/>
    <col min="2050" max="2050" width="65.85546875" style="88" customWidth="1"/>
    <col min="2051" max="2051" width="8.42578125" style="88" bestFit="1" customWidth="1"/>
    <col min="2052" max="2052" width="15" style="88" bestFit="1" customWidth="1"/>
    <col min="2053" max="2054" width="6.85546875" style="88" bestFit="1" customWidth="1"/>
    <col min="2055" max="2055" width="2" style="88" customWidth="1"/>
    <col min="2056" max="2056" width="10.42578125" style="88" customWidth="1"/>
    <col min="2057" max="2057" width="9.5703125" style="88" bestFit="1" customWidth="1"/>
    <col min="2058" max="2061" width="9.42578125" style="88" customWidth="1"/>
    <col min="2062" max="2062" width="10.5703125" style="88" bestFit="1" customWidth="1"/>
    <col min="2063" max="2063" width="10.42578125" style="88" customWidth="1"/>
    <col min="2064" max="2064" width="11.140625" style="88" customWidth="1"/>
    <col min="2065" max="2065" width="11" style="88" customWidth="1"/>
    <col min="2066" max="2066" width="10.85546875" style="88" customWidth="1"/>
    <col min="2067" max="2067" width="11.42578125" style="88" customWidth="1"/>
    <col min="2068" max="2305" width="9.140625" style="88"/>
    <col min="2306" max="2306" width="65.85546875" style="88" customWidth="1"/>
    <col min="2307" max="2307" width="8.42578125" style="88" bestFit="1" customWidth="1"/>
    <col min="2308" max="2308" width="15" style="88" bestFit="1" customWidth="1"/>
    <col min="2309" max="2310" width="6.85546875" style="88" bestFit="1" customWidth="1"/>
    <col min="2311" max="2311" width="2" style="88" customWidth="1"/>
    <col min="2312" max="2312" width="10.42578125" style="88" customWidth="1"/>
    <col min="2313" max="2313" width="9.5703125" style="88" bestFit="1" customWidth="1"/>
    <col min="2314" max="2317" width="9.42578125" style="88" customWidth="1"/>
    <col min="2318" max="2318" width="10.5703125" style="88" bestFit="1" customWidth="1"/>
    <col min="2319" max="2319" width="10.42578125" style="88" customWidth="1"/>
    <col min="2320" max="2320" width="11.140625" style="88" customWidth="1"/>
    <col min="2321" max="2321" width="11" style="88" customWidth="1"/>
    <col min="2322" max="2322" width="10.85546875" style="88" customWidth="1"/>
    <col min="2323" max="2323" width="11.42578125" style="88" customWidth="1"/>
    <col min="2324" max="2561" width="9.140625" style="88"/>
    <col min="2562" max="2562" width="65.85546875" style="88" customWidth="1"/>
    <col min="2563" max="2563" width="8.42578125" style="88" bestFit="1" customWidth="1"/>
    <col min="2564" max="2564" width="15" style="88" bestFit="1" customWidth="1"/>
    <col min="2565" max="2566" width="6.85546875" style="88" bestFit="1" customWidth="1"/>
    <col min="2567" max="2567" width="2" style="88" customWidth="1"/>
    <col min="2568" max="2568" width="10.42578125" style="88" customWidth="1"/>
    <col min="2569" max="2569" width="9.5703125" style="88" bestFit="1" customWidth="1"/>
    <col min="2570" max="2573" width="9.42578125" style="88" customWidth="1"/>
    <col min="2574" max="2574" width="10.5703125" style="88" bestFit="1" customWidth="1"/>
    <col min="2575" max="2575" width="10.42578125" style="88" customWidth="1"/>
    <col min="2576" max="2576" width="11.140625" style="88" customWidth="1"/>
    <col min="2577" max="2577" width="11" style="88" customWidth="1"/>
    <col min="2578" max="2578" width="10.85546875" style="88" customWidth="1"/>
    <col min="2579" max="2579" width="11.42578125" style="88" customWidth="1"/>
    <col min="2580" max="2817" width="9.140625" style="88"/>
    <col min="2818" max="2818" width="65.85546875" style="88" customWidth="1"/>
    <col min="2819" max="2819" width="8.42578125" style="88" bestFit="1" customWidth="1"/>
    <col min="2820" max="2820" width="15" style="88" bestFit="1" customWidth="1"/>
    <col min="2821" max="2822" width="6.85546875" style="88" bestFit="1" customWidth="1"/>
    <col min="2823" max="2823" width="2" style="88" customWidth="1"/>
    <col min="2824" max="2824" width="10.42578125" style="88" customWidth="1"/>
    <col min="2825" max="2825" width="9.5703125" style="88" bestFit="1" customWidth="1"/>
    <col min="2826" max="2829" width="9.42578125" style="88" customWidth="1"/>
    <col min="2830" max="2830" width="10.5703125" style="88" bestFit="1" customWidth="1"/>
    <col min="2831" max="2831" width="10.42578125" style="88" customWidth="1"/>
    <col min="2832" max="2832" width="11.140625" style="88" customWidth="1"/>
    <col min="2833" max="2833" width="11" style="88" customWidth="1"/>
    <col min="2834" max="2834" width="10.85546875" style="88" customWidth="1"/>
    <col min="2835" max="2835" width="11.42578125" style="88" customWidth="1"/>
    <col min="2836" max="3073" width="9.140625" style="88"/>
    <col min="3074" max="3074" width="65.85546875" style="88" customWidth="1"/>
    <col min="3075" max="3075" width="8.42578125" style="88" bestFit="1" customWidth="1"/>
    <col min="3076" max="3076" width="15" style="88" bestFit="1" customWidth="1"/>
    <col min="3077" max="3078" width="6.85546875" style="88" bestFit="1" customWidth="1"/>
    <col min="3079" max="3079" width="2" style="88" customWidth="1"/>
    <col min="3080" max="3080" width="10.42578125" style="88" customWidth="1"/>
    <col min="3081" max="3081" width="9.5703125" style="88" bestFit="1" customWidth="1"/>
    <col min="3082" max="3085" width="9.42578125" style="88" customWidth="1"/>
    <col min="3086" max="3086" width="10.5703125" style="88" bestFit="1" customWidth="1"/>
    <col min="3087" max="3087" width="10.42578125" style="88" customWidth="1"/>
    <col min="3088" max="3088" width="11.140625" style="88" customWidth="1"/>
    <col min="3089" max="3089" width="11" style="88" customWidth="1"/>
    <col min="3090" max="3090" width="10.85546875" style="88" customWidth="1"/>
    <col min="3091" max="3091" width="11.42578125" style="88" customWidth="1"/>
    <col min="3092" max="3329" width="9.140625" style="88"/>
    <col min="3330" max="3330" width="65.85546875" style="88" customWidth="1"/>
    <col min="3331" max="3331" width="8.42578125" style="88" bestFit="1" customWidth="1"/>
    <col min="3332" max="3332" width="15" style="88" bestFit="1" customWidth="1"/>
    <col min="3333" max="3334" width="6.85546875" style="88" bestFit="1" customWidth="1"/>
    <col min="3335" max="3335" width="2" style="88" customWidth="1"/>
    <col min="3336" max="3336" width="10.42578125" style="88" customWidth="1"/>
    <col min="3337" max="3337" width="9.5703125" style="88" bestFit="1" customWidth="1"/>
    <col min="3338" max="3341" width="9.42578125" style="88" customWidth="1"/>
    <col min="3342" max="3342" width="10.5703125" style="88" bestFit="1" customWidth="1"/>
    <col min="3343" max="3343" width="10.42578125" style="88" customWidth="1"/>
    <col min="3344" max="3344" width="11.140625" style="88" customWidth="1"/>
    <col min="3345" max="3345" width="11" style="88" customWidth="1"/>
    <col min="3346" max="3346" width="10.85546875" style="88" customWidth="1"/>
    <col min="3347" max="3347" width="11.42578125" style="88" customWidth="1"/>
    <col min="3348" max="3585" width="9.140625" style="88"/>
    <col min="3586" max="3586" width="65.85546875" style="88" customWidth="1"/>
    <col min="3587" max="3587" width="8.42578125" style="88" bestFit="1" customWidth="1"/>
    <col min="3588" max="3588" width="15" style="88" bestFit="1" customWidth="1"/>
    <col min="3589" max="3590" width="6.85546875" style="88" bestFit="1" customWidth="1"/>
    <col min="3591" max="3591" width="2" style="88" customWidth="1"/>
    <col min="3592" max="3592" width="10.42578125" style="88" customWidth="1"/>
    <col min="3593" max="3593" width="9.5703125" style="88" bestFit="1" customWidth="1"/>
    <col min="3594" max="3597" width="9.42578125" style="88" customWidth="1"/>
    <col min="3598" max="3598" width="10.5703125" style="88" bestFit="1" customWidth="1"/>
    <col min="3599" max="3599" width="10.42578125" style="88" customWidth="1"/>
    <col min="3600" max="3600" width="11.140625" style="88" customWidth="1"/>
    <col min="3601" max="3601" width="11" style="88" customWidth="1"/>
    <col min="3602" max="3602" width="10.85546875" style="88" customWidth="1"/>
    <col min="3603" max="3603" width="11.42578125" style="88" customWidth="1"/>
    <col min="3604" max="3841" width="9.140625" style="88"/>
    <col min="3842" max="3842" width="65.85546875" style="88" customWidth="1"/>
    <col min="3843" max="3843" width="8.42578125" style="88" bestFit="1" customWidth="1"/>
    <col min="3844" max="3844" width="15" style="88" bestFit="1" customWidth="1"/>
    <col min="3845" max="3846" width="6.85546875" style="88" bestFit="1" customWidth="1"/>
    <col min="3847" max="3847" width="2" style="88" customWidth="1"/>
    <col min="3848" max="3848" width="10.42578125" style="88" customWidth="1"/>
    <col min="3849" max="3849" width="9.5703125" style="88" bestFit="1" customWidth="1"/>
    <col min="3850" max="3853" width="9.42578125" style="88" customWidth="1"/>
    <col min="3854" max="3854" width="10.5703125" style="88" bestFit="1" customWidth="1"/>
    <col min="3855" max="3855" width="10.42578125" style="88" customWidth="1"/>
    <col min="3856" max="3856" width="11.140625" style="88" customWidth="1"/>
    <col min="3857" max="3857" width="11" style="88" customWidth="1"/>
    <col min="3858" max="3858" width="10.85546875" style="88" customWidth="1"/>
    <col min="3859" max="3859" width="11.42578125" style="88" customWidth="1"/>
    <col min="3860" max="4097" width="9.140625" style="88"/>
    <col min="4098" max="4098" width="65.85546875" style="88" customWidth="1"/>
    <col min="4099" max="4099" width="8.42578125" style="88" bestFit="1" customWidth="1"/>
    <col min="4100" max="4100" width="15" style="88" bestFit="1" customWidth="1"/>
    <col min="4101" max="4102" width="6.85546875" style="88" bestFit="1" customWidth="1"/>
    <col min="4103" max="4103" width="2" style="88" customWidth="1"/>
    <col min="4104" max="4104" width="10.42578125" style="88" customWidth="1"/>
    <col min="4105" max="4105" width="9.5703125" style="88" bestFit="1" customWidth="1"/>
    <col min="4106" max="4109" width="9.42578125" style="88" customWidth="1"/>
    <col min="4110" max="4110" width="10.5703125" style="88" bestFit="1" customWidth="1"/>
    <col min="4111" max="4111" width="10.42578125" style="88" customWidth="1"/>
    <col min="4112" max="4112" width="11.140625" style="88" customWidth="1"/>
    <col min="4113" max="4113" width="11" style="88" customWidth="1"/>
    <col min="4114" max="4114" width="10.85546875" style="88" customWidth="1"/>
    <col min="4115" max="4115" width="11.42578125" style="88" customWidth="1"/>
    <col min="4116" max="4353" width="9.140625" style="88"/>
    <col min="4354" max="4354" width="65.85546875" style="88" customWidth="1"/>
    <col min="4355" max="4355" width="8.42578125" style="88" bestFit="1" customWidth="1"/>
    <col min="4356" max="4356" width="15" style="88" bestFit="1" customWidth="1"/>
    <col min="4357" max="4358" width="6.85546875" style="88" bestFit="1" customWidth="1"/>
    <col min="4359" max="4359" width="2" style="88" customWidth="1"/>
    <col min="4360" max="4360" width="10.42578125" style="88" customWidth="1"/>
    <col min="4361" max="4361" width="9.5703125" style="88" bestFit="1" customWidth="1"/>
    <col min="4362" max="4365" width="9.42578125" style="88" customWidth="1"/>
    <col min="4366" max="4366" width="10.5703125" style="88" bestFit="1" customWidth="1"/>
    <col min="4367" max="4367" width="10.42578125" style="88" customWidth="1"/>
    <col min="4368" max="4368" width="11.140625" style="88" customWidth="1"/>
    <col min="4369" max="4369" width="11" style="88" customWidth="1"/>
    <col min="4370" max="4370" width="10.85546875" style="88" customWidth="1"/>
    <col min="4371" max="4371" width="11.42578125" style="88" customWidth="1"/>
    <col min="4372" max="4609" width="9.140625" style="88"/>
    <col min="4610" max="4610" width="65.85546875" style="88" customWidth="1"/>
    <col min="4611" max="4611" width="8.42578125" style="88" bestFit="1" customWidth="1"/>
    <col min="4612" max="4612" width="15" style="88" bestFit="1" customWidth="1"/>
    <col min="4613" max="4614" width="6.85546875" style="88" bestFit="1" customWidth="1"/>
    <col min="4615" max="4615" width="2" style="88" customWidth="1"/>
    <col min="4616" max="4616" width="10.42578125" style="88" customWidth="1"/>
    <col min="4617" max="4617" width="9.5703125" style="88" bestFit="1" customWidth="1"/>
    <col min="4618" max="4621" width="9.42578125" style="88" customWidth="1"/>
    <col min="4622" max="4622" width="10.5703125" style="88" bestFit="1" customWidth="1"/>
    <col min="4623" max="4623" width="10.42578125" style="88" customWidth="1"/>
    <col min="4624" max="4624" width="11.140625" style="88" customWidth="1"/>
    <col min="4625" max="4625" width="11" style="88" customWidth="1"/>
    <col min="4626" max="4626" width="10.85546875" style="88" customWidth="1"/>
    <col min="4627" max="4627" width="11.42578125" style="88" customWidth="1"/>
    <col min="4628" max="4865" width="9.140625" style="88"/>
    <col min="4866" max="4866" width="65.85546875" style="88" customWidth="1"/>
    <col min="4867" max="4867" width="8.42578125" style="88" bestFit="1" customWidth="1"/>
    <col min="4868" max="4868" width="15" style="88" bestFit="1" customWidth="1"/>
    <col min="4869" max="4870" width="6.85546875" style="88" bestFit="1" customWidth="1"/>
    <col min="4871" max="4871" width="2" style="88" customWidth="1"/>
    <col min="4872" max="4872" width="10.42578125" style="88" customWidth="1"/>
    <col min="4873" max="4873" width="9.5703125" style="88" bestFit="1" customWidth="1"/>
    <col min="4874" max="4877" width="9.42578125" style="88" customWidth="1"/>
    <col min="4878" max="4878" width="10.5703125" style="88" bestFit="1" customWidth="1"/>
    <col min="4879" max="4879" width="10.42578125" style="88" customWidth="1"/>
    <col min="4880" max="4880" width="11.140625" style="88" customWidth="1"/>
    <col min="4881" max="4881" width="11" style="88" customWidth="1"/>
    <col min="4882" max="4882" width="10.85546875" style="88" customWidth="1"/>
    <col min="4883" max="4883" width="11.42578125" style="88" customWidth="1"/>
    <col min="4884" max="5121" width="9.140625" style="88"/>
    <col min="5122" max="5122" width="65.85546875" style="88" customWidth="1"/>
    <col min="5123" max="5123" width="8.42578125" style="88" bestFit="1" customWidth="1"/>
    <col min="5124" max="5124" width="15" style="88" bestFit="1" customWidth="1"/>
    <col min="5125" max="5126" width="6.85546875" style="88" bestFit="1" customWidth="1"/>
    <col min="5127" max="5127" width="2" style="88" customWidth="1"/>
    <col min="5128" max="5128" width="10.42578125" style="88" customWidth="1"/>
    <col min="5129" max="5129" width="9.5703125" style="88" bestFit="1" customWidth="1"/>
    <col min="5130" max="5133" width="9.42578125" style="88" customWidth="1"/>
    <col min="5134" max="5134" width="10.5703125" style="88" bestFit="1" customWidth="1"/>
    <col min="5135" max="5135" width="10.42578125" style="88" customWidth="1"/>
    <col min="5136" max="5136" width="11.140625" style="88" customWidth="1"/>
    <col min="5137" max="5137" width="11" style="88" customWidth="1"/>
    <col min="5138" max="5138" width="10.85546875" style="88" customWidth="1"/>
    <col min="5139" max="5139" width="11.42578125" style="88" customWidth="1"/>
    <col min="5140" max="5377" width="9.140625" style="88"/>
    <col min="5378" max="5378" width="65.85546875" style="88" customWidth="1"/>
    <col min="5379" max="5379" width="8.42578125" style="88" bestFit="1" customWidth="1"/>
    <col min="5380" max="5380" width="15" style="88" bestFit="1" customWidth="1"/>
    <col min="5381" max="5382" width="6.85546875" style="88" bestFit="1" customWidth="1"/>
    <col min="5383" max="5383" width="2" style="88" customWidth="1"/>
    <col min="5384" max="5384" width="10.42578125" style="88" customWidth="1"/>
    <col min="5385" max="5385" width="9.5703125" style="88" bestFit="1" customWidth="1"/>
    <col min="5386" max="5389" width="9.42578125" style="88" customWidth="1"/>
    <col min="5390" max="5390" width="10.5703125" style="88" bestFit="1" customWidth="1"/>
    <col min="5391" max="5391" width="10.42578125" style="88" customWidth="1"/>
    <col min="5392" max="5392" width="11.140625" style="88" customWidth="1"/>
    <col min="5393" max="5393" width="11" style="88" customWidth="1"/>
    <col min="5394" max="5394" width="10.85546875" style="88" customWidth="1"/>
    <col min="5395" max="5395" width="11.42578125" style="88" customWidth="1"/>
    <col min="5396" max="5633" width="9.140625" style="88"/>
    <col min="5634" max="5634" width="65.85546875" style="88" customWidth="1"/>
    <col min="5635" max="5635" width="8.42578125" style="88" bestFit="1" customWidth="1"/>
    <col min="5636" max="5636" width="15" style="88" bestFit="1" customWidth="1"/>
    <col min="5637" max="5638" width="6.85546875" style="88" bestFit="1" customWidth="1"/>
    <col min="5639" max="5639" width="2" style="88" customWidth="1"/>
    <col min="5640" max="5640" width="10.42578125" style="88" customWidth="1"/>
    <col min="5641" max="5641" width="9.5703125" style="88" bestFit="1" customWidth="1"/>
    <col min="5642" max="5645" width="9.42578125" style="88" customWidth="1"/>
    <col min="5646" max="5646" width="10.5703125" style="88" bestFit="1" customWidth="1"/>
    <col min="5647" max="5647" width="10.42578125" style="88" customWidth="1"/>
    <col min="5648" max="5648" width="11.140625" style="88" customWidth="1"/>
    <col min="5649" max="5649" width="11" style="88" customWidth="1"/>
    <col min="5650" max="5650" width="10.85546875" style="88" customWidth="1"/>
    <col min="5651" max="5651" width="11.42578125" style="88" customWidth="1"/>
    <col min="5652" max="5889" width="9.140625" style="88"/>
    <col min="5890" max="5890" width="65.85546875" style="88" customWidth="1"/>
    <col min="5891" max="5891" width="8.42578125" style="88" bestFit="1" customWidth="1"/>
    <col min="5892" max="5892" width="15" style="88" bestFit="1" customWidth="1"/>
    <col min="5893" max="5894" width="6.85546875" style="88" bestFit="1" customWidth="1"/>
    <col min="5895" max="5895" width="2" style="88" customWidth="1"/>
    <col min="5896" max="5896" width="10.42578125" style="88" customWidth="1"/>
    <col min="5897" max="5897" width="9.5703125" style="88" bestFit="1" customWidth="1"/>
    <col min="5898" max="5901" width="9.42578125" style="88" customWidth="1"/>
    <col min="5902" max="5902" width="10.5703125" style="88" bestFit="1" customWidth="1"/>
    <col min="5903" max="5903" width="10.42578125" style="88" customWidth="1"/>
    <col min="5904" max="5904" width="11.140625" style="88" customWidth="1"/>
    <col min="5905" max="5905" width="11" style="88" customWidth="1"/>
    <col min="5906" max="5906" width="10.85546875" style="88" customWidth="1"/>
    <col min="5907" max="5907" width="11.42578125" style="88" customWidth="1"/>
    <col min="5908" max="6145" width="9.140625" style="88"/>
    <col min="6146" max="6146" width="65.85546875" style="88" customWidth="1"/>
    <col min="6147" max="6147" width="8.42578125" style="88" bestFit="1" customWidth="1"/>
    <col min="6148" max="6148" width="15" style="88" bestFit="1" customWidth="1"/>
    <col min="6149" max="6150" width="6.85546875" style="88" bestFit="1" customWidth="1"/>
    <col min="6151" max="6151" width="2" style="88" customWidth="1"/>
    <col min="6152" max="6152" width="10.42578125" style="88" customWidth="1"/>
    <col min="6153" max="6153" width="9.5703125" style="88" bestFit="1" customWidth="1"/>
    <col min="6154" max="6157" width="9.42578125" style="88" customWidth="1"/>
    <col min="6158" max="6158" width="10.5703125" style="88" bestFit="1" customWidth="1"/>
    <col min="6159" max="6159" width="10.42578125" style="88" customWidth="1"/>
    <col min="6160" max="6160" width="11.140625" style="88" customWidth="1"/>
    <col min="6161" max="6161" width="11" style="88" customWidth="1"/>
    <col min="6162" max="6162" width="10.85546875" style="88" customWidth="1"/>
    <col min="6163" max="6163" width="11.42578125" style="88" customWidth="1"/>
    <col min="6164" max="6401" width="9.140625" style="88"/>
    <col min="6402" max="6402" width="65.85546875" style="88" customWidth="1"/>
    <col min="6403" max="6403" width="8.42578125" style="88" bestFit="1" customWidth="1"/>
    <col min="6404" max="6404" width="15" style="88" bestFit="1" customWidth="1"/>
    <col min="6405" max="6406" width="6.85546875" style="88" bestFit="1" customWidth="1"/>
    <col min="6407" max="6407" width="2" style="88" customWidth="1"/>
    <col min="6408" max="6408" width="10.42578125" style="88" customWidth="1"/>
    <col min="6409" max="6409" width="9.5703125" style="88" bestFit="1" customWidth="1"/>
    <col min="6410" max="6413" width="9.42578125" style="88" customWidth="1"/>
    <col min="6414" max="6414" width="10.5703125" style="88" bestFit="1" customWidth="1"/>
    <col min="6415" max="6415" width="10.42578125" style="88" customWidth="1"/>
    <col min="6416" max="6416" width="11.140625" style="88" customWidth="1"/>
    <col min="6417" max="6417" width="11" style="88" customWidth="1"/>
    <col min="6418" max="6418" width="10.85546875" style="88" customWidth="1"/>
    <col min="6419" max="6419" width="11.42578125" style="88" customWidth="1"/>
    <col min="6420" max="6657" width="9.140625" style="88"/>
    <col min="6658" max="6658" width="65.85546875" style="88" customWidth="1"/>
    <col min="6659" max="6659" width="8.42578125" style="88" bestFit="1" customWidth="1"/>
    <col min="6660" max="6660" width="15" style="88" bestFit="1" customWidth="1"/>
    <col min="6661" max="6662" width="6.85546875" style="88" bestFit="1" customWidth="1"/>
    <col min="6663" max="6663" width="2" style="88" customWidth="1"/>
    <col min="6664" max="6664" width="10.42578125" style="88" customWidth="1"/>
    <col min="6665" max="6665" width="9.5703125" style="88" bestFit="1" customWidth="1"/>
    <col min="6666" max="6669" width="9.42578125" style="88" customWidth="1"/>
    <col min="6670" max="6670" width="10.5703125" style="88" bestFit="1" customWidth="1"/>
    <col min="6671" max="6671" width="10.42578125" style="88" customWidth="1"/>
    <col min="6672" max="6672" width="11.140625" style="88" customWidth="1"/>
    <col min="6673" max="6673" width="11" style="88" customWidth="1"/>
    <col min="6674" max="6674" width="10.85546875" style="88" customWidth="1"/>
    <col min="6675" max="6675" width="11.42578125" style="88" customWidth="1"/>
    <col min="6676" max="6913" width="9.140625" style="88"/>
    <col min="6914" max="6914" width="65.85546875" style="88" customWidth="1"/>
    <col min="6915" max="6915" width="8.42578125" style="88" bestFit="1" customWidth="1"/>
    <col min="6916" max="6916" width="15" style="88" bestFit="1" customWidth="1"/>
    <col min="6917" max="6918" width="6.85546875" style="88" bestFit="1" customWidth="1"/>
    <col min="6919" max="6919" width="2" style="88" customWidth="1"/>
    <col min="6920" max="6920" width="10.42578125" style="88" customWidth="1"/>
    <col min="6921" max="6921" width="9.5703125" style="88" bestFit="1" customWidth="1"/>
    <col min="6922" max="6925" width="9.42578125" style="88" customWidth="1"/>
    <col min="6926" max="6926" width="10.5703125" style="88" bestFit="1" customWidth="1"/>
    <col min="6927" max="6927" width="10.42578125" style="88" customWidth="1"/>
    <col min="6928" max="6928" width="11.140625" style="88" customWidth="1"/>
    <col min="6929" max="6929" width="11" style="88" customWidth="1"/>
    <col min="6930" max="6930" width="10.85546875" style="88" customWidth="1"/>
    <col min="6931" max="6931" width="11.42578125" style="88" customWidth="1"/>
    <col min="6932" max="7169" width="9.140625" style="88"/>
    <col min="7170" max="7170" width="65.85546875" style="88" customWidth="1"/>
    <col min="7171" max="7171" width="8.42578125" style="88" bestFit="1" customWidth="1"/>
    <col min="7172" max="7172" width="15" style="88" bestFit="1" customWidth="1"/>
    <col min="7173" max="7174" width="6.85546875" style="88" bestFit="1" customWidth="1"/>
    <col min="7175" max="7175" width="2" style="88" customWidth="1"/>
    <col min="7176" max="7176" width="10.42578125" style="88" customWidth="1"/>
    <col min="7177" max="7177" width="9.5703125" style="88" bestFit="1" customWidth="1"/>
    <col min="7178" max="7181" width="9.42578125" style="88" customWidth="1"/>
    <col min="7182" max="7182" width="10.5703125" style="88" bestFit="1" customWidth="1"/>
    <col min="7183" max="7183" width="10.42578125" style="88" customWidth="1"/>
    <col min="7184" max="7184" width="11.140625" style="88" customWidth="1"/>
    <col min="7185" max="7185" width="11" style="88" customWidth="1"/>
    <col min="7186" max="7186" width="10.85546875" style="88" customWidth="1"/>
    <col min="7187" max="7187" width="11.42578125" style="88" customWidth="1"/>
    <col min="7188" max="7425" width="9.140625" style="88"/>
    <col min="7426" max="7426" width="65.85546875" style="88" customWidth="1"/>
    <col min="7427" max="7427" width="8.42578125" style="88" bestFit="1" customWidth="1"/>
    <col min="7428" max="7428" width="15" style="88" bestFit="1" customWidth="1"/>
    <col min="7429" max="7430" width="6.85546875" style="88" bestFit="1" customWidth="1"/>
    <col min="7431" max="7431" width="2" style="88" customWidth="1"/>
    <col min="7432" max="7432" width="10.42578125" style="88" customWidth="1"/>
    <col min="7433" max="7433" width="9.5703125" style="88" bestFit="1" customWidth="1"/>
    <col min="7434" max="7437" width="9.42578125" style="88" customWidth="1"/>
    <col min="7438" max="7438" width="10.5703125" style="88" bestFit="1" customWidth="1"/>
    <col min="7439" max="7439" width="10.42578125" style="88" customWidth="1"/>
    <col min="7440" max="7440" width="11.140625" style="88" customWidth="1"/>
    <col min="7441" max="7441" width="11" style="88" customWidth="1"/>
    <col min="7442" max="7442" width="10.85546875" style="88" customWidth="1"/>
    <col min="7443" max="7443" width="11.42578125" style="88" customWidth="1"/>
    <col min="7444" max="7681" width="9.140625" style="88"/>
    <col min="7682" max="7682" width="65.85546875" style="88" customWidth="1"/>
    <col min="7683" max="7683" width="8.42578125" style="88" bestFit="1" customWidth="1"/>
    <col min="7684" max="7684" width="15" style="88" bestFit="1" customWidth="1"/>
    <col min="7685" max="7686" width="6.85546875" style="88" bestFit="1" customWidth="1"/>
    <col min="7687" max="7687" width="2" style="88" customWidth="1"/>
    <col min="7688" max="7688" width="10.42578125" style="88" customWidth="1"/>
    <col min="7689" max="7689" width="9.5703125" style="88" bestFit="1" customWidth="1"/>
    <col min="7690" max="7693" width="9.42578125" style="88" customWidth="1"/>
    <col min="7694" max="7694" width="10.5703125" style="88" bestFit="1" customWidth="1"/>
    <col min="7695" max="7695" width="10.42578125" style="88" customWidth="1"/>
    <col min="7696" max="7696" width="11.140625" style="88" customWidth="1"/>
    <col min="7697" max="7697" width="11" style="88" customWidth="1"/>
    <col min="7698" max="7698" width="10.85546875" style="88" customWidth="1"/>
    <col min="7699" max="7699" width="11.42578125" style="88" customWidth="1"/>
    <col min="7700" max="7937" width="9.140625" style="88"/>
    <col min="7938" max="7938" width="65.85546875" style="88" customWidth="1"/>
    <col min="7939" max="7939" width="8.42578125" style="88" bestFit="1" customWidth="1"/>
    <col min="7940" max="7940" width="15" style="88" bestFit="1" customWidth="1"/>
    <col min="7941" max="7942" width="6.85546875" style="88" bestFit="1" customWidth="1"/>
    <col min="7943" max="7943" width="2" style="88" customWidth="1"/>
    <col min="7944" max="7944" width="10.42578125" style="88" customWidth="1"/>
    <col min="7945" max="7945" width="9.5703125" style="88" bestFit="1" customWidth="1"/>
    <col min="7946" max="7949" width="9.42578125" style="88" customWidth="1"/>
    <col min="7950" max="7950" width="10.5703125" style="88" bestFit="1" customWidth="1"/>
    <col min="7951" max="7951" width="10.42578125" style="88" customWidth="1"/>
    <col min="7952" max="7952" width="11.140625" style="88" customWidth="1"/>
    <col min="7953" max="7953" width="11" style="88" customWidth="1"/>
    <col min="7954" max="7954" width="10.85546875" style="88" customWidth="1"/>
    <col min="7955" max="7955" width="11.42578125" style="88" customWidth="1"/>
    <col min="7956" max="8193" width="9.140625" style="88"/>
    <col min="8194" max="8194" width="65.85546875" style="88" customWidth="1"/>
    <col min="8195" max="8195" width="8.42578125" style="88" bestFit="1" customWidth="1"/>
    <col min="8196" max="8196" width="15" style="88" bestFit="1" customWidth="1"/>
    <col min="8197" max="8198" width="6.85546875" style="88" bestFit="1" customWidth="1"/>
    <col min="8199" max="8199" width="2" style="88" customWidth="1"/>
    <col min="8200" max="8200" width="10.42578125" style="88" customWidth="1"/>
    <col min="8201" max="8201" width="9.5703125" style="88" bestFit="1" customWidth="1"/>
    <col min="8202" max="8205" width="9.42578125" style="88" customWidth="1"/>
    <col min="8206" max="8206" width="10.5703125" style="88" bestFit="1" customWidth="1"/>
    <col min="8207" max="8207" width="10.42578125" style="88" customWidth="1"/>
    <col min="8208" max="8208" width="11.140625" style="88" customWidth="1"/>
    <col min="8209" max="8209" width="11" style="88" customWidth="1"/>
    <col min="8210" max="8210" width="10.85546875" style="88" customWidth="1"/>
    <col min="8211" max="8211" width="11.42578125" style="88" customWidth="1"/>
    <col min="8212" max="8449" width="9.140625" style="88"/>
    <col min="8450" max="8450" width="65.85546875" style="88" customWidth="1"/>
    <col min="8451" max="8451" width="8.42578125" style="88" bestFit="1" customWidth="1"/>
    <col min="8452" max="8452" width="15" style="88" bestFit="1" customWidth="1"/>
    <col min="8453" max="8454" width="6.85546875" style="88" bestFit="1" customWidth="1"/>
    <col min="8455" max="8455" width="2" style="88" customWidth="1"/>
    <col min="8456" max="8456" width="10.42578125" style="88" customWidth="1"/>
    <col min="8457" max="8457" width="9.5703125" style="88" bestFit="1" customWidth="1"/>
    <col min="8458" max="8461" width="9.42578125" style="88" customWidth="1"/>
    <col min="8462" max="8462" width="10.5703125" style="88" bestFit="1" customWidth="1"/>
    <col min="8463" max="8463" width="10.42578125" style="88" customWidth="1"/>
    <col min="8464" max="8464" width="11.140625" style="88" customWidth="1"/>
    <col min="8465" max="8465" width="11" style="88" customWidth="1"/>
    <col min="8466" max="8466" width="10.85546875" style="88" customWidth="1"/>
    <col min="8467" max="8467" width="11.42578125" style="88" customWidth="1"/>
    <col min="8468" max="8705" width="9.140625" style="88"/>
    <col min="8706" max="8706" width="65.85546875" style="88" customWidth="1"/>
    <col min="8707" max="8707" width="8.42578125" style="88" bestFit="1" customWidth="1"/>
    <col min="8708" max="8708" width="15" style="88" bestFit="1" customWidth="1"/>
    <col min="8709" max="8710" width="6.85546875" style="88" bestFit="1" customWidth="1"/>
    <col min="8711" max="8711" width="2" style="88" customWidth="1"/>
    <col min="8712" max="8712" width="10.42578125" style="88" customWidth="1"/>
    <col min="8713" max="8713" width="9.5703125" style="88" bestFit="1" customWidth="1"/>
    <col min="8714" max="8717" width="9.42578125" style="88" customWidth="1"/>
    <col min="8718" max="8718" width="10.5703125" style="88" bestFit="1" customWidth="1"/>
    <col min="8719" max="8719" width="10.42578125" style="88" customWidth="1"/>
    <col min="8720" max="8720" width="11.140625" style="88" customWidth="1"/>
    <col min="8721" max="8721" width="11" style="88" customWidth="1"/>
    <col min="8722" max="8722" width="10.85546875" style="88" customWidth="1"/>
    <col min="8723" max="8723" width="11.42578125" style="88" customWidth="1"/>
    <col min="8724" max="8961" width="9.140625" style="88"/>
    <col min="8962" max="8962" width="65.85546875" style="88" customWidth="1"/>
    <col min="8963" max="8963" width="8.42578125" style="88" bestFit="1" customWidth="1"/>
    <col min="8964" max="8964" width="15" style="88" bestFit="1" customWidth="1"/>
    <col min="8965" max="8966" width="6.85546875" style="88" bestFit="1" customWidth="1"/>
    <col min="8967" max="8967" width="2" style="88" customWidth="1"/>
    <col min="8968" max="8968" width="10.42578125" style="88" customWidth="1"/>
    <col min="8969" max="8969" width="9.5703125" style="88" bestFit="1" customWidth="1"/>
    <col min="8970" max="8973" width="9.42578125" style="88" customWidth="1"/>
    <col min="8974" max="8974" width="10.5703125" style="88" bestFit="1" customWidth="1"/>
    <col min="8975" max="8975" width="10.42578125" style="88" customWidth="1"/>
    <col min="8976" max="8976" width="11.140625" style="88" customWidth="1"/>
    <col min="8977" max="8977" width="11" style="88" customWidth="1"/>
    <col min="8978" max="8978" width="10.85546875" style="88" customWidth="1"/>
    <col min="8979" max="8979" width="11.42578125" style="88" customWidth="1"/>
    <col min="8980" max="9217" width="9.140625" style="88"/>
    <col min="9218" max="9218" width="65.85546875" style="88" customWidth="1"/>
    <col min="9219" max="9219" width="8.42578125" style="88" bestFit="1" customWidth="1"/>
    <col min="9220" max="9220" width="15" style="88" bestFit="1" customWidth="1"/>
    <col min="9221" max="9222" width="6.85546875" style="88" bestFit="1" customWidth="1"/>
    <col min="9223" max="9223" width="2" style="88" customWidth="1"/>
    <col min="9224" max="9224" width="10.42578125" style="88" customWidth="1"/>
    <col min="9225" max="9225" width="9.5703125" style="88" bestFit="1" customWidth="1"/>
    <col min="9226" max="9229" width="9.42578125" style="88" customWidth="1"/>
    <col min="9230" max="9230" width="10.5703125" style="88" bestFit="1" customWidth="1"/>
    <col min="9231" max="9231" width="10.42578125" style="88" customWidth="1"/>
    <col min="9232" max="9232" width="11.140625" style="88" customWidth="1"/>
    <col min="9233" max="9233" width="11" style="88" customWidth="1"/>
    <col min="9234" max="9234" width="10.85546875" style="88" customWidth="1"/>
    <col min="9235" max="9235" width="11.42578125" style="88" customWidth="1"/>
    <col min="9236" max="9473" width="9.140625" style="88"/>
    <col min="9474" max="9474" width="65.85546875" style="88" customWidth="1"/>
    <col min="9475" max="9475" width="8.42578125" style="88" bestFit="1" customWidth="1"/>
    <col min="9476" max="9476" width="15" style="88" bestFit="1" customWidth="1"/>
    <col min="9477" max="9478" width="6.85546875" style="88" bestFit="1" customWidth="1"/>
    <col min="9479" max="9479" width="2" style="88" customWidth="1"/>
    <col min="9480" max="9480" width="10.42578125" style="88" customWidth="1"/>
    <col min="9481" max="9481" width="9.5703125" style="88" bestFit="1" customWidth="1"/>
    <col min="9482" max="9485" width="9.42578125" style="88" customWidth="1"/>
    <col min="9486" max="9486" width="10.5703125" style="88" bestFit="1" customWidth="1"/>
    <col min="9487" max="9487" width="10.42578125" style="88" customWidth="1"/>
    <col min="9488" max="9488" width="11.140625" style="88" customWidth="1"/>
    <col min="9489" max="9489" width="11" style="88" customWidth="1"/>
    <col min="9490" max="9490" width="10.85546875" style="88" customWidth="1"/>
    <col min="9491" max="9491" width="11.42578125" style="88" customWidth="1"/>
    <col min="9492" max="9729" width="9.140625" style="88"/>
    <col min="9730" max="9730" width="65.85546875" style="88" customWidth="1"/>
    <col min="9731" max="9731" width="8.42578125" style="88" bestFit="1" customWidth="1"/>
    <col min="9732" max="9732" width="15" style="88" bestFit="1" customWidth="1"/>
    <col min="9733" max="9734" width="6.85546875" style="88" bestFit="1" customWidth="1"/>
    <col min="9735" max="9735" width="2" style="88" customWidth="1"/>
    <col min="9736" max="9736" width="10.42578125" style="88" customWidth="1"/>
    <col min="9737" max="9737" width="9.5703125" style="88" bestFit="1" customWidth="1"/>
    <col min="9738" max="9741" width="9.42578125" style="88" customWidth="1"/>
    <col min="9742" max="9742" width="10.5703125" style="88" bestFit="1" customWidth="1"/>
    <col min="9743" max="9743" width="10.42578125" style="88" customWidth="1"/>
    <col min="9744" max="9744" width="11.140625" style="88" customWidth="1"/>
    <col min="9745" max="9745" width="11" style="88" customWidth="1"/>
    <col min="9746" max="9746" width="10.85546875" style="88" customWidth="1"/>
    <col min="9747" max="9747" width="11.42578125" style="88" customWidth="1"/>
    <col min="9748" max="9985" width="9.140625" style="88"/>
    <col min="9986" max="9986" width="65.85546875" style="88" customWidth="1"/>
    <col min="9987" max="9987" width="8.42578125" style="88" bestFit="1" customWidth="1"/>
    <col min="9988" max="9988" width="15" style="88" bestFit="1" customWidth="1"/>
    <col min="9989" max="9990" width="6.85546875" style="88" bestFit="1" customWidth="1"/>
    <col min="9991" max="9991" width="2" style="88" customWidth="1"/>
    <col min="9992" max="9992" width="10.42578125" style="88" customWidth="1"/>
    <col min="9993" max="9993" width="9.5703125" style="88" bestFit="1" customWidth="1"/>
    <col min="9994" max="9997" width="9.42578125" style="88" customWidth="1"/>
    <col min="9998" max="9998" width="10.5703125" style="88" bestFit="1" customWidth="1"/>
    <col min="9999" max="9999" width="10.42578125" style="88" customWidth="1"/>
    <col min="10000" max="10000" width="11.140625" style="88" customWidth="1"/>
    <col min="10001" max="10001" width="11" style="88" customWidth="1"/>
    <col min="10002" max="10002" width="10.85546875" style="88" customWidth="1"/>
    <col min="10003" max="10003" width="11.42578125" style="88" customWidth="1"/>
    <col min="10004" max="10241" width="9.140625" style="88"/>
    <col min="10242" max="10242" width="65.85546875" style="88" customWidth="1"/>
    <col min="10243" max="10243" width="8.42578125" style="88" bestFit="1" customWidth="1"/>
    <col min="10244" max="10244" width="15" style="88" bestFit="1" customWidth="1"/>
    <col min="10245" max="10246" width="6.85546875" style="88" bestFit="1" customWidth="1"/>
    <col min="10247" max="10247" width="2" style="88" customWidth="1"/>
    <col min="10248" max="10248" width="10.42578125" style="88" customWidth="1"/>
    <col min="10249" max="10249" width="9.5703125" style="88" bestFit="1" customWidth="1"/>
    <col min="10250" max="10253" width="9.42578125" style="88" customWidth="1"/>
    <col min="10254" max="10254" width="10.5703125" style="88" bestFit="1" customWidth="1"/>
    <col min="10255" max="10255" width="10.42578125" style="88" customWidth="1"/>
    <col min="10256" max="10256" width="11.140625" style="88" customWidth="1"/>
    <col min="10257" max="10257" width="11" style="88" customWidth="1"/>
    <col min="10258" max="10258" width="10.85546875" style="88" customWidth="1"/>
    <col min="10259" max="10259" width="11.42578125" style="88" customWidth="1"/>
    <col min="10260" max="10497" width="9.140625" style="88"/>
    <col min="10498" max="10498" width="65.85546875" style="88" customWidth="1"/>
    <col min="10499" max="10499" width="8.42578125" style="88" bestFit="1" customWidth="1"/>
    <col min="10500" max="10500" width="15" style="88" bestFit="1" customWidth="1"/>
    <col min="10501" max="10502" width="6.85546875" style="88" bestFit="1" customWidth="1"/>
    <col min="10503" max="10503" width="2" style="88" customWidth="1"/>
    <col min="10504" max="10504" width="10.42578125" style="88" customWidth="1"/>
    <col min="10505" max="10505" width="9.5703125" style="88" bestFit="1" customWidth="1"/>
    <col min="10506" max="10509" width="9.42578125" style="88" customWidth="1"/>
    <col min="10510" max="10510" width="10.5703125" style="88" bestFit="1" customWidth="1"/>
    <col min="10511" max="10511" width="10.42578125" style="88" customWidth="1"/>
    <col min="10512" max="10512" width="11.140625" style="88" customWidth="1"/>
    <col min="10513" max="10513" width="11" style="88" customWidth="1"/>
    <col min="10514" max="10514" width="10.85546875" style="88" customWidth="1"/>
    <col min="10515" max="10515" width="11.42578125" style="88" customWidth="1"/>
    <col min="10516" max="10753" width="9.140625" style="88"/>
    <col min="10754" max="10754" width="65.85546875" style="88" customWidth="1"/>
    <col min="10755" max="10755" width="8.42578125" style="88" bestFit="1" customWidth="1"/>
    <col min="10756" max="10756" width="15" style="88" bestFit="1" customWidth="1"/>
    <col min="10757" max="10758" width="6.85546875" style="88" bestFit="1" customWidth="1"/>
    <col min="10759" max="10759" width="2" style="88" customWidth="1"/>
    <col min="10760" max="10760" width="10.42578125" style="88" customWidth="1"/>
    <col min="10761" max="10761" width="9.5703125" style="88" bestFit="1" customWidth="1"/>
    <col min="10762" max="10765" width="9.42578125" style="88" customWidth="1"/>
    <col min="10766" max="10766" width="10.5703125" style="88" bestFit="1" customWidth="1"/>
    <col min="10767" max="10767" width="10.42578125" style="88" customWidth="1"/>
    <col min="10768" max="10768" width="11.140625" style="88" customWidth="1"/>
    <col min="10769" max="10769" width="11" style="88" customWidth="1"/>
    <col min="10770" max="10770" width="10.85546875" style="88" customWidth="1"/>
    <col min="10771" max="10771" width="11.42578125" style="88" customWidth="1"/>
    <col min="10772" max="11009" width="9.140625" style="88"/>
    <col min="11010" max="11010" width="65.85546875" style="88" customWidth="1"/>
    <col min="11011" max="11011" width="8.42578125" style="88" bestFit="1" customWidth="1"/>
    <col min="11012" max="11012" width="15" style="88" bestFit="1" customWidth="1"/>
    <col min="11013" max="11014" width="6.85546875" style="88" bestFit="1" customWidth="1"/>
    <col min="11015" max="11015" width="2" style="88" customWidth="1"/>
    <col min="11016" max="11016" width="10.42578125" style="88" customWidth="1"/>
    <col min="11017" max="11017" width="9.5703125" style="88" bestFit="1" customWidth="1"/>
    <col min="11018" max="11021" width="9.42578125" style="88" customWidth="1"/>
    <col min="11022" max="11022" width="10.5703125" style="88" bestFit="1" customWidth="1"/>
    <col min="11023" max="11023" width="10.42578125" style="88" customWidth="1"/>
    <col min="11024" max="11024" width="11.140625" style="88" customWidth="1"/>
    <col min="11025" max="11025" width="11" style="88" customWidth="1"/>
    <col min="11026" max="11026" width="10.85546875" style="88" customWidth="1"/>
    <col min="11027" max="11027" width="11.42578125" style="88" customWidth="1"/>
    <col min="11028" max="11265" width="9.140625" style="88"/>
    <col min="11266" max="11266" width="65.85546875" style="88" customWidth="1"/>
    <col min="11267" max="11267" width="8.42578125" style="88" bestFit="1" customWidth="1"/>
    <col min="11268" max="11268" width="15" style="88" bestFit="1" customWidth="1"/>
    <col min="11269" max="11270" width="6.85546875" style="88" bestFit="1" customWidth="1"/>
    <col min="11271" max="11271" width="2" style="88" customWidth="1"/>
    <col min="11272" max="11272" width="10.42578125" style="88" customWidth="1"/>
    <col min="11273" max="11273" width="9.5703125" style="88" bestFit="1" customWidth="1"/>
    <col min="11274" max="11277" width="9.42578125" style="88" customWidth="1"/>
    <col min="11278" max="11278" width="10.5703125" style="88" bestFit="1" customWidth="1"/>
    <col min="11279" max="11279" width="10.42578125" style="88" customWidth="1"/>
    <col min="11280" max="11280" width="11.140625" style="88" customWidth="1"/>
    <col min="11281" max="11281" width="11" style="88" customWidth="1"/>
    <col min="11282" max="11282" width="10.85546875" style="88" customWidth="1"/>
    <col min="11283" max="11283" width="11.42578125" style="88" customWidth="1"/>
    <col min="11284" max="11521" width="9.140625" style="88"/>
    <col min="11522" max="11522" width="65.85546875" style="88" customWidth="1"/>
    <col min="11523" max="11523" width="8.42578125" style="88" bestFit="1" customWidth="1"/>
    <col min="11524" max="11524" width="15" style="88" bestFit="1" customWidth="1"/>
    <col min="11525" max="11526" width="6.85546875" style="88" bestFit="1" customWidth="1"/>
    <col min="11527" max="11527" width="2" style="88" customWidth="1"/>
    <col min="11528" max="11528" width="10.42578125" style="88" customWidth="1"/>
    <col min="11529" max="11529" width="9.5703125" style="88" bestFit="1" customWidth="1"/>
    <col min="11530" max="11533" width="9.42578125" style="88" customWidth="1"/>
    <col min="11534" max="11534" width="10.5703125" style="88" bestFit="1" customWidth="1"/>
    <col min="11535" max="11535" width="10.42578125" style="88" customWidth="1"/>
    <col min="11536" max="11536" width="11.140625" style="88" customWidth="1"/>
    <col min="11537" max="11537" width="11" style="88" customWidth="1"/>
    <col min="11538" max="11538" width="10.85546875" style="88" customWidth="1"/>
    <col min="11539" max="11539" width="11.42578125" style="88" customWidth="1"/>
    <col min="11540" max="11777" width="9.140625" style="88"/>
    <col min="11778" max="11778" width="65.85546875" style="88" customWidth="1"/>
    <col min="11779" max="11779" width="8.42578125" style="88" bestFit="1" customWidth="1"/>
    <col min="11780" max="11780" width="15" style="88" bestFit="1" customWidth="1"/>
    <col min="11781" max="11782" width="6.85546875" style="88" bestFit="1" customWidth="1"/>
    <col min="11783" max="11783" width="2" style="88" customWidth="1"/>
    <col min="11784" max="11784" width="10.42578125" style="88" customWidth="1"/>
    <col min="11785" max="11785" width="9.5703125" style="88" bestFit="1" customWidth="1"/>
    <col min="11786" max="11789" width="9.42578125" style="88" customWidth="1"/>
    <col min="11790" max="11790" width="10.5703125" style="88" bestFit="1" customWidth="1"/>
    <col min="11791" max="11791" width="10.42578125" style="88" customWidth="1"/>
    <col min="11792" max="11792" width="11.140625" style="88" customWidth="1"/>
    <col min="11793" max="11793" width="11" style="88" customWidth="1"/>
    <col min="11794" max="11794" width="10.85546875" style="88" customWidth="1"/>
    <col min="11795" max="11795" width="11.42578125" style="88" customWidth="1"/>
    <col min="11796" max="12033" width="9.140625" style="88"/>
    <col min="12034" max="12034" width="65.85546875" style="88" customWidth="1"/>
    <col min="12035" max="12035" width="8.42578125" style="88" bestFit="1" customWidth="1"/>
    <col min="12036" max="12036" width="15" style="88" bestFit="1" customWidth="1"/>
    <col min="12037" max="12038" width="6.85546875" style="88" bestFit="1" customWidth="1"/>
    <col min="12039" max="12039" width="2" style="88" customWidth="1"/>
    <col min="12040" max="12040" width="10.42578125" style="88" customWidth="1"/>
    <col min="12041" max="12041" width="9.5703125" style="88" bestFit="1" customWidth="1"/>
    <col min="12042" max="12045" width="9.42578125" style="88" customWidth="1"/>
    <col min="12046" max="12046" width="10.5703125" style="88" bestFit="1" customWidth="1"/>
    <col min="12047" max="12047" width="10.42578125" style="88" customWidth="1"/>
    <col min="12048" max="12048" width="11.140625" style="88" customWidth="1"/>
    <col min="12049" max="12049" width="11" style="88" customWidth="1"/>
    <col min="12050" max="12050" width="10.85546875" style="88" customWidth="1"/>
    <col min="12051" max="12051" width="11.42578125" style="88" customWidth="1"/>
    <col min="12052" max="12289" width="9.140625" style="88"/>
    <col min="12290" max="12290" width="65.85546875" style="88" customWidth="1"/>
    <col min="12291" max="12291" width="8.42578125" style="88" bestFit="1" customWidth="1"/>
    <col min="12292" max="12292" width="15" style="88" bestFit="1" customWidth="1"/>
    <col min="12293" max="12294" width="6.85546875" style="88" bestFit="1" customWidth="1"/>
    <col min="12295" max="12295" width="2" style="88" customWidth="1"/>
    <col min="12296" max="12296" width="10.42578125" style="88" customWidth="1"/>
    <col min="12297" max="12297" width="9.5703125" style="88" bestFit="1" customWidth="1"/>
    <col min="12298" max="12301" width="9.42578125" style="88" customWidth="1"/>
    <col min="12302" max="12302" width="10.5703125" style="88" bestFit="1" customWidth="1"/>
    <col min="12303" max="12303" width="10.42578125" style="88" customWidth="1"/>
    <col min="12304" max="12304" width="11.140625" style="88" customWidth="1"/>
    <col min="12305" max="12305" width="11" style="88" customWidth="1"/>
    <col min="12306" max="12306" width="10.85546875" style="88" customWidth="1"/>
    <col min="12307" max="12307" width="11.42578125" style="88" customWidth="1"/>
    <col min="12308" max="12545" width="9.140625" style="88"/>
    <col min="12546" max="12546" width="65.85546875" style="88" customWidth="1"/>
    <col min="12547" max="12547" width="8.42578125" style="88" bestFit="1" customWidth="1"/>
    <col min="12548" max="12548" width="15" style="88" bestFit="1" customWidth="1"/>
    <col min="12549" max="12550" width="6.85546875" style="88" bestFit="1" customWidth="1"/>
    <col min="12551" max="12551" width="2" style="88" customWidth="1"/>
    <col min="12552" max="12552" width="10.42578125" style="88" customWidth="1"/>
    <col min="12553" max="12553" width="9.5703125" style="88" bestFit="1" customWidth="1"/>
    <col min="12554" max="12557" width="9.42578125" style="88" customWidth="1"/>
    <col min="12558" max="12558" width="10.5703125" style="88" bestFit="1" customWidth="1"/>
    <col min="12559" max="12559" width="10.42578125" style="88" customWidth="1"/>
    <col min="12560" max="12560" width="11.140625" style="88" customWidth="1"/>
    <col min="12561" max="12561" width="11" style="88" customWidth="1"/>
    <col min="12562" max="12562" width="10.85546875" style="88" customWidth="1"/>
    <col min="12563" max="12563" width="11.42578125" style="88" customWidth="1"/>
    <col min="12564" max="12801" width="9.140625" style="88"/>
    <col min="12802" max="12802" width="65.85546875" style="88" customWidth="1"/>
    <col min="12803" max="12803" width="8.42578125" style="88" bestFit="1" customWidth="1"/>
    <col min="12804" max="12804" width="15" style="88" bestFit="1" customWidth="1"/>
    <col min="12805" max="12806" width="6.85546875" style="88" bestFit="1" customWidth="1"/>
    <col min="12807" max="12807" width="2" style="88" customWidth="1"/>
    <col min="12808" max="12808" width="10.42578125" style="88" customWidth="1"/>
    <col min="12809" max="12809" width="9.5703125" style="88" bestFit="1" customWidth="1"/>
    <col min="12810" max="12813" width="9.42578125" style="88" customWidth="1"/>
    <col min="12814" max="12814" width="10.5703125" style="88" bestFit="1" customWidth="1"/>
    <col min="12815" max="12815" width="10.42578125" style="88" customWidth="1"/>
    <col min="12816" max="12816" width="11.140625" style="88" customWidth="1"/>
    <col min="12817" max="12817" width="11" style="88" customWidth="1"/>
    <col min="12818" max="12818" width="10.85546875" style="88" customWidth="1"/>
    <col min="12819" max="12819" width="11.42578125" style="88" customWidth="1"/>
    <col min="12820" max="13057" width="9.140625" style="88"/>
    <col min="13058" max="13058" width="65.85546875" style="88" customWidth="1"/>
    <col min="13059" max="13059" width="8.42578125" style="88" bestFit="1" customWidth="1"/>
    <col min="13060" max="13060" width="15" style="88" bestFit="1" customWidth="1"/>
    <col min="13061" max="13062" width="6.85546875" style="88" bestFit="1" customWidth="1"/>
    <col min="13063" max="13063" width="2" style="88" customWidth="1"/>
    <col min="13064" max="13064" width="10.42578125" style="88" customWidth="1"/>
    <col min="13065" max="13065" width="9.5703125" style="88" bestFit="1" customWidth="1"/>
    <col min="13066" max="13069" width="9.42578125" style="88" customWidth="1"/>
    <col min="13070" max="13070" width="10.5703125" style="88" bestFit="1" customWidth="1"/>
    <col min="13071" max="13071" width="10.42578125" style="88" customWidth="1"/>
    <col min="13072" max="13072" width="11.140625" style="88" customWidth="1"/>
    <col min="13073" max="13073" width="11" style="88" customWidth="1"/>
    <col min="13074" max="13074" width="10.85546875" style="88" customWidth="1"/>
    <col min="13075" max="13075" width="11.42578125" style="88" customWidth="1"/>
    <col min="13076" max="13313" width="9.140625" style="88"/>
    <col min="13314" max="13314" width="65.85546875" style="88" customWidth="1"/>
    <col min="13315" max="13315" width="8.42578125" style="88" bestFit="1" customWidth="1"/>
    <col min="13316" max="13316" width="15" style="88" bestFit="1" customWidth="1"/>
    <col min="13317" max="13318" width="6.85546875" style="88" bestFit="1" customWidth="1"/>
    <col min="13319" max="13319" width="2" style="88" customWidth="1"/>
    <col min="13320" max="13320" width="10.42578125" style="88" customWidth="1"/>
    <col min="13321" max="13321" width="9.5703125" style="88" bestFit="1" customWidth="1"/>
    <col min="13322" max="13325" width="9.42578125" style="88" customWidth="1"/>
    <col min="13326" max="13326" width="10.5703125" style="88" bestFit="1" customWidth="1"/>
    <col min="13327" max="13327" width="10.42578125" style="88" customWidth="1"/>
    <col min="13328" max="13328" width="11.140625" style="88" customWidth="1"/>
    <col min="13329" max="13329" width="11" style="88" customWidth="1"/>
    <col min="13330" max="13330" width="10.85546875" style="88" customWidth="1"/>
    <col min="13331" max="13331" width="11.42578125" style="88" customWidth="1"/>
    <col min="13332" max="13569" width="9.140625" style="88"/>
    <col min="13570" max="13570" width="65.85546875" style="88" customWidth="1"/>
    <col min="13571" max="13571" width="8.42578125" style="88" bestFit="1" customWidth="1"/>
    <col min="13572" max="13572" width="15" style="88" bestFit="1" customWidth="1"/>
    <col min="13573" max="13574" width="6.85546875" style="88" bestFit="1" customWidth="1"/>
    <col min="13575" max="13575" width="2" style="88" customWidth="1"/>
    <col min="13576" max="13576" width="10.42578125" style="88" customWidth="1"/>
    <col min="13577" max="13577" width="9.5703125" style="88" bestFit="1" customWidth="1"/>
    <col min="13578" max="13581" width="9.42578125" style="88" customWidth="1"/>
    <col min="13582" max="13582" width="10.5703125" style="88" bestFit="1" customWidth="1"/>
    <col min="13583" max="13583" width="10.42578125" style="88" customWidth="1"/>
    <col min="13584" max="13584" width="11.140625" style="88" customWidth="1"/>
    <col min="13585" max="13585" width="11" style="88" customWidth="1"/>
    <col min="13586" max="13586" width="10.85546875" style="88" customWidth="1"/>
    <col min="13587" max="13587" width="11.42578125" style="88" customWidth="1"/>
    <col min="13588" max="13825" width="9.140625" style="88"/>
    <col min="13826" max="13826" width="65.85546875" style="88" customWidth="1"/>
    <col min="13827" max="13827" width="8.42578125" style="88" bestFit="1" customWidth="1"/>
    <col min="13828" max="13828" width="15" style="88" bestFit="1" customWidth="1"/>
    <col min="13829" max="13830" width="6.85546875" style="88" bestFit="1" customWidth="1"/>
    <col min="13831" max="13831" width="2" style="88" customWidth="1"/>
    <col min="13832" max="13832" width="10.42578125" style="88" customWidth="1"/>
    <col min="13833" max="13833" width="9.5703125" style="88" bestFit="1" customWidth="1"/>
    <col min="13834" max="13837" width="9.42578125" style="88" customWidth="1"/>
    <col min="13838" max="13838" width="10.5703125" style="88" bestFit="1" customWidth="1"/>
    <col min="13839" max="13839" width="10.42578125" style="88" customWidth="1"/>
    <col min="13840" max="13840" width="11.140625" style="88" customWidth="1"/>
    <col min="13841" max="13841" width="11" style="88" customWidth="1"/>
    <col min="13842" max="13842" width="10.85546875" style="88" customWidth="1"/>
    <col min="13843" max="13843" width="11.42578125" style="88" customWidth="1"/>
    <col min="13844" max="14081" width="9.140625" style="88"/>
    <col min="14082" max="14082" width="65.85546875" style="88" customWidth="1"/>
    <col min="14083" max="14083" width="8.42578125" style="88" bestFit="1" customWidth="1"/>
    <col min="14084" max="14084" width="15" style="88" bestFit="1" customWidth="1"/>
    <col min="14085" max="14086" width="6.85546875" style="88" bestFit="1" customWidth="1"/>
    <col min="14087" max="14087" width="2" style="88" customWidth="1"/>
    <col min="14088" max="14088" width="10.42578125" style="88" customWidth="1"/>
    <col min="14089" max="14089" width="9.5703125" style="88" bestFit="1" customWidth="1"/>
    <col min="14090" max="14093" width="9.42578125" style="88" customWidth="1"/>
    <col min="14094" max="14094" width="10.5703125" style="88" bestFit="1" customWidth="1"/>
    <col min="14095" max="14095" width="10.42578125" style="88" customWidth="1"/>
    <col min="14096" max="14096" width="11.140625" style="88" customWidth="1"/>
    <col min="14097" max="14097" width="11" style="88" customWidth="1"/>
    <col min="14098" max="14098" width="10.85546875" style="88" customWidth="1"/>
    <col min="14099" max="14099" width="11.42578125" style="88" customWidth="1"/>
    <col min="14100" max="14337" width="9.140625" style="88"/>
    <col min="14338" max="14338" width="65.85546875" style="88" customWidth="1"/>
    <col min="14339" max="14339" width="8.42578125" style="88" bestFit="1" customWidth="1"/>
    <col min="14340" max="14340" width="15" style="88" bestFit="1" customWidth="1"/>
    <col min="14341" max="14342" width="6.85546875" style="88" bestFit="1" customWidth="1"/>
    <col min="14343" max="14343" width="2" style="88" customWidth="1"/>
    <col min="14344" max="14344" width="10.42578125" style="88" customWidth="1"/>
    <col min="14345" max="14345" width="9.5703125" style="88" bestFit="1" customWidth="1"/>
    <col min="14346" max="14349" width="9.42578125" style="88" customWidth="1"/>
    <col min="14350" max="14350" width="10.5703125" style="88" bestFit="1" customWidth="1"/>
    <col min="14351" max="14351" width="10.42578125" style="88" customWidth="1"/>
    <col min="14352" max="14352" width="11.140625" style="88" customWidth="1"/>
    <col min="14353" max="14353" width="11" style="88" customWidth="1"/>
    <col min="14354" max="14354" width="10.85546875" style="88" customWidth="1"/>
    <col min="14355" max="14355" width="11.42578125" style="88" customWidth="1"/>
    <col min="14356" max="14593" width="9.140625" style="88"/>
    <col min="14594" max="14594" width="65.85546875" style="88" customWidth="1"/>
    <col min="14595" max="14595" width="8.42578125" style="88" bestFit="1" customWidth="1"/>
    <col min="14596" max="14596" width="15" style="88" bestFit="1" customWidth="1"/>
    <col min="14597" max="14598" width="6.85546875" style="88" bestFit="1" customWidth="1"/>
    <col min="14599" max="14599" width="2" style="88" customWidth="1"/>
    <col min="14600" max="14600" width="10.42578125" style="88" customWidth="1"/>
    <col min="14601" max="14601" width="9.5703125" style="88" bestFit="1" customWidth="1"/>
    <col min="14602" max="14605" width="9.42578125" style="88" customWidth="1"/>
    <col min="14606" max="14606" width="10.5703125" style="88" bestFit="1" customWidth="1"/>
    <col min="14607" max="14607" width="10.42578125" style="88" customWidth="1"/>
    <col min="14608" max="14608" width="11.140625" style="88" customWidth="1"/>
    <col min="14609" max="14609" width="11" style="88" customWidth="1"/>
    <col min="14610" max="14610" width="10.85546875" style="88" customWidth="1"/>
    <col min="14611" max="14611" width="11.42578125" style="88" customWidth="1"/>
    <col min="14612" max="14849" width="9.140625" style="88"/>
    <col min="14850" max="14850" width="65.85546875" style="88" customWidth="1"/>
    <col min="14851" max="14851" width="8.42578125" style="88" bestFit="1" customWidth="1"/>
    <col min="14852" max="14852" width="15" style="88" bestFit="1" customWidth="1"/>
    <col min="14853" max="14854" width="6.85546875" style="88" bestFit="1" customWidth="1"/>
    <col min="14855" max="14855" width="2" style="88" customWidth="1"/>
    <col min="14856" max="14856" width="10.42578125" style="88" customWidth="1"/>
    <col min="14857" max="14857" width="9.5703125" style="88" bestFit="1" customWidth="1"/>
    <col min="14858" max="14861" width="9.42578125" style="88" customWidth="1"/>
    <col min="14862" max="14862" width="10.5703125" style="88" bestFit="1" customWidth="1"/>
    <col min="14863" max="14863" width="10.42578125" style="88" customWidth="1"/>
    <col min="14864" max="14864" width="11.140625" style="88" customWidth="1"/>
    <col min="14865" max="14865" width="11" style="88" customWidth="1"/>
    <col min="14866" max="14866" width="10.85546875" style="88" customWidth="1"/>
    <col min="14867" max="14867" width="11.42578125" style="88" customWidth="1"/>
    <col min="14868" max="15105" width="9.140625" style="88"/>
    <col min="15106" max="15106" width="65.85546875" style="88" customWidth="1"/>
    <col min="15107" max="15107" width="8.42578125" style="88" bestFit="1" customWidth="1"/>
    <col min="15108" max="15108" width="15" style="88" bestFit="1" customWidth="1"/>
    <col min="15109" max="15110" width="6.85546875" style="88" bestFit="1" customWidth="1"/>
    <col min="15111" max="15111" width="2" style="88" customWidth="1"/>
    <col min="15112" max="15112" width="10.42578125" style="88" customWidth="1"/>
    <col min="15113" max="15113" width="9.5703125" style="88" bestFit="1" customWidth="1"/>
    <col min="15114" max="15117" width="9.42578125" style="88" customWidth="1"/>
    <col min="15118" max="15118" width="10.5703125" style="88" bestFit="1" customWidth="1"/>
    <col min="15119" max="15119" width="10.42578125" style="88" customWidth="1"/>
    <col min="15120" max="15120" width="11.140625" style="88" customWidth="1"/>
    <col min="15121" max="15121" width="11" style="88" customWidth="1"/>
    <col min="15122" max="15122" width="10.85546875" style="88" customWidth="1"/>
    <col min="15123" max="15123" width="11.42578125" style="88" customWidth="1"/>
    <col min="15124" max="15361" width="9.140625" style="88"/>
    <col min="15362" max="15362" width="65.85546875" style="88" customWidth="1"/>
    <col min="15363" max="15363" width="8.42578125" style="88" bestFit="1" customWidth="1"/>
    <col min="15364" max="15364" width="15" style="88" bestFit="1" customWidth="1"/>
    <col min="15365" max="15366" width="6.85546875" style="88" bestFit="1" customWidth="1"/>
    <col min="15367" max="15367" width="2" style="88" customWidth="1"/>
    <col min="15368" max="15368" width="10.42578125" style="88" customWidth="1"/>
    <col min="15369" max="15369" width="9.5703125" style="88" bestFit="1" customWidth="1"/>
    <col min="15370" max="15373" width="9.42578125" style="88" customWidth="1"/>
    <col min="15374" max="15374" width="10.5703125" style="88" bestFit="1" customWidth="1"/>
    <col min="15375" max="15375" width="10.42578125" style="88" customWidth="1"/>
    <col min="15376" max="15376" width="11.140625" style="88" customWidth="1"/>
    <col min="15377" max="15377" width="11" style="88" customWidth="1"/>
    <col min="15378" max="15378" width="10.85546875" style="88" customWidth="1"/>
    <col min="15379" max="15379" width="11.42578125" style="88" customWidth="1"/>
    <col min="15380" max="15617" width="9.140625" style="88"/>
    <col min="15618" max="15618" width="65.85546875" style="88" customWidth="1"/>
    <col min="15619" max="15619" width="8.42578125" style="88" bestFit="1" customWidth="1"/>
    <col min="15620" max="15620" width="15" style="88" bestFit="1" customWidth="1"/>
    <col min="15621" max="15622" width="6.85546875" style="88" bestFit="1" customWidth="1"/>
    <col min="15623" max="15623" width="2" style="88" customWidth="1"/>
    <col min="15624" max="15624" width="10.42578125" style="88" customWidth="1"/>
    <col min="15625" max="15625" width="9.5703125" style="88" bestFit="1" customWidth="1"/>
    <col min="15626" max="15629" width="9.42578125" style="88" customWidth="1"/>
    <col min="15630" max="15630" width="10.5703125" style="88" bestFit="1" customWidth="1"/>
    <col min="15631" max="15631" width="10.42578125" style="88" customWidth="1"/>
    <col min="15632" max="15632" width="11.140625" style="88" customWidth="1"/>
    <col min="15633" max="15633" width="11" style="88" customWidth="1"/>
    <col min="15634" max="15634" width="10.85546875" style="88" customWidth="1"/>
    <col min="15635" max="15635" width="11.42578125" style="88" customWidth="1"/>
    <col min="15636" max="15873" width="9.140625" style="88"/>
    <col min="15874" max="15874" width="65.85546875" style="88" customWidth="1"/>
    <col min="15875" max="15875" width="8.42578125" style="88" bestFit="1" customWidth="1"/>
    <col min="15876" max="15876" width="15" style="88" bestFit="1" customWidth="1"/>
    <col min="15877" max="15878" width="6.85546875" style="88" bestFit="1" customWidth="1"/>
    <col min="15879" max="15879" width="2" style="88" customWidth="1"/>
    <col min="15880" max="15880" width="10.42578125" style="88" customWidth="1"/>
    <col min="15881" max="15881" width="9.5703125" style="88" bestFit="1" customWidth="1"/>
    <col min="15882" max="15885" width="9.42578125" style="88" customWidth="1"/>
    <col min="15886" max="15886" width="10.5703125" style="88" bestFit="1" customWidth="1"/>
    <col min="15887" max="15887" width="10.42578125" style="88" customWidth="1"/>
    <col min="15888" max="15888" width="11.140625" style="88" customWidth="1"/>
    <col min="15889" max="15889" width="11" style="88" customWidth="1"/>
    <col min="15890" max="15890" width="10.85546875" style="88" customWidth="1"/>
    <col min="15891" max="15891" width="11.42578125" style="88" customWidth="1"/>
    <col min="15892" max="16129" width="9.140625" style="88"/>
    <col min="16130" max="16130" width="65.85546875" style="88" customWidth="1"/>
    <col min="16131" max="16131" width="8.42578125" style="88" bestFit="1" customWidth="1"/>
    <col min="16132" max="16132" width="15" style="88" bestFit="1" customWidth="1"/>
    <col min="16133" max="16134" width="6.85546875" style="88" bestFit="1" customWidth="1"/>
    <col min="16135" max="16135" width="2" style="88" customWidth="1"/>
    <col min="16136" max="16136" width="10.42578125" style="88" customWidth="1"/>
    <col min="16137" max="16137" width="9.5703125" style="88" bestFit="1" customWidth="1"/>
    <col min="16138" max="16141" width="9.42578125" style="88" customWidth="1"/>
    <col min="16142" max="16142" width="10.5703125" style="88" bestFit="1" customWidth="1"/>
    <col min="16143" max="16143" width="10.42578125" style="88" customWidth="1"/>
    <col min="16144" max="16144" width="11.140625" style="88" customWidth="1"/>
    <col min="16145" max="16145" width="11" style="88" customWidth="1"/>
    <col min="16146" max="16146" width="10.85546875" style="88" customWidth="1"/>
    <col min="16147" max="16147" width="11.42578125" style="88" customWidth="1"/>
    <col min="16148" max="16384" width="9.140625" style="88"/>
  </cols>
  <sheetData>
    <row r="1" spans="1:19" ht="15.75">
      <c r="A1" s="1323" t="s">
        <v>205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95"/>
      <c r="C2" s="95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08"/>
      <c r="C3" s="109" t="s">
        <v>87</v>
      </c>
      <c r="D3" s="172"/>
      <c r="E3" s="172"/>
      <c r="F3" s="173"/>
      <c r="G3" s="112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174" t="s">
        <v>88</v>
      </c>
      <c r="B4" s="114" t="s">
        <v>89</v>
      </c>
      <c r="C4" s="115" t="s">
        <v>90</v>
      </c>
      <c r="D4" s="175" t="s">
        <v>91</v>
      </c>
      <c r="E4" s="175" t="s">
        <v>92</v>
      </c>
      <c r="F4" s="520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120" t="s">
        <v>94</v>
      </c>
      <c r="C5" s="121" t="s">
        <v>95</v>
      </c>
      <c r="D5" s="122" t="s">
        <v>96</v>
      </c>
      <c r="E5" s="122" t="s">
        <v>111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78" t="s">
        <v>99</v>
      </c>
      <c r="C6" s="128"/>
      <c r="D6" s="180"/>
      <c r="E6" s="180"/>
      <c r="F6" s="181"/>
      <c r="G6" s="130"/>
      <c r="H6" s="182"/>
      <c r="I6" s="182"/>
      <c r="J6" s="182"/>
      <c r="K6" s="182"/>
      <c r="L6" s="182"/>
      <c r="M6" s="182"/>
      <c r="N6" s="92"/>
      <c r="O6" s="92"/>
      <c r="P6" s="92"/>
      <c r="Q6" s="92"/>
      <c r="R6" s="92"/>
      <c r="S6" s="92"/>
    </row>
    <row r="7" spans="1:19">
      <c r="A7" s="92"/>
      <c r="B7" s="183"/>
      <c r="C7" s="128"/>
      <c r="D7" s="183"/>
      <c r="E7" s="183"/>
      <c r="F7" s="179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83" t="s">
        <v>206</v>
      </c>
      <c r="C8" s="128">
        <v>0</v>
      </c>
      <c r="D8" s="132" t="str">
        <f>Inputs!$D$82</f>
        <v>Support staff</v>
      </c>
      <c r="E8" s="183">
        <v>1</v>
      </c>
      <c r="F8" s="179">
        <f>E8*C8</f>
        <v>0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8" si="0">H8*$F8</f>
        <v>0</v>
      </c>
      <c r="O8" s="137">
        <f t="shared" si="0"/>
        <v>0</v>
      </c>
      <c r="P8" s="137">
        <f t="shared" si="0"/>
        <v>0</v>
      </c>
      <c r="Q8" s="137">
        <f t="shared" si="0"/>
        <v>0</v>
      </c>
      <c r="R8" s="137">
        <f t="shared" si="0"/>
        <v>0</v>
      </c>
      <c r="S8" s="137">
        <f t="shared" si="0"/>
        <v>0</v>
      </c>
    </row>
    <row r="9" spans="1:19">
      <c r="A9" s="184"/>
      <c r="B9" s="183"/>
      <c r="C9" s="128"/>
      <c r="D9" s="183"/>
      <c r="E9" s="183"/>
      <c r="F9" s="179"/>
      <c r="G9" s="133"/>
      <c r="H9" s="134"/>
      <c r="I9" s="134"/>
      <c r="J9" s="134"/>
      <c r="K9" s="134"/>
      <c r="L9" s="134"/>
      <c r="M9" s="134"/>
      <c r="N9" s="137"/>
      <c r="O9" s="137"/>
      <c r="P9" s="137"/>
      <c r="Q9" s="137"/>
      <c r="R9" s="137"/>
      <c r="S9" s="137"/>
    </row>
    <row r="10" spans="1:19">
      <c r="A10" s="184">
        <v>1.2</v>
      </c>
      <c r="B10" s="183" t="s">
        <v>207</v>
      </c>
      <c r="C10" s="128">
        <v>4.129793510324483E-2</v>
      </c>
      <c r="D10" s="132" t="str">
        <f>Inputs!$D$82</f>
        <v>Support staff</v>
      </c>
      <c r="E10" s="183">
        <v>1</v>
      </c>
      <c r="F10" s="179">
        <f>E10*C10</f>
        <v>4.129793510324483E-2</v>
      </c>
      <c r="G10" s="133"/>
      <c r="H10" s="137">
        <f>Inputs!L$82</f>
        <v>68.441017362959727</v>
      </c>
      <c r="I10" s="137">
        <f>Inputs!M$82</f>
        <v>69.791189569063036</v>
      </c>
      <c r="J10" s="137">
        <f>Inputs!N$82</f>
        <v>71.02222509185215</v>
      </c>
      <c r="K10" s="137">
        <f>Inputs!O$82</f>
        <v>72.274974651437702</v>
      </c>
      <c r="L10" s="137">
        <f>Inputs!P$82</f>
        <v>73.549821258208297</v>
      </c>
      <c r="M10" s="137">
        <f>Inputs!Q$82</f>
        <v>74.847154678410959</v>
      </c>
      <c r="N10" s="203">
        <f t="shared" ref="N10:S10" si="1">H10*$F10</f>
        <v>2.8264726934555635</v>
      </c>
      <c r="O10" s="203">
        <f t="shared" si="1"/>
        <v>2.8822320176014227</v>
      </c>
      <c r="P10" s="203">
        <f t="shared" si="1"/>
        <v>2.9330712427313568</v>
      </c>
      <c r="Q10" s="203">
        <f t="shared" si="1"/>
        <v>2.9848072127437395</v>
      </c>
      <c r="R10" s="203">
        <f t="shared" si="1"/>
        <v>3.0374557451767434</v>
      </c>
      <c r="S10" s="203">
        <f t="shared" si="1"/>
        <v>3.0910329365715437</v>
      </c>
    </row>
    <row r="11" spans="1:19">
      <c r="A11" s="184"/>
      <c r="B11" s="183" t="s">
        <v>112</v>
      </c>
      <c r="C11" s="128"/>
      <c r="D11" s="183"/>
      <c r="E11" s="183"/>
      <c r="F11" s="179"/>
      <c r="G11" s="133"/>
      <c r="H11" s="134"/>
      <c r="I11" s="134"/>
      <c r="J11" s="134"/>
      <c r="K11" s="134"/>
      <c r="L11" s="134"/>
      <c r="M11" s="134"/>
      <c r="N11" s="137"/>
      <c r="O11" s="137"/>
      <c r="P11" s="137"/>
      <c r="Q11" s="137"/>
      <c r="R11" s="137"/>
      <c r="S11" s="137"/>
    </row>
    <row r="12" spans="1:19">
      <c r="A12" s="184"/>
      <c r="B12" s="183"/>
      <c r="C12" s="128"/>
      <c r="D12" s="183"/>
      <c r="E12" s="183"/>
      <c r="F12" s="179"/>
      <c r="G12" s="133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</row>
    <row r="13" spans="1:19">
      <c r="A13" s="184">
        <v>1.3</v>
      </c>
      <c r="B13" s="183" t="s">
        <v>113</v>
      </c>
      <c r="C13" s="128">
        <v>0.10530973451327431</v>
      </c>
      <c r="D13" s="132" t="str">
        <f>Inputs!$D$82</f>
        <v>Support staff</v>
      </c>
      <c r="E13" s="183">
        <v>1</v>
      </c>
      <c r="F13" s="179">
        <f>E13*C13</f>
        <v>0.10530973451327431</v>
      </c>
      <c r="G13" s="133"/>
      <c r="H13" s="137">
        <f>Inputs!L$82</f>
        <v>68.441017362959727</v>
      </c>
      <c r="I13" s="137">
        <f>Inputs!M$82</f>
        <v>69.791189569063036</v>
      </c>
      <c r="J13" s="137">
        <f>Inputs!N$82</f>
        <v>71.02222509185215</v>
      </c>
      <c r="K13" s="137">
        <f>Inputs!O$82</f>
        <v>72.274974651437702</v>
      </c>
      <c r="L13" s="137">
        <f>Inputs!P$82</f>
        <v>73.549821258208297</v>
      </c>
      <c r="M13" s="137">
        <f>Inputs!Q$82</f>
        <v>74.847154678410959</v>
      </c>
      <c r="N13" s="137">
        <f t="shared" ref="N13:S13" si="2">H13*$F13</f>
        <v>7.2075053683116863</v>
      </c>
      <c r="O13" s="137">
        <f t="shared" si="2"/>
        <v>7.3496916448836282</v>
      </c>
      <c r="P13" s="137">
        <f t="shared" si="2"/>
        <v>7.4793316689649592</v>
      </c>
      <c r="Q13" s="137">
        <f t="shared" si="2"/>
        <v>7.6112583924965351</v>
      </c>
      <c r="R13" s="137">
        <f t="shared" si="2"/>
        <v>7.7455121502006952</v>
      </c>
      <c r="S13" s="137">
        <f t="shared" si="2"/>
        <v>7.8821339882574355</v>
      </c>
    </row>
    <row r="14" spans="1:19">
      <c r="A14" s="184"/>
      <c r="B14" s="183" t="s">
        <v>114</v>
      </c>
      <c r="C14" s="128"/>
      <c r="D14" s="183"/>
      <c r="E14" s="183"/>
      <c r="F14" s="179"/>
      <c r="G14" s="133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</row>
    <row r="15" spans="1:19">
      <c r="A15" s="184"/>
      <c r="B15" s="183"/>
      <c r="C15" s="128"/>
      <c r="D15" s="183"/>
      <c r="E15" s="183"/>
      <c r="F15" s="179"/>
      <c r="G15" s="133"/>
      <c r="H15" s="134"/>
      <c r="I15" s="134"/>
      <c r="J15" s="134"/>
      <c r="K15" s="134"/>
      <c r="L15" s="134"/>
      <c r="M15" s="134"/>
      <c r="N15" s="137"/>
      <c r="O15" s="137"/>
      <c r="P15" s="137"/>
      <c r="Q15" s="137"/>
      <c r="R15" s="137"/>
      <c r="S15" s="137"/>
    </row>
    <row r="16" spans="1:19">
      <c r="A16" s="184">
        <v>1.4</v>
      </c>
      <c r="B16" s="183" t="s">
        <v>115</v>
      </c>
      <c r="C16" s="128">
        <v>0.10530973451327431</v>
      </c>
      <c r="D16" s="132" t="str">
        <f>Inputs!$D$82</f>
        <v>Support staff</v>
      </c>
      <c r="E16" s="183">
        <v>1</v>
      </c>
      <c r="F16" s="179">
        <f>E16*C16</f>
        <v>0.10530973451327431</v>
      </c>
      <c r="G16" s="133"/>
      <c r="H16" s="137">
        <f>Inputs!L$82</f>
        <v>68.441017362959727</v>
      </c>
      <c r="I16" s="137">
        <f>Inputs!M$82</f>
        <v>69.791189569063036</v>
      </c>
      <c r="J16" s="137">
        <f>Inputs!N$82</f>
        <v>71.02222509185215</v>
      </c>
      <c r="K16" s="137">
        <f>Inputs!O$82</f>
        <v>72.274974651437702</v>
      </c>
      <c r="L16" s="137">
        <f>Inputs!P$82</f>
        <v>73.549821258208297</v>
      </c>
      <c r="M16" s="137">
        <f>Inputs!Q$82</f>
        <v>74.847154678410959</v>
      </c>
      <c r="N16" s="137">
        <f t="shared" ref="N16:S16" si="3">H16*$F16</f>
        <v>7.2075053683116863</v>
      </c>
      <c r="O16" s="137">
        <f t="shared" si="3"/>
        <v>7.3496916448836282</v>
      </c>
      <c r="P16" s="137">
        <f t="shared" si="3"/>
        <v>7.4793316689649592</v>
      </c>
      <c r="Q16" s="137">
        <f t="shared" si="3"/>
        <v>7.6112583924965351</v>
      </c>
      <c r="R16" s="137">
        <f t="shared" si="3"/>
        <v>7.7455121502006952</v>
      </c>
      <c r="S16" s="137">
        <f t="shared" si="3"/>
        <v>7.8821339882574355</v>
      </c>
    </row>
    <row r="17" spans="1:19">
      <c r="A17" s="184"/>
      <c r="B17" s="183"/>
      <c r="C17" s="128"/>
      <c r="D17" s="183"/>
      <c r="E17" s="183"/>
      <c r="F17" s="179"/>
      <c r="G17" s="133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</row>
    <row r="18" spans="1:19">
      <c r="A18" s="184">
        <v>1.5</v>
      </c>
      <c r="B18" s="183" t="s">
        <v>116</v>
      </c>
      <c r="C18" s="128"/>
      <c r="D18" s="183"/>
      <c r="E18" s="183"/>
      <c r="F18" s="179"/>
      <c r="G18" s="133"/>
      <c r="H18" s="134"/>
      <c r="I18" s="134"/>
      <c r="J18" s="134"/>
      <c r="K18" s="134"/>
      <c r="L18" s="134"/>
      <c r="M18" s="134"/>
      <c r="N18" s="137"/>
      <c r="O18" s="137"/>
      <c r="P18" s="137"/>
      <c r="Q18" s="137"/>
      <c r="R18" s="137"/>
      <c r="S18" s="137"/>
    </row>
    <row r="19" spans="1:19">
      <c r="A19" s="184"/>
      <c r="B19" s="183" t="s">
        <v>117</v>
      </c>
      <c r="C19" s="128">
        <v>4.9557522123893805E-2</v>
      </c>
      <c r="D19" s="132" t="str">
        <f>Inputs!$D$82</f>
        <v>Support staff</v>
      </c>
      <c r="E19" s="183">
        <v>1</v>
      </c>
      <c r="F19" s="179">
        <f>E19*C19</f>
        <v>4.9557522123893805E-2</v>
      </c>
      <c r="G19" s="133"/>
      <c r="H19" s="137">
        <f>Inputs!L$82</f>
        <v>68.441017362959727</v>
      </c>
      <c r="I19" s="137">
        <f>Inputs!M$82</f>
        <v>69.791189569063036</v>
      </c>
      <c r="J19" s="137">
        <f>Inputs!N$82</f>
        <v>71.02222509185215</v>
      </c>
      <c r="K19" s="137">
        <f>Inputs!O$82</f>
        <v>72.274974651437702</v>
      </c>
      <c r="L19" s="137">
        <f>Inputs!P$82</f>
        <v>73.549821258208297</v>
      </c>
      <c r="M19" s="137">
        <f>Inputs!Q$82</f>
        <v>74.847154678410959</v>
      </c>
      <c r="N19" s="137">
        <f t="shared" ref="N19:S21" si="4">H19*$F19</f>
        <v>3.3917672321466767</v>
      </c>
      <c r="O19" s="137">
        <f t="shared" si="4"/>
        <v>3.4586784211217081</v>
      </c>
      <c r="P19" s="137">
        <f t="shared" si="4"/>
        <v>3.5196854912776288</v>
      </c>
      <c r="Q19" s="137">
        <f t="shared" si="4"/>
        <v>3.5817686552924877</v>
      </c>
      <c r="R19" s="137">
        <f t="shared" si="4"/>
        <v>3.6449468942120924</v>
      </c>
      <c r="S19" s="137">
        <f t="shared" si="4"/>
        <v>3.7092395238858527</v>
      </c>
    </row>
    <row r="20" spans="1:19">
      <c r="A20" s="184"/>
      <c r="B20" s="183" t="s">
        <v>118</v>
      </c>
      <c r="C20" s="128">
        <v>0.10530973451327431</v>
      </c>
      <c r="D20" s="132" t="str">
        <f>Inputs!$D$82</f>
        <v>Support staff</v>
      </c>
      <c r="E20" s="183">
        <v>1</v>
      </c>
      <c r="F20" s="179">
        <f>E20*C20</f>
        <v>0.10530973451327431</v>
      </c>
      <c r="G20" s="133"/>
      <c r="H20" s="137">
        <f>Inputs!L$82</f>
        <v>68.441017362959727</v>
      </c>
      <c r="I20" s="137">
        <f>Inputs!M$82</f>
        <v>69.791189569063036</v>
      </c>
      <c r="J20" s="137">
        <f>Inputs!N$82</f>
        <v>71.02222509185215</v>
      </c>
      <c r="K20" s="137">
        <f>Inputs!O$82</f>
        <v>72.274974651437702</v>
      </c>
      <c r="L20" s="137">
        <f>Inputs!P$82</f>
        <v>73.549821258208297</v>
      </c>
      <c r="M20" s="137">
        <f>Inputs!Q$82</f>
        <v>74.847154678410959</v>
      </c>
      <c r="N20" s="137">
        <f t="shared" si="4"/>
        <v>7.2075053683116863</v>
      </c>
      <c r="O20" s="137">
        <f t="shared" si="4"/>
        <v>7.3496916448836282</v>
      </c>
      <c r="P20" s="137">
        <f t="shared" si="4"/>
        <v>7.4793316689649592</v>
      </c>
      <c r="Q20" s="137">
        <f t="shared" si="4"/>
        <v>7.6112583924965351</v>
      </c>
      <c r="R20" s="137">
        <f t="shared" si="4"/>
        <v>7.7455121502006952</v>
      </c>
      <c r="S20" s="137">
        <f t="shared" si="4"/>
        <v>7.8821339882574355</v>
      </c>
    </row>
    <row r="21" spans="1:19">
      <c r="A21" s="184"/>
      <c r="B21" s="183" t="s">
        <v>119</v>
      </c>
      <c r="C21" s="128">
        <v>0.10530973451327431</v>
      </c>
      <c r="D21" s="132" t="str">
        <f>Inputs!$D$82</f>
        <v>Support staff</v>
      </c>
      <c r="E21" s="183">
        <v>1</v>
      </c>
      <c r="F21" s="179">
        <f>E21*C21</f>
        <v>0.10530973451327431</v>
      </c>
      <c r="G21" s="133"/>
      <c r="H21" s="137">
        <f>Inputs!L$82</f>
        <v>68.441017362959727</v>
      </c>
      <c r="I21" s="137">
        <f>Inputs!M$82</f>
        <v>69.791189569063036</v>
      </c>
      <c r="J21" s="137">
        <f>Inputs!N$82</f>
        <v>71.02222509185215</v>
      </c>
      <c r="K21" s="137">
        <f>Inputs!O$82</f>
        <v>72.274974651437702</v>
      </c>
      <c r="L21" s="137">
        <f>Inputs!P$82</f>
        <v>73.549821258208297</v>
      </c>
      <c r="M21" s="137">
        <f>Inputs!Q$82</f>
        <v>74.847154678410959</v>
      </c>
      <c r="N21" s="137">
        <f t="shared" si="4"/>
        <v>7.2075053683116863</v>
      </c>
      <c r="O21" s="137">
        <f t="shared" si="4"/>
        <v>7.3496916448836282</v>
      </c>
      <c r="P21" s="137">
        <f t="shared" si="4"/>
        <v>7.4793316689649592</v>
      </c>
      <c r="Q21" s="137">
        <f t="shared" si="4"/>
        <v>7.6112583924965351</v>
      </c>
      <c r="R21" s="137">
        <f t="shared" si="4"/>
        <v>7.7455121502006952</v>
      </c>
      <c r="S21" s="137">
        <f t="shared" si="4"/>
        <v>7.8821339882574355</v>
      </c>
    </row>
    <row r="22" spans="1:19">
      <c r="A22" s="184"/>
      <c r="B22" s="132"/>
      <c r="C22" s="200"/>
      <c r="D22" s="183"/>
      <c r="E22" s="183"/>
      <c r="F22" s="179"/>
      <c r="G22" s="133"/>
      <c r="H22" s="134"/>
      <c r="I22" s="134"/>
      <c r="J22" s="134"/>
      <c r="K22" s="134"/>
      <c r="L22" s="134"/>
      <c r="M22" s="134"/>
      <c r="N22" s="137"/>
      <c r="O22" s="137"/>
      <c r="P22" s="137"/>
      <c r="Q22" s="137"/>
      <c r="R22" s="137"/>
      <c r="S22" s="137"/>
    </row>
    <row r="23" spans="1:19">
      <c r="A23" s="92"/>
      <c r="B23" s="183"/>
      <c r="C23" s="128"/>
      <c r="D23" s="183"/>
      <c r="E23" s="183"/>
      <c r="F23" s="179"/>
      <c r="G23" s="133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</row>
    <row r="24" spans="1:19">
      <c r="A24" s="94"/>
      <c r="B24" s="185" t="s">
        <v>44</v>
      </c>
      <c r="C24" s="186">
        <f>SUM(C6:C23)</f>
        <v>0.51209439528023593</v>
      </c>
      <c r="D24" s="240"/>
      <c r="E24" s="240"/>
      <c r="F24" s="186">
        <f>SUM(F6:F23)</f>
        <v>0.51209439528023593</v>
      </c>
      <c r="G24" s="142"/>
      <c r="H24" s="240"/>
      <c r="I24" s="240"/>
      <c r="J24" s="240"/>
      <c r="K24" s="240"/>
      <c r="L24" s="240"/>
      <c r="M24" s="240"/>
      <c r="N24" s="244">
        <f t="shared" ref="N24:S24" si="5">SUM(N8:N21)</f>
        <v>35.048261398848986</v>
      </c>
      <c r="O24" s="244">
        <f t="shared" si="5"/>
        <v>35.739677018257645</v>
      </c>
      <c r="P24" s="244">
        <f t="shared" si="5"/>
        <v>36.370083409868819</v>
      </c>
      <c r="Q24" s="244">
        <f t="shared" si="5"/>
        <v>37.011609438022369</v>
      </c>
      <c r="R24" s="244">
        <f t="shared" si="5"/>
        <v>37.664451240191617</v>
      </c>
      <c r="S24" s="244">
        <f t="shared" si="5"/>
        <v>38.328808413487138</v>
      </c>
    </row>
    <row r="25" spans="1:19">
      <c r="A25" s="92"/>
      <c r="B25" s="187" t="s">
        <v>103</v>
      </c>
      <c r="C25" s="128"/>
      <c r="D25" s="91"/>
      <c r="E25" s="183"/>
      <c r="F25" s="179"/>
      <c r="G25" s="133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</row>
    <row r="26" spans="1:19">
      <c r="A26" s="92"/>
      <c r="B26" s="183"/>
      <c r="C26" s="128"/>
      <c r="D26" s="92"/>
      <c r="E26" s="183"/>
      <c r="F26" s="179"/>
      <c r="G26" s="148"/>
      <c r="H26" s="151"/>
      <c r="I26" s="151"/>
      <c r="J26" s="151"/>
      <c r="K26" s="151"/>
      <c r="L26" s="151"/>
      <c r="M26" s="151"/>
      <c r="N26" s="150"/>
      <c r="O26" s="150"/>
      <c r="P26" s="150"/>
      <c r="Q26" s="150"/>
      <c r="R26" s="150"/>
      <c r="S26" s="150"/>
    </row>
    <row r="27" spans="1:19">
      <c r="A27" s="184">
        <v>2.1</v>
      </c>
      <c r="B27" s="183" t="s">
        <v>120</v>
      </c>
      <c r="C27" s="128">
        <v>0.66666666666666663</v>
      </c>
      <c r="D27" s="189" t="str">
        <f>Inputs!$D$80</f>
        <v>Skilled Electrical Worker BH</v>
      </c>
      <c r="E27" s="183">
        <v>1</v>
      </c>
      <c r="F27" s="179">
        <f>E27*C27</f>
        <v>0.66666666666666663</v>
      </c>
      <c r="G27" s="148"/>
      <c r="H27" s="137">
        <f>Inputs!L$80</f>
        <v>122.54295007007411</v>
      </c>
      <c r="I27" s="137">
        <f>Inputs!M$80</f>
        <v>124.96041976315415</v>
      </c>
      <c r="J27" s="137">
        <f>Inputs!N$80</f>
        <v>127.16457642850023</v>
      </c>
      <c r="K27" s="137">
        <f>Inputs!O$80</f>
        <v>129.40761185733479</v>
      </c>
      <c r="L27" s="137">
        <f>Inputs!P$80</f>
        <v>131.69021182588875</v>
      </c>
      <c r="M27" s="137">
        <f>Inputs!Q$80</f>
        <v>134.01307420668928</v>
      </c>
      <c r="N27" s="137">
        <f t="shared" ref="N27:S27" si="6">H27*$F27</f>
        <v>81.695300046716071</v>
      </c>
      <c r="O27" s="137">
        <f t="shared" si="6"/>
        <v>83.306946508769428</v>
      </c>
      <c r="P27" s="137">
        <f t="shared" si="6"/>
        <v>84.776384285666808</v>
      </c>
      <c r="Q27" s="137">
        <f t="shared" si="6"/>
        <v>86.271741238223186</v>
      </c>
      <c r="R27" s="137">
        <f t="shared" si="6"/>
        <v>87.793474550592492</v>
      </c>
      <c r="S27" s="137">
        <f t="shared" si="6"/>
        <v>89.342049471126188</v>
      </c>
    </row>
    <row r="28" spans="1:19">
      <c r="A28" s="184"/>
      <c r="B28" s="183"/>
      <c r="C28" s="128"/>
      <c r="D28" s="94"/>
      <c r="E28" s="183"/>
      <c r="F28" s="179"/>
      <c r="G28" s="148"/>
      <c r="H28" s="151"/>
      <c r="I28" s="151"/>
      <c r="J28" s="151"/>
      <c r="K28" s="151"/>
      <c r="L28" s="151"/>
      <c r="M28" s="151"/>
      <c r="N28" s="99"/>
      <c r="O28" s="99"/>
      <c r="P28" s="99"/>
      <c r="Q28" s="99"/>
      <c r="R28" s="99"/>
      <c r="S28" s="99"/>
    </row>
    <row r="29" spans="1:19">
      <c r="A29" s="190"/>
      <c r="B29" s="185" t="s">
        <v>44</v>
      </c>
      <c r="C29" s="186">
        <f>SUM(C25:C28)</f>
        <v>0.66666666666666663</v>
      </c>
      <c r="D29" s="240"/>
      <c r="E29" s="240"/>
      <c r="F29" s="186">
        <f>SUM(F25:F28)</f>
        <v>0.66666666666666663</v>
      </c>
      <c r="G29" s="142"/>
      <c r="H29" s="144"/>
      <c r="I29" s="144"/>
      <c r="J29" s="144"/>
      <c r="K29" s="144"/>
      <c r="L29" s="144"/>
      <c r="M29" s="144"/>
      <c r="N29" s="144">
        <f t="shared" ref="N29:S29" si="7">SUM(N27:N28)</f>
        <v>81.695300046716071</v>
      </c>
      <c r="O29" s="144">
        <f t="shared" si="7"/>
        <v>83.306946508769428</v>
      </c>
      <c r="P29" s="144">
        <f t="shared" si="7"/>
        <v>84.776384285666808</v>
      </c>
      <c r="Q29" s="144">
        <f t="shared" si="7"/>
        <v>86.271741238223186</v>
      </c>
      <c r="R29" s="144">
        <f t="shared" si="7"/>
        <v>87.793474550592492</v>
      </c>
      <c r="S29" s="144">
        <f t="shared" si="7"/>
        <v>89.342049471126188</v>
      </c>
    </row>
    <row r="30" spans="1:19">
      <c r="A30" s="184"/>
      <c r="B30" s="178" t="s">
        <v>104</v>
      </c>
      <c r="C30" s="128"/>
      <c r="D30" s="183"/>
      <c r="E30" s="183"/>
      <c r="F30" s="179"/>
      <c r="G30" s="148"/>
      <c r="H30" s="151"/>
      <c r="I30" s="151"/>
      <c r="J30" s="151"/>
      <c r="K30" s="151"/>
      <c r="L30" s="151"/>
      <c r="M30" s="151"/>
      <c r="N30" s="99"/>
      <c r="O30" s="99"/>
      <c r="P30" s="99"/>
      <c r="Q30" s="99"/>
      <c r="R30" s="99"/>
      <c r="S30" s="99"/>
    </row>
    <row r="31" spans="1:19">
      <c r="A31" s="92"/>
      <c r="B31" s="183"/>
      <c r="C31" s="128"/>
      <c r="D31" s="183"/>
      <c r="E31" s="183"/>
      <c r="F31" s="179"/>
      <c r="G31" s="148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</row>
    <row r="32" spans="1:19">
      <c r="A32" s="184">
        <v>3.1</v>
      </c>
      <c r="B32" s="183" t="s">
        <v>131</v>
      </c>
      <c r="C32" s="557">
        <v>0.08</v>
      </c>
      <c r="D32" s="189" t="str">
        <f>Inputs!$D$80</f>
        <v>Skilled Electrical Worker BH</v>
      </c>
      <c r="E32" s="183">
        <v>1</v>
      </c>
      <c r="F32" s="179">
        <f>E32*C32</f>
        <v>0.08</v>
      </c>
      <c r="G32" s="148"/>
      <c r="H32" s="137">
        <f>Inputs!L$80</f>
        <v>122.54295007007411</v>
      </c>
      <c r="I32" s="137">
        <f>Inputs!M$80</f>
        <v>124.96041976315415</v>
      </c>
      <c r="J32" s="137">
        <f>Inputs!N$80</f>
        <v>127.16457642850023</v>
      </c>
      <c r="K32" s="137">
        <f>Inputs!O$80</f>
        <v>129.40761185733479</v>
      </c>
      <c r="L32" s="137">
        <f>Inputs!P$80</f>
        <v>131.69021182588875</v>
      </c>
      <c r="M32" s="137">
        <f>Inputs!Q$80</f>
        <v>134.01307420668928</v>
      </c>
      <c r="N32" s="137">
        <f t="shared" ref="N32:S32" si="8">H32*$F32</f>
        <v>9.8034360056059295</v>
      </c>
      <c r="O32" s="137">
        <f t="shared" si="8"/>
        <v>9.9968335810523321</v>
      </c>
      <c r="P32" s="137">
        <f t="shared" si="8"/>
        <v>10.173166114280018</v>
      </c>
      <c r="Q32" s="137">
        <f t="shared" si="8"/>
        <v>10.352608948586782</v>
      </c>
      <c r="R32" s="137">
        <f t="shared" si="8"/>
        <v>10.535216946071101</v>
      </c>
      <c r="S32" s="137">
        <f t="shared" si="8"/>
        <v>10.721045936535143</v>
      </c>
    </row>
    <row r="33" spans="1:19">
      <c r="A33" s="92"/>
      <c r="B33" s="183"/>
      <c r="C33" s="557"/>
      <c r="D33" s="183"/>
      <c r="E33" s="183"/>
      <c r="F33" s="179"/>
      <c r="G33" s="148"/>
      <c r="H33" s="151"/>
      <c r="I33" s="151"/>
      <c r="J33" s="151"/>
      <c r="K33" s="151"/>
      <c r="L33" s="151"/>
      <c r="M33" s="151"/>
      <c r="N33" s="99"/>
      <c r="O33" s="99"/>
      <c r="P33" s="99"/>
      <c r="Q33" s="99"/>
      <c r="R33" s="99"/>
      <c r="S33" s="99"/>
    </row>
    <row r="34" spans="1:19">
      <c r="A34" s="184">
        <v>3.2</v>
      </c>
      <c r="B34" s="183" t="s">
        <v>123</v>
      </c>
      <c r="C34" s="557">
        <v>0.17</v>
      </c>
      <c r="D34" s="189" t="str">
        <f>Inputs!$D$80</f>
        <v>Skilled Electrical Worker BH</v>
      </c>
      <c r="E34" s="183">
        <v>1</v>
      </c>
      <c r="F34" s="179">
        <f>E34*C34</f>
        <v>0.17</v>
      </c>
      <c r="G34" s="148"/>
      <c r="H34" s="137">
        <f>Inputs!L$80</f>
        <v>122.54295007007411</v>
      </c>
      <c r="I34" s="137">
        <f>Inputs!M$80</f>
        <v>124.96041976315415</v>
      </c>
      <c r="J34" s="137">
        <f>Inputs!N$80</f>
        <v>127.16457642850023</v>
      </c>
      <c r="K34" s="137">
        <f>Inputs!O$80</f>
        <v>129.40761185733479</v>
      </c>
      <c r="L34" s="137">
        <f>Inputs!P$80</f>
        <v>131.69021182588875</v>
      </c>
      <c r="M34" s="137">
        <f>Inputs!Q$80</f>
        <v>134.01307420668928</v>
      </c>
      <c r="N34" s="137">
        <f t="shared" ref="N34:S34" si="9">H34*$F34</f>
        <v>20.8323015119126</v>
      </c>
      <c r="O34" s="137">
        <f t="shared" si="9"/>
        <v>21.243271359736205</v>
      </c>
      <c r="P34" s="137">
        <f t="shared" si="9"/>
        <v>21.617977992845042</v>
      </c>
      <c r="Q34" s="137">
        <f t="shared" si="9"/>
        <v>21.999294015746916</v>
      </c>
      <c r="R34" s="137">
        <f t="shared" si="9"/>
        <v>22.387336010401089</v>
      </c>
      <c r="S34" s="137">
        <f t="shared" si="9"/>
        <v>22.782222615137179</v>
      </c>
    </row>
    <row r="35" spans="1:19">
      <c r="A35" s="92"/>
      <c r="B35" s="183"/>
      <c r="C35" s="557"/>
      <c r="D35" s="183"/>
      <c r="E35" s="183"/>
      <c r="F35" s="179"/>
      <c r="G35" s="105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</row>
    <row r="36" spans="1:19">
      <c r="A36" s="184">
        <v>3.3</v>
      </c>
      <c r="B36" s="183" t="s">
        <v>124</v>
      </c>
      <c r="C36" s="557">
        <v>0.17</v>
      </c>
      <c r="D36" s="189" t="str">
        <f>Inputs!$D$80</f>
        <v>Skilled Electrical Worker BH</v>
      </c>
      <c r="E36" s="183">
        <v>1</v>
      </c>
      <c r="F36" s="179">
        <f>E36*C36</f>
        <v>0.17</v>
      </c>
      <c r="G36" s="148"/>
      <c r="H36" s="137">
        <f>Inputs!L$80</f>
        <v>122.54295007007411</v>
      </c>
      <c r="I36" s="137">
        <f>Inputs!M$80</f>
        <v>124.96041976315415</v>
      </c>
      <c r="J36" s="137">
        <f>Inputs!N$80</f>
        <v>127.16457642850023</v>
      </c>
      <c r="K36" s="137">
        <f>Inputs!O$80</f>
        <v>129.40761185733479</v>
      </c>
      <c r="L36" s="137">
        <f>Inputs!P$80</f>
        <v>131.69021182588875</v>
      </c>
      <c r="M36" s="137">
        <f>Inputs!Q$80</f>
        <v>134.01307420668928</v>
      </c>
      <c r="N36" s="137">
        <f t="shared" ref="N36:S36" si="10">H36*$F36</f>
        <v>20.8323015119126</v>
      </c>
      <c r="O36" s="137">
        <f t="shared" si="10"/>
        <v>21.243271359736205</v>
      </c>
      <c r="P36" s="137">
        <f t="shared" si="10"/>
        <v>21.617977992845042</v>
      </c>
      <c r="Q36" s="137">
        <f t="shared" si="10"/>
        <v>21.999294015746916</v>
      </c>
      <c r="R36" s="137">
        <f t="shared" si="10"/>
        <v>22.387336010401089</v>
      </c>
      <c r="S36" s="137">
        <f t="shared" si="10"/>
        <v>22.782222615137179</v>
      </c>
    </row>
    <row r="37" spans="1:19">
      <c r="A37" s="92"/>
      <c r="B37" s="183"/>
      <c r="C37" s="557"/>
      <c r="D37" s="183"/>
      <c r="E37" s="183"/>
      <c r="F37" s="179"/>
      <c r="G37" s="148"/>
      <c r="H37" s="151"/>
      <c r="I37" s="151"/>
      <c r="J37" s="151"/>
      <c r="K37" s="151"/>
      <c r="L37" s="151"/>
      <c r="M37" s="151"/>
      <c r="N37" s="99"/>
      <c r="O37" s="99"/>
      <c r="P37" s="99"/>
      <c r="Q37" s="99"/>
      <c r="R37" s="99"/>
      <c r="S37" s="99"/>
    </row>
    <row r="38" spans="1:19">
      <c r="A38" s="184">
        <v>3.4</v>
      </c>
      <c r="B38" s="183" t="s">
        <v>125</v>
      </c>
      <c r="C38" s="656">
        <v>0</v>
      </c>
      <c r="D38" s="189" t="str">
        <f>Inputs!$D$80</f>
        <v>Skilled Electrical Worker BH</v>
      </c>
      <c r="E38" s="183">
        <v>1</v>
      </c>
      <c r="F38" s="179">
        <f t="shared" ref="F38:F43" si="11">E38*C38</f>
        <v>0</v>
      </c>
      <c r="G38" s="148"/>
      <c r="H38" s="137">
        <f>Inputs!L$80</f>
        <v>122.54295007007411</v>
      </c>
      <c r="I38" s="137">
        <f>Inputs!M$80</f>
        <v>124.96041976315415</v>
      </c>
      <c r="J38" s="137">
        <f>Inputs!N$80</f>
        <v>127.16457642850023</v>
      </c>
      <c r="K38" s="137">
        <f>Inputs!O$80</f>
        <v>129.40761185733479</v>
      </c>
      <c r="L38" s="137">
        <f>Inputs!P$80</f>
        <v>131.69021182588875</v>
      </c>
      <c r="M38" s="137">
        <f>Inputs!Q$80</f>
        <v>134.01307420668928</v>
      </c>
      <c r="N38" s="137">
        <f t="shared" ref="N38:S43" si="12">H38*$F38</f>
        <v>0</v>
      </c>
      <c r="O38" s="137">
        <f t="shared" si="12"/>
        <v>0</v>
      </c>
      <c r="P38" s="137">
        <f t="shared" si="12"/>
        <v>0</v>
      </c>
      <c r="Q38" s="137">
        <f t="shared" si="12"/>
        <v>0</v>
      </c>
      <c r="R38" s="137">
        <f t="shared" si="12"/>
        <v>0</v>
      </c>
      <c r="S38" s="137">
        <f t="shared" si="12"/>
        <v>0</v>
      </c>
    </row>
    <row r="39" spans="1:19">
      <c r="A39" s="92"/>
      <c r="B39" s="183" t="s">
        <v>126</v>
      </c>
      <c r="C39" s="656">
        <v>0</v>
      </c>
      <c r="D39" s="189" t="str">
        <f>Inputs!$D$80</f>
        <v>Skilled Electrical Worker BH</v>
      </c>
      <c r="E39" s="183">
        <v>1</v>
      </c>
      <c r="F39" s="179">
        <f t="shared" si="11"/>
        <v>0</v>
      </c>
      <c r="G39" s="148"/>
      <c r="H39" s="137">
        <f>Inputs!L$80</f>
        <v>122.54295007007411</v>
      </c>
      <c r="I39" s="137">
        <f>Inputs!M$80</f>
        <v>124.96041976315415</v>
      </c>
      <c r="J39" s="137">
        <f>Inputs!N$80</f>
        <v>127.16457642850023</v>
      </c>
      <c r="K39" s="137">
        <f>Inputs!O$80</f>
        <v>129.40761185733479</v>
      </c>
      <c r="L39" s="137">
        <f>Inputs!P$80</f>
        <v>131.69021182588875</v>
      </c>
      <c r="M39" s="137">
        <f>Inputs!Q$80</f>
        <v>134.01307420668928</v>
      </c>
      <c r="N39" s="137">
        <f t="shared" si="12"/>
        <v>0</v>
      </c>
      <c r="O39" s="137">
        <f t="shared" si="12"/>
        <v>0</v>
      </c>
      <c r="P39" s="137">
        <f t="shared" si="12"/>
        <v>0</v>
      </c>
      <c r="Q39" s="137">
        <f t="shared" si="12"/>
        <v>0</v>
      </c>
      <c r="R39" s="137">
        <f t="shared" si="12"/>
        <v>0</v>
      </c>
      <c r="S39" s="137">
        <f t="shared" si="12"/>
        <v>0</v>
      </c>
    </row>
    <row r="40" spans="1:19">
      <c r="B40" s="183" t="s">
        <v>127</v>
      </c>
      <c r="C40" s="656">
        <v>0</v>
      </c>
      <c r="D40" s="189" t="str">
        <f>Inputs!$D$80</f>
        <v>Skilled Electrical Worker BH</v>
      </c>
      <c r="E40" s="183">
        <v>1</v>
      </c>
      <c r="F40" s="179">
        <f t="shared" si="11"/>
        <v>0</v>
      </c>
      <c r="G40" s="148"/>
      <c r="H40" s="137">
        <f>Inputs!L$80</f>
        <v>122.54295007007411</v>
      </c>
      <c r="I40" s="137">
        <f>Inputs!M$80</f>
        <v>124.96041976315415</v>
      </c>
      <c r="J40" s="137">
        <f>Inputs!N$80</f>
        <v>127.16457642850023</v>
      </c>
      <c r="K40" s="137">
        <f>Inputs!O$80</f>
        <v>129.40761185733479</v>
      </c>
      <c r="L40" s="137">
        <f>Inputs!P$80</f>
        <v>131.69021182588875</v>
      </c>
      <c r="M40" s="137">
        <f>Inputs!Q$80</f>
        <v>134.01307420668928</v>
      </c>
      <c r="N40" s="137">
        <f t="shared" si="12"/>
        <v>0</v>
      </c>
      <c r="O40" s="137">
        <f t="shared" si="12"/>
        <v>0</v>
      </c>
      <c r="P40" s="137">
        <f t="shared" si="12"/>
        <v>0</v>
      </c>
      <c r="Q40" s="137">
        <f t="shared" si="12"/>
        <v>0</v>
      </c>
      <c r="R40" s="137">
        <f t="shared" si="12"/>
        <v>0</v>
      </c>
      <c r="S40" s="137">
        <f t="shared" si="12"/>
        <v>0</v>
      </c>
    </row>
    <row r="41" spans="1:19">
      <c r="A41" s="92"/>
      <c r="B41" s="132" t="s">
        <v>128</v>
      </c>
      <c r="C41" s="656">
        <v>1</v>
      </c>
      <c r="D41" s="189" t="str">
        <f>Inputs!$D$80</f>
        <v>Skilled Electrical Worker BH</v>
      </c>
      <c r="E41" s="183">
        <v>1</v>
      </c>
      <c r="F41" s="179">
        <f t="shared" si="11"/>
        <v>1</v>
      </c>
      <c r="G41" s="148"/>
      <c r="H41" s="137">
        <f>Inputs!L$80</f>
        <v>122.54295007007411</v>
      </c>
      <c r="I41" s="137">
        <f>Inputs!M$80</f>
        <v>124.96041976315415</v>
      </c>
      <c r="J41" s="137">
        <f>Inputs!N$80</f>
        <v>127.16457642850023</v>
      </c>
      <c r="K41" s="137">
        <f>Inputs!O$80</f>
        <v>129.40761185733479</v>
      </c>
      <c r="L41" s="137">
        <f>Inputs!P$80</f>
        <v>131.69021182588875</v>
      </c>
      <c r="M41" s="137">
        <f>Inputs!Q$80</f>
        <v>134.01307420668928</v>
      </c>
      <c r="N41" s="137">
        <f t="shared" si="12"/>
        <v>122.54295007007411</v>
      </c>
      <c r="O41" s="137">
        <f t="shared" si="12"/>
        <v>124.96041976315415</v>
      </c>
      <c r="P41" s="137">
        <f t="shared" si="12"/>
        <v>127.16457642850023</v>
      </c>
      <c r="Q41" s="137">
        <f t="shared" si="12"/>
        <v>129.40761185733479</v>
      </c>
      <c r="R41" s="137">
        <f t="shared" si="12"/>
        <v>131.69021182588875</v>
      </c>
      <c r="S41" s="137">
        <f t="shared" si="12"/>
        <v>134.01307420668928</v>
      </c>
    </row>
    <row r="42" spans="1:19">
      <c r="A42" s="92"/>
      <c r="B42" s="183" t="s">
        <v>208</v>
      </c>
      <c r="C42" s="656">
        <v>0</v>
      </c>
      <c r="D42" s="189" t="str">
        <f>Inputs!$D$80</f>
        <v>Skilled Electrical Worker BH</v>
      </c>
      <c r="E42" s="183">
        <v>1</v>
      </c>
      <c r="F42" s="179">
        <f t="shared" si="11"/>
        <v>0</v>
      </c>
      <c r="G42" s="133"/>
      <c r="H42" s="137">
        <f>Inputs!L$80</f>
        <v>122.54295007007411</v>
      </c>
      <c r="I42" s="137">
        <f>Inputs!M$80</f>
        <v>124.96041976315415</v>
      </c>
      <c r="J42" s="137">
        <f>Inputs!N$80</f>
        <v>127.16457642850023</v>
      </c>
      <c r="K42" s="137">
        <f>Inputs!O$80</f>
        <v>129.40761185733479</v>
      </c>
      <c r="L42" s="137">
        <f>Inputs!P$80</f>
        <v>131.69021182588875</v>
      </c>
      <c r="M42" s="137">
        <f>Inputs!Q$80</f>
        <v>134.01307420668928</v>
      </c>
      <c r="N42" s="137">
        <f t="shared" si="12"/>
        <v>0</v>
      </c>
      <c r="O42" s="137">
        <f t="shared" si="12"/>
        <v>0</v>
      </c>
      <c r="P42" s="137">
        <f t="shared" si="12"/>
        <v>0</v>
      </c>
      <c r="Q42" s="137">
        <f t="shared" si="12"/>
        <v>0</v>
      </c>
      <c r="R42" s="137">
        <f t="shared" si="12"/>
        <v>0</v>
      </c>
      <c r="S42" s="137">
        <f t="shared" si="12"/>
        <v>0</v>
      </c>
    </row>
    <row r="43" spans="1:19">
      <c r="A43" s="92"/>
      <c r="B43" s="183" t="s">
        <v>127</v>
      </c>
      <c r="C43" s="656">
        <v>0</v>
      </c>
      <c r="D43" s="189" t="str">
        <f>Inputs!$D$80</f>
        <v>Skilled Electrical Worker BH</v>
      </c>
      <c r="E43" s="183">
        <v>1</v>
      </c>
      <c r="F43" s="179">
        <f t="shared" si="11"/>
        <v>0</v>
      </c>
      <c r="G43" s="133"/>
      <c r="H43" s="137">
        <f>Inputs!L$80</f>
        <v>122.54295007007411</v>
      </c>
      <c r="I43" s="137">
        <f>Inputs!M$80</f>
        <v>124.96041976315415</v>
      </c>
      <c r="J43" s="137">
        <f>Inputs!N$80</f>
        <v>127.16457642850023</v>
      </c>
      <c r="K43" s="137">
        <f>Inputs!O$80</f>
        <v>129.40761185733479</v>
      </c>
      <c r="L43" s="137">
        <f>Inputs!P$80</f>
        <v>131.69021182588875</v>
      </c>
      <c r="M43" s="137">
        <f>Inputs!Q$80</f>
        <v>134.01307420668928</v>
      </c>
      <c r="N43" s="137">
        <f t="shared" si="12"/>
        <v>0</v>
      </c>
      <c r="O43" s="137">
        <f t="shared" si="12"/>
        <v>0</v>
      </c>
      <c r="P43" s="137">
        <f t="shared" si="12"/>
        <v>0</v>
      </c>
      <c r="Q43" s="137">
        <f t="shared" si="12"/>
        <v>0</v>
      </c>
      <c r="R43" s="137">
        <f t="shared" si="12"/>
        <v>0</v>
      </c>
      <c r="S43" s="137">
        <f t="shared" si="12"/>
        <v>0</v>
      </c>
    </row>
    <row r="44" spans="1:19">
      <c r="A44" s="92"/>
      <c r="B44" s="183"/>
      <c r="C44" s="557"/>
      <c r="D44" s="183"/>
      <c r="E44" s="183"/>
      <c r="F44" s="179"/>
      <c r="G44" s="133"/>
      <c r="H44" s="134"/>
      <c r="I44" s="134"/>
      <c r="J44" s="134"/>
      <c r="K44" s="134"/>
      <c r="L44" s="134"/>
      <c r="M44" s="134"/>
      <c r="N44" s="92"/>
      <c r="O44" s="92"/>
      <c r="P44" s="92"/>
      <c r="Q44" s="92"/>
      <c r="R44" s="92"/>
      <c r="S44" s="92"/>
    </row>
    <row r="45" spans="1:19">
      <c r="A45" s="184">
        <v>3.5</v>
      </c>
      <c r="B45" s="183" t="s">
        <v>209</v>
      </c>
      <c r="C45" s="557">
        <v>0.17</v>
      </c>
      <c r="D45" s="189" t="str">
        <f>Inputs!$D$80</f>
        <v>Skilled Electrical Worker BH</v>
      </c>
      <c r="E45" s="183">
        <v>1</v>
      </c>
      <c r="F45" s="179">
        <f>E45*C45</f>
        <v>0.17</v>
      </c>
      <c r="G45" s="133"/>
      <c r="H45" s="137">
        <f>Inputs!L$80</f>
        <v>122.54295007007411</v>
      </c>
      <c r="I45" s="137">
        <f>Inputs!M$80</f>
        <v>124.96041976315415</v>
      </c>
      <c r="J45" s="137">
        <f>Inputs!N$80</f>
        <v>127.16457642850023</v>
      </c>
      <c r="K45" s="137">
        <f>Inputs!O$80</f>
        <v>129.40761185733479</v>
      </c>
      <c r="L45" s="137">
        <f>Inputs!P$80</f>
        <v>131.69021182588875</v>
      </c>
      <c r="M45" s="137">
        <f>Inputs!Q$80</f>
        <v>134.01307420668928</v>
      </c>
      <c r="N45" s="137">
        <f t="shared" ref="N45:S45" si="13">H45*$F45</f>
        <v>20.8323015119126</v>
      </c>
      <c r="O45" s="137">
        <f t="shared" si="13"/>
        <v>21.243271359736205</v>
      </c>
      <c r="P45" s="137">
        <f t="shared" si="13"/>
        <v>21.617977992845042</v>
      </c>
      <c r="Q45" s="137">
        <f t="shared" si="13"/>
        <v>21.999294015746916</v>
      </c>
      <c r="R45" s="137">
        <f t="shared" si="13"/>
        <v>22.387336010401089</v>
      </c>
      <c r="S45" s="137">
        <f t="shared" si="13"/>
        <v>22.782222615137179</v>
      </c>
    </row>
    <row r="46" spans="1:19">
      <c r="A46" s="184"/>
      <c r="B46" s="183"/>
      <c r="C46" s="128"/>
      <c r="D46" s="183"/>
      <c r="E46" s="183"/>
      <c r="F46" s="179"/>
      <c r="G46" s="105"/>
      <c r="H46" s="412"/>
      <c r="I46" s="134"/>
      <c r="J46" s="134"/>
      <c r="K46" s="134"/>
      <c r="L46" s="134"/>
      <c r="M46" s="134"/>
      <c r="N46" s="92"/>
      <c r="O46" s="92"/>
      <c r="P46" s="92"/>
      <c r="Q46" s="92"/>
      <c r="R46" s="92"/>
      <c r="S46" s="92"/>
    </row>
    <row r="47" spans="1:19">
      <c r="A47" s="190"/>
      <c r="B47" s="185" t="s">
        <v>44</v>
      </c>
      <c r="C47" s="186">
        <f>SUM(C30:C46)</f>
        <v>1.5899999999999999</v>
      </c>
      <c r="D47" s="240"/>
      <c r="E47" s="240"/>
      <c r="F47" s="186">
        <f>SUM(F30:F46)</f>
        <v>1.5899999999999999</v>
      </c>
      <c r="G47" s="142"/>
      <c r="H47" s="144"/>
      <c r="I47" s="144"/>
      <c r="J47" s="144"/>
      <c r="K47" s="144"/>
      <c r="L47" s="144"/>
      <c r="M47" s="144"/>
      <c r="N47" s="144">
        <f t="shared" ref="N47:S47" si="14">SUM(N32:N45)</f>
        <v>194.84329061141784</v>
      </c>
      <c r="O47" s="144">
        <f t="shared" si="14"/>
        <v>198.6870674234151</v>
      </c>
      <c r="P47" s="144">
        <f t="shared" si="14"/>
        <v>202.1916765213154</v>
      </c>
      <c r="Q47" s="144">
        <f t="shared" si="14"/>
        <v>205.75810285316234</v>
      </c>
      <c r="R47" s="144">
        <f t="shared" si="14"/>
        <v>209.38743680316313</v>
      </c>
      <c r="S47" s="144">
        <f t="shared" si="14"/>
        <v>213.08078798863596</v>
      </c>
    </row>
    <row r="48" spans="1:19">
      <c r="A48" s="92"/>
      <c r="B48" s="178" t="s">
        <v>106</v>
      </c>
      <c r="C48" s="128"/>
      <c r="D48" s="183"/>
      <c r="E48" s="183"/>
      <c r="F48" s="179"/>
      <c r="G48" s="133"/>
      <c r="H48" s="134"/>
      <c r="I48" s="134"/>
      <c r="J48" s="134"/>
      <c r="K48" s="134"/>
      <c r="L48" s="134"/>
      <c r="M48" s="134"/>
      <c r="N48" s="92"/>
      <c r="O48" s="92"/>
      <c r="P48" s="92"/>
      <c r="Q48" s="92"/>
      <c r="R48" s="92"/>
      <c r="S48" s="92"/>
    </row>
    <row r="49" spans="1:19">
      <c r="A49" s="92"/>
      <c r="B49" s="183"/>
      <c r="C49" s="128"/>
      <c r="D49" s="183"/>
      <c r="E49" s="183"/>
      <c r="F49" s="179"/>
      <c r="G49" s="133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</row>
    <row r="50" spans="1:19">
      <c r="A50" s="184">
        <v>4.0999999999999996</v>
      </c>
      <c r="B50" s="183" t="s">
        <v>210</v>
      </c>
      <c r="C50" s="557">
        <v>0.10530973451327431</v>
      </c>
      <c r="D50" s="132" t="str">
        <f>Inputs!$D$82</f>
        <v>Support staff</v>
      </c>
      <c r="E50" s="183">
        <v>1</v>
      </c>
      <c r="F50" s="179">
        <f>E50*C50</f>
        <v>0.10530973451327431</v>
      </c>
      <c r="G50" s="133"/>
      <c r="H50" s="137">
        <f>Inputs!L$82</f>
        <v>68.441017362959727</v>
      </c>
      <c r="I50" s="137">
        <f>Inputs!M$82</f>
        <v>69.791189569063036</v>
      </c>
      <c r="J50" s="137">
        <f>Inputs!N$82</f>
        <v>71.02222509185215</v>
      </c>
      <c r="K50" s="137">
        <f>Inputs!O$82</f>
        <v>72.274974651437702</v>
      </c>
      <c r="L50" s="137">
        <f>Inputs!P$82</f>
        <v>73.549821258208297</v>
      </c>
      <c r="M50" s="137">
        <f>Inputs!Q$82</f>
        <v>74.847154678410959</v>
      </c>
      <c r="N50" s="137">
        <f t="shared" ref="N50:S50" si="15">H50*$F50</f>
        <v>7.2075053683116863</v>
      </c>
      <c r="O50" s="137">
        <f t="shared" si="15"/>
        <v>7.3496916448836282</v>
      </c>
      <c r="P50" s="137">
        <f t="shared" si="15"/>
        <v>7.4793316689649592</v>
      </c>
      <c r="Q50" s="137">
        <f t="shared" si="15"/>
        <v>7.6112583924965351</v>
      </c>
      <c r="R50" s="137">
        <f t="shared" si="15"/>
        <v>7.7455121502006952</v>
      </c>
      <c r="S50" s="137">
        <f t="shared" si="15"/>
        <v>7.8821339882574355</v>
      </c>
    </row>
    <row r="51" spans="1:19">
      <c r="A51" s="184"/>
      <c r="B51" s="183"/>
      <c r="C51" s="558"/>
      <c r="D51" s="183"/>
      <c r="E51" s="183"/>
      <c r="F51" s="179"/>
      <c r="G51" s="105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</row>
    <row r="52" spans="1:19">
      <c r="A52" s="184">
        <v>4.2</v>
      </c>
      <c r="B52" s="183" t="s">
        <v>211</v>
      </c>
      <c r="C52" s="557">
        <v>4.129793510324483E-2</v>
      </c>
      <c r="D52" s="132" t="str">
        <f>Inputs!$D$82</f>
        <v>Support staff</v>
      </c>
      <c r="E52" s="183">
        <v>1</v>
      </c>
      <c r="F52" s="179">
        <f>E52*C52</f>
        <v>4.129793510324483E-2</v>
      </c>
      <c r="G52" s="105"/>
      <c r="H52" s="137">
        <f>Inputs!L$82</f>
        <v>68.441017362959727</v>
      </c>
      <c r="I52" s="137">
        <f>Inputs!M$82</f>
        <v>69.791189569063036</v>
      </c>
      <c r="J52" s="137">
        <f>Inputs!N$82</f>
        <v>71.02222509185215</v>
      </c>
      <c r="K52" s="137">
        <f>Inputs!O$82</f>
        <v>72.274974651437702</v>
      </c>
      <c r="L52" s="137">
        <f>Inputs!P$82</f>
        <v>73.549821258208297</v>
      </c>
      <c r="M52" s="137">
        <f>Inputs!Q$82</f>
        <v>74.847154678410959</v>
      </c>
      <c r="N52" s="137">
        <f t="shared" ref="N52:S52" si="16">H52*$F52</f>
        <v>2.8264726934555635</v>
      </c>
      <c r="O52" s="137">
        <f t="shared" si="16"/>
        <v>2.8822320176014227</v>
      </c>
      <c r="P52" s="137">
        <f t="shared" si="16"/>
        <v>2.9330712427313568</v>
      </c>
      <c r="Q52" s="137">
        <f t="shared" si="16"/>
        <v>2.9848072127437395</v>
      </c>
      <c r="R52" s="137">
        <f t="shared" si="16"/>
        <v>3.0374557451767434</v>
      </c>
      <c r="S52" s="137">
        <f t="shared" si="16"/>
        <v>3.0910329365715437</v>
      </c>
    </row>
    <row r="53" spans="1:19">
      <c r="A53" s="184"/>
      <c r="B53" s="183"/>
      <c r="C53" s="558"/>
      <c r="D53" s="183"/>
      <c r="E53" s="183"/>
      <c r="F53" s="179"/>
      <c r="G53" s="105"/>
      <c r="H53" s="193"/>
      <c r="I53" s="193"/>
      <c r="J53" s="193"/>
      <c r="K53" s="193"/>
      <c r="L53" s="193"/>
      <c r="M53" s="193"/>
      <c r="N53" s="194"/>
      <c r="O53" s="194"/>
      <c r="P53" s="194"/>
      <c r="Q53" s="194"/>
      <c r="R53" s="194"/>
      <c r="S53" s="194"/>
    </row>
    <row r="54" spans="1:19">
      <c r="A54" s="184">
        <v>4.3</v>
      </c>
      <c r="B54" s="183" t="s">
        <v>212</v>
      </c>
      <c r="C54" s="557">
        <v>4.129793510324483E-2</v>
      </c>
      <c r="D54" s="132" t="str">
        <f>Inputs!$D$82</f>
        <v>Support staff</v>
      </c>
      <c r="E54" s="183">
        <v>1</v>
      </c>
      <c r="F54" s="179">
        <f>E54*C54</f>
        <v>4.129793510324483E-2</v>
      </c>
      <c r="G54" s="105"/>
      <c r="H54" s="137">
        <f>Inputs!L$82</f>
        <v>68.441017362959727</v>
      </c>
      <c r="I54" s="137">
        <f>Inputs!M$82</f>
        <v>69.791189569063036</v>
      </c>
      <c r="J54" s="137">
        <f>Inputs!N$82</f>
        <v>71.02222509185215</v>
      </c>
      <c r="K54" s="137">
        <f>Inputs!O$82</f>
        <v>72.274974651437702</v>
      </c>
      <c r="L54" s="137">
        <f>Inputs!P$82</f>
        <v>73.549821258208297</v>
      </c>
      <c r="M54" s="137">
        <f>Inputs!Q$82</f>
        <v>74.847154678410959</v>
      </c>
      <c r="N54" s="137">
        <f t="shared" ref="N54:S54" si="17">H54*$F54</f>
        <v>2.8264726934555635</v>
      </c>
      <c r="O54" s="137">
        <f t="shared" si="17"/>
        <v>2.8822320176014227</v>
      </c>
      <c r="P54" s="137">
        <f t="shared" si="17"/>
        <v>2.9330712427313568</v>
      </c>
      <c r="Q54" s="137">
        <f t="shared" si="17"/>
        <v>2.9848072127437395</v>
      </c>
      <c r="R54" s="137">
        <f t="shared" si="17"/>
        <v>3.0374557451767434</v>
      </c>
      <c r="S54" s="137">
        <f t="shared" si="17"/>
        <v>3.0910329365715437</v>
      </c>
    </row>
    <row r="55" spans="1:19">
      <c r="A55" s="184"/>
      <c r="B55" s="183"/>
      <c r="C55" s="558"/>
      <c r="D55" s="183"/>
      <c r="E55" s="183"/>
      <c r="F55" s="179"/>
      <c r="G55" s="105"/>
      <c r="H55" s="151"/>
      <c r="I55" s="151"/>
      <c r="J55" s="151"/>
      <c r="K55" s="151"/>
      <c r="L55" s="151"/>
      <c r="M55" s="151"/>
      <c r="N55" s="151"/>
      <c r="O55" s="99"/>
      <c r="P55" s="99"/>
      <c r="Q55" s="99"/>
      <c r="R55" s="99"/>
      <c r="S55" s="99"/>
    </row>
    <row r="56" spans="1:19">
      <c r="A56" s="184">
        <v>4.4000000000000004</v>
      </c>
      <c r="B56" s="183" t="s">
        <v>129</v>
      </c>
      <c r="C56" s="557">
        <v>0</v>
      </c>
      <c r="D56" s="132" t="str">
        <f>Inputs!$D$82</f>
        <v>Support staff</v>
      </c>
      <c r="E56" s="183">
        <v>1</v>
      </c>
      <c r="F56" s="179">
        <f>E56*C56</f>
        <v>0</v>
      </c>
      <c r="G56" s="105"/>
      <c r="H56" s="137">
        <f>Inputs!L$82</f>
        <v>68.441017362959727</v>
      </c>
      <c r="I56" s="137">
        <f>Inputs!M$82</f>
        <v>69.791189569063036</v>
      </c>
      <c r="J56" s="137">
        <f>Inputs!N$82</f>
        <v>71.02222509185215</v>
      </c>
      <c r="K56" s="137">
        <f>Inputs!O$82</f>
        <v>72.274974651437702</v>
      </c>
      <c r="L56" s="137">
        <f>Inputs!P$82</f>
        <v>73.549821258208297</v>
      </c>
      <c r="M56" s="137">
        <f>Inputs!Q$82</f>
        <v>74.847154678410959</v>
      </c>
      <c r="N56" s="137">
        <f t="shared" ref="N56:S56" si="18">H56*$F56</f>
        <v>0</v>
      </c>
      <c r="O56" s="137">
        <f t="shared" si="18"/>
        <v>0</v>
      </c>
      <c r="P56" s="137">
        <f t="shared" si="18"/>
        <v>0</v>
      </c>
      <c r="Q56" s="137">
        <f t="shared" si="18"/>
        <v>0</v>
      </c>
      <c r="R56" s="137">
        <f t="shared" si="18"/>
        <v>0</v>
      </c>
      <c r="S56" s="137">
        <f t="shared" si="18"/>
        <v>0</v>
      </c>
    </row>
    <row r="57" spans="1:19">
      <c r="A57" s="184"/>
      <c r="B57" s="183"/>
      <c r="C57" s="207"/>
      <c r="D57" s="183"/>
      <c r="E57" s="183"/>
      <c r="F57" s="179"/>
      <c r="G57" s="105"/>
      <c r="H57" s="151"/>
      <c r="I57" s="151"/>
      <c r="J57" s="151"/>
      <c r="K57" s="151"/>
      <c r="L57" s="151"/>
      <c r="M57" s="151"/>
      <c r="N57" s="151"/>
      <c r="O57" s="99"/>
      <c r="P57" s="99"/>
      <c r="Q57" s="99"/>
      <c r="R57" s="99"/>
      <c r="S57" s="99"/>
    </row>
    <row r="58" spans="1:19">
      <c r="A58" s="184"/>
      <c r="B58" s="183"/>
      <c r="C58" s="207"/>
      <c r="D58" s="183"/>
      <c r="E58" s="183"/>
      <c r="F58" s="179"/>
      <c r="H58" s="134"/>
      <c r="I58" s="134"/>
      <c r="J58" s="134"/>
      <c r="K58" s="134"/>
      <c r="L58" s="134"/>
      <c r="M58" s="134"/>
      <c r="N58" s="134"/>
      <c r="O58" s="92"/>
      <c r="P58" s="92"/>
      <c r="Q58" s="92"/>
      <c r="R58" s="92"/>
      <c r="S58" s="92"/>
    </row>
    <row r="59" spans="1:19">
      <c r="A59" s="184"/>
      <c r="B59" s="183"/>
      <c r="C59" s="207"/>
      <c r="D59" s="183"/>
      <c r="E59" s="183"/>
      <c r="F59" s="179"/>
      <c r="H59" s="134"/>
      <c r="I59" s="134"/>
      <c r="J59" s="134"/>
      <c r="K59" s="134"/>
      <c r="L59" s="134"/>
      <c r="M59" s="134"/>
      <c r="N59" s="134"/>
      <c r="O59" s="92"/>
      <c r="P59" s="92"/>
      <c r="Q59" s="92"/>
      <c r="R59" s="92"/>
      <c r="S59" s="92"/>
    </row>
    <row r="60" spans="1:19">
      <c r="A60" s="190"/>
      <c r="B60" s="185" t="s">
        <v>44</v>
      </c>
      <c r="C60" s="186">
        <f>SUM(C48:C59)</f>
        <v>0.18790560471976397</v>
      </c>
      <c r="D60" s="240"/>
      <c r="E60" s="240"/>
      <c r="F60" s="186">
        <f>SUM(F48:F59)</f>
        <v>0.18790560471976397</v>
      </c>
      <c r="G60" s="142"/>
      <c r="H60" s="143"/>
      <c r="I60" s="143"/>
      <c r="J60" s="143"/>
      <c r="K60" s="143"/>
      <c r="L60" s="143"/>
      <c r="M60" s="143"/>
      <c r="N60" s="144">
        <f t="shared" ref="N60:S60" si="19">SUM(N50:N59)</f>
        <v>12.860450755222814</v>
      </c>
      <c r="O60" s="144">
        <f t="shared" si="19"/>
        <v>13.114155680086474</v>
      </c>
      <c r="P60" s="144">
        <f t="shared" si="19"/>
        <v>13.345474154427672</v>
      </c>
      <c r="Q60" s="144">
        <f t="shared" si="19"/>
        <v>13.580872817984014</v>
      </c>
      <c r="R60" s="144">
        <f t="shared" si="19"/>
        <v>13.820423640554182</v>
      </c>
      <c r="S60" s="144">
        <f t="shared" si="19"/>
        <v>14.064199861400523</v>
      </c>
    </row>
    <row r="61" spans="1:19">
      <c r="A61" s="241"/>
      <c r="B61" s="195"/>
      <c r="C61" s="192"/>
      <c r="D61" s="196"/>
      <c r="E61" s="196"/>
      <c r="F61" s="197"/>
      <c r="G61" s="133"/>
      <c r="H61" s="134"/>
      <c r="I61" s="134"/>
      <c r="J61" s="134"/>
      <c r="K61" s="134"/>
      <c r="L61" s="134"/>
      <c r="M61" s="134"/>
      <c r="N61" s="134"/>
      <c r="O61" s="92"/>
      <c r="P61" s="92"/>
      <c r="Q61" s="92"/>
      <c r="R61" s="92"/>
      <c r="S61" s="92"/>
    </row>
    <row r="62" spans="1:19">
      <c r="A62" s="241"/>
      <c r="B62" s="195" t="s">
        <v>130</v>
      </c>
      <c r="C62" s="198">
        <f>C24+C29+C47+C60</f>
        <v>2.9566666666666661</v>
      </c>
      <c r="D62" s="90"/>
      <c r="E62" s="90"/>
      <c r="F62" s="198">
        <f>F24+F29+F47+F60</f>
        <v>2.9566666666666661</v>
      </c>
      <c r="G62" s="199"/>
      <c r="H62" s="143"/>
      <c r="I62" s="143"/>
      <c r="J62" s="143"/>
      <c r="K62" s="143"/>
      <c r="L62" s="143"/>
      <c r="M62" s="143"/>
      <c r="N62" s="245">
        <f t="shared" ref="N62:S62" si="20">N24+N29+N47+N60</f>
        <v>324.44730281220575</v>
      </c>
      <c r="O62" s="245">
        <f t="shared" si="20"/>
        <v>330.84784663052864</v>
      </c>
      <c r="P62" s="245">
        <f t="shared" si="20"/>
        <v>336.68361837127867</v>
      </c>
      <c r="Q62" s="245">
        <f t="shared" si="20"/>
        <v>342.62232634739195</v>
      </c>
      <c r="R62" s="245">
        <f t="shared" si="20"/>
        <v>348.66578623450141</v>
      </c>
      <c r="S62" s="245">
        <f t="shared" si="20"/>
        <v>354.81584573464983</v>
      </c>
    </row>
    <row r="64" spans="1:19" s="102" customFormat="1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</row>
    <row r="65" spans="2:19" s="102" customFormat="1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</row>
    <row r="66" spans="2:19" s="102" customFormat="1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</row>
    <row r="67" spans="2:19" s="102" customFormat="1">
      <c r="B67" s="154"/>
      <c r="F67" s="159"/>
      <c r="G67" s="105"/>
      <c r="H67" s="105"/>
      <c r="I67" s="159"/>
      <c r="J67" s="159"/>
      <c r="K67" s="159"/>
      <c r="L67" s="159"/>
      <c r="M67" s="159"/>
      <c r="N67" s="276"/>
      <c r="O67" s="276"/>
      <c r="P67" s="276"/>
      <c r="Q67" s="276"/>
      <c r="R67" s="276"/>
      <c r="S67" s="276"/>
    </row>
    <row r="68" spans="2:19">
      <c r="B68" s="385" t="s">
        <v>265</v>
      </c>
      <c r="I68" s="106"/>
      <c r="J68" s="106"/>
      <c r="K68" s="106"/>
      <c r="L68" s="106"/>
      <c r="M68" s="106"/>
      <c r="N68" s="106">
        <f>N62</f>
        <v>324.44730281220575</v>
      </c>
      <c r="O68" s="106">
        <f>O62</f>
        <v>330.84784663052864</v>
      </c>
      <c r="P68" s="106">
        <f t="shared" ref="P68:S68" si="21">P62</f>
        <v>336.68361837127867</v>
      </c>
      <c r="Q68" s="106">
        <f t="shared" si="21"/>
        <v>342.62232634739195</v>
      </c>
      <c r="R68" s="106">
        <f t="shared" si="21"/>
        <v>348.66578623450141</v>
      </c>
      <c r="S68" s="106">
        <f t="shared" si="21"/>
        <v>354.81584573464983</v>
      </c>
    </row>
    <row r="69" spans="2:19">
      <c r="B69" s="385" t="s">
        <v>43</v>
      </c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</row>
    <row r="70" spans="2:19">
      <c r="B70" s="385" t="s">
        <v>268</v>
      </c>
      <c r="I70" s="106"/>
      <c r="J70" s="106"/>
      <c r="K70" s="106"/>
      <c r="L70" s="106"/>
      <c r="M70" s="106"/>
      <c r="O70" s="160"/>
      <c r="P70" s="160"/>
      <c r="Q70" s="160"/>
      <c r="R70" s="160"/>
      <c r="S70" s="160"/>
    </row>
    <row r="71" spans="2:19">
      <c r="B71" s="385" t="s">
        <v>274</v>
      </c>
      <c r="I71" s="106"/>
      <c r="J71" s="106"/>
      <c r="K71" s="106"/>
      <c r="L71" s="106"/>
      <c r="M71" s="106"/>
      <c r="N71" s="106">
        <f>SUM(N72,N68:N70)*(Inputs!$M$27)</f>
        <v>40.117260098123616</v>
      </c>
      <c r="O71" s="106">
        <f>SUM(O72,O68:O70)*(Inputs!$M$27)</f>
        <v>40.90867454017161</v>
      </c>
      <c r="P71" s="106">
        <f>SUM(P72,P68:P70)*(Inputs!$M$27)</f>
        <v>41.630256044371869</v>
      </c>
      <c r="Q71" s="106">
        <f>SUM(Q72,Q68:Q70)*(Inputs!$M$27)</f>
        <v>42.364565408202317</v>
      </c>
      <c r="R71" s="106">
        <f>SUM(R72,R68:R70)*(Inputs!$M$27)</f>
        <v>43.111827136323626</v>
      </c>
      <c r="S71" s="106">
        <f>SUM(S72,S68:S70)*(Inputs!$M$27)</f>
        <v>43.872269693397982</v>
      </c>
    </row>
    <row r="72" spans="2:19">
      <c r="B72" s="385" t="s">
        <v>273</v>
      </c>
      <c r="I72" s="106"/>
      <c r="J72" s="106"/>
      <c r="K72" s="106"/>
      <c r="L72" s="106"/>
      <c r="M72" s="106"/>
      <c r="N72" s="106">
        <f>SUM(N68:N70)*(Inputs!$M$26)</f>
        <v>33.742519492469398</v>
      </c>
      <c r="O72" s="106">
        <f>SUM(O68:O70)*(Inputs!$M$26)</f>
        <v>34.408176049574976</v>
      </c>
      <c r="P72" s="106">
        <f>SUM(P68:P70)*(Inputs!$M$26)</f>
        <v>35.015096310612982</v>
      </c>
      <c r="Q72" s="106">
        <f>SUM(Q68:Q70)*(Inputs!$M$26)</f>
        <v>35.632721940128761</v>
      </c>
      <c r="R72" s="106">
        <f>SUM(R68:R70)*(Inputs!$M$26)</f>
        <v>36.261241768388146</v>
      </c>
      <c r="S72" s="106">
        <f>SUM(S68:S70)*(Inputs!$M$26)</f>
        <v>36.900847956403581</v>
      </c>
    </row>
    <row r="73" spans="2:19">
      <c r="B73" s="998" t="s">
        <v>85</v>
      </c>
      <c r="C73" s="2"/>
      <c r="D73" s="2"/>
      <c r="E73" s="2"/>
      <c r="F73" s="484"/>
      <c r="G73" s="472"/>
      <c r="H73" s="429"/>
      <c r="I73" s="429"/>
      <c r="J73" s="429"/>
      <c r="K73" s="429"/>
      <c r="L73" s="429"/>
      <c r="M73" s="429"/>
      <c r="N73" s="106">
        <f>SUM(N68:N72)*Inputs!$M$28</f>
        <v>27.881495768195915</v>
      </c>
      <c r="O73" s="106">
        <f>SUM(O68:O72)*Inputs!$M$28</f>
        <v>28.431528805419269</v>
      </c>
      <c r="P73" s="106">
        <f>SUM(P68:P72)*Inputs!$M$28</f>
        <v>28.933027950838451</v>
      </c>
      <c r="Q73" s="106">
        <f>SUM(Q68:Q72)*Inputs!$M$28</f>
        <v>29.443372958700618</v>
      </c>
      <c r="R73" s="106">
        <f>SUM(R68:R72)*Inputs!$M$28</f>
        <v>29.962719859744926</v>
      </c>
      <c r="S73" s="106">
        <f>SUM(S68:S72)*Inputs!$M$28</f>
        <v>30.491227436911601</v>
      </c>
    </row>
    <row r="74" spans="2:19">
      <c r="B74" s="998"/>
      <c r="C74" s="2"/>
      <c r="D74" s="2"/>
      <c r="E74" s="2"/>
      <c r="F74" s="484"/>
      <c r="G74" s="472"/>
      <c r="H74" s="429"/>
      <c r="I74" s="429"/>
      <c r="J74" s="429"/>
      <c r="K74" s="429"/>
      <c r="L74" s="429"/>
      <c r="M74" s="429"/>
      <c r="N74" s="655"/>
      <c r="O74" s="655"/>
      <c r="P74" s="655"/>
      <c r="Q74" s="655"/>
      <c r="R74" s="655"/>
      <c r="S74" s="655"/>
    </row>
    <row r="75" spans="2:19">
      <c r="B75" s="479" t="s">
        <v>521</v>
      </c>
      <c r="C75" s="2"/>
      <c r="D75" s="2"/>
      <c r="E75" s="2"/>
      <c r="F75" s="484"/>
      <c r="G75" s="472"/>
      <c r="H75" s="429"/>
      <c r="I75" s="429"/>
      <c r="J75" s="429"/>
      <c r="K75" s="429"/>
      <c r="L75" s="429"/>
      <c r="M75" s="429"/>
      <c r="N75" s="485">
        <f>SUM(N68:N74)</f>
        <v>426.18857817099467</v>
      </c>
      <c r="O75" s="485">
        <f t="shared" ref="O75:S75" si="22">SUM(O68:O74)</f>
        <v>434.59622602569448</v>
      </c>
      <c r="P75" s="485">
        <f t="shared" si="22"/>
        <v>442.26199867710199</v>
      </c>
      <c r="Q75" s="485">
        <f t="shared" si="22"/>
        <v>450.06298665442364</v>
      </c>
      <c r="R75" s="485">
        <f t="shared" si="22"/>
        <v>458.00157499895812</v>
      </c>
      <c r="S75" s="485">
        <f t="shared" si="22"/>
        <v>466.08019082136298</v>
      </c>
    </row>
    <row r="76" spans="2:19">
      <c r="B76" s="999" t="s">
        <v>39</v>
      </c>
      <c r="N76" s="521">
        <f>(N62*(1+Inputs!$M$29))-N75</f>
        <v>0</v>
      </c>
      <c r="O76" s="521">
        <f>(O62*(1+Inputs!$M$29))-O75</f>
        <v>0</v>
      </c>
      <c r="P76" s="521">
        <f>(P62*(1+Inputs!$M$29))-P75</f>
        <v>0</v>
      </c>
      <c r="Q76" s="521">
        <f>(Q62*(1+Inputs!$M$29))-Q75</f>
        <v>0</v>
      </c>
      <c r="R76" s="521">
        <f>(R62*(1+Inputs!$M$29))-R75</f>
        <v>0</v>
      </c>
      <c r="S76" s="521">
        <f>(S62*(1+Inputs!$M$29))-S75</f>
        <v>0</v>
      </c>
    </row>
    <row r="77" spans="2:19">
      <c r="B77" s="1001"/>
    </row>
    <row r="78" spans="2:19">
      <c r="B78" s="1001"/>
    </row>
    <row r="79" spans="2:19">
      <c r="B79" s="1001"/>
    </row>
    <row r="80" spans="2:19">
      <c r="B80" s="1001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54" orientation="landscape" r:id="rId1"/>
  <headerFooter alignWithMargins="0">
    <oddFooter>&amp;C&amp;P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theme="1"/>
    <pageSetUpPr fitToPage="1"/>
  </sheetPr>
  <dimension ref="A1:T82"/>
  <sheetViews>
    <sheetView showGridLines="0" zoomScale="85" zoomScaleNormal="85" workbookViewId="0">
      <pane xSplit="1" ySplit="5" topLeftCell="B6" activePane="bottomRight" state="frozen"/>
      <selection activeCell="H46" sqref="H46"/>
      <selection pane="topRight" activeCell="H46" sqref="H46"/>
      <selection pane="bottomLeft" activeCell="H46" sqref="H46"/>
      <selection pane="bottomRight" activeCell="C38" sqref="C38:C43"/>
    </sheetView>
  </sheetViews>
  <sheetFormatPr defaultRowHeight="12.75" outlineLevelCol="1"/>
  <cols>
    <col min="1" max="1" width="9.140625" style="88"/>
    <col min="2" max="2" width="68.7109375" style="88" customWidth="1"/>
    <col min="3" max="3" width="8.42578125" style="88" bestFit="1" customWidth="1"/>
    <col min="4" max="4" width="26.85546875" style="88" bestFit="1" customWidth="1"/>
    <col min="5" max="5" width="6.85546875" style="88" bestFit="1" customWidth="1"/>
    <col min="6" max="6" width="6.85546875" style="160" bestFit="1" customWidth="1"/>
    <col min="7" max="7" width="2" style="160" customWidth="1"/>
    <col min="8" max="8" width="10.42578125" style="106" customWidth="1" outlineLevel="1"/>
    <col min="9" max="9" width="9.5703125" style="160" bestFit="1" customWidth="1" outlineLevel="1"/>
    <col min="10" max="13" width="9.42578125" style="160" customWidth="1" outlineLevel="1"/>
    <col min="14" max="14" width="10.5703125" style="160" bestFit="1" customWidth="1"/>
    <col min="15" max="15" width="10.42578125" style="88" customWidth="1"/>
    <col min="16" max="16" width="11.140625" style="88" customWidth="1"/>
    <col min="17" max="17" width="11" style="88" customWidth="1"/>
    <col min="18" max="18" width="10.85546875" style="88" customWidth="1"/>
    <col min="19" max="19" width="11.42578125" style="88" customWidth="1"/>
    <col min="20" max="257" width="9.140625" style="88"/>
    <col min="258" max="258" width="68.7109375" style="88" customWidth="1"/>
    <col min="259" max="259" width="8.42578125" style="88" bestFit="1" customWidth="1"/>
    <col min="260" max="260" width="15" style="88" bestFit="1" customWidth="1"/>
    <col min="261" max="262" width="6.85546875" style="88" bestFit="1" customWidth="1"/>
    <col min="263" max="263" width="2" style="88" customWidth="1"/>
    <col min="264" max="264" width="10.42578125" style="88" customWidth="1"/>
    <col min="265" max="265" width="9.5703125" style="88" bestFit="1" customWidth="1"/>
    <col min="266" max="269" width="9.42578125" style="88" customWidth="1"/>
    <col min="270" max="270" width="10.5703125" style="88" bestFit="1" customWidth="1"/>
    <col min="271" max="271" width="10.42578125" style="88" customWidth="1"/>
    <col min="272" max="272" width="11.140625" style="88" customWidth="1"/>
    <col min="273" max="273" width="11" style="88" customWidth="1"/>
    <col min="274" max="274" width="10.85546875" style="88" customWidth="1"/>
    <col min="275" max="275" width="11.42578125" style="88" customWidth="1"/>
    <col min="276" max="513" width="9.140625" style="88"/>
    <col min="514" max="514" width="68.7109375" style="88" customWidth="1"/>
    <col min="515" max="515" width="8.42578125" style="88" bestFit="1" customWidth="1"/>
    <col min="516" max="516" width="15" style="88" bestFit="1" customWidth="1"/>
    <col min="517" max="518" width="6.85546875" style="88" bestFit="1" customWidth="1"/>
    <col min="519" max="519" width="2" style="88" customWidth="1"/>
    <col min="520" max="520" width="10.42578125" style="88" customWidth="1"/>
    <col min="521" max="521" width="9.5703125" style="88" bestFit="1" customWidth="1"/>
    <col min="522" max="525" width="9.42578125" style="88" customWidth="1"/>
    <col min="526" max="526" width="10.5703125" style="88" bestFit="1" customWidth="1"/>
    <col min="527" max="527" width="10.42578125" style="88" customWidth="1"/>
    <col min="528" max="528" width="11.140625" style="88" customWidth="1"/>
    <col min="529" max="529" width="11" style="88" customWidth="1"/>
    <col min="530" max="530" width="10.85546875" style="88" customWidth="1"/>
    <col min="531" max="531" width="11.42578125" style="88" customWidth="1"/>
    <col min="532" max="769" width="9.140625" style="88"/>
    <col min="770" max="770" width="68.7109375" style="88" customWidth="1"/>
    <col min="771" max="771" width="8.42578125" style="88" bestFit="1" customWidth="1"/>
    <col min="772" max="772" width="15" style="88" bestFit="1" customWidth="1"/>
    <col min="773" max="774" width="6.85546875" style="88" bestFit="1" customWidth="1"/>
    <col min="775" max="775" width="2" style="88" customWidth="1"/>
    <col min="776" max="776" width="10.42578125" style="88" customWidth="1"/>
    <col min="777" max="777" width="9.5703125" style="88" bestFit="1" customWidth="1"/>
    <col min="778" max="781" width="9.42578125" style="88" customWidth="1"/>
    <col min="782" max="782" width="10.5703125" style="88" bestFit="1" customWidth="1"/>
    <col min="783" max="783" width="10.42578125" style="88" customWidth="1"/>
    <col min="784" max="784" width="11.140625" style="88" customWidth="1"/>
    <col min="785" max="785" width="11" style="88" customWidth="1"/>
    <col min="786" max="786" width="10.85546875" style="88" customWidth="1"/>
    <col min="787" max="787" width="11.42578125" style="88" customWidth="1"/>
    <col min="788" max="1025" width="9.140625" style="88"/>
    <col min="1026" max="1026" width="68.7109375" style="88" customWidth="1"/>
    <col min="1027" max="1027" width="8.42578125" style="88" bestFit="1" customWidth="1"/>
    <col min="1028" max="1028" width="15" style="88" bestFit="1" customWidth="1"/>
    <col min="1029" max="1030" width="6.85546875" style="88" bestFit="1" customWidth="1"/>
    <col min="1031" max="1031" width="2" style="88" customWidth="1"/>
    <col min="1032" max="1032" width="10.42578125" style="88" customWidth="1"/>
    <col min="1033" max="1033" width="9.5703125" style="88" bestFit="1" customWidth="1"/>
    <col min="1034" max="1037" width="9.42578125" style="88" customWidth="1"/>
    <col min="1038" max="1038" width="10.5703125" style="88" bestFit="1" customWidth="1"/>
    <col min="1039" max="1039" width="10.42578125" style="88" customWidth="1"/>
    <col min="1040" max="1040" width="11.140625" style="88" customWidth="1"/>
    <col min="1041" max="1041" width="11" style="88" customWidth="1"/>
    <col min="1042" max="1042" width="10.85546875" style="88" customWidth="1"/>
    <col min="1043" max="1043" width="11.42578125" style="88" customWidth="1"/>
    <col min="1044" max="1281" width="9.140625" style="88"/>
    <col min="1282" max="1282" width="68.7109375" style="88" customWidth="1"/>
    <col min="1283" max="1283" width="8.42578125" style="88" bestFit="1" customWidth="1"/>
    <col min="1284" max="1284" width="15" style="88" bestFit="1" customWidth="1"/>
    <col min="1285" max="1286" width="6.85546875" style="88" bestFit="1" customWidth="1"/>
    <col min="1287" max="1287" width="2" style="88" customWidth="1"/>
    <col min="1288" max="1288" width="10.42578125" style="88" customWidth="1"/>
    <col min="1289" max="1289" width="9.5703125" style="88" bestFit="1" customWidth="1"/>
    <col min="1290" max="1293" width="9.42578125" style="88" customWidth="1"/>
    <col min="1294" max="1294" width="10.5703125" style="88" bestFit="1" customWidth="1"/>
    <col min="1295" max="1295" width="10.42578125" style="88" customWidth="1"/>
    <col min="1296" max="1296" width="11.140625" style="88" customWidth="1"/>
    <col min="1297" max="1297" width="11" style="88" customWidth="1"/>
    <col min="1298" max="1298" width="10.85546875" style="88" customWidth="1"/>
    <col min="1299" max="1299" width="11.42578125" style="88" customWidth="1"/>
    <col min="1300" max="1537" width="9.140625" style="88"/>
    <col min="1538" max="1538" width="68.7109375" style="88" customWidth="1"/>
    <col min="1539" max="1539" width="8.42578125" style="88" bestFit="1" customWidth="1"/>
    <col min="1540" max="1540" width="15" style="88" bestFit="1" customWidth="1"/>
    <col min="1541" max="1542" width="6.85546875" style="88" bestFit="1" customWidth="1"/>
    <col min="1543" max="1543" width="2" style="88" customWidth="1"/>
    <col min="1544" max="1544" width="10.42578125" style="88" customWidth="1"/>
    <col min="1545" max="1545" width="9.5703125" style="88" bestFit="1" customWidth="1"/>
    <col min="1546" max="1549" width="9.42578125" style="88" customWidth="1"/>
    <col min="1550" max="1550" width="10.5703125" style="88" bestFit="1" customWidth="1"/>
    <col min="1551" max="1551" width="10.42578125" style="88" customWidth="1"/>
    <col min="1552" max="1552" width="11.140625" style="88" customWidth="1"/>
    <col min="1553" max="1553" width="11" style="88" customWidth="1"/>
    <col min="1554" max="1554" width="10.85546875" style="88" customWidth="1"/>
    <col min="1555" max="1555" width="11.42578125" style="88" customWidth="1"/>
    <col min="1556" max="1793" width="9.140625" style="88"/>
    <col min="1794" max="1794" width="68.7109375" style="88" customWidth="1"/>
    <col min="1795" max="1795" width="8.42578125" style="88" bestFit="1" customWidth="1"/>
    <col min="1796" max="1796" width="15" style="88" bestFit="1" customWidth="1"/>
    <col min="1797" max="1798" width="6.85546875" style="88" bestFit="1" customWidth="1"/>
    <col min="1799" max="1799" width="2" style="88" customWidth="1"/>
    <col min="1800" max="1800" width="10.42578125" style="88" customWidth="1"/>
    <col min="1801" max="1801" width="9.5703125" style="88" bestFit="1" customWidth="1"/>
    <col min="1802" max="1805" width="9.42578125" style="88" customWidth="1"/>
    <col min="1806" max="1806" width="10.5703125" style="88" bestFit="1" customWidth="1"/>
    <col min="1807" max="1807" width="10.42578125" style="88" customWidth="1"/>
    <col min="1808" max="1808" width="11.140625" style="88" customWidth="1"/>
    <col min="1809" max="1809" width="11" style="88" customWidth="1"/>
    <col min="1810" max="1810" width="10.85546875" style="88" customWidth="1"/>
    <col min="1811" max="1811" width="11.42578125" style="88" customWidth="1"/>
    <col min="1812" max="2049" width="9.140625" style="88"/>
    <col min="2050" max="2050" width="68.7109375" style="88" customWidth="1"/>
    <col min="2051" max="2051" width="8.42578125" style="88" bestFit="1" customWidth="1"/>
    <col min="2052" max="2052" width="15" style="88" bestFit="1" customWidth="1"/>
    <col min="2053" max="2054" width="6.85546875" style="88" bestFit="1" customWidth="1"/>
    <col min="2055" max="2055" width="2" style="88" customWidth="1"/>
    <col min="2056" max="2056" width="10.42578125" style="88" customWidth="1"/>
    <col min="2057" max="2057" width="9.5703125" style="88" bestFit="1" customWidth="1"/>
    <col min="2058" max="2061" width="9.42578125" style="88" customWidth="1"/>
    <col min="2062" max="2062" width="10.5703125" style="88" bestFit="1" customWidth="1"/>
    <col min="2063" max="2063" width="10.42578125" style="88" customWidth="1"/>
    <col min="2064" max="2064" width="11.140625" style="88" customWidth="1"/>
    <col min="2065" max="2065" width="11" style="88" customWidth="1"/>
    <col min="2066" max="2066" width="10.85546875" style="88" customWidth="1"/>
    <col min="2067" max="2067" width="11.42578125" style="88" customWidth="1"/>
    <col min="2068" max="2305" width="9.140625" style="88"/>
    <col min="2306" max="2306" width="68.7109375" style="88" customWidth="1"/>
    <col min="2307" max="2307" width="8.42578125" style="88" bestFit="1" customWidth="1"/>
    <col min="2308" max="2308" width="15" style="88" bestFit="1" customWidth="1"/>
    <col min="2309" max="2310" width="6.85546875" style="88" bestFit="1" customWidth="1"/>
    <col min="2311" max="2311" width="2" style="88" customWidth="1"/>
    <col min="2312" max="2312" width="10.42578125" style="88" customWidth="1"/>
    <col min="2313" max="2313" width="9.5703125" style="88" bestFit="1" customWidth="1"/>
    <col min="2314" max="2317" width="9.42578125" style="88" customWidth="1"/>
    <col min="2318" max="2318" width="10.5703125" style="88" bestFit="1" customWidth="1"/>
    <col min="2319" max="2319" width="10.42578125" style="88" customWidth="1"/>
    <col min="2320" max="2320" width="11.140625" style="88" customWidth="1"/>
    <col min="2321" max="2321" width="11" style="88" customWidth="1"/>
    <col min="2322" max="2322" width="10.85546875" style="88" customWidth="1"/>
    <col min="2323" max="2323" width="11.42578125" style="88" customWidth="1"/>
    <col min="2324" max="2561" width="9.140625" style="88"/>
    <col min="2562" max="2562" width="68.7109375" style="88" customWidth="1"/>
    <col min="2563" max="2563" width="8.42578125" style="88" bestFit="1" customWidth="1"/>
    <col min="2564" max="2564" width="15" style="88" bestFit="1" customWidth="1"/>
    <col min="2565" max="2566" width="6.85546875" style="88" bestFit="1" customWidth="1"/>
    <col min="2567" max="2567" width="2" style="88" customWidth="1"/>
    <col min="2568" max="2568" width="10.42578125" style="88" customWidth="1"/>
    <col min="2569" max="2569" width="9.5703125" style="88" bestFit="1" customWidth="1"/>
    <col min="2570" max="2573" width="9.42578125" style="88" customWidth="1"/>
    <col min="2574" max="2574" width="10.5703125" style="88" bestFit="1" customWidth="1"/>
    <col min="2575" max="2575" width="10.42578125" style="88" customWidth="1"/>
    <col min="2576" max="2576" width="11.140625" style="88" customWidth="1"/>
    <col min="2577" max="2577" width="11" style="88" customWidth="1"/>
    <col min="2578" max="2578" width="10.85546875" style="88" customWidth="1"/>
    <col min="2579" max="2579" width="11.42578125" style="88" customWidth="1"/>
    <col min="2580" max="2817" width="9.140625" style="88"/>
    <col min="2818" max="2818" width="68.7109375" style="88" customWidth="1"/>
    <col min="2819" max="2819" width="8.42578125" style="88" bestFit="1" customWidth="1"/>
    <col min="2820" max="2820" width="15" style="88" bestFit="1" customWidth="1"/>
    <col min="2821" max="2822" width="6.85546875" style="88" bestFit="1" customWidth="1"/>
    <col min="2823" max="2823" width="2" style="88" customWidth="1"/>
    <col min="2824" max="2824" width="10.42578125" style="88" customWidth="1"/>
    <col min="2825" max="2825" width="9.5703125" style="88" bestFit="1" customWidth="1"/>
    <col min="2826" max="2829" width="9.42578125" style="88" customWidth="1"/>
    <col min="2830" max="2830" width="10.5703125" style="88" bestFit="1" customWidth="1"/>
    <col min="2831" max="2831" width="10.42578125" style="88" customWidth="1"/>
    <col min="2832" max="2832" width="11.140625" style="88" customWidth="1"/>
    <col min="2833" max="2833" width="11" style="88" customWidth="1"/>
    <col min="2834" max="2834" width="10.85546875" style="88" customWidth="1"/>
    <col min="2835" max="2835" width="11.42578125" style="88" customWidth="1"/>
    <col min="2836" max="3073" width="9.140625" style="88"/>
    <col min="3074" max="3074" width="68.7109375" style="88" customWidth="1"/>
    <col min="3075" max="3075" width="8.42578125" style="88" bestFit="1" customWidth="1"/>
    <col min="3076" max="3076" width="15" style="88" bestFit="1" customWidth="1"/>
    <col min="3077" max="3078" width="6.85546875" style="88" bestFit="1" customWidth="1"/>
    <col min="3079" max="3079" width="2" style="88" customWidth="1"/>
    <col min="3080" max="3080" width="10.42578125" style="88" customWidth="1"/>
    <col min="3081" max="3081" width="9.5703125" style="88" bestFit="1" customWidth="1"/>
    <col min="3082" max="3085" width="9.42578125" style="88" customWidth="1"/>
    <col min="3086" max="3086" width="10.5703125" style="88" bestFit="1" customWidth="1"/>
    <col min="3087" max="3087" width="10.42578125" style="88" customWidth="1"/>
    <col min="3088" max="3088" width="11.140625" style="88" customWidth="1"/>
    <col min="3089" max="3089" width="11" style="88" customWidth="1"/>
    <col min="3090" max="3090" width="10.85546875" style="88" customWidth="1"/>
    <col min="3091" max="3091" width="11.42578125" style="88" customWidth="1"/>
    <col min="3092" max="3329" width="9.140625" style="88"/>
    <col min="3330" max="3330" width="68.7109375" style="88" customWidth="1"/>
    <col min="3331" max="3331" width="8.42578125" style="88" bestFit="1" customWidth="1"/>
    <col min="3332" max="3332" width="15" style="88" bestFit="1" customWidth="1"/>
    <col min="3333" max="3334" width="6.85546875" style="88" bestFit="1" customWidth="1"/>
    <col min="3335" max="3335" width="2" style="88" customWidth="1"/>
    <col min="3336" max="3336" width="10.42578125" style="88" customWidth="1"/>
    <col min="3337" max="3337" width="9.5703125" style="88" bestFit="1" customWidth="1"/>
    <col min="3338" max="3341" width="9.42578125" style="88" customWidth="1"/>
    <col min="3342" max="3342" width="10.5703125" style="88" bestFit="1" customWidth="1"/>
    <col min="3343" max="3343" width="10.42578125" style="88" customWidth="1"/>
    <col min="3344" max="3344" width="11.140625" style="88" customWidth="1"/>
    <col min="3345" max="3345" width="11" style="88" customWidth="1"/>
    <col min="3346" max="3346" width="10.85546875" style="88" customWidth="1"/>
    <col min="3347" max="3347" width="11.42578125" style="88" customWidth="1"/>
    <col min="3348" max="3585" width="9.140625" style="88"/>
    <col min="3586" max="3586" width="68.7109375" style="88" customWidth="1"/>
    <col min="3587" max="3587" width="8.42578125" style="88" bestFit="1" customWidth="1"/>
    <col min="3588" max="3588" width="15" style="88" bestFit="1" customWidth="1"/>
    <col min="3589" max="3590" width="6.85546875" style="88" bestFit="1" customWidth="1"/>
    <col min="3591" max="3591" width="2" style="88" customWidth="1"/>
    <col min="3592" max="3592" width="10.42578125" style="88" customWidth="1"/>
    <col min="3593" max="3593" width="9.5703125" style="88" bestFit="1" customWidth="1"/>
    <col min="3594" max="3597" width="9.42578125" style="88" customWidth="1"/>
    <col min="3598" max="3598" width="10.5703125" style="88" bestFit="1" customWidth="1"/>
    <col min="3599" max="3599" width="10.42578125" style="88" customWidth="1"/>
    <col min="3600" max="3600" width="11.140625" style="88" customWidth="1"/>
    <col min="3601" max="3601" width="11" style="88" customWidth="1"/>
    <col min="3602" max="3602" width="10.85546875" style="88" customWidth="1"/>
    <col min="3603" max="3603" width="11.42578125" style="88" customWidth="1"/>
    <col min="3604" max="3841" width="9.140625" style="88"/>
    <col min="3842" max="3842" width="68.7109375" style="88" customWidth="1"/>
    <col min="3843" max="3843" width="8.42578125" style="88" bestFit="1" customWidth="1"/>
    <col min="3844" max="3844" width="15" style="88" bestFit="1" customWidth="1"/>
    <col min="3845" max="3846" width="6.85546875" style="88" bestFit="1" customWidth="1"/>
    <col min="3847" max="3847" width="2" style="88" customWidth="1"/>
    <col min="3848" max="3848" width="10.42578125" style="88" customWidth="1"/>
    <col min="3849" max="3849" width="9.5703125" style="88" bestFit="1" customWidth="1"/>
    <col min="3850" max="3853" width="9.42578125" style="88" customWidth="1"/>
    <col min="3854" max="3854" width="10.5703125" style="88" bestFit="1" customWidth="1"/>
    <col min="3855" max="3855" width="10.42578125" style="88" customWidth="1"/>
    <col min="3856" max="3856" width="11.140625" style="88" customWidth="1"/>
    <col min="3857" max="3857" width="11" style="88" customWidth="1"/>
    <col min="3858" max="3858" width="10.85546875" style="88" customWidth="1"/>
    <col min="3859" max="3859" width="11.42578125" style="88" customWidth="1"/>
    <col min="3860" max="4097" width="9.140625" style="88"/>
    <col min="4098" max="4098" width="68.7109375" style="88" customWidth="1"/>
    <col min="4099" max="4099" width="8.42578125" style="88" bestFit="1" customWidth="1"/>
    <col min="4100" max="4100" width="15" style="88" bestFit="1" customWidth="1"/>
    <col min="4101" max="4102" width="6.85546875" style="88" bestFit="1" customWidth="1"/>
    <col min="4103" max="4103" width="2" style="88" customWidth="1"/>
    <col min="4104" max="4104" width="10.42578125" style="88" customWidth="1"/>
    <col min="4105" max="4105" width="9.5703125" style="88" bestFit="1" customWidth="1"/>
    <col min="4106" max="4109" width="9.42578125" style="88" customWidth="1"/>
    <col min="4110" max="4110" width="10.5703125" style="88" bestFit="1" customWidth="1"/>
    <col min="4111" max="4111" width="10.42578125" style="88" customWidth="1"/>
    <col min="4112" max="4112" width="11.140625" style="88" customWidth="1"/>
    <col min="4113" max="4113" width="11" style="88" customWidth="1"/>
    <col min="4114" max="4114" width="10.85546875" style="88" customWidth="1"/>
    <col min="4115" max="4115" width="11.42578125" style="88" customWidth="1"/>
    <col min="4116" max="4353" width="9.140625" style="88"/>
    <col min="4354" max="4354" width="68.7109375" style="88" customWidth="1"/>
    <col min="4355" max="4355" width="8.42578125" style="88" bestFit="1" customWidth="1"/>
    <col min="4356" max="4356" width="15" style="88" bestFit="1" customWidth="1"/>
    <col min="4357" max="4358" width="6.85546875" style="88" bestFit="1" customWidth="1"/>
    <col min="4359" max="4359" width="2" style="88" customWidth="1"/>
    <col min="4360" max="4360" width="10.42578125" style="88" customWidth="1"/>
    <col min="4361" max="4361" width="9.5703125" style="88" bestFit="1" customWidth="1"/>
    <col min="4362" max="4365" width="9.42578125" style="88" customWidth="1"/>
    <col min="4366" max="4366" width="10.5703125" style="88" bestFit="1" customWidth="1"/>
    <col min="4367" max="4367" width="10.42578125" style="88" customWidth="1"/>
    <col min="4368" max="4368" width="11.140625" style="88" customWidth="1"/>
    <col min="4369" max="4369" width="11" style="88" customWidth="1"/>
    <col min="4370" max="4370" width="10.85546875" style="88" customWidth="1"/>
    <col min="4371" max="4371" width="11.42578125" style="88" customWidth="1"/>
    <col min="4372" max="4609" width="9.140625" style="88"/>
    <col min="4610" max="4610" width="68.7109375" style="88" customWidth="1"/>
    <col min="4611" max="4611" width="8.42578125" style="88" bestFit="1" customWidth="1"/>
    <col min="4612" max="4612" width="15" style="88" bestFit="1" customWidth="1"/>
    <col min="4613" max="4614" width="6.85546875" style="88" bestFit="1" customWidth="1"/>
    <col min="4615" max="4615" width="2" style="88" customWidth="1"/>
    <col min="4616" max="4616" width="10.42578125" style="88" customWidth="1"/>
    <col min="4617" max="4617" width="9.5703125" style="88" bestFit="1" customWidth="1"/>
    <col min="4618" max="4621" width="9.42578125" style="88" customWidth="1"/>
    <col min="4622" max="4622" width="10.5703125" style="88" bestFit="1" customWidth="1"/>
    <col min="4623" max="4623" width="10.42578125" style="88" customWidth="1"/>
    <col min="4624" max="4624" width="11.140625" style="88" customWidth="1"/>
    <col min="4625" max="4625" width="11" style="88" customWidth="1"/>
    <col min="4626" max="4626" width="10.85546875" style="88" customWidth="1"/>
    <col min="4627" max="4627" width="11.42578125" style="88" customWidth="1"/>
    <col min="4628" max="4865" width="9.140625" style="88"/>
    <col min="4866" max="4866" width="68.7109375" style="88" customWidth="1"/>
    <col min="4867" max="4867" width="8.42578125" style="88" bestFit="1" customWidth="1"/>
    <col min="4868" max="4868" width="15" style="88" bestFit="1" customWidth="1"/>
    <col min="4869" max="4870" width="6.85546875" style="88" bestFit="1" customWidth="1"/>
    <col min="4871" max="4871" width="2" style="88" customWidth="1"/>
    <col min="4872" max="4872" width="10.42578125" style="88" customWidth="1"/>
    <col min="4873" max="4873" width="9.5703125" style="88" bestFit="1" customWidth="1"/>
    <col min="4874" max="4877" width="9.42578125" style="88" customWidth="1"/>
    <col min="4878" max="4878" width="10.5703125" style="88" bestFit="1" customWidth="1"/>
    <col min="4879" max="4879" width="10.42578125" style="88" customWidth="1"/>
    <col min="4880" max="4880" width="11.140625" style="88" customWidth="1"/>
    <col min="4881" max="4881" width="11" style="88" customWidth="1"/>
    <col min="4882" max="4882" width="10.85546875" style="88" customWidth="1"/>
    <col min="4883" max="4883" width="11.42578125" style="88" customWidth="1"/>
    <col min="4884" max="5121" width="9.140625" style="88"/>
    <col min="5122" max="5122" width="68.7109375" style="88" customWidth="1"/>
    <col min="5123" max="5123" width="8.42578125" style="88" bestFit="1" customWidth="1"/>
    <col min="5124" max="5124" width="15" style="88" bestFit="1" customWidth="1"/>
    <col min="5125" max="5126" width="6.85546875" style="88" bestFit="1" customWidth="1"/>
    <col min="5127" max="5127" width="2" style="88" customWidth="1"/>
    <col min="5128" max="5128" width="10.42578125" style="88" customWidth="1"/>
    <col min="5129" max="5129" width="9.5703125" style="88" bestFit="1" customWidth="1"/>
    <col min="5130" max="5133" width="9.42578125" style="88" customWidth="1"/>
    <col min="5134" max="5134" width="10.5703125" style="88" bestFit="1" customWidth="1"/>
    <col min="5135" max="5135" width="10.42578125" style="88" customWidth="1"/>
    <col min="5136" max="5136" width="11.140625" style="88" customWidth="1"/>
    <col min="5137" max="5137" width="11" style="88" customWidth="1"/>
    <col min="5138" max="5138" width="10.85546875" style="88" customWidth="1"/>
    <col min="5139" max="5139" width="11.42578125" style="88" customWidth="1"/>
    <col min="5140" max="5377" width="9.140625" style="88"/>
    <col min="5378" max="5378" width="68.7109375" style="88" customWidth="1"/>
    <col min="5379" max="5379" width="8.42578125" style="88" bestFit="1" customWidth="1"/>
    <col min="5380" max="5380" width="15" style="88" bestFit="1" customWidth="1"/>
    <col min="5381" max="5382" width="6.85546875" style="88" bestFit="1" customWidth="1"/>
    <col min="5383" max="5383" width="2" style="88" customWidth="1"/>
    <col min="5384" max="5384" width="10.42578125" style="88" customWidth="1"/>
    <col min="5385" max="5385" width="9.5703125" style="88" bestFit="1" customWidth="1"/>
    <col min="5386" max="5389" width="9.42578125" style="88" customWidth="1"/>
    <col min="5390" max="5390" width="10.5703125" style="88" bestFit="1" customWidth="1"/>
    <col min="5391" max="5391" width="10.42578125" style="88" customWidth="1"/>
    <col min="5392" max="5392" width="11.140625" style="88" customWidth="1"/>
    <col min="5393" max="5393" width="11" style="88" customWidth="1"/>
    <col min="5394" max="5394" width="10.85546875" style="88" customWidth="1"/>
    <col min="5395" max="5395" width="11.42578125" style="88" customWidth="1"/>
    <col min="5396" max="5633" width="9.140625" style="88"/>
    <col min="5634" max="5634" width="68.7109375" style="88" customWidth="1"/>
    <col min="5635" max="5635" width="8.42578125" style="88" bestFit="1" customWidth="1"/>
    <col min="5636" max="5636" width="15" style="88" bestFit="1" customWidth="1"/>
    <col min="5637" max="5638" width="6.85546875" style="88" bestFit="1" customWidth="1"/>
    <col min="5639" max="5639" width="2" style="88" customWidth="1"/>
    <col min="5640" max="5640" width="10.42578125" style="88" customWidth="1"/>
    <col min="5641" max="5641" width="9.5703125" style="88" bestFit="1" customWidth="1"/>
    <col min="5642" max="5645" width="9.42578125" style="88" customWidth="1"/>
    <col min="5646" max="5646" width="10.5703125" style="88" bestFit="1" customWidth="1"/>
    <col min="5647" max="5647" width="10.42578125" style="88" customWidth="1"/>
    <col min="5648" max="5648" width="11.140625" style="88" customWidth="1"/>
    <col min="5649" max="5649" width="11" style="88" customWidth="1"/>
    <col min="5650" max="5650" width="10.85546875" style="88" customWidth="1"/>
    <col min="5651" max="5651" width="11.42578125" style="88" customWidth="1"/>
    <col min="5652" max="5889" width="9.140625" style="88"/>
    <col min="5890" max="5890" width="68.7109375" style="88" customWidth="1"/>
    <col min="5891" max="5891" width="8.42578125" style="88" bestFit="1" customWidth="1"/>
    <col min="5892" max="5892" width="15" style="88" bestFit="1" customWidth="1"/>
    <col min="5893" max="5894" width="6.85546875" style="88" bestFit="1" customWidth="1"/>
    <col min="5895" max="5895" width="2" style="88" customWidth="1"/>
    <col min="5896" max="5896" width="10.42578125" style="88" customWidth="1"/>
    <col min="5897" max="5897" width="9.5703125" style="88" bestFit="1" customWidth="1"/>
    <col min="5898" max="5901" width="9.42578125" style="88" customWidth="1"/>
    <col min="5902" max="5902" width="10.5703125" style="88" bestFit="1" customWidth="1"/>
    <col min="5903" max="5903" width="10.42578125" style="88" customWidth="1"/>
    <col min="5904" max="5904" width="11.140625" style="88" customWidth="1"/>
    <col min="5905" max="5905" width="11" style="88" customWidth="1"/>
    <col min="5906" max="5906" width="10.85546875" style="88" customWidth="1"/>
    <col min="5907" max="5907" width="11.42578125" style="88" customWidth="1"/>
    <col min="5908" max="6145" width="9.140625" style="88"/>
    <col min="6146" max="6146" width="68.7109375" style="88" customWidth="1"/>
    <col min="6147" max="6147" width="8.42578125" style="88" bestFit="1" customWidth="1"/>
    <col min="6148" max="6148" width="15" style="88" bestFit="1" customWidth="1"/>
    <col min="6149" max="6150" width="6.85546875" style="88" bestFit="1" customWidth="1"/>
    <col min="6151" max="6151" width="2" style="88" customWidth="1"/>
    <col min="6152" max="6152" width="10.42578125" style="88" customWidth="1"/>
    <col min="6153" max="6153" width="9.5703125" style="88" bestFit="1" customWidth="1"/>
    <col min="6154" max="6157" width="9.42578125" style="88" customWidth="1"/>
    <col min="6158" max="6158" width="10.5703125" style="88" bestFit="1" customWidth="1"/>
    <col min="6159" max="6159" width="10.42578125" style="88" customWidth="1"/>
    <col min="6160" max="6160" width="11.140625" style="88" customWidth="1"/>
    <col min="6161" max="6161" width="11" style="88" customWidth="1"/>
    <col min="6162" max="6162" width="10.85546875" style="88" customWidth="1"/>
    <col min="6163" max="6163" width="11.42578125" style="88" customWidth="1"/>
    <col min="6164" max="6401" width="9.140625" style="88"/>
    <col min="6402" max="6402" width="68.7109375" style="88" customWidth="1"/>
    <col min="6403" max="6403" width="8.42578125" style="88" bestFit="1" customWidth="1"/>
    <col min="6404" max="6404" width="15" style="88" bestFit="1" customWidth="1"/>
    <col min="6405" max="6406" width="6.85546875" style="88" bestFit="1" customWidth="1"/>
    <col min="6407" max="6407" width="2" style="88" customWidth="1"/>
    <col min="6408" max="6408" width="10.42578125" style="88" customWidth="1"/>
    <col min="6409" max="6409" width="9.5703125" style="88" bestFit="1" customWidth="1"/>
    <col min="6410" max="6413" width="9.42578125" style="88" customWidth="1"/>
    <col min="6414" max="6414" width="10.5703125" style="88" bestFit="1" customWidth="1"/>
    <col min="6415" max="6415" width="10.42578125" style="88" customWidth="1"/>
    <col min="6416" max="6416" width="11.140625" style="88" customWidth="1"/>
    <col min="6417" max="6417" width="11" style="88" customWidth="1"/>
    <col min="6418" max="6418" width="10.85546875" style="88" customWidth="1"/>
    <col min="6419" max="6419" width="11.42578125" style="88" customWidth="1"/>
    <col min="6420" max="6657" width="9.140625" style="88"/>
    <col min="6658" max="6658" width="68.7109375" style="88" customWidth="1"/>
    <col min="6659" max="6659" width="8.42578125" style="88" bestFit="1" customWidth="1"/>
    <col min="6660" max="6660" width="15" style="88" bestFit="1" customWidth="1"/>
    <col min="6661" max="6662" width="6.85546875" style="88" bestFit="1" customWidth="1"/>
    <col min="6663" max="6663" width="2" style="88" customWidth="1"/>
    <col min="6664" max="6664" width="10.42578125" style="88" customWidth="1"/>
    <col min="6665" max="6665" width="9.5703125" style="88" bestFit="1" customWidth="1"/>
    <col min="6666" max="6669" width="9.42578125" style="88" customWidth="1"/>
    <col min="6670" max="6670" width="10.5703125" style="88" bestFit="1" customWidth="1"/>
    <col min="6671" max="6671" width="10.42578125" style="88" customWidth="1"/>
    <col min="6672" max="6672" width="11.140625" style="88" customWidth="1"/>
    <col min="6673" max="6673" width="11" style="88" customWidth="1"/>
    <col min="6674" max="6674" width="10.85546875" style="88" customWidth="1"/>
    <col min="6675" max="6675" width="11.42578125" style="88" customWidth="1"/>
    <col min="6676" max="6913" width="9.140625" style="88"/>
    <col min="6914" max="6914" width="68.7109375" style="88" customWidth="1"/>
    <col min="6915" max="6915" width="8.42578125" style="88" bestFit="1" customWidth="1"/>
    <col min="6916" max="6916" width="15" style="88" bestFit="1" customWidth="1"/>
    <col min="6917" max="6918" width="6.85546875" style="88" bestFit="1" customWidth="1"/>
    <col min="6919" max="6919" width="2" style="88" customWidth="1"/>
    <col min="6920" max="6920" width="10.42578125" style="88" customWidth="1"/>
    <col min="6921" max="6921" width="9.5703125" style="88" bestFit="1" customWidth="1"/>
    <col min="6922" max="6925" width="9.42578125" style="88" customWidth="1"/>
    <col min="6926" max="6926" width="10.5703125" style="88" bestFit="1" customWidth="1"/>
    <col min="6927" max="6927" width="10.42578125" style="88" customWidth="1"/>
    <col min="6928" max="6928" width="11.140625" style="88" customWidth="1"/>
    <col min="6929" max="6929" width="11" style="88" customWidth="1"/>
    <col min="6930" max="6930" width="10.85546875" style="88" customWidth="1"/>
    <col min="6931" max="6931" width="11.42578125" style="88" customWidth="1"/>
    <col min="6932" max="7169" width="9.140625" style="88"/>
    <col min="7170" max="7170" width="68.7109375" style="88" customWidth="1"/>
    <col min="7171" max="7171" width="8.42578125" style="88" bestFit="1" customWidth="1"/>
    <col min="7172" max="7172" width="15" style="88" bestFit="1" customWidth="1"/>
    <col min="7173" max="7174" width="6.85546875" style="88" bestFit="1" customWidth="1"/>
    <col min="7175" max="7175" width="2" style="88" customWidth="1"/>
    <col min="7176" max="7176" width="10.42578125" style="88" customWidth="1"/>
    <col min="7177" max="7177" width="9.5703125" style="88" bestFit="1" customWidth="1"/>
    <col min="7178" max="7181" width="9.42578125" style="88" customWidth="1"/>
    <col min="7182" max="7182" width="10.5703125" style="88" bestFit="1" customWidth="1"/>
    <col min="7183" max="7183" width="10.42578125" style="88" customWidth="1"/>
    <col min="7184" max="7184" width="11.140625" style="88" customWidth="1"/>
    <col min="7185" max="7185" width="11" style="88" customWidth="1"/>
    <col min="7186" max="7186" width="10.85546875" style="88" customWidth="1"/>
    <col min="7187" max="7187" width="11.42578125" style="88" customWidth="1"/>
    <col min="7188" max="7425" width="9.140625" style="88"/>
    <col min="7426" max="7426" width="68.7109375" style="88" customWidth="1"/>
    <col min="7427" max="7427" width="8.42578125" style="88" bestFit="1" customWidth="1"/>
    <col min="7428" max="7428" width="15" style="88" bestFit="1" customWidth="1"/>
    <col min="7429" max="7430" width="6.85546875" style="88" bestFit="1" customWidth="1"/>
    <col min="7431" max="7431" width="2" style="88" customWidth="1"/>
    <col min="7432" max="7432" width="10.42578125" style="88" customWidth="1"/>
    <col min="7433" max="7433" width="9.5703125" style="88" bestFit="1" customWidth="1"/>
    <col min="7434" max="7437" width="9.42578125" style="88" customWidth="1"/>
    <col min="7438" max="7438" width="10.5703125" style="88" bestFit="1" customWidth="1"/>
    <col min="7439" max="7439" width="10.42578125" style="88" customWidth="1"/>
    <col min="7440" max="7440" width="11.140625" style="88" customWidth="1"/>
    <col min="7441" max="7441" width="11" style="88" customWidth="1"/>
    <col min="7442" max="7442" width="10.85546875" style="88" customWidth="1"/>
    <col min="7443" max="7443" width="11.42578125" style="88" customWidth="1"/>
    <col min="7444" max="7681" width="9.140625" style="88"/>
    <col min="7682" max="7682" width="68.7109375" style="88" customWidth="1"/>
    <col min="7683" max="7683" width="8.42578125" style="88" bestFit="1" customWidth="1"/>
    <col min="7684" max="7684" width="15" style="88" bestFit="1" customWidth="1"/>
    <col min="7685" max="7686" width="6.85546875" style="88" bestFit="1" customWidth="1"/>
    <col min="7687" max="7687" width="2" style="88" customWidth="1"/>
    <col min="7688" max="7688" width="10.42578125" style="88" customWidth="1"/>
    <col min="7689" max="7689" width="9.5703125" style="88" bestFit="1" customWidth="1"/>
    <col min="7690" max="7693" width="9.42578125" style="88" customWidth="1"/>
    <col min="7694" max="7694" width="10.5703125" style="88" bestFit="1" customWidth="1"/>
    <col min="7695" max="7695" width="10.42578125" style="88" customWidth="1"/>
    <col min="7696" max="7696" width="11.140625" style="88" customWidth="1"/>
    <col min="7697" max="7697" width="11" style="88" customWidth="1"/>
    <col min="7698" max="7698" width="10.85546875" style="88" customWidth="1"/>
    <col min="7699" max="7699" width="11.42578125" style="88" customWidth="1"/>
    <col min="7700" max="7937" width="9.140625" style="88"/>
    <col min="7938" max="7938" width="68.7109375" style="88" customWidth="1"/>
    <col min="7939" max="7939" width="8.42578125" style="88" bestFit="1" customWidth="1"/>
    <col min="7940" max="7940" width="15" style="88" bestFit="1" customWidth="1"/>
    <col min="7941" max="7942" width="6.85546875" style="88" bestFit="1" customWidth="1"/>
    <col min="7943" max="7943" width="2" style="88" customWidth="1"/>
    <col min="7944" max="7944" width="10.42578125" style="88" customWidth="1"/>
    <col min="7945" max="7945" width="9.5703125" style="88" bestFit="1" customWidth="1"/>
    <col min="7946" max="7949" width="9.42578125" style="88" customWidth="1"/>
    <col min="7950" max="7950" width="10.5703125" style="88" bestFit="1" customWidth="1"/>
    <col min="7951" max="7951" width="10.42578125" style="88" customWidth="1"/>
    <col min="7952" max="7952" width="11.140625" style="88" customWidth="1"/>
    <col min="7953" max="7953" width="11" style="88" customWidth="1"/>
    <col min="7954" max="7954" width="10.85546875" style="88" customWidth="1"/>
    <col min="7955" max="7955" width="11.42578125" style="88" customWidth="1"/>
    <col min="7956" max="8193" width="9.140625" style="88"/>
    <col min="8194" max="8194" width="68.7109375" style="88" customWidth="1"/>
    <col min="8195" max="8195" width="8.42578125" style="88" bestFit="1" customWidth="1"/>
    <col min="8196" max="8196" width="15" style="88" bestFit="1" customWidth="1"/>
    <col min="8197" max="8198" width="6.85546875" style="88" bestFit="1" customWidth="1"/>
    <col min="8199" max="8199" width="2" style="88" customWidth="1"/>
    <col min="8200" max="8200" width="10.42578125" style="88" customWidth="1"/>
    <col min="8201" max="8201" width="9.5703125" style="88" bestFit="1" customWidth="1"/>
    <col min="8202" max="8205" width="9.42578125" style="88" customWidth="1"/>
    <col min="8206" max="8206" width="10.5703125" style="88" bestFit="1" customWidth="1"/>
    <col min="8207" max="8207" width="10.42578125" style="88" customWidth="1"/>
    <col min="8208" max="8208" width="11.140625" style="88" customWidth="1"/>
    <col min="8209" max="8209" width="11" style="88" customWidth="1"/>
    <col min="8210" max="8210" width="10.85546875" style="88" customWidth="1"/>
    <col min="8211" max="8211" width="11.42578125" style="88" customWidth="1"/>
    <col min="8212" max="8449" width="9.140625" style="88"/>
    <col min="8450" max="8450" width="68.7109375" style="88" customWidth="1"/>
    <col min="8451" max="8451" width="8.42578125" style="88" bestFit="1" customWidth="1"/>
    <col min="8452" max="8452" width="15" style="88" bestFit="1" customWidth="1"/>
    <col min="8453" max="8454" width="6.85546875" style="88" bestFit="1" customWidth="1"/>
    <col min="8455" max="8455" width="2" style="88" customWidth="1"/>
    <col min="8456" max="8456" width="10.42578125" style="88" customWidth="1"/>
    <col min="8457" max="8457" width="9.5703125" style="88" bestFit="1" customWidth="1"/>
    <col min="8458" max="8461" width="9.42578125" style="88" customWidth="1"/>
    <col min="8462" max="8462" width="10.5703125" style="88" bestFit="1" customWidth="1"/>
    <col min="8463" max="8463" width="10.42578125" style="88" customWidth="1"/>
    <col min="8464" max="8464" width="11.140625" style="88" customWidth="1"/>
    <col min="8465" max="8465" width="11" style="88" customWidth="1"/>
    <col min="8466" max="8466" width="10.85546875" style="88" customWidth="1"/>
    <col min="8467" max="8467" width="11.42578125" style="88" customWidth="1"/>
    <col min="8468" max="8705" width="9.140625" style="88"/>
    <col min="8706" max="8706" width="68.7109375" style="88" customWidth="1"/>
    <col min="8707" max="8707" width="8.42578125" style="88" bestFit="1" customWidth="1"/>
    <col min="8708" max="8708" width="15" style="88" bestFit="1" customWidth="1"/>
    <col min="8709" max="8710" width="6.85546875" style="88" bestFit="1" customWidth="1"/>
    <col min="8711" max="8711" width="2" style="88" customWidth="1"/>
    <col min="8712" max="8712" width="10.42578125" style="88" customWidth="1"/>
    <col min="8713" max="8713" width="9.5703125" style="88" bestFit="1" customWidth="1"/>
    <col min="8714" max="8717" width="9.42578125" style="88" customWidth="1"/>
    <col min="8718" max="8718" width="10.5703125" style="88" bestFit="1" customWidth="1"/>
    <col min="8719" max="8719" width="10.42578125" style="88" customWidth="1"/>
    <col min="8720" max="8720" width="11.140625" style="88" customWidth="1"/>
    <col min="8721" max="8721" width="11" style="88" customWidth="1"/>
    <col min="8722" max="8722" width="10.85546875" style="88" customWidth="1"/>
    <col min="8723" max="8723" width="11.42578125" style="88" customWidth="1"/>
    <col min="8724" max="8961" width="9.140625" style="88"/>
    <col min="8962" max="8962" width="68.7109375" style="88" customWidth="1"/>
    <col min="8963" max="8963" width="8.42578125" style="88" bestFit="1" customWidth="1"/>
    <col min="8964" max="8964" width="15" style="88" bestFit="1" customWidth="1"/>
    <col min="8965" max="8966" width="6.85546875" style="88" bestFit="1" customWidth="1"/>
    <col min="8967" max="8967" width="2" style="88" customWidth="1"/>
    <col min="8968" max="8968" width="10.42578125" style="88" customWidth="1"/>
    <col min="8969" max="8969" width="9.5703125" style="88" bestFit="1" customWidth="1"/>
    <col min="8970" max="8973" width="9.42578125" style="88" customWidth="1"/>
    <col min="8974" max="8974" width="10.5703125" style="88" bestFit="1" customWidth="1"/>
    <col min="8975" max="8975" width="10.42578125" style="88" customWidth="1"/>
    <col min="8976" max="8976" width="11.140625" style="88" customWidth="1"/>
    <col min="8977" max="8977" width="11" style="88" customWidth="1"/>
    <col min="8978" max="8978" width="10.85546875" style="88" customWidth="1"/>
    <col min="8979" max="8979" width="11.42578125" style="88" customWidth="1"/>
    <col min="8980" max="9217" width="9.140625" style="88"/>
    <col min="9218" max="9218" width="68.7109375" style="88" customWidth="1"/>
    <col min="9219" max="9219" width="8.42578125" style="88" bestFit="1" customWidth="1"/>
    <col min="9220" max="9220" width="15" style="88" bestFit="1" customWidth="1"/>
    <col min="9221" max="9222" width="6.85546875" style="88" bestFit="1" customWidth="1"/>
    <col min="9223" max="9223" width="2" style="88" customWidth="1"/>
    <col min="9224" max="9224" width="10.42578125" style="88" customWidth="1"/>
    <col min="9225" max="9225" width="9.5703125" style="88" bestFit="1" customWidth="1"/>
    <col min="9226" max="9229" width="9.42578125" style="88" customWidth="1"/>
    <col min="9230" max="9230" width="10.5703125" style="88" bestFit="1" customWidth="1"/>
    <col min="9231" max="9231" width="10.42578125" style="88" customWidth="1"/>
    <col min="9232" max="9232" width="11.140625" style="88" customWidth="1"/>
    <col min="9233" max="9233" width="11" style="88" customWidth="1"/>
    <col min="9234" max="9234" width="10.85546875" style="88" customWidth="1"/>
    <col min="9235" max="9235" width="11.42578125" style="88" customWidth="1"/>
    <col min="9236" max="9473" width="9.140625" style="88"/>
    <col min="9474" max="9474" width="68.7109375" style="88" customWidth="1"/>
    <col min="9475" max="9475" width="8.42578125" style="88" bestFit="1" customWidth="1"/>
    <col min="9476" max="9476" width="15" style="88" bestFit="1" customWidth="1"/>
    <col min="9477" max="9478" width="6.85546875" style="88" bestFit="1" customWidth="1"/>
    <col min="9479" max="9479" width="2" style="88" customWidth="1"/>
    <col min="9480" max="9480" width="10.42578125" style="88" customWidth="1"/>
    <col min="9481" max="9481" width="9.5703125" style="88" bestFit="1" customWidth="1"/>
    <col min="9482" max="9485" width="9.42578125" style="88" customWidth="1"/>
    <col min="9486" max="9486" width="10.5703125" style="88" bestFit="1" customWidth="1"/>
    <col min="9487" max="9487" width="10.42578125" style="88" customWidth="1"/>
    <col min="9488" max="9488" width="11.140625" style="88" customWidth="1"/>
    <col min="9489" max="9489" width="11" style="88" customWidth="1"/>
    <col min="9490" max="9490" width="10.85546875" style="88" customWidth="1"/>
    <col min="9491" max="9491" width="11.42578125" style="88" customWidth="1"/>
    <col min="9492" max="9729" width="9.140625" style="88"/>
    <col min="9730" max="9730" width="68.7109375" style="88" customWidth="1"/>
    <col min="9731" max="9731" width="8.42578125" style="88" bestFit="1" customWidth="1"/>
    <col min="9732" max="9732" width="15" style="88" bestFit="1" customWidth="1"/>
    <col min="9733" max="9734" width="6.85546875" style="88" bestFit="1" customWidth="1"/>
    <col min="9735" max="9735" width="2" style="88" customWidth="1"/>
    <col min="9736" max="9736" width="10.42578125" style="88" customWidth="1"/>
    <col min="9737" max="9737" width="9.5703125" style="88" bestFit="1" customWidth="1"/>
    <col min="9738" max="9741" width="9.42578125" style="88" customWidth="1"/>
    <col min="9742" max="9742" width="10.5703125" style="88" bestFit="1" customWidth="1"/>
    <col min="9743" max="9743" width="10.42578125" style="88" customWidth="1"/>
    <col min="9744" max="9744" width="11.140625" style="88" customWidth="1"/>
    <col min="9745" max="9745" width="11" style="88" customWidth="1"/>
    <col min="9746" max="9746" width="10.85546875" style="88" customWidth="1"/>
    <col min="9747" max="9747" width="11.42578125" style="88" customWidth="1"/>
    <col min="9748" max="9985" width="9.140625" style="88"/>
    <col min="9986" max="9986" width="68.7109375" style="88" customWidth="1"/>
    <col min="9987" max="9987" width="8.42578125" style="88" bestFit="1" customWidth="1"/>
    <col min="9988" max="9988" width="15" style="88" bestFit="1" customWidth="1"/>
    <col min="9989" max="9990" width="6.85546875" style="88" bestFit="1" customWidth="1"/>
    <col min="9991" max="9991" width="2" style="88" customWidth="1"/>
    <col min="9992" max="9992" width="10.42578125" style="88" customWidth="1"/>
    <col min="9993" max="9993" width="9.5703125" style="88" bestFit="1" customWidth="1"/>
    <col min="9994" max="9997" width="9.42578125" style="88" customWidth="1"/>
    <col min="9998" max="9998" width="10.5703125" style="88" bestFit="1" customWidth="1"/>
    <col min="9999" max="9999" width="10.42578125" style="88" customWidth="1"/>
    <col min="10000" max="10000" width="11.140625" style="88" customWidth="1"/>
    <col min="10001" max="10001" width="11" style="88" customWidth="1"/>
    <col min="10002" max="10002" width="10.85546875" style="88" customWidth="1"/>
    <col min="10003" max="10003" width="11.42578125" style="88" customWidth="1"/>
    <col min="10004" max="10241" width="9.140625" style="88"/>
    <col min="10242" max="10242" width="68.7109375" style="88" customWidth="1"/>
    <col min="10243" max="10243" width="8.42578125" style="88" bestFit="1" customWidth="1"/>
    <col min="10244" max="10244" width="15" style="88" bestFit="1" customWidth="1"/>
    <col min="10245" max="10246" width="6.85546875" style="88" bestFit="1" customWidth="1"/>
    <col min="10247" max="10247" width="2" style="88" customWidth="1"/>
    <col min="10248" max="10248" width="10.42578125" style="88" customWidth="1"/>
    <col min="10249" max="10249" width="9.5703125" style="88" bestFit="1" customWidth="1"/>
    <col min="10250" max="10253" width="9.42578125" style="88" customWidth="1"/>
    <col min="10254" max="10254" width="10.5703125" style="88" bestFit="1" customWidth="1"/>
    <col min="10255" max="10255" width="10.42578125" style="88" customWidth="1"/>
    <col min="10256" max="10256" width="11.140625" style="88" customWidth="1"/>
    <col min="10257" max="10257" width="11" style="88" customWidth="1"/>
    <col min="10258" max="10258" width="10.85546875" style="88" customWidth="1"/>
    <col min="10259" max="10259" width="11.42578125" style="88" customWidth="1"/>
    <col min="10260" max="10497" width="9.140625" style="88"/>
    <col min="10498" max="10498" width="68.7109375" style="88" customWidth="1"/>
    <col min="10499" max="10499" width="8.42578125" style="88" bestFit="1" customWidth="1"/>
    <col min="10500" max="10500" width="15" style="88" bestFit="1" customWidth="1"/>
    <col min="10501" max="10502" width="6.85546875" style="88" bestFit="1" customWidth="1"/>
    <col min="10503" max="10503" width="2" style="88" customWidth="1"/>
    <col min="10504" max="10504" width="10.42578125" style="88" customWidth="1"/>
    <col min="10505" max="10505" width="9.5703125" style="88" bestFit="1" customWidth="1"/>
    <col min="10506" max="10509" width="9.42578125" style="88" customWidth="1"/>
    <col min="10510" max="10510" width="10.5703125" style="88" bestFit="1" customWidth="1"/>
    <col min="10511" max="10511" width="10.42578125" style="88" customWidth="1"/>
    <col min="10512" max="10512" width="11.140625" style="88" customWidth="1"/>
    <col min="10513" max="10513" width="11" style="88" customWidth="1"/>
    <col min="10514" max="10514" width="10.85546875" style="88" customWidth="1"/>
    <col min="10515" max="10515" width="11.42578125" style="88" customWidth="1"/>
    <col min="10516" max="10753" width="9.140625" style="88"/>
    <col min="10754" max="10754" width="68.7109375" style="88" customWidth="1"/>
    <col min="10755" max="10755" width="8.42578125" style="88" bestFit="1" customWidth="1"/>
    <col min="10756" max="10756" width="15" style="88" bestFit="1" customWidth="1"/>
    <col min="10757" max="10758" width="6.85546875" style="88" bestFit="1" customWidth="1"/>
    <col min="10759" max="10759" width="2" style="88" customWidth="1"/>
    <col min="10760" max="10760" width="10.42578125" style="88" customWidth="1"/>
    <col min="10761" max="10761" width="9.5703125" style="88" bestFit="1" customWidth="1"/>
    <col min="10762" max="10765" width="9.42578125" style="88" customWidth="1"/>
    <col min="10766" max="10766" width="10.5703125" style="88" bestFit="1" customWidth="1"/>
    <col min="10767" max="10767" width="10.42578125" style="88" customWidth="1"/>
    <col min="10768" max="10768" width="11.140625" style="88" customWidth="1"/>
    <col min="10769" max="10769" width="11" style="88" customWidth="1"/>
    <col min="10770" max="10770" width="10.85546875" style="88" customWidth="1"/>
    <col min="10771" max="10771" width="11.42578125" style="88" customWidth="1"/>
    <col min="10772" max="11009" width="9.140625" style="88"/>
    <col min="11010" max="11010" width="68.7109375" style="88" customWidth="1"/>
    <col min="11011" max="11011" width="8.42578125" style="88" bestFit="1" customWidth="1"/>
    <col min="11012" max="11012" width="15" style="88" bestFit="1" customWidth="1"/>
    <col min="11013" max="11014" width="6.85546875" style="88" bestFit="1" customWidth="1"/>
    <col min="11015" max="11015" width="2" style="88" customWidth="1"/>
    <col min="11016" max="11016" width="10.42578125" style="88" customWidth="1"/>
    <col min="11017" max="11017" width="9.5703125" style="88" bestFit="1" customWidth="1"/>
    <col min="11018" max="11021" width="9.42578125" style="88" customWidth="1"/>
    <col min="11022" max="11022" width="10.5703125" style="88" bestFit="1" customWidth="1"/>
    <col min="11023" max="11023" width="10.42578125" style="88" customWidth="1"/>
    <col min="11024" max="11024" width="11.140625" style="88" customWidth="1"/>
    <col min="11025" max="11025" width="11" style="88" customWidth="1"/>
    <col min="11026" max="11026" width="10.85546875" style="88" customWidth="1"/>
    <col min="11027" max="11027" width="11.42578125" style="88" customWidth="1"/>
    <col min="11028" max="11265" width="9.140625" style="88"/>
    <col min="11266" max="11266" width="68.7109375" style="88" customWidth="1"/>
    <col min="11267" max="11267" width="8.42578125" style="88" bestFit="1" customWidth="1"/>
    <col min="11268" max="11268" width="15" style="88" bestFit="1" customWidth="1"/>
    <col min="11269" max="11270" width="6.85546875" style="88" bestFit="1" customWidth="1"/>
    <col min="11271" max="11271" width="2" style="88" customWidth="1"/>
    <col min="11272" max="11272" width="10.42578125" style="88" customWidth="1"/>
    <col min="11273" max="11273" width="9.5703125" style="88" bestFit="1" customWidth="1"/>
    <col min="11274" max="11277" width="9.42578125" style="88" customWidth="1"/>
    <col min="11278" max="11278" width="10.5703125" style="88" bestFit="1" customWidth="1"/>
    <col min="11279" max="11279" width="10.42578125" style="88" customWidth="1"/>
    <col min="11280" max="11280" width="11.140625" style="88" customWidth="1"/>
    <col min="11281" max="11281" width="11" style="88" customWidth="1"/>
    <col min="11282" max="11282" width="10.85546875" style="88" customWidth="1"/>
    <col min="11283" max="11283" width="11.42578125" style="88" customWidth="1"/>
    <col min="11284" max="11521" width="9.140625" style="88"/>
    <col min="11522" max="11522" width="68.7109375" style="88" customWidth="1"/>
    <col min="11523" max="11523" width="8.42578125" style="88" bestFit="1" customWidth="1"/>
    <col min="11524" max="11524" width="15" style="88" bestFit="1" customWidth="1"/>
    <col min="11525" max="11526" width="6.85546875" style="88" bestFit="1" customWidth="1"/>
    <col min="11527" max="11527" width="2" style="88" customWidth="1"/>
    <col min="11528" max="11528" width="10.42578125" style="88" customWidth="1"/>
    <col min="11529" max="11529" width="9.5703125" style="88" bestFit="1" customWidth="1"/>
    <col min="11530" max="11533" width="9.42578125" style="88" customWidth="1"/>
    <col min="11534" max="11534" width="10.5703125" style="88" bestFit="1" customWidth="1"/>
    <col min="11535" max="11535" width="10.42578125" style="88" customWidth="1"/>
    <col min="11536" max="11536" width="11.140625" style="88" customWidth="1"/>
    <col min="11537" max="11537" width="11" style="88" customWidth="1"/>
    <col min="11538" max="11538" width="10.85546875" style="88" customWidth="1"/>
    <col min="11539" max="11539" width="11.42578125" style="88" customWidth="1"/>
    <col min="11540" max="11777" width="9.140625" style="88"/>
    <col min="11778" max="11778" width="68.7109375" style="88" customWidth="1"/>
    <col min="11779" max="11779" width="8.42578125" style="88" bestFit="1" customWidth="1"/>
    <col min="11780" max="11780" width="15" style="88" bestFit="1" customWidth="1"/>
    <col min="11781" max="11782" width="6.85546875" style="88" bestFit="1" customWidth="1"/>
    <col min="11783" max="11783" width="2" style="88" customWidth="1"/>
    <col min="11784" max="11784" width="10.42578125" style="88" customWidth="1"/>
    <col min="11785" max="11785" width="9.5703125" style="88" bestFit="1" customWidth="1"/>
    <col min="11786" max="11789" width="9.42578125" style="88" customWidth="1"/>
    <col min="11790" max="11790" width="10.5703125" style="88" bestFit="1" customWidth="1"/>
    <col min="11791" max="11791" width="10.42578125" style="88" customWidth="1"/>
    <col min="11792" max="11792" width="11.140625" style="88" customWidth="1"/>
    <col min="11793" max="11793" width="11" style="88" customWidth="1"/>
    <col min="11794" max="11794" width="10.85546875" style="88" customWidth="1"/>
    <col min="11795" max="11795" width="11.42578125" style="88" customWidth="1"/>
    <col min="11796" max="12033" width="9.140625" style="88"/>
    <col min="12034" max="12034" width="68.7109375" style="88" customWidth="1"/>
    <col min="12035" max="12035" width="8.42578125" style="88" bestFit="1" customWidth="1"/>
    <col min="12036" max="12036" width="15" style="88" bestFit="1" customWidth="1"/>
    <col min="12037" max="12038" width="6.85546875" style="88" bestFit="1" customWidth="1"/>
    <col min="12039" max="12039" width="2" style="88" customWidth="1"/>
    <col min="12040" max="12040" width="10.42578125" style="88" customWidth="1"/>
    <col min="12041" max="12041" width="9.5703125" style="88" bestFit="1" customWidth="1"/>
    <col min="12042" max="12045" width="9.42578125" style="88" customWidth="1"/>
    <col min="12046" max="12046" width="10.5703125" style="88" bestFit="1" customWidth="1"/>
    <col min="12047" max="12047" width="10.42578125" style="88" customWidth="1"/>
    <col min="12048" max="12048" width="11.140625" style="88" customWidth="1"/>
    <col min="12049" max="12049" width="11" style="88" customWidth="1"/>
    <col min="12050" max="12050" width="10.85546875" style="88" customWidth="1"/>
    <col min="12051" max="12051" width="11.42578125" style="88" customWidth="1"/>
    <col min="12052" max="12289" width="9.140625" style="88"/>
    <col min="12290" max="12290" width="68.7109375" style="88" customWidth="1"/>
    <col min="12291" max="12291" width="8.42578125" style="88" bestFit="1" customWidth="1"/>
    <col min="12292" max="12292" width="15" style="88" bestFit="1" customWidth="1"/>
    <col min="12293" max="12294" width="6.85546875" style="88" bestFit="1" customWidth="1"/>
    <col min="12295" max="12295" width="2" style="88" customWidth="1"/>
    <col min="12296" max="12296" width="10.42578125" style="88" customWidth="1"/>
    <col min="12297" max="12297" width="9.5703125" style="88" bestFit="1" customWidth="1"/>
    <col min="12298" max="12301" width="9.42578125" style="88" customWidth="1"/>
    <col min="12302" max="12302" width="10.5703125" style="88" bestFit="1" customWidth="1"/>
    <col min="12303" max="12303" width="10.42578125" style="88" customWidth="1"/>
    <col min="12304" max="12304" width="11.140625" style="88" customWidth="1"/>
    <col min="12305" max="12305" width="11" style="88" customWidth="1"/>
    <col min="12306" max="12306" width="10.85546875" style="88" customWidth="1"/>
    <col min="12307" max="12307" width="11.42578125" style="88" customWidth="1"/>
    <col min="12308" max="12545" width="9.140625" style="88"/>
    <col min="12546" max="12546" width="68.7109375" style="88" customWidth="1"/>
    <col min="12547" max="12547" width="8.42578125" style="88" bestFit="1" customWidth="1"/>
    <col min="12548" max="12548" width="15" style="88" bestFit="1" customWidth="1"/>
    <col min="12549" max="12550" width="6.85546875" style="88" bestFit="1" customWidth="1"/>
    <col min="12551" max="12551" width="2" style="88" customWidth="1"/>
    <col min="12552" max="12552" width="10.42578125" style="88" customWidth="1"/>
    <col min="12553" max="12553" width="9.5703125" style="88" bestFit="1" customWidth="1"/>
    <col min="12554" max="12557" width="9.42578125" style="88" customWidth="1"/>
    <col min="12558" max="12558" width="10.5703125" style="88" bestFit="1" customWidth="1"/>
    <col min="12559" max="12559" width="10.42578125" style="88" customWidth="1"/>
    <col min="12560" max="12560" width="11.140625" style="88" customWidth="1"/>
    <col min="12561" max="12561" width="11" style="88" customWidth="1"/>
    <col min="12562" max="12562" width="10.85546875" style="88" customWidth="1"/>
    <col min="12563" max="12563" width="11.42578125" style="88" customWidth="1"/>
    <col min="12564" max="12801" width="9.140625" style="88"/>
    <col min="12802" max="12802" width="68.7109375" style="88" customWidth="1"/>
    <col min="12803" max="12803" width="8.42578125" style="88" bestFit="1" customWidth="1"/>
    <col min="12804" max="12804" width="15" style="88" bestFit="1" customWidth="1"/>
    <col min="12805" max="12806" width="6.85546875" style="88" bestFit="1" customWidth="1"/>
    <col min="12807" max="12807" width="2" style="88" customWidth="1"/>
    <col min="12808" max="12808" width="10.42578125" style="88" customWidth="1"/>
    <col min="12809" max="12809" width="9.5703125" style="88" bestFit="1" customWidth="1"/>
    <col min="12810" max="12813" width="9.42578125" style="88" customWidth="1"/>
    <col min="12814" max="12814" width="10.5703125" style="88" bestFit="1" customWidth="1"/>
    <col min="12815" max="12815" width="10.42578125" style="88" customWidth="1"/>
    <col min="12816" max="12816" width="11.140625" style="88" customWidth="1"/>
    <col min="12817" max="12817" width="11" style="88" customWidth="1"/>
    <col min="12818" max="12818" width="10.85546875" style="88" customWidth="1"/>
    <col min="12819" max="12819" width="11.42578125" style="88" customWidth="1"/>
    <col min="12820" max="13057" width="9.140625" style="88"/>
    <col min="13058" max="13058" width="68.7109375" style="88" customWidth="1"/>
    <col min="13059" max="13059" width="8.42578125" style="88" bestFit="1" customWidth="1"/>
    <col min="13060" max="13060" width="15" style="88" bestFit="1" customWidth="1"/>
    <col min="13061" max="13062" width="6.85546875" style="88" bestFit="1" customWidth="1"/>
    <col min="13063" max="13063" width="2" style="88" customWidth="1"/>
    <col min="13064" max="13064" width="10.42578125" style="88" customWidth="1"/>
    <col min="13065" max="13065" width="9.5703125" style="88" bestFit="1" customWidth="1"/>
    <col min="13066" max="13069" width="9.42578125" style="88" customWidth="1"/>
    <col min="13070" max="13070" width="10.5703125" style="88" bestFit="1" customWidth="1"/>
    <col min="13071" max="13071" width="10.42578125" style="88" customWidth="1"/>
    <col min="13072" max="13072" width="11.140625" style="88" customWidth="1"/>
    <col min="13073" max="13073" width="11" style="88" customWidth="1"/>
    <col min="13074" max="13074" width="10.85546875" style="88" customWidth="1"/>
    <col min="13075" max="13075" width="11.42578125" style="88" customWidth="1"/>
    <col min="13076" max="13313" width="9.140625" style="88"/>
    <col min="13314" max="13314" width="68.7109375" style="88" customWidth="1"/>
    <col min="13315" max="13315" width="8.42578125" style="88" bestFit="1" customWidth="1"/>
    <col min="13316" max="13316" width="15" style="88" bestFit="1" customWidth="1"/>
    <col min="13317" max="13318" width="6.85546875" style="88" bestFit="1" customWidth="1"/>
    <col min="13319" max="13319" width="2" style="88" customWidth="1"/>
    <col min="13320" max="13320" width="10.42578125" style="88" customWidth="1"/>
    <col min="13321" max="13321" width="9.5703125" style="88" bestFit="1" customWidth="1"/>
    <col min="13322" max="13325" width="9.42578125" style="88" customWidth="1"/>
    <col min="13326" max="13326" width="10.5703125" style="88" bestFit="1" customWidth="1"/>
    <col min="13327" max="13327" width="10.42578125" style="88" customWidth="1"/>
    <col min="13328" max="13328" width="11.140625" style="88" customWidth="1"/>
    <col min="13329" max="13329" width="11" style="88" customWidth="1"/>
    <col min="13330" max="13330" width="10.85546875" style="88" customWidth="1"/>
    <col min="13331" max="13331" width="11.42578125" style="88" customWidth="1"/>
    <col min="13332" max="13569" width="9.140625" style="88"/>
    <col min="13570" max="13570" width="68.7109375" style="88" customWidth="1"/>
    <col min="13571" max="13571" width="8.42578125" style="88" bestFit="1" customWidth="1"/>
    <col min="13572" max="13572" width="15" style="88" bestFit="1" customWidth="1"/>
    <col min="13573" max="13574" width="6.85546875" style="88" bestFit="1" customWidth="1"/>
    <col min="13575" max="13575" width="2" style="88" customWidth="1"/>
    <col min="13576" max="13576" width="10.42578125" style="88" customWidth="1"/>
    <col min="13577" max="13577" width="9.5703125" style="88" bestFit="1" customWidth="1"/>
    <col min="13578" max="13581" width="9.42578125" style="88" customWidth="1"/>
    <col min="13582" max="13582" width="10.5703125" style="88" bestFit="1" customWidth="1"/>
    <col min="13583" max="13583" width="10.42578125" style="88" customWidth="1"/>
    <col min="13584" max="13584" width="11.140625" style="88" customWidth="1"/>
    <col min="13585" max="13585" width="11" style="88" customWidth="1"/>
    <col min="13586" max="13586" width="10.85546875" style="88" customWidth="1"/>
    <col min="13587" max="13587" width="11.42578125" style="88" customWidth="1"/>
    <col min="13588" max="13825" width="9.140625" style="88"/>
    <col min="13826" max="13826" width="68.7109375" style="88" customWidth="1"/>
    <col min="13827" max="13827" width="8.42578125" style="88" bestFit="1" customWidth="1"/>
    <col min="13828" max="13828" width="15" style="88" bestFit="1" customWidth="1"/>
    <col min="13829" max="13830" width="6.85546875" style="88" bestFit="1" customWidth="1"/>
    <col min="13831" max="13831" width="2" style="88" customWidth="1"/>
    <col min="13832" max="13832" width="10.42578125" style="88" customWidth="1"/>
    <col min="13833" max="13833" width="9.5703125" style="88" bestFit="1" customWidth="1"/>
    <col min="13834" max="13837" width="9.42578125" style="88" customWidth="1"/>
    <col min="13838" max="13838" width="10.5703125" style="88" bestFit="1" customWidth="1"/>
    <col min="13839" max="13839" width="10.42578125" style="88" customWidth="1"/>
    <col min="13840" max="13840" width="11.140625" style="88" customWidth="1"/>
    <col min="13841" max="13841" width="11" style="88" customWidth="1"/>
    <col min="13842" max="13842" width="10.85546875" style="88" customWidth="1"/>
    <col min="13843" max="13843" width="11.42578125" style="88" customWidth="1"/>
    <col min="13844" max="14081" width="9.140625" style="88"/>
    <col min="14082" max="14082" width="68.7109375" style="88" customWidth="1"/>
    <col min="14083" max="14083" width="8.42578125" style="88" bestFit="1" customWidth="1"/>
    <col min="14084" max="14084" width="15" style="88" bestFit="1" customWidth="1"/>
    <col min="14085" max="14086" width="6.85546875" style="88" bestFit="1" customWidth="1"/>
    <col min="14087" max="14087" width="2" style="88" customWidth="1"/>
    <col min="14088" max="14088" width="10.42578125" style="88" customWidth="1"/>
    <col min="14089" max="14089" width="9.5703125" style="88" bestFit="1" customWidth="1"/>
    <col min="14090" max="14093" width="9.42578125" style="88" customWidth="1"/>
    <col min="14094" max="14094" width="10.5703125" style="88" bestFit="1" customWidth="1"/>
    <col min="14095" max="14095" width="10.42578125" style="88" customWidth="1"/>
    <col min="14096" max="14096" width="11.140625" style="88" customWidth="1"/>
    <col min="14097" max="14097" width="11" style="88" customWidth="1"/>
    <col min="14098" max="14098" width="10.85546875" style="88" customWidth="1"/>
    <col min="14099" max="14099" width="11.42578125" style="88" customWidth="1"/>
    <col min="14100" max="14337" width="9.140625" style="88"/>
    <col min="14338" max="14338" width="68.7109375" style="88" customWidth="1"/>
    <col min="14339" max="14339" width="8.42578125" style="88" bestFit="1" customWidth="1"/>
    <col min="14340" max="14340" width="15" style="88" bestFit="1" customWidth="1"/>
    <col min="14341" max="14342" width="6.85546875" style="88" bestFit="1" customWidth="1"/>
    <col min="14343" max="14343" width="2" style="88" customWidth="1"/>
    <col min="14344" max="14344" width="10.42578125" style="88" customWidth="1"/>
    <col min="14345" max="14345" width="9.5703125" style="88" bestFit="1" customWidth="1"/>
    <col min="14346" max="14349" width="9.42578125" style="88" customWidth="1"/>
    <col min="14350" max="14350" width="10.5703125" style="88" bestFit="1" customWidth="1"/>
    <col min="14351" max="14351" width="10.42578125" style="88" customWidth="1"/>
    <col min="14352" max="14352" width="11.140625" style="88" customWidth="1"/>
    <col min="14353" max="14353" width="11" style="88" customWidth="1"/>
    <col min="14354" max="14354" width="10.85546875" style="88" customWidth="1"/>
    <col min="14355" max="14355" width="11.42578125" style="88" customWidth="1"/>
    <col min="14356" max="14593" width="9.140625" style="88"/>
    <col min="14594" max="14594" width="68.7109375" style="88" customWidth="1"/>
    <col min="14595" max="14595" width="8.42578125" style="88" bestFit="1" customWidth="1"/>
    <col min="14596" max="14596" width="15" style="88" bestFit="1" customWidth="1"/>
    <col min="14597" max="14598" width="6.85546875" style="88" bestFit="1" customWidth="1"/>
    <col min="14599" max="14599" width="2" style="88" customWidth="1"/>
    <col min="14600" max="14600" width="10.42578125" style="88" customWidth="1"/>
    <col min="14601" max="14601" width="9.5703125" style="88" bestFit="1" customWidth="1"/>
    <col min="14602" max="14605" width="9.42578125" style="88" customWidth="1"/>
    <col min="14606" max="14606" width="10.5703125" style="88" bestFit="1" customWidth="1"/>
    <col min="14607" max="14607" width="10.42578125" style="88" customWidth="1"/>
    <col min="14608" max="14608" width="11.140625" style="88" customWidth="1"/>
    <col min="14609" max="14609" width="11" style="88" customWidth="1"/>
    <col min="14610" max="14610" width="10.85546875" style="88" customWidth="1"/>
    <col min="14611" max="14611" width="11.42578125" style="88" customWidth="1"/>
    <col min="14612" max="14849" width="9.140625" style="88"/>
    <col min="14850" max="14850" width="68.7109375" style="88" customWidth="1"/>
    <col min="14851" max="14851" width="8.42578125" style="88" bestFit="1" customWidth="1"/>
    <col min="14852" max="14852" width="15" style="88" bestFit="1" customWidth="1"/>
    <col min="14853" max="14854" width="6.85546875" style="88" bestFit="1" customWidth="1"/>
    <col min="14855" max="14855" width="2" style="88" customWidth="1"/>
    <col min="14856" max="14856" width="10.42578125" style="88" customWidth="1"/>
    <col min="14857" max="14857" width="9.5703125" style="88" bestFit="1" customWidth="1"/>
    <col min="14858" max="14861" width="9.42578125" style="88" customWidth="1"/>
    <col min="14862" max="14862" width="10.5703125" style="88" bestFit="1" customWidth="1"/>
    <col min="14863" max="14863" width="10.42578125" style="88" customWidth="1"/>
    <col min="14864" max="14864" width="11.140625" style="88" customWidth="1"/>
    <col min="14865" max="14865" width="11" style="88" customWidth="1"/>
    <col min="14866" max="14866" width="10.85546875" style="88" customWidth="1"/>
    <col min="14867" max="14867" width="11.42578125" style="88" customWidth="1"/>
    <col min="14868" max="15105" width="9.140625" style="88"/>
    <col min="15106" max="15106" width="68.7109375" style="88" customWidth="1"/>
    <col min="15107" max="15107" width="8.42578125" style="88" bestFit="1" customWidth="1"/>
    <col min="15108" max="15108" width="15" style="88" bestFit="1" customWidth="1"/>
    <col min="15109" max="15110" width="6.85546875" style="88" bestFit="1" customWidth="1"/>
    <col min="15111" max="15111" width="2" style="88" customWidth="1"/>
    <col min="15112" max="15112" width="10.42578125" style="88" customWidth="1"/>
    <col min="15113" max="15113" width="9.5703125" style="88" bestFit="1" customWidth="1"/>
    <col min="15114" max="15117" width="9.42578125" style="88" customWidth="1"/>
    <col min="15118" max="15118" width="10.5703125" style="88" bestFit="1" customWidth="1"/>
    <col min="15119" max="15119" width="10.42578125" style="88" customWidth="1"/>
    <col min="15120" max="15120" width="11.140625" style="88" customWidth="1"/>
    <col min="15121" max="15121" width="11" style="88" customWidth="1"/>
    <col min="15122" max="15122" width="10.85546875" style="88" customWidth="1"/>
    <col min="15123" max="15123" width="11.42578125" style="88" customWidth="1"/>
    <col min="15124" max="15361" width="9.140625" style="88"/>
    <col min="15362" max="15362" width="68.7109375" style="88" customWidth="1"/>
    <col min="15363" max="15363" width="8.42578125" style="88" bestFit="1" customWidth="1"/>
    <col min="15364" max="15364" width="15" style="88" bestFit="1" customWidth="1"/>
    <col min="15365" max="15366" width="6.85546875" style="88" bestFit="1" customWidth="1"/>
    <col min="15367" max="15367" width="2" style="88" customWidth="1"/>
    <col min="15368" max="15368" width="10.42578125" style="88" customWidth="1"/>
    <col min="15369" max="15369" width="9.5703125" style="88" bestFit="1" customWidth="1"/>
    <col min="15370" max="15373" width="9.42578125" style="88" customWidth="1"/>
    <col min="15374" max="15374" width="10.5703125" style="88" bestFit="1" customWidth="1"/>
    <col min="15375" max="15375" width="10.42578125" style="88" customWidth="1"/>
    <col min="15376" max="15376" width="11.140625" style="88" customWidth="1"/>
    <col min="15377" max="15377" width="11" style="88" customWidth="1"/>
    <col min="15378" max="15378" width="10.85546875" style="88" customWidth="1"/>
    <col min="15379" max="15379" width="11.42578125" style="88" customWidth="1"/>
    <col min="15380" max="15617" width="9.140625" style="88"/>
    <col min="15618" max="15618" width="68.7109375" style="88" customWidth="1"/>
    <col min="15619" max="15619" width="8.42578125" style="88" bestFit="1" customWidth="1"/>
    <col min="15620" max="15620" width="15" style="88" bestFit="1" customWidth="1"/>
    <col min="15621" max="15622" width="6.85546875" style="88" bestFit="1" customWidth="1"/>
    <col min="15623" max="15623" width="2" style="88" customWidth="1"/>
    <col min="15624" max="15624" width="10.42578125" style="88" customWidth="1"/>
    <col min="15625" max="15625" width="9.5703125" style="88" bestFit="1" customWidth="1"/>
    <col min="15626" max="15629" width="9.42578125" style="88" customWidth="1"/>
    <col min="15630" max="15630" width="10.5703125" style="88" bestFit="1" customWidth="1"/>
    <col min="15631" max="15631" width="10.42578125" style="88" customWidth="1"/>
    <col min="15632" max="15632" width="11.140625" style="88" customWidth="1"/>
    <col min="15633" max="15633" width="11" style="88" customWidth="1"/>
    <col min="15634" max="15634" width="10.85546875" style="88" customWidth="1"/>
    <col min="15635" max="15635" width="11.42578125" style="88" customWidth="1"/>
    <col min="15636" max="15873" width="9.140625" style="88"/>
    <col min="15874" max="15874" width="68.7109375" style="88" customWidth="1"/>
    <col min="15875" max="15875" width="8.42578125" style="88" bestFit="1" customWidth="1"/>
    <col min="15876" max="15876" width="15" style="88" bestFit="1" customWidth="1"/>
    <col min="15877" max="15878" width="6.85546875" style="88" bestFit="1" customWidth="1"/>
    <col min="15879" max="15879" width="2" style="88" customWidth="1"/>
    <col min="15880" max="15880" width="10.42578125" style="88" customWidth="1"/>
    <col min="15881" max="15881" width="9.5703125" style="88" bestFit="1" customWidth="1"/>
    <col min="15882" max="15885" width="9.42578125" style="88" customWidth="1"/>
    <col min="15886" max="15886" width="10.5703125" style="88" bestFit="1" customWidth="1"/>
    <col min="15887" max="15887" width="10.42578125" style="88" customWidth="1"/>
    <col min="15888" max="15888" width="11.140625" style="88" customWidth="1"/>
    <col min="15889" max="15889" width="11" style="88" customWidth="1"/>
    <col min="15890" max="15890" width="10.85546875" style="88" customWidth="1"/>
    <col min="15891" max="15891" width="11.42578125" style="88" customWidth="1"/>
    <col min="15892" max="16129" width="9.140625" style="88"/>
    <col min="16130" max="16130" width="68.7109375" style="88" customWidth="1"/>
    <col min="16131" max="16131" width="8.42578125" style="88" bestFit="1" customWidth="1"/>
    <col min="16132" max="16132" width="15" style="88" bestFit="1" customWidth="1"/>
    <col min="16133" max="16134" width="6.85546875" style="88" bestFit="1" customWidth="1"/>
    <col min="16135" max="16135" width="2" style="88" customWidth="1"/>
    <col min="16136" max="16136" width="10.42578125" style="88" customWidth="1"/>
    <col min="16137" max="16137" width="9.5703125" style="88" bestFit="1" customWidth="1"/>
    <col min="16138" max="16141" width="9.42578125" style="88" customWidth="1"/>
    <col min="16142" max="16142" width="10.5703125" style="88" bestFit="1" customWidth="1"/>
    <col min="16143" max="16143" width="10.42578125" style="88" customWidth="1"/>
    <col min="16144" max="16144" width="11.140625" style="88" customWidth="1"/>
    <col min="16145" max="16145" width="11" style="88" customWidth="1"/>
    <col min="16146" max="16146" width="10.85546875" style="88" customWidth="1"/>
    <col min="16147" max="16147" width="11.42578125" style="88" customWidth="1"/>
    <col min="16148" max="16384" width="9.140625" style="88"/>
  </cols>
  <sheetData>
    <row r="1" spans="1:19" ht="15.75">
      <c r="A1" s="1323" t="s">
        <v>213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95"/>
      <c r="C2" s="95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08"/>
      <c r="C3" s="109" t="s">
        <v>87</v>
      </c>
      <c r="D3" s="172"/>
      <c r="E3" s="172"/>
      <c r="F3" s="173"/>
      <c r="G3" s="112"/>
      <c r="H3" s="1319" t="s">
        <v>263</v>
      </c>
      <c r="I3" s="1319"/>
      <c r="J3" s="1319"/>
      <c r="K3" s="1319"/>
      <c r="L3" s="1319"/>
      <c r="M3" s="1319"/>
      <c r="N3" s="1320" t="s">
        <v>264</v>
      </c>
      <c r="O3" s="1320"/>
      <c r="P3" s="1320"/>
      <c r="Q3" s="1320"/>
      <c r="R3" s="1320"/>
      <c r="S3" s="1320"/>
    </row>
    <row r="4" spans="1:19">
      <c r="A4" s="174" t="s">
        <v>88</v>
      </c>
      <c r="B4" s="114" t="s">
        <v>89</v>
      </c>
      <c r="C4" s="11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120" t="s">
        <v>94</v>
      </c>
      <c r="C5" s="121" t="s">
        <v>95</v>
      </c>
      <c r="D5" s="122" t="s">
        <v>96</v>
      </c>
      <c r="E5" s="122" t="s">
        <v>111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78" t="s">
        <v>99</v>
      </c>
      <c r="C6" s="179"/>
      <c r="D6" s="180"/>
      <c r="E6" s="180"/>
      <c r="F6" s="181"/>
      <c r="G6" s="130"/>
      <c r="H6" s="182"/>
      <c r="I6" s="182"/>
      <c r="J6" s="182"/>
      <c r="K6" s="182"/>
      <c r="L6" s="182"/>
      <c r="M6" s="182"/>
      <c r="N6" s="92"/>
      <c r="O6" s="92"/>
      <c r="P6" s="92"/>
      <c r="Q6" s="92"/>
      <c r="R6" s="92"/>
      <c r="S6" s="92"/>
    </row>
    <row r="7" spans="1:19">
      <c r="A7" s="92"/>
      <c r="B7" s="183"/>
      <c r="C7" s="128"/>
      <c r="D7" s="183"/>
      <c r="E7" s="183"/>
      <c r="F7" s="179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83" t="s">
        <v>206</v>
      </c>
      <c r="C8" s="557">
        <v>0</v>
      </c>
      <c r="D8" s="132" t="str">
        <f>Inputs!$D$82</f>
        <v>Support staff</v>
      </c>
      <c r="E8" s="183">
        <v>1</v>
      </c>
      <c r="F8" s="179">
        <f>E8*C8</f>
        <v>0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246">
        <f t="shared" ref="N8:S8" si="0">H8*$F8</f>
        <v>0</v>
      </c>
      <c r="O8" s="246">
        <f t="shared" si="0"/>
        <v>0</v>
      </c>
      <c r="P8" s="246">
        <f t="shared" si="0"/>
        <v>0</v>
      </c>
      <c r="Q8" s="246">
        <f t="shared" si="0"/>
        <v>0</v>
      </c>
      <c r="R8" s="246">
        <f t="shared" si="0"/>
        <v>0</v>
      </c>
      <c r="S8" s="246">
        <f t="shared" si="0"/>
        <v>0</v>
      </c>
    </row>
    <row r="9" spans="1:19">
      <c r="A9" s="184"/>
      <c r="B9" s="183"/>
      <c r="C9" s="557"/>
      <c r="D9" s="183"/>
      <c r="E9" s="183"/>
      <c r="F9" s="179"/>
      <c r="G9" s="133"/>
      <c r="H9" s="134"/>
      <c r="I9" s="134"/>
      <c r="J9" s="134"/>
      <c r="K9" s="134"/>
      <c r="L9" s="134"/>
      <c r="M9" s="134"/>
      <c r="N9" s="246"/>
      <c r="O9" s="246"/>
      <c r="P9" s="246"/>
      <c r="Q9" s="246"/>
      <c r="R9" s="246"/>
      <c r="S9" s="246"/>
    </row>
    <row r="10" spans="1:19">
      <c r="A10" s="184">
        <v>1.2</v>
      </c>
      <c r="B10" s="183" t="s">
        <v>207</v>
      </c>
      <c r="C10" s="557">
        <v>4.129793510324483E-2</v>
      </c>
      <c r="D10" s="132" t="str">
        <f>Inputs!$D$82</f>
        <v>Support staff</v>
      </c>
      <c r="E10" s="183">
        <v>1</v>
      </c>
      <c r="F10" s="179">
        <f>E10*C10</f>
        <v>4.129793510324483E-2</v>
      </c>
      <c r="G10" s="133"/>
      <c r="H10" s="137">
        <f>Inputs!L$82</f>
        <v>68.441017362959727</v>
      </c>
      <c r="I10" s="137">
        <f>Inputs!M$82</f>
        <v>69.791189569063036</v>
      </c>
      <c r="J10" s="137">
        <f>Inputs!N$82</f>
        <v>71.02222509185215</v>
      </c>
      <c r="K10" s="137">
        <f>Inputs!O$82</f>
        <v>72.274974651437702</v>
      </c>
      <c r="L10" s="137">
        <f>Inputs!P$82</f>
        <v>73.549821258208297</v>
      </c>
      <c r="M10" s="137">
        <f>Inputs!Q$82</f>
        <v>74.847154678410959</v>
      </c>
      <c r="N10" s="203">
        <f t="shared" ref="N10:S10" si="1">H10*$F10</f>
        <v>2.8264726934555635</v>
      </c>
      <c r="O10" s="203">
        <f t="shared" si="1"/>
        <v>2.8822320176014227</v>
      </c>
      <c r="P10" s="203">
        <f t="shared" si="1"/>
        <v>2.9330712427313568</v>
      </c>
      <c r="Q10" s="203">
        <f t="shared" si="1"/>
        <v>2.9848072127437395</v>
      </c>
      <c r="R10" s="203">
        <f t="shared" si="1"/>
        <v>3.0374557451767434</v>
      </c>
      <c r="S10" s="203">
        <f t="shared" si="1"/>
        <v>3.0910329365715437</v>
      </c>
    </row>
    <row r="11" spans="1:19">
      <c r="A11" s="184"/>
      <c r="B11" s="183" t="s">
        <v>112</v>
      </c>
      <c r="C11" s="557"/>
      <c r="D11" s="183"/>
      <c r="E11" s="183"/>
      <c r="F11" s="179"/>
      <c r="G11" s="133"/>
      <c r="H11" s="134"/>
      <c r="I11" s="134"/>
      <c r="J11" s="134"/>
      <c r="K11" s="134"/>
      <c r="L11" s="134"/>
      <c r="M11" s="134"/>
      <c r="N11" s="246"/>
      <c r="O11" s="246"/>
      <c r="P11" s="246"/>
      <c r="Q11" s="246"/>
      <c r="R11" s="246"/>
      <c r="S11" s="246"/>
    </row>
    <row r="12" spans="1:19">
      <c r="A12" s="184"/>
      <c r="B12" s="183"/>
      <c r="C12" s="557"/>
      <c r="D12" s="183"/>
      <c r="E12" s="183"/>
      <c r="F12" s="179"/>
      <c r="G12" s="133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S12" s="246"/>
    </row>
    <row r="13" spans="1:19">
      <c r="A13" s="184">
        <v>1.3</v>
      </c>
      <c r="B13" s="183" t="s">
        <v>113</v>
      </c>
      <c r="C13" s="557">
        <v>0.10530973451327431</v>
      </c>
      <c r="D13" s="132" t="str">
        <f>Inputs!$D$82</f>
        <v>Support staff</v>
      </c>
      <c r="E13" s="183">
        <v>1</v>
      </c>
      <c r="F13" s="179">
        <f>E13*C13</f>
        <v>0.10530973451327431</v>
      </c>
      <c r="G13" s="133"/>
      <c r="H13" s="137">
        <f>Inputs!L$82</f>
        <v>68.441017362959727</v>
      </c>
      <c r="I13" s="137">
        <f>Inputs!M$82</f>
        <v>69.791189569063036</v>
      </c>
      <c r="J13" s="137">
        <f>Inputs!N$82</f>
        <v>71.02222509185215</v>
      </c>
      <c r="K13" s="137">
        <f>Inputs!O$82</f>
        <v>72.274974651437702</v>
      </c>
      <c r="L13" s="137">
        <f>Inputs!P$82</f>
        <v>73.549821258208297</v>
      </c>
      <c r="M13" s="137">
        <f>Inputs!Q$82</f>
        <v>74.847154678410959</v>
      </c>
      <c r="N13" s="246">
        <f t="shared" ref="N13:S13" si="2">H13*$F13</f>
        <v>7.2075053683116863</v>
      </c>
      <c r="O13" s="246">
        <f t="shared" si="2"/>
        <v>7.3496916448836282</v>
      </c>
      <c r="P13" s="246">
        <f t="shared" si="2"/>
        <v>7.4793316689649592</v>
      </c>
      <c r="Q13" s="246">
        <f t="shared" si="2"/>
        <v>7.6112583924965351</v>
      </c>
      <c r="R13" s="246">
        <f t="shared" si="2"/>
        <v>7.7455121502006952</v>
      </c>
      <c r="S13" s="246">
        <f t="shared" si="2"/>
        <v>7.8821339882574355</v>
      </c>
    </row>
    <row r="14" spans="1:19">
      <c r="A14" s="184"/>
      <c r="B14" s="183" t="s">
        <v>114</v>
      </c>
      <c r="C14" s="557"/>
      <c r="D14" s="183"/>
      <c r="E14" s="183"/>
      <c r="F14" s="179"/>
      <c r="G14" s="133"/>
      <c r="H14" s="246"/>
      <c r="I14" s="246"/>
      <c r="J14" s="246"/>
      <c r="K14" s="246"/>
      <c r="L14" s="246"/>
      <c r="M14" s="246"/>
      <c r="N14" s="246"/>
      <c r="O14" s="246"/>
      <c r="P14" s="246"/>
      <c r="Q14" s="246"/>
      <c r="R14" s="246"/>
      <c r="S14" s="246"/>
    </row>
    <row r="15" spans="1:19">
      <c r="A15" s="184"/>
      <c r="B15" s="183"/>
      <c r="C15" s="557"/>
      <c r="D15" s="183"/>
      <c r="E15" s="183"/>
      <c r="F15" s="179"/>
      <c r="G15" s="133"/>
      <c r="H15" s="134"/>
      <c r="I15" s="134"/>
      <c r="J15" s="134"/>
      <c r="K15" s="134"/>
      <c r="L15" s="134"/>
      <c r="M15" s="134"/>
      <c r="N15" s="246"/>
      <c r="O15" s="246"/>
      <c r="P15" s="246"/>
      <c r="Q15" s="246"/>
      <c r="R15" s="246"/>
      <c r="S15" s="246"/>
    </row>
    <row r="16" spans="1:19">
      <c r="A16" s="184">
        <v>1.4</v>
      </c>
      <c r="B16" s="183" t="s">
        <v>115</v>
      </c>
      <c r="C16" s="557">
        <v>0.10530973451327431</v>
      </c>
      <c r="D16" s="132" t="str">
        <f>Inputs!$D$82</f>
        <v>Support staff</v>
      </c>
      <c r="E16" s="183">
        <v>1</v>
      </c>
      <c r="F16" s="179">
        <f>E16*C16</f>
        <v>0.10530973451327431</v>
      </c>
      <c r="G16" s="133"/>
      <c r="H16" s="137">
        <f>Inputs!L$82</f>
        <v>68.441017362959727</v>
      </c>
      <c r="I16" s="137">
        <f>Inputs!M$82</f>
        <v>69.791189569063036</v>
      </c>
      <c r="J16" s="137">
        <f>Inputs!N$82</f>
        <v>71.02222509185215</v>
      </c>
      <c r="K16" s="137">
        <f>Inputs!O$82</f>
        <v>72.274974651437702</v>
      </c>
      <c r="L16" s="137">
        <f>Inputs!P$82</f>
        <v>73.549821258208297</v>
      </c>
      <c r="M16" s="137">
        <f>Inputs!Q$82</f>
        <v>74.847154678410959</v>
      </c>
      <c r="N16" s="246">
        <f t="shared" ref="N16:S16" si="3">H16*$F16</f>
        <v>7.2075053683116863</v>
      </c>
      <c r="O16" s="246">
        <f t="shared" si="3"/>
        <v>7.3496916448836282</v>
      </c>
      <c r="P16" s="246">
        <f t="shared" si="3"/>
        <v>7.4793316689649592</v>
      </c>
      <c r="Q16" s="246">
        <f t="shared" si="3"/>
        <v>7.6112583924965351</v>
      </c>
      <c r="R16" s="246">
        <f t="shared" si="3"/>
        <v>7.7455121502006952</v>
      </c>
      <c r="S16" s="246">
        <f t="shared" si="3"/>
        <v>7.8821339882574355</v>
      </c>
    </row>
    <row r="17" spans="1:19">
      <c r="A17" s="184"/>
      <c r="B17" s="183"/>
      <c r="C17" s="557"/>
      <c r="D17" s="183"/>
      <c r="E17" s="183"/>
      <c r="F17" s="179"/>
      <c r="G17" s="133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</row>
    <row r="18" spans="1:19">
      <c r="A18" s="184">
        <v>1.5</v>
      </c>
      <c r="B18" s="183" t="s">
        <v>116</v>
      </c>
      <c r="C18" s="557"/>
      <c r="D18" s="183"/>
      <c r="E18" s="183"/>
      <c r="F18" s="179"/>
      <c r="G18" s="133"/>
      <c r="H18" s="134"/>
      <c r="I18" s="134"/>
      <c r="J18" s="134"/>
      <c r="K18" s="134"/>
      <c r="L18" s="134"/>
      <c r="M18" s="134"/>
      <c r="N18" s="246"/>
      <c r="O18" s="246"/>
      <c r="P18" s="246"/>
      <c r="Q18" s="246"/>
      <c r="R18" s="246"/>
      <c r="S18" s="246"/>
    </row>
    <row r="19" spans="1:19">
      <c r="A19" s="184"/>
      <c r="B19" s="183" t="s">
        <v>117</v>
      </c>
      <c r="C19" s="557">
        <v>4.9557522123893805E-2</v>
      </c>
      <c r="D19" s="132" t="str">
        <f>Inputs!$D$82</f>
        <v>Support staff</v>
      </c>
      <c r="E19" s="183">
        <v>1</v>
      </c>
      <c r="F19" s="179">
        <f>E19*C19</f>
        <v>4.9557522123893805E-2</v>
      </c>
      <c r="G19" s="133"/>
      <c r="H19" s="137">
        <f>Inputs!L$82</f>
        <v>68.441017362959727</v>
      </c>
      <c r="I19" s="137">
        <f>Inputs!M$82</f>
        <v>69.791189569063036</v>
      </c>
      <c r="J19" s="137">
        <f>Inputs!N$82</f>
        <v>71.02222509185215</v>
      </c>
      <c r="K19" s="137">
        <f>Inputs!O$82</f>
        <v>72.274974651437702</v>
      </c>
      <c r="L19" s="137">
        <f>Inputs!P$82</f>
        <v>73.549821258208297</v>
      </c>
      <c r="M19" s="137">
        <f>Inputs!Q$82</f>
        <v>74.847154678410959</v>
      </c>
      <c r="N19" s="246">
        <f t="shared" ref="N19:S21" si="4">H19*$F19</f>
        <v>3.3917672321466767</v>
      </c>
      <c r="O19" s="246">
        <f t="shared" si="4"/>
        <v>3.4586784211217081</v>
      </c>
      <c r="P19" s="246">
        <f t="shared" si="4"/>
        <v>3.5196854912776288</v>
      </c>
      <c r="Q19" s="246">
        <f t="shared" si="4"/>
        <v>3.5817686552924877</v>
      </c>
      <c r="R19" s="246">
        <f t="shared" si="4"/>
        <v>3.6449468942120924</v>
      </c>
      <c r="S19" s="246">
        <f t="shared" si="4"/>
        <v>3.7092395238858527</v>
      </c>
    </row>
    <row r="20" spans="1:19">
      <c r="A20" s="184"/>
      <c r="B20" s="183" t="s">
        <v>118</v>
      </c>
      <c r="C20" s="557">
        <v>0.10530973451327431</v>
      </c>
      <c r="D20" s="132" t="str">
        <f>Inputs!$D$82</f>
        <v>Support staff</v>
      </c>
      <c r="E20" s="183">
        <v>1</v>
      </c>
      <c r="F20" s="179">
        <f>E20*C20</f>
        <v>0.10530973451327431</v>
      </c>
      <c r="G20" s="133"/>
      <c r="H20" s="137">
        <f>Inputs!L$82</f>
        <v>68.441017362959727</v>
      </c>
      <c r="I20" s="137">
        <f>Inputs!M$82</f>
        <v>69.791189569063036</v>
      </c>
      <c r="J20" s="137">
        <f>Inputs!N$82</f>
        <v>71.02222509185215</v>
      </c>
      <c r="K20" s="137">
        <f>Inputs!O$82</f>
        <v>72.274974651437702</v>
      </c>
      <c r="L20" s="137">
        <f>Inputs!P$82</f>
        <v>73.549821258208297</v>
      </c>
      <c r="M20" s="137">
        <f>Inputs!Q$82</f>
        <v>74.847154678410959</v>
      </c>
      <c r="N20" s="246">
        <f t="shared" si="4"/>
        <v>7.2075053683116863</v>
      </c>
      <c r="O20" s="246">
        <f t="shared" si="4"/>
        <v>7.3496916448836282</v>
      </c>
      <c r="P20" s="246">
        <f t="shared" si="4"/>
        <v>7.4793316689649592</v>
      </c>
      <c r="Q20" s="246">
        <f t="shared" si="4"/>
        <v>7.6112583924965351</v>
      </c>
      <c r="R20" s="246">
        <f t="shared" si="4"/>
        <v>7.7455121502006952</v>
      </c>
      <c r="S20" s="246">
        <f t="shared" si="4"/>
        <v>7.8821339882574355</v>
      </c>
    </row>
    <row r="21" spans="1:19">
      <c r="A21" s="184"/>
      <c r="B21" s="183" t="s">
        <v>119</v>
      </c>
      <c r="C21" s="557">
        <v>0.10530973451327431</v>
      </c>
      <c r="D21" s="132" t="str">
        <f>Inputs!$D$82</f>
        <v>Support staff</v>
      </c>
      <c r="E21" s="183">
        <v>1</v>
      </c>
      <c r="F21" s="179">
        <f>E21*C21</f>
        <v>0.10530973451327431</v>
      </c>
      <c r="G21" s="133"/>
      <c r="H21" s="137">
        <f>Inputs!L$82</f>
        <v>68.441017362959727</v>
      </c>
      <c r="I21" s="137">
        <f>Inputs!M$82</f>
        <v>69.791189569063036</v>
      </c>
      <c r="J21" s="137">
        <f>Inputs!N$82</f>
        <v>71.02222509185215</v>
      </c>
      <c r="K21" s="137">
        <f>Inputs!O$82</f>
        <v>72.274974651437702</v>
      </c>
      <c r="L21" s="137">
        <f>Inputs!P$82</f>
        <v>73.549821258208297</v>
      </c>
      <c r="M21" s="137">
        <f>Inputs!Q$82</f>
        <v>74.847154678410959</v>
      </c>
      <c r="N21" s="246">
        <f t="shared" si="4"/>
        <v>7.2075053683116863</v>
      </c>
      <c r="O21" s="246">
        <f t="shared" si="4"/>
        <v>7.3496916448836282</v>
      </c>
      <c r="P21" s="246">
        <f t="shared" si="4"/>
        <v>7.4793316689649592</v>
      </c>
      <c r="Q21" s="246">
        <f t="shared" si="4"/>
        <v>7.6112583924965351</v>
      </c>
      <c r="R21" s="246">
        <f t="shared" si="4"/>
        <v>7.7455121502006952</v>
      </c>
      <c r="S21" s="246">
        <f t="shared" si="4"/>
        <v>7.8821339882574355</v>
      </c>
    </row>
    <row r="22" spans="1:19">
      <c r="A22" s="184"/>
      <c r="B22" s="132"/>
      <c r="C22" s="200"/>
      <c r="D22" s="183"/>
      <c r="E22" s="183"/>
      <c r="F22" s="179"/>
      <c r="G22" s="133"/>
      <c r="H22" s="134"/>
      <c r="I22" s="134"/>
      <c r="J22" s="134"/>
      <c r="K22" s="134"/>
      <c r="L22" s="134"/>
      <c r="M22" s="134"/>
      <c r="N22" s="246"/>
      <c r="O22" s="246"/>
      <c r="P22" s="246"/>
      <c r="Q22" s="246"/>
      <c r="R22" s="246"/>
      <c r="S22" s="246"/>
    </row>
    <row r="23" spans="1:19">
      <c r="A23" s="92"/>
      <c r="B23" s="183"/>
      <c r="C23" s="128"/>
      <c r="D23" s="183"/>
      <c r="E23" s="183"/>
      <c r="F23" s="179"/>
      <c r="G23" s="133"/>
      <c r="H23" s="246"/>
      <c r="I23" s="246"/>
      <c r="J23" s="246"/>
      <c r="K23" s="246"/>
      <c r="L23" s="246"/>
      <c r="M23" s="246"/>
      <c r="N23" s="246"/>
      <c r="O23" s="246"/>
      <c r="P23" s="246"/>
      <c r="Q23" s="246"/>
      <c r="R23" s="246"/>
      <c r="S23" s="246"/>
    </row>
    <row r="24" spans="1:19">
      <c r="A24" s="94"/>
      <c r="B24" s="185" t="s">
        <v>44</v>
      </c>
      <c r="C24" s="186">
        <f>SUM(C6:C23)</f>
        <v>0.51209439528023593</v>
      </c>
      <c r="D24" s="240"/>
      <c r="E24" s="240"/>
      <c r="F24" s="186">
        <f>SUM(F6:F23)</f>
        <v>0.51209439528023593</v>
      </c>
      <c r="G24" s="247"/>
      <c r="H24" s="240"/>
      <c r="I24" s="240"/>
      <c r="J24" s="240"/>
      <c r="K24" s="240"/>
      <c r="L24" s="240"/>
      <c r="M24" s="240"/>
      <c r="N24" s="244">
        <f t="shared" ref="N24:S24" si="5">SUM(N8:N21)</f>
        <v>35.048261398848986</v>
      </c>
      <c r="O24" s="244">
        <f t="shared" si="5"/>
        <v>35.739677018257645</v>
      </c>
      <c r="P24" s="244">
        <f t="shared" si="5"/>
        <v>36.370083409868819</v>
      </c>
      <c r="Q24" s="244">
        <f t="shared" si="5"/>
        <v>37.011609438022369</v>
      </c>
      <c r="R24" s="244">
        <f t="shared" si="5"/>
        <v>37.664451240191617</v>
      </c>
      <c r="S24" s="244">
        <f t="shared" si="5"/>
        <v>38.328808413487138</v>
      </c>
    </row>
    <row r="25" spans="1:19">
      <c r="A25" s="92"/>
      <c r="B25" s="187" t="s">
        <v>103</v>
      </c>
      <c r="C25" s="128"/>
      <c r="D25" s="91"/>
      <c r="E25" s="183"/>
      <c r="F25" s="179"/>
      <c r="G25" s="133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</row>
    <row r="26" spans="1:19">
      <c r="A26" s="92"/>
      <c r="B26" s="183"/>
      <c r="C26" s="128"/>
      <c r="D26" s="92"/>
      <c r="E26" s="183"/>
      <c r="F26" s="179"/>
      <c r="G26" s="148"/>
      <c r="H26" s="151"/>
      <c r="I26" s="151"/>
      <c r="J26" s="151"/>
      <c r="K26" s="151"/>
      <c r="L26" s="151"/>
      <c r="M26" s="151"/>
      <c r="N26" s="248"/>
      <c r="O26" s="248"/>
      <c r="P26" s="248"/>
      <c r="Q26" s="248"/>
      <c r="R26" s="248"/>
      <c r="S26" s="248"/>
    </row>
    <row r="27" spans="1:19">
      <c r="A27" s="184">
        <v>2.1</v>
      </c>
      <c r="B27" s="183" t="s">
        <v>120</v>
      </c>
      <c r="C27" s="557">
        <v>0.66666666666666663</v>
      </c>
      <c r="D27" s="653" t="str">
        <f>Inputs!$D$81</f>
        <v>Skilled Electrical Worker AH</v>
      </c>
      <c r="E27" s="183">
        <v>1</v>
      </c>
      <c r="F27" s="179">
        <f>E27*C27</f>
        <v>0.66666666666666663</v>
      </c>
      <c r="G27" s="148"/>
      <c r="H27" s="246">
        <f>Inputs!L$81</f>
        <v>143.91156341859428</v>
      </c>
      <c r="I27" s="246">
        <f>Inputs!M$81</f>
        <v>146.75058306720953</v>
      </c>
      <c r="J27" s="246">
        <f>Inputs!N$81</f>
        <v>149.33909290435707</v>
      </c>
      <c r="K27" s="246">
        <f>Inputs!O$81</f>
        <v>151.97326104852442</v>
      </c>
      <c r="L27" s="246">
        <f>Inputs!P$81</f>
        <v>154.65389285921603</v>
      </c>
      <c r="M27" s="246">
        <f>Inputs!Q$81</f>
        <v>157.38180790154269</v>
      </c>
      <c r="N27" s="246">
        <f t="shared" ref="N27:S27" si="6">H27*$F27</f>
        <v>95.941042279062856</v>
      </c>
      <c r="O27" s="246">
        <f t="shared" si="6"/>
        <v>97.83372204480635</v>
      </c>
      <c r="P27" s="246">
        <f t="shared" si="6"/>
        <v>99.559395269571382</v>
      </c>
      <c r="Q27" s="246">
        <f t="shared" si="6"/>
        <v>101.31550736568295</v>
      </c>
      <c r="R27" s="246">
        <f t="shared" si="6"/>
        <v>103.10259523947735</v>
      </c>
      <c r="S27" s="246">
        <f t="shared" si="6"/>
        <v>104.92120526769511</v>
      </c>
    </row>
    <row r="28" spans="1:19">
      <c r="A28" s="184"/>
      <c r="B28" s="183"/>
      <c r="C28" s="128"/>
      <c r="D28" s="94"/>
      <c r="E28" s="183"/>
      <c r="F28" s="179"/>
      <c r="G28" s="148"/>
      <c r="H28" s="151"/>
      <c r="I28" s="151"/>
      <c r="J28" s="151"/>
      <c r="K28" s="151"/>
      <c r="L28" s="151"/>
      <c r="M28" s="151"/>
      <c r="N28" s="99"/>
      <c r="O28" s="99"/>
      <c r="P28" s="99"/>
      <c r="Q28" s="99"/>
      <c r="R28" s="99"/>
      <c r="S28" s="99"/>
    </row>
    <row r="29" spans="1:19">
      <c r="A29" s="190"/>
      <c r="B29" s="185" t="s">
        <v>44</v>
      </c>
      <c r="C29" s="186">
        <f>SUM(C25:C28)</f>
        <v>0.66666666666666663</v>
      </c>
      <c r="D29" s="240"/>
      <c r="E29" s="240"/>
      <c r="F29" s="186">
        <f>SUM(F25:F28)</f>
        <v>0.66666666666666663</v>
      </c>
      <c r="G29" s="247"/>
      <c r="H29" s="249"/>
      <c r="I29" s="249"/>
      <c r="J29" s="249"/>
      <c r="K29" s="249"/>
      <c r="L29" s="249"/>
      <c r="M29" s="249"/>
      <c r="N29" s="249">
        <f t="shared" ref="N29:S29" si="7">SUM(N27:N28)</f>
        <v>95.941042279062856</v>
      </c>
      <c r="O29" s="249">
        <f t="shared" si="7"/>
        <v>97.83372204480635</v>
      </c>
      <c r="P29" s="249">
        <f t="shared" si="7"/>
        <v>99.559395269571382</v>
      </c>
      <c r="Q29" s="249">
        <f t="shared" si="7"/>
        <v>101.31550736568295</v>
      </c>
      <c r="R29" s="249">
        <f t="shared" si="7"/>
        <v>103.10259523947735</v>
      </c>
      <c r="S29" s="249">
        <f t="shared" si="7"/>
        <v>104.92120526769511</v>
      </c>
    </row>
    <row r="30" spans="1:19">
      <c r="A30" s="184"/>
      <c r="B30" s="178" t="s">
        <v>104</v>
      </c>
      <c r="C30" s="128"/>
      <c r="D30" s="183"/>
      <c r="E30" s="183"/>
      <c r="F30" s="179"/>
      <c r="G30" s="148"/>
      <c r="H30" s="151"/>
      <c r="I30" s="151"/>
      <c r="J30" s="151"/>
      <c r="K30" s="151"/>
      <c r="L30" s="151"/>
      <c r="M30" s="151"/>
      <c r="N30" s="99"/>
      <c r="O30" s="99"/>
      <c r="P30" s="99"/>
      <c r="Q30" s="99"/>
      <c r="R30" s="99"/>
      <c r="S30" s="99"/>
    </row>
    <row r="31" spans="1:19">
      <c r="A31" s="92"/>
      <c r="B31" s="183"/>
      <c r="C31" s="128"/>
      <c r="D31" s="183"/>
      <c r="E31" s="183"/>
      <c r="F31" s="179"/>
      <c r="G31" s="148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  <c r="S31" s="246"/>
    </row>
    <row r="32" spans="1:19">
      <c r="A32" s="184">
        <v>3.1</v>
      </c>
      <c r="B32" s="183" t="s">
        <v>131</v>
      </c>
      <c r="C32" s="557">
        <v>0.08</v>
      </c>
      <c r="D32" s="653" t="str">
        <f>Inputs!$D$81</f>
        <v>Skilled Electrical Worker AH</v>
      </c>
      <c r="E32" s="183">
        <v>1</v>
      </c>
      <c r="F32" s="179">
        <f>E32*C32</f>
        <v>0.08</v>
      </c>
      <c r="G32" s="148"/>
      <c r="H32" s="246">
        <f>Inputs!L$81</f>
        <v>143.91156341859428</v>
      </c>
      <c r="I32" s="246">
        <f>Inputs!M$81</f>
        <v>146.75058306720953</v>
      </c>
      <c r="J32" s="246">
        <f>Inputs!N$81</f>
        <v>149.33909290435707</v>
      </c>
      <c r="K32" s="246">
        <f>Inputs!O$81</f>
        <v>151.97326104852442</v>
      </c>
      <c r="L32" s="246">
        <f>Inputs!P$81</f>
        <v>154.65389285921603</v>
      </c>
      <c r="M32" s="246">
        <f>Inputs!Q$81</f>
        <v>157.38180790154269</v>
      </c>
      <c r="N32" s="246">
        <f t="shared" ref="N32:S32" si="8">H32*$F32</f>
        <v>11.512925073487542</v>
      </c>
      <c r="O32" s="246">
        <f t="shared" si="8"/>
        <v>11.740046645376763</v>
      </c>
      <c r="P32" s="246">
        <f t="shared" si="8"/>
        <v>11.947127432348566</v>
      </c>
      <c r="Q32" s="246">
        <f t="shared" si="8"/>
        <v>12.157860883881954</v>
      </c>
      <c r="R32" s="246">
        <f t="shared" si="8"/>
        <v>12.372311428737282</v>
      </c>
      <c r="S32" s="246">
        <f t="shared" si="8"/>
        <v>12.590544632123414</v>
      </c>
    </row>
    <row r="33" spans="1:19">
      <c r="A33" s="92"/>
      <c r="B33" s="183"/>
      <c r="C33" s="557"/>
      <c r="D33" s="183"/>
      <c r="E33" s="183"/>
      <c r="F33" s="179"/>
      <c r="G33" s="148"/>
      <c r="H33" s="151"/>
      <c r="I33" s="151"/>
      <c r="J33" s="151"/>
      <c r="K33" s="151"/>
      <c r="L33" s="151"/>
      <c r="M33" s="151"/>
      <c r="N33" s="99"/>
      <c r="O33" s="99"/>
      <c r="P33" s="99"/>
      <c r="Q33" s="99"/>
      <c r="R33" s="99"/>
      <c r="S33" s="99"/>
    </row>
    <row r="34" spans="1:19">
      <c r="A34" s="184">
        <v>3.2</v>
      </c>
      <c r="B34" s="183" t="s">
        <v>123</v>
      </c>
      <c r="C34" s="557">
        <v>0.17</v>
      </c>
      <c r="D34" s="653" t="str">
        <f>Inputs!$D$81</f>
        <v>Skilled Electrical Worker AH</v>
      </c>
      <c r="E34" s="183">
        <v>1</v>
      </c>
      <c r="F34" s="179">
        <f>E34*C34</f>
        <v>0.17</v>
      </c>
      <c r="G34" s="148"/>
      <c r="H34" s="246">
        <f>Inputs!L$81</f>
        <v>143.91156341859428</v>
      </c>
      <c r="I34" s="246">
        <f>Inputs!M$81</f>
        <v>146.75058306720953</v>
      </c>
      <c r="J34" s="246">
        <f>Inputs!N$81</f>
        <v>149.33909290435707</v>
      </c>
      <c r="K34" s="246">
        <f>Inputs!O$81</f>
        <v>151.97326104852442</v>
      </c>
      <c r="L34" s="246">
        <f>Inputs!P$81</f>
        <v>154.65389285921603</v>
      </c>
      <c r="M34" s="246">
        <f>Inputs!Q$81</f>
        <v>157.38180790154269</v>
      </c>
      <c r="N34" s="246">
        <f t="shared" ref="N34:S34" si="9">H34*$F34</f>
        <v>24.46496578116103</v>
      </c>
      <c r="O34" s="246">
        <f t="shared" si="9"/>
        <v>24.947599121425622</v>
      </c>
      <c r="P34" s="246">
        <f t="shared" si="9"/>
        <v>25.387645793740706</v>
      </c>
      <c r="Q34" s="246">
        <f t="shared" si="9"/>
        <v>25.835454378249153</v>
      </c>
      <c r="R34" s="246">
        <f t="shared" si="9"/>
        <v>26.291161786066727</v>
      </c>
      <c r="S34" s="246">
        <f t="shared" si="9"/>
        <v>26.754907343262257</v>
      </c>
    </row>
    <row r="35" spans="1:19">
      <c r="A35" s="92"/>
      <c r="B35" s="183"/>
      <c r="C35" s="557"/>
      <c r="D35" s="183"/>
      <c r="E35" s="183"/>
      <c r="F35" s="179"/>
      <c r="G35" s="105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</row>
    <row r="36" spans="1:19">
      <c r="A36" s="184">
        <v>3.3</v>
      </c>
      <c r="B36" s="183" t="s">
        <v>124</v>
      </c>
      <c r="C36" s="557">
        <v>0.17</v>
      </c>
      <c r="D36" s="653" t="str">
        <f>Inputs!$D$81</f>
        <v>Skilled Electrical Worker AH</v>
      </c>
      <c r="E36" s="183">
        <v>1</v>
      </c>
      <c r="F36" s="179">
        <f>E36*C36</f>
        <v>0.17</v>
      </c>
      <c r="G36" s="148"/>
      <c r="H36" s="246">
        <f>Inputs!L$81</f>
        <v>143.91156341859428</v>
      </c>
      <c r="I36" s="246">
        <f>Inputs!M$81</f>
        <v>146.75058306720953</v>
      </c>
      <c r="J36" s="246">
        <f>Inputs!N$81</f>
        <v>149.33909290435707</v>
      </c>
      <c r="K36" s="246">
        <f>Inputs!O$81</f>
        <v>151.97326104852442</v>
      </c>
      <c r="L36" s="246">
        <f>Inputs!P$81</f>
        <v>154.65389285921603</v>
      </c>
      <c r="M36" s="246">
        <f>Inputs!Q$81</f>
        <v>157.38180790154269</v>
      </c>
      <c r="N36" s="246">
        <f t="shared" ref="N36:S36" si="10">H36*$F36</f>
        <v>24.46496578116103</v>
      </c>
      <c r="O36" s="246">
        <f t="shared" si="10"/>
        <v>24.947599121425622</v>
      </c>
      <c r="P36" s="246">
        <f t="shared" si="10"/>
        <v>25.387645793740706</v>
      </c>
      <c r="Q36" s="246">
        <f t="shared" si="10"/>
        <v>25.835454378249153</v>
      </c>
      <c r="R36" s="246">
        <f t="shared" si="10"/>
        <v>26.291161786066727</v>
      </c>
      <c r="S36" s="246">
        <f t="shared" si="10"/>
        <v>26.754907343262257</v>
      </c>
    </row>
    <row r="37" spans="1:19">
      <c r="A37" s="92"/>
      <c r="B37" s="183"/>
      <c r="C37" s="557"/>
      <c r="D37" s="183"/>
      <c r="E37" s="183"/>
      <c r="F37" s="179"/>
      <c r="G37" s="148"/>
      <c r="H37" s="151"/>
      <c r="I37" s="151"/>
      <c r="J37" s="151"/>
      <c r="K37" s="151"/>
      <c r="L37" s="151"/>
      <c r="M37" s="151"/>
      <c r="N37" s="99"/>
      <c r="O37" s="99"/>
      <c r="P37" s="99"/>
      <c r="Q37" s="99"/>
      <c r="R37" s="99"/>
      <c r="S37" s="99"/>
    </row>
    <row r="38" spans="1:19">
      <c r="A38" s="184">
        <v>3.4</v>
      </c>
      <c r="B38" s="183" t="s">
        <v>125</v>
      </c>
      <c r="C38" s="1186">
        <v>0</v>
      </c>
      <c r="D38" s="653" t="str">
        <f>Inputs!$D$81</f>
        <v>Skilled Electrical Worker AH</v>
      </c>
      <c r="E38" s="183">
        <v>1</v>
      </c>
      <c r="F38" s="179">
        <f t="shared" ref="F38:F43" si="11">E38*C38</f>
        <v>0</v>
      </c>
      <c r="G38" s="148"/>
      <c r="H38" s="246">
        <f>Inputs!L$81</f>
        <v>143.91156341859428</v>
      </c>
      <c r="I38" s="246">
        <f>Inputs!M$81</f>
        <v>146.75058306720953</v>
      </c>
      <c r="J38" s="246">
        <f>Inputs!N$81</f>
        <v>149.33909290435707</v>
      </c>
      <c r="K38" s="246">
        <f>Inputs!O$81</f>
        <v>151.97326104852442</v>
      </c>
      <c r="L38" s="246">
        <f>Inputs!P$81</f>
        <v>154.65389285921603</v>
      </c>
      <c r="M38" s="246">
        <f>Inputs!Q$81</f>
        <v>157.38180790154269</v>
      </c>
      <c r="N38" s="246">
        <f>H38*$F38</f>
        <v>0</v>
      </c>
      <c r="O38" s="246">
        <f>I38*$F38</f>
        <v>0</v>
      </c>
      <c r="P38" s="246">
        <f t="shared" ref="P38:S43" si="12">J38*$F38</f>
        <v>0</v>
      </c>
      <c r="Q38" s="246">
        <f t="shared" si="12"/>
        <v>0</v>
      </c>
      <c r="R38" s="246">
        <f t="shared" si="12"/>
        <v>0</v>
      </c>
      <c r="S38" s="246">
        <f t="shared" si="12"/>
        <v>0</v>
      </c>
    </row>
    <row r="39" spans="1:19">
      <c r="A39" s="92"/>
      <c r="B39" s="183" t="s">
        <v>126</v>
      </c>
      <c r="C39" s="656">
        <v>0</v>
      </c>
      <c r="D39" s="653" t="str">
        <f>Inputs!$D$81</f>
        <v>Skilled Electrical Worker AH</v>
      </c>
      <c r="E39" s="183">
        <v>1</v>
      </c>
      <c r="F39" s="179">
        <f t="shared" si="11"/>
        <v>0</v>
      </c>
      <c r="G39" s="148"/>
      <c r="H39" s="246">
        <f>Inputs!L$81</f>
        <v>143.91156341859428</v>
      </c>
      <c r="I39" s="246">
        <f>Inputs!M$81</f>
        <v>146.75058306720953</v>
      </c>
      <c r="J39" s="246">
        <f>Inputs!N$81</f>
        <v>149.33909290435707</v>
      </c>
      <c r="K39" s="246">
        <f>Inputs!O$81</f>
        <v>151.97326104852442</v>
      </c>
      <c r="L39" s="246">
        <f>Inputs!P$81</f>
        <v>154.65389285921603</v>
      </c>
      <c r="M39" s="246">
        <f>Inputs!Q$81</f>
        <v>157.38180790154269</v>
      </c>
      <c r="N39" s="246">
        <f t="shared" ref="N39:O43" si="13">H39*$F39</f>
        <v>0</v>
      </c>
      <c r="O39" s="246">
        <f t="shared" si="13"/>
        <v>0</v>
      </c>
      <c r="P39" s="246">
        <f t="shared" si="12"/>
        <v>0</v>
      </c>
      <c r="Q39" s="246">
        <f t="shared" si="12"/>
        <v>0</v>
      </c>
      <c r="R39" s="246">
        <f t="shared" si="12"/>
        <v>0</v>
      </c>
      <c r="S39" s="246">
        <f t="shared" si="12"/>
        <v>0</v>
      </c>
    </row>
    <row r="40" spans="1:19">
      <c r="B40" s="183" t="s">
        <v>127</v>
      </c>
      <c r="C40" s="656">
        <v>0</v>
      </c>
      <c r="D40" s="653" t="str">
        <f>Inputs!$D$81</f>
        <v>Skilled Electrical Worker AH</v>
      </c>
      <c r="E40" s="183">
        <v>1</v>
      </c>
      <c r="F40" s="179">
        <f t="shared" si="11"/>
        <v>0</v>
      </c>
      <c r="G40" s="148"/>
      <c r="H40" s="246">
        <f>Inputs!L$81</f>
        <v>143.91156341859428</v>
      </c>
      <c r="I40" s="246">
        <f>Inputs!M$81</f>
        <v>146.75058306720953</v>
      </c>
      <c r="J40" s="246">
        <f>Inputs!N$81</f>
        <v>149.33909290435707</v>
      </c>
      <c r="K40" s="246">
        <f>Inputs!O$81</f>
        <v>151.97326104852442</v>
      </c>
      <c r="L40" s="246">
        <f>Inputs!P$81</f>
        <v>154.65389285921603</v>
      </c>
      <c r="M40" s="246">
        <f>Inputs!Q$81</f>
        <v>157.38180790154269</v>
      </c>
      <c r="N40" s="246">
        <f t="shared" si="13"/>
        <v>0</v>
      </c>
      <c r="O40" s="246">
        <f t="shared" si="13"/>
        <v>0</v>
      </c>
      <c r="P40" s="246">
        <f t="shared" si="12"/>
        <v>0</v>
      </c>
      <c r="Q40" s="246">
        <f t="shared" si="12"/>
        <v>0</v>
      </c>
      <c r="R40" s="246">
        <f t="shared" si="12"/>
        <v>0</v>
      </c>
      <c r="S40" s="246">
        <f t="shared" si="12"/>
        <v>0</v>
      </c>
    </row>
    <row r="41" spans="1:19">
      <c r="A41" s="92"/>
      <c r="B41" s="132" t="s">
        <v>128</v>
      </c>
      <c r="C41" s="656">
        <v>1</v>
      </c>
      <c r="D41" s="653" t="str">
        <f>Inputs!$D$81</f>
        <v>Skilled Electrical Worker AH</v>
      </c>
      <c r="E41" s="183">
        <v>1</v>
      </c>
      <c r="F41" s="179">
        <f t="shared" si="11"/>
        <v>1</v>
      </c>
      <c r="G41" s="148"/>
      <c r="H41" s="246">
        <f>Inputs!L$81</f>
        <v>143.91156341859428</v>
      </c>
      <c r="I41" s="246">
        <f>Inputs!M$81</f>
        <v>146.75058306720953</v>
      </c>
      <c r="J41" s="246">
        <f>Inputs!N$81</f>
        <v>149.33909290435707</v>
      </c>
      <c r="K41" s="246">
        <f>Inputs!O$81</f>
        <v>151.97326104852442</v>
      </c>
      <c r="L41" s="246">
        <f>Inputs!P$81</f>
        <v>154.65389285921603</v>
      </c>
      <c r="M41" s="246">
        <f>Inputs!Q$81</f>
        <v>157.38180790154269</v>
      </c>
      <c r="N41" s="246">
        <f t="shared" si="13"/>
        <v>143.91156341859428</v>
      </c>
      <c r="O41" s="246">
        <f t="shared" si="13"/>
        <v>146.75058306720953</v>
      </c>
      <c r="P41" s="246">
        <f t="shared" si="12"/>
        <v>149.33909290435707</v>
      </c>
      <c r="Q41" s="246">
        <f t="shared" si="12"/>
        <v>151.97326104852442</v>
      </c>
      <c r="R41" s="246">
        <f t="shared" si="12"/>
        <v>154.65389285921603</v>
      </c>
      <c r="S41" s="246">
        <f t="shared" si="12"/>
        <v>157.38180790154269</v>
      </c>
    </row>
    <row r="42" spans="1:19">
      <c r="A42" s="92"/>
      <c r="B42" s="183" t="s">
        <v>208</v>
      </c>
      <c r="C42" s="656">
        <v>0</v>
      </c>
      <c r="D42" s="653" t="str">
        <f>Inputs!$D$81</f>
        <v>Skilled Electrical Worker AH</v>
      </c>
      <c r="E42" s="183">
        <v>1</v>
      </c>
      <c r="F42" s="179">
        <f t="shared" si="11"/>
        <v>0</v>
      </c>
      <c r="G42" s="133"/>
      <c r="H42" s="246">
        <f>Inputs!L$81</f>
        <v>143.91156341859428</v>
      </c>
      <c r="I42" s="246">
        <f>Inputs!M$81</f>
        <v>146.75058306720953</v>
      </c>
      <c r="J42" s="246">
        <f>Inputs!N$81</f>
        <v>149.33909290435707</v>
      </c>
      <c r="K42" s="246">
        <f>Inputs!O$81</f>
        <v>151.97326104852442</v>
      </c>
      <c r="L42" s="246">
        <f>Inputs!P$81</f>
        <v>154.65389285921603</v>
      </c>
      <c r="M42" s="246">
        <f>Inputs!Q$81</f>
        <v>157.38180790154269</v>
      </c>
      <c r="N42" s="246">
        <f t="shared" si="13"/>
        <v>0</v>
      </c>
      <c r="O42" s="246">
        <f t="shared" si="13"/>
        <v>0</v>
      </c>
      <c r="P42" s="246">
        <f t="shared" si="12"/>
        <v>0</v>
      </c>
      <c r="Q42" s="246">
        <f t="shared" si="12"/>
        <v>0</v>
      </c>
      <c r="R42" s="246">
        <f t="shared" si="12"/>
        <v>0</v>
      </c>
      <c r="S42" s="246">
        <f t="shared" si="12"/>
        <v>0</v>
      </c>
    </row>
    <row r="43" spans="1:19">
      <c r="A43" s="92"/>
      <c r="B43" s="183" t="s">
        <v>127</v>
      </c>
      <c r="C43" s="656">
        <v>0</v>
      </c>
      <c r="D43" s="653" t="str">
        <f>Inputs!$D$81</f>
        <v>Skilled Electrical Worker AH</v>
      </c>
      <c r="E43" s="183">
        <v>1</v>
      </c>
      <c r="F43" s="179">
        <f t="shared" si="11"/>
        <v>0</v>
      </c>
      <c r="G43" s="133"/>
      <c r="H43" s="246">
        <f>Inputs!L$81</f>
        <v>143.91156341859428</v>
      </c>
      <c r="I43" s="246">
        <f>Inputs!M$81</f>
        <v>146.75058306720953</v>
      </c>
      <c r="J43" s="246">
        <f>Inputs!N$81</f>
        <v>149.33909290435707</v>
      </c>
      <c r="K43" s="246">
        <f>Inputs!O$81</f>
        <v>151.97326104852442</v>
      </c>
      <c r="L43" s="246">
        <f>Inputs!P$81</f>
        <v>154.65389285921603</v>
      </c>
      <c r="M43" s="246">
        <f>Inputs!Q$81</f>
        <v>157.38180790154269</v>
      </c>
      <c r="N43" s="246">
        <f t="shared" si="13"/>
        <v>0</v>
      </c>
      <c r="O43" s="246">
        <f t="shared" si="13"/>
        <v>0</v>
      </c>
      <c r="P43" s="246">
        <f t="shared" si="12"/>
        <v>0</v>
      </c>
      <c r="Q43" s="246">
        <f t="shared" si="12"/>
        <v>0</v>
      </c>
      <c r="R43" s="246">
        <f t="shared" si="12"/>
        <v>0</v>
      </c>
      <c r="S43" s="246">
        <f t="shared" si="12"/>
        <v>0</v>
      </c>
    </row>
    <row r="44" spans="1:19">
      <c r="A44" s="92"/>
      <c r="B44" s="183"/>
      <c r="C44" s="557"/>
      <c r="D44" s="183"/>
      <c r="E44" s="183"/>
      <c r="F44" s="179"/>
      <c r="G44" s="133"/>
      <c r="H44" s="134"/>
      <c r="I44" s="134"/>
      <c r="J44" s="134"/>
      <c r="K44" s="134"/>
      <c r="L44" s="134"/>
      <c r="M44" s="134"/>
      <c r="N44" s="92"/>
      <c r="O44" s="92"/>
      <c r="P44" s="92"/>
      <c r="Q44" s="92"/>
      <c r="R44" s="92"/>
      <c r="S44" s="92"/>
    </row>
    <row r="45" spans="1:19">
      <c r="A45" s="184">
        <v>3.5</v>
      </c>
      <c r="B45" s="183" t="s">
        <v>209</v>
      </c>
      <c r="C45" s="557">
        <v>0.17</v>
      </c>
      <c r="D45" s="653" t="str">
        <f>Inputs!$D$81</f>
        <v>Skilled Electrical Worker AH</v>
      </c>
      <c r="E45" s="183">
        <v>1</v>
      </c>
      <c r="F45" s="179">
        <f>E45*C45</f>
        <v>0.17</v>
      </c>
      <c r="G45" s="133"/>
      <c r="H45" s="246">
        <f>Inputs!L$81</f>
        <v>143.91156341859428</v>
      </c>
      <c r="I45" s="246">
        <f>Inputs!M$81</f>
        <v>146.75058306720953</v>
      </c>
      <c r="J45" s="246">
        <f>Inputs!N$81</f>
        <v>149.33909290435707</v>
      </c>
      <c r="K45" s="246">
        <f>Inputs!O$81</f>
        <v>151.97326104852442</v>
      </c>
      <c r="L45" s="246">
        <f>Inputs!P$81</f>
        <v>154.65389285921603</v>
      </c>
      <c r="M45" s="246">
        <f>Inputs!Q$81</f>
        <v>157.38180790154269</v>
      </c>
      <c r="N45" s="246">
        <f t="shared" ref="N45:S45" si="14">H45*$F45</f>
        <v>24.46496578116103</v>
      </c>
      <c r="O45" s="246">
        <f t="shared" si="14"/>
        <v>24.947599121425622</v>
      </c>
      <c r="P45" s="246">
        <f t="shared" si="14"/>
        <v>25.387645793740706</v>
      </c>
      <c r="Q45" s="246">
        <f t="shared" si="14"/>
        <v>25.835454378249153</v>
      </c>
      <c r="R45" s="246">
        <f t="shared" si="14"/>
        <v>26.291161786066727</v>
      </c>
      <c r="S45" s="246">
        <f t="shared" si="14"/>
        <v>26.754907343262257</v>
      </c>
    </row>
    <row r="46" spans="1:19">
      <c r="A46" s="184"/>
      <c r="B46" s="183"/>
      <c r="C46" s="128"/>
      <c r="D46" s="183"/>
      <c r="E46" s="183"/>
      <c r="F46" s="179"/>
      <c r="G46" s="105"/>
      <c r="H46" s="134"/>
      <c r="I46" s="134"/>
      <c r="J46" s="134"/>
      <c r="K46" s="134"/>
      <c r="L46" s="134"/>
      <c r="M46" s="134"/>
      <c r="N46" s="92"/>
      <c r="O46" s="92"/>
      <c r="P46" s="92"/>
      <c r="Q46" s="92"/>
      <c r="R46" s="92"/>
      <c r="S46" s="92"/>
    </row>
    <row r="47" spans="1:19">
      <c r="A47" s="190"/>
      <c r="B47" s="185" t="s">
        <v>44</v>
      </c>
      <c r="C47" s="186">
        <f>SUM(C30:C46)</f>
        <v>1.5899999999999999</v>
      </c>
      <c r="D47" s="240"/>
      <c r="E47" s="240"/>
      <c r="F47" s="186">
        <f>SUM(F30:F46)</f>
        <v>1.5899999999999999</v>
      </c>
      <c r="G47" s="247"/>
      <c r="H47" s="249"/>
      <c r="I47" s="249"/>
      <c r="J47" s="249"/>
      <c r="K47" s="249"/>
      <c r="L47" s="249"/>
      <c r="M47" s="249"/>
      <c r="N47" s="249">
        <f t="shared" ref="N47:S47" si="15">SUM(N32:N45)</f>
        <v>228.8193858355649</v>
      </c>
      <c r="O47" s="249">
        <f t="shared" si="15"/>
        <v>233.33342707686316</v>
      </c>
      <c r="P47" s="249">
        <f t="shared" si="15"/>
        <v>237.44915771792776</v>
      </c>
      <c r="Q47" s="249">
        <f t="shared" si="15"/>
        <v>241.63748506715382</v>
      </c>
      <c r="R47" s="249">
        <f t="shared" si="15"/>
        <v>245.89968964615352</v>
      </c>
      <c r="S47" s="249">
        <f t="shared" si="15"/>
        <v>250.23707456345286</v>
      </c>
    </row>
    <row r="48" spans="1:19">
      <c r="A48" s="92"/>
      <c r="B48" s="178" t="s">
        <v>106</v>
      </c>
      <c r="C48" s="128"/>
      <c r="D48" s="183"/>
      <c r="E48" s="183"/>
      <c r="F48" s="179"/>
      <c r="G48" s="133"/>
      <c r="H48" s="134"/>
      <c r="I48" s="134"/>
      <c r="J48" s="134"/>
      <c r="K48" s="134"/>
      <c r="L48" s="134"/>
      <c r="M48" s="134"/>
      <c r="N48" s="92"/>
      <c r="O48" s="92"/>
      <c r="P48" s="92"/>
      <c r="Q48" s="92"/>
      <c r="R48" s="92"/>
      <c r="S48" s="92"/>
    </row>
    <row r="49" spans="1:20">
      <c r="A49" s="92"/>
      <c r="B49" s="183"/>
      <c r="C49" s="128"/>
      <c r="D49" s="183"/>
      <c r="E49" s="183"/>
      <c r="F49" s="179"/>
      <c r="G49" s="133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  <c r="S49" s="246"/>
    </row>
    <row r="50" spans="1:20">
      <c r="A50" s="184">
        <v>4.0999999999999996</v>
      </c>
      <c r="B50" s="183" t="s">
        <v>210</v>
      </c>
      <c r="C50" s="557">
        <v>0.10530973451327431</v>
      </c>
      <c r="D50" s="132" t="str">
        <f>Inputs!$D$82</f>
        <v>Support staff</v>
      </c>
      <c r="E50" s="183">
        <v>1</v>
      </c>
      <c r="F50" s="179">
        <f>E50*C50</f>
        <v>0.10530973451327431</v>
      </c>
      <c r="G50" s="133"/>
      <c r="H50" s="137">
        <f>Inputs!L$82</f>
        <v>68.441017362959727</v>
      </c>
      <c r="I50" s="137">
        <f>Inputs!M$82</f>
        <v>69.791189569063036</v>
      </c>
      <c r="J50" s="137">
        <f>Inputs!N$82</f>
        <v>71.02222509185215</v>
      </c>
      <c r="K50" s="137">
        <f>Inputs!O$82</f>
        <v>72.274974651437702</v>
      </c>
      <c r="L50" s="137">
        <f>Inputs!P$82</f>
        <v>73.549821258208297</v>
      </c>
      <c r="M50" s="137">
        <f>Inputs!Q$82</f>
        <v>74.847154678410959</v>
      </c>
      <c r="N50" s="246">
        <f t="shared" ref="N50:S50" si="16">H50*$F50</f>
        <v>7.2075053683116863</v>
      </c>
      <c r="O50" s="246">
        <f t="shared" si="16"/>
        <v>7.3496916448836282</v>
      </c>
      <c r="P50" s="246">
        <f t="shared" si="16"/>
        <v>7.4793316689649592</v>
      </c>
      <c r="Q50" s="246">
        <f t="shared" si="16"/>
        <v>7.6112583924965351</v>
      </c>
      <c r="R50" s="246">
        <f t="shared" si="16"/>
        <v>7.7455121502006952</v>
      </c>
      <c r="S50" s="246">
        <f t="shared" si="16"/>
        <v>7.8821339882574355</v>
      </c>
    </row>
    <row r="51" spans="1:20">
      <c r="A51" s="184"/>
      <c r="B51" s="183"/>
      <c r="C51" s="558"/>
      <c r="D51" s="183"/>
      <c r="E51" s="183"/>
      <c r="F51" s="179"/>
      <c r="G51" s="105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</row>
    <row r="52" spans="1:20">
      <c r="A52" s="184">
        <v>4.2</v>
      </c>
      <c r="B52" s="183" t="s">
        <v>211</v>
      </c>
      <c r="C52" s="557">
        <v>4.129793510324483E-2</v>
      </c>
      <c r="D52" s="132" t="str">
        <f>Inputs!$D$82</f>
        <v>Support staff</v>
      </c>
      <c r="E52" s="183">
        <v>1</v>
      </c>
      <c r="F52" s="179">
        <f>E52*C52</f>
        <v>4.129793510324483E-2</v>
      </c>
      <c r="G52" s="105"/>
      <c r="H52" s="137">
        <f>Inputs!L$82</f>
        <v>68.441017362959727</v>
      </c>
      <c r="I52" s="137">
        <f>Inputs!M$82</f>
        <v>69.791189569063036</v>
      </c>
      <c r="J52" s="137">
        <f>Inputs!N$82</f>
        <v>71.02222509185215</v>
      </c>
      <c r="K52" s="137">
        <f>Inputs!O$82</f>
        <v>72.274974651437702</v>
      </c>
      <c r="L52" s="137">
        <f>Inputs!P$82</f>
        <v>73.549821258208297</v>
      </c>
      <c r="M52" s="137">
        <f>Inputs!Q$82</f>
        <v>74.847154678410959</v>
      </c>
      <c r="N52" s="246">
        <f t="shared" ref="N52:S52" si="17">H52*$F52</f>
        <v>2.8264726934555635</v>
      </c>
      <c r="O52" s="246">
        <f t="shared" si="17"/>
        <v>2.8822320176014227</v>
      </c>
      <c r="P52" s="246">
        <f t="shared" si="17"/>
        <v>2.9330712427313568</v>
      </c>
      <c r="Q52" s="246">
        <f t="shared" si="17"/>
        <v>2.9848072127437395</v>
      </c>
      <c r="R52" s="246">
        <f t="shared" si="17"/>
        <v>3.0374557451767434</v>
      </c>
      <c r="S52" s="246">
        <f t="shared" si="17"/>
        <v>3.0910329365715437</v>
      </c>
    </row>
    <row r="53" spans="1:20">
      <c r="A53" s="184"/>
      <c r="B53" s="183"/>
      <c r="C53" s="558"/>
      <c r="D53" s="183"/>
      <c r="E53" s="183"/>
      <c r="F53" s="179"/>
      <c r="G53" s="105"/>
      <c r="H53" s="193"/>
      <c r="I53" s="193"/>
      <c r="J53" s="193"/>
      <c r="K53" s="193"/>
      <c r="L53" s="193"/>
      <c r="M53" s="193"/>
      <c r="N53" s="194"/>
      <c r="O53" s="194"/>
      <c r="P53" s="194"/>
      <c r="Q53" s="194"/>
      <c r="R53" s="194"/>
      <c r="S53" s="194"/>
    </row>
    <row r="54" spans="1:20">
      <c r="A54" s="184">
        <v>4.3</v>
      </c>
      <c r="B54" s="183" t="s">
        <v>212</v>
      </c>
      <c r="C54" s="557">
        <v>4.129793510324483E-2</v>
      </c>
      <c r="D54" s="132" t="str">
        <f>Inputs!$D$82</f>
        <v>Support staff</v>
      </c>
      <c r="E54" s="183">
        <v>1</v>
      </c>
      <c r="F54" s="179">
        <f>E54*C54</f>
        <v>4.129793510324483E-2</v>
      </c>
      <c r="G54" s="105"/>
      <c r="H54" s="137">
        <f>Inputs!L$82</f>
        <v>68.441017362959727</v>
      </c>
      <c r="I54" s="137">
        <f>Inputs!M$82</f>
        <v>69.791189569063036</v>
      </c>
      <c r="J54" s="137">
        <f>Inputs!N$82</f>
        <v>71.02222509185215</v>
      </c>
      <c r="K54" s="137">
        <f>Inputs!O$82</f>
        <v>72.274974651437702</v>
      </c>
      <c r="L54" s="137">
        <f>Inputs!P$82</f>
        <v>73.549821258208297</v>
      </c>
      <c r="M54" s="137">
        <f>Inputs!Q$82</f>
        <v>74.847154678410959</v>
      </c>
      <c r="N54" s="246">
        <f t="shared" ref="N54:S54" si="18">H54*$F54</f>
        <v>2.8264726934555635</v>
      </c>
      <c r="O54" s="246">
        <f t="shared" si="18"/>
        <v>2.8822320176014227</v>
      </c>
      <c r="P54" s="246">
        <f t="shared" si="18"/>
        <v>2.9330712427313568</v>
      </c>
      <c r="Q54" s="246">
        <f t="shared" si="18"/>
        <v>2.9848072127437395</v>
      </c>
      <c r="R54" s="246">
        <f t="shared" si="18"/>
        <v>3.0374557451767434</v>
      </c>
      <c r="S54" s="246">
        <f t="shared" si="18"/>
        <v>3.0910329365715437</v>
      </c>
    </row>
    <row r="55" spans="1:20">
      <c r="A55" s="184"/>
      <c r="B55" s="183"/>
      <c r="C55" s="558"/>
      <c r="D55" s="183"/>
      <c r="E55" s="183"/>
      <c r="F55" s="179"/>
      <c r="G55" s="105"/>
      <c r="H55" s="151"/>
      <c r="I55" s="151"/>
      <c r="J55" s="151"/>
      <c r="K55" s="151"/>
      <c r="L55" s="151"/>
      <c r="M55" s="151"/>
      <c r="N55" s="151"/>
      <c r="O55" s="99"/>
      <c r="P55" s="99"/>
      <c r="Q55" s="99"/>
      <c r="R55" s="99"/>
      <c r="S55" s="99"/>
    </row>
    <row r="56" spans="1:20">
      <c r="A56" s="184">
        <v>4.4000000000000004</v>
      </c>
      <c r="B56" s="183" t="s">
        <v>129</v>
      </c>
      <c r="C56" s="557">
        <v>0</v>
      </c>
      <c r="D56" s="132" t="str">
        <f>Inputs!$D$82</f>
        <v>Support staff</v>
      </c>
      <c r="E56" s="183">
        <v>1</v>
      </c>
      <c r="F56" s="179">
        <f>E56*C56</f>
        <v>0</v>
      </c>
      <c r="G56" s="105"/>
      <c r="H56" s="137">
        <f>Inputs!L$82</f>
        <v>68.441017362959727</v>
      </c>
      <c r="I56" s="137">
        <f>Inputs!M$82</f>
        <v>69.791189569063036</v>
      </c>
      <c r="J56" s="137">
        <f>Inputs!N$82</f>
        <v>71.02222509185215</v>
      </c>
      <c r="K56" s="137">
        <f>Inputs!O$82</f>
        <v>72.274974651437702</v>
      </c>
      <c r="L56" s="137">
        <f>Inputs!P$82</f>
        <v>73.549821258208297</v>
      </c>
      <c r="M56" s="137">
        <f>Inputs!Q$82</f>
        <v>74.847154678410959</v>
      </c>
      <c r="N56" s="246">
        <f t="shared" ref="N56:S56" si="19">H56*$F56</f>
        <v>0</v>
      </c>
      <c r="O56" s="246">
        <f t="shared" si="19"/>
        <v>0</v>
      </c>
      <c r="P56" s="246">
        <f t="shared" si="19"/>
        <v>0</v>
      </c>
      <c r="Q56" s="246">
        <f t="shared" si="19"/>
        <v>0</v>
      </c>
      <c r="R56" s="246">
        <f t="shared" si="19"/>
        <v>0</v>
      </c>
      <c r="S56" s="246">
        <f t="shared" si="19"/>
        <v>0</v>
      </c>
    </row>
    <row r="57" spans="1:20">
      <c r="A57" s="184"/>
      <c r="B57" s="183"/>
      <c r="C57" s="207"/>
      <c r="D57" s="183"/>
      <c r="E57" s="183"/>
      <c r="F57" s="179"/>
      <c r="G57" s="105"/>
      <c r="H57" s="151"/>
      <c r="I57" s="151"/>
      <c r="J57" s="151"/>
      <c r="K57" s="151"/>
      <c r="L57" s="151"/>
      <c r="M57" s="151"/>
      <c r="N57" s="151"/>
      <c r="O57" s="99"/>
      <c r="P57" s="99"/>
      <c r="Q57" s="99"/>
      <c r="R57" s="99"/>
      <c r="S57" s="99"/>
    </row>
    <row r="58" spans="1:20">
      <c r="A58" s="184"/>
      <c r="B58" s="183"/>
      <c r="C58" s="207"/>
      <c r="D58" s="183"/>
      <c r="E58" s="183"/>
      <c r="F58" s="179"/>
      <c r="H58" s="134"/>
      <c r="I58" s="134"/>
      <c r="J58" s="134"/>
      <c r="K58" s="134"/>
      <c r="L58" s="134"/>
      <c r="M58" s="134"/>
      <c r="N58" s="134"/>
      <c r="O58" s="92"/>
      <c r="P58" s="92"/>
      <c r="Q58" s="92"/>
      <c r="R58" s="92"/>
      <c r="S58" s="92"/>
    </row>
    <row r="59" spans="1:20">
      <c r="A59" s="184"/>
      <c r="B59" s="183"/>
      <c r="C59" s="201"/>
      <c r="D59" s="183"/>
      <c r="E59" s="183"/>
      <c r="F59" s="179"/>
      <c r="H59" s="134"/>
      <c r="I59" s="134"/>
      <c r="J59" s="134"/>
      <c r="K59" s="134"/>
      <c r="L59" s="134"/>
      <c r="M59" s="134"/>
      <c r="N59" s="134"/>
      <c r="O59" s="92"/>
      <c r="P59" s="92"/>
      <c r="Q59" s="92"/>
      <c r="R59" s="92"/>
      <c r="S59" s="92"/>
    </row>
    <row r="60" spans="1:20">
      <c r="A60" s="190"/>
      <c r="B60" s="185" t="s">
        <v>44</v>
      </c>
      <c r="C60" s="186">
        <f>SUM(C48:C59)</f>
        <v>0.18790560471976397</v>
      </c>
      <c r="D60" s="240"/>
      <c r="E60" s="240"/>
      <c r="F60" s="186">
        <f>SUM(F48:F59)</f>
        <v>0.18790560471976397</v>
      </c>
      <c r="G60" s="247"/>
      <c r="H60" s="143"/>
      <c r="I60" s="143"/>
      <c r="J60" s="143"/>
      <c r="K60" s="143"/>
      <c r="L60" s="143"/>
      <c r="M60" s="143"/>
      <c r="N60" s="144">
        <f t="shared" ref="N60:S60" si="20">SUM(N50:N59)</f>
        <v>12.860450755222814</v>
      </c>
      <c r="O60" s="144">
        <f t="shared" si="20"/>
        <v>13.114155680086474</v>
      </c>
      <c r="P60" s="144">
        <f t="shared" si="20"/>
        <v>13.345474154427672</v>
      </c>
      <c r="Q60" s="144">
        <f t="shared" si="20"/>
        <v>13.580872817984014</v>
      </c>
      <c r="R60" s="144">
        <f t="shared" si="20"/>
        <v>13.820423640554182</v>
      </c>
      <c r="S60" s="144">
        <f t="shared" si="20"/>
        <v>14.064199861400523</v>
      </c>
    </row>
    <row r="61" spans="1:20">
      <c r="A61" s="241"/>
      <c r="B61" s="195"/>
      <c r="C61" s="192"/>
      <c r="D61" s="196"/>
      <c r="E61" s="196"/>
      <c r="F61" s="197"/>
      <c r="G61" s="133"/>
      <c r="H61" s="134"/>
      <c r="I61" s="134"/>
      <c r="J61" s="134"/>
      <c r="K61" s="134"/>
      <c r="L61" s="134"/>
      <c r="M61" s="134"/>
      <c r="N61" s="134"/>
      <c r="O61" s="92"/>
      <c r="P61" s="92"/>
      <c r="Q61" s="92"/>
      <c r="R61" s="92"/>
      <c r="S61" s="92"/>
    </row>
    <row r="62" spans="1:20">
      <c r="A62" s="241"/>
      <c r="B62" s="195" t="s">
        <v>130</v>
      </c>
      <c r="C62" s="198">
        <f>C24+C29+C47+C60</f>
        <v>2.9566666666666661</v>
      </c>
      <c r="D62" s="90"/>
      <c r="E62" s="90"/>
      <c r="F62" s="198">
        <f>F24+F29+F47+F60</f>
        <v>2.9566666666666661</v>
      </c>
      <c r="G62" s="199"/>
      <c r="H62" s="143"/>
      <c r="I62" s="143"/>
      <c r="J62" s="143"/>
      <c r="K62" s="143"/>
      <c r="L62" s="143"/>
      <c r="M62" s="143"/>
      <c r="N62" s="245">
        <f t="shared" ref="N62:S62" si="21">N24+N29+N47+N60</f>
        <v>372.66914026869955</v>
      </c>
      <c r="O62" s="245">
        <f t="shared" si="21"/>
        <v>380.02098182001362</v>
      </c>
      <c r="P62" s="245">
        <f t="shared" si="21"/>
        <v>386.7241105517956</v>
      </c>
      <c r="Q62" s="245">
        <f t="shared" si="21"/>
        <v>393.54547468884317</v>
      </c>
      <c r="R62" s="245">
        <f t="shared" si="21"/>
        <v>400.48715976637664</v>
      </c>
      <c r="S62" s="245">
        <f t="shared" si="21"/>
        <v>407.55128810603566</v>
      </c>
    </row>
    <row r="64" spans="1:20" s="102" customFormat="1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</row>
    <row r="65" spans="2:20" s="102" customFormat="1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</row>
    <row r="66" spans="2:20" s="102" customFormat="1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</row>
    <row r="67" spans="2:20" s="102" customFormat="1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</row>
    <row r="68" spans="2:20">
      <c r="B68" s="385" t="s">
        <v>265</v>
      </c>
      <c r="I68" s="106"/>
      <c r="J68" s="106"/>
      <c r="K68" s="106"/>
      <c r="L68" s="106"/>
      <c r="M68" s="106"/>
      <c r="N68" s="106">
        <f>N62</f>
        <v>372.66914026869955</v>
      </c>
      <c r="O68" s="106">
        <f>O62</f>
        <v>380.02098182001362</v>
      </c>
      <c r="P68" s="106">
        <f t="shared" ref="P68:S68" si="22">P62</f>
        <v>386.7241105517956</v>
      </c>
      <c r="Q68" s="106">
        <f t="shared" si="22"/>
        <v>393.54547468884317</v>
      </c>
      <c r="R68" s="106">
        <f t="shared" si="22"/>
        <v>400.48715976637664</v>
      </c>
      <c r="S68" s="106">
        <f t="shared" si="22"/>
        <v>407.55128810603566</v>
      </c>
    </row>
    <row r="69" spans="2:20">
      <c r="B69" s="385" t="s">
        <v>43</v>
      </c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</row>
    <row r="70" spans="2:20">
      <c r="B70" s="385" t="s">
        <v>268</v>
      </c>
      <c r="I70" s="106"/>
      <c r="J70" s="106"/>
      <c r="K70" s="106"/>
      <c r="L70" s="106"/>
      <c r="M70" s="106"/>
      <c r="O70" s="160"/>
      <c r="P70" s="160"/>
      <c r="Q70" s="160"/>
      <c r="R70" s="160"/>
      <c r="S70" s="160"/>
    </row>
    <row r="71" spans="2:20">
      <c r="B71" s="385" t="s">
        <v>274</v>
      </c>
      <c r="I71" s="106"/>
      <c r="J71" s="106"/>
      <c r="K71" s="106"/>
      <c r="L71" s="106"/>
      <c r="M71" s="106"/>
      <c r="N71" s="106">
        <f>SUM(N72,N68:N70)*(Inputs!$M$27)</f>
        <v>46.079793855944168</v>
      </c>
      <c r="O71" s="106">
        <f>SUM(O72,O68:O70)*(Inputs!$M$27)</f>
        <v>46.988834360081043</v>
      </c>
      <c r="P71" s="106">
        <f>SUM(P72,P68:P70)*(Inputs!$M$27)</f>
        <v>47.817662821508428</v>
      </c>
      <c r="Q71" s="106">
        <f>SUM(Q72,Q68:Q70)*(Inputs!$M$27)</f>
        <v>48.661110854326083</v>
      </c>
      <c r="R71" s="106">
        <f>SUM(R72,R68:R70)*(Inputs!$M$27)</f>
        <v>49.519436330792942</v>
      </c>
      <c r="S71" s="106">
        <f>SUM(S72,S68:S70)*(Inputs!$M$27)</f>
        <v>50.392901671735096</v>
      </c>
    </row>
    <row r="72" spans="2:20">
      <c r="B72" s="385" t="s">
        <v>273</v>
      </c>
      <c r="I72" s="106"/>
      <c r="J72" s="106"/>
      <c r="K72" s="106"/>
      <c r="L72" s="106"/>
      <c r="M72" s="106"/>
      <c r="N72" s="106">
        <f>SUM(N68:N70)*(Inputs!$M$26)</f>
        <v>38.757590587944755</v>
      </c>
      <c r="O72" s="106">
        <f>SUM(O68:O70)*(Inputs!$M$26)</f>
        <v>39.522182109281417</v>
      </c>
      <c r="P72" s="106">
        <f>SUM(P68:P70)*(Inputs!$M$26)</f>
        <v>40.219307497386744</v>
      </c>
      <c r="Q72" s="106">
        <f>SUM(Q68:Q70)*(Inputs!$M$26)</f>
        <v>40.92872936763969</v>
      </c>
      <c r="R72" s="106">
        <f>SUM(R68:R70)*(Inputs!$M$26)</f>
        <v>41.650664615703171</v>
      </c>
      <c r="S72" s="106">
        <f>SUM(S68:S70)*(Inputs!$M$26)</f>
        <v>42.385333963027705</v>
      </c>
    </row>
    <row r="73" spans="2:20">
      <c r="B73" s="998" t="s">
        <v>85</v>
      </c>
      <c r="C73" s="2"/>
      <c r="D73" s="2"/>
      <c r="E73" s="2"/>
      <c r="F73" s="484"/>
      <c r="G73" s="472"/>
      <c r="H73" s="429"/>
      <c r="I73" s="429"/>
      <c r="J73" s="429"/>
      <c r="K73" s="429"/>
      <c r="L73" s="429"/>
      <c r="M73" s="429"/>
      <c r="N73" s="106">
        <f>SUM(N68:N72)*Inputs!$M$28</f>
        <v>32.025456729881199</v>
      </c>
      <c r="O73" s="106">
        <f>SUM(O68:O72)*Inputs!$M$28</f>
        <v>32.657239880256327</v>
      </c>
      <c r="P73" s="106">
        <f>SUM(P68:P72)*Inputs!$M$28</f>
        <v>33.233275660948358</v>
      </c>
      <c r="Q73" s="106">
        <f>SUM(Q68:Q72)*Inputs!$M$28</f>
        <v>33.819472043756626</v>
      </c>
      <c r="R73" s="106">
        <f>SUM(R68:R72)*Inputs!$M$28</f>
        <v>34.416008249901097</v>
      </c>
      <c r="S73" s="106">
        <f>SUM(S68:S72)*Inputs!$M$28</f>
        <v>35.023066661855893</v>
      </c>
    </row>
    <row r="74" spans="2:20">
      <c r="B74" s="998"/>
      <c r="C74" s="2"/>
      <c r="D74" s="2"/>
      <c r="E74" s="2"/>
      <c r="F74" s="484"/>
      <c r="G74" s="472"/>
      <c r="H74" s="429"/>
      <c r="I74" s="429"/>
      <c r="J74" s="429"/>
      <c r="K74" s="429"/>
      <c r="L74" s="429"/>
      <c r="M74" s="429"/>
      <c r="N74" s="655"/>
      <c r="O74" s="655"/>
      <c r="P74" s="655"/>
      <c r="Q74" s="655"/>
      <c r="R74" s="655"/>
      <c r="S74" s="655"/>
    </row>
    <row r="75" spans="2:20">
      <c r="B75" s="479" t="s">
        <v>521</v>
      </c>
      <c r="C75" s="2"/>
      <c r="D75" s="2"/>
      <c r="E75" s="2"/>
      <c r="F75" s="484"/>
      <c r="G75" s="472"/>
      <c r="H75" s="429"/>
      <c r="I75" s="429"/>
      <c r="J75" s="429"/>
      <c r="K75" s="429"/>
      <c r="L75" s="429"/>
      <c r="M75" s="429"/>
      <c r="N75" s="485">
        <f>SUM(N68:N74)</f>
        <v>489.53198144246971</v>
      </c>
      <c r="O75" s="485">
        <f t="shared" ref="O75:S75" si="23">SUM(O68:O74)</f>
        <v>499.1892381696324</v>
      </c>
      <c r="P75" s="485">
        <f t="shared" si="23"/>
        <v>507.99435653163914</v>
      </c>
      <c r="Q75" s="485">
        <f t="shared" si="23"/>
        <v>516.95478695456552</v>
      </c>
      <c r="R75" s="485">
        <f t="shared" si="23"/>
        <v>526.07326896277391</v>
      </c>
      <c r="S75" s="485">
        <f t="shared" si="23"/>
        <v>535.3525904026543</v>
      </c>
    </row>
    <row r="76" spans="2:20">
      <c r="B76" s="999" t="s">
        <v>39</v>
      </c>
      <c r="N76" s="521">
        <f>(N62*(1+Inputs!$M$29))-N75</f>
        <v>0</v>
      </c>
      <c r="O76" s="521">
        <f>(O62*(1+Inputs!$M$29))-O75</f>
        <v>0</v>
      </c>
      <c r="P76" s="521">
        <f>(P62*(1+Inputs!$M$29))-P75</f>
        <v>0</v>
      </c>
      <c r="Q76" s="521">
        <f>(Q62*(1+Inputs!$M$29))-Q75</f>
        <v>0</v>
      </c>
      <c r="R76" s="521">
        <f>(R62*(1+Inputs!$M$29))-R75</f>
        <v>0</v>
      </c>
      <c r="S76" s="521">
        <f>(S62*(1+Inputs!$M$29))-S75</f>
        <v>0</v>
      </c>
    </row>
    <row r="77" spans="2:20">
      <c r="B77" s="1001"/>
    </row>
    <row r="78" spans="2:20">
      <c r="B78" s="1001"/>
    </row>
    <row r="79" spans="2:20">
      <c r="B79" s="1001"/>
    </row>
    <row r="80" spans="2:20">
      <c r="B80" s="1001"/>
    </row>
    <row r="81" spans="2:2">
      <c r="B81" s="1001"/>
    </row>
    <row r="82" spans="2:2">
      <c r="B82" s="1001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54" orientation="landscape" r:id="rId1"/>
  <headerFooter alignWithMargins="0">
    <oddFooter>&amp;C&amp;P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K14"/>
  <sheetViews>
    <sheetView showGridLines="0" zoomScale="85" zoomScaleNormal="85" workbookViewId="0">
      <selection activeCell="C13" sqref="C13"/>
    </sheetView>
  </sheetViews>
  <sheetFormatPr defaultRowHeight="12.75"/>
  <cols>
    <col min="1" max="2" width="9.140625" style="1175"/>
    <col min="3" max="3" width="67.28515625" style="1175" customWidth="1"/>
    <col min="4" max="16384" width="9.140625" style="1175"/>
  </cols>
  <sheetData>
    <row r="1" spans="1:11" s="712" customFormat="1" ht="18">
      <c r="A1" s="708" t="str">
        <f>Title!B12</f>
        <v>PAL 2016-20 Revised Proposal - ACS Model</v>
      </c>
      <c r="B1" s="709"/>
      <c r="C1" s="709"/>
      <c r="D1" s="709"/>
      <c r="E1" s="709"/>
      <c r="F1" s="709"/>
      <c r="G1" s="710"/>
      <c r="H1" s="711"/>
      <c r="I1" s="711"/>
      <c r="J1" s="711"/>
      <c r="K1" s="711"/>
    </row>
    <row r="2" spans="1:11" s="712" customFormat="1" ht="15.75">
      <c r="A2" s="621" t="str">
        <f ca="1">MID(CELL("Filename",C1),FIND("]",CELL("Filename",C1))+1,255)</f>
        <v>Change Log</v>
      </c>
      <c r="B2" s="621"/>
      <c r="C2" s="621"/>
      <c r="D2" s="621"/>
      <c r="E2" s="1163"/>
      <c r="F2" s="621"/>
      <c r="G2" s="710"/>
      <c r="H2" s="714"/>
      <c r="I2" s="714"/>
      <c r="J2" s="711"/>
      <c r="K2" s="711"/>
    </row>
    <row r="3" spans="1:11" s="1164" customFormat="1" ht="15">
      <c r="A3" s="715" t="s">
        <v>2</v>
      </c>
    </row>
    <row r="4" spans="1:11" s="1165" customFormat="1"/>
    <row r="5" spans="1:11" s="1165" customFormat="1"/>
    <row r="6" spans="1:11" s="1165" customFormat="1">
      <c r="E6" s="1166"/>
    </row>
    <row r="7" spans="1:11" s="1165" customFormat="1">
      <c r="E7" s="1167"/>
    </row>
    <row r="8" spans="1:11" s="1165" customFormat="1">
      <c r="B8" s="1168"/>
      <c r="E8" s="1169"/>
    </row>
    <row r="9" spans="1:11" s="1165" customFormat="1" ht="25.5">
      <c r="B9" s="1170" t="s">
        <v>591</v>
      </c>
      <c r="C9" s="1171" t="s">
        <v>603</v>
      </c>
      <c r="E9" s="1169"/>
    </row>
    <row r="10" spans="1:11" s="1165" customFormat="1">
      <c r="E10" s="1169"/>
    </row>
    <row r="11" spans="1:11" s="1165" customFormat="1">
      <c r="B11" s="1172">
        <v>1</v>
      </c>
      <c r="C11" s="1173" t="s">
        <v>604</v>
      </c>
      <c r="E11" s="1169"/>
    </row>
    <row r="12" spans="1:11" s="1165" customFormat="1">
      <c r="B12" s="1172">
        <v>2</v>
      </c>
      <c r="C12" s="1173" t="s">
        <v>593</v>
      </c>
      <c r="E12" s="1169"/>
    </row>
    <row r="13" spans="1:11" s="1165" customFormat="1">
      <c r="B13" s="1172">
        <v>3</v>
      </c>
      <c r="C13" s="1173" t="s">
        <v>602</v>
      </c>
    </row>
    <row r="14" spans="1:11" s="1165" customFormat="1">
      <c r="E14" s="1174"/>
    </row>
  </sheetData>
  <hyperlinks>
    <hyperlink ref="A3" location="Menu!A4" display="Menu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theme="1"/>
    <pageSetUpPr fitToPage="1"/>
  </sheetPr>
  <dimension ref="A1:U79"/>
  <sheetViews>
    <sheetView showGridLines="0" zoomScale="85" zoomScaleNormal="85" workbookViewId="0">
      <pane xSplit="1" ySplit="5" topLeftCell="B6" activePane="bottomRight" state="frozen"/>
      <selection activeCell="H46" sqref="H46"/>
      <selection pane="topRight" activeCell="H46" sqref="H46"/>
      <selection pane="bottomLeft" activeCell="H46" sqref="H46"/>
      <selection pane="bottomRight" activeCell="C38" sqref="C38:C43"/>
    </sheetView>
  </sheetViews>
  <sheetFormatPr defaultRowHeight="12.75" outlineLevelCol="1"/>
  <cols>
    <col min="1" max="1" width="9.140625" style="88"/>
    <col min="2" max="2" width="68.7109375" style="88" customWidth="1"/>
    <col min="3" max="3" width="8.42578125" style="88" bestFit="1" customWidth="1"/>
    <col min="4" max="4" width="25.42578125" style="88" bestFit="1" customWidth="1"/>
    <col min="5" max="5" width="6.85546875" style="88" bestFit="1" customWidth="1"/>
    <col min="6" max="6" width="6.85546875" style="160" bestFit="1" customWidth="1"/>
    <col min="7" max="7" width="2" style="160" customWidth="1"/>
    <col min="8" max="8" width="10.42578125" style="106" customWidth="1" outlineLevel="1"/>
    <col min="9" max="9" width="9.5703125" style="160" bestFit="1" customWidth="1" outlineLevel="1"/>
    <col min="10" max="13" width="9.42578125" style="160" customWidth="1" outlineLevel="1"/>
    <col min="14" max="14" width="10.5703125" style="160" bestFit="1" customWidth="1"/>
    <col min="15" max="15" width="10.42578125" style="88" customWidth="1"/>
    <col min="16" max="16" width="11.140625" style="88" customWidth="1"/>
    <col min="17" max="17" width="11" style="88" customWidth="1"/>
    <col min="18" max="18" width="10.85546875" style="88" customWidth="1"/>
    <col min="19" max="19" width="11.42578125" style="88" customWidth="1"/>
    <col min="20" max="257" width="9.140625" style="88"/>
    <col min="258" max="258" width="68.7109375" style="88" customWidth="1"/>
    <col min="259" max="259" width="8.42578125" style="88" bestFit="1" customWidth="1"/>
    <col min="260" max="260" width="15" style="88" bestFit="1" customWidth="1"/>
    <col min="261" max="262" width="6.85546875" style="88" bestFit="1" customWidth="1"/>
    <col min="263" max="263" width="2" style="88" customWidth="1"/>
    <col min="264" max="264" width="10.42578125" style="88" customWidth="1"/>
    <col min="265" max="265" width="9.5703125" style="88" bestFit="1" customWidth="1"/>
    <col min="266" max="269" width="9.42578125" style="88" customWidth="1"/>
    <col min="270" max="270" width="10.5703125" style="88" bestFit="1" customWidth="1"/>
    <col min="271" max="271" width="10.42578125" style="88" customWidth="1"/>
    <col min="272" max="272" width="11.140625" style="88" customWidth="1"/>
    <col min="273" max="273" width="11" style="88" customWidth="1"/>
    <col min="274" max="274" width="10.85546875" style="88" customWidth="1"/>
    <col min="275" max="275" width="11.42578125" style="88" customWidth="1"/>
    <col min="276" max="513" width="9.140625" style="88"/>
    <col min="514" max="514" width="68.7109375" style="88" customWidth="1"/>
    <col min="515" max="515" width="8.42578125" style="88" bestFit="1" customWidth="1"/>
    <col min="516" max="516" width="15" style="88" bestFit="1" customWidth="1"/>
    <col min="517" max="518" width="6.85546875" style="88" bestFit="1" customWidth="1"/>
    <col min="519" max="519" width="2" style="88" customWidth="1"/>
    <col min="520" max="520" width="10.42578125" style="88" customWidth="1"/>
    <col min="521" max="521" width="9.5703125" style="88" bestFit="1" customWidth="1"/>
    <col min="522" max="525" width="9.42578125" style="88" customWidth="1"/>
    <col min="526" max="526" width="10.5703125" style="88" bestFit="1" customWidth="1"/>
    <col min="527" max="527" width="10.42578125" style="88" customWidth="1"/>
    <col min="528" max="528" width="11.140625" style="88" customWidth="1"/>
    <col min="529" max="529" width="11" style="88" customWidth="1"/>
    <col min="530" max="530" width="10.85546875" style="88" customWidth="1"/>
    <col min="531" max="531" width="11.42578125" style="88" customWidth="1"/>
    <col min="532" max="769" width="9.140625" style="88"/>
    <col min="770" max="770" width="68.7109375" style="88" customWidth="1"/>
    <col min="771" max="771" width="8.42578125" style="88" bestFit="1" customWidth="1"/>
    <col min="772" max="772" width="15" style="88" bestFit="1" customWidth="1"/>
    <col min="773" max="774" width="6.85546875" style="88" bestFit="1" customWidth="1"/>
    <col min="775" max="775" width="2" style="88" customWidth="1"/>
    <col min="776" max="776" width="10.42578125" style="88" customWidth="1"/>
    <col min="777" max="777" width="9.5703125" style="88" bestFit="1" customWidth="1"/>
    <col min="778" max="781" width="9.42578125" style="88" customWidth="1"/>
    <col min="782" max="782" width="10.5703125" style="88" bestFit="1" customWidth="1"/>
    <col min="783" max="783" width="10.42578125" style="88" customWidth="1"/>
    <col min="784" max="784" width="11.140625" style="88" customWidth="1"/>
    <col min="785" max="785" width="11" style="88" customWidth="1"/>
    <col min="786" max="786" width="10.85546875" style="88" customWidth="1"/>
    <col min="787" max="787" width="11.42578125" style="88" customWidth="1"/>
    <col min="788" max="1025" width="9.140625" style="88"/>
    <col min="1026" max="1026" width="68.7109375" style="88" customWidth="1"/>
    <col min="1027" max="1027" width="8.42578125" style="88" bestFit="1" customWidth="1"/>
    <col min="1028" max="1028" width="15" style="88" bestFit="1" customWidth="1"/>
    <col min="1029" max="1030" width="6.85546875" style="88" bestFit="1" customWidth="1"/>
    <col min="1031" max="1031" width="2" style="88" customWidth="1"/>
    <col min="1032" max="1032" width="10.42578125" style="88" customWidth="1"/>
    <col min="1033" max="1033" width="9.5703125" style="88" bestFit="1" customWidth="1"/>
    <col min="1034" max="1037" width="9.42578125" style="88" customWidth="1"/>
    <col min="1038" max="1038" width="10.5703125" style="88" bestFit="1" customWidth="1"/>
    <col min="1039" max="1039" width="10.42578125" style="88" customWidth="1"/>
    <col min="1040" max="1040" width="11.140625" style="88" customWidth="1"/>
    <col min="1041" max="1041" width="11" style="88" customWidth="1"/>
    <col min="1042" max="1042" width="10.85546875" style="88" customWidth="1"/>
    <col min="1043" max="1043" width="11.42578125" style="88" customWidth="1"/>
    <col min="1044" max="1281" width="9.140625" style="88"/>
    <col min="1282" max="1282" width="68.7109375" style="88" customWidth="1"/>
    <col min="1283" max="1283" width="8.42578125" style="88" bestFit="1" customWidth="1"/>
    <col min="1284" max="1284" width="15" style="88" bestFit="1" customWidth="1"/>
    <col min="1285" max="1286" width="6.85546875" style="88" bestFit="1" customWidth="1"/>
    <col min="1287" max="1287" width="2" style="88" customWidth="1"/>
    <col min="1288" max="1288" width="10.42578125" style="88" customWidth="1"/>
    <col min="1289" max="1289" width="9.5703125" style="88" bestFit="1" customWidth="1"/>
    <col min="1290" max="1293" width="9.42578125" style="88" customWidth="1"/>
    <col min="1294" max="1294" width="10.5703125" style="88" bestFit="1" customWidth="1"/>
    <col min="1295" max="1295" width="10.42578125" style="88" customWidth="1"/>
    <col min="1296" max="1296" width="11.140625" style="88" customWidth="1"/>
    <col min="1297" max="1297" width="11" style="88" customWidth="1"/>
    <col min="1298" max="1298" width="10.85546875" style="88" customWidth="1"/>
    <col min="1299" max="1299" width="11.42578125" style="88" customWidth="1"/>
    <col min="1300" max="1537" width="9.140625" style="88"/>
    <col min="1538" max="1538" width="68.7109375" style="88" customWidth="1"/>
    <col min="1539" max="1539" width="8.42578125" style="88" bestFit="1" customWidth="1"/>
    <col min="1540" max="1540" width="15" style="88" bestFit="1" customWidth="1"/>
    <col min="1541" max="1542" width="6.85546875" style="88" bestFit="1" customWidth="1"/>
    <col min="1543" max="1543" width="2" style="88" customWidth="1"/>
    <col min="1544" max="1544" width="10.42578125" style="88" customWidth="1"/>
    <col min="1545" max="1545" width="9.5703125" style="88" bestFit="1" customWidth="1"/>
    <col min="1546" max="1549" width="9.42578125" style="88" customWidth="1"/>
    <col min="1550" max="1550" width="10.5703125" style="88" bestFit="1" customWidth="1"/>
    <col min="1551" max="1551" width="10.42578125" style="88" customWidth="1"/>
    <col min="1552" max="1552" width="11.140625" style="88" customWidth="1"/>
    <col min="1553" max="1553" width="11" style="88" customWidth="1"/>
    <col min="1554" max="1554" width="10.85546875" style="88" customWidth="1"/>
    <col min="1555" max="1555" width="11.42578125" style="88" customWidth="1"/>
    <col min="1556" max="1793" width="9.140625" style="88"/>
    <col min="1794" max="1794" width="68.7109375" style="88" customWidth="1"/>
    <col min="1795" max="1795" width="8.42578125" style="88" bestFit="1" customWidth="1"/>
    <col min="1796" max="1796" width="15" style="88" bestFit="1" customWidth="1"/>
    <col min="1797" max="1798" width="6.85546875" style="88" bestFit="1" customWidth="1"/>
    <col min="1799" max="1799" width="2" style="88" customWidth="1"/>
    <col min="1800" max="1800" width="10.42578125" style="88" customWidth="1"/>
    <col min="1801" max="1801" width="9.5703125" style="88" bestFit="1" customWidth="1"/>
    <col min="1802" max="1805" width="9.42578125" style="88" customWidth="1"/>
    <col min="1806" max="1806" width="10.5703125" style="88" bestFit="1" customWidth="1"/>
    <col min="1807" max="1807" width="10.42578125" style="88" customWidth="1"/>
    <col min="1808" max="1808" width="11.140625" style="88" customWidth="1"/>
    <col min="1809" max="1809" width="11" style="88" customWidth="1"/>
    <col min="1810" max="1810" width="10.85546875" style="88" customWidth="1"/>
    <col min="1811" max="1811" width="11.42578125" style="88" customWidth="1"/>
    <col min="1812" max="2049" width="9.140625" style="88"/>
    <col min="2050" max="2050" width="68.7109375" style="88" customWidth="1"/>
    <col min="2051" max="2051" width="8.42578125" style="88" bestFit="1" customWidth="1"/>
    <col min="2052" max="2052" width="15" style="88" bestFit="1" customWidth="1"/>
    <col min="2053" max="2054" width="6.85546875" style="88" bestFit="1" customWidth="1"/>
    <col min="2055" max="2055" width="2" style="88" customWidth="1"/>
    <col min="2056" max="2056" width="10.42578125" style="88" customWidth="1"/>
    <col min="2057" max="2057" width="9.5703125" style="88" bestFit="1" customWidth="1"/>
    <col min="2058" max="2061" width="9.42578125" style="88" customWidth="1"/>
    <col min="2062" max="2062" width="10.5703125" style="88" bestFit="1" customWidth="1"/>
    <col min="2063" max="2063" width="10.42578125" style="88" customWidth="1"/>
    <col min="2064" max="2064" width="11.140625" style="88" customWidth="1"/>
    <col min="2065" max="2065" width="11" style="88" customWidth="1"/>
    <col min="2066" max="2066" width="10.85546875" style="88" customWidth="1"/>
    <col min="2067" max="2067" width="11.42578125" style="88" customWidth="1"/>
    <col min="2068" max="2305" width="9.140625" style="88"/>
    <col min="2306" max="2306" width="68.7109375" style="88" customWidth="1"/>
    <col min="2307" max="2307" width="8.42578125" style="88" bestFit="1" customWidth="1"/>
    <col min="2308" max="2308" width="15" style="88" bestFit="1" customWidth="1"/>
    <col min="2309" max="2310" width="6.85546875" style="88" bestFit="1" customWidth="1"/>
    <col min="2311" max="2311" width="2" style="88" customWidth="1"/>
    <col min="2312" max="2312" width="10.42578125" style="88" customWidth="1"/>
    <col min="2313" max="2313" width="9.5703125" style="88" bestFit="1" customWidth="1"/>
    <col min="2314" max="2317" width="9.42578125" style="88" customWidth="1"/>
    <col min="2318" max="2318" width="10.5703125" style="88" bestFit="1" customWidth="1"/>
    <col min="2319" max="2319" width="10.42578125" style="88" customWidth="1"/>
    <col min="2320" max="2320" width="11.140625" style="88" customWidth="1"/>
    <col min="2321" max="2321" width="11" style="88" customWidth="1"/>
    <col min="2322" max="2322" width="10.85546875" style="88" customWidth="1"/>
    <col min="2323" max="2323" width="11.42578125" style="88" customWidth="1"/>
    <col min="2324" max="2561" width="9.140625" style="88"/>
    <col min="2562" max="2562" width="68.7109375" style="88" customWidth="1"/>
    <col min="2563" max="2563" width="8.42578125" style="88" bestFit="1" customWidth="1"/>
    <col min="2564" max="2564" width="15" style="88" bestFit="1" customWidth="1"/>
    <col min="2565" max="2566" width="6.85546875" style="88" bestFit="1" customWidth="1"/>
    <col min="2567" max="2567" width="2" style="88" customWidth="1"/>
    <col min="2568" max="2568" width="10.42578125" style="88" customWidth="1"/>
    <col min="2569" max="2569" width="9.5703125" style="88" bestFit="1" customWidth="1"/>
    <col min="2570" max="2573" width="9.42578125" style="88" customWidth="1"/>
    <col min="2574" max="2574" width="10.5703125" style="88" bestFit="1" customWidth="1"/>
    <col min="2575" max="2575" width="10.42578125" style="88" customWidth="1"/>
    <col min="2576" max="2576" width="11.140625" style="88" customWidth="1"/>
    <col min="2577" max="2577" width="11" style="88" customWidth="1"/>
    <col min="2578" max="2578" width="10.85546875" style="88" customWidth="1"/>
    <col min="2579" max="2579" width="11.42578125" style="88" customWidth="1"/>
    <col min="2580" max="2817" width="9.140625" style="88"/>
    <col min="2818" max="2818" width="68.7109375" style="88" customWidth="1"/>
    <col min="2819" max="2819" width="8.42578125" style="88" bestFit="1" customWidth="1"/>
    <col min="2820" max="2820" width="15" style="88" bestFit="1" customWidth="1"/>
    <col min="2821" max="2822" width="6.85546875" style="88" bestFit="1" customWidth="1"/>
    <col min="2823" max="2823" width="2" style="88" customWidth="1"/>
    <col min="2824" max="2824" width="10.42578125" style="88" customWidth="1"/>
    <col min="2825" max="2825" width="9.5703125" style="88" bestFit="1" customWidth="1"/>
    <col min="2826" max="2829" width="9.42578125" style="88" customWidth="1"/>
    <col min="2830" max="2830" width="10.5703125" style="88" bestFit="1" customWidth="1"/>
    <col min="2831" max="2831" width="10.42578125" style="88" customWidth="1"/>
    <col min="2832" max="2832" width="11.140625" style="88" customWidth="1"/>
    <col min="2833" max="2833" width="11" style="88" customWidth="1"/>
    <col min="2834" max="2834" width="10.85546875" style="88" customWidth="1"/>
    <col min="2835" max="2835" width="11.42578125" style="88" customWidth="1"/>
    <col min="2836" max="3073" width="9.140625" style="88"/>
    <col min="3074" max="3074" width="68.7109375" style="88" customWidth="1"/>
    <col min="3075" max="3075" width="8.42578125" style="88" bestFit="1" customWidth="1"/>
    <col min="3076" max="3076" width="15" style="88" bestFit="1" customWidth="1"/>
    <col min="3077" max="3078" width="6.85546875" style="88" bestFit="1" customWidth="1"/>
    <col min="3079" max="3079" width="2" style="88" customWidth="1"/>
    <col min="3080" max="3080" width="10.42578125" style="88" customWidth="1"/>
    <col min="3081" max="3081" width="9.5703125" style="88" bestFit="1" customWidth="1"/>
    <col min="3082" max="3085" width="9.42578125" style="88" customWidth="1"/>
    <col min="3086" max="3086" width="10.5703125" style="88" bestFit="1" customWidth="1"/>
    <col min="3087" max="3087" width="10.42578125" style="88" customWidth="1"/>
    <col min="3088" max="3088" width="11.140625" style="88" customWidth="1"/>
    <col min="3089" max="3089" width="11" style="88" customWidth="1"/>
    <col min="3090" max="3090" width="10.85546875" style="88" customWidth="1"/>
    <col min="3091" max="3091" width="11.42578125" style="88" customWidth="1"/>
    <col min="3092" max="3329" width="9.140625" style="88"/>
    <col min="3330" max="3330" width="68.7109375" style="88" customWidth="1"/>
    <col min="3331" max="3331" width="8.42578125" style="88" bestFit="1" customWidth="1"/>
    <col min="3332" max="3332" width="15" style="88" bestFit="1" customWidth="1"/>
    <col min="3333" max="3334" width="6.85546875" style="88" bestFit="1" customWidth="1"/>
    <col min="3335" max="3335" width="2" style="88" customWidth="1"/>
    <col min="3336" max="3336" width="10.42578125" style="88" customWidth="1"/>
    <col min="3337" max="3337" width="9.5703125" style="88" bestFit="1" customWidth="1"/>
    <col min="3338" max="3341" width="9.42578125" style="88" customWidth="1"/>
    <col min="3342" max="3342" width="10.5703125" style="88" bestFit="1" customWidth="1"/>
    <col min="3343" max="3343" width="10.42578125" style="88" customWidth="1"/>
    <col min="3344" max="3344" width="11.140625" style="88" customWidth="1"/>
    <col min="3345" max="3345" width="11" style="88" customWidth="1"/>
    <col min="3346" max="3346" width="10.85546875" style="88" customWidth="1"/>
    <col min="3347" max="3347" width="11.42578125" style="88" customWidth="1"/>
    <col min="3348" max="3585" width="9.140625" style="88"/>
    <col min="3586" max="3586" width="68.7109375" style="88" customWidth="1"/>
    <col min="3587" max="3587" width="8.42578125" style="88" bestFit="1" customWidth="1"/>
    <col min="3588" max="3588" width="15" style="88" bestFit="1" customWidth="1"/>
    <col min="3589" max="3590" width="6.85546875" style="88" bestFit="1" customWidth="1"/>
    <col min="3591" max="3591" width="2" style="88" customWidth="1"/>
    <col min="3592" max="3592" width="10.42578125" style="88" customWidth="1"/>
    <col min="3593" max="3593" width="9.5703125" style="88" bestFit="1" customWidth="1"/>
    <col min="3594" max="3597" width="9.42578125" style="88" customWidth="1"/>
    <col min="3598" max="3598" width="10.5703125" style="88" bestFit="1" customWidth="1"/>
    <col min="3599" max="3599" width="10.42578125" style="88" customWidth="1"/>
    <col min="3600" max="3600" width="11.140625" style="88" customWidth="1"/>
    <col min="3601" max="3601" width="11" style="88" customWidth="1"/>
    <col min="3602" max="3602" width="10.85546875" style="88" customWidth="1"/>
    <col min="3603" max="3603" width="11.42578125" style="88" customWidth="1"/>
    <col min="3604" max="3841" width="9.140625" style="88"/>
    <col min="3842" max="3842" width="68.7109375" style="88" customWidth="1"/>
    <col min="3843" max="3843" width="8.42578125" style="88" bestFit="1" customWidth="1"/>
    <col min="3844" max="3844" width="15" style="88" bestFit="1" customWidth="1"/>
    <col min="3845" max="3846" width="6.85546875" style="88" bestFit="1" customWidth="1"/>
    <col min="3847" max="3847" width="2" style="88" customWidth="1"/>
    <col min="3848" max="3848" width="10.42578125" style="88" customWidth="1"/>
    <col min="3849" max="3849" width="9.5703125" style="88" bestFit="1" customWidth="1"/>
    <col min="3850" max="3853" width="9.42578125" style="88" customWidth="1"/>
    <col min="3854" max="3854" width="10.5703125" style="88" bestFit="1" customWidth="1"/>
    <col min="3855" max="3855" width="10.42578125" style="88" customWidth="1"/>
    <col min="3856" max="3856" width="11.140625" style="88" customWidth="1"/>
    <col min="3857" max="3857" width="11" style="88" customWidth="1"/>
    <col min="3858" max="3858" width="10.85546875" style="88" customWidth="1"/>
    <col min="3859" max="3859" width="11.42578125" style="88" customWidth="1"/>
    <col min="3860" max="4097" width="9.140625" style="88"/>
    <col min="4098" max="4098" width="68.7109375" style="88" customWidth="1"/>
    <col min="4099" max="4099" width="8.42578125" style="88" bestFit="1" customWidth="1"/>
    <col min="4100" max="4100" width="15" style="88" bestFit="1" customWidth="1"/>
    <col min="4101" max="4102" width="6.85546875" style="88" bestFit="1" customWidth="1"/>
    <col min="4103" max="4103" width="2" style="88" customWidth="1"/>
    <col min="4104" max="4104" width="10.42578125" style="88" customWidth="1"/>
    <col min="4105" max="4105" width="9.5703125" style="88" bestFit="1" customWidth="1"/>
    <col min="4106" max="4109" width="9.42578125" style="88" customWidth="1"/>
    <col min="4110" max="4110" width="10.5703125" style="88" bestFit="1" customWidth="1"/>
    <col min="4111" max="4111" width="10.42578125" style="88" customWidth="1"/>
    <col min="4112" max="4112" width="11.140625" style="88" customWidth="1"/>
    <col min="4113" max="4113" width="11" style="88" customWidth="1"/>
    <col min="4114" max="4114" width="10.85546875" style="88" customWidth="1"/>
    <col min="4115" max="4115" width="11.42578125" style="88" customWidth="1"/>
    <col min="4116" max="4353" width="9.140625" style="88"/>
    <col min="4354" max="4354" width="68.7109375" style="88" customWidth="1"/>
    <col min="4355" max="4355" width="8.42578125" style="88" bestFit="1" customWidth="1"/>
    <col min="4356" max="4356" width="15" style="88" bestFit="1" customWidth="1"/>
    <col min="4357" max="4358" width="6.85546875" style="88" bestFit="1" customWidth="1"/>
    <col min="4359" max="4359" width="2" style="88" customWidth="1"/>
    <col min="4360" max="4360" width="10.42578125" style="88" customWidth="1"/>
    <col min="4361" max="4361" width="9.5703125" style="88" bestFit="1" customWidth="1"/>
    <col min="4362" max="4365" width="9.42578125" style="88" customWidth="1"/>
    <col min="4366" max="4366" width="10.5703125" style="88" bestFit="1" customWidth="1"/>
    <col min="4367" max="4367" width="10.42578125" style="88" customWidth="1"/>
    <col min="4368" max="4368" width="11.140625" style="88" customWidth="1"/>
    <col min="4369" max="4369" width="11" style="88" customWidth="1"/>
    <col min="4370" max="4370" width="10.85546875" style="88" customWidth="1"/>
    <col min="4371" max="4371" width="11.42578125" style="88" customWidth="1"/>
    <col min="4372" max="4609" width="9.140625" style="88"/>
    <col min="4610" max="4610" width="68.7109375" style="88" customWidth="1"/>
    <col min="4611" max="4611" width="8.42578125" style="88" bestFit="1" customWidth="1"/>
    <col min="4612" max="4612" width="15" style="88" bestFit="1" customWidth="1"/>
    <col min="4613" max="4614" width="6.85546875" style="88" bestFit="1" customWidth="1"/>
    <col min="4615" max="4615" width="2" style="88" customWidth="1"/>
    <col min="4616" max="4616" width="10.42578125" style="88" customWidth="1"/>
    <col min="4617" max="4617" width="9.5703125" style="88" bestFit="1" customWidth="1"/>
    <col min="4618" max="4621" width="9.42578125" style="88" customWidth="1"/>
    <col min="4622" max="4622" width="10.5703125" style="88" bestFit="1" customWidth="1"/>
    <col min="4623" max="4623" width="10.42578125" style="88" customWidth="1"/>
    <col min="4624" max="4624" width="11.140625" style="88" customWidth="1"/>
    <col min="4625" max="4625" width="11" style="88" customWidth="1"/>
    <col min="4626" max="4626" width="10.85546875" style="88" customWidth="1"/>
    <col min="4627" max="4627" width="11.42578125" style="88" customWidth="1"/>
    <col min="4628" max="4865" width="9.140625" style="88"/>
    <col min="4866" max="4866" width="68.7109375" style="88" customWidth="1"/>
    <col min="4867" max="4867" width="8.42578125" style="88" bestFit="1" customWidth="1"/>
    <col min="4868" max="4868" width="15" style="88" bestFit="1" customWidth="1"/>
    <col min="4869" max="4870" width="6.85546875" style="88" bestFit="1" customWidth="1"/>
    <col min="4871" max="4871" width="2" style="88" customWidth="1"/>
    <col min="4872" max="4872" width="10.42578125" style="88" customWidth="1"/>
    <col min="4873" max="4873" width="9.5703125" style="88" bestFit="1" customWidth="1"/>
    <col min="4874" max="4877" width="9.42578125" style="88" customWidth="1"/>
    <col min="4878" max="4878" width="10.5703125" style="88" bestFit="1" customWidth="1"/>
    <col min="4879" max="4879" width="10.42578125" style="88" customWidth="1"/>
    <col min="4880" max="4880" width="11.140625" style="88" customWidth="1"/>
    <col min="4881" max="4881" width="11" style="88" customWidth="1"/>
    <col min="4882" max="4882" width="10.85546875" style="88" customWidth="1"/>
    <col min="4883" max="4883" width="11.42578125" style="88" customWidth="1"/>
    <col min="4884" max="5121" width="9.140625" style="88"/>
    <col min="5122" max="5122" width="68.7109375" style="88" customWidth="1"/>
    <col min="5123" max="5123" width="8.42578125" style="88" bestFit="1" customWidth="1"/>
    <col min="5124" max="5124" width="15" style="88" bestFit="1" customWidth="1"/>
    <col min="5125" max="5126" width="6.85546875" style="88" bestFit="1" customWidth="1"/>
    <col min="5127" max="5127" width="2" style="88" customWidth="1"/>
    <col min="5128" max="5128" width="10.42578125" style="88" customWidth="1"/>
    <col min="5129" max="5129" width="9.5703125" style="88" bestFit="1" customWidth="1"/>
    <col min="5130" max="5133" width="9.42578125" style="88" customWidth="1"/>
    <col min="5134" max="5134" width="10.5703125" style="88" bestFit="1" customWidth="1"/>
    <col min="5135" max="5135" width="10.42578125" style="88" customWidth="1"/>
    <col min="5136" max="5136" width="11.140625" style="88" customWidth="1"/>
    <col min="5137" max="5137" width="11" style="88" customWidth="1"/>
    <col min="5138" max="5138" width="10.85546875" style="88" customWidth="1"/>
    <col min="5139" max="5139" width="11.42578125" style="88" customWidth="1"/>
    <col min="5140" max="5377" width="9.140625" style="88"/>
    <col min="5378" max="5378" width="68.7109375" style="88" customWidth="1"/>
    <col min="5379" max="5379" width="8.42578125" style="88" bestFit="1" customWidth="1"/>
    <col min="5380" max="5380" width="15" style="88" bestFit="1" customWidth="1"/>
    <col min="5381" max="5382" width="6.85546875" style="88" bestFit="1" customWidth="1"/>
    <col min="5383" max="5383" width="2" style="88" customWidth="1"/>
    <col min="5384" max="5384" width="10.42578125" style="88" customWidth="1"/>
    <col min="5385" max="5385" width="9.5703125" style="88" bestFit="1" customWidth="1"/>
    <col min="5386" max="5389" width="9.42578125" style="88" customWidth="1"/>
    <col min="5390" max="5390" width="10.5703125" style="88" bestFit="1" customWidth="1"/>
    <col min="5391" max="5391" width="10.42578125" style="88" customWidth="1"/>
    <col min="5392" max="5392" width="11.140625" style="88" customWidth="1"/>
    <col min="5393" max="5393" width="11" style="88" customWidth="1"/>
    <col min="5394" max="5394" width="10.85546875" style="88" customWidth="1"/>
    <col min="5395" max="5395" width="11.42578125" style="88" customWidth="1"/>
    <col min="5396" max="5633" width="9.140625" style="88"/>
    <col min="5634" max="5634" width="68.7109375" style="88" customWidth="1"/>
    <col min="5635" max="5635" width="8.42578125" style="88" bestFit="1" customWidth="1"/>
    <col min="5636" max="5636" width="15" style="88" bestFit="1" customWidth="1"/>
    <col min="5637" max="5638" width="6.85546875" style="88" bestFit="1" customWidth="1"/>
    <col min="5639" max="5639" width="2" style="88" customWidth="1"/>
    <col min="5640" max="5640" width="10.42578125" style="88" customWidth="1"/>
    <col min="5641" max="5641" width="9.5703125" style="88" bestFit="1" customWidth="1"/>
    <col min="5642" max="5645" width="9.42578125" style="88" customWidth="1"/>
    <col min="5646" max="5646" width="10.5703125" style="88" bestFit="1" customWidth="1"/>
    <col min="5647" max="5647" width="10.42578125" style="88" customWidth="1"/>
    <col min="5648" max="5648" width="11.140625" style="88" customWidth="1"/>
    <col min="5649" max="5649" width="11" style="88" customWidth="1"/>
    <col min="5650" max="5650" width="10.85546875" style="88" customWidth="1"/>
    <col min="5651" max="5651" width="11.42578125" style="88" customWidth="1"/>
    <col min="5652" max="5889" width="9.140625" style="88"/>
    <col min="5890" max="5890" width="68.7109375" style="88" customWidth="1"/>
    <col min="5891" max="5891" width="8.42578125" style="88" bestFit="1" customWidth="1"/>
    <col min="5892" max="5892" width="15" style="88" bestFit="1" customWidth="1"/>
    <col min="5893" max="5894" width="6.85546875" style="88" bestFit="1" customWidth="1"/>
    <col min="5895" max="5895" width="2" style="88" customWidth="1"/>
    <col min="5896" max="5896" width="10.42578125" style="88" customWidth="1"/>
    <col min="5897" max="5897" width="9.5703125" style="88" bestFit="1" customWidth="1"/>
    <col min="5898" max="5901" width="9.42578125" style="88" customWidth="1"/>
    <col min="5902" max="5902" width="10.5703125" style="88" bestFit="1" customWidth="1"/>
    <col min="5903" max="5903" width="10.42578125" style="88" customWidth="1"/>
    <col min="5904" max="5904" width="11.140625" style="88" customWidth="1"/>
    <col min="5905" max="5905" width="11" style="88" customWidth="1"/>
    <col min="5906" max="5906" width="10.85546875" style="88" customWidth="1"/>
    <col min="5907" max="5907" width="11.42578125" style="88" customWidth="1"/>
    <col min="5908" max="6145" width="9.140625" style="88"/>
    <col min="6146" max="6146" width="68.7109375" style="88" customWidth="1"/>
    <col min="6147" max="6147" width="8.42578125" style="88" bestFit="1" customWidth="1"/>
    <col min="6148" max="6148" width="15" style="88" bestFit="1" customWidth="1"/>
    <col min="6149" max="6150" width="6.85546875" style="88" bestFit="1" customWidth="1"/>
    <col min="6151" max="6151" width="2" style="88" customWidth="1"/>
    <col min="6152" max="6152" width="10.42578125" style="88" customWidth="1"/>
    <col min="6153" max="6153" width="9.5703125" style="88" bestFit="1" customWidth="1"/>
    <col min="6154" max="6157" width="9.42578125" style="88" customWidth="1"/>
    <col min="6158" max="6158" width="10.5703125" style="88" bestFit="1" customWidth="1"/>
    <col min="6159" max="6159" width="10.42578125" style="88" customWidth="1"/>
    <col min="6160" max="6160" width="11.140625" style="88" customWidth="1"/>
    <col min="6161" max="6161" width="11" style="88" customWidth="1"/>
    <col min="6162" max="6162" width="10.85546875" style="88" customWidth="1"/>
    <col min="6163" max="6163" width="11.42578125" style="88" customWidth="1"/>
    <col min="6164" max="6401" width="9.140625" style="88"/>
    <col min="6402" max="6402" width="68.7109375" style="88" customWidth="1"/>
    <col min="6403" max="6403" width="8.42578125" style="88" bestFit="1" customWidth="1"/>
    <col min="6404" max="6404" width="15" style="88" bestFit="1" customWidth="1"/>
    <col min="6405" max="6406" width="6.85546875" style="88" bestFit="1" customWidth="1"/>
    <col min="6407" max="6407" width="2" style="88" customWidth="1"/>
    <col min="6408" max="6408" width="10.42578125" style="88" customWidth="1"/>
    <col min="6409" max="6409" width="9.5703125" style="88" bestFit="1" customWidth="1"/>
    <col min="6410" max="6413" width="9.42578125" style="88" customWidth="1"/>
    <col min="6414" max="6414" width="10.5703125" style="88" bestFit="1" customWidth="1"/>
    <col min="6415" max="6415" width="10.42578125" style="88" customWidth="1"/>
    <col min="6416" max="6416" width="11.140625" style="88" customWidth="1"/>
    <col min="6417" max="6417" width="11" style="88" customWidth="1"/>
    <col min="6418" max="6418" width="10.85546875" style="88" customWidth="1"/>
    <col min="6419" max="6419" width="11.42578125" style="88" customWidth="1"/>
    <col min="6420" max="6657" width="9.140625" style="88"/>
    <col min="6658" max="6658" width="68.7109375" style="88" customWidth="1"/>
    <col min="6659" max="6659" width="8.42578125" style="88" bestFit="1" customWidth="1"/>
    <col min="6660" max="6660" width="15" style="88" bestFit="1" customWidth="1"/>
    <col min="6661" max="6662" width="6.85546875" style="88" bestFit="1" customWidth="1"/>
    <col min="6663" max="6663" width="2" style="88" customWidth="1"/>
    <col min="6664" max="6664" width="10.42578125" style="88" customWidth="1"/>
    <col min="6665" max="6665" width="9.5703125" style="88" bestFit="1" customWidth="1"/>
    <col min="6666" max="6669" width="9.42578125" style="88" customWidth="1"/>
    <col min="6670" max="6670" width="10.5703125" style="88" bestFit="1" customWidth="1"/>
    <col min="6671" max="6671" width="10.42578125" style="88" customWidth="1"/>
    <col min="6672" max="6672" width="11.140625" style="88" customWidth="1"/>
    <col min="6673" max="6673" width="11" style="88" customWidth="1"/>
    <col min="6674" max="6674" width="10.85546875" style="88" customWidth="1"/>
    <col min="6675" max="6675" width="11.42578125" style="88" customWidth="1"/>
    <col min="6676" max="6913" width="9.140625" style="88"/>
    <col min="6914" max="6914" width="68.7109375" style="88" customWidth="1"/>
    <col min="6915" max="6915" width="8.42578125" style="88" bestFit="1" customWidth="1"/>
    <col min="6916" max="6916" width="15" style="88" bestFit="1" customWidth="1"/>
    <col min="6917" max="6918" width="6.85546875" style="88" bestFit="1" customWidth="1"/>
    <col min="6919" max="6919" width="2" style="88" customWidth="1"/>
    <col min="6920" max="6920" width="10.42578125" style="88" customWidth="1"/>
    <col min="6921" max="6921" width="9.5703125" style="88" bestFit="1" customWidth="1"/>
    <col min="6922" max="6925" width="9.42578125" style="88" customWidth="1"/>
    <col min="6926" max="6926" width="10.5703125" style="88" bestFit="1" customWidth="1"/>
    <col min="6927" max="6927" width="10.42578125" style="88" customWidth="1"/>
    <col min="6928" max="6928" width="11.140625" style="88" customWidth="1"/>
    <col min="6929" max="6929" width="11" style="88" customWidth="1"/>
    <col min="6930" max="6930" width="10.85546875" style="88" customWidth="1"/>
    <col min="6931" max="6931" width="11.42578125" style="88" customWidth="1"/>
    <col min="6932" max="7169" width="9.140625" style="88"/>
    <col min="7170" max="7170" width="68.7109375" style="88" customWidth="1"/>
    <col min="7171" max="7171" width="8.42578125" style="88" bestFit="1" customWidth="1"/>
    <col min="7172" max="7172" width="15" style="88" bestFit="1" customWidth="1"/>
    <col min="7173" max="7174" width="6.85546875" style="88" bestFit="1" customWidth="1"/>
    <col min="7175" max="7175" width="2" style="88" customWidth="1"/>
    <col min="7176" max="7176" width="10.42578125" style="88" customWidth="1"/>
    <col min="7177" max="7177" width="9.5703125" style="88" bestFit="1" customWidth="1"/>
    <col min="7178" max="7181" width="9.42578125" style="88" customWidth="1"/>
    <col min="7182" max="7182" width="10.5703125" style="88" bestFit="1" customWidth="1"/>
    <col min="7183" max="7183" width="10.42578125" style="88" customWidth="1"/>
    <col min="7184" max="7184" width="11.140625" style="88" customWidth="1"/>
    <col min="7185" max="7185" width="11" style="88" customWidth="1"/>
    <col min="7186" max="7186" width="10.85546875" style="88" customWidth="1"/>
    <col min="7187" max="7187" width="11.42578125" style="88" customWidth="1"/>
    <col min="7188" max="7425" width="9.140625" style="88"/>
    <col min="7426" max="7426" width="68.7109375" style="88" customWidth="1"/>
    <col min="7427" max="7427" width="8.42578125" style="88" bestFit="1" customWidth="1"/>
    <col min="7428" max="7428" width="15" style="88" bestFit="1" customWidth="1"/>
    <col min="7429" max="7430" width="6.85546875" style="88" bestFit="1" customWidth="1"/>
    <col min="7431" max="7431" width="2" style="88" customWidth="1"/>
    <col min="7432" max="7432" width="10.42578125" style="88" customWidth="1"/>
    <col min="7433" max="7433" width="9.5703125" style="88" bestFit="1" customWidth="1"/>
    <col min="7434" max="7437" width="9.42578125" style="88" customWidth="1"/>
    <col min="7438" max="7438" width="10.5703125" style="88" bestFit="1" customWidth="1"/>
    <col min="7439" max="7439" width="10.42578125" style="88" customWidth="1"/>
    <col min="7440" max="7440" width="11.140625" style="88" customWidth="1"/>
    <col min="7441" max="7441" width="11" style="88" customWidth="1"/>
    <col min="7442" max="7442" width="10.85546875" style="88" customWidth="1"/>
    <col min="7443" max="7443" width="11.42578125" style="88" customWidth="1"/>
    <col min="7444" max="7681" width="9.140625" style="88"/>
    <col min="7682" max="7682" width="68.7109375" style="88" customWidth="1"/>
    <col min="7683" max="7683" width="8.42578125" style="88" bestFit="1" customWidth="1"/>
    <col min="7684" max="7684" width="15" style="88" bestFit="1" customWidth="1"/>
    <col min="7685" max="7686" width="6.85546875" style="88" bestFit="1" customWidth="1"/>
    <col min="7687" max="7687" width="2" style="88" customWidth="1"/>
    <col min="7688" max="7688" width="10.42578125" style="88" customWidth="1"/>
    <col min="7689" max="7689" width="9.5703125" style="88" bestFit="1" customWidth="1"/>
    <col min="7690" max="7693" width="9.42578125" style="88" customWidth="1"/>
    <col min="7694" max="7694" width="10.5703125" style="88" bestFit="1" customWidth="1"/>
    <col min="7695" max="7695" width="10.42578125" style="88" customWidth="1"/>
    <col min="7696" max="7696" width="11.140625" style="88" customWidth="1"/>
    <col min="7697" max="7697" width="11" style="88" customWidth="1"/>
    <col min="7698" max="7698" width="10.85546875" style="88" customWidth="1"/>
    <col min="7699" max="7699" width="11.42578125" style="88" customWidth="1"/>
    <col min="7700" max="7937" width="9.140625" style="88"/>
    <col min="7938" max="7938" width="68.7109375" style="88" customWidth="1"/>
    <col min="7939" max="7939" width="8.42578125" style="88" bestFit="1" customWidth="1"/>
    <col min="7940" max="7940" width="15" style="88" bestFit="1" customWidth="1"/>
    <col min="7941" max="7942" width="6.85546875" style="88" bestFit="1" customWidth="1"/>
    <col min="7943" max="7943" width="2" style="88" customWidth="1"/>
    <col min="7944" max="7944" width="10.42578125" style="88" customWidth="1"/>
    <col min="7945" max="7945" width="9.5703125" style="88" bestFit="1" customWidth="1"/>
    <col min="7946" max="7949" width="9.42578125" style="88" customWidth="1"/>
    <col min="7950" max="7950" width="10.5703125" style="88" bestFit="1" customWidth="1"/>
    <col min="7951" max="7951" width="10.42578125" style="88" customWidth="1"/>
    <col min="7952" max="7952" width="11.140625" style="88" customWidth="1"/>
    <col min="7953" max="7953" width="11" style="88" customWidth="1"/>
    <col min="7954" max="7954" width="10.85546875" style="88" customWidth="1"/>
    <col min="7955" max="7955" width="11.42578125" style="88" customWidth="1"/>
    <col min="7956" max="8193" width="9.140625" style="88"/>
    <col min="8194" max="8194" width="68.7109375" style="88" customWidth="1"/>
    <col min="8195" max="8195" width="8.42578125" style="88" bestFit="1" customWidth="1"/>
    <col min="8196" max="8196" width="15" style="88" bestFit="1" customWidth="1"/>
    <col min="8197" max="8198" width="6.85546875" style="88" bestFit="1" customWidth="1"/>
    <col min="8199" max="8199" width="2" style="88" customWidth="1"/>
    <col min="8200" max="8200" width="10.42578125" style="88" customWidth="1"/>
    <col min="8201" max="8201" width="9.5703125" style="88" bestFit="1" customWidth="1"/>
    <col min="8202" max="8205" width="9.42578125" style="88" customWidth="1"/>
    <col min="8206" max="8206" width="10.5703125" style="88" bestFit="1" customWidth="1"/>
    <col min="8207" max="8207" width="10.42578125" style="88" customWidth="1"/>
    <col min="8208" max="8208" width="11.140625" style="88" customWidth="1"/>
    <col min="8209" max="8209" width="11" style="88" customWidth="1"/>
    <col min="8210" max="8210" width="10.85546875" style="88" customWidth="1"/>
    <col min="8211" max="8211" width="11.42578125" style="88" customWidth="1"/>
    <col min="8212" max="8449" width="9.140625" style="88"/>
    <col min="8450" max="8450" width="68.7109375" style="88" customWidth="1"/>
    <col min="8451" max="8451" width="8.42578125" style="88" bestFit="1" customWidth="1"/>
    <col min="8452" max="8452" width="15" style="88" bestFit="1" customWidth="1"/>
    <col min="8453" max="8454" width="6.85546875" style="88" bestFit="1" customWidth="1"/>
    <col min="8455" max="8455" width="2" style="88" customWidth="1"/>
    <col min="8456" max="8456" width="10.42578125" style="88" customWidth="1"/>
    <col min="8457" max="8457" width="9.5703125" style="88" bestFit="1" customWidth="1"/>
    <col min="8458" max="8461" width="9.42578125" style="88" customWidth="1"/>
    <col min="8462" max="8462" width="10.5703125" style="88" bestFit="1" customWidth="1"/>
    <col min="8463" max="8463" width="10.42578125" style="88" customWidth="1"/>
    <col min="8464" max="8464" width="11.140625" style="88" customWidth="1"/>
    <col min="8465" max="8465" width="11" style="88" customWidth="1"/>
    <col min="8466" max="8466" width="10.85546875" style="88" customWidth="1"/>
    <col min="8467" max="8467" width="11.42578125" style="88" customWidth="1"/>
    <col min="8468" max="8705" width="9.140625" style="88"/>
    <col min="8706" max="8706" width="68.7109375" style="88" customWidth="1"/>
    <col min="8707" max="8707" width="8.42578125" style="88" bestFit="1" customWidth="1"/>
    <col min="8708" max="8708" width="15" style="88" bestFit="1" customWidth="1"/>
    <col min="8709" max="8710" width="6.85546875" style="88" bestFit="1" customWidth="1"/>
    <col min="8711" max="8711" width="2" style="88" customWidth="1"/>
    <col min="8712" max="8712" width="10.42578125" style="88" customWidth="1"/>
    <col min="8713" max="8713" width="9.5703125" style="88" bestFit="1" customWidth="1"/>
    <col min="8714" max="8717" width="9.42578125" style="88" customWidth="1"/>
    <col min="8718" max="8718" width="10.5703125" style="88" bestFit="1" customWidth="1"/>
    <col min="8719" max="8719" width="10.42578125" style="88" customWidth="1"/>
    <col min="8720" max="8720" width="11.140625" style="88" customWidth="1"/>
    <col min="8721" max="8721" width="11" style="88" customWidth="1"/>
    <col min="8722" max="8722" width="10.85546875" style="88" customWidth="1"/>
    <col min="8723" max="8723" width="11.42578125" style="88" customWidth="1"/>
    <col min="8724" max="8961" width="9.140625" style="88"/>
    <col min="8962" max="8962" width="68.7109375" style="88" customWidth="1"/>
    <col min="8963" max="8963" width="8.42578125" style="88" bestFit="1" customWidth="1"/>
    <col min="8964" max="8964" width="15" style="88" bestFit="1" customWidth="1"/>
    <col min="8965" max="8966" width="6.85546875" style="88" bestFit="1" customWidth="1"/>
    <col min="8967" max="8967" width="2" style="88" customWidth="1"/>
    <col min="8968" max="8968" width="10.42578125" style="88" customWidth="1"/>
    <col min="8969" max="8969" width="9.5703125" style="88" bestFit="1" customWidth="1"/>
    <col min="8970" max="8973" width="9.42578125" style="88" customWidth="1"/>
    <col min="8974" max="8974" width="10.5703125" style="88" bestFit="1" customWidth="1"/>
    <col min="8975" max="8975" width="10.42578125" style="88" customWidth="1"/>
    <col min="8976" max="8976" width="11.140625" style="88" customWidth="1"/>
    <col min="8977" max="8977" width="11" style="88" customWidth="1"/>
    <col min="8978" max="8978" width="10.85546875" style="88" customWidth="1"/>
    <col min="8979" max="8979" width="11.42578125" style="88" customWidth="1"/>
    <col min="8980" max="9217" width="9.140625" style="88"/>
    <col min="9218" max="9218" width="68.7109375" style="88" customWidth="1"/>
    <col min="9219" max="9219" width="8.42578125" style="88" bestFit="1" customWidth="1"/>
    <col min="9220" max="9220" width="15" style="88" bestFit="1" customWidth="1"/>
    <col min="9221" max="9222" width="6.85546875" style="88" bestFit="1" customWidth="1"/>
    <col min="9223" max="9223" width="2" style="88" customWidth="1"/>
    <col min="9224" max="9224" width="10.42578125" style="88" customWidth="1"/>
    <col min="9225" max="9225" width="9.5703125" style="88" bestFit="1" customWidth="1"/>
    <col min="9226" max="9229" width="9.42578125" style="88" customWidth="1"/>
    <col min="9230" max="9230" width="10.5703125" style="88" bestFit="1" customWidth="1"/>
    <col min="9231" max="9231" width="10.42578125" style="88" customWidth="1"/>
    <col min="9232" max="9232" width="11.140625" style="88" customWidth="1"/>
    <col min="9233" max="9233" width="11" style="88" customWidth="1"/>
    <col min="9234" max="9234" width="10.85546875" style="88" customWidth="1"/>
    <col min="9235" max="9235" width="11.42578125" style="88" customWidth="1"/>
    <col min="9236" max="9473" width="9.140625" style="88"/>
    <col min="9474" max="9474" width="68.7109375" style="88" customWidth="1"/>
    <col min="9475" max="9475" width="8.42578125" style="88" bestFit="1" customWidth="1"/>
    <col min="9476" max="9476" width="15" style="88" bestFit="1" customWidth="1"/>
    <col min="9477" max="9478" width="6.85546875" style="88" bestFit="1" customWidth="1"/>
    <col min="9479" max="9479" width="2" style="88" customWidth="1"/>
    <col min="9480" max="9480" width="10.42578125" style="88" customWidth="1"/>
    <col min="9481" max="9481" width="9.5703125" style="88" bestFit="1" customWidth="1"/>
    <col min="9482" max="9485" width="9.42578125" style="88" customWidth="1"/>
    <col min="9486" max="9486" width="10.5703125" style="88" bestFit="1" customWidth="1"/>
    <col min="9487" max="9487" width="10.42578125" style="88" customWidth="1"/>
    <col min="9488" max="9488" width="11.140625" style="88" customWidth="1"/>
    <col min="9489" max="9489" width="11" style="88" customWidth="1"/>
    <col min="9490" max="9490" width="10.85546875" style="88" customWidth="1"/>
    <col min="9491" max="9491" width="11.42578125" style="88" customWidth="1"/>
    <col min="9492" max="9729" width="9.140625" style="88"/>
    <col min="9730" max="9730" width="68.7109375" style="88" customWidth="1"/>
    <col min="9731" max="9731" width="8.42578125" style="88" bestFit="1" customWidth="1"/>
    <col min="9732" max="9732" width="15" style="88" bestFit="1" customWidth="1"/>
    <col min="9733" max="9734" width="6.85546875" style="88" bestFit="1" customWidth="1"/>
    <col min="9735" max="9735" width="2" style="88" customWidth="1"/>
    <col min="9736" max="9736" width="10.42578125" style="88" customWidth="1"/>
    <col min="9737" max="9737" width="9.5703125" style="88" bestFit="1" customWidth="1"/>
    <col min="9738" max="9741" width="9.42578125" style="88" customWidth="1"/>
    <col min="9742" max="9742" width="10.5703125" style="88" bestFit="1" customWidth="1"/>
    <col min="9743" max="9743" width="10.42578125" style="88" customWidth="1"/>
    <col min="9744" max="9744" width="11.140625" style="88" customWidth="1"/>
    <col min="9745" max="9745" width="11" style="88" customWidth="1"/>
    <col min="9746" max="9746" width="10.85546875" style="88" customWidth="1"/>
    <col min="9747" max="9747" width="11.42578125" style="88" customWidth="1"/>
    <col min="9748" max="9985" width="9.140625" style="88"/>
    <col min="9986" max="9986" width="68.7109375" style="88" customWidth="1"/>
    <col min="9987" max="9987" width="8.42578125" style="88" bestFit="1" customWidth="1"/>
    <col min="9988" max="9988" width="15" style="88" bestFit="1" customWidth="1"/>
    <col min="9989" max="9990" width="6.85546875" style="88" bestFit="1" customWidth="1"/>
    <col min="9991" max="9991" width="2" style="88" customWidth="1"/>
    <col min="9992" max="9992" width="10.42578125" style="88" customWidth="1"/>
    <col min="9993" max="9993" width="9.5703125" style="88" bestFit="1" customWidth="1"/>
    <col min="9994" max="9997" width="9.42578125" style="88" customWidth="1"/>
    <col min="9998" max="9998" width="10.5703125" style="88" bestFit="1" customWidth="1"/>
    <col min="9999" max="9999" width="10.42578125" style="88" customWidth="1"/>
    <col min="10000" max="10000" width="11.140625" style="88" customWidth="1"/>
    <col min="10001" max="10001" width="11" style="88" customWidth="1"/>
    <col min="10002" max="10002" width="10.85546875" style="88" customWidth="1"/>
    <col min="10003" max="10003" width="11.42578125" style="88" customWidth="1"/>
    <col min="10004" max="10241" width="9.140625" style="88"/>
    <col min="10242" max="10242" width="68.7109375" style="88" customWidth="1"/>
    <col min="10243" max="10243" width="8.42578125" style="88" bestFit="1" customWidth="1"/>
    <col min="10244" max="10244" width="15" style="88" bestFit="1" customWidth="1"/>
    <col min="10245" max="10246" width="6.85546875" style="88" bestFit="1" customWidth="1"/>
    <col min="10247" max="10247" width="2" style="88" customWidth="1"/>
    <col min="10248" max="10248" width="10.42578125" style="88" customWidth="1"/>
    <col min="10249" max="10249" width="9.5703125" style="88" bestFit="1" customWidth="1"/>
    <col min="10250" max="10253" width="9.42578125" style="88" customWidth="1"/>
    <col min="10254" max="10254" width="10.5703125" style="88" bestFit="1" customWidth="1"/>
    <col min="10255" max="10255" width="10.42578125" style="88" customWidth="1"/>
    <col min="10256" max="10256" width="11.140625" style="88" customWidth="1"/>
    <col min="10257" max="10257" width="11" style="88" customWidth="1"/>
    <col min="10258" max="10258" width="10.85546875" style="88" customWidth="1"/>
    <col min="10259" max="10259" width="11.42578125" style="88" customWidth="1"/>
    <col min="10260" max="10497" width="9.140625" style="88"/>
    <col min="10498" max="10498" width="68.7109375" style="88" customWidth="1"/>
    <col min="10499" max="10499" width="8.42578125" style="88" bestFit="1" customWidth="1"/>
    <col min="10500" max="10500" width="15" style="88" bestFit="1" customWidth="1"/>
    <col min="10501" max="10502" width="6.85546875" style="88" bestFit="1" customWidth="1"/>
    <col min="10503" max="10503" width="2" style="88" customWidth="1"/>
    <col min="10504" max="10504" width="10.42578125" style="88" customWidth="1"/>
    <col min="10505" max="10505" width="9.5703125" style="88" bestFit="1" customWidth="1"/>
    <col min="10506" max="10509" width="9.42578125" style="88" customWidth="1"/>
    <col min="10510" max="10510" width="10.5703125" style="88" bestFit="1" customWidth="1"/>
    <col min="10511" max="10511" width="10.42578125" style="88" customWidth="1"/>
    <col min="10512" max="10512" width="11.140625" style="88" customWidth="1"/>
    <col min="10513" max="10513" width="11" style="88" customWidth="1"/>
    <col min="10514" max="10514" width="10.85546875" style="88" customWidth="1"/>
    <col min="10515" max="10515" width="11.42578125" style="88" customWidth="1"/>
    <col min="10516" max="10753" width="9.140625" style="88"/>
    <col min="10754" max="10754" width="68.7109375" style="88" customWidth="1"/>
    <col min="10755" max="10755" width="8.42578125" style="88" bestFit="1" customWidth="1"/>
    <col min="10756" max="10756" width="15" style="88" bestFit="1" customWidth="1"/>
    <col min="10757" max="10758" width="6.85546875" style="88" bestFit="1" customWidth="1"/>
    <col min="10759" max="10759" width="2" style="88" customWidth="1"/>
    <col min="10760" max="10760" width="10.42578125" style="88" customWidth="1"/>
    <col min="10761" max="10761" width="9.5703125" style="88" bestFit="1" customWidth="1"/>
    <col min="10762" max="10765" width="9.42578125" style="88" customWidth="1"/>
    <col min="10766" max="10766" width="10.5703125" style="88" bestFit="1" customWidth="1"/>
    <col min="10767" max="10767" width="10.42578125" style="88" customWidth="1"/>
    <col min="10768" max="10768" width="11.140625" style="88" customWidth="1"/>
    <col min="10769" max="10769" width="11" style="88" customWidth="1"/>
    <col min="10770" max="10770" width="10.85546875" style="88" customWidth="1"/>
    <col min="10771" max="10771" width="11.42578125" style="88" customWidth="1"/>
    <col min="10772" max="11009" width="9.140625" style="88"/>
    <col min="11010" max="11010" width="68.7109375" style="88" customWidth="1"/>
    <col min="11011" max="11011" width="8.42578125" style="88" bestFit="1" customWidth="1"/>
    <col min="11012" max="11012" width="15" style="88" bestFit="1" customWidth="1"/>
    <col min="11013" max="11014" width="6.85546875" style="88" bestFit="1" customWidth="1"/>
    <col min="11015" max="11015" width="2" style="88" customWidth="1"/>
    <col min="11016" max="11016" width="10.42578125" style="88" customWidth="1"/>
    <col min="11017" max="11017" width="9.5703125" style="88" bestFit="1" customWidth="1"/>
    <col min="11018" max="11021" width="9.42578125" style="88" customWidth="1"/>
    <col min="11022" max="11022" width="10.5703125" style="88" bestFit="1" customWidth="1"/>
    <col min="11023" max="11023" width="10.42578125" style="88" customWidth="1"/>
    <col min="11024" max="11024" width="11.140625" style="88" customWidth="1"/>
    <col min="11025" max="11025" width="11" style="88" customWidth="1"/>
    <col min="11026" max="11026" width="10.85546875" style="88" customWidth="1"/>
    <col min="11027" max="11027" width="11.42578125" style="88" customWidth="1"/>
    <col min="11028" max="11265" width="9.140625" style="88"/>
    <col min="11266" max="11266" width="68.7109375" style="88" customWidth="1"/>
    <col min="11267" max="11267" width="8.42578125" style="88" bestFit="1" customWidth="1"/>
    <col min="11268" max="11268" width="15" style="88" bestFit="1" customWidth="1"/>
    <col min="11269" max="11270" width="6.85546875" style="88" bestFit="1" customWidth="1"/>
    <col min="11271" max="11271" width="2" style="88" customWidth="1"/>
    <col min="11272" max="11272" width="10.42578125" style="88" customWidth="1"/>
    <col min="11273" max="11273" width="9.5703125" style="88" bestFit="1" customWidth="1"/>
    <col min="11274" max="11277" width="9.42578125" style="88" customWidth="1"/>
    <col min="11278" max="11278" width="10.5703125" style="88" bestFit="1" customWidth="1"/>
    <col min="11279" max="11279" width="10.42578125" style="88" customWidth="1"/>
    <col min="11280" max="11280" width="11.140625" style="88" customWidth="1"/>
    <col min="11281" max="11281" width="11" style="88" customWidth="1"/>
    <col min="11282" max="11282" width="10.85546875" style="88" customWidth="1"/>
    <col min="11283" max="11283" width="11.42578125" style="88" customWidth="1"/>
    <col min="11284" max="11521" width="9.140625" style="88"/>
    <col min="11522" max="11522" width="68.7109375" style="88" customWidth="1"/>
    <col min="11523" max="11523" width="8.42578125" style="88" bestFit="1" customWidth="1"/>
    <col min="11524" max="11524" width="15" style="88" bestFit="1" customWidth="1"/>
    <col min="11525" max="11526" width="6.85546875" style="88" bestFit="1" customWidth="1"/>
    <col min="11527" max="11527" width="2" style="88" customWidth="1"/>
    <col min="11528" max="11528" width="10.42578125" style="88" customWidth="1"/>
    <col min="11529" max="11529" width="9.5703125" style="88" bestFit="1" customWidth="1"/>
    <col min="11530" max="11533" width="9.42578125" style="88" customWidth="1"/>
    <col min="11534" max="11534" width="10.5703125" style="88" bestFit="1" customWidth="1"/>
    <col min="11535" max="11535" width="10.42578125" style="88" customWidth="1"/>
    <col min="11536" max="11536" width="11.140625" style="88" customWidth="1"/>
    <col min="11537" max="11537" width="11" style="88" customWidth="1"/>
    <col min="11538" max="11538" width="10.85546875" style="88" customWidth="1"/>
    <col min="11539" max="11539" width="11.42578125" style="88" customWidth="1"/>
    <col min="11540" max="11777" width="9.140625" style="88"/>
    <col min="11778" max="11778" width="68.7109375" style="88" customWidth="1"/>
    <col min="11779" max="11779" width="8.42578125" style="88" bestFit="1" customWidth="1"/>
    <col min="11780" max="11780" width="15" style="88" bestFit="1" customWidth="1"/>
    <col min="11781" max="11782" width="6.85546875" style="88" bestFit="1" customWidth="1"/>
    <col min="11783" max="11783" width="2" style="88" customWidth="1"/>
    <col min="11784" max="11784" width="10.42578125" style="88" customWidth="1"/>
    <col min="11785" max="11785" width="9.5703125" style="88" bestFit="1" customWidth="1"/>
    <col min="11786" max="11789" width="9.42578125" style="88" customWidth="1"/>
    <col min="11790" max="11790" width="10.5703125" style="88" bestFit="1" customWidth="1"/>
    <col min="11791" max="11791" width="10.42578125" style="88" customWidth="1"/>
    <col min="11792" max="11792" width="11.140625" style="88" customWidth="1"/>
    <col min="11793" max="11793" width="11" style="88" customWidth="1"/>
    <col min="11794" max="11794" width="10.85546875" style="88" customWidth="1"/>
    <col min="11795" max="11795" width="11.42578125" style="88" customWidth="1"/>
    <col min="11796" max="12033" width="9.140625" style="88"/>
    <col min="12034" max="12034" width="68.7109375" style="88" customWidth="1"/>
    <col min="12035" max="12035" width="8.42578125" style="88" bestFit="1" customWidth="1"/>
    <col min="12036" max="12036" width="15" style="88" bestFit="1" customWidth="1"/>
    <col min="12037" max="12038" width="6.85546875" style="88" bestFit="1" customWidth="1"/>
    <col min="12039" max="12039" width="2" style="88" customWidth="1"/>
    <col min="12040" max="12040" width="10.42578125" style="88" customWidth="1"/>
    <col min="12041" max="12041" width="9.5703125" style="88" bestFit="1" customWidth="1"/>
    <col min="12042" max="12045" width="9.42578125" style="88" customWidth="1"/>
    <col min="12046" max="12046" width="10.5703125" style="88" bestFit="1" customWidth="1"/>
    <col min="12047" max="12047" width="10.42578125" style="88" customWidth="1"/>
    <col min="12048" max="12048" width="11.140625" style="88" customWidth="1"/>
    <col min="12049" max="12049" width="11" style="88" customWidth="1"/>
    <col min="12050" max="12050" width="10.85546875" style="88" customWidth="1"/>
    <col min="12051" max="12051" width="11.42578125" style="88" customWidth="1"/>
    <col min="12052" max="12289" width="9.140625" style="88"/>
    <col min="12290" max="12290" width="68.7109375" style="88" customWidth="1"/>
    <col min="12291" max="12291" width="8.42578125" style="88" bestFit="1" customWidth="1"/>
    <col min="12292" max="12292" width="15" style="88" bestFit="1" customWidth="1"/>
    <col min="12293" max="12294" width="6.85546875" style="88" bestFit="1" customWidth="1"/>
    <col min="12295" max="12295" width="2" style="88" customWidth="1"/>
    <col min="12296" max="12296" width="10.42578125" style="88" customWidth="1"/>
    <col min="12297" max="12297" width="9.5703125" style="88" bestFit="1" customWidth="1"/>
    <col min="12298" max="12301" width="9.42578125" style="88" customWidth="1"/>
    <col min="12302" max="12302" width="10.5703125" style="88" bestFit="1" customWidth="1"/>
    <col min="12303" max="12303" width="10.42578125" style="88" customWidth="1"/>
    <col min="12304" max="12304" width="11.140625" style="88" customWidth="1"/>
    <col min="12305" max="12305" width="11" style="88" customWidth="1"/>
    <col min="12306" max="12306" width="10.85546875" style="88" customWidth="1"/>
    <col min="12307" max="12307" width="11.42578125" style="88" customWidth="1"/>
    <col min="12308" max="12545" width="9.140625" style="88"/>
    <col min="12546" max="12546" width="68.7109375" style="88" customWidth="1"/>
    <col min="12547" max="12547" width="8.42578125" style="88" bestFit="1" customWidth="1"/>
    <col min="12548" max="12548" width="15" style="88" bestFit="1" customWidth="1"/>
    <col min="12549" max="12550" width="6.85546875" style="88" bestFit="1" customWidth="1"/>
    <col min="12551" max="12551" width="2" style="88" customWidth="1"/>
    <col min="12552" max="12552" width="10.42578125" style="88" customWidth="1"/>
    <col min="12553" max="12553" width="9.5703125" style="88" bestFit="1" customWidth="1"/>
    <col min="12554" max="12557" width="9.42578125" style="88" customWidth="1"/>
    <col min="12558" max="12558" width="10.5703125" style="88" bestFit="1" customWidth="1"/>
    <col min="12559" max="12559" width="10.42578125" style="88" customWidth="1"/>
    <col min="12560" max="12560" width="11.140625" style="88" customWidth="1"/>
    <col min="12561" max="12561" width="11" style="88" customWidth="1"/>
    <col min="12562" max="12562" width="10.85546875" style="88" customWidth="1"/>
    <col min="12563" max="12563" width="11.42578125" style="88" customWidth="1"/>
    <col min="12564" max="12801" width="9.140625" style="88"/>
    <col min="12802" max="12802" width="68.7109375" style="88" customWidth="1"/>
    <col min="12803" max="12803" width="8.42578125" style="88" bestFit="1" customWidth="1"/>
    <col min="12804" max="12804" width="15" style="88" bestFit="1" customWidth="1"/>
    <col min="12805" max="12806" width="6.85546875" style="88" bestFit="1" customWidth="1"/>
    <col min="12807" max="12807" width="2" style="88" customWidth="1"/>
    <col min="12808" max="12808" width="10.42578125" style="88" customWidth="1"/>
    <col min="12809" max="12809" width="9.5703125" style="88" bestFit="1" customWidth="1"/>
    <col min="12810" max="12813" width="9.42578125" style="88" customWidth="1"/>
    <col min="12814" max="12814" width="10.5703125" style="88" bestFit="1" customWidth="1"/>
    <col min="12815" max="12815" width="10.42578125" style="88" customWidth="1"/>
    <col min="12816" max="12816" width="11.140625" style="88" customWidth="1"/>
    <col min="12817" max="12817" width="11" style="88" customWidth="1"/>
    <col min="12818" max="12818" width="10.85546875" style="88" customWidth="1"/>
    <col min="12819" max="12819" width="11.42578125" style="88" customWidth="1"/>
    <col min="12820" max="13057" width="9.140625" style="88"/>
    <col min="13058" max="13058" width="68.7109375" style="88" customWidth="1"/>
    <col min="13059" max="13059" width="8.42578125" style="88" bestFit="1" customWidth="1"/>
    <col min="13060" max="13060" width="15" style="88" bestFit="1" customWidth="1"/>
    <col min="13061" max="13062" width="6.85546875" style="88" bestFit="1" customWidth="1"/>
    <col min="13063" max="13063" width="2" style="88" customWidth="1"/>
    <col min="13064" max="13064" width="10.42578125" style="88" customWidth="1"/>
    <col min="13065" max="13065" width="9.5703125" style="88" bestFit="1" customWidth="1"/>
    <col min="13066" max="13069" width="9.42578125" style="88" customWidth="1"/>
    <col min="13070" max="13070" width="10.5703125" style="88" bestFit="1" customWidth="1"/>
    <col min="13071" max="13071" width="10.42578125" style="88" customWidth="1"/>
    <col min="13072" max="13072" width="11.140625" style="88" customWidth="1"/>
    <col min="13073" max="13073" width="11" style="88" customWidth="1"/>
    <col min="13074" max="13074" width="10.85546875" style="88" customWidth="1"/>
    <col min="13075" max="13075" width="11.42578125" style="88" customWidth="1"/>
    <col min="13076" max="13313" width="9.140625" style="88"/>
    <col min="13314" max="13314" width="68.7109375" style="88" customWidth="1"/>
    <col min="13315" max="13315" width="8.42578125" style="88" bestFit="1" customWidth="1"/>
    <col min="13316" max="13316" width="15" style="88" bestFit="1" customWidth="1"/>
    <col min="13317" max="13318" width="6.85546875" style="88" bestFit="1" customWidth="1"/>
    <col min="13319" max="13319" width="2" style="88" customWidth="1"/>
    <col min="13320" max="13320" width="10.42578125" style="88" customWidth="1"/>
    <col min="13321" max="13321" width="9.5703125" style="88" bestFit="1" customWidth="1"/>
    <col min="13322" max="13325" width="9.42578125" style="88" customWidth="1"/>
    <col min="13326" max="13326" width="10.5703125" style="88" bestFit="1" customWidth="1"/>
    <col min="13327" max="13327" width="10.42578125" style="88" customWidth="1"/>
    <col min="13328" max="13328" width="11.140625" style="88" customWidth="1"/>
    <col min="13329" max="13329" width="11" style="88" customWidth="1"/>
    <col min="13330" max="13330" width="10.85546875" style="88" customWidth="1"/>
    <col min="13331" max="13331" width="11.42578125" style="88" customWidth="1"/>
    <col min="13332" max="13569" width="9.140625" style="88"/>
    <col min="13570" max="13570" width="68.7109375" style="88" customWidth="1"/>
    <col min="13571" max="13571" width="8.42578125" style="88" bestFit="1" customWidth="1"/>
    <col min="13572" max="13572" width="15" style="88" bestFit="1" customWidth="1"/>
    <col min="13573" max="13574" width="6.85546875" style="88" bestFit="1" customWidth="1"/>
    <col min="13575" max="13575" width="2" style="88" customWidth="1"/>
    <col min="13576" max="13576" width="10.42578125" style="88" customWidth="1"/>
    <col min="13577" max="13577" width="9.5703125" style="88" bestFit="1" customWidth="1"/>
    <col min="13578" max="13581" width="9.42578125" style="88" customWidth="1"/>
    <col min="13582" max="13582" width="10.5703125" style="88" bestFit="1" customWidth="1"/>
    <col min="13583" max="13583" width="10.42578125" style="88" customWidth="1"/>
    <col min="13584" max="13584" width="11.140625" style="88" customWidth="1"/>
    <col min="13585" max="13585" width="11" style="88" customWidth="1"/>
    <col min="13586" max="13586" width="10.85546875" style="88" customWidth="1"/>
    <col min="13587" max="13587" width="11.42578125" style="88" customWidth="1"/>
    <col min="13588" max="13825" width="9.140625" style="88"/>
    <col min="13826" max="13826" width="68.7109375" style="88" customWidth="1"/>
    <col min="13827" max="13827" width="8.42578125" style="88" bestFit="1" customWidth="1"/>
    <col min="13828" max="13828" width="15" style="88" bestFit="1" customWidth="1"/>
    <col min="13829" max="13830" width="6.85546875" style="88" bestFit="1" customWidth="1"/>
    <col min="13831" max="13831" width="2" style="88" customWidth="1"/>
    <col min="13832" max="13832" width="10.42578125" style="88" customWidth="1"/>
    <col min="13833" max="13833" width="9.5703125" style="88" bestFit="1" customWidth="1"/>
    <col min="13834" max="13837" width="9.42578125" style="88" customWidth="1"/>
    <col min="13838" max="13838" width="10.5703125" style="88" bestFit="1" customWidth="1"/>
    <col min="13839" max="13839" width="10.42578125" style="88" customWidth="1"/>
    <col min="13840" max="13840" width="11.140625" style="88" customWidth="1"/>
    <col min="13841" max="13841" width="11" style="88" customWidth="1"/>
    <col min="13842" max="13842" width="10.85546875" style="88" customWidth="1"/>
    <col min="13843" max="13843" width="11.42578125" style="88" customWidth="1"/>
    <col min="13844" max="14081" width="9.140625" style="88"/>
    <col min="14082" max="14082" width="68.7109375" style="88" customWidth="1"/>
    <col min="14083" max="14083" width="8.42578125" style="88" bestFit="1" customWidth="1"/>
    <col min="14084" max="14084" width="15" style="88" bestFit="1" customWidth="1"/>
    <col min="14085" max="14086" width="6.85546875" style="88" bestFit="1" customWidth="1"/>
    <col min="14087" max="14087" width="2" style="88" customWidth="1"/>
    <col min="14088" max="14088" width="10.42578125" style="88" customWidth="1"/>
    <col min="14089" max="14089" width="9.5703125" style="88" bestFit="1" customWidth="1"/>
    <col min="14090" max="14093" width="9.42578125" style="88" customWidth="1"/>
    <col min="14094" max="14094" width="10.5703125" style="88" bestFit="1" customWidth="1"/>
    <col min="14095" max="14095" width="10.42578125" style="88" customWidth="1"/>
    <col min="14096" max="14096" width="11.140625" style="88" customWidth="1"/>
    <col min="14097" max="14097" width="11" style="88" customWidth="1"/>
    <col min="14098" max="14098" width="10.85546875" style="88" customWidth="1"/>
    <col min="14099" max="14099" width="11.42578125" style="88" customWidth="1"/>
    <col min="14100" max="14337" width="9.140625" style="88"/>
    <col min="14338" max="14338" width="68.7109375" style="88" customWidth="1"/>
    <col min="14339" max="14339" width="8.42578125" style="88" bestFit="1" customWidth="1"/>
    <col min="14340" max="14340" width="15" style="88" bestFit="1" customWidth="1"/>
    <col min="14341" max="14342" width="6.85546875" style="88" bestFit="1" customWidth="1"/>
    <col min="14343" max="14343" width="2" style="88" customWidth="1"/>
    <col min="14344" max="14344" width="10.42578125" style="88" customWidth="1"/>
    <col min="14345" max="14345" width="9.5703125" style="88" bestFit="1" customWidth="1"/>
    <col min="14346" max="14349" width="9.42578125" style="88" customWidth="1"/>
    <col min="14350" max="14350" width="10.5703125" style="88" bestFit="1" customWidth="1"/>
    <col min="14351" max="14351" width="10.42578125" style="88" customWidth="1"/>
    <col min="14352" max="14352" width="11.140625" style="88" customWidth="1"/>
    <col min="14353" max="14353" width="11" style="88" customWidth="1"/>
    <col min="14354" max="14354" width="10.85546875" style="88" customWidth="1"/>
    <col min="14355" max="14355" width="11.42578125" style="88" customWidth="1"/>
    <col min="14356" max="14593" width="9.140625" style="88"/>
    <col min="14594" max="14594" width="68.7109375" style="88" customWidth="1"/>
    <col min="14595" max="14595" width="8.42578125" style="88" bestFit="1" customWidth="1"/>
    <col min="14596" max="14596" width="15" style="88" bestFit="1" customWidth="1"/>
    <col min="14597" max="14598" width="6.85546875" style="88" bestFit="1" customWidth="1"/>
    <col min="14599" max="14599" width="2" style="88" customWidth="1"/>
    <col min="14600" max="14600" width="10.42578125" style="88" customWidth="1"/>
    <col min="14601" max="14601" width="9.5703125" style="88" bestFit="1" customWidth="1"/>
    <col min="14602" max="14605" width="9.42578125" style="88" customWidth="1"/>
    <col min="14606" max="14606" width="10.5703125" style="88" bestFit="1" customWidth="1"/>
    <col min="14607" max="14607" width="10.42578125" style="88" customWidth="1"/>
    <col min="14608" max="14608" width="11.140625" style="88" customWidth="1"/>
    <col min="14609" max="14609" width="11" style="88" customWidth="1"/>
    <col min="14610" max="14610" width="10.85546875" style="88" customWidth="1"/>
    <col min="14611" max="14611" width="11.42578125" style="88" customWidth="1"/>
    <col min="14612" max="14849" width="9.140625" style="88"/>
    <col min="14850" max="14850" width="68.7109375" style="88" customWidth="1"/>
    <col min="14851" max="14851" width="8.42578125" style="88" bestFit="1" customWidth="1"/>
    <col min="14852" max="14852" width="15" style="88" bestFit="1" customWidth="1"/>
    <col min="14853" max="14854" width="6.85546875" style="88" bestFit="1" customWidth="1"/>
    <col min="14855" max="14855" width="2" style="88" customWidth="1"/>
    <col min="14856" max="14856" width="10.42578125" style="88" customWidth="1"/>
    <col min="14857" max="14857" width="9.5703125" style="88" bestFit="1" customWidth="1"/>
    <col min="14858" max="14861" width="9.42578125" style="88" customWidth="1"/>
    <col min="14862" max="14862" width="10.5703125" style="88" bestFit="1" customWidth="1"/>
    <col min="14863" max="14863" width="10.42578125" style="88" customWidth="1"/>
    <col min="14864" max="14864" width="11.140625" style="88" customWidth="1"/>
    <col min="14865" max="14865" width="11" style="88" customWidth="1"/>
    <col min="14866" max="14866" width="10.85546875" style="88" customWidth="1"/>
    <col min="14867" max="14867" width="11.42578125" style="88" customWidth="1"/>
    <col min="14868" max="15105" width="9.140625" style="88"/>
    <col min="15106" max="15106" width="68.7109375" style="88" customWidth="1"/>
    <col min="15107" max="15107" width="8.42578125" style="88" bestFit="1" customWidth="1"/>
    <col min="15108" max="15108" width="15" style="88" bestFit="1" customWidth="1"/>
    <col min="15109" max="15110" width="6.85546875" style="88" bestFit="1" customWidth="1"/>
    <col min="15111" max="15111" width="2" style="88" customWidth="1"/>
    <col min="15112" max="15112" width="10.42578125" style="88" customWidth="1"/>
    <col min="15113" max="15113" width="9.5703125" style="88" bestFit="1" customWidth="1"/>
    <col min="15114" max="15117" width="9.42578125" style="88" customWidth="1"/>
    <col min="15118" max="15118" width="10.5703125" style="88" bestFit="1" customWidth="1"/>
    <col min="15119" max="15119" width="10.42578125" style="88" customWidth="1"/>
    <col min="15120" max="15120" width="11.140625" style="88" customWidth="1"/>
    <col min="15121" max="15121" width="11" style="88" customWidth="1"/>
    <col min="15122" max="15122" width="10.85546875" style="88" customWidth="1"/>
    <col min="15123" max="15123" width="11.42578125" style="88" customWidth="1"/>
    <col min="15124" max="15361" width="9.140625" style="88"/>
    <col min="15362" max="15362" width="68.7109375" style="88" customWidth="1"/>
    <col min="15363" max="15363" width="8.42578125" style="88" bestFit="1" customWidth="1"/>
    <col min="15364" max="15364" width="15" style="88" bestFit="1" customWidth="1"/>
    <col min="15365" max="15366" width="6.85546875" style="88" bestFit="1" customWidth="1"/>
    <col min="15367" max="15367" width="2" style="88" customWidth="1"/>
    <col min="15368" max="15368" width="10.42578125" style="88" customWidth="1"/>
    <col min="15369" max="15369" width="9.5703125" style="88" bestFit="1" customWidth="1"/>
    <col min="15370" max="15373" width="9.42578125" style="88" customWidth="1"/>
    <col min="15374" max="15374" width="10.5703125" style="88" bestFit="1" customWidth="1"/>
    <col min="15375" max="15375" width="10.42578125" style="88" customWidth="1"/>
    <col min="15376" max="15376" width="11.140625" style="88" customWidth="1"/>
    <col min="15377" max="15377" width="11" style="88" customWidth="1"/>
    <col min="15378" max="15378" width="10.85546875" style="88" customWidth="1"/>
    <col min="15379" max="15379" width="11.42578125" style="88" customWidth="1"/>
    <col min="15380" max="15617" width="9.140625" style="88"/>
    <col min="15618" max="15618" width="68.7109375" style="88" customWidth="1"/>
    <col min="15619" max="15619" width="8.42578125" style="88" bestFit="1" customWidth="1"/>
    <col min="15620" max="15620" width="15" style="88" bestFit="1" customWidth="1"/>
    <col min="15621" max="15622" width="6.85546875" style="88" bestFit="1" customWidth="1"/>
    <col min="15623" max="15623" width="2" style="88" customWidth="1"/>
    <col min="15624" max="15624" width="10.42578125" style="88" customWidth="1"/>
    <col min="15625" max="15625" width="9.5703125" style="88" bestFit="1" customWidth="1"/>
    <col min="15626" max="15629" width="9.42578125" style="88" customWidth="1"/>
    <col min="15630" max="15630" width="10.5703125" style="88" bestFit="1" customWidth="1"/>
    <col min="15631" max="15631" width="10.42578125" style="88" customWidth="1"/>
    <col min="15632" max="15632" width="11.140625" style="88" customWidth="1"/>
    <col min="15633" max="15633" width="11" style="88" customWidth="1"/>
    <col min="15634" max="15634" width="10.85546875" style="88" customWidth="1"/>
    <col min="15635" max="15635" width="11.42578125" style="88" customWidth="1"/>
    <col min="15636" max="15873" width="9.140625" style="88"/>
    <col min="15874" max="15874" width="68.7109375" style="88" customWidth="1"/>
    <col min="15875" max="15875" width="8.42578125" style="88" bestFit="1" customWidth="1"/>
    <col min="15876" max="15876" width="15" style="88" bestFit="1" customWidth="1"/>
    <col min="15877" max="15878" width="6.85546875" style="88" bestFit="1" customWidth="1"/>
    <col min="15879" max="15879" width="2" style="88" customWidth="1"/>
    <col min="15880" max="15880" width="10.42578125" style="88" customWidth="1"/>
    <col min="15881" max="15881" width="9.5703125" style="88" bestFit="1" customWidth="1"/>
    <col min="15882" max="15885" width="9.42578125" style="88" customWidth="1"/>
    <col min="15886" max="15886" width="10.5703125" style="88" bestFit="1" customWidth="1"/>
    <col min="15887" max="15887" width="10.42578125" style="88" customWidth="1"/>
    <col min="15888" max="15888" width="11.140625" style="88" customWidth="1"/>
    <col min="15889" max="15889" width="11" style="88" customWidth="1"/>
    <col min="15890" max="15890" width="10.85546875" style="88" customWidth="1"/>
    <col min="15891" max="15891" width="11.42578125" style="88" customWidth="1"/>
    <col min="15892" max="16129" width="9.140625" style="88"/>
    <col min="16130" max="16130" width="68.7109375" style="88" customWidth="1"/>
    <col min="16131" max="16131" width="8.42578125" style="88" bestFit="1" customWidth="1"/>
    <col min="16132" max="16132" width="15" style="88" bestFit="1" customWidth="1"/>
    <col min="16133" max="16134" width="6.85546875" style="88" bestFit="1" customWidth="1"/>
    <col min="16135" max="16135" width="2" style="88" customWidth="1"/>
    <col min="16136" max="16136" width="10.42578125" style="88" customWidth="1"/>
    <col min="16137" max="16137" width="9.5703125" style="88" bestFit="1" customWidth="1"/>
    <col min="16138" max="16141" width="9.42578125" style="88" customWidth="1"/>
    <col min="16142" max="16142" width="10.5703125" style="88" bestFit="1" customWidth="1"/>
    <col min="16143" max="16143" width="10.42578125" style="88" customWidth="1"/>
    <col min="16144" max="16144" width="11.140625" style="88" customWidth="1"/>
    <col min="16145" max="16145" width="11" style="88" customWidth="1"/>
    <col min="16146" max="16146" width="10.85546875" style="88" customWidth="1"/>
    <col min="16147" max="16147" width="11.42578125" style="88" customWidth="1"/>
    <col min="16148" max="16384" width="9.140625" style="88"/>
  </cols>
  <sheetData>
    <row r="1" spans="1:19" ht="15.75">
      <c r="A1" s="1323" t="s">
        <v>214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95"/>
      <c r="C2" s="95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08"/>
      <c r="C3" s="109" t="s">
        <v>87</v>
      </c>
      <c r="D3" s="172"/>
      <c r="E3" s="172"/>
      <c r="F3" s="173"/>
      <c r="G3" s="112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174" t="s">
        <v>88</v>
      </c>
      <c r="B4" s="114" t="s">
        <v>89</v>
      </c>
      <c r="C4" s="11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120" t="s">
        <v>94</v>
      </c>
      <c r="C5" s="121" t="s">
        <v>95</v>
      </c>
      <c r="D5" s="122" t="s">
        <v>96</v>
      </c>
      <c r="E5" s="122" t="s">
        <v>111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78" t="s">
        <v>99</v>
      </c>
      <c r="C6" s="128"/>
      <c r="D6" s="180"/>
      <c r="E6" s="180"/>
      <c r="F6" s="181"/>
      <c r="G6" s="130"/>
      <c r="H6" s="182"/>
      <c r="I6" s="182"/>
      <c r="J6" s="182"/>
      <c r="K6" s="182"/>
      <c r="L6" s="182"/>
      <c r="M6" s="182"/>
      <c r="N6" s="92"/>
      <c r="O6" s="92"/>
      <c r="P6" s="92"/>
      <c r="Q6" s="92"/>
      <c r="R6" s="92"/>
      <c r="S6" s="92"/>
    </row>
    <row r="7" spans="1:19">
      <c r="A7" s="92"/>
      <c r="B7" s="183"/>
      <c r="C7" s="128"/>
      <c r="D7" s="183"/>
      <c r="E7" s="183"/>
      <c r="F7" s="179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83" t="s">
        <v>206</v>
      </c>
      <c r="C8" s="557">
        <v>0</v>
      </c>
      <c r="D8" s="132" t="str">
        <f>Inputs!$D$82</f>
        <v>Support staff</v>
      </c>
      <c r="E8" s="183">
        <v>1</v>
      </c>
      <c r="F8" s="179">
        <f>E8*C8</f>
        <v>0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8" si="0">H8*$F8</f>
        <v>0</v>
      </c>
      <c r="O8" s="137">
        <f t="shared" si="0"/>
        <v>0</v>
      </c>
      <c r="P8" s="137">
        <f t="shared" si="0"/>
        <v>0</v>
      </c>
      <c r="Q8" s="137">
        <f t="shared" si="0"/>
        <v>0</v>
      </c>
      <c r="R8" s="137">
        <f t="shared" si="0"/>
        <v>0</v>
      </c>
      <c r="S8" s="137">
        <f t="shared" si="0"/>
        <v>0</v>
      </c>
    </row>
    <row r="9" spans="1:19">
      <c r="A9" s="184"/>
      <c r="B9" s="183"/>
      <c r="C9" s="557"/>
      <c r="D9" s="183"/>
      <c r="E9" s="183"/>
      <c r="F9" s="179"/>
      <c r="G9" s="133"/>
      <c r="H9" s="134"/>
      <c r="I9" s="134"/>
      <c r="J9" s="134"/>
      <c r="K9" s="134"/>
      <c r="L9" s="134"/>
      <c r="M9" s="134"/>
      <c r="N9" s="137"/>
      <c r="O9" s="137"/>
      <c r="P9" s="137"/>
      <c r="Q9" s="137"/>
      <c r="R9" s="137"/>
      <c r="S9" s="137"/>
    </row>
    <row r="10" spans="1:19">
      <c r="A10" s="184">
        <v>1.2</v>
      </c>
      <c r="B10" s="183" t="s">
        <v>207</v>
      </c>
      <c r="C10" s="557">
        <v>1.1799410029498525E-2</v>
      </c>
      <c r="D10" s="132" t="str">
        <f>Inputs!$D$82</f>
        <v>Support staff</v>
      </c>
      <c r="E10" s="183">
        <v>1</v>
      </c>
      <c r="F10" s="179">
        <f>E10*C10</f>
        <v>1.1799410029498525E-2</v>
      </c>
      <c r="G10" s="133"/>
      <c r="H10" s="137">
        <f>Inputs!L$82</f>
        <v>68.441017362959727</v>
      </c>
      <c r="I10" s="137">
        <f>Inputs!M$82</f>
        <v>69.791189569063036</v>
      </c>
      <c r="J10" s="137">
        <f>Inputs!N$82</f>
        <v>71.02222509185215</v>
      </c>
      <c r="K10" s="137">
        <f>Inputs!O$82</f>
        <v>72.274974651437702</v>
      </c>
      <c r="L10" s="137">
        <f>Inputs!P$82</f>
        <v>73.549821258208297</v>
      </c>
      <c r="M10" s="137">
        <f>Inputs!Q$82</f>
        <v>74.847154678410959</v>
      </c>
      <c r="N10" s="203">
        <f t="shared" ref="N10:S10" si="1">H10*$F10</f>
        <v>0.80756362670158965</v>
      </c>
      <c r="O10" s="203">
        <f t="shared" si="1"/>
        <v>0.82349486217183521</v>
      </c>
      <c r="P10" s="203">
        <f t="shared" si="1"/>
        <v>0.83802035506610206</v>
      </c>
      <c r="Q10" s="203">
        <f t="shared" si="1"/>
        <v>0.85280206078392573</v>
      </c>
      <c r="R10" s="203">
        <f t="shared" si="1"/>
        <v>0.86784449862192681</v>
      </c>
      <c r="S10" s="203">
        <f t="shared" si="1"/>
        <v>0.88315226759186971</v>
      </c>
    </row>
    <row r="11" spans="1:19">
      <c r="A11" s="184"/>
      <c r="B11" s="183" t="s">
        <v>112</v>
      </c>
      <c r="C11" s="557"/>
      <c r="D11" s="183"/>
      <c r="E11" s="183"/>
      <c r="F11" s="179"/>
      <c r="G11" s="133"/>
      <c r="H11" s="134"/>
      <c r="I11" s="134"/>
      <c r="J11" s="134"/>
      <c r="K11" s="134"/>
      <c r="L11" s="134"/>
      <c r="M11" s="134"/>
      <c r="N11" s="137"/>
      <c r="O11" s="137"/>
      <c r="P11" s="137"/>
      <c r="Q11" s="137"/>
      <c r="R11" s="137"/>
      <c r="S11" s="137"/>
    </row>
    <row r="12" spans="1:19">
      <c r="A12" s="184"/>
      <c r="B12" s="183"/>
      <c r="C12" s="557"/>
      <c r="D12" s="183"/>
      <c r="E12" s="183"/>
      <c r="F12" s="179"/>
      <c r="G12" s="133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</row>
    <row r="13" spans="1:19">
      <c r="A13" s="184">
        <v>1.3</v>
      </c>
      <c r="B13" s="183" t="s">
        <v>113</v>
      </c>
      <c r="C13" s="557">
        <v>3.0088495575221239E-2</v>
      </c>
      <c r="D13" s="132" t="str">
        <f>Inputs!$D$82</f>
        <v>Support staff</v>
      </c>
      <c r="E13" s="183">
        <v>1</v>
      </c>
      <c r="F13" s="179">
        <f>E13*C13</f>
        <v>3.0088495575221239E-2</v>
      </c>
      <c r="G13" s="133"/>
      <c r="H13" s="137">
        <f>Inputs!L$82</f>
        <v>68.441017362959727</v>
      </c>
      <c r="I13" s="137">
        <f>Inputs!M$82</f>
        <v>69.791189569063036</v>
      </c>
      <c r="J13" s="137">
        <f>Inputs!N$82</f>
        <v>71.02222509185215</v>
      </c>
      <c r="K13" s="137">
        <f>Inputs!O$82</f>
        <v>72.274974651437702</v>
      </c>
      <c r="L13" s="137">
        <f>Inputs!P$82</f>
        <v>73.549821258208297</v>
      </c>
      <c r="M13" s="137">
        <f>Inputs!Q$82</f>
        <v>74.847154678410959</v>
      </c>
      <c r="N13" s="137">
        <f t="shared" ref="N13:S13" si="2">H13*$F13</f>
        <v>2.0592872480890536</v>
      </c>
      <c r="O13" s="137">
        <f t="shared" si="2"/>
        <v>2.0999118985381799</v>
      </c>
      <c r="P13" s="137">
        <f t="shared" si="2"/>
        <v>2.1369519054185604</v>
      </c>
      <c r="Q13" s="137">
        <f t="shared" si="2"/>
        <v>2.1746452549990103</v>
      </c>
      <c r="R13" s="137">
        <f t="shared" si="2"/>
        <v>2.2130034714859135</v>
      </c>
      <c r="S13" s="137">
        <f t="shared" si="2"/>
        <v>2.2520382823592677</v>
      </c>
    </row>
    <row r="14" spans="1:19">
      <c r="A14" s="184"/>
      <c r="B14" s="183" t="s">
        <v>114</v>
      </c>
      <c r="C14" s="557"/>
      <c r="D14" s="183"/>
      <c r="E14" s="183"/>
      <c r="F14" s="179"/>
      <c r="G14" s="133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</row>
    <row r="15" spans="1:19">
      <c r="A15" s="184"/>
      <c r="B15" s="183"/>
      <c r="C15" s="557"/>
      <c r="D15" s="183"/>
      <c r="E15" s="183"/>
      <c r="F15" s="179"/>
      <c r="G15" s="133"/>
      <c r="H15" s="134"/>
      <c r="I15" s="134"/>
      <c r="J15" s="134"/>
      <c r="K15" s="134"/>
      <c r="L15" s="134"/>
      <c r="M15" s="134"/>
      <c r="N15" s="137"/>
      <c r="O15" s="137"/>
      <c r="P15" s="137"/>
      <c r="Q15" s="137"/>
      <c r="R15" s="137"/>
      <c r="S15" s="137"/>
    </row>
    <row r="16" spans="1:19">
      <c r="A16" s="184">
        <v>1.4</v>
      </c>
      <c r="B16" s="183" t="s">
        <v>115</v>
      </c>
      <c r="C16" s="557">
        <v>3.0088495575221239E-2</v>
      </c>
      <c r="D16" s="132" t="str">
        <f>Inputs!$D$82</f>
        <v>Support staff</v>
      </c>
      <c r="E16" s="183">
        <v>1</v>
      </c>
      <c r="F16" s="179">
        <f>E16*C16</f>
        <v>3.0088495575221239E-2</v>
      </c>
      <c r="G16" s="133"/>
      <c r="H16" s="137">
        <f>Inputs!L$82</f>
        <v>68.441017362959727</v>
      </c>
      <c r="I16" s="137">
        <f>Inputs!M$82</f>
        <v>69.791189569063036</v>
      </c>
      <c r="J16" s="137">
        <f>Inputs!N$82</f>
        <v>71.02222509185215</v>
      </c>
      <c r="K16" s="137">
        <f>Inputs!O$82</f>
        <v>72.274974651437702</v>
      </c>
      <c r="L16" s="137">
        <f>Inputs!P$82</f>
        <v>73.549821258208297</v>
      </c>
      <c r="M16" s="137">
        <f>Inputs!Q$82</f>
        <v>74.847154678410959</v>
      </c>
      <c r="N16" s="137">
        <f t="shared" ref="N16:S16" si="3">H16*$F16</f>
        <v>2.0592872480890536</v>
      </c>
      <c r="O16" s="137">
        <f t="shared" si="3"/>
        <v>2.0999118985381799</v>
      </c>
      <c r="P16" s="137">
        <f t="shared" si="3"/>
        <v>2.1369519054185604</v>
      </c>
      <c r="Q16" s="137">
        <f t="shared" si="3"/>
        <v>2.1746452549990103</v>
      </c>
      <c r="R16" s="137">
        <f t="shared" si="3"/>
        <v>2.2130034714859135</v>
      </c>
      <c r="S16" s="137">
        <f t="shared" si="3"/>
        <v>2.2520382823592677</v>
      </c>
    </row>
    <row r="17" spans="1:19">
      <c r="A17" s="184"/>
      <c r="B17" s="183"/>
      <c r="C17" s="557"/>
      <c r="D17" s="183"/>
      <c r="E17" s="183"/>
      <c r="F17" s="179"/>
      <c r="G17" s="133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</row>
    <row r="18" spans="1:19">
      <c r="A18" s="184">
        <v>1.5</v>
      </c>
      <c r="B18" s="183" t="s">
        <v>116</v>
      </c>
      <c r="C18" s="557"/>
      <c r="D18" s="183"/>
      <c r="E18" s="183"/>
      <c r="F18" s="179"/>
      <c r="G18" s="133"/>
      <c r="H18" s="134"/>
      <c r="I18" s="134"/>
      <c r="J18" s="134"/>
      <c r="K18" s="134"/>
      <c r="L18" s="134"/>
      <c r="M18" s="134"/>
      <c r="N18" s="137"/>
      <c r="O18" s="137"/>
      <c r="P18" s="137"/>
      <c r="Q18" s="137"/>
      <c r="R18" s="137"/>
      <c r="S18" s="137"/>
    </row>
    <row r="19" spans="1:19">
      <c r="A19" s="184"/>
      <c r="B19" s="183" t="s">
        <v>117</v>
      </c>
      <c r="C19" s="557">
        <v>1.415929203539823E-2</v>
      </c>
      <c r="D19" s="132" t="str">
        <f>Inputs!$D$82</f>
        <v>Support staff</v>
      </c>
      <c r="E19" s="183">
        <v>1</v>
      </c>
      <c r="F19" s="179">
        <f>E19*C19</f>
        <v>1.415929203539823E-2</v>
      </c>
      <c r="G19" s="133"/>
      <c r="H19" s="137">
        <f>Inputs!L$82</f>
        <v>68.441017362959727</v>
      </c>
      <c r="I19" s="137">
        <f>Inputs!M$82</f>
        <v>69.791189569063036</v>
      </c>
      <c r="J19" s="137">
        <f>Inputs!N$82</f>
        <v>71.02222509185215</v>
      </c>
      <c r="K19" s="137">
        <f>Inputs!O$82</f>
        <v>72.274974651437702</v>
      </c>
      <c r="L19" s="137">
        <f>Inputs!P$82</f>
        <v>73.549821258208297</v>
      </c>
      <c r="M19" s="137">
        <f>Inputs!Q$82</f>
        <v>74.847154678410959</v>
      </c>
      <c r="N19" s="137">
        <f t="shared" ref="N19:S21" si="4">H19*$F19</f>
        <v>0.96907635204190767</v>
      </c>
      <c r="O19" s="137">
        <f t="shared" si="4"/>
        <v>0.98819383460620225</v>
      </c>
      <c r="P19" s="137">
        <f t="shared" si="4"/>
        <v>1.0056244260793226</v>
      </c>
      <c r="Q19" s="137">
        <f t="shared" si="4"/>
        <v>1.0233624729407109</v>
      </c>
      <c r="R19" s="137">
        <f t="shared" si="4"/>
        <v>1.0414133983463121</v>
      </c>
      <c r="S19" s="137">
        <f t="shared" si="4"/>
        <v>1.0597827211102437</v>
      </c>
    </row>
    <row r="20" spans="1:19">
      <c r="A20" s="184"/>
      <c r="B20" s="183" t="s">
        <v>118</v>
      </c>
      <c r="C20" s="557">
        <v>3.0088495575221239E-2</v>
      </c>
      <c r="D20" s="132" t="str">
        <f>Inputs!$D$82</f>
        <v>Support staff</v>
      </c>
      <c r="E20" s="183">
        <v>1</v>
      </c>
      <c r="F20" s="179">
        <f>E20*C20</f>
        <v>3.0088495575221239E-2</v>
      </c>
      <c r="G20" s="133"/>
      <c r="H20" s="137">
        <f>Inputs!L$82</f>
        <v>68.441017362959727</v>
      </c>
      <c r="I20" s="137">
        <f>Inputs!M$82</f>
        <v>69.791189569063036</v>
      </c>
      <c r="J20" s="137">
        <f>Inputs!N$82</f>
        <v>71.02222509185215</v>
      </c>
      <c r="K20" s="137">
        <f>Inputs!O$82</f>
        <v>72.274974651437702</v>
      </c>
      <c r="L20" s="137">
        <f>Inputs!P$82</f>
        <v>73.549821258208297</v>
      </c>
      <c r="M20" s="137">
        <f>Inputs!Q$82</f>
        <v>74.847154678410959</v>
      </c>
      <c r="N20" s="137">
        <f t="shared" si="4"/>
        <v>2.0592872480890536</v>
      </c>
      <c r="O20" s="137">
        <f t="shared" si="4"/>
        <v>2.0999118985381799</v>
      </c>
      <c r="P20" s="137">
        <f t="shared" si="4"/>
        <v>2.1369519054185604</v>
      </c>
      <c r="Q20" s="137">
        <f t="shared" si="4"/>
        <v>2.1746452549990103</v>
      </c>
      <c r="R20" s="137">
        <f t="shared" si="4"/>
        <v>2.2130034714859135</v>
      </c>
      <c r="S20" s="137">
        <f t="shared" si="4"/>
        <v>2.2520382823592677</v>
      </c>
    </row>
    <row r="21" spans="1:19">
      <c r="A21" s="184"/>
      <c r="B21" s="183" t="s">
        <v>119</v>
      </c>
      <c r="C21" s="557">
        <v>3.0088495575221239E-2</v>
      </c>
      <c r="D21" s="132" t="str">
        <f>Inputs!$D$82</f>
        <v>Support staff</v>
      </c>
      <c r="E21" s="183">
        <v>1</v>
      </c>
      <c r="F21" s="179">
        <f>E21*C21</f>
        <v>3.0088495575221239E-2</v>
      </c>
      <c r="G21" s="133"/>
      <c r="H21" s="137">
        <f>Inputs!L$82</f>
        <v>68.441017362959727</v>
      </c>
      <c r="I21" s="137">
        <f>Inputs!M$82</f>
        <v>69.791189569063036</v>
      </c>
      <c r="J21" s="137">
        <f>Inputs!N$82</f>
        <v>71.02222509185215</v>
      </c>
      <c r="K21" s="137">
        <f>Inputs!O$82</f>
        <v>72.274974651437702</v>
      </c>
      <c r="L21" s="137">
        <f>Inputs!P$82</f>
        <v>73.549821258208297</v>
      </c>
      <c r="M21" s="137">
        <f>Inputs!Q$82</f>
        <v>74.847154678410959</v>
      </c>
      <c r="N21" s="137">
        <f t="shared" si="4"/>
        <v>2.0592872480890536</v>
      </c>
      <c r="O21" s="137">
        <f t="shared" si="4"/>
        <v>2.0999118985381799</v>
      </c>
      <c r="P21" s="137">
        <f t="shared" si="4"/>
        <v>2.1369519054185604</v>
      </c>
      <c r="Q21" s="137">
        <f t="shared" si="4"/>
        <v>2.1746452549990103</v>
      </c>
      <c r="R21" s="137">
        <f t="shared" si="4"/>
        <v>2.2130034714859135</v>
      </c>
      <c r="S21" s="137">
        <f t="shared" si="4"/>
        <v>2.2520382823592677</v>
      </c>
    </row>
    <row r="22" spans="1:19">
      <c r="A22" s="184"/>
      <c r="B22" s="132"/>
      <c r="C22" s="200"/>
      <c r="D22" s="183"/>
      <c r="E22" s="183"/>
      <c r="F22" s="179"/>
      <c r="G22" s="133"/>
      <c r="H22" s="134"/>
      <c r="I22" s="134"/>
      <c r="J22" s="134"/>
      <c r="K22" s="134"/>
      <c r="L22" s="134"/>
      <c r="M22" s="134"/>
      <c r="N22" s="137"/>
      <c r="O22" s="137"/>
      <c r="P22" s="137"/>
      <c r="Q22" s="137"/>
      <c r="R22" s="137"/>
      <c r="S22" s="137"/>
    </row>
    <row r="23" spans="1:19">
      <c r="A23" s="92"/>
      <c r="B23" s="183"/>
      <c r="C23" s="128"/>
      <c r="D23" s="183"/>
      <c r="E23" s="183"/>
      <c r="F23" s="179"/>
      <c r="G23" s="133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</row>
    <row r="24" spans="1:19">
      <c r="A24" s="94"/>
      <c r="B24" s="185" t="s">
        <v>44</v>
      </c>
      <c r="C24" s="186">
        <f>SUM(C6:C23)</f>
        <v>0.14631268436578171</v>
      </c>
      <c r="D24" s="240"/>
      <c r="E24" s="240"/>
      <c r="F24" s="186">
        <f>SUM(F6:F23)</f>
        <v>0.14631268436578171</v>
      </c>
      <c r="G24" s="142"/>
      <c r="H24" s="240"/>
      <c r="I24" s="240"/>
      <c r="J24" s="240"/>
      <c r="K24" s="240"/>
      <c r="L24" s="240"/>
      <c r="M24" s="240"/>
      <c r="N24" s="244">
        <f t="shared" ref="N24:S24" si="5">SUM(N8:N21)</f>
        <v>10.013788971099713</v>
      </c>
      <c r="O24" s="244">
        <f t="shared" si="5"/>
        <v>10.211336290930756</v>
      </c>
      <c r="P24" s="244">
        <f t="shared" si="5"/>
        <v>10.391452402819667</v>
      </c>
      <c r="Q24" s="244">
        <f t="shared" si="5"/>
        <v>10.574745553720678</v>
      </c>
      <c r="R24" s="244">
        <f t="shared" si="5"/>
        <v>10.761271782911892</v>
      </c>
      <c r="S24" s="244">
        <f t="shared" si="5"/>
        <v>10.951088118139184</v>
      </c>
    </row>
    <row r="25" spans="1:19">
      <c r="A25" s="92"/>
      <c r="B25" s="187" t="s">
        <v>103</v>
      </c>
      <c r="C25" s="128"/>
      <c r="D25" s="91"/>
      <c r="E25" s="183"/>
      <c r="F25" s="179"/>
      <c r="G25" s="133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</row>
    <row r="26" spans="1:19">
      <c r="A26" s="92"/>
      <c r="B26" s="183"/>
      <c r="C26" s="128"/>
      <c r="D26" s="92"/>
      <c r="E26" s="183"/>
      <c r="F26" s="179"/>
      <c r="G26" s="148"/>
      <c r="H26" s="151"/>
      <c r="I26" s="151"/>
      <c r="J26" s="151"/>
      <c r="K26" s="151"/>
      <c r="L26" s="151"/>
      <c r="M26" s="151"/>
      <c r="N26" s="150"/>
      <c r="O26" s="150"/>
      <c r="P26" s="150"/>
      <c r="Q26" s="150"/>
      <c r="R26" s="150"/>
      <c r="S26" s="150"/>
    </row>
    <row r="27" spans="1:19">
      <c r="A27" s="184">
        <v>2.1</v>
      </c>
      <c r="B27" s="183" t="s">
        <v>120</v>
      </c>
      <c r="C27" s="128">
        <v>0</v>
      </c>
      <c r="D27" s="189" t="str">
        <f>Inputs!$D$80</f>
        <v>Skilled Electrical Worker BH</v>
      </c>
      <c r="E27" s="183">
        <v>1</v>
      </c>
      <c r="F27" s="179">
        <f>E27*C27</f>
        <v>0</v>
      </c>
      <c r="G27" s="148"/>
      <c r="H27" s="137">
        <f>Inputs!L$80</f>
        <v>122.54295007007411</v>
      </c>
      <c r="I27" s="137">
        <f>Inputs!M$80</f>
        <v>124.96041976315415</v>
      </c>
      <c r="J27" s="137">
        <f>Inputs!N$80</f>
        <v>127.16457642850023</v>
      </c>
      <c r="K27" s="137">
        <f>Inputs!O$80</f>
        <v>129.40761185733479</v>
      </c>
      <c r="L27" s="137">
        <f>Inputs!P$80</f>
        <v>131.69021182588875</v>
      </c>
      <c r="M27" s="137">
        <f>Inputs!Q$80</f>
        <v>134.01307420668928</v>
      </c>
      <c r="N27" s="137">
        <f t="shared" ref="N27:S27" si="6">H27*$F27</f>
        <v>0</v>
      </c>
      <c r="O27" s="137">
        <f t="shared" si="6"/>
        <v>0</v>
      </c>
      <c r="P27" s="137">
        <f t="shared" si="6"/>
        <v>0</v>
      </c>
      <c r="Q27" s="137">
        <f t="shared" si="6"/>
        <v>0</v>
      </c>
      <c r="R27" s="137">
        <f t="shared" si="6"/>
        <v>0</v>
      </c>
      <c r="S27" s="137">
        <f t="shared" si="6"/>
        <v>0</v>
      </c>
    </row>
    <row r="28" spans="1:19">
      <c r="A28" s="184"/>
      <c r="B28" s="183"/>
      <c r="C28" s="128"/>
      <c r="D28" s="94"/>
      <c r="E28" s="183"/>
      <c r="F28" s="179"/>
      <c r="G28" s="148"/>
      <c r="H28" s="151"/>
      <c r="I28" s="151"/>
      <c r="J28" s="151"/>
      <c r="K28" s="151"/>
      <c r="L28" s="151"/>
      <c r="M28" s="151"/>
      <c r="N28" s="99"/>
      <c r="O28" s="99"/>
      <c r="P28" s="99"/>
      <c r="Q28" s="99"/>
      <c r="R28" s="99"/>
      <c r="S28" s="99"/>
    </row>
    <row r="29" spans="1:19">
      <c r="A29" s="190"/>
      <c r="B29" s="185" t="s">
        <v>44</v>
      </c>
      <c r="C29" s="186">
        <f>SUM(C25:C28)</f>
        <v>0</v>
      </c>
      <c r="D29" s="240"/>
      <c r="E29" s="240"/>
      <c r="F29" s="186">
        <f>SUM(F25:F28)</f>
        <v>0</v>
      </c>
      <c r="G29" s="142"/>
      <c r="H29" s="144"/>
      <c r="I29" s="144"/>
      <c r="J29" s="144"/>
      <c r="K29" s="144"/>
      <c r="L29" s="144"/>
      <c r="M29" s="144"/>
      <c r="N29" s="144">
        <f t="shared" ref="N29:S29" si="7">SUM(N27:N28)</f>
        <v>0</v>
      </c>
      <c r="O29" s="144">
        <f t="shared" si="7"/>
        <v>0</v>
      </c>
      <c r="P29" s="144">
        <f t="shared" si="7"/>
        <v>0</v>
      </c>
      <c r="Q29" s="144">
        <f t="shared" si="7"/>
        <v>0</v>
      </c>
      <c r="R29" s="144">
        <f t="shared" si="7"/>
        <v>0</v>
      </c>
      <c r="S29" s="144">
        <f t="shared" si="7"/>
        <v>0</v>
      </c>
    </row>
    <row r="30" spans="1:19">
      <c r="A30" s="184"/>
      <c r="B30" s="178" t="s">
        <v>104</v>
      </c>
      <c r="C30" s="128"/>
      <c r="D30" s="183"/>
      <c r="E30" s="183"/>
      <c r="F30" s="179"/>
      <c r="G30" s="148"/>
      <c r="H30" s="151"/>
      <c r="I30" s="151"/>
      <c r="J30" s="151"/>
      <c r="K30" s="151"/>
      <c r="L30" s="151"/>
      <c r="M30" s="151"/>
      <c r="N30" s="99"/>
      <c r="O30" s="99"/>
      <c r="P30" s="99"/>
      <c r="Q30" s="99"/>
      <c r="R30" s="99"/>
      <c r="S30" s="99"/>
    </row>
    <row r="31" spans="1:19">
      <c r="A31" s="92"/>
      <c r="B31" s="183"/>
      <c r="C31" s="128"/>
      <c r="D31" s="183"/>
      <c r="E31" s="183"/>
      <c r="F31" s="179"/>
      <c r="G31" s="148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</row>
    <row r="32" spans="1:19">
      <c r="A32" s="184">
        <v>3.1</v>
      </c>
      <c r="B32" s="183" t="s">
        <v>131</v>
      </c>
      <c r="C32" s="557">
        <v>0</v>
      </c>
      <c r="D32" s="189" t="str">
        <f>Inputs!$D$80</f>
        <v>Skilled Electrical Worker BH</v>
      </c>
      <c r="E32" s="183">
        <v>1</v>
      </c>
      <c r="F32" s="179">
        <f>E32*C32</f>
        <v>0</v>
      </c>
      <c r="G32" s="148"/>
      <c r="H32" s="137">
        <f>Inputs!L$80</f>
        <v>122.54295007007411</v>
      </c>
      <c r="I32" s="137">
        <f>Inputs!M$80</f>
        <v>124.96041976315415</v>
      </c>
      <c r="J32" s="137">
        <f>Inputs!N$80</f>
        <v>127.16457642850023</v>
      </c>
      <c r="K32" s="137">
        <f>Inputs!O$80</f>
        <v>129.40761185733479</v>
      </c>
      <c r="L32" s="137">
        <f>Inputs!P$80</f>
        <v>131.69021182588875</v>
      </c>
      <c r="M32" s="137">
        <f>Inputs!Q$80</f>
        <v>134.01307420668928</v>
      </c>
      <c r="N32" s="137">
        <f t="shared" ref="N32:S32" si="8">H32*$F32</f>
        <v>0</v>
      </c>
      <c r="O32" s="137">
        <f t="shared" si="8"/>
        <v>0</v>
      </c>
      <c r="P32" s="137">
        <f t="shared" si="8"/>
        <v>0</v>
      </c>
      <c r="Q32" s="137">
        <f t="shared" si="8"/>
        <v>0</v>
      </c>
      <c r="R32" s="137">
        <f t="shared" si="8"/>
        <v>0</v>
      </c>
      <c r="S32" s="137">
        <f t="shared" si="8"/>
        <v>0</v>
      </c>
    </row>
    <row r="33" spans="1:19">
      <c r="A33" s="92"/>
      <c r="B33" s="183"/>
      <c r="C33" s="557"/>
      <c r="D33" s="183"/>
      <c r="E33" s="183"/>
      <c r="F33" s="179"/>
      <c r="G33" s="148"/>
      <c r="H33" s="151"/>
      <c r="I33" s="151"/>
      <c r="J33" s="151"/>
      <c r="K33" s="151"/>
      <c r="L33" s="151"/>
      <c r="M33" s="151"/>
      <c r="N33" s="99"/>
      <c r="O33" s="99"/>
      <c r="P33" s="99"/>
      <c r="Q33" s="99"/>
      <c r="R33" s="99"/>
      <c r="S33" s="99"/>
    </row>
    <row r="34" spans="1:19">
      <c r="A34" s="184">
        <v>3.2</v>
      </c>
      <c r="B34" s="183" t="s">
        <v>123</v>
      </c>
      <c r="C34" s="557">
        <v>0</v>
      </c>
      <c r="D34" s="189" t="str">
        <f>Inputs!$D$80</f>
        <v>Skilled Electrical Worker BH</v>
      </c>
      <c r="E34" s="183">
        <v>1</v>
      </c>
      <c r="F34" s="179">
        <f>E34*C34</f>
        <v>0</v>
      </c>
      <c r="G34" s="148"/>
      <c r="H34" s="137">
        <f>Inputs!L$80</f>
        <v>122.54295007007411</v>
      </c>
      <c r="I34" s="137">
        <f>Inputs!M$80</f>
        <v>124.96041976315415</v>
      </c>
      <c r="J34" s="137">
        <f>Inputs!N$80</f>
        <v>127.16457642850023</v>
      </c>
      <c r="K34" s="137">
        <f>Inputs!O$80</f>
        <v>129.40761185733479</v>
      </c>
      <c r="L34" s="137">
        <f>Inputs!P$80</f>
        <v>131.69021182588875</v>
      </c>
      <c r="M34" s="137">
        <f>Inputs!Q$80</f>
        <v>134.01307420668928</v>
      </c>
      <c r="N34" s="137">
        <f t="shared" ref="N34:S34" si="9">H34*$F34</f>
        <v>0</v>
      </c>
      <c r="O34" s="137">
        <f t="shared" si="9"/>
        <v>0</v>
      </c>
      <c r="P34" s="137">
        <f t="shared" si="9"/>
        <v>0</v>
      </c>
      <c r="Q34" s="137">
        <f t="shared" si="9"/>
        <v>0</v>
      </c>
      <c r="R34" s="137">
        <f t="shared" si="9"/>
        <v>0</v>
      </c>
      <c r="S34" s="137">
        <f t="shared" si="9"/>
        <v>0</v>
      </c>
    </row>
    <row r="35" spans="1:19">
      <c r="A35" s="92"/>
      <c r="B35" s="183"/>
      <c r="C35" s="557"/>
      <c r="D35" s="183"/>
      <c r="E35" s="183"/>
      <c r="F35" s="179"/>
      <c r="G35" s="105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</row>
    <row r="36" spans="1:19">
      <c r="A36" s="184">
        <v>3.3</v>
      </c>
      <c r="B36" s="183" t="s">
        <v>124</v>
      </c>
      <c r="C36" s="557">
        <v>0</v>
      </c>
      <c r="D36" s="189" t="str">
        <f>Inputs!$D$80</f>
        <v>Skilled Electrical Worker BH</v>
      </c>
      <c r="E36" s="183">
        <v>1</v>
      </c>
      <c r="F36" s="179">
        <f>E36*C36</f>
        <v>0</v>
      </c>
      <c r="G36" s="148"/>
      <c r="H36" s="137">
        <f>Inputs!L$80</f>
        <v>122.54295007007411</v>
      </c>
      <c r="I36" s="137">
        <f>Inputs!M$80</f>
        <v>124.96041976315415</v>
      </c>
      <c r="J36" s="137">
        <f>Inputs!N$80</f>
        <v>127.16457642850023</v>
      </c>
      <c r="K36" s="137">
        <f>Inputs!O$80</f>
        <v>129.40761185733479</v>
      </c>
      <c r="L36" s="137">
        <f>Inputs!P$80</f>
        <v>131.69021182588875</v>
      </c>
      <c r="M36" s="137">
        <f>Inputs!Q$80</f>
        <v>134.01307420668928</v>
      </c>
      <c r="N36" s="137">
        <f t="shared" ref="N36:S36" si="10">H36*$F36</f>
        <v>0</v>
      </c>
      <c r="O36" s="137">
        <f t="shared" si="10"/>
        <v>0</v>
      </c>
      <c r="P36" s="137">
        <f t="shared" si="10"/>
        <v>0</v>
      </c>
      <c r="Q36" s="137">
        <f t="shared" si="10"/>
        <v>0</v>
      </c>
      <c r="R36" s="137">
        <f t="shared" si="10"/>
        <v>0</v>
      </c>
      <c r="S36" s="137">
        <f t="shared" si="10"/>
        <v>0</v>
      </c>
    </row>
    <row r="37" spans="1:19">
      <c r="A37" s="92"/>
      <c r="B37" s="183"/>
      <c r="C37" s="557"/>
      <c r="D37" s="183"/>
      <c r="E37" s="183"/>
      <c r="F37" s="179"/>
      <c r="G37" s="148"/>
      <c r="H37" s="151"/>
      <c r="I37" s="151"/>
      <c r="J37" s="151"/>
      <c r="K37" s="151"/>
      <c r="L37" s="151"/>
      <c r="M37" s="151"/>
      <c r="N37" s="99"/>
      <c r="O37" s="99"/>
      <c r="P37" s="99"/>
      <c r="Q37" s="99"/>
      <c r="R37" s="99"/>
      <c r="S37" s="99"/>
    </row>
    <row r="38" spans="1:19">
      <c r="A38" s="184">
        <v>3.4</v>
      </c>
      <c r="B38" s="183" t="s">
        <v>125</v>
      </c>
      <c r="C38" s="656"/>
      <c r="D38" s="189" t="str">
        <f>Inputs!$D$80</f>
        <v>Skilled Electrical Worker BH</v>
      </c>
      <c r="E38" s="183">
        <v>1</v>
      </c>
      <c r="F38" s="179">
        <f t="shared" ref="F38:F43" si="11">E38*C38</f>
        <v>0</v>
      </c>
      <c r="G38" s="148"/>
      <c r="H38" s="137">
        <f>Inputs!L$80</f>
        <v>122.54295007007411</v>
      </c>
      <c r="I38" s="137">
        <f>Inputs!M$80</f>
        <v>124.96041976315415</v>
      </c>
      <c r="J38" s="137">
        <f>Inputs!N$80</f>
        <v>127.16457642850023</v>
      </c>
      <c r="K38" s="137">
        <f>Inputs!O$80</f>
        <v>129.40761185733479</v>
      </c>
      <c r="L38" s="137">
        <f>Inputs!P$80</f>
        <v>131.69021182588875</v>
      </c>
      <c r="M38" s="137">
        <f>Inputs!Q$80</f>
        <v>134.01307420668928</v>
      </c>
      <c r="N38" s="137">
        <f t="shared" ref="N38:S43" si="12">H38*$F38</f>
        <v>0</v>
      </c>
      <c r="O38" s="137">
        <f t="shared" si="12"/>
        <v>0</v>
      </c>
      <c r="P38" s="137">
        <f t="shared" si="12"/>
        <v>0</v>
      </c>
      <c r="Q38" s="137">
        <f t="shared" si="12"/>
        <v>0</v>
      </c>
      <c r="R38" s="137">
        <f t="shared" si="12"/>
        <v>0</v>
      </c>
      <c r="S38" s="137">
        <f t="shared" si="12"/>
        <v>0</v>
      </c>
    </row>
    <row r="39" spans="1:19">
      <c r="A39" s="92"/>
      <c r="B39" s="183" t="s">
        <v>126</v>
      </c>
      <c r="C39" s="656">
        <v>0</v>
      </c>
      <c r="D39" s="189" t="str">
        <f>Inputs!$D$80</f>
        <v>Skilled Electrical Worker BH</v>
      </c>
      <c r="E39" s="183">
        <v>1</v>
      </c>
      <c r="F39" s="179">
        <f t="shared" si="11"/>
        <v>0</v>
      </c>
      <c r="G39" s="148"/>
      <c r="H39" s="137">
        <f>Inputs!L$80</f>
        <v>122.54295007007411</v>
      </c>
      <c r="I39" s="137">
        <f>Inputs!M$80</f>
        <v>124.96041976315415</v>
      </c>
      <c r="J39" s="137">
        <f>Inputs!N$80</f>
        <v>127.16457642850023</v>
      </c>
      <c r="K39" s="137">
        <f>Inputs!O$80</f>
        <v>129.40761185733479</v>
      </c>
      <c r="L39" s="137">
        <f>Inputs!P$80</f>
        <v>131.69021182588875</v>
      </c>
      <c r="M39" s="137">
        <f>Inputs!Q$80</f>
        <v>134.01307420668928</v>
      </c>
      <c r="N39" s="137">
        <f t="shared" si="12"/>
        <v>0</v>
      </c>
      <c r="O39" s="137">
        <f t="shared" si="12"/>
        <v>0</v>
      </c>
      <c r="P39" s="137">
        <f t="shared" si="12"/>
        <v>0</v>
      </c>
      <c r="Q39" s="137">
        <f t="shared" si="12"/>
        <v>0</v>
      </c>
      <c r="R39" s="137">
        <f t="shared" si="12"/>
        <v>0</v>
      </c>
      <c r="S39" s="137">
        <f t="shared" si="12"/>
        <v>0</v>
      </c>
    </row>
    <row r="40" spans="1:19">
      <c r="B40" s="183" t="s">
        <v>127</v>
      </c>
      <c r="C40" s="656">
        <v>0</v>
      </c>
      <c r="D40" s="189" t="str">
        <f>Inputs!$D$80</f>
        <v>Skilled Electrical Worker BH</v>
      </c>
      <c r="E40" s="183">
        <v>1</v>
      </c>
      <c r="F40" s="179">
        <f t="shared" si="11"/>
        <v>0</v>
      </c>
      <c r="G40" s="148"/>
      <c r="H40" s="137">
        <f>Inputs!L$80</f>
        <v>122.54295007007411</v>
      </c>
      <c r="I40" s="137">
        <f>Inputs!M$80</f>
        <v>124.96041976315415</v>
      </c>
      <c r="J40" s="137">
        <f>Inputs!N$80</f>
        <v>127.16457642850023</v>
      </c>
      <c r="K40" s="137">
        <f>Inputs!O$80</f>
        <v>129.40761185733479</v>
      </c>
      <c r="L40" s="137">
        <f>Inputs!P$80</f>
        <v>131.69021182588875</v>
      </c>
      <c r="M40" s="137">
        <f>Inputs!Q$80</f>
        <v>134.01307420668928</v>
      </c>
      <c r="N40" s="137">
        <f t="shared" si="12"/>
        <v>0</v>
      </c>
      <c r="O40" s="137">
        <f t="shared" si="12"/>
        <v>0</v>
      </c>
      <c r="P40" s="137">
        <f t="shared" si="12"/>
        <v>0</v>
      </c>
      <c r="Q40" s="137">
        <f t="shared" si="12"/>
        <v>0</v>
      </c>
      <c r="R40" s="137">
        <f t="shared" si="12"/>
        <v>0</v>
      </c>
      <c r="S40" s="137">
        <f t="shared" si="12"/>
        <v>0</v>
      </c>
    </row>
    <row r="41" spans="1:19">
      <c r="A41" s="92"/>
      <c r="B41" s="132" t="s">
        <v>128</v>
      </c>
      <c r="C41" s="656">
        <v>1</v>
      </c>
      <c r="D41" s="189" t="str">
        <f>Inputs!$D$80</f>
        <v>Skilled Electrical Worker BH</v>
      </c>
      <c r="E41" s="183">
        <v>1</v>
      </c>
      <c r="F41" s="179">
        <f t="shared" si="11"/>
        <v>1</v>
      </c>
      <c r="G41" s="148"/>
      <c r="H41" s="137">
        <f>Inputs!L$80</f>
        <v>122.54295007007411</v>
      </c>
      <c r="I41" s="137">
        <f>Inputs!M$80</f>
        <v>124.96041976315415</v>
      </c>
      <c r="J41" s="137">
        <f>Inputs!N$80</f>
        <v>127.16457642850023</v>
      </c>
      <c r="K41" s="137">
        <f>Inputs!O$80</f>
        <v>129.40761185733479</v>
      </c>
      <c r="L41" s="137">
        <f>Inputs!P$80</f>
        <v>131.69021182588875</v>
      </c>
      <c r="M41" s="137">
        <f>Inputs!Q$80</f>
        <v>134.01307420668928</v>
      </c>
      <c r="N41" s="137">
        <f t="shared" si="12"/>
        <v>122.54295007007411</v>
      </c>
      <c r="O41" s="137">
        <f t="shared" si="12"/>
        <v>124.96041976315415</v>
      </c>
      <c r="P41" s="137">
        <f t="shared" si="12"/>
        <v>127.16457642850023</v>
      </c>
      <c r="Q41" s="137">
        <f t="shared" si="12"/>
        <v>129.40761185733479</v>
      </c>
      <c r="R41" s="137">
        <f t="shared" si="12"/>
        <v>131.69021182588875</v>
      </c>
      <c r="S41" s="137">
        <f t="shared" si="12"/>
        <v>134.01307420668928</v>
      </c>
    </row>
    <row r="42" spans="1:19">
      <c r="A42" s="92"/>
      <c r="B42" s="183" t="s">
        <v>208</v>
      </c>
      <c r="C42" s="656">
        <v>0</v>
      </c>
      <c r="D42" s="189" t="str">
        <f>Inputs!$D$80</f>
        <v>Skilled Electrical Worker BH</v>
      </c>
      <c r="E42" s="183">
        <v>1</v>
      </c>
      <c r="F42" s="179">
        <f t="shared" si="11"/>
        <v>0</v>
      </c>
      <c r="G42" s="133"/>
      <c r="H42" s="137">
        <f>Inputs!L$80</f>
        <v>122.54295007007411</v>
      </c>
      <c r="I42" s="137">
        <f>Inputs!M$80</f>
        <v>124.96041976315415</v>
      </c>
      <c r="J42" s="137">
        <f>Inputs!N$80</f>
        <v>127.16457642850023</v>
      </c>
      <c r="K42" s="137">
        <f>Inputs!O$80</f>
        <v>129.40761185733479</v>
      </c>
      <c r="L42" s="137">
        <f>Inputs!P$80</f>
        <v>131.69021182588875</v>
      </c>
      <c r="M42" s="137">
        <f>Inputs!Q$80</f>
        <v>134.01307420668928</v>
      </c>
      <c r="N42" s="137">
        <f t="shared" si="12"/>
        <v>0</v>
      </c>
      <c r="O42" s="137">
        <f t="shared" si="12"/>
        <v>0</v>
      </c>
      <c r="P42" s="137">
        <f t="shared" si="12"/>
        <v>0</v>
      </c>
      <c r="Q42" s="137">
        <f t="shared" si="12"/>
        <v>0</v>
      </c>
      <c r="R42" s="137">
        <f t="shared" si="12"/>
        <v>0</v>
      </c>
      <c r="S42" s="137">
        <f t="shared" si="12"/>
        <v>0</v>
      </c>
    </row>
    <row r="43" spans="1:19">
      <c r="A43" s="92"/>
      <c r="B43" s="183" t="s">
        <v>127</v>
      </c>
      <c r="C43" s="656">
        <v>0</v>
      </c>
      <c r="D43" s="189" t="str">
        <f>Inputs!$D$80</f>
        <v>Skilled Electrical Worker BH</v>
      </c>
      <c r="E43" s="183">
        <v>1</v>
      </c>
      <c r="F43" s="179">
        <f t="shared" si="11"/>
        <v>0</v>
      </c>
      <c r="G43" s="133"/>
      <c r="H43" s="137">
        <f>Inputs!L$80</f>
        <v>122.54295007007411</v>
      </c>
      <c r="I43" s="137">
        <f>Inputs!M$80</f>
        <v>124.96041976315415</v>
      </c>
      <c r="J43" s="137">
        <f>Inputs!N$80</f>
        <v>127.16457642850023</v>
      </c>
      <c r="K43" s="137">
        <f>Inputs!O$80</f>
        <v>129.40761185733479</v>
      </c>
      <c r="L43" s="137">
        <f>Inputs!P$80</f>
        <v>131.69021182588875</v>
      </c>
      <c r="M43" s="137">
        <f>Inputs!Q$80</f>
        <v>134.01307420668928</v>
      </c>
      <c r="N43" s="137">
        <f t="shared" si="12"/>
        <v>0</v>
      </c>
      <c r="O43" s="137">
        <f t="shared" si="12"/>
        <v>0</v>
      </c>
      <c r="P43" s="137">
        <f t="shared" si="12"/>
        <v>0</v>
      </c>
      <c r="Q43" s="137">
        <f t="shared" si="12"/>
        <v>0</v>
      </c>
      <c r="R43" s="137">
        <f t="shared" si="12"/>
        <v>0</v>
      </c>
      <c r="S43" s="137">
        <f t="shared" si="12"/>
        <v>0</v>
      </c>
    </row>
    <row r="44" spans="1:19">
      <c r="A44" s="92"/>
      <c r="B44" s="183"/>
      <c r="C44" s="557"/>
      <c r="D44" s="183"/>
      <c r="E44" s="183"/>
      <c r="F44" s="179"/>
      <c r="G44" s="133"/>
      <c r="H44" s="134"/>
      <c r="I44" s="134"/>
      <c r="J44" s="134"/>
      <c r="K44" s="134"/>
      <c r="L44" s="134"/>
      <c r="M44" s="134"/>
      <c r="N44" s="92"/>
      <c r="O44" s="92"/>
      <c r="P44" s="92"/>
      <c r="Q44" s="92"/>
      <c r="R44" s="92"/>
      <c r="S44" s="92"/>
    </row>
    <row r="45" spans="1:19">
      <c r="A45" s="184">
        <v>3.5</v>
      </c>
      <c r="B45" s="183" t="s">
        <v>209</v>
      </c>
      <c r="C45" s="557">
        <v>0</v>
      </c>
      <c r="D45" s="189" t="str">
        <f>Inputs!$D$80</f>
        <v>Skilled Electrical Worker BH</v>
      </c>
      <c r="E45" s="183">
        <v>1</v>
      </c>
      <c r="F45" s="179">
        <f>E45*C45</f>
        <v>0</v>
      </c>
      <c r="G45" s="133"/>
      <c r="H45" s="137">
        <f>Inputs!L$80</f>
        <v>122.54295007007411</v>
      </c>
      <c r="I45" s="137">
        <f>Inputs!M$80</f>
        <v>124.96041976315415</v>
      </c>
      <c r="J45" s="137">
        <f>Inputs!N$80</f>
        <v>127.16457642850023</v>
      </c>
      <c r="K45" s="137">
        <f>Inputs!O$80</f>
        <v>129.40761185733479</v>
      </c>
      <c r="L45" s="137">
        <f>Inputs!P$80</f>
        <v>131.69021182588875</v>
      </c>
      <c r="M45" s="137">
        <f>Inputs!Q$80</f>
        <v>134.01307420668928</v>
      </c>
      <c r="N45" s="137">
        <f t="shared" ref="N45:S45" si="13">H45*$F45</f>
        <v>0</v>
      </c>
      <c r="O45" s="137">
        <f t="shared" si="13"/>
        <v>0</v>
      </c>
      <c r="P45" s="137">
        <f t="shared" si="13"/>
        <v>0</v>
      </c>
      <c r="Q45" s="137">
        <f t="shared" si="13"/>
        <v>0</v>
      </c>
      <c r="R45" s="137">
        <f t="shared" si="13"/>
        <v>0</v>
      </c>
      <c r="S45" s="137">
        <f t="shared" si="13"/>
        <v>0</v>
      </c>
    </row>
    <row r="46" spans="1:19">
      <c r="A46" s="184"/>
      <c r="B46" s="183"/>
      <c r="C46" s="128"/>
      <c r="D46" s="183"/>
      <c r="E46" s="183"/>
      <c r="F46" s="179"/>
      <c r="G46" s="105"/>
      <c r="H46" s="134"/>
      <c r="I46" s="134"/>
      <c r="J46" s="134"/>
      <c r="K46" s="134"/>
      <c r="L46" s="134"/>
      <c r="M46" s="134"/>
      <c r="N46" s="92"/>
      <c r="O46" s="92"/>
      <c r="P46" s="92"/>
      <c r="Q46" s="92"/>
      <c r="R46" s="92"/>
      <c r="S46" s="92"/>
    </row>
    <row r="47" spans="1:19">
      <c r="A47" s="190"/>
      <c r="B47" s="185" t="s">
        <v>44</v>
      </c>
      <c r="C47" s="186">
        <f>SUM(C30:C46)</f>
        <v>1</v>
      </c>
      <c r="D47" s="240"/>
      <c r="E47" s="240"/>
      <c r="F47" s="186">
        <f>SUM(F30:F46)</f>
        <v>1</v>
      </c>
      <c r="G47" s="142"/>
      <c r="H47" s="144"/>
      <c r="I47" s="144"/>
      <c r="J47" s="144"/>
      <c r="K47" s="144"/>
      <c r="L47" s="144"/>
      <c r="M47" s="144"/>
      <c r="N47" s="144">
        <f t="shared" ref="N47:S47" si="14">SUM(N32:N45)</f>
        <v>122.54295007007411</v>
      </c>
      <c r="O47" s="144">
        <f t="shared" si="14"/>
        <v>124.96041976315415</v>
      </c>
      <c r="P47" s="144">
        <f t="shared" si="14"/>
        <v>127.16457642850023</v>
      </c>
      <c r="Q47" s="144">
        <f t="shared" si="14"/>
        <v>129.40761185733479</v>
      </c>
      <c r="R47" s="144">
        <f t="shared" si="14"/>
        <v>131.69021182588875</v>
      </c>
      <c r="S47" s="144">
        <f t="shared" si="14"/>
        <v>134.01307420668928</v>
      </c>
    </row>
    <row r="48" spans="1:19">
      <c r="A48" s="92"/>
      <c r="B48" s="178" t="s">
        <v>106</v>
      </c>
      <c r="C48" s="128"/>
      <c r="D48" s="183"/>
      <c r="E48" s="183"/>
      <c r="F48" s="179"/>
      <c r="G48" s="133"/>
      <c r="H48" s="134"/>
      <c r="I48" s="134"/>
      <c r="J48" s="134"/>
      <c r="K48" s="134"/>
      <c r="L48" s="134"/>
      <c r="M48" s="134"/>
      <c r="N48" s="92"/>
      <c r="O48" s="92"/>
      <c r="P48" s="92"/>
      <c r="Q48" s="92"/>
      <c r="R48" s="92"/>
      <c r="S48" s="92"/>
    </row>
    <row r="49" spans="1:21">
      <c r="A49" s="92"/>
      <c r="B49" s="183"/>
      <c r="C49" s="128"/>
      <c r="D49" s="183"/>
      <c r="E49" s="183"/>
      <c r="F49" s="179"/>
      <c r="G49" s="133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</row>
    <row r="50" spans="1:21">
      <c r="A50" s="184">
        <v>4.0999999999999996</v>
      </c>
      <c r="B50" s="183" t="s">
        <v>210</v>
      </c>
      <c r="C50" s="557">
        <v>3.0088495575221239E-2</v>
      </c>
      <c r="D50" s="132" t="str">
        <f>Inputs!$D$82</f>
        <v>Support staff</v>
      </c>
      <c r="E50" s="183">
        <v>1</v>
      </c>
      <c r="F50" s="179">
        <f>E50*C50</f>
        <v>3.0088495575221239E-2</v>
      </c>
      <c r="G50" s="133"/>
      <c r="H50" s="137">
        <f>Inputs!L$82</f>
        <v>68.441017362959727</v>
      </c>
      <c r="I50" s="137">
        <f>Inputs!M$82</f>
        <v>69.791189569063036</v>
      </c>
      <c r="J50" s="137">
        <f>Inputs!N$82</f>
        <v>71.02222509185215</v>
      </c>
      <c r="K50" s="137">
        <f>Inputs!O$82</f>
        <v>72.274974651437702</v>
      </c>
      <c r="L50" s="137">
        <f>Inputs!P$82</f>
        <v>73.549821258208297</v>
      </c>
      <c r="M50" s="137">
        <f>Inputs!Q$82</f>
        <v>74.847154678410959</v>
      </c>
      <c r="N50" s="137">
        <f t="shared" ref="N50:S50" si="15">H50*$F50</f>
        <v>2.0592872480890536</v>
      </c>
      <c r="O50" s="137">
        <f t="shared" si="15"/>
        <v>2.0999118985381799</v>
      </c>
      <c r="P50" s="137">
        <f t="shared" si="15"/>
        <v>2.1369519054185604</v>
      </c>
      <c r="Q50" s="137">
        <f t="shared" si="15"/>
        <v>2.1746452549990103</v>
      </c>
      <c r="R50" s="137">
        <f t="shared" si="15"/>
        <v>2.2130034714859135</v>
      </c>
      <c r="S50" s="137">
        <f t="shared" si="15"/>
        <v>2.2520382823592677</v>
      </c>
    </row>
    <row r="51" spans="1:21">
      <c r="A51" s="184"/>
      <c r="B51" s="183"/>
      <c r="C51" s="558"/>
      <c r="D51" s="183"/>
      <c r="E51" s="183"/>
      <c r="F51" s="179"/>
      <c r="G51" s="105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</row>
    <row r="52" spans="1:21">
      <c r="A52" s="184">
        <v>4.2</v>
      </c>
      <c r="B52" s="183" t="s">
        <v>211</v>
      </c>
      <c r="C52" s="557">
        <v>1.1799410029498525E-2</v>
      </c>
      <c r="D52" s="132" t="str">
        <f>Inputs!$D$82</f>
        <v>Support staff</v>
      </c>
      <c r="E52" s="183">
        <v>1</v>
      </c>
      <c r="F52" s="179">
        <f>E52*C52</f>
        <v>1.1799410029498525E-2</v>
      </c>
      <c r="G52" s="105"/>
      <c r="H52" s="137">
        <f>Inputs!L$82</f>
        <v>68.441017362959727</v>
      </c>
      <c r="I52" s="137">
        <f>Inputs!M$82</f>
        <v>69.791189569063036</v>
      </c>
      <c r="J52" s="137">
        <f>Inputs!N$82</f>
        <v>71.02222509185215</v>
      </c>
      <c r="K52" s="137">
        <f>Inputs!O$82</f>
        <v>72.274974651437702</v>
      </c>
      <c r="L52" s="137">
        <f>Inputs!P$82</f>
        <v>73.549821258208297</v>
      </c>
      <c r="M52" s="137">
        <f>Inputs!Q$82</f>
        <v>74.847154678410959</v>
      </c>
      <c r="N52" s="137">
        <f t="shared" ref="N52:S52" si="16">H52*$F52</f>
        <v>0.80756362670158965</v>
      </c>
      <c r="O52" s="137">
        <f t="shared" si="16"/>
        <v>0.82349486217183521</v>
      </c>
      <c r="P52" s="137">
        <f t="shared" si="16"/>
        <v>0.83802035506610206</v>
      </c>
      <c r="Q52" s="137">
        <f t="shared" si="16"/>
        <v>0.85280206078392573</v>
      </c>
      <c r="R52" s="137">
        <f t="shared" si="16"/>
        <v>0.86784449862192681</v>
      </c>
      <c r="S52" s="137">
        <f t="shared" si="16"/>
        <v>0.88315226759186971</v>
      </c>
    </row>
    <row r="53" spans="1:21">
      <c r="A53" s="184"/>
      <c r="B53" s="183"/>
      <c r="C53" s="558"/>
      <c r="D53" s="183"/>
      <c r="E53" s="183"/>
      <c r="F53" s="179"/>
      <c r="G53" s="105"/>
      <c r="H53" s="193"/>
      <c r="I53" s="193"/>
      <c r="J53" s="193"/>
      <c r="K53" s="193"/>
      <c r="L53" s="193"/>
      <c r="M53" s="193"/>
      <c r="N53" s="194"/>
      <c r="O53" s="194"/>
      <c r="P53" s="194"/>
      <c r="Q53" s="194"/>
      <c r="R53" s="194"/>
      <c r="S53" s="194"/>
    </row>
    <row r="54" spans="1:21">
      <c r="A54" s="184">
        <v>4.3</v>
      </c>
      <c r="B54" s="183" t="s">
        <v>212</v>
      </c>
      <c r="C54" s="557">
        <v>1.1799410029498525E-2</v>
      </c>
      <c r="D54" s="132" t="str">
        <f>Inputs!$D$82</f>
        <v>Support staff</v>
      </c>
      <c r="E54" s="183">
        <v>1</v>
      </c>
      <c r="F54" s="179">
        <f>E54*C54</f>
        <v>1.1799410029498525E-2</v>
      </c>
      <c r="G54" s="105"/>
      <c r="H54" s="137">
        <f>Inputs!L$82</f>
        <v>68.441017362959727</v>
      </c>
      <c r="I54" s="137">
        <f>Inputs!M$82</f>
        <v>69.791189569063036</v>
      </c>
      <c r="J54" s="137">
        <f>Inputs!N$82</f>
        <v>71.02222509185215</v>
      </c>
      <c r="K54" s="137">
        <f>Inputs!O$82</f>
        <v>72.274974651437702</v>
      </c>
      <c r="L54" s="137">
        <f>Inputs!P$82</f>
        <v>73.549821258208297</v>
      </c>
      <c r="M54" s="137">
        <f>Inputs!Q$82</f>
        <v>74.847154678410959</v>
      </c>
      <c r="N54" s="137">
        <f t="shared" ref="N54:S54" si="17">H54*$F54</f>
        <v>0.80756362670158965</v>
      </c>
      <c r="O54" s="137">
        <f t="shared" si="17"/>
        <v>0.82349486217183521</v>
      </c>
      <c r="P54" s="137">
        <f t="shared" si="17"/>
        <v>0.83802035506610206</v>
      </c>
      <c r="Q54" s="137">
        <f t="shared" si="17"/>
        <v>0.85280206078392573</v>
      </c>
      <c r="R54" s="137">
        <f t="shared" si="17"/>
        <v>0.86784449862192681</v>
      </c>
      <c r="S54" s="137">
        <f t="shared" si="17"/>
        <v>0.88315226759186971</v>
      </c>
    </row>
    <row r="55" spans="1:21">
      <c r="A55" s="184"/>
      <c r="B55" s="183"/>
      <c r="C55" s="558"/>
      <c r="D55" s="183"/>
      <c r="E55" s="183"/>
      <c r="F55" s="179"/>
      <c r="G55" s="105"/>
      <c r="H55" s="151"/>
      <c r="I55" s="151"/>
      <c r="J55" s="151"/>
      <c r="K55" s="151"/>
      <c r="L55" s="151"/>
      <c r="M55" s="151"/>
      <c r="N55" s="151"/>
      <c r="O55" s="99"/>
      <c r="P55" s="99"/>
      <c r="Q55" s="99"/>
      <c r="R55" s="99"/>
      <c r="S55" s="99"/>
    </row>
    <row r="56" spans="1:21">
      <c r="A56" s="184">
        <v>4.4000000000000004</v>
      </c>
      <c r="B56" s="183" t="s">
        <v>129</v>
      </c>
      <c r="C56" s="557">
        <v>0</v>
      </c>
      <c r="D56" s="132" t="str">
        <f>Inputs!$D$82</f>
        <v>Support staff</v>
      </c>
      <c r="E56" s="183">
        <v>1</v>
      </c>
      <c r="F56" s="179">
        <f>E56*C56</f>
        <v>0</v>
      </c>
      <c r="G56" s="105"/>
      <c r="H56" s="137">
        <f>Inputs!L$82</f>
        <v>68.441017362959727</v>
      </c>
      <c r="I56" s="137">
        <f>Inputs!M$82</f>
        <v>69.791189569063036</v>
      </c>
      <c r="J56" s="137">
        <f>Inputs!N$82</f>
        <v>71.02222509185215</v>
      </c>
      <c r="K56" s="137">
        <f>Inputs!O$82</f>
        <v>72.274974651437702</v>
      </c>
      <c r="L56" s="137">
        <f>Inputs!P$82</f>
        <v>73.549821258208297</v>
      </c>
      <c r="M56" s="137">
        <f>Inputs!Q$82</f>
        <v>74.847154678410959</v>
      </c>
      <c r="N56" s="137">
        <f t="shared" ref="N56:S56" si="18">H56*$F56</f>
        <v>0</v>
      </c>
      <c r="O56" s="137">
        <f t="shared" si="18"/>
        <v>0</v>
      </c>
      <c r="P56" s="137">
        <f t="shared" si="18"/>
        <v>0</v>
      </c>
      <c r="Q56" s="137">
        <f t="shared" si="18"/>
        <v>0</v>
      </c>
      <c r="R56" s="137">
        <f t="shared" si="18"/>
        <v>0</v>
      </c>
      <c r="S56" s="137">
        <f t="shared" si="18"/>
        <v>0</v>
      </c>
    </row>
    <row r="57" spans="1:21">
      <c r="A57" s="184"/>
      <c r="B57" s="183"/>
      <c r="C57" s="207"/>
      <c r="D57" s="183"/>
      <c r="E57" s="183"/>
      <c r="F57" s="179"/>
      <c r="G57" s="105"/>
      <c r="H57" s="151"/>
      <c r="I57" s="151"/>
      <c r="J57" s="151"/>
      <c r="K57" s="151"/>
      <c r="L57" s="151"/>
      <c r="M57" s="151"/>
      <c r="N57" s="151"/>
      <c r="O57" s="99"/>
      <c r="P57" s="99"/>
      <c r="Q57" s="99"/>
      <c r="R57" s="99"/>
      <c r="S57" s="99"/>
    </row>
    <row r="58" spans="1:21">
      <c r="A58" s="184"/>
      <c r="B58" s="183"/>
      <c r="C58" s="207"/>
      <c r="D58" s="183"/>
      <c r="E58" s="183"/>
      <c r="F58" s="179"/>
      <c r="H58" s="134"/>
      <c r="I58" s="134"/>
      <c r="J58" s="134"/>
      <c r="K58" s="134"/>
      <c r="L58" s="134"/>
      <c r="M58" s="134"/>
      <c r="N58" s="134"/>
      <c r="O58" s="92"/>
      <c r="P58" s="92"/>
      <c r="Q58" s="92"/>
      <c r="R58" s="92"/>
      <c r="S58" s="92"/>
    </row>
    <row r="59" spans="1:21">
      <c r="A59" s="184"/>
      <c r="B59" s="183"/>
      <c r="C59" s="207"/>
      <c r="D59" s="183"/>
      <c r="E59" s="183"/>
      <c r="F59" s="179"/>
      <c r="H59" s="134"/>
      <c r="I59" s="134"/>
      <c r="J59" s="134"/>
      <c r="K59" s="134"/>
      <c r="L59" s="134"/>
      <c r="M59" s="134"/>
      <c r="N59" s="134"/>
      <c r="O59" s="92"/>
      <c r="P59" s="92"/>
      <c r="Q59" s="92"/>
      <c r="R59" s="92"/>
      <c r="S59" s="92"/>
    </row>
    <row r="60" spans="1:21">
      <c r="A60" s="190"/>
      <c r="B60" s="185" t="s">
        <v>44</v>
      </c>
      <c r="C60" s="186">
        <f>SUM(C48:C59)</f>
        <v>5.3687315634218288E-2</v>
      </c>
      <c r="D60" s="240"/>
      <c r="E60" s="240"/>
      <c r="F60" s="186">
        <f>SUM(F48:F59)</f>
        <v>5.3687315634218288E-2</v>
      </c>
      <c r="G60" s="142"/>
      <c r="H60" s="143"/>
      <c r="I60" s="143"/>
      <c r="J60" s="143"/>
      <c r="K60" s="143"/>
      <c r="L60" s="143"/>
      <c r="M60" s="143"/>
      <c r="N60" s="144">
        <f t="shared" ref="N60:S60" si="19">SUM(N50:N59)</f>
        <v>3.6744145014922331</v>
      </c>
      <c r="O60" s="144">
        <f t="shared" si="19"/>
        <v>3.7469016228818504</v>
      </c>
      <c r="P60" s="144">
        <f t="shared" si="19"/>
        <v>3.8129926155507645</v>
      </c>
      <c r="Q60" s="144">
        <f t="shared" si="19"/>
        <v>3.8802493765668622</v>
      </c>
      <c r="R60" s="144">
        <f t="shared" si="19"/>
        <v>3.9486924687297669</v>
      </c>
      <c r="S60" s="144">
        <f t="shared" si="19"/>
        <v>4.0183428175430072</v>
      </c>
    </row>
    <row r="61" spans="1:21">
      <c r="A61" s="241"/>
      <c r="B61" s="195"/>
      <c r="C61" s="155"/>
      <c r="D61" s="196"/>
      <c r="E61" s="196"/>
      <c r="F61" s="197"/>
      <c r="G61" s="133"/>
      <c r="H61" s="134"/>
      <c r="I61" s="134"/>
      <c r="J61" s="134"/>
      <c r="K61" s="134"/>
      <c r="L61" s="134"/>
      <c r="M61" s="134"/>
      <c r="N61" s="134"/>
      <c r="O61" s="92"/>
      <c r="P61" s="92"/>
      <c r="Q61" s="92"/>
      <c r="R61" s="92"/>
      <c r="S61" s="92"/>
    </row>
    <row r="62" spans="1:21">
      <c r="A62" s="241"/>
      <c r="B62" s="195" t="s">
        <v>130</v>
      </c>
      <c r="C62" s="198">
        <f>C24+C29+C47+C60</f>
        <v>1.2000000000000002</v>
      </c>
      <c r="D62" s="90"/>
      <c r="E62" s="90"/>
      <c r="F62" s="198">
        <f>F24+F29+F47+F60</f>
        <v>1.2000000000000002</v>
      </c>
      <c r="G62" s="199"/>
      <c r="H62" s="143"/>
      <c r="I62" s="143"/>
      <c r="J62" s="143"/>
      <c r="K62" s="143"/>
      <c r="L62" s="143"/>
      <c r="M62" s="143"/>
      <c r="N62" s="245">
        <f t="shared" ref="N62:S62" si="20">N24+N29+N47+N60</f>
        <v>136.23115354266605</v>
      </c>
      <c r="O62" s="245">
        <f t="shared" si="20"/>
        <v>138.91865767696675</v>
      </c>
      <c r="P62" s="245">
        <f t="shared" si="20"/>
        <v>141.36902144687068</v>
      </c>
      <c r="Q62" s="245">
        <f t="shared" si="20"/>
        <v>143.86260678762233</v>
      </c>
      <c r="R62" s="245">
        <f t="shared" si="20"/>
        <v>146.40017607753043</v>
      </c>
      <c r="S62" s="245">
        <f t="shared" si="20"/>
        <v>148.98250514237148</v>
      </c>
    </row>
    <row r="64" spans="1:21" s="102" customFormat="1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2:21" s="102" customFormat="1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2:21" s="102" customFormat="1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2:21" s="102" customFormat="1">
      <c r="B67" s="154"/>
      <c r="F67" s="159"/>
      <c r="G67" s="105"/>
      <c r="H67" s="105"/>
      <c r="I67" s="159"/>
      <c r="J67" s="159"/>
      <c r="K67" s="159"/>
      <c r="L67" s="159"/>
      <c r="M67" s="159"/>
      <c r="N67" s="276"/>
      <c r="O67" s="276"/>
      <c r="P67" s="276"/>
      <c r="Q67" s="276"/>
      <c r="R67" s="276"/>
      <c r="S67" s="276"/>
    </row>
    <row r="68" spans="2:21">
      <c r="B68" s="385" t="s">
        <v>265</v>
      </c>
      <c r="I68" s="106"/>
      <c r="J68" s="106"/>
      <c r="K68" s="106"/>
      <c r="L68" s="106"/>
      <c r="M68" s="106"/>
      <c r="N68" s="106">
        <f>N62</f>
        <v>136.23115354266605</v>
      </c>
      <c r="O68" s="106">
        <f>O62</f>
        <v>138.91865767696675</v>
      </c>
      <c r="P68" s="106">
        <f t="shared" ref="P68:S68" si="21">P62</f>
        <v>141.36902144687068</v>
      </c>
      <c r="Q68" s="106">
        <f t="shared" si="21"/>
        <v>143.86260678762233</v>
      </c>
      <c r="R68" s="106">
        <f t="shared" si="21"/>
        <v>146.40017607753043</v>
      </c>
      <c r="S68" s="106">
        <f t="shared" si="21"/>
        <v>148.98250514237148</v>
      </c>
    </row>
    <row r="69" spans="2:21">
      <c r="B69" s="385" t="s">
        <v>43</v>
      </c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</row>
    <row r="70" spans="2:21">
      <c r="B70" s="385" t="s">
        <v>268</v>
      </c>
      <c r="I70" s="106"/>
      <c r="J70" s="106"/>
      <c r="K70" s="106"/>
      <c r="L70" s="106"/>
      <c r="M70" s="106"/>
      <c r="O70" s="160"/>
      <c r="P70" s="160"/>
      <c r="Q70" s="160"/>
      <c r="R70" s="160"/>
      <c r="S70" s="160"/>
    </row>
    <row r="71" spans="2:21">
      <c r="B71" s="385" t="s">
        <v>274</v>
      </c>
      <c r="I71" s="106"/>
      <c r="J71" s="106"/>
      <c r="K71" s="106"/>
      <c r="L71" s="106"/>
      <c r="M71" s="106"/>
      <c r="N71" s="106">
        <f>SUM(N72,N68:N70)*(Inputs!$M$27)</f>
        <v>16.844709673243571</v>
      </c>
      <c r="O71" s="106">
        <f>SUM(O72,O68:O70)*(Inputs!$M$27)</f>
        <v>17.177014184441585</v>
      </c>
      <c r="P71" s="106">
        <f>SUM(P72,P68:P70)*(Inputs!$M$27)</f>
        <v>17.479996763862665</v>
      </c>
      <c r="Q71" s="106">
        <f>SUM(Q72,Q68:Q70)*(Inputs!$M$27)</f>
        <v>17.788323604075924</v>
      </c>
      <c r="R71" s="106">
        <f>SUM(R72,R68:R70)*(Inputs!$M$27)</f>
        <v>18.102088971634483</v>
      </c>
      <c r="S71" s="106">
        <f>SUM(S72,S68:S70)*(Inputs!$M$27)</f>
        <v>18.421388795843949</v>
      </c>
    </row>
    <row r="72" spans="2:21">
      <c r="B72" s="385" t="s">
        <v>273</v>
      </c>
      <c r="I72" s="106"/>
      <c r="J72" s="106"/>
      <c r="K72" s="106"/>
      <c r="L72" s="106"/>
      <c r="M72" s="106"/>
      <c r="N72" s="106">
        <f>SUM(N68:N70)*(Inputs!$M$26)</f>
        <v>14.168039968437268</v>
      </c>
      <c r="O72" s="106">
        <f>SUM(O68:O70)*(Inputs!$M$26)</f>
        <v>14.447540398404541</v>
      </c>
      <c r="P72" s="106">
        <f>SUM(P68:P70)*(Inputs!$M$26)</f>
        <v>14.702378230474549</v>
      </c>
      <c r="Q72" s="106">
        <f>SUM(Q68:Q70)*(Inputs!$M$26)</f>
        <v>14.961711105912721</v>
      </c>
      <c r="R72" s="106">
        <f>SUM(R68:R70)*(Inputs!$M$26)</f>
        <v>15.225618312063164</v>
      </c>
      <c r="S72" s="106">
        <f>SUM(S68:S70)*(Inputs!$M$26)</f>
        <v>15.494180534806633</v>
      </c>
    </row>
    <row r="73" spans="2:21">
      <c r="B73" s="998" t="s">
        <v>85</v>
      </c>
      <c r="C73" s="2"/>
      <c r="D73" s="2"/>
      <c r="E73" s="2"/>
      <c r="F73" s="484"/>
      <c r="G73" s="472"/>
      <c r="H73" s="429"/>
      <c r="I73" s="429"/>
      <c r="J73" s="429"/>
      <c r="K73" s="429"/>
      <c r="L73" s="429"/>
      <c r="M73" s="429"/>
      <c r="N73" s="106">
        <f>SUM(N68:N72)*Inputs!$M$28</f>
        <v>11.707073222904283</v>
      </c>
      <c r="O73" s="106">
        <f>SUM(O68:O72)*Inputs!$M$28</f>
        <v>11.938024858186903</v>
      </c>
      <c r="P73" s="106">
        <f>SUM(P68:P72)*Inputs!$M$28</f>
        <v>12.148597750884553</v>
      </c>
      <c r="Q73" s="106">
        <f>SUM(Q68:Q72)*Inputs!$M$28</f>
        <v>12.362884904832768</v>
      </c>
      <c r="R73" s="106">
        <f>SUM(R68:R72)*Inputs!$M$28</f>
        <v>12.580951835285967</v>
      </c>
      <c r="S73" s="106">
        <f>SUM(S68:S72)*Inputs!$M$28</f>
        <v>12.802865213111545</v>
      </c>
    </row>
    <row r="74" spans="2:21">
      <c r="B74" s="998"/>
      <c r="C74" s="2"/>
      <c r="D74" s="2"/>
      <c r="E74" s="2"/>
      <c r="F74" s="484"/>
      <c r="G74" s="472"/>
      <c r="H74" s="429"/>
      <c r="I74" s="429"/>
      <c r="J74" s="429"/>
      <c r="K74" s="429"/>
      <c r="L74" s="429"/>
      <c r="M74" s="429"/>
      <c r="N74" s="655"/>
      <c r="O74" s="655"/>
      <c r="P74" s="655"/>
      <c r="Q74" s="655"/>
      <c r="R74" s="655"/>
      <c r="S74" s="655"/>
    </row>
    <row r="75" spans="2:21">
      <c r="B75" s="479" t="s">
        <v>521</v>
      </c>
      <c r="C75" s="2"/>
      <c r="D75" s="2"/>
      <c r="E75" s="2"/>
      <c r="F75" s="484"/>
      <c r="G75" s="472"/>
      <c r="H75" s="429"/>
      <c r="I75" s="429"/>
      <c r="J75" s="429"/>
      <c r="K75" s="429"/>
      <c r="L75" s="429"/>
      <c r="M75" s="429"/>
      <c r="N75" s="485">
        <f>SUM(N68:N74)</f>
        <v>178.95097640725118</v>
      </c>
      <c r="O75" s="485">
        <f t="shared" ref="O75:S75" si="22">SUM(O68:O74)</f>
        <v>182.4812371179998</v>
      </c>
      <c r="P75" s="485">
        <f t="shared" si="22"/>
        <v>185.69999419209245</v>
      </c>
      <c r="Q75" s="485">
        <f t="shared" si="22"/>
        <v>188.97552640244373</v>
      </c>
      <c r="R75" s="485">
        <f t="shared" si="22"/>
        <v>192.30883519651405</v>
      </c>
      <c r="S75" s="485">
        <f t="shared" si="22"/>
        <v>195.70093968613361</v>
      </c>
    </row>
    <row r="76" spans="2:21">
      <c r="B76" s="999" t="s">
        <v>39</v>
      </c>
      <c r="N76" s="521">
        <f>(N62*(1+Inputs!$M$29))-N75</f>
        <v>0</v>
      </c>
      <c r="O76" s="521">
        <f>(O62*(1+Inputs!$M$29))-O75</f>
        <v>0</v>
      </c>
      <c r="P76" s="521">
        <f>(P62*(1+Inputs!$M$29))-P75</f>
        <v>0</v>
      </c>
      <c r="Q76" s="521">
        <f>(Q62*(1+Inputs!$M$29))-Q75</f>
        <v>0</v>
      </c>
      <c r="R76" s="521">
        <f>(R62*(1+Inputs!$M$29))-R75</f>
        <v>0</v>
      </c>
      <c r="S76" s="521">
        <f>(S62*(1+Inputs!$M$29))-S75</f>
        <v>0</v>
      </c>
    </row>
    <row r="77" spans="2:21">
      <c r="B77" s="1001"/>
    </row>
    <row r="78" spans="2:21">
      <c r="B78" s="1001"/>
    </row>
    <row r="79" spans="2:21">
      <c r="B79" s="1001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54" orientation="landscape" r:id="rId1"/>
  <headerFooter alignWithMargins="0">
    <oddFooter>&amp;C&amp;P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tabColor theme="1"/>
    <pageSetUpPr fitToPage="1"/>
  </sheetPr>
  <dimension ref="A1:T81"/>
  <sheetViews>
    <sheetView showGridLines="0" zoomScale="85" zoomScaleNormal="85" workbookViewId="0">
      <pane xSplit="1" ySplit="5" topLeftCell="B6" activePane="bottomRight" state="frozen"/>
      <selection activeCell="H46" sqref="H46"/>
      <selection pane="topRight" activeCell="H46" sqref="H46"/>
      <selection pane="bottomLeft" activeCell="H46" sqref="H46"/>
      <selection pane="bottomRight" activeCell="C41" sqref="C41"/>
    </sheetView>
  </sheetViews>
  <sheetFormatPr defaultRowHeight="12.75" outlineLevelCol="1"/>
  <cols>
    <col min="1" max="1" width="9.140625" style="88"/>
    <col min="2" max="2" width="68.140625" style="88" customWidth="1"/>
    <col min="3" max="3" width="8.42578125" style="88" bestFit="1" customWidth="1"/>
    <col min="4" max="4" width="26.85546875" style="88" bestFit="1" customWidth="1"/>
    <col min="5" max="5" width="6.85546875" style="88" bestFit="1" customWidth="1"/>
    <col min="6" max="6" width="6.85546875" style="160" bestFit="1" customWidth="1"/>
    <col min="7" max="7" width="2" style="160" customWidth="1"/>
    <col min="8" max="8" width="10.42578125" style="106" customWidth="1" outlineLevel="1"/>
    <col min="9" max="9" width="9.140625" style="160" outlineLevel="1"/>
    <col min="10" max="13" width="9.42578125" style="160" customWidth="1" outlineLevel="1"/>
    <col min="14" max="14" width="10.5703125" style="160" bestFit="1" customWidth="1"/>
    <col min="15" max="15" width="10.42578125" style="88" customWidth="1"/>
    <col min="16" max="16" width="12.140625" style="88" customWidth="1"/>
    <col min="17" max="17" width="11" style="88" customWidth="1"/>
    <col min="18" max="18" width="10.85546875" style="88" customWidth="1"/>
    <col min="19" max="19" width="11.42578125" style="88" customWidth="1"/>
    <col min="20" max="257" width="9.140625" style="88"/>
    <col min="258" max="258" width="68.140625" style="88" customWidth="1"/>
    <col min="259" max="259" width="8.42578125" style="88" bestFit="1" customWidth="1"/>
    <col min="260" max="260" width="12.140625" style="88" bestFit="1" customWidth="1"/>
    <col min="261" max="262" width="6.85546875" style="88" bestFit="1" customWidth="1"/>
    <col min="263" max="263" width="2" style="88" customWidth="1"/>
    <col min="264" max="264" width="10.42578125" style="88" customWidth="1"/>
    <col min="265" max="265" width="9.140625" style="88"/>
    <col min="266" max="269" width="9.42578125" style="88" customWidth="1"/>
    <col min="270" max="270" width="10.5703125" style="88" bestFit="1" customWidth="1"/>
    <col min="271" max="271" width="10.42578125" style="88" customWidth="1"/>
    <col min="272" max="272" width="12.140625" style="88" customWidth="1"/>
    <col min="273" max="273" width="11" style="88" customWidth="1"/>
    <col min="274" max="274" width="10.85546875" style="88" customWidth="1"/>
    <col min="275" max="275" width="11.42578125" style="88" customWidth="1"/>
    <col min="276" max="513" width="9.140625" style="88"/>
    <col min="514" max="514" width="68.140625" style="88" customWidth="1"/>
    <col min="515" max="515" width="8.42578125" style="88" bestFit="1" customWidth="1"/>
    <col min="516" max="516" width="12.140625" style="88" bestFit="1" customWidth="1"/>
    <col min="517" max="518" width="6.85546875" style="88" bestFit="1" customWidth="1"/>
    <col min="519" max="519" width="2" style="88" customWidth="1"/>
    <col min="520" max="520" width="10.42578125" style="88" customWidth="1"/>
    <col min="521" max="521" width="9.140625" style="88"/>
    <col min="522" max="525" width="9.42578125" style="88" customWidth="1"/>
    <col min="526" max="526" width="10.5703125" style="88" bestFit="1" customWidth="1"/>
    <col min="527" max="527" width="10.42578125" style="88" customWidth="1"/>
    <col min="528" max="528" width="12.140625" style="88" customWidth="1"/>
    <col min="529" max="529" width="11" style="88" customWidth="1"/>
    <col min="530" max="530" width="10.85546875" style="88" customWidth="1"/>
    <col min="531" max="531" width="11.42578125" style="88" customWidth="1"/>
    <col min="532" max="769" width="9.140625" style="88"/>
    <col min="770" max="770" width="68.140625" style="88" customWidth="1"/>
    <col min="771" max="771" width="8.42578125" style="88" bestFit="1" customWidth="1"/>
    <col min="772" max="772" width="12.140625" style="88" bestFit="1" customWidth="1"/>
    <col min="773" max="774" width="6.85546875" style="88" bestFit="1" customWidth="1"/>
    <col min="775" max="775" width="2" style="88" customWidth="1"/>
    <col min="776" max="776" width="10.42578125" style="88" customWidth="1"/>
    <col min="777" max="777" width="9.140625" style="88"/>
    <col min="778" max="781" width="9.42578125" style="88" customWidth="1"/>
    <col min="782" max="782" width="10.5703125" style="88" bestFit="1" customWidth="1"/>
    <col min="783" max="783" width="10.42578125" style="88" customWidth="1"/>
    <col min="784" max="784" width="12.140625" style="88" customWidth="1"/>
    <col min="785" max="785" width="11" style="88" customWidth="1"/>
    <col min="786" max="786" width="10.85546875" style="88" customWidth="1"/>
    <col min="787" max="787" width="11.42578125" style="88" customWidth="1"/>
    <col min="788" max="1025" width="9.140625" style="88"/>
    <col min="1026" max="1026" width="68.140625" style="88" customWidth="1"/>
    <col min="1027" max="1027" width="8.42578125" style="88" bestFit="1" customWidth="1"/>
    <col min="1028" max="1028" width="12.140625" style="88" bestFit="1" customWidth="1"/>
    <col min="1029" max="1030" width="6.85546875" style="88" bestFit="1" customWidth="1"/>
    <col min="1031" max="1031" width="2" style="88" customWidth="1"/>
    <col min="1032" max="1032" width="10.42578125" style="88" customWidth="1"/>
    <col min="1033" max="1033" width="9.140625" style="88"/>
    <col min="1034" max="1037" width="9.42578125" style="88" customWidth="1"/>
    <col min="1038" max="1038" width="10.5703125" style="88" bestFit="1" customWidth="1"/>
    <col min="1039" max="1039" width="10.42578125" style="88" customWidth="1"/>
    <col min="1040" max="1040" width="12.140625" style="88" customWidth="1"/>
    <col min="1041" max="1041" width="11" style="88" customWidth="1"/>
    <col min="1042" max="1042" width="10.85546875" style="88" customWidth="1"/>
    <col min="1043" max="1043" width="11.42578125" style="88" customWidth="1"/>
    <col min="1044" max="1281" width="9.140625" style="88"/>
    <col min="1282" max="1282" width="68.140625" style="88" customWidth="1"/>
    <col min="1283" max="1283" width="8.42578125" style="88" bestFit="1" customWidth="1"/>
    <col min="1284" max="1284" width="12.140625" style="88" bestFit="1" customWidth="1"/>
    <col min="1285" max="1286" width="6.85546875" style="88" bestFit="1" customWidth="1"/>
    <col min="1287" max="1287" width="2" style="88" customWidth="1"/>
    <col min="1288" max="1288" width="10.42578125" style="88" customWidth="1"/>
    <col min="1289" max="1289" width="9.140625" style="88"/>
    <col min="1290" max="1293" width="9.42578125" style="88" customWidth="1"/>
    <col min="1294" max="1294" width="10.5703125" style="88" bestFit="1" customWidth="1"/>
    <col min="1295" max="1295" width="10.42578125" style="88" customWidth="1"/>
    <col min="1296" max="1296" width="12.140625" style="88" customWidth="1"/>
    <col min="1297" max="1297" width="11" style="88" customWidth="1"/>
    <col min="1298" max="1298" width="10.85546875" style="88" customWidth="1"/>
    <col min="1299" max="1299" width="11.42578125" style="88" customWidth="1"/>
    <col min="1300" max="1537" width="9.140625" style="88"/>
    <col min="1538" max="1538" width="68.140625" style="88" customWidth="1"/>
    <col min="1539" max="1539" width="8.42578125" style="88" bestFit="1" customWidth="1"/>
    <col min="1540" max="1540" width="12.140625" style="88" bestFit="1" customWidth="1"/>
    <col min="1541" max="1542" width="6.85546875" style="88" bestFit="1" customWidth="1"/>
    <col min="1543" max="1543" width="2" style="88" customWidth="1"/>
    <col min="1544" max="1544" width="10.42578125" style="88" customWidth="1"/>
    <col min="1545" max="1545" width="9.140625" style="88"/>
    <col min="1546" max="1549" width="9.42578125" style="88" customWidth="1"/>
    <col min="1550" max="1550" width="10.5703125" style="88" bestFit="1" customWidth="1"/>
    <col min="1551" max="1551" width="10.42578125" style="88" customWidth="1"/>
    <col min="1552" max="1552" width="12.140625" style="88" customWidth="1"/>
    <col min="1553" max="1553" width="11" style="88" customWidth="1"/>
    <col min="1554" max="1554" width="10.85546875" style="88" customWidth="1"/>
    <col min="1555" max="1555" width="11.42578125" style="88" customWidth="1"/>
    <col min="1556" max="1793" width="9.140625" style="88"/>
    <col min="1794" max="1794" width="68.140625" style="88" customWidth="1"/>
    <col min="1795" max="1795" width="8.42578125" style="88" bestFit="1" customWidth="1"/>
    <col min="1796" max="1796" width="12.140625" style="88" bestFit="1" customWidth="1"/>
    <col min="1797" max="1798" width="6.85546875" style="88" bestFit="1" customWidth="1"/>
    <col min="1799" max="1799" width="2" style="88" customWidth="1"/>
    <col min="1800" max="1800" width="10.42578125" style="88" customWidth="1"/>
    <col min="1801" max="1801" width="9.140625" style="88"/>
    <col min="1802" max="1805" width="9.42578125" style="88" customWidth="1"/>
    <col min="1806" max="1806" width="10.5703125" style="88" bestFit="1" customWidth="1"/>
    <col min="1807" max="1807" width="10.42578125" style="88" customWidth="1"/>
    <col min="1808" max="1808" width="12.140625" style="88" customWidth="1"/>
    <col min="1809" max="1809" width="11" style="88" customWidth="1"/>
    <col min="1810" max="1810" width="10.85546875" style="88" customWidth="1"/>
    <col min="1811" max="1811" width="11.42578125" style="88" customWidth="1"/>
    <col min="1812" max="2049" width="9.140625" style="88"/>
    <col min="2050" max="2050" width="68.140625" style="88" customWidth="1"/>
    <col min="2051" max="2051" width="8.42578125" style="88" bestFit="1" customWidth="1"/>
    <col min="2052" max="2052" width="12.140625" style="88" bestFit="1" customWidth="1"/>
    <col min="2053" max="2054" width="6.85546875" style="88" bestFit="1" customWidth="1"/>
    <col min="2055" max="2055" width="2" style="88" customWidth="1"/>
    <col min="2056" max="2056" width="10.42578125" style="88" customWidth="1"/>
    <col min="2057" max="2057" width="9.140625" style="88"/>
    <col min="2058" max="2061" width="9.42578125" style="88" customWidth="1"/>
    <col min="2062" max="2062" width="10.5703125" style="88" bestFit="1" customWidth="1"/>
    <col min="2063" max="2063" width="10.42578125" style="88" customWidth="1"/>
    <col min="2064" max="2064" width="12.140625" style="88" customWidth="1"/>
    <col min="2065" max="2065" width="11" style="88" customWidth="1"/>
    <col min="2066" max="2066" width="10.85546875" style="88" customWidth="1"/>
    <col min="2067" max="2067" width="11.42578125" style="88" customWidth="1"/>
    <col min="2068" max="2305" width="9.140625" style="88"/>
    <col min="2306" max="2306" width="68.140625" style="88" customWidth="1"/>
    <col min="2307" max="2307" width="8.42578125" style="88" bestFit="1" customWidth="1"/>
    <col min="2308" max="2308" width="12.140625" style="88" bestFit="1" customWidth="1"/>
    <col min="2309" max="2310" width="6.85546875" style="88" bestFit="1" customWidth="1"/>
    <col min="2311" max="2311" width="2" style="88" customWidth="1"/>
    <col min="2312" max="2312" width="10.42578125" style="88" customWidth="1"/>
    <col min="2313" max="2313" width="9.140625" style="88"/>
    <col min="2314" max="2317" width="9.42578125" style="88" customWidth="1"/>
    <col min="2318" max="2318" width="10.5703125" style="88" bestFit="1" customWidth="1"/>
    <col min="2319" max="2319" width="10.42578125" style="88" customWidth="1"/>
    <col min="2320" max="2320" width="12.140625" style="88" customWidth="1"/>
    <col min="2321" max="2321" width="11" style="88" customWidth="1"/>
    <col min="2322" max="2322" width="10.85546875" style="88" customWidth="1"/>
    <col min="2323" max="2323" width="11.42578125" style="88" customWidth="1"/>
    <col min="2324" max="2561" width="9.140625" style="88"/>
    <col min="2562" max="2562" width="68.140625" style="88" customWidth="1"/>
    <col min="2563" max="2563" width="8.42578125" style="88" bestFit="1" customWidth="1"/>
    <col min="2564" max="2564" width="12.140625" style="88" bestFit="1" customWidth="1"/>
    <col min="2565" max="2566" width="6.85546875" style="88" bestFit="1" customWidth="1"/>
    <col min="2567" max="2567" width="2" style="88" customWidth="1"/>
    <col min="2568" max="2568" width="10.42578125" style="88" customWidth="1"/>
    <col min="2569" max="2569" width="9.140625" style="88"/>
    <col min="2570" max="2573" width="9.42578125" style="88" customWidth="1"/>
    <col min="2574" max="2574" width="10.5703125" style="88" bestFit="1" customWidth="1"/>
    <col min="2575" max="2575" width="10.42578125" style="88" customWidth="1"/>
    <col min="2576" max="2576" width="12.140625" style="88" customWidth="1"/>
    <col min="2577" max="2577" width="11" style="88" customWidth="1"/>
    <col min="2578" max="2578" width="10.85546875" style="88" customWidth="1"/>
    <col min="2579" max="2579" width="11.42578125" style="88" customWidth="1"/>
    <col min="2580" max="2817" width="9.140625" style="88"/>
    <col min="2818" max="2818" width="68.140625" style="88" customWidth="1"/>
    <col min="2819" max="2819" width="8.42578125" style="88" bestFit="1" customWidth="1"/>
    <col min="2820" max="2820" width="12.140625" style="88" bestFit="1" customWidth="1"/>
    <col min="2821" max="2822" width="6.85546875" style="88" bestFit="1" customWidth="1"/>
    <col min="2823" max="2823" width="2" style="88" customWidth="1"/>
    <col min="2824" max="2824" width="10.42578125" style="88" customWidth="1"/>
    <col min="2825" max="2825" width="9.140625" style="88"/>
    <col min="2826" max="2829" width="9.42578125" style="88" customWidth="1"/>
    <col min="2830" max="2830" width="10.5703125" style="88" bestFit="1" customWidth="1"/>
    <col min="2831" max="2831" width="10.42578125" style="88" customWidth="1"/>
    <col min="2832" max="2832" width="12.140625" style="88" customWidth="1"/>
    <col min="2833" max="2833" width="11" style="88" customWidth="1"/>
    <col min="2834" max="2834" width="10.85546875" style="88" customWidth="1"/>
    <col min="2835" max="2835" width="11.42578125" style="88" customWidth="1"/>
    <col min="2836" max="3073" width="9.140625" style="88"/>
    <col min="3074" max="3074" width="68.140625" style="88" customWidth="1"/>
    <col min="3075" max="3075" width="8.42578125" style="88" bestFit="1" customWidth="1"/>
    <col min="3076" max="3076" width="12.140625" style="88" bestFit="1" customWidth="1"/>
    <col min="3077" max="3078" width="6.85546875" style="88" bestFit="1" customWidth="1"/>
    <col min="3079" max="3079" width="2" style="88" customWidth="1"/>
    <col min="3080" max="3080" width="10.42578125" style="88" customWidth="1"/>
    <col min="3081" max="3081" width="9.140625" style="88"/>
    <col min="3082" max="3085" width="9.42578125" style="88" customWidth="1"/>
    <col min="3086" max="3086" width="10.5703125" style="88" bestFit="1" customWidth="1"/>
    <col min="3087" max="3087" width="10.42578125" style="88" customWidth="1"/>
    <col min="3088" max="3088" width="12.140625" style="88" customWidth="1"/>
    <col min="3089" max="3089" width="11" style="88" customWidth="1"/>
    <col min="3090" max="3090" width="10.85546875" style="88" customWidth="1"/>
    <col min="3091" max="3091" width="11.42578125" style="88" customWidth="1"/>
    <col min="3092" max="3329" width="9.140625" style="88"/>
    <col min="3330" max="3330" width="68.140625" style="88" customWidth="1"/>
    <col min="3331" max="3331" width="8.42578125" style="88" bestFit="1" customWidth="1"/>
    <col min="3332" max="3332" width="12.140625" style="88" bestFit="1" customWidth="1"/>
    <col min="3333" max="3334" width="6.85546875" style="88" bestFit="1" customWidth="1"/>
    <col min="3335" max="3335" width="2" style="88" customWidth="1"/>
    <col min="3336" max="3336" width="10.42578125" style="88" customWidth="1"/>
    <col min="3337" max="3337" width="9.140625" style="88"/>
    <col min="3338" max="3341" width="9.42578125" style="88" customWidth="1"/>
    <col min="3342" max="3342" width="10.5703125" style="88" bestFit="1" customWidth="1"/>
    <col min="3343" max="3343" width="10.42578125" style="88" customWidth="1"/>
    <col min="3344" max="3344" width="12.140625" style="88" customWidth="1"/>
    <col min="3345" max="3345" width="11" style="88" customWidth="1"/>
    <col min="3346" max="3346" width="10.85546875" style="88" customWidth="1"/>
    <col min="3347" max="3347" width="11.42578125" style="88" customWidth="1"/>
    <col min="3348" max="3585" width="9.140625" style="88"/>
    <col min="3586" max="3586" width="68.140625" style="88" customWidth="1"/>
    <col min="3587" max="3587" width="8.42578125" style="88" bestFit="1" customWidth="1"/>
    <col min="3588" max="3588" width="12.140625" style="88" bestFit="1" customWidth="1"/>
    <col min="3589" max="3590" width="6.85546875" style="88" bestFit="1" customWidth="1"/>
    <col min="3591" max="3591" width="2" style="88" customWidth="1"/>
    <col min="3592" max="3592" width="10.42578125" style="88" customWidth="1"/>
    <col min="3593" max="3593" width="9.140625" style="88"/>
    <col min="3594" max="3597" width="9.42578125" style="88" customWidth="1"/>
    <col min="3598" max="3598" width="10.5703125" style="88" bestFit="1" customWidth="1"/>
    <col min="3599" max="3599" width="10.42578125" style="88" customWidth="1"/>
    <col min="3600" max="3600" width="12.140625" style="88" customWidth="1"/>
    <col min="3601" max="3601" width="11" style="88" customWidth="1"/>
    <col min="3602" max="3602" width="10.85546875" style="88" customWidth="1"/>
    <col min="3603" max="3603" width="11.42578125" style="88" customWidth="1"/>
    <col min="3604" max="3841" width="9.140625" style="88"/>
    <col min="3842" max="3842" width="68.140625" style="88" customWidth="1"/>
    <col min="3843" max="3843" width="8.42578125" style="88" bestFit="1" customWidth="1"/>
    <col min="3844" max="3844" width="12.140625" style="88" bestFit="1" customWidth="1"/>
    <col min="3845" max="3846" width="6.85546875" style="88" bestFit="1" customWidth="1"/>
    <col min="3847" max="3847" width="2" style="88" customWidth="1"/>
    <col min="3848" max="3848" width="10.42578125" style="88" customWidth="1"/>
    <col min="3849" max="3849" width="9.140625" style="88"/>
    <col min="3850" max="3853" width="9.42578125" style="88" customWidth="1"/>
    <col min="3854" max="3854" width="10.5703125" style="88" bestFit="1" customWidth="1"/>
    <col min="3855" max="3855" width="10.42578125" style="88" customWidth="1"/>
    <col min="3856" max="3856" width="12.140625" style="88" customWidth="1"/>
    <col min="3857" max="3857" width="11" style="88" customWidth="1"/>
    <col min="3858" max="3858" width="10.85546875" style="88" customWidth="1"/>
    <col min="3859" max="3859" width="11.42578125" style="88" customWidth="1"/>
    <col min="3860" max="4097" width="9.140625" style="88"/>
    <col min="4098" max="4098" width="68.140625" style="88" customWidth="1"/>
    <col min="4099" max="4099" width="8.42578125" style="88" bestFit="1" customWidth="1"/>
    <col min="4100" max="4100" width="12.140625" style="88" bestFit="1" customWidth="1"/>
    <col min="4101" max="4102" width="6.85546875" style="88" bestFit="1" customWidth="1"/>
    <col min="4103" max="4103" width="2" style="88" customWidth="1"/>
    <col min="4104" max="4104" width="10.42578125" style="88" customWidth="1"/>
    <col min="4105" max="4105" width="9.140625" style="88"/>
    <col min="4106" max="4109" width="9.42578125" style="88" customWidth="1"/>
    <col min="4110" max="4110" width="10.5703125" style="88" bestFit="1" customWidth="1"/>
    <col min="4111" max="4111" width="10.42578125" style="88" customWidth="1"/>
    <col min="4112" max="4112" width="12.140625" style="88" customWidth="1"/>
    <col min="4113" max="4113" width="11" style="88" customWidth="1"/>
    <col min="4114" max="4114" width="10.85546875" style="88" customWidth="1"/>
    <col min="4115" max="4115" width="11.42578125" style="88" customWidth="1"/>
    <col min="4116" max="4353" width="9.140625" style="88"/>
    <col min="4354" max="4354" width="68.140625" style="88" customWidth="1"/>
    <col min="4355" max="4355" width="8.42578125" style="88" bestFit="1" customWidth="1"/>
    <col min="4356" max="4356" width="12.140625" style="88" bestFit="1" customWidth="1"/>
    <col min="4357" max="4358" width="6.85546875" style="88" bestFit="1" customWidth="1"/>
    <col min="4359" max="4359" width="2" style="88" customWidth="1"/>
    <col min="4360" max="4360" width="10.42578125" style="88" customWidth="1"/>
    <col min="4361" max="4361" width="9.140625" style="88"/>
    <col min="4362" max="4365" width="9.42578125" style="88" customWidth="1"/>
    <col min="4366" max="4366" width="10.5703125" style="88" bestFit="1" customWidth="1"/>
    <col min="4367" max="4367" width="10.42578125" style="88" customWidth="1"/>
    <col min="4368" max="4368" width="12.140625" style="88" customWidth="1"/>
    <col min="4369" max="4369" width="11" style="88" customWidth="1"/>
    <col min="4370" max="4370" width="10.85546875" style="88" customWidth="1"/>
    <col min="4371" max="4371" width="11.42578125" style="88" customWidth="1"/>
    <col min="4372" max="4609" width="9.140625" style="88"/>
    <col min="4610" max="4610" width="68.140625" style="88" customWidth="1"/>
    <col min="4611" max="4611" width="8.42578125" style="88" bestFit="1" customWidth="1"/>
    <col min="4612" max="4612" width="12.140625" style="88" bestFit="1" customWidth="1"/>
    <col min="4613" max="4614" width="6.85546875" style="88" bestFit="1" customWidth="1"/>
    <col min="4615" max="4615" width="2" style="88" customWidth="1"/>
    <col min="4616" max="4616" width="10.42578125" style="88" customWidth="1"/>
    <col min="4617" max="4617" width="9.140625" style="88"/>
    <col min="4618" max="4621" width="9.42578125" style="88" customWidth="1"/>
    <col min="4622" max="4622" width="10.5703125" style="88" bestFit="1" customWidth="1"/>
    <col min="4623" max="4623" width="10.42578125" style="88" customWidth="1"/>
    <col min="4624" max="4624" width="12.140625" style="88" customWidth="1"/>
    <col min="4625" max="4625" width="11" style="88" customWidth="1"/>
    <col min="4626" max="4626" width="10.85546875" style="88" customWidth="1"/>
    <col min="4627" max="4627" width="11.42578125" style="88" customWidth="1"/>
    <col min="4628" max="4865" width="9.140625" style="88"/>
    <col min="4866" max="4866" width="68.140625" style="88" customWidth="1"/>
    <col min="4867" max="4867" width="8.42578125" style="88" bestFit="1" customWidth="1"/>
    <col min="4868" max="4868" width="12.140625" style="88" bestFit="1" customWidth="1"/>
    <col min="4869" max="4870" width="6.85546875" style="88" bestFit="1" customWidth="1"/>
    <col min="4871" max="4871" width="2" style="88" customWidth="1"/>
    <col min="4872" max="4872" width="10.42578125" style="88" customWidth="1"/>
    <col min="4873" max="4873" width="9.140625" style="88"/>
    <col min="4874" max="4877" width="9.42578125" style="88" customWidth="1"/>
    <col min="4878" max="4878" width="10.5703125" style="88" bestFit="1" customWidth="1"/>
    <col min="4879" max="4879" width="10.42578125" style="88" customWidth="1"/>
    <col min="4880" max="4880" width="12.140625" style="88" customWidth="1"/>
    <col min="4881" max="4881" width="11" style="88" customWidth="1"/>
    <col min="4882" max="4882" width="10.85546875" style="88" customWidth="1"/>
    <col min="4883" max="4883" width="11.42578125" style="88" customWidth="1"/>
    <col min="4884" max="5121" width="9.140625" style="88"/>
    <col min="5122" max="5122" width="68.140625" style="88" customWidth="1"/>
    <col min="5123" max="5123" width="8.42578125" style="88" bestFit="1" customWidth="1"/>
    <col min="5124" max="5124" width="12.140625" style="88" bestFit="1" customWidth="1"/>
    <col min="5125" max="5126" width="6.85546875" style="88" bestFit="1" customWidth="1"/>
    <col min="5127" max="5127" width="2" style="88" customWidth="1"/>
    <col min="5128" max="5128" width="10.42578125" style="88" customWidth="1"/>
    <col min="5129" max="5129" width="9.140625" style="88"/>
    <col min="5130" max="5133" width="9.42578125" style="88" customWidth="1"/>
    <col min="5134" max="5134" width="10.5703125" style="88" bestFit="1" customWidth="1"/>
    <col min="5135" max="5135" width="10.42578125" style="88" customWidth="1"/>
    <col min="5136" max="5136" width="12.140625" style="88" customWidth="1"/>
    <col min="5137" max="5137" width="11" style="88" customWidth="1"/>
    <col min="5138" max="5138" width="10.85546875" style="88" customWidth="1"/>
    <col min="5139" max="5139" width="11.42578125" style="88" customWidth="1"/>
    <col min="5140" max="5377" width="9.140625" style="88"/>
    <col min="5378" max="5378" width="68.140625" style="88" customWidth="1"/>
    <col min="5379" max="5379" width="8.42578125" style="88" bestFit="1" customWidth="1"/>
    <col min="5380" max="5380" width="12.140625" style="88" bestFit="1" customWidth="1"/>
    <col min="5381" max="5382" width="6.85546875" style="88" bestFit="1" customWidth="1"/>
    <col min="5383" max="5383" width="2" style="88" customWidth="1"/>
    <col min="5384" max="5384" width="10.42578125" style="88" customWidth="1"/>
    <col min="5385" max="5385" width="9.140625" style="88"/>
    <col min="5386" max="5389" width="9.42578125" style="88" customWidth="1"/>
    <col min="5390" max="5390" width="10.5703125" style="88" bestFit="1" customWidth="1"/>
    <col min="5391" max="5391" width="10.42578125" style="88" customWidth="1"/>
    <col min="5392" max="5392" width="12.140625" style="88" customWidth="1"/>
    <col min="5393" max="5393" width="11" style="88" customWidth="1"/>
    <col min="5394" max="5394" width="10.85546875" style="88" customWidth="1"/>
    <col min="5395" max="5395" width="11.42578125" style="88" customWidth="1"/>
    <col min="5396" max="5633" width="9.140625" style="88"/>
    <col min="5634" max="5634" width="68.140625" style="88" customWidth="1"/>
    <col min="5635" max="5635" width="8.42578125" style="88" bestFit="1" customWidth="1"/>
    <col min="5636" max="5636" width="12.140625" style="88" bestFit="1" customWidth="1"/>
    <col min="5637" max="5638" width="6.85546875" style="88" bestFit="1" customWidth="1"/>
    <col min="5639" max="5639" width="2" style="88" customWidth="1"/>
    <col min="5640" max="5640" width="10.42578125" style="88" customWidth="1"/>
    <col min="5641" max="5641" width="9.140625" style="88"/>
    <col min="5642" max="5645" width="9.42578125" style="88" customWidth="1"/>
    <col min="5646" max="5646" width="10.5703125" style="88" bestFit="1" customWidth="1"/>
    <col min="5647" max="5647" width="10.42578125" style="88" customWidth="1"/>
    <col min="5648" max="5648" width="12.140625" style="88" customWidth="1"/>
    <col min="5649" max="5649" width="11" style="88" customWidth="1"/>
    <col min="5650" max="5650" width="10.85546875" style="88" customWidth="1"/>
    <col min="5651" max="5651" width="11.42578125" style="88" customWidth="1"/>
    <col min="5652" max="5889" width="9.140625" style="88"/>
    <col min="5890" max="5890" width="68.140625" style="88" customWidth="1"/>
    <col min="5891" max="5891" width="8.42578125" style="88" bestFit="1" customWidth="1"/>
    <col min="5892" max="5892" width="12.140625" style="88" bestFit="1" customWidth="1"/>
    <col min="5893" max="5894" width="6.85546875" style="88" bestFit="1" customWidth="1"/>
    <col min="5895" max="5895" width="2" style="88" customWidth="1"/>
    <col min="5896" max="5896" width="10.42578125" style="88" customWidth="1"/>
    <col min="5897" max="5897" width="9.140625" style="88"/>
    <col min="5898" max="5901" width="9.42578125" style="88" customWidth="1"/>
    <col min="5902" max="5902" width="10.5703125" style="88" bestFit="1" customWidth="1"/>
    <col min="5903" max="5903" width="10.42578125" style="88" customWidth="1"/>
    <col min="5904" max="5904" width="12.140625" style="88" customWidth="1"/>
    <col min="5905" max="5905" width="11" style="88" customWidth="1"/>
    <col min="5906" max="5906" width="10.85546875" style="88" customWidth="1"/>
    <col min="5907" max="5907" width="11.42578125" style="88" customWidth="1"/>
    <col min="5908" max="6145" width="9.140625" style="88"/>
    <col min="6146" max="6146" width="68.140625" style="88" customWidth="1"/>
    <col min="6147" max="6147" width="8.42578125" style="88" bestFit="1" customWidth="1"/>
    <col min="6148" max="6148" width="12.140625" style="88" bestFit="1" customWidth="1"/>
    <col min="6149" max="6150" width="6.85546875" style="88" bestFit="1" customWidth="1"/>
    <col min="6151" max="6151" width="2" style="88" customWidth="1"/>
    <col min="6152" max="6152" width="10.42578125" style="88" customWidth="1"/>
    <col min="6153" max="6153" width="9.140625" style="88"/>
    <col min="6154" max="6157" width="9.42578125" style="88" customWidth="1"/>
    <col min="6158" max="6158" width="10.5703125" style="88" bestFit="1" customWidth="1"/>
    <col min="6159" max="6159" width="10.42578125" style="88" customWidth="1"/>
    <col min="6160" max="6160" width="12.140625" style="88" customWidth="1"/>
    <col min="6161" max="6161" width="11" style="88" customWidth="1"/>
    <col min="6162" max="6162" width="10.85546875" style="88" customWidth="1"/>
    <col min="6163" max="6163" width="11.42578125" style="88" customWidth="1"/>
    <col min="6164" max="6401" width="9.140625" style="88"/>
    <col min="6402" max="6402" width="68.140625" style="88" customWidth="1"/>
    <col min="6403" max="6403" width="8.42578125" style="88" bestFit="1" customWidth="1"/>
    <col min="6404" max="6404" width="12.140625" style="88" bestFit="1" customWidth="1"/>
    <col min="6405" max="6406" width="6.85546875" style="88" bestFit="1" customWidth="1"/>
    <col min="6407" max="6407" width="2" style="88" customWidth="1"/>
    <col min="6408" max="6408" width="10.42578125" style="88" customWidth="1"/>
    <col min="6409" max="6409" width="9.140625" style="88"/>
    <col min="6410" max="6413" width="9.42578125" style="88" customWidth="1"/>
    <col min="6414" max="6414" width="10.5703125" style="88" bestFit="1" customWidth="1"/>
    <col min="6415" max="6415" width="10.42578125" style="88" customWidth="1"/>
    <col min="6416" max="6416" width="12.140625" style="88" customWidth="1"/>
    <col min="6417" max="6417" width="11" style="88" customWidth="1"/>
    <col min="6418" max="6418" width="10.85546875" style="88" customWidth="1"/>
    <col min="6419" max="6419" width="11.42578125" style="88" customWidth="1"/>
    <col min="6420" max="6657" width="9.140625" style="88"/>
    <col min="6658" max="6658" width="68.140625" style="88" customWidth="1"/>
    <col min="6659" max="6659" width="8.42578125" style="88" bestFit="1" customWidth="1"/>
    <col min="6660" max="6660" width="12.140625" style="88" bestFit="1" customWidth="1"/>
    <col min="6661" max="6662" width="6.85546875" style="88" bestFit="1" customWidth="1"/>
    <col min="6663" max="6663" width="2" style="88" customWidth="1"/>
    <col min="6664" max="6664" width="10.42578125" style="88" customWidth="1"/>
    <col min="6665" max="6665" width="9.140625" style="88"/>
    <col min="6666" max="6669" width="9.42578125" style="88" customWidth="1"/>
    <col min="6670" max="6670" width="10.5703125" style="88" bestFit="1" customWidth="1"/>
    <col min="6671" max="6671" width="10.42578125" style="88" customWidth="1"/>
    <col min="6672" max="6672" width="12.140625" style="88" customWidth="1"/>
    <col min="6673" max="6673" width="11" style="88" customWidth="1"/>
    <col min="6674" max="6674" width="10.85546875" style="88" customWidth="1"/>
    <col min="6675" max="6675" width="11.42578125" style="88" customWidth="1"/>
    <col min="6676" max="6913" width="9.140625" style="88"/>
    <col min="6914" max="6914" width="68.140625" style="88" customWidth="1"/>
    <col min="6915" max="6915" width="8.42578125" style="88" bestFit="1" customWidth="1"/>
    <col min="6916" max="6916" width="12.140625" style="88" bestFit="1" customWidth="1"/>
    <col min="6917" max="6918" width="6.85546875" style="88" bestFit="1" customWidth="1"/>
    <col min="6919" max="6919" width="2" style="88" customWidth="1"/>
    <col min="6920" max="6920" width="10.42578125" style="88" customWidth="1"/>
    <col min="6921" max="6921" width="9.140625" style="88"/>
    <col min="6922" max="6925" width="9.42578125" style="88" customWidth="1"/>
    <col min="6926" max="6926" width="10.5703125" style="88" bestFit="1" customWidth="1"/>
    <col min="6927" max="6927" width="10.42578125" style="88" customWidth="1"/>
    <col min="6928" max="6928" width="12.140625" style="88" customWidth="1"/>
    <col min="6929" max="6929" width="11" style="88" customWidth="1"/>
    <col min="6930" max="6930" width="10.85546875" style="88" customWidth="1"/>
    <col min="6931" max="6931" width="11.42578125" style="88" customWidth="1"/>
    <col min="6932" max="7169" width="9.140625" style="88"/>
    <col min="7170" max="7170" width="68.140625" style="88" customWidth="1"/>
    <col min="7171" max="7171" width="8.42578125" style="88" bestFit="1" customWidth="1"/>
    <col min="7172" max="7172" width="12.140625" style="88" bestFit="1" customWidth="1"/>
    <col min="7173" max="7174" width="6.85546875" style="88" bestFit="1" customWidth="1"/>
    <col min="7175" max="7175" width="2" style="88" customWidth="1"/>
    <col min="7176" max="7176" width="10.42578125" style="88" customWidth="1"/>
    <col min="7177" max="7177" width="9.140625" style="88"/>
    <col min="7178" max="7181" width="9.42578125" style="88" customWidth="1"/>
    <col min="7182" max="7182" width="10.5703125" style="88" bestFit="1" customWidth="1"/>
    <col min="7183" max="7183" width="10.42578125" style="88" customWidth="1"/>
    <col min="7184" max="7184" width="12.140625" style="88" customWidth="1"/>
    <col min="7185" max="7185" width="11" style="88" customWidth="1"/>
    <col min="7186" max="7186" width="10.85546875" style="88" customWidth="1"/>
    <col min="7187" max="7187" width="11.42578125" style="88" customWidth="1"/>
    <col min="7188" max="7425" width="9.140625" style="88"/>
    <col min="7426" max="7426" width="68.140625" style="88" customWidth="1"/>
    <col min="7427" max="7427" width="8.42578125" style="88" bestFit="1" customWidth="1"/>
    <col min="7428" max="7428" width="12.140625" style="88" bestFit="1" customWidth="1"/>
    <col min="7429" max="7430" width="6.85546875" style="88" bestFit="1" customWidth="1"/>
    <col min="7431" max="7431" width="2" style="88" customWidth="1"/>
    <col min="7432" max="7432" width="10.42578125" style="88" customWidth="1"/>
    <col min="7433" max="7433" width="9.140625" style="88"/>
    <col min="7434" max="7437" width="9.42578125" style="88" customWidth="1"/>
    <col min="7438" max="7438" width="10.5703125" style="88" bestFit="1" customWidth="1"/>
    <col min="7439" max="7439" width="10.42578125" style="88" customWidth="1"/>
    <col min="7440" max="7440" width="12.140625" style="88" customWidth="1"/>
    <col min="7441" max="7441" width="11" style="88" customWidth="1"/>
    <col min="7442" max="7442" width="10.85546875" style="88" customWidth="1"/>
    <col min="7443" max="7443" width="11.42578125" style="88" customWidth="1"/>
    <col min="7444" max="7681" width="9.140625" style="88"/>
    <col min="7682" max="7682" width="68.140625" style="88" customWidth="1"/>
    <col min="7683" max="7683" width="8.42578125" style="88" bestFit="1" customWidth="1"/>
    <col min="7684" max="7684" width="12.140625" style="88" bestFit="1" customWidth="1"/>
    <col min="7685" max="7686" width="6.85546875" style="88" bestFit="1" customWidth="1"/>
    <col min="7687" max="7687" width="2" style="88" customWidth="1"/>
    <col min="7688" max="7688" width="10.42578125" style="88" customWidth="1"/>
    <col min="7689" max="7689" width="9.140625" style="88"/>
    <col min="7690" max="7693" width="9.42578125" style="88" customWidth="1"/>
    <col min="7694" max="7694" width="10.5703125" style="88" bestFit="1" customWidth="1"/>
    <col min="7695" max="7695" width="10.42578125" style="88" customWidth="1"/>
    <col min="7696" max="7696" width="12.140625" style="88" customWidth="1"/>
    <col min="7697" max="7697" width="11" style="88" customWidth="1"/>
    <col min="7698" max="7698" width="10.85546875" style="88" customWidth="1"/>
    <col min="7699" max="7699" width="11.42578125" style="88" customWidth="1"/>
    <col min="7700" max="7937" width="9.140625" style="88"/>
    <col min="7938" max="7938" width="68.140625" style="88" customWidth="1"/>
    <col min="7939" max="7939" width="8.42578125" style="88" bestFit="1" customWidth="1"/>
    <col min="7940" max="7940" width="12.140625" style="88" bestFit="1" customWidth="1"/>
    <col min="7941" max="7942" width="6.85546875" style="88" bestFit="1" customWidth="1"/>
    <col min="7943" max="7943" width="2" style="88" customWidth="1"/>
    <col min="7944" max="7944" width="10.42578125" style="88" customWidth="1"/>
    <col min="7945" max="7945" width="9.140625" style="88"/>
    <col min="7946" max="7949" width="9.42578125" style="88" customWidth="1"/>
    <col min="7950" max="7950" width="10.5703125" style="88" bestFit="1" customWidth="1"/>
    <col min="7951" max="7951" width="10.42578125" style="88" customWidth="1"/>
    <col min="7952" max="7952" width="12.140625" style="88" customWidth="1"/>
    <col min="7953" max="7953" width="11" style="88" customWidth="1"/>
    <col min="7954" max="7954" width="10.85546875" style="88" customWidth="1"/>
    <col min="7955" max="7955" width="11.42578125" style="88" customWidth="1"/>
    <col min="7956" max="8193" width="9.140625" style="88"/>
    <col min="8194" max="8194" width="68.140625" style="88" customWidth="1"/>
    <col min="8195" max="8195" width="8.42578125" style="88" bestFit="1" customWidth="1"/>
    <col min="8196" max="8196" width="12.140625" style="88" bestFit="1" customWidth="1"/>
    <col min="8197" max="8198" width="6.85546875" style="88" bestFit="1" customWidth="1"/>
    <col min="8199" max="8199" width="2" style="88" customWidth="1"/>
    <col min="8200" max="8200" width="10.42578125" style="88" customWidth="1"/>
    <col min="8201" max="8201" width="9.140625" style="88"/>
    <col min="8202" max="8205" width="9.42578125" style="88" customWidth="1"/>
    <col min="8206" max="8206" width="10.5703125" style="88" bestFit="1" customWidth="1"/>
    <col min="8207" max="8207" width="10.42578125" style="88" customWidth="1"/>
    <col min="8208" max="8208" width="12.140625" style="88" customWidth="1"/>
    <col min="8209" max="8209" width="11" style="88" customWidth="1"/>
    <col min="8210" max="8210" width="10.85546875" style="88" customWidth="1"/>
    <col min="8211" max="8211" width="11.42578125" style="88" customWidth="1"/>
    <col min="8212" max="8449" width="9.140625" style="88"/>
    <col min="8450" max="8450" width="68.140625" style="88" customWidth="1"/>
    <col min="8451" max="8451" width="8.42578125" style="88" bestFit="1" customWidth="1"/>
    <col min="8452" max="8452" width="12.140625" style="88" bestFit="1" customWidth="1"/>
    <col min="8453" max="8454" width="6.85546875" style="88" bestFit="1" customWidth="1"/>
    <col min="8455" max="8455" width="2" style="88" customWidth="1"/>
    <col min="8456" max="8456" width="10.42578125" style="88" customWidth="1"/>
    <col min="8457" max="8457" width="9.140625" style="88"/>
    <col min="8458" max="8461" width="9.42578125" style="88" customWidth="1"/>
    <col min="8462" max="8462" width="10.5703125" style="88" bestFit="1" customWidth="1"/>
    <col min="8463" max="8463" width="10.42578125" style="88" customWidth="1"/>
    <col min="8464" max="8464" width="12.140625" style="88" customWidth="1"/>
    <col min="8465" max="8465" width="11" style="88" customWidth="1"/>
    <col min="8466" max="8466" width="10.85546875" style="88" customWidth="1"/>
    <col min="8467" max="8467" width="11.42578125" style="88" customWidth="1"/>
    <col min="8468" max="8705" width="9.140625" style="88"/>
    <col min="8706" max="8706" width="68.140625" style="88" customWidth="1"/>
    <col min="8707" max="8707" width="8.42578125" style="88" bestFit="1" customWidth="1"/>
    <col min="8708" max="8708" width="12.140625" style="88" bestFit="1" customWidth="1"/>
    <col min="8709" max="8710" width="6.85546875" style="88" bestFit="1" customWidth="1"/>
    <col min="8711" max="8711" width="2" style="88" customWidth="1"/>
    <col min="8712" max="8712" width="10.42578125" style="88" customWidth="1"/>
    <col min="8713" max="8713" width="9.140625" style="88"/>
    <col min="8714" max="8717" width="9.42578125" style="88" customWidth="1"/>
    <col min="8718" max="8718" width="10.5703125" style="88" bestFit="1" customWidth="1"/>
    <col min="8719" max="8719" width="10.42578125" style="88" customWidth="1"/>
    <col min="8720" max="8720" width="12.140625" style="88" customWidth="1"/>
    <col min="8721" max="8721" width="11" style="88" customWidth="1"/>
    <col min="8722" max="8722" width="10.85546875" style="88" customWidth="1"/>
    <col min="8723" max="8723" width="11.42578125" style="88" customWidth="1"/>
    <col min="8724" max="8961" width="9.140625" style="88"/>
    <col min="8962" max="8962" width="68.140625" style="88" customWidth="1"/>
    <col min="8963" max="8963" width="8.42578125" style="88" bestFit="1" customWidth="1"/>
    <col min="8964" max="8964" width="12.140625" style="88" bestFit="1" customWidth="1"/>
    <col min="8965" max="8966" width="6.85546875" style="88" bestFit="1" customWidth="1"/>
    <col min="8967" max="8967" width="2" style="88" customWidth="1"/>
    <col min="8968" max="8968" width="10.42578125" style="88" customWidth="1"/>
    <col min="8969" max="8969" width="9.140625" style="88"/>
    <col min="8970" max="8973" width="9.42578125" style="88" customWidth="1"/>
    <col min="8974" max="8974" width="10.5703125" style="88" bestFit="1" customWidth="1"/>
    <col min="8975" max="8975" width="10.42578125" style="88" customWidth="1"/>
    <col min="8976" max="8976" width="12.140625" style="88" customWidth="1"/>
    <col min="8977" max="8977" width="11" style="88" customWidth="1"/>
    <col min="8978" max="8978" width="10.85546875" style="88" customWidth="1"/>
    <col min="8979" max="8979" width="11.42578125" style="88" customWidth="1"/>
    <col min="8980" max="9217" width="9.140625" style="88"/>
    <col min="9218" max="9218" width="68.140625" style="88" customWidth="1"/>
    <col min="9219" max="9219" width="8.42578125" style="88" bestFit="1" customWidth="1"/>
    <col min="9220" max="9220" width="12.140625" style="88" bestFit="1" customWidth="1"/>
    <col min="9221" max="9222" width="6.85546875" style="88" bestFit="1" customWidth="1"/>
    <col min="9223" max="9223" width="2" style="88" customWidth="1"/>
    <col min="9224" max="9224" width="10.42578125" style="88" customWidth="1"/>
    <col min="9225" max="9225" width="9.140625" style="88"/>
    <col min="9226" max="9229" width="9.42578125" style="88" customWidth="1"/>
    <col min="9230" max="9230" width="10.5703125" style="88" bestFit="1" customWidth="1"/>
    <col min="9231" max="9231" width="10.42578125" style="88" customWidth="1"/>
    <col min="9232" max="9232" width="12.140625" style="88" customWidth="1"/>
    <col min="9233" max="9233" width="11" style="88" customWidth="1"/>
    <col min="9234" max="9234" width="10.85546875" style="88" customWidth="1"/>
    <col min="9235" max="9235" width="11.42578125" style="88" customWidth="1"/>
    <col min="9236" max="9473" width="9.140625" style="88"/>
    <col min="9474" max="9474" width="68.140625" style="88" customWidth="1"/>
    <col min="9475" max="9475" width="8.42578125" style="88" bestFit="1" customWidth="1"/>
    <col min="9476" max="9476" width="12.140625" style="88" bestFit="1" customWidth="1"/>
    <col min="9477" max="9478" width="6.85546875" style="88" bestFit="1" customWidth="1"/>
    <col min="9479" max="9479" width="2" style="88" customWidth="1"/>
    <col min="9480" max="9480" width="10.42578125" style="88" customWidth="1"/>
    <col min="9481" max="9481" width="9.140625" style="88"/>
    <col min="9482" max="9485" width="9.42578125" style="88" customWidth="1"/>
    <col min="9486" max="9486" width="10.5703125" style="88" bestFit="1" customWidth="1"/>
    <col min="9487" max="9487" width="10.42578125" style="88" customWidth="1"/>
    <col min="9488" max="9488" width="12.140625" style="88" customWidth="1"/>
    <col min="9489" max="9489" width="11" style="88" customWidth="1"/>
    <col min="9490" max="9490" width="10.85546875" style="88" customWidth="1"/>
    <col min="9491" max="9491" width="11.42578125" style="88" customWidth="1"/>
    <col min="9492" max="9729" width="9.140625" style="88"/>
    <col min="9730" max="9730" width="68.140625" style="88" customWidth="1"/>
    <col min="9731" max="9731" width="8.42578125" style="88" bestFit="1" customWidth="1"/>
    <col min="9732" max="9732" width="12.140625" style="88" bestFit="1" customWidth="1"/>
    <col min="9733" max="9734" width="6.85546875" style="88" bestFit="1" customWidth="1"/>
    <col min="9735" max="9735" width="2" style="88" customWidth="1"/>
    <col min="9736" max="9736" width="10.42578125" style="88" customWidth="1"/>
    <col min="9737" max="9737" width="9.140625" style="88"/>
    <col min="9738" max="9741" width="9.42578125" style="88" customWidth="1"/>
    <col min="9742" max="9742" width="10.5703125" style="88" bestFit="1" customWidth="1"/>
    <col min="9743" max="9743" width="10.42578125" style="88" customWidth="1"/>
    <col min="9744" max="9744" width="12.140625" style="88" customWidth="1"/>
    <col min="9745" max="9745" width="11" style="88" customWidth="1"/>
    <col min="9746" max="9746" width="10.85546875" style="88" customWidth="1"/>
    <col min="9747" max="9747" width="11.42578125" style="88" customWidth="1"/>
    <col min="9748" max="9985" width="9.140625" style="88"/>
    <col min="9986" max="9986" width="68.140625" style="88" customWidth="1"/>
    <col min="9987" max="9987" width="8.42578125" style="88" bestFit="1" customWidth="1"/>
    <col min="9988" max="9988" width="12.140625" style="88" bestFit="1" customWidth="1"/>
    <col min="9989" max="9990" width="6.85546875" style="88" bestFit="1" customWidth="1"/>
    <col min="9991" max="9991" width="2" style="88" customWidth="1"/>
    <col min="9992" max="9992" width="10.42578125" style="88" customWidth="1"/>
    <col min="9993" max="9993" width="9.140625" style="88"/>
    <col min="9994" max="9997" width="9.42578125" style="88" customWidth="1"/>
    <col min="9998" max="9998" width="10.5703125" style="88" bestFit="1" customWidth="1"/>
    <col min="9999" max="9999" width="10.42578125" style="88" customWidth="1"/>
    <col min="10000" max="10000" width="12.140625" style="88" customWidth="1"/>
    <col min="10001" max="10001" width="11" style="88" customWidth="1"/>
    <col min="10002" max="10002" width="10.85546875" style="88" customWidth="1"/>
    <col min="10003" max="10003" width="11.42578125" style="88" customWidth="1"/>
    <col min="10004" max="10241" width="9.140625" style="88"/>
    <col min="10242" max="10242" width="68.140625" style="88" customWidth="1"/>
    <col min="10243" max="10243" width="8.42578125" style="88" bestFit="1" customWidth="1"/>
    <col min="10244" max="10244" width="12.140625" style="88" bestFit="1" customWidth="1"/>
    <col min="10245" max="10246" width="6.85546875" style="88" bestFit="1" customWidth="1"/>
    <col min="10247" max="10247" width="2" style="88" customWidth="1"/>
    <col min="10248" max="10248" width="10.42578125" style="88" customWidth="1"/>
    <col min="10249" max="10249" width="9.140625" style="88"/>
    <col min="10250" max="10253" width="9.42578125" style="88" customWidth="1"/>
    <col min="10254" max="10254" width="10.5703125" style="88" bestFit="1" customWidth="1"/>
    <col min="10255" max="10255" width="10.42578125" style="88" customWidth="1"/>
    <col min="10256" max="10256" width="12.140625" style="88" customWidth="1"/>
    <col min="10257" max="10257" width="11" style="88" customWidth="1"/>
    <col min="10258" max="10258" width="10.85546875" style="88" customWidth="1"/>
    <col min="10259" max="10259" width="11.42578125" style="88" customWidth="1"/>
    <col min="10260" max="10497" width="9.140625" style="88"/>
    <col min="10498" max="10498" width="68.140625" style="88" customWidth="1"/>
    <col min="10499" max="10499" width="8.42578125" style="88" bestFit="1" customWidth="1"/>
    <col min="10500" max="10500" width="12.140625" style="88" bestFit="1" customWidth="1"/>
    <col min="10501" max="10502" width="6.85546875" style="88" bestFit="1" customWidth="1"/>
    <col min="10503" max="10503" width="2" style="88" customWidth="1"/>
    <col min="10504" max="10504" width="10.42578125" style="88" customWidth="1"/>
    <col min="10505" max="10505" width="9.140625" style="88"/>
    <col min="10506" max="10509" width="9.42578125" style="88" customWidth="1"/>
    <col min="10510" max="10510" width="10.5703125" style="88" bestFit="1" customWidth="1"/>
    <col min="10511" max="10511" width="10.42578125" style="88" customWidth="1"/>
    <col min="10512" max="10512" width="12.140625" style="88" customWidth="1"/>
    <col min="10513" max="10513" width="11" style="88" customWidth="1"/>
    <col min="10514" max="10514" width="10.85546875" style="88" customWidth="1"/>
    <col min="10515" max="10515" width="11.42578125" style="88" customWidth="1"/>
    <col min="10516" max="10753" width="9.140625" style="88"/>
    <col min="10754" max="10754" width="68.140625" style="88" customWidth="1"/>
    <col min="10755" max="10755" width="8.42578125" style="88" bestFit="1" customWidth="1"/>
    <col min="10756" max="10756" width="12.140625" style="88" bestFit="1" customWidth="1"/>
    <col min="10757" max="10758" width="6.85546875" style="88" bestFit="1" customWidth="1"/>
    <col min="10759" max="10759" width="2" style="88" customWidth="1"/>
    <col min="10760" max="10760" width="10.42578125" style="88" customWidth="1"/>
    <col min="10761" max="10761" width="9.140625" style="88"/>
    <col min="10762" max="10765" width="9.42578125" style="88" customWidth="1"/>
    <col min="10766" max="10766" width="10.5703125" style="88" bestFit="1" customWidth="1"/>
    <col min="10767" max="10767" width="10.42578125" style="88" customWidth="1"/>
    <col min="10768" max="10768" width="12.140625" style="88" customWidth="1"/>
    <col min="10769" max="10769" width="11" style="88" customWidth="1"/>
    <col min="10770" max="10770" width="10.85546875" style="88" customWidth="1"/>
    <col min="10771" max="10771" width="11.42578125" style="88" customWidth="1"/>
    <col min="10772" max="11009" width="9.140625" style="88"/>
    <col min="11010" max="11010" width="68.140625" style="88" customWidth="1"/>
    <col min="11011" max="11011" width="8.42578125" style="88" bestFit="1" customWidth="1"/>
    <col min="11012" max="11012" width="12.140625" style="88" bestFit="1" customWidth="1"/>
    <col min="11013" max="11014" width="6.85546875" style="88" bestFit="1" customWidth="1"/>
    <col min="11015" max="11015" width="2" style="88" customWidth="1"/>
    <col min="11016" max="11016" width="10.42578125" style="88" customWidth="1"/>
    <col min="11017" max="11017" width="9.140625" style="88"/>
    <col min="11018" max="11021" width="9.42578125" style="88" customWidth="1"/>
    <col min="11022" max="11022" width="10.5703125" style="88" bestFit="1" customWidth="1"/>
    <col min="11023" max="11023" width="10.42578125" style="88" customWidth="1"/>
    <col min="11024" max="11024" width="12.140625" style="88" customWidth="1"/>
    <col min="11025" max="11025" width="11" style="88" customWidth="1"/>
    <col min="11026" max="11026" width="10.85546875" style="88" customWidth="1"/>
    <col min="11027" max="11027" width="11.42578125" style="88" customWidth="1"/>
    <col min="11028" max="11265" width="9.140625" style="88"/>
    <col min="11266" max="11266" width="68.140625" style="88" customWidth="1"/>
    <col min="11267" max="11267" width="8.42578125" style="88" bestFit="1" customWidth="1"/>
    <col min="11268" max="11268" width="12.140625" style="88" bestFit="1" customWidth="1"/>
    <col min="11269" max="11270" width="6.85546875" style="88" bestFit="1" customWidth="1"/>
    <col min="11271" max="11271" width="2" style="88" customWidth="1"/>
    <col min="11272" max="11272" width="10.42578125" style="88" customWidth="1"/>
    <col min="11273" max="11273" width="9.140625" style="88"/>
    <col min="11274" max="11277" width="9.42578125" style="88" customWidth="1"/>
    <col min="11278" max="11278" width="10.5703125" style="88" bestFit="1" customWidth="1"/>
    <col min="11279" max="11279" width="10.42578125" style="88" customWidth="1"/>
    <col min="11280" max="11280" width="12.140625" style="88" customWidth="1"/>
    <col min="11281" max="11281" width="11" style="88" customWidth="1"/>
    <col min="11282" max="11282" width="10.85546875" style="88" customWidth="1"/>
    <col min="11283" max="11283" width="11.42578125" style="88" customWidth="1"/>
    <col min="11284" max="11521" width="9.140625" style="88"/>
    <col min="11522" max="11522" width="68.140625" style="88" customWidth="1"/>
    <col min="11523" max="11523" width="8.42578125" style="88" bestFit="1" customWidth="1"/>
    <col min="11524" max="11524" width="12.140625" style="88" bestFit="1" customWidth="1"/>
    <col min="11525" max="11526" width="6.85546875" style="88" bestFit="1" customWidth="1"/>
    <col min="11527" max="11527" width="2" style="88" customWidth="1"/>
    <col min="11528" max="11528" width="10.42578125" style="88" customWidth="1"/>
    <col min="11529" max="11529" width="9.140625" style="88"/>
    <col min="11530" max="11533" width="9.42578125" style="88" customWidth="1"/>
    <col min="11534" max="11534" width="10.5703125" style="88" bestFit="1" customWidth="1"/>
    <col min="11535" max="11535" width="10.42578125" style="88" customWidth="1"/>
    <col min="11536" max="11536" width="12.140625" style="88" customWidth="1"/>
    <col min="11537" max="11537" width="11" style="88" customWidth="1"/>
    <col min="11538" max="11538" width="10.85546875" style="88" customWidth="1"/>
    <col min="11539" max="11539" width="11.42578125" style="88" customWidth="1"/>
    <col min="11540" max="11777" width="9.140625" style="88"/>
    <col min="11778" max="11778" width="68.140625" style="88" customWidth="1"/>
    <col min="11779" max="11779" width="8.42578125" style="88" bestFit="1" customWidth="1"/>
    <col min="11780" max="11780" width="12.140625" style="88" bestFit="1" customWidth="1"/>
    <col min="11781" max="11782" width="6.85546875" style="88" bestFit="1" customWidth="1"/>
    <col min="11783" max="11783" width="2" style="88" customWidth="1"/>
    <col min="11784" max="11784" width="10.42578125" style="88" customWidth="1"/>
    <col min="11785" max="11785" width="9.140625" style="88"/>
    <col min="11786" max="11789" width="9.42578125" style="88" customWidth="1"/>
    <col min="11790" max="11790" width="10.5703125" style="88" bestFit="1" customWidth="1"/>
    <col min="11791" max="11791" width="10.42578125" style="88" customWidth="1"/>
    <col min="11792" max="11792" width="12.140625" style="88" customWidth="1"/>
    <col min="11793" max="11793" width="11" style="88" customWidth="1"/>
    <col min="11794" max="11794" width="10.85546875" style="88" customWidth="1"/>
    <col min="11795" max="11795" width="11.42578125" style="88" customWidth="1"/>
    <col min="11796" max="12033" width="9.140625" style="88"/>
    <col min="12034" max="12034" width="68.140625" style="88" customWidth="1"/>
    <col min="12035" max="12035" width="8.42578125" style="88" bestFit="1" customWidth="1"/>
    <col min="12036" max="12036" width="12.140625" style="88" bestFit="1" customWidth="1"/>
    <col min="12037" max="12038" width="6.85546875" style="88" bestFit="1" customWidth="1"/>
    <col min="12039" max="12039" width="2" style="88" customWidth="1"/>
    <col min="12040" max="12040" width="10.42578125" style="88" customWidth="1"/>
    <col min="12041" max="12041" width="9.140625" style="88"/>
    <col min="12042" max="12045" width="9.42578125" style="88" customWidth="1"/>
    <col min="12046" max="12046" width="10.5703125" style="88" bestFit="1" customWidth="1"/>
    <col min="12047" max="12047" width="10.42578125" style="88" customWidth="1"/>
    <col min="12048" max="12048" width="12.140625" style="88" customWidth="1"/>
    <col min="12049" max="12049" width="11" style="88" customWidth="1"/>
    <col min="12050" max="12050" width="10.85546875" style="88" customWidth="1"/>
    <col min="12051" max="12051" width="11.42578125" style="88" customWidth="1"/>
    <col min="12052" max="12289" width="9.140625" style="88"/>
    <col min="12290" max="12290" width="68.140625" style="88" customWidth="1"/>
    <col min="12291" max="12291" width="8.42578125" style="88" bestFit="1" customWidth="1"/>
    <col min="12292" max="12292" width="12.140625" style="88" bestFit="1" customWidth="1"/>
    <col min="12293" max="12294" width="6.85546875" style="88" bestFit="1" customWidth="1"/>
    <col min="12295" max="12295" width="2" style="88" customWidth="1"/>
    <col min="12296" max="12296" width="10.42578125" style="88" customWidth="1"/>
    <col min="12297" max="12297" width="9.140625" style="88"/>
    <col min="12298" max="12301" width="9.42578125" style="88" customWidth="1"/>
    <col min="12302" max="12302" width="10.5703125" style="88" bestFit="1" customWidth="1"/>
    <col min="12303" max="12303" width="10.42578125" style="88" customWidth="1"/>
    <col min="12304" max="12304" width="12.140625" style="88" customWidth="1"/>
    <col min="12305" max="12305" width="11" style="88" customWidth="1"/>
    <col min="12306" max="12306" width="10.85546875" style="88" customWidth="1"/>
    <col min="12307" max="12307" width="11.42578125" style="88" customWidth="1"/>
    <col min="12308" max="12545" width="9.140625" style="88"/>
    <col min="12546" max="12546" width="68.140625" style="88" customWidth="1"/>
    <col min="12547" max="12547" width="8.42578125" style="88" bestFit="1" customWidth="1"/>
    <col min="12548" max="12548" width="12.140625" style="88" bestFit="1" customWidth="1"/>
    <col min="12549" max="12550" width="6.85546875" style="88" bestFit="1" customWidth="1"/>
    <col min="12551" max="12551" width="2" style="88" customWidth="1"/>
    <col min="12552" max="12552" width="10.42578125" style="88" customWidth="1"/>
    <col min="12553" max="12553" width="9.140625" style="88"/>
    <col min="12554" max="12557" width="9.42578125" style="88" customWidth="1"/>
    <col min="12558" max="12558" width="10.5703125" style="88" bestFit="1" customWidth="1"/>
    <col min="12559" max="12559" width="10.42578125" style="88" customWidth="1"/>
    <col min="12560" max="12560" width="12.140625" style="88" customWidth="1"/>
    <col min="12561" max="12561" width="11" style="88" customWidth="1"/>
    <col min="12562" max="12562" width="10.85546875" style="88" customWidth="1"/>
    <col min="12563" max="12563" width="11.42578125" style="88" customWidth="1"/>
    <col min="12564" max="12801" width="9.140625" style="88"/>
    <col min="12802" max="12802" width="68.140625" style="88" customWidth="1"/>
    <col min="12803" max="12803" width="8.42578125" style="88" bestFit="1" customWidth="1"/>
    <col min="12804" max="12804" width="12.140625" style="88" bestFit="1" customWidth="1"/>
    <col min="12805" max="12806" width="6.85546875" style="88" bestFit="1" customWidth="1"/>
    <col min="12807" max="12807" width="2" style="88" customWidth="1"/>
    <col min="12808" max="12808" width="10.42578125" style="88" customWidth="1"/>
    <col min="12809" max="12809" width="9.140625" style="88"/>
    <col min="12810" max="12813" width="9.42578125" style="88" customWidth="1"/>
    <col min="12814" max="12814" width="10.5703125" style="88" bestFit="1" customWidth="1"/>
    <col min="12815" max="12815" width="10.42578125" style="88" customWidth="1"/>
    <col min="12816" max="12816" width="12.140625" style="88" customWidth="1"/>
    <col min="12817" max="12817" width="11" style="88" customWidth="1"/>
    <col min="12818" max="12818" width="10.85546875" style="88" customWidth="1"/>
    <col min="12819" max="12819" width="11.42578125" style="88" customWidth="1"/>
    <col min="12820" max="13057" width="9.140625" style="88"/>
    <col min="13058" max="13058" width="68.140625" style="88" customWidth="1"/>
    <col min="13059" max="13059" width="8.42578125" style="88" bestFit="1" customWidth="1"/>
    <col min="13060" max="13060" width="12.140625" style="88" bestFit="1" customWidth="1"/>
    <col min="13061" max="13062" width="6.85546875" style="88" bestFit="1" customWidth="1"/>
    <col min="13063" max="13063" width="2" style="88" customWidth="1"/>
    <col min="13064" max="13064" width="10.42578125" style="88" customWidth="1"/>
    <col min="13065" max="13065" width="9.140625" style="88"/>
    <col min="13066" max="13069" width="9.42578125" style="88" customWidth="1"/>
    <col min="13070" max="13070" width="10.5703125" style="88" bestFit="1" customWidth="1"/>
    <col min="13071" max="13071" width="10.42578125" style="88" customWidth="1"/>
    <col min="13072" max="13072" width="12.140625" style="88" customWidth="1"/>
    <col min="13073" max="13073" width="11" style="88" customWidth="1"/>
    <col min="13074" max="13074" width="10.85546875" style="88" customWidth="1"/>
    <col min="13075" max="13075" width="11.42578125" style="88" customWidth="1"/>
    <col min="13076" max="13313" width="9.140625" style="88"/>
    <col min="13314" max="13314" width="68.140625" style="88" customWidth="1"/>
    <col min="13315" max="13315" width="8.42578125" style="88" bestFit="1" customWidth="1"/>
    <col min="13316" max="13316" width="12.140625" style="88" bestFit="1" customWidth="1"/>
    <col min="13317" max="13318" width="6.85546875" style="88" bestFit="1" customWidth="1"/>
    <col min="13319" max="13319" width="2" style="88" customWidth="1"/>
    <col min="13320" max="13320" width="10.42578125" style="88" customWidth="1"/>
    <col min="13321" max="13321" width="9.140625" style="88"/>
    <col min="13322" max="13325" width="9.42578125" style="88" customWidth="1"/>
    <col min="13326" max="13326" width="10.5703125" style="88" bestFit="1" customWidth="1"/>
    <col min="13327" max="13327" width="10.42578125" style="88" customWidth="1"/>
    <col min="13328" max="13328" width="12.140625" style="88" customWidth="1"/>
    <col min="13329" max="13329" width="11" style="88" customWidth="1"/>
    <col min="13330" max="13330" width="10.85546875" style="88" customWidth="1"/>
    <col min="13331" max="13331" width="11.42578125" style="88" customWidth="1"/>
    <col min="13332" max="13569" width="9.140625" style="88"/>
    <col min="13570" max="13570" width="68.140625" style="88" customWidth="1"/>
    <col min="13571" max="13571" width="8.42578125" style="88" bestFit="1" customWidth="1"/>
    <col min="13572" max="13572" width="12.140625" style="88" bestFit="1" customWidth="1"/>
    <col min="13573" max="13574" width="6.85546875" style="88" bestFit="1" customWidth="1"/>
    <col min="13575" max="13575" width="2" style="88" customWidth="1"/>
    <col min="13576" max="13576" width="10.42578125" style="88" customWidth="1"/>
    <col min="13577" max="13577" width="9.140625" style="88"/>
    <col min="13578" max="13581" width="9.42578125" style="88" customWidth="1"/>
    <col min="13582" max="13582" width="10.5703125" style="88" bestFit="1" customWidth="1"/>
    <col min="13583" max="13583" width="10.42578125" style="88" customWidth="1"/>
    <col min="13584" max="13584" width="12.140625" style="88" customWidth="1"/>
    <col min="13585" max="13585" width="11" style="88" customWidth="1"/>
    <col min="13586" max="13586" width="10.85546875" style="88" customWidth="1"/>
    <col min="13587" max="13587" width="11.42578125" style="88" customWidth="1"/>
    <col min="13588" max="13825" width="9.140625" style="88"/>
    <col min="13826" max="13826" width="68.140625" style="88" customWidth="1"/>
    <col min="13827" max="13827" width="8.42578125" style="88" bestFit="1" customWidth="1"/>
    <col min="13828" max="13828" width="12.140625" style="88" bestFit="1" customWidth="1"/>
    <col min="13829" max="13830" width="6.85546875" style="88" bestFit="1" customWidth="1"/>
    <col min="13831" max="13831" width="2" style="88" customWidth="1"/>
    <col min="13832" max="13832" width="10.42578125" style="88" customWidth="1"/>
    <col min="13833" max="13833" width="9.140625" style="88"/>
    <col min="13834" max="13837" width="9.42578125" style="88" customWidth="1"/>
    <col min="13838" max="13838" width="10.5703125" style="88" bestFit="1" customWidth="1"/>
    <col min="13839" max="13839" width="10.42578125" style="88" customWidth="1"/>
    <col min="13840" max="13840" width="12.140625" style="88" customWidth="1"/>
    <col min="13841" max="13841" width="11" style="88" customWidth="1"/>
    <col min="13842" max="13842" width="10.85546875" style="88" customWidth="1"/>
    <col min="13843" max="13843" width="11.42578125" style="88" customWidth="1"/>
    <col min="13844" max="14081" width="9.140625" style="88"/>
    <col min="14082" max="14082" width="68.140625" style="88" customWidth="1"/>
    <col min="14083" max="14083" width="8.42578125" style="88" bestFit="1" customWidth="1"/>
    <col min="14084" max="14084" width="12.140625" style="88" bestFit="1" customWidth="1"/>
    <col min="14085" max="14086" width="6.85546875" style="88" bestFit="1" customWidth="1"/>
    <col min="14087" max="14087" width="2" style="88" customWidth="1"/>
    <col min="14088" max="14088" width="10.42578125" style="88" customWidth="1"/>
    <col min="14089" max="14089" width="9.140625" style="88"/>
    <col min="14090" max="14093" width="9.42578125" style="88" customWidth="1"/>
    <col min="14094" max="14094" width="10.5703125" style="88" bestFit="1" customWidth="1"/>
    <col min="14095" max="14095" width="10.42578125" style="88" customWidth="1"/>
    <col min="14096" max="14096" width="12.140625" style="88" customWidth="1"/>
    <col min="14097" max="14097" width="11" style="88" customWidth="1"/>
    <col min="14098" max="14098" width="10.85546875" style="88" customWidth="1"/>
    <col min="14099" max="14099" width="11.42578125" style="88" customWidth="1"/>
    <col min="14100" max="14337" width="9.140625" style="88"/>
    <col min="14338" max="14338" width="68.140625" style="88" customWidth="1"/>
    <col min="14339" max="14339" width="8.42578125" style="88" bestFit="1" customWidth="1"/>
    <col min="14340" max="14340" width="12.140625" style="88" bestFit="1" customWidth="1"/>
    <col min="14341" max="14342" width="6.85546875" style="88" bestFit="1" customWidth="1"/>
    <col min="14343" max="14343" width="2" style="88" customWidth="1"/>
    <col min="14344" max="14344" width="10.42578125" style="88" customWidth="1"/>
    <col min="14345" max="14345" width="9.140625" style="88"/>
    <col min="14346" max="14349" width="9.42578125" style="88" customWidth="1"/>
    <col min="14350" max="14350" width="10.5703125" style="88" bestFit="1" customWidth="1"/>
    <col min="14351" max="14351" width="10.42578125" style="88" customWidth="1"/>
    <col min="14352" max="14352" width="12.140625" style="88" customWidth="1"/>
    <col min="14353" max="14353" width="11" style="88" customWidth="1"/>
    <col min="14354" max="14354" width="10.85546875" style="88" customWidth="1"/>
    <col min="14355" max="14355" width="11.42578125" style="88" customWidth="1"/>
    <col min="14356" max="14593" width="9.140625" style="88"/>
    <col min="14594" max="14594" width="68.140625" style="88" customWidth="1"/>
    <col min="14595" max="14595" width="8.42578125" style="88" bestFit="1" customWidth="1"/>
    <col min="14596" max="14596" width="12.140625" style="88" bestFit="1" customWidth="1"/>
    <col min="14597" max="14598" width="6.85546875" style="88" bestFit="1" customWidth="1"/>
    <col min="14599" max="14599" width="2" style="88" customWidth="1"/>
    <col min="14600" max="14600" width="10.42578125" style="88" customWidth="1"/>
    <col min="14601" max="14601" width="9.140625" style="88"/>
    <col min="14602" max="14605" width="9.42578125" style="88" customWidth="1"/>
    <col min="14606" max="14606" width="10.5703125" style="88" bestFit="1" customWidth="1"/>
    <col min="14607" max="14607" width="10.42578125" style="88" customWidth="1"/>
    <col min="14608" max="14608" width="12.140625" style="88" customWidth="1"/>
    <col min="14609" max="14609" width="11" style="88" customWidth="1"/>
    <col min="14610" max="14610" width="10.85546875" style="88" customWidth="1"/>
    <col min="14611" max="14611" width="11.42578125" style="88" customWidth="1"/>
    <col min="14612" max="14849" width="9.140625" style="88"/>
    <col min="14850" max="14850" width="68.140625" style="88" customWidth="1"/>
    <col min="14851" max="14851" width="8.42578125" style="88" bestFit="1" customWidth="1"/>
    <col min="14852" max="14852" width="12.140625" style="88" bestFit="1" customWidth="1"/>
    <col min="14853" max="14854" width="6.85546875" style="88" bestFit="1" customWidth="1"/>
    <col min="14855" max="14855" width="2" style="88" customWidth="1"/>
    <col min="14856" max="14856" width="10.42578125" style="88" customWidth="1"/>
    <col min="14857" max="14857" width="9.140625" style="88"/>
    <col min="14858" max="14861" width="9.42578125" style="88" customWidth="1"/>
    <col min="14862" max="14862" width="10.5703125" style="88" bestFit="1" customWidth="1"/>
    <col min="14863" max="14863" width="10.42578125" style="88" customWidth="1"/>
    <col min="14864" max="14864" width="12.140625" style="88" customWidth="1"/>
    <col min="14865" max="14865" width="11" style="88" customWidth="1"/>
    <col min="14866" max="14866" width="10.85546875" style="88" customWidth="1"/>
    <col min="14867" max="14867" width="11.42578125" style="88" customWidth="1"/>
    <col min="14868" max="15105" width="9.140625" style="88"/>
    <col min="15106" max="15106" width="68.140625" style="88" customWidth="1"/>
    <col min="15107" max="15107" width="8.42578125" style="88" bestFit="1" customWidth="1"/>
    <col min="15108" max="15108" width="12.140625" style="88" bestFit="1" customWidth="1"/>
    <col min="15109" max="15110" width="6.85546875" style="88" bestFit="1" customWidth="1"/>
    <col min="15111" max="15111" width="2" style="88" customWidth="1"/>
    <col min="15112" max="15112" width="10.42578125" style="88" customWidth="1"/>
    <col min="15113" max="15113" width="9.140625" style="88"/>
    <col min="15114" max="15117" width="9.42578125" style="88" customWidth="1"/>
    <col min="15118" max="15118" width="10.5703125" style="88" bestFit="1" customWidth="1"/>
    <col min="15119" max="15119" width="10.42578125" style="88" customWidth="1"/>
    <col min="15120" max="15120" width="12.140625" style="88" customWidth="1"/>
    <col min="15121" max="15121" width="11" style="88" customWidth="1"/>
    <col min="15122" max="15122" width="10.85546875" style="88" customWidth="1"/>
    <col min="15123" max="15123" width="11.42578125" style="88" customWidth="1"/>
    <col min="15124" max="15361" width="9.140625" style="88"/>
    <col min="15362" max="15362" width="68.140625" style="88" customWidth="1"/>
    <col min="15363" max="15363" width="8.42578125" style="88" bestFit="1" customWidth="1"/>
    <col min="15364" max="15364" width="12.140625" style="88" bestFit="1" customWidth="1"/>
    <col min="15365" max="15366" width="6.85546875" style="88" bestFit="1" customWidth="1"/>
    <col min="15367" max="15367" width="2" style="88" customWidth="1"/>
    <col min="15368" max="15368" width="10.42578125" style="88" customWidth="1"/>
    <col min="15369" max="15369" width="9.140625" style="88"/>
    <col min="15370" max="15373" width="9.42578125" style="88" customWidth="1"/>
    <col min="15374" max="15374" width="10.5703125" style="88" bestFit="1" customWidth="1"/>
    <col min="15375" max="15375" width="10.42578125" style="88" customWidth="1"/>
    <col min="15376" max="15376" width="12.140625" style="88" customWidth="1"/>
    <col min="15377" max="15377" width="11" style="88" customWidth="1"/>
    <col min="15378" max="15378" width="10.85546875" style="88" customWidth="1"/>
    <col min="15379" max="15379" width="11.42578125" style="88" customWidth="1"/>
    <col min="15380" max="15617" width="9.140625" style="88"/>
    <col min="15618" max="15618" width="68.140625" style="88" customWidth="1"/>
    <col min="15619" max="15619" width="8.42578125" style="88" bestFit="1" customWidth="1"/>
    <col min="15620" max="15620" width="12.140625" style="88" bestFit="1" customWidth="1"/>
    <col min="15621" max="15622" width="6.85546875" style="88" bestFit="1" customWidth="1"/>
    <col min="15623" max="15623" width="2" style="88" customWidth="1"/>
    <col min="15624" max="15624" width="10.42578125" style="88" customWidth="1"/>
    <col min="15625" max="15625" width="9.140625" style="88"/>
    <col min="15626" max="15629" width="9.42578125" style="88" customWidth="1"/>
    <col min="15630" max="15630" width="10.5703125" style="88" bestFit="1" customWidth="1"/>
    <col min="15631" max="15631" width="10.42578125" style="88" customWidth="1"/>
    <col min="15632" max="15632" width="12.140625" style="88" customWidth="1"/>
    <col min="15633" max="15633" width="11" style="88" customWidth="1"/>
    <col min="15634" max="15634" width="10.85546875" style="88" customWidth="1"/>
    <col min="15635" max="15635" width="11.42578125" style="88" customWidth="1"/>
    <col min="15636" max="15873" width="9.140625" style="88"/>
    <col min="15874" max="15874" width="68.140625" style="88" customWidth="1"/>
    <col min="15875" max="15875" width="8.42578125" style="88" bestFit="1" customWidth="1"/>
    <col min="15876" max="15876" width="12.140625" style="88" bestFit="1" customWidth="1"/>
    <col min="15877" max="15878" width="6.85546875" style="88" bestFit="1" customWidth="1"/>
    <col min="15879" max="15879" width="2" style="88" customWidth="1"/>
    <col min="15880" max="15880" width="10.42578125" style="88" customWidth="1"/>
    <col min="15881" max="15881" width="9.140625" style="88"/>
    <col min="15882" max="15885" width="9.42578125" style="88" customWidth="1"/>
    <col min="15886" max="15886" width="10.5703125" style="88" bestFit="1" customWidth="1"/>
    <col min="15887" max="15887" width="10.42578125" style="88" customWidth="1"/>
    <col min="15888" max="15888" width="12.140625" style="88" customWidth="1"/>
    <col min="15889" max="15889" width="11" style="88" customWidth="1"/>
    <col min="15890" max="15890" width="10.85546875" style="88" customWidth="1"/>
    <col min="15891" max="15891" width="11.42578125" style="88" customWidth="1"/>
    <col min="15892" max="16129" width="9.140625" style="88"/>
    <col min="16130" max="16130" width="68.140625" style="88" customWidth="1"/>
    <col min="16131" max="16131" width="8.42578125" style="88" bestFit="1" customWidth="1"/>
    <col min="16132" max="16132" width="12.140625" style="88" bestFit="1" customWidth="1"/>
    <col min="16133" max="16134" width="6.85546875" style="88" bestFit="1" customWidth="1"/>
    <col min="16135" max="16135" width="2" style="88" customWidth="1"/>
    <col min="16136" max="16136" width="10.42578125" style="88" customWidth="1"/>
    <col min="16137" max="16137" width="9.140625" style="88"/>
    <col min="16138" max="16141" width="9.42578125" style="88" customWidth="1"/>
    <col min="16142" max="16142" width="10.5703125" style="88" bestFit="1" customWidth="1"/>
    <col min="16143" max="16143" width="10.42578125" style="88" customWidth="1"/>
    <col min="16144" max="16144" width="12.140625" style="88" customWidth="1"/>
    <col min="16145" max="16145" width="11" style="88" customWidth="1"/>
    <col min="16146" max="16146" width="10.85546875" style="88" customWidth="1"/>
    <col min="16147" max="16147" width="11.42578125" style="88" customWidth="1"/>
    <col min="16148" max="16384" width="9.140625" style="88"/>
  </cols>
  <sheetData>
    <row r="1" spans="1:19" ht="15.75">
      <c r="A1" s="1323" t="s">
        <v>215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95"/>
      <c r="C2" s="95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08"/>
      <c r="C3" s="109" t="s">
        <v>87</v>
      </c>
      <c r="D3" s="172"/>
      <c r="E3" s="172"/>
      <c r="F3" s="173"/>
      <c r="G3" s="112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174" t="s">
        <v>88</v>
      </c>
      <c r="B4" s="114" t="s">
        <v>89</v>
      </c>
      <c r="C4" s="11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120" t="s">
        <v>94</v>
      </c>
      <c r="C5" s="121" t="s">
        <v>95</v>
      </c>
      <c r="D5" s="122" t="s">
        <v>96</v>
      </c>
      <c r="E5" s="122" t="s">
        <v>111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78" t="s">
        <v>99</v>
      </c>
      <c r="C6" s="179"/>
      <c r="D6" s="180"/>
      <c r="E6" s="180"/>
      <c r="F6" s="181"/>
      <c r="G6" s="130"/>
      <c r="H6" s="182"/>
      <c r="I6" s="182"/>
      <c r="J6" s="182"/>
      <c r="K6" s="182"/>
      <c r="L6" s="182"/>
      <c r="M6" s="182"/>
      <c r="N6" s="92"/>
      <c r="O6" s="92"/>
      <c r="P6" s="92"/>
      <c r="Q6" s="92"/>
      <c r="R6" s="92"/>
      <c r="S6" s="92"/>
    </row>
    <row r="7" spans="1:19">
      <c r="A7" s="92"/>
      <c r="B7" s="183"/>
      <c r="C7" s="179"/>
      <c r="D7" s="183"/>
      <c r="E7" s="183"/>
      <c r="F7" s="179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83" t="s">
        <v>206</v>
      </c>
      <c r="C8" s="557">
        <v>0</v>
      </c>
      <c r="D8" s="132" t="str">
        <f>Inputs!$D$82</f>
        <v>Support staff</v>
      </c>
      <c r="E8" s="183">
        <v>1</v>
      </c>
      <c r="F8" s="179">
        <f>E8*C8</f>
        <v>0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8" si="0">H8*$F8</f>
        <v>0</v>
      </c>
      <c r="O8" s="137">
        <f t="shared" si="0"/>
        <v>0</v>
      </c>
      <c r="P8" s="137">
        <f t="shared" si="0"/>
        <v>0</v>
      </c>
      <c r="Q8" s="137">
        <f t="shared" si="0"/>
        <v>0</v>
      </c>
      <c r="R8" s="137">
        <f t="shared" si="0"/>
        <v>0</v>
      </c>
      <c r="S8" s="137">
        <f t="shared" si="0"/>
        <v>0</v>
      </c>
    </row>
    <row r="9" spans="1:19">
      <c r="A9" s="184"/>
      <c r="B9" s="183"/>
      <c r="C9" s="557"/>
      <c r="D9" s="183"/>
      <c r="E9" s="183"/>
      <c r="F9" s="179"/>
      <c r="G9" s="133"/>
      <c r="H9" s="134"/>
      <c r="I9" s="134"/>
      <c r="J9" s="134"/>
      <c r="K9" s="134"/>
      <c r="L9" s="134"/>
      <c r="M9" s="134"/>
      <c r="N9" s="137"/>
      <c r="O9" s="137"/>
      <c r="P9" s="137"/>
      <c r="Q9" s="137"/>
      <c r="R9" s="137"/>
      <c r="S9" s="137"/>
    </row>
    <row r="10" spans="1:19">
      <c r="A10" s="184">
        <v>1.2</v>
      </c>
      <c r="B10" s="183" t="s">
        <v>207</v>
      </c>
      <c r="C10" s="557">
        <v>4.129793510324483E-2</v>
      </c>
      <c r="D10" s="132" t="str">
        <f>Inputs!$D$82</f>
        <v>Support staff</v>
      </c>
      <c r="E10" s="183">
        <v>1</v>
      </c>
      <c r="F10" s="179">
        <f>E10*C10</f>
        <v>4.129793510324483E-2</v>
      </c>
      <c r="G10" s="133"/>
      <c r="H10" s="137">
        <f>Inputs!L$82</f>
        <v>68.441017362959727</v>
      </c>
      <c r="I10" s="137">
        <f>Inputs!M$82</f>
        <v>69.791189569063036</v>
      </c>
      <c r="J10" s="137">
        <f>Inputs!N$82</f>
        <v>71.02222509185215</v>
      </c>
      <c r="K10" s="137">
        <f>Inputs!O$82</f>
        <v>72.274974651437702</v>
      </c>
      <c r="L10" s="137">
        <f>Inputs!P$82</f>
        <v>73.549821258208297</v>
      </c>
      <c r="M10" s="137">
        <f>Inputs!Q$82</f>
        <v>74.847154678410959</v>
      </c>
      <c r="N10" s="203">
        <f t="shared" ref="N10:S10" si="1">H10*$F10</f>
        <v>2.8264726934555635</v>
      </c>
      <c r="O10" s="203">
        <f t="shared" si="1"/>
        <v>2.8822320176014227</v>
      </c>
      <c r="P10" s="203">
        <f t="shared" si="1"/>
        <v>2.9330712427313568</v>
      </c>
      <c r="Q10" s="203">
        <f t="shared" si="1"/>
        <v>2.9848072127437395</v>
      </c>
      <c r="R10" s="203">
        <f t="shared" si="1"/>
        <v>3.0374557451767434</v>
      </c>
      <c r="S10" s="203">
        <f t="shared" si="1"/>
        <v>3.0910329365715437</v>
      </c>
    </row>
    <row r="11" spans="1:19">
      <c r="A11" s="184"/>
      <c r="B11" s="183" t="s">
        <v>112</v>
      </c>
      <c r="C11" s="557"/>
      <c r="D11" s="183"/>
      <c r="E11" s="183"/>
      <c r="F11" s="179"/>
      <c r="G11" s="133"/>
      <c r="H11" s="134"/>
      <c r="I11" s="134"/>
      <c r="J11" s="134"/>
      <c r="K11" s="134"/>
      <c r="L11" s="134"/>
      <c r="M11" s="134"/>
      <c r="N11" s="137"/>
      <c r="O11" s="137"/>
      <c r="P11" s="137"/>
      <c r="Q11" s="137"/>
      <c r="R11" s="137"/>
      <c r="S11" s="137"/>
    </row>
    <row r="12" spans="1:19">
      <c r="A12" s="184"/>
      <c r="B12" s="183"/>
      <c r="C12" s="557"/>
      <c r="D12" s="183"/>
      <c r="E12" s="183"/>
      <c r="F12" s="179"/>
      <c r="G12" s="133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</row>
    <row r="13" spans="1:19">
      <c r="A13" s="184">
        <v>1.3</v>
      </c>
      <c r="B13" s="183" t="s">
        <v>113</v>
      </c>
      <c r="C13" s="557">
        <v>0.10530973451327431</v>
      </c>
      <c r="D13" s="132" t="str">
        <f>Inputs!$D$82</f>
        <v>Support staff</v>
      </c>
      <c r="E13" s="183">
        <v>1</v>
      </c>
      <c r="F13" s="179">
        <f>E13*C13</f>
        <v>0.10530973451327431</v>
      </c>
      <c r="G13" s="133"/>
      <c r="H13" s="137">
        <f>Inputs!L$82</f>
        <v>68.441017362959727</v>
      </c>
      <c r="I13" s="137">
        <f>Inputs!M$82</f>
        <v>69.791189569063036</v>
      </c>
      <c r="J13" s="137">
        <f>Inputs!N$82</f>
        <v>71.02222509185215</v>
      </c>
      <c r="K13" s="137">
        <f>Inputs!O$82</f>
        <v>72.274974651437702</v>
      </c>
      <c r="L13" s="137">
        <f>Inputs!P$82</f>
        <v>73.549821258208297</v>
      </c>
      <c r="M13" s="137">
        <f>Inputs!Q$82</f>
        <v>74.847154678410959</v>
      </c>
      <c r="N13" s="137">
        <f t="shared" ref="N13:S13" si="2">H13*$F13</f>
        <v>7.2075053683116863</v>
      </c>
      <c r="O13" s="137">
        <f t="shared" si="2"/>
        <v>7.3496916448836282</v>
      </c>
      <c r="P13" s="137">
        <f t="shared" si="2"/>
        <v>7.4793316689649592</v>
      </c>
      <c r="Q13" s="137">
        <f t="shared" si="2"/>
        <v>7.6112583924965351</v>
      </c>
      <c r="R13" s="137">
        <f t="shared" si="2"/>
        <v>7.7455121502006952</v>
      </c>
      <c r="S13" s="137">
        <f t="shared" si="2"/>
        <v>7.8821339882574355</v>
      </c>
    </row>
    <row r="14" spans="1:19">
      <c r="A14" s="184"/>
      <c r="B14" s="183" t="s">
        <v>114</v>
      </c>
      <c r="C14" s="557"/>
      <c r="D14" s="183"/>
      <c r="E14" s="183"/>
      <c r="F14" s="179"/>
      <c r="G14" s="133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</row>
    <row r="15" spans="1:19">
      <c r="A15" s="184"/>
      <c r="B15" s="183"/>
      <c r="C15" s="557"/>
      <c r="D15" s="183"/>
      <c r="E15" s="183"/>
      <c r="F15" s="179"/>
      <c r="G15" s="133"/>
      <c r="H15" s="134"/>
      <c r="I15" s="134"/>
      <c r="J15" s="134"/>
      <c r="K15" s="134"/>
      <c r="L15" s="134"/>
      <c r="M15" s="134"/>
      <c r="N15" s="137"/>
      <c r="O15" s="137"/>
      <c r="P15" s="137"/>
      <c r="Q15" s="137"/>
      <c r="R15" s="137"/>
      <c r="S15" s="137"/>
    </row>
    <row r="16" spans="1:19">
      <c r="A16" s="184">
        <v>1.4</v>
      </c>
      <c r="B16" s="183" t="s">
        <v>115</v>
      </c>
      <c r="C16" s="557">
        <v>0.10530973451327431</v>
      </c>
      <c r="D16" s="132" t="str">
        <f>Inputs!$D$82</f>
        <v>Support staff</v>
      </c>
      <c r="E16" s="183">
        <v>1</v>
      </c>
      <c r="F16" s="179">
        <f>E16*C16</f>
        <v>0.10530973451327431</v>
      </c>
      <c r="G16" s="133"/>
      <c r="H16" s="137">
        <f>Inputs!L$82</f>
        <v>68.441017362959727</v>
      </c>
      <c r="I16" s="137">
        <f>Inputs!M$82</f>
        <v>69.791189569063036</v>
      </c>
      <c r="J16" s="137">
        <f>Inputs!N$82</f>
        <v>71.02222509185215</v>
      </c>
      <c r="K16" s="137">
        <f>Inputs!O$82</f>
        <v>72.274974651437702</v>
      </c>
      <c r="L16" s="137">
        <f>Inputs!P$82</f>
        <v>73.549821258208297</v>
      </c>
      <c r="M16" s="137">
        <f>Inputs!Q$82</f>
        <v>74.847154678410959</v>
      </c>
      <c r="N16" s="137">
        <f t="shared" ref="N16:S16" si="3">H16*$F16</f>
        <v>7.2075053683116863</v>
      </c>
      <c r="O16" s="137">
        <f t="shared" si="3"/>
        <v>7.3496916448836282</v>
      </c>
      <c r="P16" s="137">
        <f t="shared" si="3"/>
        <v>7.4793316689649592</v>
      </c>
      <c r="Q16" s="137">
        <f t="shared" si="3"/>
        <v>7.6112583924965351</v>
      </c>
      <c r="R16" s="137">
        <f t="shared" si="3"/>
        <v>7.7455121502006952</v>
      </c>
      <c r="S16" s="137">
        <f t="shared" si="3"/>
        <v>7.8821339882574355</v>
      </c>
    </row>
    <row r="17" spans="1:19">
      <c r="A17" s="184"/>
      <c r="B17" s="183"/>
      <c r="C17" s="557"/>
      <c r="D17" s="183"/>
      <c r="E17" s="183"/>
      <c r="F17" s="179"/>
      <c r="G17" s="133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</row>
    <row r="18" spans="1:19">
      <c r="A18" s="184">
        <v>1.5</v>
      </c>
      <c r="B18" s="183" t="s">
        <v>116</v>
      </c>
      <c r="C18" s="557"/>
      <c r="D18" s="183"/>
      <c r="E18" s="183"/>
      <c r="F18" s="179"/>
      <c r="G18" s="133"/>
      <c r="H18" s="134"/>
      <c r="I18" s="134"/>
      <c r="J18" s="134"/>
      <c r="K18" s="134"/>
      <c r="L18" s="134"/>
      <c r="M18" s="134"/>
      <c r="N18" s="137"/>
      <c r="O18" s="137"/>
      <c r="P18" s="137"/>
      <c r="Q18" s="137"/>
      <c r="R18" s="137"/>
      <c r="S18" s="137"/>
    </row>
    <row r="19" spans="1:19">
      <c r="A19" s="184"/>
      <c r="B19" s="183" t="s">
        <v>117</v>
      </c>
      <c r="C19" s="557">
        <v>4.9557522123893805E-2</v>
      </c>
      <c r="D19" s="132" t="str">
        <f>Inputs!$D$82</f>
        <v>Support staff</v>
      </c>
      <c r="E19" s="183">
        <v>1</v>
      </c>
      <c r="F19" s="179">
        <f>E19*C19</f>
        <v>4.9557522123893805E-2</v>
      </c>
      <c r="G19" s="133"/>
      <c r="H19" s="137">
        <f>Inputs!L$82</f>
        <v>68.441017362959727</v>
      </c>
      <c r="I19" s="137">
        <f>Inputs!M$82</f>
        <v>69.791189569063036</v>
      </c>
      <c r="J19" s="137">
        <f>Inputs!N$82</f>
        <v>71.02222509185215</v>
      </c>
      <c r="K19" s="137">
        <f>Inputs!O$82</f>
        <v>72.274974651437702</v>
      </c>
      <c r="L19" s="137">
        <f>Inputs!P$82</f>
        <v>73.549821258208297</v>
      </c>
      <c r="M19" s="137">
        <f>Inputs!Q$82</f>
        <v>74.847154678410959</v>
      </c>
      <c r="N19" s="137">
        <f t="shared" ref="N19:S21" si="4">H19*$F19</f>
        <v>3.3917672321466767</v>
      </c>
      <c r="O19" s="137">
        <f t="shared" si="4"/>
        <v>3.4586784211217081</v>
      </c>
      <c r="P19" s="137">
        <f t="shared" si="4"/>
        <v>3.5196854912776288</v>
      </c>
      <c r="Q19" s="137">
        <f t="shared" si="4"/>
        <v>3.5817686552924877</v>
      </c>
      <c r="R19" s="137">
        <f t="shared" si="4"/>
        <v>3.6449468942120924</v>
      </c>
      <c r="S19" s="137">
        <f t="shared" si="4"/>
        <v>3.7092395238858527</v>
      </c>
    </row>
    <row r="20" spans="1:19">
      <c r="A20" s="184"/>
      <c r="B20" s="183" t="s">
        <v>118</v>
      </c>
      <c r="C20" s="557">
        <v>0.10530973451327431</v>
      </c>
      <c r="D20" s="132" t="str">
        <f>Inputs!$D$82</f>
        <v>Support staff</v>
      </c>
      <c r="E20" s="183">
        <v>1</v>
      </c>
      <c r="F20" s="179">
        <f>E20*C20</f>
        <v>0.10530973451327431</v>
      </c>
      <c r="G20" s="133"/>
      <c r="H20" s="137">
        <f>Inputs!L$82</f>
        <v>68.441017362959727</v>
      </c>
      <c r="I20" s="137">
        <f>Inputs!M$82</f>
        <v>69.791189569063036</v>
      </c>
      <c r="J20" s="137">
        <f>Inputs!N$82</f>
        <v>71.02222509185215</v>
      </c>
      <c r="K20" s="137">
        <f>Inputs!O$82</f>
        <v>72.274974651437702</v>
      </c>
      <c r="L20" s="137">
        <f>Inputs!P$82</f>
        <v>73.549821258208297</v>
      </c>
      <c r="M20" s="137">
        <f>Inputs!Q$82</f>
        <v>74.847154678410959</v>
      </c>
      <c r="N20" s="137">
        <f t="shared" si="4"/>
        <v>7.2075053683116863</v>
      </c>
      <c r="O20" s="137">
        <f t="shared" si="4"/>
        <v>7.3496916448836282</v>
      </c>
      <c r="P20" s="137">
        <f t="shared" si="4"/>
        <v>7.4793316689649592</v>
      </c>
      <c r="Q20" s="137">
        <f t="shared" si="4"/>
        <v>7.6112583924965351</v>
      </c>
      <c r="R20" s="137">
        <f t="shared" si="4"/>
        <v>7.7455121502006952</v>
      </c>
      <c r="S20" s="137">
        <f t="shared" si="4"/>
        <v>7.8821339882574355</v>
      </c>
    </row>
    <row r="21" spans="1:19">
      <c r="A21" s="184"/>
      <c r="B21" s="183" t="s">
        <v>119</v>
      </c>
      <c r="C21" s="557">
        <v>0.10530973451327431</v>
      </c>
      <c r="D21" s="132" t="str">
        <f>Inputs!$D$82</f>
        <v>Support staff</v>
      </c>
      <c r="E21" s="183">
        <v>1</v>
      </c>
      <c r="F21" s="179">
        <f>E21*C21</f>
        <v>0.10530973451327431</v>
      </c>
      <c r="G21" s="133"/>
      <c r="H21" s="137">
        <f>Inputs!L$82</f>
        <v>68.441017362959727</v>
      </c>
      <c r="I21" s="137">
        <f>Inputs!M$82</f>
        <v>69.791189569063036</v>
      </c>
      <c r="J21" s="137">
        <f>Inputs!N$82</f>
        <v>71.02222509185215</v>
      </c>
      <c r="K21" s="137">
        <f>Inputs!O$82</f>
        <v>72.274974651437702</v>
      </c>
      <c r="L21" s="137">
        <f>Inputs!P$82</f>
        <v>73.549821258208297</v>
      </c>
      <c r="M21" s="137">
        <f>Inputs!Q$82</f>
        <v>74.847154678410959</v>
      </c>
      <c r="N21" s="137">
        <f t="shared" si="4"/>
        <v>7.2075053683116863</v>
      </c>
      <c r="O21" s="137">
        <f t="shared" si="4"/>
        <v>7.3496916448836282</v>
      </c>
      <c r="P21" s="137">
        <f t="shared" si="4"/>
        <v>7.4793316689649592</v>
      </c>
      <c r="Q21" s="137">
        <f t="shared" si="4"/>
        <v>7.6112583924965351</v>
      </c>
      <c r="R21" s="137">
        <f t="shared" si="4"/>
        <v>7.7455121502006952</v>
      </c>
      <c r="S21" s="137">
        <f t="shared" si="4"/>
        <v>7.8821339882574355</v>
      </c>
    </row>
    <row r="22" spans="1:19">
      <c r="A22" s="184"/>
      <c r="B22" s="132"/>
      <c r="C22" s="200"/>
      <c r="D22" s="183"/>
      <c r="E22" s="183"/>
      <c r="F22" s="179"/>
      <c r="G22" s="133"/>
      <c r="H22" s="134"/>
      <c r="I22" s="134"/>
      <c r="J22" s="134"/>
      <c r="K22" s="134"/>
      <c r="L22" s="134"/>
      <c r="M22" s="134"/>
      <c r="N22" s="137"/>
      <c r="O22" s="137"/>
      <c r="P22" s="137"/>
      <c r="Q22" s="137"/>
      <c r="R22" s="137"/>
      <c r="S22" s="137"/>
    </row>
    <row r="23" spans="1:19">
      <c r="A23" s="92"/>
      <c r="B23" s="183"/>
      <c r="C23" s="128"/>
      <c r="D23" s="183"/>
      <c r="E23" s="183"/>
      <c r="F23" s="179"/>
      <c r="G23" s="133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</row>
    <row r="24" spans="1:19">
      <c r="A24" s="94"/>
      <c r="B24" s="185" t="s">
        <v>44</v>
      </c>
      <c r="C24" s="186">
        <f>SUM(C6:C23)</f>
        <v>0.51209439528023593</v>
      </c>
      <c r="D24" s="240"/>
      <c r="E24" s="240"/>
      <c r="F24" s="186">
        <f>SUM(F6:F23)</f>
        <v>0.51209439528023593</v>
      </c>
      <c r="G24" s="142"/>
      <c r="H24" s="240"/>
      <c r="I24" s="240"/>
      <c r="J24" s="240"/>
      <c r="K24" s="240"/>
      <c r="L24" s="240"/>
      <c r="M24" s="240"/>
      <c r="N24" s="244">
        <f t="shared" ref="N24:S24" si="5">SUM(N8:N21)</f>
        <v>35.048261398848986</v>
      </c>
      <c r="O24" s="244">
        <f t="shared" si="5"/>
        <v>35.739677018257645</v>
      </c>
      <c r="P24" s="244">
        <f t="shared" si="5"/>
        <v>36.370083409868819</v>
      </c>
      <c r="Q24" s="244">
        <f t="shared" si="5"/>
        <v>37.011609438022369</v>
      </c>
      <c r="R24" s="244">
        <f t="shared" si="5"/>
        <v>37.664451240191617</v>
      </c>
      <c r="S24" s="244">
        <f t="shared" si="5"/>
        <v>38.328808413487138</v>
      </c>
    </row>
    <row r="25" spans="1:19">
      <c r="A25" s="92"/>
      <c r="B25" s="187" t="s">
        <v>103</v>
      </c>
      <c r="C25" s="128"/>
      <c r="D25" s="91"/>
      <c r="E25" s="183"/>
      <c r="F25" s="179"/>
      <c r="G25" s="133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</row>
    <row r="26" spans="1:19">
      <c r="A26" s="92"/>
      <c r="B26" s="183"/>
      <c r="C26" s="128"/>
      <c r="D26" s="92"/>
      <c r="E26" s="183"/>
      <c r="F26" s="179"/>
      <c r="G26" s="148"/>
      <c r="H26" s="151"/>
      <c r="I26" s="151"/>
      <c r="J26" s="151"/>
      <c r="K26" s="151"/>
      <c r="L26" s="151"/>
      <c r="M26" s="151"/>
      <c r="N26" s="150"/>
      <c r="O26" s="150"/>
      <c r="P26" s="150"/>
      <c r="Q26" s="150"/>
      <c r="R26" s="150"/>
      <c r="S26" s="150"/>
    </row>
    <row r="27" spans="1:19">
      <c r="A27" s="184">
        <v>2.1</v>
      </c>
      <c r="B27" s="183" t="s">
        <v>120</v>
      </c>
      <c r="C27" s="557">
        <v>0.66666666666666663</v>
      </c>
      <c r="D27" s="189" t="str">
        <f>Inputs!$D$80</f>
        <v>Skilled Electrical Worker BH</v>
      </c>
      <c r="E27" s="183">
        <v>1</v>
      </c>
      <c r="F27" s="179">
        <f>E27*C27</f>
        <v>0.66666666666666663</v>
      </c>
      <c r="G27" s="148"/>
      <c r="H27" s="137">
        <f>Inputs!L$80</f>
        <v>122.54295007007411</v>
      </c>
      <c r="I27" s="137">
        <f>Inputs!M$80</f>
        <v>124.96041976315415</v>
      </c>
      <c r="J27" s="137">
        <f>Inputs!N$80</f>
        <v>127.16457642850023</v>
      </c>
      <c r="K27" s="137">
        <f>Inputs!O$80</f>
        <v>129.40761185733479</v>
      </c>
      <c r="L27" s="137">
        <f>Inputs!P$80</f>
        <v>131.69021182588875</v>
      </c>
      <c r="M27" s="137">
        <f>Inputs!Q$80</f>
        <v>134.01307420668928</v>
      </c>
      <c r="N27" s="137">
        <f t="shared" ref="N27:S27" si="6">H27*$F27</f>
        <v>81.695300046716071</v>
      </c>
      <c r="O27" s="137">
        <f t="shared" si="6"/>
        <v>83.306946508769428</v>
      </c>
      <c r="P27" s="137">
        <f t="shared" si="6"/>
        <v>84.776384285666808</v>
      </c>
      <c r="Q27" s="137">
        <f t="shared" si="6"/>
        <v>86.271741238223186</v>
      </c>
      <c r="R27" s="137">
        <f t="shared" si="6"/>
        <v>87.793474550592492</v>
      </c>
      <c r="S27" s="137">
        <f t="shared" si="6"/>
        <v>89.342049471126188</v>
      </c>
    </row>
    <row r="28" spans="1:19">
      <c r="A28" s="184"/>
      <c r="B28" s="183"/>
      <c r="C28" s="128"/>
      <c r="D28" s="94"/>
      <c r="E28" s="183"/>
      <c r="F28" s="179"/>
      <c r="G28" s="148"/>
      <c r="H28" s="151"/>
      <c r="I28" s="151"/>
      <c r="J28" s="151"/>
      <c r="K28" s="151"/>
      <c r="L28" s="151"/>
      <c r="M28" s="151"/>
      <c r="N28" s="99"/>
      <c r="O28" s="99"/>
      <c r="P28" s="99"/>
      <c r="Q28" s="99"/>
      <c r="R28" s="99"/>
      <c r="S28" s="99"/>
    </row>
    <row r="29" spans="1:19">
      <c r="A29" s="190"/>
      <c r="B29" s="185" t="s">
        <v>44</v>
      </c>
      <c r="C29" s="186">
        <f>SUM(C25:C28)</f>
        <v>0.66666666666666663</v>
      </c>
      <c r="D29" s="240"/>
      <c r="E29" s="240"/>
      <c r="F29" s="186">
        <f>SUM(F25:F28)</f>
        <v>0.66666666666666663</v>
      </c>
      <c r="G29" s="142"/>
      <c r="H29" s="144"/>
      <c r="I29" s="144"/>
      <c r="J29" s="144"/>
      <c r="K29" s="144"/>
      <c r="L29" s="144"/>
      <c r="M29" s="144"/>
      <c r="N29" s="144">
        <f t="shared" ref="N29:S29" si="7">SUM(N27:N28)</f>
        <v>81.695300046716071</v>
      </c>
      <c r="O29" s="144">
        <f t="shared" si="7"/>
        <v>83.306946508769428</v>
      </c>
      <c r="P29" s="144">
        <f t="shared" si="7"/>
        <v>84.776384285666808</v>
      </c>
      <c r="Q29" s="144">
        <f t="shared" si="7"/>
        <v>86.271741238223186</v>
      </c>
      <c r="R29" s="144">
        <f t="shared" si="7"/>
        <v>87.793474550592492</v>
      </c>
      <c r="S29" s="144">
        <f t="shared" si="7"/>
        <v>89.342049471126188</v>
      </c>
    </row>
    <row r="30" spans="1:19">
      <c r="A30" s="184"/>
      <c r="B30" s="178" t="s">
        <v>104</v>
      </c>
      <c r="C30" s="128"/>
      <c r="D30" s="183"/>
      <c r="E30" s="183"/>
      <c r="F30" s="179"/>
      <c r="G30" s="148"/>
      <c r="H30" s="151"/>
      <c r="I30" s="151"/>
      <c r="J30" s="151"/>
      <c r="K30" s="151"/>
      <c r="L30" s="151"/>
      <c r="M30" s="151"/>
      <c r="N30" s="99"/>
      <c r="O30" s="99"/>
      <c r="P30" s="99"/>
      <c r="Q30" s="99"/>
      <c r="R30" s="99"/>
      <c r="S30" s="99"/>
    </row>
    <row r="31" spans="1:19">
      <c r="A31" s="92"/>
      <c r="B31" s="183"/>
      <c r="C31" s="128"/>
      <c r="D31" s="183"/>
      <c r="E31" s="183"/>
      <c r="F31" s="179"/>
      <c r="G31" s="148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</row>
    <row r="32" spans="1:19">
      <c r="A32" s="184">
        <v>3.1</v>
      </c>
      <c r="B32" s="183" t="s">
        <v>131</v>
      </c>
      <c r="C32" s="557">
        <v>0.08</v>
      </c>
      <c r="D32" s="189" t="str">
        <f>Inputs!$D$80</f>
        <v>Skilled Electrical Worker BH</v>
      </c>
      <c r="E32" s="183">
        <v>1</v>
      </c>
      <c r="F32" s="179">
        <f>E32*C32</f>
        <v>0.08</v>
      </c>
      <c r="G32" s="148"/>
      <c r="H32" s="137">
        <f>Inputs!L$80</f>
        <v>122.54295007007411</v>
      </c>
      <c r="I32" s="137">
        <f>Inputs!M$80</f>
        <v>124.96041976315415</v>
      </c>
      <c r="J32" s="137">
        <f>Inputs!N$80</f>
        <v>127.16457642850023</v>
      </c>
      <c r="K32" s="137">
        <f>Inputs!O$80</f>
        <v>129.40761185733479</v>
      </c>
      <c r="L32" s="137">
        <f>Inputs!P$80</f>
        <v>131.69021182588875</v>
      </c>
      <c r="M32" s="137">
        <f>Inputs!Q$80</f>
        <v>134.01307420668928</v>
      </c>
      <c r="N32" s="137">
        <f t="shared" ref="N32:S32" si="8">H32*$F32</f>
        <v>9.8034360056059295</v>
      </c>
      <c r="O32" s="137">
        <f t="shared" si="8"/>
        <v>9.9968335810523321</v>
      </c>
      <c r="P32" s="137">
        <f t="shared" si="8"/>
        <v>10.173166114280018</v>
      </c>
      <c r="Q32" s="137">
        <f t="shared" si="8"/>
        <v>10.352608948586782</v>
      </c>
      <c r="R32" s="137">
        <f t="shared" si="8"/>
        <v>10.535216946071101</v>
      </c>
      <c r="S32" s="137">
        <f t="shared" si="8"/>
        <v>10.721045936535143</v>
      </c>
    </row>
    <row r="33" spans="1:19">
      <c r="A33" s="92"/>
      <c r="B33" s="183"/>
      <c r="C33" s="557"/>
      <c r="D33" s="183"/>
      <c r="E33" s="183"/>
      <c r="F33" s="179"/>
      <c r="G33" s="148"/>
      <c r="H33" s="151"/>
      <c r="I33" s="151"/>
      <c r="J33" s="151"/>
      <c r="K33" s="151"/>
      <c r="L33" s="151"/>
      <c r="M33" s="151"/>
      <c r="N33" s="99"/>
      <c r="O33" s="99"/>
      <c r="P33" s="99"/>
      <c r="Q33" s="99"/>
      <c r="R33" s="99"/>
      <c r="S33" s="99"/>
    </row>
    <row r="34" spans="1:19">
      <c r="A34" s="184">
        <v>3.2</v>
      </c>
      <c r="B34" s="183" t="s">
        <v>123</v>
      </c>
      <c r="C34" s="557">
        <v>0.17</v>
      </c>
      <c r="D34" s="189" t="str">
        <f>Inputs!$D$80</f>
        <v>Skilled Electrical Worker BH</v>
      </c>
      <c r="E34" s="183">
        <v>1</v>
      </c>
      <c r="F34" s="179">
        <f>E34*C34</f>
        <v>0.17</v>
      </c>
      <c r="G34" s="148"/>
      <c r="H34" s="137">
        <f>Inputs!L$80</f>
        <v>122.54295007007411</v>
      </c>
      <c r="I34" s="137">
        <f>Inputs!M$80</f>
        <v>124.96041976315415</v>
      </c>
      <c r="J34" s="137">
        <f>Inputs!N$80</f>
        <v>127.16457642850023</v>
      </c>
      <c r="K34" s="137">
        <f>Inputs!O$80</f>
        <v>129.40761185733479</v>
      </c>
      <c r="L34" s="137">
        <f>Inputs!P$80</f>
        <v>131.69021182588875</v>
      </c>
      <c r="M34" s="137">
        <f>Inputs!Q$80</f>
        <v>134.01307420668928</v>
      </c>
      <c r="N34" s="137">
        <f t="shared" ref="N34:S34" si="9">H34*$F34</f>
        <v>20.8323015119126</v>
      </c>
      <c r="O34" s="137">
        <f t="shared" si="9"/>
        <v>21.243271359736205</v>
      </c>
      <c r="P34" s="137">
        <f t="shared" si="9"/>
        <v>21.617977992845042</v>
      </c>
      <c r="Q34" s="137">
        <f t="shared" si="9"/>
        <v>21.999294015746916</v>
      </c>
      <c r="R34" s="137">
        <f t="shared" si="9"/>
        <v>22.387336010401089</v>
      </c>
      <c r="S34" s="137">
        <f t="shared" si="9"/>
        <v>22.782222615137179</v>
      </c>
    </row>
    <row r="35" spans="1:19">
      <c r="A35" s="92"/>
      <c r="B35" s="183"/>
      <c r="C35" s="557"/>
      <c r="D35" s="183"/>
      <c r="E35" s="183"/>
      <c r="F35" s="179"/>
      <c r="G35" s="105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</row>
    <row r="36" spans="1:19">
      <c r="A36" s="184">
        <v>3.3</v>
      </c>
      <c r="B36" s="183" t="s">
        <v>124</v>
      </c>
      <c r="C36" s="557">
        <v>0.17</v>
      </c>
      <c r="D36" s="189" t="str">
        <f>Inputs!$D$80</f>
        <v>Skilled Electrical Worker BH</v>
      </c>
      <c r="E36" s="183">
        <v>1</v>
      </c>
      <c r="F36" s="179">
        <f>E36*C36</f>
        <v>0.17</v>
      </c>
      <c r="G36" s="148"/>
      <c r="H36" s="137">
        <f>Inputs!L$80</f>
        <v>122.54295007007411</v>
      </c>
      <c r="I36" s="137">
        <f>Inputs!M$80</f>
        <v>124.96041976315415</v>
      </c>
      <c r="J36" s="137">
        <f>Inputs!N$80</f>
        <v>127.16457642850023</v>
      </c>
      <c r="K36" s="137">
        <f>Inputs!O$80</f>
        <v>129.40761185733479</v>
      </c>
      <c r="L36" s="137">
        <f>Inputs!P$80</f>
        <v>131.69021182588875</v>
      </c>
      <c r="M36" s="137">
        <f>Inputs!Q$80</f>
        <v>134.01307420668928</v>
      </c>
      <c r="N36" s="137">
        <f t="shared" ref="N36:S36" si="10">H36*$F36</f>
        <v>20.8323015119126</v>
      </c>
      <c r="O36" s="137">
        <f t="shared" si="10"/>
        <v>21.243271359736205</v>
      </c>
      <c r="P36" s="137">
        <f t="shared" si="10"/>
        <v>21.617977992845042</v>
      </c>
      <c r="Q36" s="137">
        <f t="shared" si="10"/>
        <v>21.999294015746916</v>
      </c>
      <c r="R36" s="137">
        <f t="shared" si="10"/>
        <v>22.387336010401089</v>
      </c>
      <c r="S36" s="137">
        <f t="shared" si="10"/>
        <v>22.782222615137179</v>
      </c>
    </row>
    <row r="37" spans="1:19">
      <c r="A37" s="92"/>
      <c r="B37" s="183"/>
      <c r="C37" s="557"/>
      <c r="D37" s="183"/>
      <c r="E37" s="183"/>
      <c r="F37" s="179"/>
      <c r="G37" s="148"/>
      <c r="H37" s="151"/>
      <c r="I37" s="151"/>
      <c r="J37" s="151"/>
      <c r="K37" s="151"/>
      <c r="L37" s="151"/>
      <c r="M37" s="151"/>
      <c r="N37" s="99"/>
      <c r="O37" s="99"/>
      <c r="P37" s="99"/>
      <c r="Q37" s="99"/>
      <c r="R37" s="99"/>
      <c r="S37" s="99"/>
    </row>
    <row r="38" spans="1:19">
      <c r="A38" s="184">
        <v>3.4</v>
      </c>
      <c r="B38" s="183" t="s">
        <v>125</v>
      </c>
      <c r="C38" s="557">
        <v>0.16666666666666666</v>
      </c>
      <c r="D38" s="189" t="str">
        <f>Inputs!$D$80</f>
        <v>Skilled Electrical Worker BH</v>
      </c>
      <c r="E38" s="183">
        <v>1</v>
      </c>
      <c r="F38" s="179">
        <f t="shared" ref="F38:F43" si="11">E38*C38</f>
        <v>0.16666666666666666</v>
      </c>
      <c r="G38" s="148"/>
      <c r="H38" s="137">
        <f>Inputs!L$80</f>
        <v>122.54295007007411</v>
      </c>
      <c r="I38" s="137">
        <f>Inputs!M$80</f>
        <v>124.96041976315415</v>
      </c>
      <c r="J38" s="137">
        <f>Inputs!N$80</f>
        <v>127.16457642850023</v>
      </c>
      <c r="K38" s="137">
        <f>Inputs!O$80</f>
        <v>129.40761185733479</v>
      </c>
      <c r="L38" s="137">
        <f>Inputs!P$80</f>
        <v>131.69021182588875</v>
      </c>
      <c r="M38" s="137">
        <f>Inputs!Q$80</f>
        <v>134.01307420668928</v>
      </c>
      <c r="N38" s="137">
        <f t="shared" ref="N38:S43" si="12">H38*$F38</f>
        <v>20.423825011679018</v>
      </c>
      <c r="O38" s="137">
        <f t="shared" si="12"/>
        <v>20.826736627192357</v>
      </c>
      <c r="P38" s="137">
        <f t="shared" si="12"/>
        <v>21.194096071416702</v>
      </c>
      <c r="Q38" s="137">
        <f t="shared" si="12"/>
        <v>21.567935309555796</v>
      </c>
      <c r="R38" s="137">
        <f t="shared" si="12"/>
        <v>21.948368637648123</v>
      </c>
      <c r="S38" s="137">
        <f t="shared" si="12"/>
        <v>22.335512367781547</v>
      </c>
    </row>
    <row r="39" spans="1:19">
      <c r="A39" s="92"/>
      <c r="B39" s="183" t="s">
        <v>126</v>
      </c>
      <c r="C39" s="557">
        <v>0.16666666666666666</v>
      </c>
      <c r="D39" s="189" t="str">
        <f>Inputs!$D$80</f>
        <v>Skilled Electrical Worker BH</v>
      </c>
      <c r="E39" s="183">
        <v>1</v>
      </c>
      <c r="F39" s="179">
        <f t="shared" si="11"/>
        <v>0.16666666666666666</v>
      </c>
      <c r="G39" s="148"/>
      <c r="H39" s="137">
        <f>Inputs!L$80</f>
        <v>122.54295007007411</v>
      </c>
      <c r="I39" s="137">
        <f>Inputs!M$80</f>
        <v>124.96041976315415</v>
      </c>
      <c r="J39" s="137">
        <f>Inputs!N$80</f>
        <v>127.16457642850023</v>
      </c>
      <c r="K39" s="137">
        <f>Inputs!O$80</f>
        <v>129.40761185733479</v>
      </c>
      <c r="L39" s="137">
        <f>Inputs!P$80</f>
        <v>131.69021182588875</v>
      </c>
      <c r="M39" s="137">
        <f>Inputs!Q$80</f>
        <v>134.01307420668928</v>
      </c>
      <c r="N39" s="137">
        <f t="shared" si="12"/>
        <v>20.423825011679018</v>
      </c>
      <c r="O39" s="137">
        <f t="shared" si="12"/>
        <v>20.826736627192357</v>
      </c>
      <c r="P39" s="137">
        <f t="shared" si="12"/>
        <v>21.194096071416702</v>
      </c>
      <c r="Q39" s="137">
        <f t="shared" si="12"/>
        <v>21.567935309555796</v>
      </c>
      <c r="R39" s="137">
        <f t="shared" si="12"/>
        <v>21.948368637648123</v>
      </c>
      <c r="S39" s="137">
        <f t="shared" si="12"/>
        <v>22.335512367781547</v>
      </c>
    </row>
    <row r="40" spans="1:19">
      <c r="B40" s="183" t="s">
        <v>127</v>
      </c>
      <c r="C40" s="557">
        <v>0.08</v>
      </c>
      <c r="D40" s="189" t="str">
        <f>Inputs!$D$80</f>
        <v>Skilled Electrical Worker BH</v>
      </c>
      <c r="E40" s="183">
        <v>1</v>
      </c>
      <c r="F40" s="179">
        <f t="shared" si="11"/>
        <v>0.08</v>
      </c>
      <c r="G40" s="148"/>
      <c r="H40" s="137">
        <f>Inputs!L$80</f>
        <v>122.54295007007411</v>
      </c>
      <c r="I40" s="137">
        <f>Inputs!M$80</f>
        <v>124.96041976315415</v>
      </c>
      <c r="J40" s="137">
        <f>Inputs!N$80</f>
        <v>127.16457642850023</v>
      </c>
      <c r="K40" s="137">
        <f>Inputs!O$80</f>
        <v>129.40761185733479</v>
      </c>
      <c r="L40" s="137">
        <f>Inputs!P$80</f>
        <v>131.69021182588875</v>
      </c>
      <c r="M40" s="137">
        <f>Inputs!Q$80</f>
        <v>134.01307420668928</v>
      </c>
      <c r="N40" s="137">
        <f t="shared" si="12"/>
        <v>9.8034360056059295</v>
      </c>
      <c r="O40" s="137">
        <f t="shared" si="12"/>
        <v>9.9968335810523321</v>
      </c>
      <c r="P40" s="137">
        <f t="shared" si="12"/>
        <v>10.173166114280018</v>
      </c>
      <c r="Q40" s="137">
        <f t="shared" si="12"/>
        <v>10.352608948586782</v>
      </c>
      <c r="R40" s="137">
        <f t="shared" si="12"/>
        <v>10.535216946071101</v>
      </c>
      <c r="S40" s="137">
        <f t="shared" si="12"/>
        <v>10.721045936535143</v>
      </c>
    </row>
    <row r="41" spans="1:19">
      <c r="A41" s="92"/>
      <c r="B41" s="132" t="s">
        <v>132</v>
      </c>
      <c r="C41" s="656">
        <v>0.88</v>
      </c>
      <c r="D41" s="189" t="str">
        <f>Inputs!$D$80</f>
        <v>Skilled Electrical Worker BH</v>
      </c>
      <c r="E41" s="183">
        <v>1</v>
      </c>
      <c r="F41" s="179">
        <f t="shared" si="11"/>
        <v>0.88</v>
      </c>
      <c r="G41" s="148"/>
      <c r="H41" s="137">
        <f>Inputs!L$80</f>
        <v>122.54295007007411</v>
      </c>
      <c r="I41" s="137">
        <f>Inputs!M$80</f>
        <v>124.96041976315415</v>
      </c>
      <c r="J41" s="137">
        <f>Inputs!N$80</f>
        <v>127.16457642850023</v>
      </c>
      <c r="K41" s="137">
        <f>Inputs!O$80</f>
        <v>129.40761185733479</v>
      </c>
      <c r="L41" s="137">
        <f>Inputs!P$80</f>
        <v>131.69021182588875</v>
      </c>
      <c r="M41" s="137">
        <f>Inputs!Q$80</f>
        <v>134.01307420668928</v>
      </c>
      <c r="N41" s="137">
        <f t="shared" si="12"/>
        <v>107.83779606166522</v>
      </c>
      <c r="O41" s="137">
        <f t="shared" si="12"/>
        <v>109.96516939157566</v>
      </c>
      <c r="P41" s="137">
        <f t="shared" si="12"/>
        <v>111.9048272570802</v>
      </c>
      <c r="Q41" s="137">
        <f t="shared" si="12"/>
        <v>113.87869843445461</v>
      </c>
      <c r="R41" s="137">
        <f t="shared" si="12"/>
        <v>115.8873864067821</v>
      </c>
      <c r="S41" s="137">
        <f t="shared" si="12"/>
        <v>117.93150530188657</v>
      </c>
    </row>
    <row r="42" spans="1:19">
      <c r="A42" s="92"/>
      <c r="B42" s="183" t="s">
        <v>208</v>
      </c>
      <c r="C42" s="557">
        <v>0.16666666666666666</v>
      </c>
      <c r="D42" s="189" t="str">
        <f>Inputs!$D$80</f>
        <v>Skilled Electrical Worker BH</v>
      </c>
      <c r="E42" s="183">
        <v>1</v>
      </c>
      <c r="F42" s="179">
        <f t="shared" si="11"/>
        <v>0.16666666666666666</v>
      </c>
      <c r="G42" s="133"/>
      <c r="H42" s="137">
        <f>Inputs!L$80</f>
        <v>122.54295007007411</v>
      </c>
      <c r="I42" s="137">
        <f>Inputs!M$80</f>
        <v>124.96041976315415</v>
      </c>
      <c r="J42" s="137">
        <f>Inputs!N$80</f>
        <v>127.16457642850023</v>
      </c>
      <c r="K42" s="137">
        <f>Inputs!O$80</f>
        <v>129.40761185733479</v>
      </c>
      <c r="L42" s="137">
        <f>Inputs!P$80</f>
        <v>131.69021182588875</v>
      </c>
      <c r="M42" s="137">
        <f>Inputs!Q$80</f>
        <v>134.01307420668928</v>
      </c>
      <c r="N42" s="137">
        <f t="shared" si="12"/>
        <v>20.423825011679018</v>
      </c>
      <c r="O42" s="137">
        <f t="shared" si="12"/>
        <v>20.826736627192357</v>
      </c>
      <c r="P42" s="137">
        <f t="shared" si="12"/>
        <v>21.194096071416702</v>
      </c>
      <c r="Q42" s="137">
        <f t="shared" si="12"/>
        <v>21.567935309555796</v>
      </c>
      <c r="R42" s="137">
        <f t="shared" si="12"/>
        <v>21.948368637648123</v>
      </c>
      <c r="S42" s="137">
        <f t="shared" si="12"/>
        <v>22.335512367781547</v>
      </c>
    </row>
    <row r="43" spans="1:19">
      <c r="A43" s="92"/>
      <c r="B43" s="183" t="s">
        <v>127</v>
      </c>
      <c r="C43" s="557">
        <v>8.3333333333333329E-2</v>
      </c>
      <c r="D43" s="189" t="str">
        <f>Inputs!$D$80</f>
        <v>Skilled Electrical Worker BH</v>
      </c>
      <c r="E43" s="183">
        <v>1</v>
      </c>
      <c r="F43" s="179">
        <f t="shared" si="11"/>
        <v>8.3333333333333329E-2</v>
      </c>
      <c r="G43" s="133"/>
      <c r="H43" s="137">
        <f>Inputs!L$80</f>
        <v>122.54295007007411</v>
      </c>
      <c r="I43" s="137">
        <f>Inputs!M$80</f>
        <v>124.96041976315415</v>
      </c>
      <c r="J43" s="137">
        <f>Inputs!N$80</f>
        <v>127.16457642850023</v>
      </c>
      <c r="K43" s="137">
        <f>Inputs!O$80</f>
        <v>129.40761185733479</v>
      </c>
      <c r="L43" s="137">
        <f>Inputs!P$80</f>
        <v>131.69021182588875</v>
      </c>
      <c r="M43" s="137">
        <f>Inputs!Q$80</f>
        <v>134.01307420668928</v>
      </c>
      <c r="N43" s="137">
        <f t="shared" si="12"/>
        <v>10.211912505839509</v>
      </c>
      <c r="O43" s="137">
        <f t="shared" si="12"/>
        <v>10.413368313596179</v>
      </c>
      <c r="P43" s="137">
        <f t="shared" si="12"/>
        <v>10.597048035708351</v>
      </c>
      <c r="Q43" s="137">
        <f t="shared" si="12"/>
        <v>10.783967654777898</v>
      </c>
      <c r="R43" s="137">
        <f t="shared" si="12"/>
        <v>10.974184318824062</v>
      </c>
      <c r="S43" s="137">
        <f t="shared" si="12"/>
        <v>11.167756183890774</v>
      </c>
    </row>
    <row r="44" spans="1:19">
      <c r="A44" s="92"/>
      <c r="B44" s="183"/>
      <c r="C44" s="557"/>
      <c r="D44" s="183"/>
      <c r="E44" s="183"/>
      <c r="F44" s="179"/>
      <c r="G44" s="133"/>
      <c r="H44" s="134"/>
      <c r="I44" s="134"/>
      <c r="J44" s="134"/>
      <c r="K44" s="134"/>
      <c r="L44" s="134"/>
      <c r="M44" s="134"/>
      <c r="N44" s="92"/>
      <c r="O44" s="92"/>
      <c r="P44" s="92"/>
      <c r="Q44" s="92"/>
      <c r="R44" s="92"/>
      <c r="S44" s="92"/>
    </row>
    <row r="45" spans="1:19">
      <c r="A45" s="184">
        <v>3.5</v>
      </c>
      <c r="B45" s="183" t="s">
        <v>209</v>
      </c>
      <c r="C45" s="557">
        <v>0.17</v>
      </c>
      <c r="D45" s="189" t="str">
        <f>Inputs!$D$80</f>
        <v>Skilled Electrical Worker BH</v>
      </c>
      <c r="E45" s="183">
        <v>1</v>
      </c>
      <c r="F45" s="179">
        <f>E45*C45</f>
        <v>0.17</v>
      </c>
      <c r="G45" s="133"/>
      <c r="H45" s="137">
        <f>Inputs!L$80</f>
        <v>122.54295007007411</v>
      </c>
      <c r="I45" s="137">
        <f>Inputs!M$80</f>
        <v>124.96041976315415</v>
      </c>
      <c r="J45" s="137">
        <f>Inputs!N$80</f>
        <v>127.16457642850023</v>
      </c>
      <c r="K45" s="137">
        <f>Inputs!O$80</f>
        <v>129.40761185733479</v>
      </c>
      <c r="L45" s="137">
        <f>Inputs!P$80</f>
        <v>131.69021182588875</v>
      </c>
      <c r="M45" s="137">
        <f>Inputs!Q$80</f>
        <v>134.01307420668928</v>
      </c>
      <c r="N45" s="137">
        <f t="shared" ref="N45:S45" si="13">H45*$F45</f>
        <v>20.8323015119126</v>
      </c>
      <c r="O45" s="137">
        <f t="shared" si="13"/>
        <v>21.243271359736205</v>
      </c>
      <c r="P45" s="137">
        <f t="shared" si="13"/>
        <v>21.617977992845042</v>
      </c>
      <c r="Q45" s="137">
        <f t="shared" si="13"/>
        <v>21.999294015746916</v>
      </c>
      <c r="R45" s="137">
        <f t="shared" si="13"/>
        <v>22.387336010401089</v>
      </c>
      <c r="S45" s="137">
        <f t="shared" si="13"/>
        <v>22.782222615137179</v>
      </c>
    </row>
    <row r="46" spans="1:19">
      <c r="A46" s="184"/>
      <c r="B46" s="183"/>
      <c r="C46" s="128"/>
      <c r="D46" s="183"/>
      <c r="E46" s="183"/>
      <c r="F46" s="179"/>
      <c r="G46" s="105"/>
      <c r="H46" s="134"/>
      <c r="I46" s="134"/>
      <c r="J46" s="134"/>
      <c r="K46" s="134"/>
      <c r="L46" s="134"/>
      <c r="M46" s="134"/>
      <c r="N46" s="92"/>
      <c r="O46" s="92"/>
      <c r="P46" s="92"/>
      <c r="Q46" s="92"/>
      <c r="R46" s="92"/>
      <c r="S46" s="92"/>
    </row>
    <row r="47" spans="1:19">
      <c r="A47" s="190"/>
      <c r="B47" s="185" t="s">
        <v>44</v>
      </c>
      <c r="C47" s="186">
        <f>SUM(C30:C46)</f>
        <v>2.1333333333333333</v>
      </c>
      <c r="D47" s="240"/>
      <c r="E47" s="240"/>
      <c r="F47" s="186">
        <f>SUM(F30:F46)</f>
        <v>2.1333333333333333</v>
      </c>
      <c r="G47" s="142"/>
      <c r="H47" s="144"/>
      <c r="I47" s="144"/>
      <c r="J47" s="144"/>
      <c r="K47" s="144"/>
      <c r="L47" s="144"/>
      <c r="M47" s="144"/>
      <c r="N47" s="144">
        <f t="shared" ref="N47:S47" si="14">SUM(N32:N45)</f>
        <v>261.42496014949143</v>
      </c>
      <c r="O47" s="144">
        <f t="shared" si="14"/>
        <v>266.58222882806217</v>
      </c>
      <c r="P47" s="144">
        <f t="shared" si="14"/>
        <v>271.28442971413381</v>
      </c>
      <c r="Q47" s="144">
        <f t="shared" si="14"/>
        <v>276.06957196231417</v>
      </c>
      <c r="R47" s="144">
        <f t="shared" si="14"/>
        <v>280.93911856189601</v>
      </c>
      <c r="S47" s="144">
        <f t="shared" si="14"/>
        <v>285.8945583076038</v>
      </c>
    </row>
    <row r="48" spans="1:19">
      <c r="A48" s="92"/>
      <c r="B48" s="178" t="s">
        <v>106</v>
      </c>
      <c r="C48" s="128"/>
      <c r="D48" s="183"/>
      <c r="E48" s="183"/>
      <c r="F48" s="179"/>
      <c r="G48" s="133"/>
      <c r="H48" s="134"/>
      <c r="I48" s="134"/>
      <c r="J48" s="134"/>
      <c r="K48" s="134"/>
      <c r="L48" s="134"/>
      <c r="M48" s="134"/>
      <c r="N48" s="92"/>
      <c r="O48" s="92"/>
      <c r="P48" s="92"/>
      <c r="Q48" s="92"/>
      <c r="R48" s="92"/>
      <c r="S48" s="92"/>
    </row>
    <row r="49" spans="1:20">
      <c r="A49" s="92"/>
      <c r="B49" s="183"/>
      <c r="C49" s="128"/>
      <c r="D49" s="183"/>
      <c r="E49" s="183"/>
      <c r="F49" s="179"/>
      <c r="G49" s="133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</row>
    <row r="50" spans="1:20">
      <c r="A50" s="184">
        <v>4.0999999999999996</v>
      </c>
      <c r="B50" s="183" t="s">
        <v>210</v>
      </c>
      <c r="C50" s="557">
        <v>0.10530973451327431</v>
      </c>
      <c r="D50" s="132" t="str">
        <f>Inputs!$D$82</f>
        <v>Support staff</v>
      </c>
      <c r="E50" s="183">
        <v>1</v>
      </c>
      <c r="F50" s="179">
        <f>E50*C50</f>
        <v>0.10530973451327431</v>
      </c>
      <c r="G50" s="133"/>
      <c r="H50" s="137">
        <f>Inputs!L$82</f>
        <v>68.441017362959727</v>
      </c>
      <c r="I50" s="137">
        <f>Inputs!M$82</f>
        <v>69.791189569063036</v>
      </c>
      <c r="J50" s="137">
        <f>Inputs!N$82</f>
        <v>71.02222509185215</v>
      </c>
      <c r="K50" s="137">
        <f>Inputs!O$82</f>
        <v>72.274974651437702</v>
      </c>
      <c r="L50" s="137">
        <f>Inputs!P$82</f>
        <v>73.549821258208297</v>
      </c>
      <c r="M50" s="137">
        <f>Inputs!Q$82</f>
        <v>74.847154678410959</v>
      </c>
      <c r="N50" s="137">
        <f t="shared" ref="N50:S50" si="15">H50*$F50</f>
        <v>7.2075053683116863</v>
      </c>
      <c r="O50" s="137">
        <f t="shared" si="15"/>
        <v>7.3496916448836282</v>
      </c>
      <c r="P50" s="137">
        <f t="shared" si="15"/>
        <v>7.4793316689649592</v>
      </c>
      <c r="Q50" s="137">
        <f t="shared" si="15"/>
        <v>7.6112583924965351</v>
      </c>
      <c r="R50" s="137">
        <f t="shared" si="15"/>
        <v>7.7455121502006952</v>
      </c>
      <c r="S50" s="137">
        <f t="shared" si="15"/>
        <v>7.8821339882574355</v>
      </c>
    </row>
    <row r="51" spans="1:20">
      <c r="A51" s="184"/>
      <c r="B51" s="183"/>
      <c r="C51" s="558"/>
      <c r="D51" s="183"/>
      <c r="E51" s="183"/>
      <c r="F51" s="179"/>
      <c r="G51" s="105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</row>
    <row r="52" spans="1:20">
      <c r="A52" s="184">
        <v>4.2</v>
      </c>
      <c r="B52" s="183" t="s">
        <v>211</v>
      </c>
      <c r="C52" s="557">
        <v>4.129793510324483E-2</v>
      </c>
      <c r="D52" s="132" t="str">
        <f>Inputs!$D$82</f>
        <v>Support staff</v>
      </c>
      <c r="E52" s="183">
        <v>1</v>
      </c>
      <c r="F52" s="179">
        <f>E52*C52</f>
        <v>4.129793510324483E-2</v>
      </c>
      <c r="G52" s="105"/>
      <c r="H52" s="137">
        <f>Inputs!L$82</f>
        <v>68.441017362959727</v>
      </c>
      <c r="I52" s="137">
        <f>Inputs!M$82</f>
        <v>69.791189569063036</v>
      </c>
      <c r="J52" s="137">
        <f>Inputs!N$82</f>
        <v>71.02222509185215</v>
      </c>
      <c r="K52" s="137">
        <f>Inputs!O$82</f>
        <v>72.274974651437702</v>
      </c>
      <c r="L52" s="137">
        <f>Inputs!P$82</f>
        <v>73.549821258208297</v>
      </c>
      <c r="M52" s="137">
        <f>Inputs!Q$82</f>
        <v>74.847154678410959</v>
      </c>
      <c r="N52" s="137">
        <f t="shared" ref="N52:S52" si="16">H52*$F52</f>
        <v>2.8264726934555635</v>
      </c>
      <c r="O52" s="137">
        <f t="shared" si="16"/>
        <v>2.8822320176014227</v>
      </c>
      <c r="P52" s="137">
        <f t="shared" si="16"/>
        <v>2.9330712427313568</v>
      </c>
      <c r="Q52" s="137">
        <f t="shared" si="16"/>
        <v>2.9848072127437395</v>
      </c>
      <c r="R52" s="137">
        <f t="shared" si="16"/>
        <v>3.0374557451767434</v>
      </c>
      <c r="S52" s="137">
        <f t="shared" si="16"/>
        <v>3.0910329365715437</v>
      </c>
    </row>
    <row r="53" spans="1:20">
      <c r="A53" s="184"/>
      <c r="B53" s="183"/>
      <c r="C53" s="558"/>
      <c r="D53" s="183"/>
      <c r="E53" s="183"/>
      <c r="F53" s="179"/>
      <c r="G53" s="105"/>
      <c r="H53" s="193"/>
      <c r="I53" s="193"/>
      <c r="J53" s="193"/>
      <c r="K53" s="193"/>
      <c r="L53" s="193"/>
      <c r="M53" s="193"/>
      <c r="N53" s="194"/>
      <c r="O53" s="194"/>
      <c r="P53" s="194"/>
      <c r="Q53" s="194"/>
      <c r="R53" s="194"/>
      <c r="S53" s="194"/>
    </row>
    <row r="54" spans="1:20">
      <c r="A54" s="184">
        <v>4.3</v>
      </c>
      <c r="B54" s="183" t="s">
        <v>212</v>
      </c>
      <c r="C54" s="557">
        <v>4.129793510324483E-2</v>
      </c>
      <c r="D54" s="132" t="str">
        <f>Inputs!$D$82</f>
        <v>Support staff</v>
      </c>
      <c r="E54" s="183">
        <v>1</v>
      </c>
      <c r="F54" s="179">
        <f>E54*C54</f>
        <v>4.129793510324483E-2</v>
      </c>
      <c r="G54" s="105"/>
      <c r="H54" s="137">
        <f>Inputs!L$82</f>
        <v>68.441017362959727</v>
      </c>
      <c r="I54" s="137">
        <f>Inputs!M$82</f>
        <v>69.791189569063036</v>
      </c>
      <c r="J54" s="137">
        <f>Inputs!N$82</f>
        <v>71.02222509185215</v>
      </c>
      <c r="K54" s="137">
        <f>Inputs!O$82</f>
        <v>72.274974651437702</v>
      </c>
      <c r="L54" s="137">
        <f>Inputs!P$82</f>
        <v>73.549821258208297</v>
      </c>
      <c r="M54" s="137">
        <f>Inputs!Q$82</f>
        <v>74.847154678410959</v>
      </c>
      <c r="N54" s="137">
        <f t="shared" ref="N54:S54" si="17">H54*$F54</f>
        <v>2.8264726934555635</v>
      </c>
      <c r="O54" s="137">
        <f t="shared" si="17"/>
        <v>2.8822320176014227</v>
      </c>
      <c r="P54" s="137">
        <f t="shared" si="17"/>
        <v>2.9330712427313568</v>
      </c>
      <c r="Q54" s="137">
        <f t="shared" si="17"/>
        <v>2.9848072127437395</v>
      </c>
      <c r="R54" s="137">
        <f t="shared" si="17"/>
        <v>3.0374557451767434</v>
      </c>
      <c r="S54" s="137">
        <f t="shared" si="17"/>
        <v>3.0910329365715437</v>
      </c>
    </row>
    <row r="55" spans="1:20">
      <c r="A55" s="184"/>
      <c r="B55" s="183"/>
      <c r="C55" s="558"/>
      <c r="D55" s="183"/>
      <c r="E55" s="183"/>
      <c r="F55" s="179"/>
      <c r="G55" s="105"/>
      <c r="H55" s="151"/>
      <c r="I55" s="151"/>
      <c r="J55" s="151"/>
      <c r="K55" s="151"/>
      <c r="L55" s="151"/>
      <c r="M55" s="151"/>
      <c r="N55" s="151"/>
      <c r="O55" s="99"/>
      <c r="P55" s="99"/>
      <c r="Q55" s="99"/>
      <c r="R55" s="99"/>
      <c r="S55" s="99"/>
    </row>
    <row r="56" spans="1:20">
      <c r="A56" s="184">
        <v>4.4000000000000004</v>
      </c>
      <c r="B56" s="183" t="s">
        <v>129</v>
      </c>
      <c r="C56" s="557">
        <v>0</v>
      </c>
      <c r="D56" s="132" t="str">
        <f>Inputs!$D$82</f>
        <v>Support staff</v>
      </c>
      <c r="E56" s="183">
        <v>1</v>
      </c>
      <c r="F56" s="179">
        <f>E56*C56</f>
        <v>0</v>
      </c>
      <c r="G56" s="105"/>
      <c r="H56" s="137">
        <f>Inputs!L$82</f>
        <v>68.441017362959727</v>
      </c>
      <c r="I56" s="137">
        <f>Inputs!M$82</f>
        <v>69.791189569063036</v>
      </c>
      <c r="J56" s="137">
        <f>Inputs!N$82</f>
        <v>71.02222509185215</v>
      </c>
      <c r="K56" s="137">
        <f>Inputs!O$82</f>
        <v>72.274974651437702</v>
      </c>
      <c r="L56" s="137">
        <f>Inputs!P$82</f>
        <v>73.549821258208297</v>
      </c>
      <c r="M56" s="137">
        <f>Inputs!Q$82</f>
        <v>74.847154678410959</v>
      </c>
      <c r="N56" s="137">
        <f t="shared" ref="N56:S56" si="18">H56*$F56</f>
        <v>0</v>
      </c>
      <c r="O56" s="137">
        <f t="shared" si="18"/>
        <v>0</v>
      </c>
      <c r="P56" s="137">
        <f t="shared" si="18"/>
        <v>0</v>
      </c>
      <c r="Q56" s="137">
        <f t="shared" si="18"/>
        <v>0</v>
      </c>
      <c r="R56" s="137">
        <f t="shared" si="18"/>
        <v>0</v>
      </c>
      <c r="S56" s="137">
        <f t="shared" si="18"/>
        <v>0</v>
      </c>
    </row>
    <row r="57" spans="1:20">
      <c r="A57" s="184"/>
      <c r="B57" s="183"/>
      <c r="C57" s="201"/>
      <c r="D57" s="183"/>
      <c r="E57" s="183"/>
      <c r="F57" s="179"/>
      <c r="G57" s="105"/>
      <c r="H57" s="151"/>
      <c r="I57" s="151"/>
      <c r="J57" s="151"/>
      <c r="K57" s="151"/>
      <c r="L57" s="151"/>
      <c r="M57" s="151"/>
      <c r="N57" s="151"/>
      <c r="O57" s="99"/>
      <c r="P57" s="99"/>
      <c r="Q57" s="99"/>
      <c r="R57" s="99"/>
      <c r="S57" s="99"/>
    </row>
    <row r="58" spans="1:20">
      <c r="A58" s="184"/>
      <c r="B58" s="183"/>
      <c r="C58" s="201"/>
      <c r="D58" s="183"/>
      <c r="E58" s="183"/>
      <c r="F58" s="179"/>
      <c r="H58" s="134"/>
      <c r="I58" s="134"/>
      <c r="J58" s="134"/>
      <c r="K58" s="134"/>
      <c r="L58" s="134"/>
      <c r="M58" s="134"/>
      <c r="N58" s="134"/>
      <c r="O58" s="92"/>
      <c r="P58" s="92"/>
      <c r="Q58" s="92"/>
      <c r="R58" s="92"/>
      <c r="S58" s="92"/>
    </row>
    <row r="59" spans="1:20">
      <c r="A59" s="184"/>
      <c r="B59" s="183"/>
      <c r="C59" s="201"/>
      <c r="D59" s="183"/>
      <c r="E59" s="183"/>
      <c r="F59" s="179"/>
      <c r="H59" s="134"/>
      <c r="I59" s="134"/>
      <c r="J59" s="134"/>
      <c r="K59" s="134"/>
      <c r="L59" s="134"/>
      <c r="M59" s="134"/>
      <c r="N59" s="134"/>
      <c r="O59" s="92"/>
      <c r="P59" s="92"/>
      <c r="Q59" s="92"/>
      <c r="R59" s="92"/>
      <c r="S59" s="92"/>
    </row>
    <row r="60" spans="1:20">
      <c r="A60" s="190"/>
      <c r="B60" s="185" t="s">
        <v>44</v>
      </c>
      <c r="C60" s="186">
        <f>SUM(C48:C59)</f>
        <v>0.18790560471976397</v>
      </c>
      <c r="D60" s="240"/>
      <c r="E60" s="240"/>
      <c r="F60" s="186">
        <f>SUM(F48:F59)</f>
        <v>0.18790560471976397</v>
      </c>
      <c r="G60" s="142"/>
      <c r="H60" s="143"/>
      <c r="I60" s="143"/>
      <c r="J60" s="143"/>
      <c r="K60" s="143"/>
      <c r="L60" s="143"/>
      <c r="M60" s="143"/>
      <c r="N60" s="144">
        <f t="shared" ref="N60:S60" si="19">SUM(N50:N59)</f>
        <v>12.860450755222814</v>
      </c>
      <c r="O60" s="144">
        <f t="shared" si="19"/>
        <v>13.114155680086474</v>
      </c>
      <c r="P60" s="144">
        <f t="shared" si="19"/>
        <v>13.345474154427672</v>
      </c>
      <c r="Q60" s="144">
        <f t="shared" si="19"/>
        <v>13.580872817984014</v>
      </c>
      <c r="R60" s="144">
        <f t="shared" si="19"/>
        <v>13.820423640554182</v>
      </c>
      <c r="S60" s="144">
        <f t="shared" si="19"/>
        <v>14.064199861400523</v>
      </c>
    </row>
    <row r="61" spans="1:20">
      <c r="A61" s="241"/>
      <c r="B61" s="195"/>
      <c r="C61" s="192"/>
      <c r="D61" s="196"/>
      <c r="E61" s="196"/>
      <c r="F61" s="197"/>
      <c r="G61" s="133"/>
      <c r="H61" s="134"/>
      <c r="I61" s="134"/>
      <c r="J61" s="134"/>
      <c r="K61" s="134"/>
      <c r="L61" s="134"/>
      <c r="M61" s="134"/>
      <c r="N61" s="134"/>
      <c r="O61" s="92"/>
      <c r="P61" s="92"/>
      <c r="Q61" s="92"/>
      <c r="R61" s="92"/>
      <c r="S61" s="92"/>
    </row>
    <row r="62" spans="1:20">
      <c r="A62" s="241"/>
      <c r="B62" s="195" t="s">
        <v>130</v>
      </c>
      <c r="C62" s="198">
        <f>C24+C29+C47+C60</f>
        <v>3.4999999999999996</v>
      </c>
      <c r="D62" s="90"/>
      <c r="E62" s="90"/>
      <c r="F62" s="198">
        <f>F24+F29+F47+F60</f>
        <v>3.4999999999999996</v>
      </c>
      <c r="G62" s="199"/>
      <c r="H62" s="143"/>
      <c r="I62" s="143"/>
      <c r="J62" s="143"/>
      <c r="K62" s="143"/>
      <c r="L62" s="143"/>
      <c r="M62" s="143"/>
      <c r="N62" s="250">
        <f t="shared" ref="N62:S62" si="20">N24+N29+N47+N60</f>
        <v>391.02897235027933</v>
      </c>
      <c r="O62" s="250">
        <f t="shared" si="20"/>
        <v>398.74300803517571</v>
      </c>
      <c r="P62" s="250">
        <f t="shared" si="20"/>
        <v>405.77637156409713</v>
      </c>
      <c r="Q62" s="250">
        <f t="shared" si="20"/>
        <v>412.93379545654375</v>
      </c>
      <c r="R62" s="250">
        <f t="shared" si="20"/>
        <v>420.21746799323432</v>
      </c>
      <c r="S62" s="250">
        <f t="shared" si="20"/>
        <v>427.62961605361767</v>
      </c>
    </row>
    <row r="63" spans="1:20">
      <c r="M63" s="159"/>
      <c r="N63" s="159"/>
      <c r="O63" s="102"/>
      <c r="P63" s="102"/>
      <c r="Q63" s="102"/>
      <c r="R63" s="102"/>
      <c r="S63" s="102"/>
      <c r="T63" s="102"/>
    </row>
    <row r="64" spans="1:20" s="102" customFormat="1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</row>
    <row r="65" spans="2:20" s="102" customFormat="1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</row>
    <row r="66" spans="2:20" s="102" customFormat="1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</row>
    <row r="67" spans="2:20" s="102" customFormat="1">
      <c r="B67" s="154"/>
      <c r="F67" s="159"/>
      <c r="G67" s="105"/>
      <c r="H67" s="105"/>
      <c r="I67" s="159"/>
      <c r="J67" s="159"/>
      <c r="K67" s="159"/>
      <c r="L67" s="159"/>
      <c r="M67" s="159"/>
      <c r="N67" s="275"/>
      <c r="O67" s="275"/>
      <c r="P67" s="275"/>
      <c r="Q67" s="275"/>
      <c r="R67" s="275"/>
      <c r="S67" s="275"/>
    </row>
    <row r="68" spans="2:20">
      <c r="B68" s="385" t="s">
        <v>265</v>
      </c>
      <c r="I68" s="106"/>
      <c r="J68" s="106"/>
      <c r="K68" s="106"/>
      <c r="L68" s="106"/>
      <c r="M68" s="106"/>
      <c r="N68" s="106">
        <f>N62</f>
        <v>391.02897235027933</v>
      </c>
      <c r="O68" s="106">
        <f>O62</f>
        <v>398.74300803517571</v>
      </c>
      <c r="P68" s="106">
        <f t="shared" ref="P68:S68" si="21">P62</f>
        <v>405.77637156409713</v>
      </c>
      <c r="Q68" s="106">
        <f t="shared" si="21"/>
        <v>412.93379545654375</v>
      </c>
      <c r="R68" s="106">
        <f t="shared" si="21"/>
        <v>420.21746799323432</v>
      </c>
      <c r="S68" s="106">
        <f t="shared" si="21"/>
        <v>427.62961605361767</v>
      </c>
    </row>
    <row r="69" spans="2:20">
      <c r="B69" s="385" t="s">
        <v>43</v>
      </c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</row>
    <row r="70" spans="2:20">
      <c r="B70" s="385" t="s">
        <v>268</v>
      </c>
      <c r="I70" s="106"/>
      <c r="J70" s="106"/>
      <c r="K70" s="106"/>
      <c r="L70" s="106"/>
      <c r="M70" s="106"/>
      <c r="O70" s="160"/>
      <c r="P70" s="160"/>
      <c r="Q70" s="160"/>
      <c r="R70" s="160"/>
      <c r="S70" s="160"/>
    </row>
    <row r="71" spans="2:20">
      <c r="B71" s="385" t="s">
        <v>274</v>
      </c>
      <c r="I71" s="106"/>
      <c r="J71" s="106"/>
      <c r="K71" s="106"/>
      <c r="L71" s="106"/>
      <c r="M71" s="106"/>
      <c r="N71" s="106">
        <f>SUM(N72,N68:N70)*(Inputs!$M$27)</f>
        <v>48.349950373167339</v>
      </c>
      <c r="O71" s="106">
        <f>SUM(O72,O68:O70)*(Inputs!$M$27)</f>
        <v>49.303775457533405</v>
      </c>
      <c r="P71" s="106">
        <f>SUM(P72,P68:P70)*(Inputs!$M$27)</f>
        <v>50.173436791157485</v>
      </c>
      <c r="Q71" s="106">
        <f>SUM(Q72,Q68:Q70)*(Inputs!$M$27)</f>
        <v>51.058437940610723</v>
      </c>
      <c r="R71" s="106">
        <f>SUM(R72,R68:R70)*(Inputs!$M$27)</f>
        <v>51.959049482427439</v>
      </c>
      <c r="S71" s="106">
        <f>SUM(S72,S68:S70)*(Inputs!$M$27)</f>
        <v>52.875546765797715</v>
      </c>
    </row>
    <row r="72" spans="2:20">
      <c r="B72" s="385" t="s">
        <v>273</v>
      </c>
      <c r="I72" s="106"/>
      <c r="J72" s="106"/>
      <c r="K72" s="106"/>
      <c r="L72" s="106"/>
      <c r="M72" s="106"/>
      <c r="N72" s="106">
        <f>SUM(N68:N70)*(Inputs!$M$26)</f>
        <v>40.667013124429047</v>
      </c>
      <c r="O72" s="106">
        <f>SUM(O68:O70)*(Inputs!$M$26)</f>
        <v>41.469272835658273</v>
      </c>
      <c r="P72" s="106">
        <f>SUM(P68:P70)*(Inputs!$M$26)</f>
        <v>42.2007426426661</v>
      </c>
      <c r="Q72" s="106">
        <f>SUM(Q68:Q70)*(Inputs!$M$26)</f>
        <v>42.945114727480551</v>
      </c>
      <c r="R72" s="106">
        <f>SUM(R68:R70)*(Inputs!$M$26)</f>
        <v>43.702616671296369</v>
      </c>
      <c r="S72" s="106">
        <f>SUM(S68:S70)*(Inputs!$M$26)</f>
        <v>44.473480069576233</v>
      </c>
    </row>
    <row r="73" spans="2:20">
      <c r="B73" s="998" t="s">
        <v>85</v>
      </c>
      <c r="C73" s="2"/>
      <c r="D73" s="2"/>
      <c r="E73" s="2"/>
      <c r="F73" s="484"/>
      <c r="G73" s="472"/>
      <c r="H73" s="429"/>
      <c r="I73" s="429"/>
      <c r="J73" s="429"/>
      <c r="K73" s="429"/>
      <c r="L73" s="429"/>
      <c r="M73" s="429"/>
      <c r="N73" s="106">
        <f>SUM(N68:N72)*Inputs!$M$28</f>
        <v>33.603215509351308</v>
      </c>
      <c r="O73" s="106">
        <f>SUM(O68:O72)*Inputs!$M$28</f>
        <v>34.266123942985722</v>
      </c>
      <c r="P73" s="106">
        <f>SUM(P68:P72)*Inputs!$M$28</f>
        <v>34.870538569854453</v>
      </c>
      <c r="Q73" s="106">
        <f>SUM(Q68:Q72)*Inputs!$M$28</f>
        <v>35.485614368724455</v>
      </c>
      <c r="R73" s="106">
        <f>SUM(R68:R72)*Inputs!$M$28</f>
        <v>36.111539390287071</v>
      </c>
      <c r="S73" s="106">
        <f>SUM(S68:S72)*Inputs!$M$28</f>
        <v>36.748505002229422</v>
      </c>
    </row>
    <row r="74" spans="2:20">
      <c r="B74" s="998"/>
      <c r="C74" s="2"/>
      <c r="D74" s="2"/>
      <c r="E74" s="2"/>
      <c r="F74" s="484"/>
      <c r="G74" s="472"/>
      <c r="H74" s="429"/>
      <c r="I74" s="429"/>
      <c r="J74" s="429"/>
      <c r="K74" s="429"/>
      <c r="L74" s="429"/>
      <c r="M74" s="429"/>
      <c r="N74" s="655"/>
      <c r="O74" s="655"/>
      <c r="P74" s="655"/>
      <c r="Q74" s="655"/>
      <c r="R74" s="655"/>
      <c r="S74" s="655"/>
    </row>
    <row r="75" spans="2:20">
      <c r="B75" s="479" t="s">
        <v>521</v>
      </c>
      <c r="C75" s="2"/>
      <c r="D75" s="2"/>
      <c r="E75" s="2"/>
      <c r="F75" s="484"/>
      <c r="G75" s="472"/>
      <c r="H75" s="429"/>
      <c r="I75" s="429"/>
      <c r="J75" s="429"/>
      <c r="K75" s="429"/>
      <c r="L75" s="429"/>
      <c r="M75" s="429"/>
      <c r="N75" s="485">
        <f>SUM(N68:N74)</f>
        <v>513.64915135722708</v>
      </c>
      <c r="O75" s="485">
        <f t="shared" ref="O75:S75" si="22">SUM(O68:O74)</f>
        <v>523.78218027135313</v>
      </c>
      <c r="P75" s="485">
        <f t="shared" si="22"/>
        <v>533.02108956777522</v>
      </c>
      <c r="Q75" s="485">
        <f t="shared" si="22"/>
        <v>542.42296249335948</v>
      </c>
      <c r="R75" s="485">
        <f t="shared" si="22"/>
        <v>551.99067353724513</v>
      </c>
      <c r="S75" s="485">
        <f t="shared" si="22"/>
        <v>561.72714789122108</v>
      </c>
      <c r="T75" s="270"/>
    </row>
    <row r="76" spans="2:20">
      <c r="B76" s="999" t="s">
        <v>39</v>
      </c>
      <c r="N76" s="521">
        <f>(N62*(1+Inputs!$M$29))-N75</f>
        <v>0</v>
      </c>
      <c r="O76" s="521">
        <f>(O62*(1+Inputs!$M$29))-O75</f>
        <v>0</v>
      </c>
      <c r="P76" s="521">
        <f>(P62*(1+Inputs!$M$29))-P75</f>
        <v>0</v>
      </c>
      <c r="Q76" s="521">
        <f>(Q62*(1+Inputs!$M$29))-Q75</f>
        <v>0</v>
      </c>
      <c r="R76" s="521">
        <f>(R62*(1+Inputs!$M$29))-R75</f>
        <v>0</v>
      </c>
      <c r="S76" s="521">
        <f>(S62*(1+Inputs!$M$29))-S75</f>
        <v>0</v>
      </c>
    </row>
    <row r="77" spans="2:20">
      <c r="B77" s="1001"/>
    </row>
    <row r="78" spans="2:20">
      <c r="B78" s="1001"/>
    </row>
    <row r="79" spans="2:20">
      <c r="B79" s="1001"/>
    </row>
    <row r="80" spans="2:20">
      <c r="B80" s="1001"/>
    </row>
    <row r="81" spans="2:2">
      <c r="B81" s="1001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54" orientation="landscape" r:id="rId1"/>
  <headerFooter alignWithMargins="0">
    <oddFooter>&amp;C&amp;P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tabColor theme="1"/>
    <pageSetUpPr fitToPage="1"/>
  </sheetPr>
  <dimension ref="A1:T83"/>
  <sheetViews>
    <sheetView showGridLines="0" zoomScale="85" zoomScaleNormal="85" workbookViewId="0">
      <pane xSplit="1" ySplit="5" topLeftCell="B6" activePane="bottomRight" state="frozen"/>
      <selection activeCell="H46" sqref="H46"/>
      <selection pane="topRight" activeCell="H46" sqref="H46"/>
      <selection pane="bottomLeft" activeCell="H46" sqref="H46"/>
      <selection pane="bottomRight" activeCell="B6" sqref="B6"/>
    </sheetView>
  </sheetViews>
  <sheetFormatPr defaultRowHeight="12.75" outlineLevelCol="1"/>
  <cols>
    <col min="1" max="1" width="9.140625" style="88"/>
    <col min="2" max="2" width="68.7109375" style="88" customWidth="1"/>
    <col min="3" max="3" width="8.42578125" style="88" bestFit="1" customWidth="1"/>
    <col min="4" max="4" width="26.85546875" style="88" bestFit="1" customWidth="1"/>
    <col min="5" max="5" width="6.85546875" style="88" bestFit="1" customWidth="1"/>
    <col min="6" max="6" width="6.85546875" style="160" bestFit="1" customWidth="1"/>
    <col min="7" max="7" width="2" style="160" customWidth="1"/>
    <col min="8" max="8" width="10.42578125" style="106" customWidth="1" outlineLevel="1"/>
    <col min="9" max="9" width="9.140625" style="160" outlineLevel="1"/>
    <col min="10" max="13" width="9.42578125" style="160" customWidth="1" outlineLevel="1"/>
    <col min="14" max="14" width="10.5703125" style="160" bestFit="1" customWidth="1"/>
    <col min="15" max="15" width="10.42578125" style="88" customWidth="1"/>
    <col min="16" max="16" width="12.140625" style="88" customWidth="1"/>
    <col min="17" max="17" width="11" style="88" customWidth="1"/>
    <col min="18" max="18" width="10.85546875" style="88" customWidth="1"/>
    <col min="19" max="19" width="11.42578125" style="88" customWidth="1"/>
    <col min="20" max="257" width="9.140625" style="88"/>
    <col min="258" max="258" width="68.7109375" style="88" customWidth="1"/>
    <col min="259" max="259" width="8.42578125" style="88" bestFit="1" customWidth="1"/>
    <col min="260" max="260" width="11.85546875" style="88" customWidth="1"/>
    <col min="261" max="262" width="6.85546875" style="88" bestFit="1" customWidth="1"/>
    <col min="263" max="263" width="2" style="88" customWidth="1"/>
    <col min="264" max="264" width="10.42578125" style="88" customWidth="1"/>
    <col min="265" max="265" width="9.140625" style="88"/>
    <col min="266" max="269" width="9.42578125" style="88" customWidth="1"/>
    <col min="270" max="270" width="10.5703125" style="88" bestFit="1" customWidth="1"/>
    <col min="271" max="271" width="10.42578125" style="88" customWidth="1"/>
    <col min="272" max="272" width="12.140625" style="88" customWidth="1"/>
    <col min="273" max="273" width="11" style="88" customWidth="1"/>
    <col min="274" max="274" width="10.85546875" style="88" customWidth="1"/>
    <col min="275" max="275" width="11.42578125" style="88" customWidth="1"/>
    <col min="276" max="513" width="9.140625" style="88"/>
    <col min="514" max="514" width="68.7109375" style="88" customWidth="1"/>
    <col min="515" max="515" width="8.42578125" style="88" bestFit="1" customWidth="1"/>
    <col min="516" max="516" width="11.85546875" style="88" customWidth="1"/>
    <col min="517" max="518" width="6.85546875" style="88" bestFit="1" customWidth="1"/>
    <col min="519" max="519" width="2" style="88" customWidth="1"/>
    <col min="520" max="520" width="10.42578125" style="88" customWidth="1"/>
    <col min="521" max="521" width="9.140625" style="88"/>
    <col min="522" max="525" width="9.42578125" style="88" customWidth="1"/>
    <col min="526" max="526" width="10.5703125" style="88" bestFit="1" customWidth="1"/>
    <col min="527" max="527" width="10.42578125" style="88" customWidth="1"/>
    <col min="528" max="528" width="12.140625" style="88" customWidth="1"/>
    <col min="529" max="529" width="11" style="88" customWidth="1"/>
    <col min="530" max="530" width="10.85546875" style="88" customWidth="1"/>
    <col min="531" max="531" width="11.42578125" style="88" customWidth="1"/>
    <col min="532" max="769" width="9.140625" style="88"/>
    <col min="770" max="770" width="68.7109375" style="88" customWidth="1"/>
    <col min="771" max="771" width="8.42578125" style="88" bestFit="1" customWidth="1"/>
    <col min="772" max="772" width="11.85546875" style="88" customWidth="1"/>
    <col min="773" max="774" width="6.85546875" style="88" bestFit="1" customWidth="1"/>
    <col min="775" max="775" width="2" style="88" customWidth="1"/>
    <col min="776" max="776" width="10.42578125" style="88" customWidth="1"/>
    <col min="777" max="777" width="9.140625" style="88"/>
    <col min="778" max="781" width="9.42578125" style="88" customWidth="1"/>
    <col min="782" max="782" width="10.5703125" style="88" bestFit="1" customWidth="1"/>
    <col min="783" max="783" width="10.42578125" style="88" customWidth="1"/>
    <col min="784" max="784" width="12.140625" style="88" customWidth="1"/>
    <col min="785" max="785" width="11" style="88" customWidth="1"/>
    <col min="786" max="786" width="10.85546875" style="88" customWidth="1"/>
    <col min="787" max="787" width="11.42578125" style="88" customWidth="1"/>
    <col min="788" max="1025" width="9.140625" style="88"/>
    <col min="1026" max="1026" width="68.7109375" style="88" customWidth="1"/>
    <col min="1027" max="1027" width="8.42578125" style="88" bestFit="1" customWidth="1"/>
    <col min="1028" max="1028" width="11.85546875" style="88" customWidth="1"/>
    <col min="1029" max="1030" width="6.85546875" style="88" bestFit="1" customWidth="1"/>
    <col min="1031" max="1031" width="2" style="88" customWidth="1"/>
    <col min="1032" max="1032" width="10.42578125" style="88" customWidth="1"/>
    <col min="1033" max="1033" width="9.140625" style="88"/>
    <col min="1034" max="1037" width="9.42578125" style="88" customWidth="1"/>
    <col min="1038" max="1038" width="10.5703125" style="88" bestFit="1" customWidth="1"/>
    <col min="1039" max="1039" width="10.42578125" style="88" customWidth="1"/>
    <col min="1040" max="1040" width="12.140625" style="88" customWidth="1"/>
    <col min="1041" max="1041" width="11" style="88" customWidth="1"/>
    <col min="1042" max="1042" width="10.85546875" style="88" customWidth="1"/>
    <col min="1043" max="1043" width="11.42578125" style="88" customWidth="1"/>
    <col min="1044" max="1281" width="9.140625" style="88"/>
    <col min="1282" max="1282" width="68.7109375" style="88" customWidth="1"/>
    <col min="1283" max="1283" width="8.42578125" style="88" bestFit="1" customWidth="1"/>
    <col min="1284" max="1284" width="11.85546875" style="88" customWidth="1"/>
    <col min="1285" max="1286" width="6.85546875" style="88" bestFit="1" customWidth="1"/>
    <col min="1287" max="1287" width="2" style="88" customWidth="1"/>
    <col min="1288" max="1288" width="10.42578125" style="88" customWidth="1"/>
    <col min="1289" max="1289" width="9.140625" style="88"/>
    <col min="1290" max="1293" width="9.42578125" style="88" customWidth="1"/>
    <col min="1294" max="1294" width="10.5703125" style="88" bestFit="1" customWidth="1"/>
    <col min="1295" max="1295" width="10.42578125" style="88" customWidth="1"/>
    <col min="1296" max="1296" width="12.140625" style="88" customWidth="1"/>
    <col min="1297" max="1297" width="11" style="88" customWidth="1"/>
    <col min="1298" max="1298" width="10.85546875" style="88" customWidth="1"/>
    <col min="1299" max="1299" width="11.42578125" style="88" customWidth="1"/>
    <col min="1300" max="1537" width="9.140625" style="88"/>
    <col min="1538" max="1538" width="68.7109375" style="88" customWidth="1"/>
    <col min="1539" max="1539" width="8.42578125" style="88" bestFit="1" customWidth="1"/>
    <col min="1540" max="1540" width="11.85546875" style="88" customWidth="1"/>
    <col min="1541" max="1542" width="6.85546875" style="88" bestFit="1" customWidth="1"/>
    <col min="1543" max="1543" width="2" style="88" customWidth="1"/>
    <col min="1544" max="1544" width="10.42578125" style="88" customWidth="1"/>
    <col min="1545" max="1545" width="9.140625" style="88"/>
    <col min="1546" max="1549" width="9.42578125" style="88" customWidth="1"/>
    <col min="1550" max="1550" width="10.5703125" style="88" bestFit="1" customWidth="1"/>
    <col min="1551" max="1551" width="10.42578125" style="88" customWidth="1"/>
    <col min="1552" max="1552" width="12.140625" style="88" customWidth="1"/>
    <col min="1553" max="1553" width="11" style="88" customWidth="1"/>
    <col min="1554" max="1554" width="10.85546875" style="88" customWidth="1"/>
    <col min="1555" max="1555" width="11.42578125" style="88" customWidth="1"/>
    <col min="1556" max="1793" width="9.140625" style="88"/>
    <col min="1794" max="1794" width="68.7109375" style="88" customWidth="1"/>
    <col min="1795" max="1795" width="8.42578125" style="88" bestFit="1" customWidth="1"/>
    <col min="1796" max="1796" width="11.85546875" style="88" customWidth="1"/>
    <col min="1797" max="1798" width="6.85546875" style="88" bestFit="1" customWidth="1"/>
    <col min="1799" max="1799" width="2" style="88" customWidth="1"/>
    <col min="1800" max="1800" width="10.42578125" style="88" customWidth="1"/>
    <col min="1801" max="1801" width="9.140625" style="88"/>
    <col min="1802" max="1805" width="9.42578125" style="88" customWidth="1"/>
    <col min="1806" max="1806" width="10.5703125" style="88" bestFit="1" customWidth="1"/>
    <col min="1807" max="1807" width="10.42578125" style="88" customWidth="1"/>
    <col min="1808" max="1808" width="12.140625" style="88" customWidth="1"/>
    <col min="1809" max="1809" width="11" style="88" customWidth="1"/>
    <col min="1810" max="1810" width="10.85546875" style="88" customWidth="1"/>
    <col min="1811" max="1811" width="11.42578125" style="88" customWidth="1"/>
    <col min="1812" max="2049" width="9.140625" style="88"/>
    <col min="2050" max="2050" width="68.7109375" style="88" customWidth="1"/>
    <col min="2051" max="2051" width="8.42578125" style="88" bestFit="1" customWidth="1"/>
    <col min="2052" max="2052" width="11.85546875" style="88" customWidth="1"/>
    <col min="2053" max="2054" width="6.85546875" style="88" bestFit="1" customWidth="1"/>
    <col min="2055" max="2055" width="2" style="88" customWidth="1"/>
    <col min="2056" max="2056" width="10.42578125" style="88" customWidth="1"/>
    <col min="2057" max="2057" width="9.140625" style="88"/>
    <col min="2058" max="2061" width="9.42578125" style="88" customWidth="1"/>
    <col min="2062" max="2062" width="10.5703125" style="88" bestFit="1" customWidth="1"/>
    <col min="2063" max="2063" width="10.42578125" style="88" customWidth="1"/>
    <col min="2064" max="2064" width="12.140625" style="88" customWidth="1"/>
    <col min="2065" max="2065" width="11" style="88" customWidth="1"/>
    <col min="2066" max="2066" width="10.85546875" style="88" customWidth="1"/>
    <col min="2067" max="2067" width="11.42578125" style="88" customWidth="1"/>
    <col min="2068" max="2305" width="9.140625" style="88"/>
    <col min="2306" max="2306" width="68.7109375" style="88" customWidth="1"/>
    <col min="2307" max="2307" width="8.42578125" style="88" bestFit="1" customWidth="1"/>
    <col min="2308" max="2308" width="11.85546875" style="88" customWidth="1"/>
    <col min="2309" max="2310" width="6.85546875" style="88" bestFit="1" customWidth="1"/>
    <col min="2311" max="2311" width="2" style="88" customWidth="1"/>
    <col min="2312" max="2312" width="10.42578125" style="88" customWidth="1"/>
    <col min="2313" max="2313" width="9.140625" style="88"/>
    <col min="2314" max="2317" width="9.42578125" style="88" customWidth="1"/>
    <col min="2318" max="2318" width="10.5703125" style="88" bestFit="1" customWidth="1"/>
    <col min="2319" max="2319" width="10.42578125" style="88" customWidth="1"/>
    <col min="2320" max="2320" width="12.140625" style="88" customWidth="1"/>
    <col min="2321" max="2321" width="11" style="88" customWidth="1"/>
    <col min="2322" max="2322" width="10.85546875" style="88" customWidth="1"/>
    <col min="2323" max="2323" width="11.42578125" style="88" customWidth="1"/>
    <col min="2324" max="2561" width="9.140625" style="88"/>
    <col min="2562" max="2562" width="68.7109375" style="88" customWidth="1"/>
    <col min="2563" max="2563" width="8.42578125" style="88" bestFit="1" customWidth="1"/>
    <col min="2564" max="2564" width="11.85546875" style="88" customWidth="1"/>
    <col min="2565" max="2566" width="6.85546875" style="88" bestFit="1" customWidth="1"/>
    <col min="2567" max="2567" width="2" style="88" customWidth="1"/>
    <col min="2568" max="2568" width="10.42578125" style="88" customWidth="1"/>
    <col min="2569" max="2569" width="9.140625" style="88"/>
    <col min="2570" max="2573" width="9.42578125" style="88" customWidth="1"/>
    <col min="2574" max="2574" width="10.5703125" style="88" bestFit="1" customWidth="1"/>
    <col min="2575" max="2575" width="10.42578125" style="88" customWidth="1"/>
    <col min="2576" max="2576" width="12.140625" style="88" customWidth="1"/>
    <col min="2577" max="2577" width="11" style="88" customWidth="1"/>
    <col min="2578" max="2578" width="10.85546875" style="88" customWidth="1"/>
    <col min="2579" max="2579" width="11.42578125" style="88" customWidth="1"/>
    <col min="2580" max="2817" width="9.140625" style="88"/>
    <col min="2818" max="2818" width="68.7109375" style="88" customWidth="1"/>
    <col min="2819" max="2819" width="8.42578125" style="88" bestFit="1" customWidth="1"/>
    <col min="2820" max="2820" width="11.85546875" style="88" customWidth="1"/>
    <col min="2821" max="2822" width="6.85546875" style="88" bestFit="1" customWidth="1"/>
    <col min="2823" max="2823" width="2" style="88" customWidth="1"/>
    <col min="2824" max="2824" width="10.42578125" style="88" customWidth="1"/>
    <col min="2825" max="2825" width="9.140625" style="88"/>
    <col min="2826" max="2829" width="9.42578125" style="88" customWidth="1"/>
    <col min="2830" max="2830" width="10.5703125" style="88" bestFit="1" customWidth="1"/>
    <col min="2831" max="2831" width="10.42578125" style="88" customWidth="1"/>
    <col min="2832" max="2832" width="12.140625" style="88" customWidth="1"/>
    <col min="2833" max="2833" width="11" style="88" customWidth="1"/>
    <col min="2834" max="2834" width="10.85546875" style="88" customWidth="1"/>
    <col min="2835" max="2835" width="11.42578125" style="88" customWidth="1"/>
    <col min="2836" max="3073" width="9.140625" style="88"/>
    <col min="3074" max="3074" width="68.7109375" style="88" customWidth="1"/>
    <col min="3075" max="3075" width="8.42578125" style="88" bestFit="1" customWidth="1"/>
    <col min="3076" max="3076" width="11.85546875" style="88" customWidth="1"/>
    <col min="3077" max="3078" width="6.85546875" style="88" bestFit="1" customWidth="1"/>
    <col min="3079" max="3079" width="2" style="88" customWidth="1"/>
    <col min="3080" max="3080" width="10.42578125" style="88" customWidth="1"/>
    <col min="3081" max="3081" width="9.140625" style="88"/>
    <col min="3082" max="3085" width="9.42578125" style="88" customWidth="1"/>
    <col min="3086" max="3086" width="10.5703125" style="88" bestFit="1" customWidth="1"/>
    <col min="3087" max="3087" width="10.42578125" style="88" customWidth="1"/>
    <col min="3088" max="3088" width="12.140625" style="88" customWidth="1"/>
    <col min="3089" max="3089" width="11" style="88" customWidth="1"/>
    <col min="3090" max="3090" width="10.85546875" style="88" customWidth="1"/>
    <col min="3091" max="3091" width="11.42578125" style="88" customWidth="1"/>
    <col min="3092" max="3329" width="9.140625" style="88"/>
    <col min="3330" max="3330" width="68.7109375" style="88" customWidth="1"/>
    <col min="3331" max="3331" width="8.42578125" style="88" bestFit="1" customWidth="1"/>
    <col min="3332" max="3332" width="11.85546875" style="88" customWidth="1"/>
    <col min="3333" max="3334" width="6.85546875" style="88" bestFit="1" customWidth="1"/>
    <col min="3335" max="3335" width="2" style="88" customWidth="1"/>
    <col min="3336" max="3336" width="10.42578125" style="88" customWidth="1"/>
    <col min="3337" max="3337" width="9.140625" style="88"/>
    <col min="3338" max="3341" width="9.42578125" style="88" customWidth="1"/>
    <col min="3342" max="3342" width="10.5703125" style="88" bestFit="1" customWidth="1"/>
    <col min="3343" max="3343" width="10.42578125" style="88" customWidth="1"/>
    <col min="3344" max="3344" width="12.140625" style="88" customWidth="1"/>
    <col min="3345" max="3345" width="11" style="88" customWidth="1"/>
    <col min="3346" max="3346" width="10.85546875" style="88" customWidth="1"/>
    <col min="3347" max="3347" width="11.42578125" style="88" customWidth="1"/>
    <col min="3348" max="3585" width="9.140625" style="88"/>
    <col min="3586" max="3586" width="68.7109375" style="88" customWidth="1"/>
    <col min="3587" max="3587" width="8.42578125" style="88" bestFit="1" customWidth="1"/>
    <col min="3588" max="3588" width="11.85546875" style="88" customWidth="1"/>
    <col min="3589" max="3590" width="6.85546875" style="88" bestFit="1" customWidth="1"/>
    <col min="3591" max="3591" width="2" style="88" customWidth="1"/>
    <col min="3592" max="3592" width="10.42578125" style="88" customWidth="1"/>
    <col min="3593" max="3593" width="9.140625" style="88"/>
    <col min="3594" max="3597" width="9.42578125" style="88" customWidth="1"/>
    <col min="3598" max="3598" width="10.5703125" style="88" bestFit="1" customWidth="1"/>
    <col min="3599" max="3599" width="10.42578125" style="88" customWidth="1"/>
    <col min="3600" max="3600" width="12.140625" style="88" customWidth="1"/>
    <col min="3601" max="3601" width="11" style="88" customWidth="1"/>
    <col min="3602" max="3602" width="10.85546875" style="88" customWidth="1"/>
    <col min="3603" max="3603" width="11.42578125" style="88" customWidth="1"/>
    <col min="3604" max="3841" width="9.140625" style="88"/>
    <col min="3842" max="3842" width="68.7109375" style="88" customWidth="1"/>
    <col min="3843" max="3843" width="8.42578125" style="88" bestFit="1" customWidth="1"/>
    <col min="3844" max="3844" width="11.85546875" style="88" customWidth="1"/>
    <col min="3845" max="3846" width="6.85546875" style="88" bestFit="1" customWidth="1"/>
    <col min="3847" max="3847" width="2" style="88" customWidth="1"/>
    <col min="3848" max="3848" width="10.42578125" style="88" customWidth="1"/>
    <col min="3849" max="3849" width="9.140625" style="88"/>
    <col min="3850" max="3853" width="9.42578125" style="88" customWidth="1"/>
    <col min="3854" max="3854" width="10.5703125" style="88" bestFit="1" customWidth="1"/>
    <col min="3855" max="3855" width="10.42578125" style="88" customWidth="1"/>
    <col min="3856" max="3856" width="12.140625" style="88" customWidth="1"/>
    <col min="3857" max="3857" width="11" style="88" customWidth="1"/>
    <col min="3858" max="3858" width="10.85546875" style="88" customWidth="1"/>
    <col min="3859" max="3859" width="11.42578125" style="88" customWidth="1"/>
    <col min="3860" max="4097" width="9.140625" style="88"/>
    <col min="4098" max="4098" width="68.7109375" style="88" customWidth="1"/>
    <col min="4099" max="4099" width="8.42578125" style="88" bestFit="1" customWidth="1"/>
    <col min="4100" max="4100" width="11.85546875" style="88" customWidth="1"/>
    <col min="4101" max="4102" width="6.85546875" style="88" bestFit="1" customWidth="1"/>
    <col min="4103" max="4103" width="2" style="88" customWidth="1"/>
    <col min="4104" max="4104" width="10.42578125" style="88" customWidth="1"/>
    <col min="4105" max="4105" width="9.140625" style="88"/>
    <col min="4106" max="4109" width="9.42578125" style="88" customWidth="1"/>
    <col min="4110" max="4110" width="10.5703125" style="88" bestFit="1" customWidth="1"/>
    <col min="4111" max="4111" width="10.42578125" style="88" customWidth="1"/>
    <col min="4112" max="4112" width="12.140625" style="88" customWidth="1"/>
    <col min="4113" max="4113" width="11" style="88" customWidth="1"/>
    <col min="4114" max="4114" width="10.85546875" style="88" customWidth="1"/>
    <col min="4115" max="4115" width="11.42578125" style="88" customWidth="1"/>
    <col min="4116" max="4353" width="9.140625" style="88"/>
    <col min="4354" max="4354" width="68.7109375" style="88" customWidth="1"/>
    <col min="4355" max="4355" width="8.42578125" style="88" bestFit="1" customWidth="1"/>
    <col min="4356" max="4356" width="11.85546875" style="88" customWidth="1"/>
    <col min="4357" max="4358" width="6.85546875" style="88" bestFit="1" customWidth="1"/>
    <col min="4359" max="4359" width="2" style="88" customWidth="1"/>
    <col min="4360" max="4360" width="10.42578125" style="88" customWidth="1"/>
    <col min="4361" max="4361" width="9.140625" style="88"/>
    <col min="4362" max="4365" width="9.42578125" style="88" customWidth="1"/>
    <col min="4366" max="4366" width="10.5703125" style="88" bestFit="1" customWidth="1"/>
    <col min="4367" max="4367" width="10.42578125" style="88" customWidth="1"/>
    <col min="4368" max="4368" width="12.140625" style="88" customWidth="1"/>
    <col min="4369" max="4369" width="11" style="88" customWidth="1"/>
    <col min="4370" max="4370" width="10.85546875" style="88" customWidth="1"/>
    <col min="4371" max="4371" width="11.42578125" style="88" customWidth="1"/>
    <col min="4372" max="4609" width="9.140625" style="88"/>
    <col min="4610" max="4610" width="68.7109375" style="88" customWidth="1"/>
    <col min="4611" max="4611" width="8.42578125" style="88" bestFit="1" customWidth="1"/>
    <col min="4612" max="4612" width="11.85546875" style="88" customWidth="1"/>
    <col min="4613" max="4614" width="6.85546875" style="88" bestFit="1" customWidth="1"/>
    <col min="4615" max="4615" width="2" style="88" customWidth="1"/>
    <col min="4616" max="4616" width="10.42578125" style="88" customWidth="1"/>
    <col min="4617" max="4617" width="9.140625" style="88"/>
    <col min="4618" max="4621" width="9.42578125" style="88" customWidth="1"/>
    <col min="4622" max="4622" width="10.5703125" style="88" bestFit="1" customWidth="1"/>
    <col min="4623" max="4623" width="10.42578125" style="88" customWidth="1"/>
    <col min="4624" max="4624" width="12.140625" style="88" customWidth="1"/>
    <col min="4625" max="4625" width="11" style="88" customWidth="1"/>
    <col min="4626" max="4626" width="10.85546875" style="88" customWidth="1"/>
    <col min="4627" max="4627" width="11.42578125" style="88" customWidth="1"/>
    <col min="4628" max="4865" width="9.140625" style="88"/>
    <col min="4866" max="4866" width="68.7109375" style="88" customWidth="1"/>
    <col min="4867" max="4867" width="8.42578125" style="88" bestFit="1" customWidth="1"/>
    <col min="4868" max="4868" width="11.85546875" style="88" customWidth="1"/>
    <col min="4869" max="4870" width="6.85546875" style="88" bestFit="1" customWidth="1"/>
    <col min="4871" max="4871" width="2" style="88" customWidth="1"/>
    <col min="4872" max="4872" width="10.42578125" style="88" customWidth="1"/>
    <col min="4873" max="4873" width="9.140625" style="88"/>
    <col min="4874" max="4877" width="9.42578125" style="88" customWidth="1"/>
    <col min="4878" max="4878" width="10.5703125" style="88" bestFit="1" customWidth="1"/>
    <col min="4879" max="4879" width="10.42578125" style="88" customWidth="1"/>
    <col min="4880" max="4880" width="12.140625" style="88" customWidth="1"/>
    <col min="4881" max="4881" width="11" style="88" customWidth="1"/>
    <col min="4882" max="4882" width="10.85546875" style="88" customWidth="1"/>
    <col min="4883" max="4883" width="11.42578125" style="88" customWidth="1"/>
    <col min="4884" max="5121" width="9.140625" style="88"/>
    <col min="5122" max="5122" width="68.7109375" style="88" customWidth="1"/>
    <col min="5123" max="5123" width="8.42578125" style="88" bestFit="1" customWidth="1"/>
    <col min="5124" max="5124" width="11.85546875" style="88" customWidth="1"/>
    <col min="5125" max="5126" width="6.85546875" style="88" bestFit="1" customWidth="1"/>
    <col min="5127" max="5127" width="2" style="88" customWidth="1"/>
    <col min="5128" max="5128" width="10.42578125" style="88" customWidth="1"/>
    <col min="5129" max="5129" width="9.140625" style="88"/>
    <col min="5130" max="5133" width="9.42578125" style="88" customWidth="1"/>
    <col min="5134" max="5134" width="10.5703125" style="88" bestFit="1" customWidth="1"/>
    <col min="5135" max="5135" width="10.42578125" style="88" customWidth="1"/>
    <col min="5136" max="5136" width="12.140625" style="88" customWidth="1"/>
    <col min="5137" max="5137" width="11" style="88" customWidth="1"/>
    <col min="5138" max="5138" width="10.85546875" style="88" customWidth="1"/>
    <col min="5139" max="5139" width="11.42578125" style="88" customWidth="1"/>
    <col min="5140" max="5377" width="9.140625" style="88"/>
    <col min="5378" max="5378" width="68.7109375" style="88" customWidth="1"/>
    <col min="5379" max="5379" width="8.42578125" style="88" bestFit="1" customWidth="1"/>
    <col min="5380" max="5380" width="11.85546875" style="88" customWidth="1"/>
    <col min="5381" max="5382" width="6.85546875" style="88" bestFit="1" customWidth="1"/>
    <col min="5383" max="5383" width="2" style="88" customWidth="1"/>
    <col min="5384" max="5384" width="10.42578125" style="88" customWidth="1"/>
    <col min="5385" max="5385" width="9.140625" style="88"/>
    <col min="5386" max="5389" width="9.42578125" style="88" customWidth="1"/>
    <col min="5390" max="5390" width="10.5703125" style="88" bestFit="1" customWidth="1"/>
    <col min="5391" max="5391" width="10.42578125" style="88" customWidth="1"/>
    <col min="5392" max="5392" width="12.140625" style="88" customWidth="1"/>
    <col min="5393" max="5393" width="11" style="88" customWidth="1"/>
    <col min="5394" max="5394" width="10.85546875" style="88" customWidth="1"/>
    <col min="5395" max="5395" width="11.42578125" style="88" customWidth="1"/>
    <col min="5396" max="5633" width="9.140625" style="88"/>
    <col min="5634" max="5634" width="68.7109375" style="88" customWidth="1"/>
    <col min="5635" max="5635" width="8.42578125" style="88" bestFit="1" customWidth="1"/>
    <col min="5636" max="5636" width="11.85546875" style="88" customWidth="1"/>
    <col min="5637" max="5638" width="6.85546875" style="88" bestFit="1" customWidth="1"/>
    <col min="5639" max="5639" width="2" style="88" customWidth="1"/>
    <col min="5640" max="5640" width="10.42578125" style="88" customWidth="1"/>
    <col min="5641" max="5641" width="9.140625" style="88"/>
    <col min="5642" max="5645" width="9.42578125" style="88" customWidth="1"/>
    <col min="5646" max="5646" width="10.5703125" style="88" bestFit="1" customWidth="1"/>
    <col min="5647" max="5647" width="10.42578125" style="88" customWidth="1"/>
    <col min="5648" max="5648" width="12.140625" style="88" customWidth="1"/>
    <col min="5649" max="5649" width="11" style="88" customWidth="1"/>
    <col min="5650" max="5650" width="10.85546875" style="88" customWidth="1"/>
    <col min="5651" max="5651" width="11.42578125" style="88" customWidth="1"/>
    <col min="5652" max="5889" width="9.140625" style="88"/>
    <col min="5890" max="5890" width="68.7109375" style="88" customWidth="1"/>
    <col min="5891" max="5891" width="8.42578125" style="88" bestFit="1" customWidth="1"/>
    <col min="5892" max="5892" width="11.85546875" style="88" customWidth="1"/>
    <col min="5893" max="5894" width="6.85546875" style="88" bestFit="1" customWidth="1"/>
    <col min="5895" max="5895" width="2" style="88" customWidth="1"/>
    <col min="5896" max="5896" width="10.42578125" style="88" customWidth="1"/>
    <col min="5897" max="5897" width="9.140625" style="88"/>
    <col min="5898" max="5901" width="9.42578125" style="88" customWidth="1"/>
    <col min="5902" max="5902" width="10.5703125" style="88" bestFit="1" customWidth="1"/>
    <col min="5903" max="5903" width="10.42578125" style="88" customWidth="1"/>
    <col min="5904" max="5904" width="12.140625" style="88" customWidth="1"/>
    <col min="5905" max="5905" width="11" style="88" customWidth="1"/>
    <col min="5906" max="5906" width="10.85546875" style="88" customWidth="1"/>
    <col min="5907" max="5907" width="11.42578125" style="88" customWidth="1"/>
    <col min="5908" max="6145" width="9.140625" style="88"/>
    <col min="6146" max="6146" width="68.7109375" style="88" customWidth="1"/>
    <col min="6147" max="6147" width="8.42578125" style="88" bestFit="1" customWidth="1"/>
    <col min="6148" max="6148" width="11.85546875" style="88" customWidth="1"/>
    <col min="6149" max="6150" width="6.85546875" style="88" bestFit="1" customWidth="1"/>
    <col min="6151" max="6151" width="2" style="88" customWidth="1"/>
    <col min="6152" max="6152" width="10.42578125" style="88" customWidth="1"/>
    <col min="6153" max="6153" width="9.140625" style="88"/>
    <col min="6154" max="6157" width="9.42578125" style="88" customWidth="1"/>
    <col min="6158" max="6158" width="10.5703125" style="88" bestFit="1" customWidth="1"/>
    <col min="6159" max="6159" width="10.42578125" style="88" customWidth="1"/>
    <col min="6160" max="6160" width="12.140625" style="88" customWidth="1"/>
    <col min="6161" max="6161" width="11" style="88" customWidth="1"/>
    <col min="6162" max="6162" width="10.85546875" style="88" customWidth="1"/>
    <col min="6163" max="6163" width="11.42578125" style="88" customWidth="1"/>
    <col min="6164" max="6401" width="9.140625" style="88"/>
    <col min="6402" max="6402" width="68.7109375" style="88" customWidth="1"/>
    <col min="6403" max="6403" width="8.42578125" style="88" bestFit="1" customWidth="1"/>
    <col min="6404" max="6404" width="11.85546875" style="88" customWidth="1"/>
    <col min="6405" max="6406" width="6.85546875" style="88" bestFit="1" customWidth="1"/>
    <col min="6407" max="6407" width="2" style="88" customWidth="1"/>
    <col min="6408" max="6408" width="10.42578125" style="88" customWidth="1"/>
    <col min="6409" max="6409" width="9.140625" style="88"/>
    <col min="6410" max="6413" width="9.42578125" style="88" customWidth="1"/>
    <col min="6414" max="6414" width="10.5703125" style="88" bestFit="1" customWidth="1"/>
    <col min="6415" max="6415" width="10.42578125" style="88" customWidth="1"/>
    <col min="6416" max="6416" width="12.140625" style="88" customWidth="1"/>
    <col min="6417" max="6417" width="11" style="88" customWidth="1"/>
    <col min="6418" max="6418" width="10.85546875" style="88" customWidth="1"/>
    <col min="6419" max="6419" width="11.42578125" style="88" customWidth="1"/>
    <col min="6420" max="6657" width="9.140625" style="88"/>
    <col min="6658" max="6658" width="68.7109375" style="88" customWidth="1"/>
    <col min="6659" max="6659" width="8.42578125" style="88" bestFit="1" customWidth="1"/>
    <col min="6660" max="6660" width="11.85546875" style="88" customWidth="1"/>
    <col min="6661" max="6662" width="6.85546875" style="88" bestFit="1" customWidth="1"/>
    <col min="6663" max="6663" width="2" style="88" customWidth="1"/>
    <col min="6664" max="6664" width="10.42578125" style="88" customWidth="1"/>
    <col min="6665" max="6665" width="9.140625" style="88"/>
    <col min="6666" max="6669" width="9.42578125" style="88" customWidth="1"/>
    <col min="6670" max="6670" width="10.5703125" style="88" bestFit="1" customWidth="1"/>
    <col min="6671" max="6671" width="10.42578125" style="88" customWidth="1"/>
    <col min="6672" max="6672" width="12.140625" style="88" customWidth="1"/>
    <col min="6673" max="6673" width="11" style="88" customWidth="1"/>
    <col min="6674" max="6674" width="10.85546875" style="88" customWidth="1"/>
    <col min="6675" max="6675" width="11.42578125" style="88" customWidth="1"/>
    <col min="6676" max="6913" width="9.140625" style="88"/>
    <col min="6914" max="6914" width="68.7109375" style="88" customWidth="1"/>
    <col min="6915" max="6915" width="8.42578125" style="88" bestFit="1" customWidth="1"/>
    <col min="6916" max="6916" width="11.85546875" style="88" customWidth="1"/>
    <col min="6917" max="6918" width="6.85546875" style="88" bestFit="1" customWidth="1"/>
    <col min="6919" max="6919" width="2" style="88" customWidth="1"/>
    <col min="6920" max="6920" width="10.42578125" style="88" customWidth="1"/>
    <col min="6921" max="6921" width="9.140625" style="88"/>
    <col min="6922" max="6925" width="9.42578125" style="88" customWidth="1"/>
    <col min="6926" max="6926" width="10.5703125" style="88" bestFit="1" customWidth="1"/>
    <col min="6927" max="6927" width="10.42578125" style="88" customWidth="1"/>
    <col min="6928" max="6928" width="12.140625" style="88" customWidth="1"/>
    <col min="6929" max="6929" width="11" style="88" customWidth="1"/>
    <col min="6930" max="6930" width="10.85546875" style="88" customWidth="1"/>
    <col min="6931" max="6931" width="11.42578125" style="88" customWidth="1"/>
    <col min="6932" max="7169" width="9.140625" style="88"/>
    <col min="7170" max="7170" width="68.7109375" style="88" customWidth="1"/>
    <col min="7171" max="7171" width="8.42578125" style="88" bestFit="1" customWidth="1"/>
    <col min="7172" max="7172" width="11.85546875" style="88" customWidth="1"/>
    <col min="7173" max="7174" width="6.85546875" style="88" bestFit="1" customWidth="1"/>
    <col min="7175" max="7175" width="2" style="88" customWidth="1"/>
    <col min="7176" max="7176" width="10.42578125" style="88" customWidth="1"/>
    <col min="7177" max="7177" width="9.140625" style="88"/>
    <col min="7178" max="7181" width="9.42578125" style="88" customWidth="1"/>
    <col min="7182" max="7182" width="10.5703125" style="88" bestFit="1" customWidth="1"/>
    <col min="7183" max="7183" width="10.42578125" style="88" customWidth="1"/>
    <col min="7184" max="7184" width="12.140625" style="88" customWidth="1"/>
    <col min="7185" max="7185" width="11" style="88" customWidth="1"/>
    <col min="7186" max="7186" width="10.85546875" style="88" customWidth="1"/>
    <col min="7187" max="7187" width="11.42578125" style="88" customWidth="1"/>
    <col min="7188" max="7425" width="9.140625" style="88"/>
    <col min="7426" max="7426" width="68.7109375" style="88" customWidth="1"/>
    <col min="7427" max="7427" width="8.42578125" style="88" bestFit="1" customWidth="1"/>
    <col min="7428" max="7428" width="11.85546875" style="88" customWidth="1"/>
    <col min="7429" max="7430" width="6.85546875" style="88" bestFit="1" customWidth="1"/>
    <col min="7431" max="7431" width="2" style="88" customWidth="1"/>
    <col min="7432" max="7432" width="10.42578125" style="88" customWidth="1"/>
    <col min="7433" max="7433" width="9.140625" style="88"/>
    <col min="7434" max="7437" width="9.42578125" style="88" customWidth="1"/>
    <col min="7438" max="7438" width="10.5703125" style="88" bestFit="1" customWidth="1"/>
    <col min="7439" max="7439" width="10.42578125" style="88" customWidth="1"/>
    <col min="7440" max="7440" width="12.140625" style="88" customWidth="1"/>
    <col min="7441" max="7441" width="11" style="88" customWidth="1"/>
    <col min="7442" max="7442" width="10.85546875" style="88" customWidth="1"/>
    <col min="7443" max="7443" width="11.42578125" style="88" customWidth="1"/>
    <col min="7444" max="7681" width="9.140625" style="88"/>
    <col min="7682" max="7682" width="68.7109375" style="88" customWidth="1"/>
    <col min="7683" max="7683" width="8.42578125" style="88" bestFit="1" customWidth="1"/>
    <col min="7684" max="7684" width="11.85546875" style="88" customWidth="1"/>
    <col min="7685" max="7686" width="6.85546875" style="88" bestFit="1" customWidth="1"/>
    <col min="7687" max="7687" width="2" style="88" customWidth="1"/>
    <col min="7688" max="7688" width="10.42578125" style="88" customWidth="1"/>
    <col min="7689" max="7689" width="9.140625" style="88"/>
    <col min="7690" max="7693" width="9.42578125" style="88" customWidth="1"/>
    <col min="7694" max="7694" width="10.5703125" style="88" bestFit="1" customWidth="1"/>
    <col min="7695" max="7695" width="10.42578125" style="88" customWidth="1"/>
    <col min="7696" max="7696" width="12.140625" style="88" customWidth="1"/>
    <col min="7697" max="7697" width="11" style="88" customWidth="1"/>
    <col min="7698" max="7698" width="10.85546875" style="88" customWidth="1"/>
    <col min="7699" max="7699" width="11.42578125" style="88" customWidth="1"/>
    <col min="7700" max="7937" width="9.140625" style="88"/>
    <col min="7938" max="7938" width="68.7109375" style="88" customWidth="1"/>
    <col min="7939" max="7939" width="8.42578125" style="88" bestFit="1" customWidth="1"/>
    <col min="7940" max="7940" width="11.85546875" style="88" customWidth="1"/>
    <col min="7941" max="7942" width="6.85546875" style="88" bestFit="1" customWidth="1"/>
    <col min="7943" max="7943" width="2" style="88" customWidth="1"/>
    <col min="7944" max="7944" width="10.42578125" style="88" customWidth="1"/>
    <col min="7945" max="7945" width="9.140625" style="88"/>
    <col min="7946" max="7949" width="9.42578125" style="88" customWidth="1"/>
    <col min="7950" max="7950" width="10.5703125" style="88" bestFit="1" customWidth="1"/>
    <col min="7951" max="7951" width="10.42578125" style="88" customWidth="1"/>
    <col min="7952" max="7952" width="12.140625" style="88" customWidth="1"/>
    <col min="7953" max="7953" width="11" style="88" customWidth="1"/>
    <col min="7954" max="7954" width="10.85546875" style="88" customWidth="1"/>
    <col min="7955" max="7955" width="11.42578125" style="88" customWidth="1"/>
    <col min="7956" max="8193" width="9.140625" style="88"/>
    <col min="8194" max="8194" width="68.7109375" style="88" customWidth="1"/>
    <col min="8195" max="8195" width="8.42578125" style="88" bestFit="1" customWidth="1"/>
    <col min="8196" max="8196" width="11.85546875" style="88" customWidth="1"/>
    <col min="8197" max="8198" width="6.85546875" style="88" bestFit="1" customWidth="1"/>
    <col min="8199" max="8199" width="2" style="88" customWidth="1"/>
    <col min="8200" max="8200" width="10.42578125" style="88" customWidth="1"/>
    <col min="8201" max="8201" width="9.140625" style="88"/>
    <col min="8202" max="8205" width="9.42578125" style="88" customWidth="1"/>
    <col min="8206" max="8206" width="10.5703125" style="88" bestFit="1" customWidth="1"/>
    <col min="8207" max="8207" width="10.42578125" style="88" customWidth="1"/>
    <col min="8208" max="8208" width="12.140625" style="88" customWidth="1"/>
    <col min="8209" max="8209" width="11" style="88" customWidth="1"/>
    <col min="8210" max="8210" width="10.85546875" style="88" customWidth="1"/>
    <col min="8211" max="8211" width="11.42578125" style="88" customWidth="1"/>
    <col min="8212" max="8449" width="9.140625" style="88"/>
    <col min="8450" max="8450" width="68.7109375" style="88" customWidth="1"/>
    <col min="8451" max="8451" width="8.42578125" style="88" bestFit="1" customWidth="1"/>
    <col min="8452" max="8452" width="11.85546875" style="88" customWidth="1"/>
    <col min="8453" max="8454" width="6.85546875" style="88" bestFit="1" customWidth="1"/>
    <col min="8455" max="8455" width="2" style="88" customWidth="1"/>
    <col min="8456" max="8456" width="10.42578125" style="88" customWidth="1"/>
    <col min="8457" max="8457" width="9.140625" style="88"/>
    <col min="8458" max="8461" width="9.42578125" style="88" customWidth="1"/>
    <col min="8462" max="8462" width="10.5703125" style="88" bestFit="1" customWidth="1"/>
    <col min="8463" max="8463" width="10.42578125" style="88" customWidth="1"/>
    <col min="8464" max="8464" width="12.140625" style="88" customWidth="1"/>
    <col min="8465" max="8465" width="11" style="88" customWidth="1"/>
    <col min="8466" max="8466" width="10.85546875" style="88" customWidth="1"/>
    <col min="8467" max="8467" width="11.42578125" style="88" customWidth="1"/>
    <col min="8468" max="8705" width="9.140625" style="88"/>
    <col min="8706" max="8706" width="68.7109375" style="88" customWidth="1"/>
    <col min="8707" max="8707" width="8.42578125" style="88" bestFit="1" customWidth="1"/>
    <col min="8708" max="8708" width="11.85546875" style="88" customWidth="1"/>
    <col min="8709" max="8710" width="6.85546875" style="88" bestFit="1" customWidth="1"/>
    <col min="8711" max="8711" width="2" style="88" customWidth="1"/>
    <col min="8712" max="8712" width="10.42578125" style="88" customWidth="1"/>
    <col min="8713" max="8713" width="9.140625" style="88"/>
    <col min="8714" max="8717" width="9.42578125" style="88" customWidth="1"/>
    <col min="8718" max="8718" width="10.5703125" style="88" bestFit="1" customWidth="1"/>
    <col min="8719" max="8719" width="10.42578125" style="88" customWidth="1"/>
    <col min="8720" max="8720" width="12.140625" style="88" customWidth="1"/>
    <col min="8721" max="8721" width="11" style="88" customWidth="1"/>
    <col min="8722" max="8722" width="10.85546875" style="88" customWidth="1"/>
    <col min="8723" max="8723" width="11.42578125" style="88" customWidth="1"/>
    <col min="8724" max="8961" width="9.140625" style="88"/>
    <col min="8962" max="8962" width="68.7109375" style="88" customWidth="1"/>
    <col min="8963" max="8963" width="8.42578125" style="88" bestFit="1" customWidth="1"/>
    <col min="8964" max="8964" width="11.85546875" style="88" customWidth="1"/>
    <col min="8965" max="8966" width="6.85546875" style="88" bestFit="1" customWidth="1"/>
    <col min="8967" max="8967" width="2" style="88" customWidth="1"/>
    <col min="8968" max="8968" width="10.42578125" style="88" customWidth="1"/>
    <col min="8969" max="8969" width="9.140625" style="88"/>
    <col min="8970" max="8973" width="9.42578125" style="88" customWidth="1"/>
    <col min="8974" max="8974" width="10.5703125" style="88" bestFit="1" customWidth="1"/>
    <col min="8975" max="8975" width="10.42578125" style="88" customWidth="1"/>
    <col min="8976" max="8976" width="12.140625" style="88" customWidth="1"/>
    <col min="8977" max="8977" width="11" style="88" customWidth="1"/>
    <col min="8978" max="8978" width="10.85546875" style="88" customWidth="1"/>
    <col min="8979" max="8979" width="11.42578125" style="88" customWidth="1"/>
    <col min="8980" max="9217" width="9.140625" style="88"/>
    <col min="9218" max="9218" width="68.7109375" style="88" customWidth="1"/>
    <col min="9219" max="9219" width="8.42578125" style="88" bestFit="1" customWidth="1"/>
    <col min="9220" max="9220" width="11.85546875" style="88" customWidth="1"/>
    <col min="9221" max="9222" width="6.85546875" style="88" bestFit="1" customWidth="1"/>
    <col min="9223" max="9223" width="2" style="88" customWidth="1"/>
    <col min="9224" max="9224" width="10.42578125" style="88" customWidth="1"/>
    <col min="9225" max="9225" width="9.140625" style="88"/>
    <col min="9226" max="9229" width="9.42578125" style="88" customWidth="1"/>
    <col min="9230" max="9230" width="10.5703125" style="88" bestFit="1" customWidth="1"/>
    <col min="9231" max="9231" width="10.42578125" style="88" customWidth="1"/>
    <col min="9232" max="9232" width="12.140625" style="88" customWidth="1"/>
    <col min="9233" max="9233" width="11" style="88" customWidth="1"/>
    <col min="9234" max="9234" width="10.85546875" style="88" customWidth="1"/>
    <col min="9235" max="9235" width="11.42578125" style="88" customWidth="1"/>
    <col min="9236" max="9473" width="9.140625" style="88"/>
    <col min="9474" max="9474" width="68.7109375" style="88" customWidth="1"/>
    <col min="9475" max="9475" width="8.42578125" style="88" bestFit="1" customWidth="1"/>
    <col min="9476" max="9476" width="11.85546875" style="88" customWidth="1"/>
    <col min="9477" max="9478" width="6.85546875" style="88" bestFit="1" customWidth="1"/>
    <col min="9479" max="9479" width="2" style="88" customWidth="1"/>
    <col min="9480" max="9480" width="10.42578125" style="88" customWidth="1"/>
    <col min="9481" max="9481" width="9.140625" style="88"/>
    <col min="9482" max="9485" width="9.42578125" style="88" customWidth="1"/>
    <col min="9486" max="9486" width="10.5703125" style="88" bestFit="1" customWidth="1"/>
    <col min="9487" max="9487" width="10.42578125" style="88" customWidth="1"/>
    <col min="9488" max="9488" width="12.140625" style="88" customWidth="1"/>
    <col min="9489" max="9489" width="11" style="88" customWidth="1"/>
    <col min="9490" max="9490" width="10.85546875" style="88" customWidth="1"/>
    <col min="9491" max="9491" width="11.42578125" style="88" customWidth="1"/>
    <col min="9492" max="9729" width="9.140625" style="88"/>
    <col min="9730" max="9730" width="68.7109375" style="88" customWidth="1"/>
    <col min="9731" max="9731" width="8.42578125" style="88" bestFit="1" customWidth="1"/>
    <col min="9732" max="9732" width="11.85546875" style="88" customWidth="1"/>
    <col min="9733" max="9734" width="6.85546875" style="88" bestFit="1" customWidth="1"/>
    <col min="9735" max="9735" width="2" style="88" customWidth="1"/>
    <col min="9736" max="9736" width="10.42578125" style="88" customWidth="1"/>
    <col min="9737" max="9737" width="9.140625" style="88"/>
    <col min="9738" max="9741" width="9.42578125" style="88" customWidth="1"/>
    <col min="9742" max="9742" width="10.5703125" style="88" bestFit="1" customWidth="1"/>
    <col min="9743" max="9743" width="10.42578125" style="88" customWidth="1"/>
    <col min="9744" max="9744" width="12.140625" style="88" customWidth="1"/>
    <col min="9745" max="9745" width="11" style="88" customWidth="1"/>
    <col min="9746" max="9746" width="10.85546875" style="88" customWidth="1"/>
    <col min="9747" max="9747" width="11.42578125" style="88" customWidth="1"/>
    <col min="9748" max="9985" width="9.140625" style="88"/>
    <col min="9986" max="9986" width="68.7109375" style="88" customWidth="1"/>
    <col min="9987" max="9987" width="8.42578125" style="88" bestFit="1" customWidth="1"/>
    <col min="9988" max="9988" width="11.85546875" style="88" customWidth="1"/>
    <col min="9989" max="9990" width="6.85546875" style="88" bestFit="1" customWidth="1"/>
    <col min="9991" max="9991" width="2" style="88" customWidth="1"/>
    <col min="9992" max="9992" width="10.42578125" style="88" customWidth="1"/>
    <col min="9993" max="9993" width="9.140625" style="88"/>
    <col min="9994" max="9997" width="9.42578125" style="88" customWidth="1"/>
    <col min="9998" max="9998" width="10.5703125" style="88" bestFit="1" customWidth="1"/>
    <col min="9999" max="9999" width="10.42578125" style="88" customWidth="1"/>
    <col min="10000" max="10000" width="12.140625" style="88" customWidth="1"/>
    <col min="10001" max="10001" width="11" style="88" customWidth="1"/>
    <col min="10002" max="10002" width="10.85546875" style="88" customWidth="1"/>
    <col min="10003" max="10003" width="11.42578125" style="88" customWidth="1"/>
    <col min="10004" max="10241" width="9.140625" style="88"/>
    <col min="10242" max="10242" width="68.7109375" style="88" customWidth="1"/>
    <col min="10243" max="10243" width="8.42578125" style="88" bestFit="1" customWidth="1"/>
    <col min="10244" max="10244" width="11.85546875" style="88" customWidth="1"/>
    <col min="10245" max="10246" width="6.85546875" style="88" bestFit="1" customWidth="1"/>
    <col min="10247" max="10247" width="2" style="88" customWidth="1"/>
    <col min="10248" max="10248" width="10.42578125" style="88" customWidth="1"/>
    <col min="10249" max="10249" width="9.140625" style="88"/>
    <col min="10250" max="10253" width="9.42578125" style="88" customWidth="1"/>
    <col min="10254" max="10254" width="10.5703125" style="88" bestFit="1" customWidth="1"/>
    <col min="10255" max="10255" width="10.42578125" style="88" customWidth="1"/>
    <col min="10256" max="10256" width="12.140625" style="88" customWidth="1"/>
    <col min="10257" max="10257" width="11" style="88" customWidth="1"/>
    <col min="10258" max="10258" width="10.85546875" style="88" customWidth="1"/>
    <col min="10259" max="10259" width="11.42578125" style="88" customWidth="1"/>
    <col min="10260" max="10497" width="9.140625" style="88"/>
    <col min="10498" max="10498" width="68.7109375" style="88" customWidth="1"/>
    <col min="10499" max="10499" width="8.42578125" style="88" bestFit="1" customWidth="1"/>
    <col min="10500" max="10500" width="11.85546875" style="88" customWidth="1"/>
    <col min="10501" max="10502" width="6.85546875" style="88" bestFit="1" customWidth="1"/>
    <col min="10503" max="10503" width="2" style="88" customWidth="1"/>
    <col min="10504" max="10504" width="10.42578125" style="88" customWidth="1"/>
    <col min="10505" max="10505" width="9.140625" style="88"/>
    <col min="10506" max="10509" width="9.42578125" style="88" customWidth="1"/>
    <col min="10510" max="10510" width="10.5703125" style="88" bestFit="1" customWidth="1"/>
    <col min="10511" max="10511" width="10.42578125" style="88" customWidth="1"/>
    <col min="10512" max="10512" width="12.140625" style="88" customWidth="1"/>
    <col min="10513" max="10513" width="11" style="88" customWidth="1"/>
    <col min="10514" max="10514" width="10.85546875" style="88" customWidth="1"/>
    <col min="10515" max="10515" width="11.42578125" style="88" customWidth="1"/>
    <col min="10516" max="10753" width="9.140625" style="88"/>
    <col min="10754" max="10754" width="68.7109375" style="88" customWidth="1"/>
    <col min="10755" max="10755" width="8.42578125" style="88" bestFit="1" customWidth="1"/>
    <col min="10756" max="10756" width="11.85546875" style="88" customWidth="1"/>
    <col min="10757" max="10758" width="6.85546875" style="88" bestFit="1" customWidth="1"/>
    <col min="10759" max="10759" width="2" style="88" customWidth="1"/>
    <col min="10760" max="10760" width="10.42578125" style="88" customWidth="1"/>
    <col min="10761" max="10761" width="9.140625" style="88"/>
    <col min="10762" max="10765" width="9.42578125" style="88" customWidth="1"/>
    <col min="10766" max="10766" width="10.5703125" style="88" bestFit="1" customWidth="1"/>
    <col min="10767" max="10767" width="10.42578125" style="88" customWidth="1"/>
    <col min="10768" max="10768" width="12.140625" style="88" customWidth="1"/>
    <col min="10769" max="10769" width="11" style="88" customWidth="1"/>
    <col min="10770" max="10770" width="10.85546875" style="88" customWidth="1"/>
    <col min="10771" max="10771" width="11.42578125" style="88" customWidth="1"/>
    <col min="10772" max="11009" width="9.140625" style="88"/>
    <col min="11010" max="11010" width="68.7109375" style="88" customWidth="1"/>
    <col min="11011" max="11011" width="8.42578125" style="88" bestFit="1" customWidth="1"/>
    <col min="11012" max="11012" width="11.85546875" style="88" customWidth="1"/>
    <col min="11013" max="11014" width="6.85546875" style="88" bestFit="1" customWidth="1"/>
    <col min="11015" max="11015" width="2" style="88" customWidth="1"/>
    <col min="11016" max="11016" width="10.42578125" style="88" customWidth="1"/>
    <col min="11017" max="11017" width="9.140625" style="88"/>
    <col min="11018" max="11021" width="9.42578125" style="88" customWidth="1"/>
    <col min="11022" max="11022" width="10.5703125" style="88" bestFit="1" customWidth="1"/>
    <col min="11023" max="11023" width="10.42578125" style="88" customWidth="1"/>
    <col min="11024" max="11024" width="12.140625" style="88" customWidth="1"/>
    <col min="11025" max="11025" width="11" style="88" customWidth="1"/>
    <col min="11026" max="11026" width="10.85546875" style="88" customWidth="1"/>
    <col min="11027" max="11027" width="11.42578125" style="88" customWidth="1"/>
    <col min="11028" max="11265" width="9.140625" style="88"/>
    <col min="11266" max="11266" width="68.7109375" style="88" customWidth="1"/>
    <col min="11267" max="11267" width="8.42578125" style="88" bestFit="1" customWidth="1"/>
    <col min="11268" max="11268" width="11.85546875" style="88" customWidth="1"/>
    <col min="11269" max="11270" width="6.85546875" style="88" bestFit="1" customWidth="1"/>
    <col min="11271" max="11271" width="2" style="88" customWidth="1"/>
    <col min="11272" max="11272" width="10.42578125" style="88" customWidth="1"/>
    <col min="11273" max="11273" width="9.140625" style="88"/>
    <col min="11274" max="11277" width="9.42578125" style="88" customWidth="1"/>
    <col min="11278" max="11278" width="10.5703125" style="88" bestFit="1" customWidth="1"/>
    <col min="11279" max="11279" width="10.42578125" style="88" customWidth="1"/>
    <col min="11280" max="11280" width="12.140625" style="88" customWidth="1"/>
    <col min="11281" max="11281" width="11" style="88" customWidth="1"/>
    <col min="11282" max="11282" width="10.85546875" style="88" customWidth="1"/>
    <col min="11283" max="11283" width="11.42578125" style="88" customWidth="1"/>
    <col min="11284" max="11521" width="9.140625" style="88"/>
    <col min="11522" max="11522" width="68.7109375" style="88" customWidth="1"/>
    <col min="11523" max="11523" width="8.42578125" style="88" bestFit="1" customWidth="1"/>
    <col min="11524" max="11524" width="11.85546875" style="88" customWidth="1"/>
    <col min="11525" max="11526" width="6.85546875" style="88" bestFit="1" customWidth="1"/>
    <col min="11527" max="11527" width="2" style="88" customWidth="1"/>
    <col min="11528" max="11528" width="10.42578125" style="88" customWidth="1"/>
    <col min="11529" max="11529" width="9.140625" style="88"/>
    <col min="11530" max="11533" width="9.42578125" style="88" customWidth="1"/>
    <col min="11534" max="11534" width="10.5703125" style="88" bestFit="1" customWidth="1"/>
    <col min="11535" max="11535" width="10.42578125" style="88" customWidth="1"/>
    <col min="11536" max="11536" width="12.140625" style="88" customWidth="1"/>
    <col min="11537" max="11537" width="11" style="88" customWidth="1"/>
    <col min="11538" max="11538" width="10.85546875" style="88" customWidth="1"/>
    <col min="11539" max="11539" width="11.42578125" style="88" customWidth="1"/>
    <col min="11540" max="11777" width="9.140625" style="88"/>
    <col min="11778" max="11778" width="68.7109375" style="88" customWidth="1"/>
    <col min="11779" max="11779" width="8.42578125" style="88" bestFit="1" customWidth="1"/>
    <col min="11780" max="11780" width="11.85546875" style="88" customWidth="1"/>
    <col min="11781" max="11782" width="6.85546875" style="88" bestFit="1" customWidth="1"/>
    <col min="11783" max="11783" width="2" style="88" customWidth="1"/>
    <col min="11784" max="11784" width="10.42578125" style="88" customWidth="1"/>
    <col min="11785" max="11785" width="9.140625" style="88"/>
    <col min="11786" max="11789" width="9.42578125" style="88" customWidth="1"/>
    <col min="11790" max="11790" width="10.5703125" style="88" bestFit="1" customWidth="1"/>
    <col min="11791" max="11791" width="10.42578125" style="88" customWidth="1"/>
    <col min="11792" max="11792" width="12.140625" style="88" customWidth="1"/>
    <col min="11793" max="11793" width="11" style="88" customWidth="1"/>
    <col min="11794" max="11794" width="10.85546875" style="88" customWidth="1"/>
    <col min="11795" max="11795" width="11.42578125" style="88" customWidth="1"/>
    <col min="11796" max="12033" width="9.140625" style="88"/>
    <col min="12034" max="12034" width="68.7109375" style="88" customWidth="1"/>
    <col min="12035" max="12035" width="8.42578125" style="88" bestFit="1" customWidth="1"/>
    <col min="12036" max="12036" width="11.85546875" style="88" customWidth="1"/>
    <col min="12037" max="12038" width="6.85546875" style="88" bestFit="1" customWidth="1"/>
    <col min="12039" max="12039" width="2" style="88" customWidth="1"/>
    <col min="12040" max="12040" width="10.42578125" style="88" customWidth="1"/>
    <col min="12041" max="12041" width="9.140625" style="88"/>
    <col min="12042" max="12045" width="9.42578125" style="88" customWidth="1"/>
    <col min="12046" max="12046" width="10.5703125" style="88" bestFit="1" customWidth="1"/>
    <col min="12047" max="12047" width="10.42578125" style="88" customWidth="1"/>
    <col min="12048" max="12048" width="12.140625" style="88" customWidth="1"/>
    <col min="12049" max="12049" width="11" style="88" customWidth="1"/>
    <col min="12050" max="12050" width="10.85546875" style="88" customWidth="1"/>
    <col min="12051" max="12051" width="11.42578125" style="88" customWidth="1"/>
    <col min="12052" max="12289" width="9.140625" style="88"/>
    <col min="12290" max="12290" width="68.7109375" style="88" customWidth="1"/>
    <col min="12291" max="12291" width="8.42578125" style="88" bestFit="1" customWidth="1"/>
    <col min="12292" max="12292" width="11.85546875" style="88" customWidth="1"/>
    <col min="12293" max="12294" width="6.85546875" style="88" bestFit="1" customWidth="1"/>
    <col min="12295" max="12295" width="2" style="88" customWidth="1"/>
    <col min="12296" max="12296" width="10.42578125" style="88" customWidth="1"/>
    <col min="12297" max="12297" width="9.140625" style="88"/>
    <col min="12298" max="12301" width="9.42578125" style="88" customWidth="1"/>
    <col min="12302" max="12302" width="10.5703125" style="88" bestFit="1" customWidth="1"/>
    <col min="12303" max="12303" width="10.42578125" style="88" customWidth="1"/>
    <col min="12304" max="12304" width="12.140625" style="88" customWidth="1"/>
    <col min="12305" max="12305" width="11" style="88" customWidth="1"/>
    <col min="12306" max="12306" width="10.85546875" style="88" customWidth="1"/>
    <col min="12307" max="12307" width="11.42578125" style="88" customWidth="1"/>
    <col min="12308" max="12545" width="9.140625" style="88"/>
    <col min="12546" max="12546" width="68.7109375" style="88" customWidth="1"/>
    <col min="12547" max="12547" width="8.42578125" style="88" bestFit="1" customWidth="1"/>
    <col min="12548" max="12548" width="11.85546875" style="88" customWidth="1"/>
    <col min="12549" max="12550" width="6.85546875" style="88" bestFit="1" customWidth="1"/>
    <col min="12551" max="12551" width="2" style="88" customWidth="1"/>
    <col min="12552" max="12552" width="10.42578125" style="88" customWidth="1"/>
    <col min="12553" max="12553" width="9.140625" style="88"/>
    <col min="12554" max="12557" width="9.42578125" style="88" customWidth="1"/>
    <col min="12558" max="12558" width="10.5703125" style="88" bestFit="1" customWidth="1"/>
    <col min="12559" max="12559" width="10.42578125" style="88" customWidth="1"/>
    <col min="12560" max="12560" width="12.140625" style="88" customWidth="1"/>
    <col min="12561" max="12561" width="11" style="88" customWidth="1"/>
    <col min="12562" max="12562" width="10.85546875" style="88" customWidth="1"/>
    <col min="12563" max="12563" width="11.42578125" style="88" customWidth="1"/>
    <col min="12564" max="12801" width="9.140625" style="88"/>
    <col min="12802" max="12802" width="68.7109375" style="88" customWidth="1"/>
    <col min="12803" max="12803" width="8.42578125" style="88" bestFit="1" customWidth="1"/>
    <col min="12804" max="12804" width="11.85546875" style="88" customWidth="1"/>
    <col min="12805" max="12806" width="6.85546875" style="88" bestFit="1" customWidth="1"/>
    <col min="12807" max="12807" width="2" style="88" customWidth="1"/>
    <col min="12808" max="12808" width="10.42578125" style="88" customWidth="1"/>
    <col min="12809" max="12809" width="9.140625" style="88"/>
    <col min="12810" max="12813" width="9.42578125" style="88" customWidth="1"/>
    <col min="12814" max="12814" width="10.5703125" style="88" bestFit="1" customWidth="1"/>
    <col min="12815" max="12815" width="10.42578125" style="88" customWidth="1"/>
    <col min="12816" max="12816" width="12.140625" style="88" customWidth="1"/>
    <col min="12817" max="12817" width="11" style="88" customWidth="1"/>
    <col min="12818" max="12818" width="10.85546875" style="88" customWidth="1"/>
    <col min="12819" max="12819" width="11.42578125" style="88" customWidth="1"/>
    <col min="12820" max="13057" width="9.140625" style="88"/>
    <col min="13058" max="13058" width="68.7109375" style="88" customWidth="1"/>
    <col min="13059" max="13059" width="8.42578125" style="88" bestFit="1" customWidth="1"/>
    <col min="13060" max="13060" width="11.85546875" style="88" customWidth="1"/>
    <col min="13061" max="13062" width="6.85546875" style="88" bestFit="1" customWidth="1"/>
    <col min="13063" max="13063" width="2" style="88" customWidth="1"/>
    <col min="13064" max="13064" width="10.42578125" style="88" customWidth="1"/>
    <col min="13065" max="13065" width="9.140625" style="88"/>
    <col min="13066" max="13069" width="9.42578125" style="88" customWidth="1"/>
    <col min="13070" max="13070" width="10.5703125" style="88" bestFit="1" customWidth="1"/>
    <col min="13071" max="13071" width="10.42578125" style="88" customWidth="1"/>
    <col min="13072" max="13072" width="12.140625" style="88" customWidth="1"/>
    <col min="13073" max="13073" width="11" style="88" customWidth="1"/>
    <col min="13074" max="13074" width="10.85546875" style="88" customWidth="1"/>
    <col min="13075" max="13075" width="11.42578125" style="88" customWidth="1"/>
    <col min="13076" max="13313" width="9.140625" style="88"/>
    <col min="13314" max="13314" width="68.7109375" style="88" customWidth="1"/>
    <col min="13315" max="13315" width="8.42578125" style="88" bestFit="1" customWidth="1"/>
    <col min="13316" max="13316" width="11.85546875" style="88" customWidth="1"/>
    <col min="13317" max="13318" width="6.85546875" style="88" bestFit="1" customWidth="1"/>
    <col min="13319" max="13319" width="2" style="88" customWidth="1"/>
    <col min="13320" max="13320" width="10.42578125" style="88" customWidth="1"/>
    <col min="13321" max="13321" width="9.140625" style="88"/>
    <col min="13322" max="13325" width="9.42578125" style="88" customWidth="1"/>
    <col min="13326" max="13326" width="10.5703125" style="88" bestFit="1" customWidth="1"/>
    <col min="13327" max="13327" width="10.42578125" style="88" customWidth="1"/>
    <col min="13328" max="13328" width="12.140625" style="88" customWidth="1"/>
    <col min="13329" max="13329" width="11" style="88" customWidth="1"/>
    <col min="13330" max="13330" width="10.85546875" style="88" customWidth="1"/>
    <col min="13331" max="13331" width="11.42578125" style="88" customWidth="1"/>
    <col min="13332" max="13569" width="9.140625" style="88"/>
    <col min="13570" max="13570" width="68.7109375" style="88" customWidth="1"/>
    <col min="13571" max="13571" width="8.42578125" style="88" bestFit="1" customWidth="1"/>
    <col min="13572" max="13572" width="11.85546875" style="88" customWidth="1"/>
    <col min="13573" max="13574" width="6.85546875" style="88" bestFit="1" customWidth="1"/>
    <col min="13575" max="13575" width="2" style="88" customWidth="1"/>
    <col min="13576" max="13576" width="10.42578125" style="88" customWidth="1"/>
    <col min="13577" max="13577" width="9.140625" style="88"/>
    <col min="13578" max="13581" width="9.42578125" style="88" customWidth="1"/>
    <col min="13582" max="13582" width="10.5703125" style="88" bestFit="1" customWidth="1"/>
    <col min="13583" max="13583" width="10.42578125" style="88" customWidth="1"/>
    <col min="13584" max="13584" width="12.140625" style="88" customWidth="1"/>
    <col min="13585" max="13585" width="11" style="88" customWidth="1"/>
    <col min="13586" max="13586" width="10.85546875" style="88" customWidth="1"/>
    <col min="13587" max="13587" width="11.42578125" style="88" customWidth="1"/>
    <col min="13588" max="13825" width="9.140625" style="88"/>
    <col min="13826" max="13826" width="68.7109375" style="88" customWidth="1"/>
    <col min="13827" max="13827" width="8.42578125" style="88" bestFit="1" customWidth="1"/>
    <col min="13828" max="13828" width="11.85546875" style="88" customWidth="1"/>
    <col min="13829" max="13830" width="6.85546875" style="88" bestFit="1" customWidth="1"/>
    <col min="13831" max="13831" width="2" style="88" customWidth="1"/>
    <col min="13832" max="13832" width="10.42578125" style="88" customWidth="1"/>
    <col min="13833" max="13833" width="9.140625" style="88"/>
    <col min="13834" max="13837" width="9.42578125" style="88" customWidth="1"/>
    <col min="13838" max="13838" width="10.5703125" style="88" bestFit="1" customWidth="1"/>
    <col min="13839" max="13839" width="10.42578125" style="88" customWidth="1"/>
    <col min="13840" max="13840" width="12.140625" style="88" customWidth="1"/>
    <col min="13841" max="13841" width="11" style="88" customWidth="1"/>
    <col min="13842" max="13842" width="10.85546875" style="88" customWidth="1"/>
    <col min="13843" max="13843" width="11.42578125" style="88" customWidth="1"/>
    <col min="13844" max="14081" width="9.140625" style="88"/>
    <col min="14082" max="14082" width="68.7109375" style="88" customWidth="1"/>
    <col min="14083" max="14083" width="8.42578125" style="88" bestFit="1" customWidth="1"/>
    <col min="14084" max="14084" width="11.85546875" style="88" customWidth="1"/>
    <col min="14085" max="14086" width="6.85546875" style="88" bestFit="1" customWidth="1"/>
    <col min="14087" max="14087" width="2" style="88" customWidth="1"/>
    <col min="14088" max="14088" width="10.42578125" style="88" customWidth="1"/>
    <col min="14089" max="14089" width="9.140625" style="88"/>
    <col min="14090" max="14093" width="9.42578125" style="88" customWidth="1"/>
    <col min="14094" max="14094" width="10.5703125" style="88" bestFit="1" customWidth="1"/>
    <col min="14095" max="14095" width="10.42578125" style="88" customWidth="1"/>
    <col min="14096" max="14096" width="12.140625" style="88" customWidth="1"/>
    <col min="14097" max="14097" width="11" style="88" customWidth="1"/>
    <col min="14098" max="14098" width="10.85546875" style="88" customWidth="1"/>
    <col min="14099" max="14099" width="11.42578125" style="88" customWidth="1"/>
    <col min="14100" max="14337" width="9.140625" style="88"/>
    <col min="14338" max="14338" width="68.7109375" style="88" customWidth="1"/>
    <col min="14339" max="14339" width="8.42578125" style="88" bestFit="1" customWidth="1"/>
    <col min="14340" max="14340" width="11.85546875" style="88" customWidth="1"/>
    <col min="14341" max="14342" width="6.85546875" style="88" bestFit="1" customWidth="1"/>
    <col min="14343" max="14343" width="2" style="88" customWidth="1"/>
    <col min="14344" max="14344" width="10.42578125" style="88" customWidth="1"/>
    <col min="14345" max="14345" width="9.140625" style="88"/>
    <col min="14346" max="14349" width="9.42578125" style="88" customWidth="1"/>
    <col min="14350" max="14350" width="10.5703125" style="88" bestFit="1" customWidth="1"/>
    <col min="14351" max="14351" width="10.42578125" style="88" customWidth="1"/>
    <col min="14352" max="14352" width="12.140625" style="88" customWidth="1"/>
    <col min="14353" max="14353" width="11" style="88" customWidth="1"/>
    <col min="14354" max="14354" width="10.85546875" style="88" customWidth="1"/>
    <col min="14355" max="14355" width="11.42578125" style="88" customWidth="1"/>
    <col min="14356" max="14593" width="9.140625" style="88"/>
    <col min="14594" max="14594" width="68.7109375" style="88" customWidth="1"/>
    <col min="14595" max="14595" width="8.42578125" style="88" bestFit="1" customWidth="1"/>
    <col min="14596" max="14596" width="11.85546875" style="88" customWidth="1"/>
    <col min="14597" max="14598" width="6.85546875" style="88" bestFit="1" customWidth="1"/>
    <col min="14599" max="14599" width="2" style="88" customWidth="1"/>
    <col min="14600" max="14600" width="10.42578125" style="88" customWidth="1"/>
    <col min="14601" max="14601" width="9.140625" style="88"/>
    <col min="14602" max="14605" width="9.42578125" style="88" customWidth="1"/>
    <col min="14606" max="14606" width="10.5703125" style="88" bestFit="1" customWidth="1"/>
    <col min="14607" max="14607" width="10.42578125" style="88" customWidth="1"/>
    <col min="14608" max="14608" width="12.140625" style="88" customWidth="1"/>
    <col min="14609" max="14609" width="11" style="88" customWidth="1"/>
    <col min="14610" max="14610" width="10.85546875" style="88" customWidth="1"/>
    <col min="14611" max="14611" width="11.42578125" style="88" customWidth="1"/>
    <col min="14612" max="14849" width="9.140625" style="88"/>
    <col min="14850" max="14850" width="68.7109375" style="88" customWidth="1"/>
    <col min="14851" max="14851" width="8.42578125" style="88" bestFit="1" customWidth="1"/>
    <col min="14852" max="14852" width="11.85546875" style="88" customWidth="1"/>
    <col min="14853" max="14854" width="6.85546875" style="88" bestFit="1" customWidth="1"/>
    <col min="14855" max="14855" width="2" style="88" customWidth="1"/>
    <col min="14856" max="14856" width="10.42578125" style="88" customWidth="1"/>
    <col min="14857" max="14857" width="9.140625" style="88"/>
    <col min="14858" max="14861" width="9.42578125" style="88" customWidth="1"/>
    <col min="14862" max="14862" width="10.5703125" style="88" bestFit="1" customWidth="1"/>
    <col min="14863" max="14863" width="10.42578125" style="88" customWidth="1"/>
    <col min="14864" max="14864" width="12.140625" style="88" customWidth="1"/>
    <col min="14865" max="14865" width="11" style="88" customWidth="1"/>
    <col min="14866" max="14866" width="10.85546875" style="88" customWidth="1"/>
    <col min="14867" max="14867" width="11.42578125" style="88" customWidth="1"/>
    <col min="14868" max="15105" width="9.140625" style="88"/>
    <col min="15106" max="15106" width="68.7109375" style="88" customWidth="1"/>
    <col min="15107" max="15107" width="8.42578125" style="88" bestFit="1" customWidth="1"/>
    <col min="15108" max="15108" width="11.85546875" style="88" customWidth="1"/>
    <col min="15109" max="15110" width="6.85546875" style="88" bestFit="1" customWidth="1"/>
    <col min="15111" max="15111" width="2" style="88" customWidth="1"/>
    <col min="15112" max="15112" width="10.42578125" style="88" customWidth="1"/>
    <col min="15113" max="15113" width="9.140625" style="88"/>
    <col min="15114" max="15117" width="9.42578125" style="88" customWidth="1"/>
    <col min="15118" max="15118" width="10.5703125" style="88" bestFit="1" customWidth="1"/>
    <col min="15119" max="15119" width="10.42578125" style="88" customWidth="1"/>
    <col min="15120" max="15120" width="12.140625" style="88" customWidth="1"/>
    <col min="15121" max="15121" width="11" style="88" customWidth="1"/>
    <col min="15122" max="15122" width="10.85546875" style="88" customWidth="1"/>
    <col min="15123" max="15123" width="11.42578125" style="88" customWidth="1"/>
    <col min="15124" max="15361" width="9.140625" style="88"/>
    <col min="15362" max="15362" width="68.7109375" style="88" customWidth="1"/>
    <col min="15363" max="15363" width="8.42578125" style="88" bestFit="1" customWidth="1"/>
    <col min="15364" max="15364" width="11.85546875" style="88" customWidth="1"/>
    <col min="15365" max="15366" width="6.85546875" style="88" bestFit="1" customWidth="1"/>
    <col min="15367" max="15367" width="2" style="88" customWidth="1"/>
    <col min="15368" max="15368" width="10.42578125" style="88" customWidth="1"/>
    <col min="15369" max="15369" width="9.140625" style="88"/>
    <col min="15370" max="15373" width="9.42578125" style="88" customWidth="1"/>
    <col min="15374" max="15374" width="10.5703125" style="88" bestFit="1" customWidth="1"/>
    <col min="15375" max="15375" width="10.42578125" style="88" customWidth="1"/>
    <col min="15376" max="15376" width="12.140625" style="88" customWidth="1"/>
    <col min="15377" max="15377" width="11" style="88" customWidth="1"/>
    <col min="15378" max="15378" width="10.85546875" style="88" customWidth="1"/>
    <col min="15379" max="15379" width="11.42578125" style="88" customWidth="1"/>
    <col min="15380" max="15617" width="9.140625" style="88"/>
    <col min="15618" max="15618" width="68.7109375" style="88" customWidth="1"/>
    <col min="15619" max="15619" width="8.42578125" style="88" bestFit="1" customWidth="1"/>
    <col min="15620" max="15620" width="11.85546875" style="88" customWidth="1"/>
    <col min="15621" max="15622" width="6.85546875" style="88" bestFit="1" customWidth="1"/>
    <col min="15623" max="15623" width="2" style="88" customWidth="1"/>
    <col min="15624" max="15624" width="10.42578125" style="88" customWidth="1"/>
    <col min="15625" max="15625" width="9.140625" style="88"/>
    <col min="15626" max="15629" width="9.42578125" style="88" customWidth="1"/>
    <col min="15630" max="15630" width="10.5703125" style="88" bestFit="1" customWidth="1"/>
    <col min="15631" max="15631" width="10.42578125" style="88" customWidth="1"/>
    <col min="15632" max="15632" width="12.140625" style="88" customWidth="1"/>
    <col min="15633" max="15633" width="11" style="88" customWidth="1"/>
    <col min="15634" max="15634" width="10.85546875" style="88" customWidth="1"/>
    <col min="15635" max="15635" width="11.42578125" style="88" customWidth="1"/>
    <col min="15636" max="15873" width="9.140625" style="88"/>
    <col min="15874" max="15874" width="68.7109375" style="88" customWidth="1"/>
    <col min="15875" max="15875" width="8.42578125" style="88" bestFit="1" customWidth="1"/>
    <col min="15876" max="15876" width="11.85546875" style="88" customWidth="1"/>
    <col min="15877" max="15878" width="6.85546875" style="88" bestFit="1" customWidth="1"/>
    <col min="15879" max="15879" width="2" style="88" customWidth="1"/>
    <col min="15880" max="15880" width="10.42578125" style="88" customWidth="1"/>
    <col min="15881" max="15881" width="9.140625" style="88"/>
    <col min="15882" max="15885" width="9.42578125" style="88" customWidth="1"/>
    <col min="15886" max="15886" width="10.5703125" style="88" bestFit="1" customWidth="1"/>
    <col min="15887" max="15887" width="10.42578125" style="88" customWidth="1"/>
    <col min="15888" max="15888" width="12.140625" style="88" customWidth="1"/>
    <col min="15889" max="15889" width="11" style="88" customWidth="1"/>
    <col min="15890" max="15890" width="10.85546875" style="88" customWidth="1"/>
    <col min="15891" max="15891" width="11.42578125" style="88" customWidth="1"/>
    <col min="15892" max="16129" width="9.140625" style="88"/>
    <col min="16130" max="16130" width="68.7109375" style="88" customWidth="1"/>
    <col min="16131" max="16131" width="8.42578125" style="88" bestFit="1" customWidth="1"/>
    <col min="16132" max="16132" width="11.85546875" style="88" customWidth="1"/>
    <col min="16133" max="16134" width="6.85546875" style="88" bestFit="1" customWidth="1"/>
    <col min="16135" max="16135" width="2" style="88" customWidth="1"/>
    <col min="16136" max="16136" width="10.42578125" style="88" customWidth="1"/>
    <col min="16137" max="16137" width="9.140625" style="88"/>
    <col min="16138" max="16141" width="9.42578125" style="88" customWidth="1"/>
    <col min="16142" max="16142" width="10.5703125" style="88" bestFit="1" customWidth="1"/>
    <col min="16143" max="16143" width="10.42578125" style="88" customWidth="1"/>
    <col min="16144" max="16144" width="12.140625" style="88" customWidth="1"/>
    <col min="16145" max="16145" width="11" style="88" customWidth="1"/>
    <col min="16146" max="16146" width="10.85546875" style="88" customWidth="1"/>
    <col min="16147" max="16147" width="11.42578125" style="88" customWidth="1"/>
    <col min="16148" max="16384" width="9.140625" style="88"/>
  </cols>
  <sheetData>
    <row r="1" spans="1:19" ht="15.75">
      <c r="A1" s="1323" t="s">
        <v>216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95"/>
      <c r="C2" s="95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08"/>
      <c r="C3" s="109" t="s">
        <v>87</v>
      </c>
      <c r="D3" s="172"/>
      <c r="E3" s="172"/>
      <c r="F3" s="173"/>
      <c r="G3" s="112"/>
      <c r="H3" s="1319" t="s">
        <v>263</v>
      </c>
      <c r="I3" s="1319"/>
      <c r="J3" s="1319"/>
      <c r="K3" s="1319"/>
      <c r="L3" s="1319"/>
      <c r="M3" s="1319"/>
      <c r="N3" s="1320" t="s">
        <v>264</v>
      </c>
      <c r="O3" s="1320"/>
      <c r="P3" s="1320"/>
      <c r="Q3" s="1320"/>
      <c r="R3" s="1320"/>
      <c r="S3" s="1320"/>
    </row>
    <row r="4" spans="1:19">
      <c r="A4" s="174" t="s">
        <v>88</v>
      </c>
      <c r="B4" s="114" t="s">
        <v>89</v>
      </c>
      <c r="C4" s="11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120" t="s">
        <v>94</v>
      </c>
      <c r="C5" s="121" t="s">
        <v>95</v>
      </c>
      <c r="D5" s="122" t="s">
        <v>96</v>
      </c>
      <c r="E5" s="122" t="s">
        <v>111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78" t="s">
        <v>99</v>
      </c>
      <c r="C6" s="179"/>
      <c r="D6" s="180"/>
      <c r="E6" s="180"/>
      <c r="F6" s="181"/>
      <c r="G6" s="130"/>
      <c r="H6" s="182"/>
      <c r="I6" s="182"/>
      <c r="J6" s="182"/>
      <c r="K6" s="182"/>
      <c r="L6" s="182"/>
      <c r="M6" s="182"/>
      <c r="N6" s="92"/>
      <c r="O6" s="92"/>
      <c r="P6" s="92"/>
      <c r="Q6" s="92"/>
      <c r="R6" s="92"/>
      <c r="S6" s="92"/>
    </row>
    <row r="7" spans="1:19">
      <c r="A7" s="92"/>
      <c r="B7" s="183"/>
      <c r="C7" s="179"/>
      <c r="D7" s="183"/>
      <c r="E7" s="183"/>
      <c r="F7" s="179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83" t="s">
        <v>206</v>
      </c>
      <c r="C8" s="557">
        <v>0</v>
      </c>
      <c r="D8" s="132" t="str">
        <f>Inputs!$D$82</f>
        <v>Support staff</v>
      </c>
      <c r="E8" s="183">
        <v>1</v>
      </c>
      <c r="F8" s="179">
        <f>E8*C8</f>
        <v>0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246">
        <f t="shared" ref="N8:S8" si="0">H8*$F8</f>
        <v>0</v>
      </c>
      <c r="O8" s="246">
        <f t="shared" si="0"/>
        <v>0</v>
      </c>
      <c r="P8" s="246">
        <f t="shared" si="0"/>
        <v>0</v>
      </c>
      <c r="Q8" s="246">
        <f t="shared" si="0"/>
        <v>0</v>
      </c>
      <c r="R8" s="246">
        <f t="shared" si="0"/>
        <v>0</v>
      </c>
      <c r="S8" s="246">
        <f t="shared" si="0"/>
        <v>0</v>
      </c>
    </row>
    <row r="9" spans="1:19">
      <c r="A9" s="184"/>
      <c r="B9" s="183"/>
      <c r="C9" s="557"/>
      <c r="D9" s="183"/>
      <c r="E9" s="183"/>
      <c r="F9" s="179"/>
      <c r="G9" s="133"/>
      <c r="H9" s="134"/>
      <c r="I9" s="134"/>
      <c r="J9" s="134"/>
      <c r="K9" s="134"/>
      <c r="L9" s="134"/>
      <c r="M9" s="134"/>
      <c r="N9" s="246"/>
      <c r="O9" s="246"/>
      <c r="P9" s="246"/>
      <c r="Q9" s="246"/>
      <c r="R9" s="246"/>
      <c r="S9" s="246"/>
    </row>
    <row r="10" spans="1:19">
      <c r="A10" s="184">
        <v>1.2</v>
      </c>
      <c r="B10" s="183" t="s">
        <v>207</v>
      </c>
      <c r="C10" s="557">
        <v>4.129793510324483E-2</v>
      </c>
      <c r="D10" s="132" t="str">
        <f>Inputs!$D$82</f>
        <v>Support staff</v>
      </c>
      <c r="E10" s="183">
        <v>1</v>
      </c>
      <c r="F10" s="179">
        <f>E10*C10</f>
        <v>4.129793510324483E-2</v>
      </c>
      <c r="G10" s="133"/>
      <c r="H10" s="137">
        <f>Inputs!L$82</f>
        <v>68.441017362959727</v>
      </c>
      <c r="I10" s="137">
        <f>Inputs!M$82</f>
        <v>69.791189569063036</v>
      </c>
      <c r="J10" s="137">
        <f>Inputs!N$82</f>
        <v>71.02222509185215</v>
      </c>
      <c r="K10" s="137">
        <f>Inputs!O$82</f>
        <v>72.274974651437702</v>
      </c>
      <c r="L10" s="137">
        <f>Inputs!P$82</f>
        <v>73.549821258208297</v>
      </c>
      <c r="M10" s="137">
        <f>Inputs!Q$82</f>
        <v>74.847154678410959</v>
      </c>
      <c r="N10" s="203">
        <f t="shared" ref="N10:S10" si="1">H10*$F10</f>
        <v>2.8264726934555635</v>
      </c>
      <c r="O10" s="203">
        <f t="shared" si="1"/>
        <v>2.8822320176014227</v>
      </c>
      <c r="P10" s="203">
        <f t="shared" si="1"/>
        <v>2.9330712427313568</v>
      </c>
      <c r="Q10" s="203">
        <f t="shared" si="1"/>
        <v>2.9848072127437395</v>
      </c>
      <c r="R10" s="203">
        <f t="shared" si="1"/>
        <v>3.0374557451767434</v>
      </c>
      <c r="S10" s="203">
        <f t="shared" si="1"/>
        <v>3.0910329365715437</v>
      </c>
    </row>
    <row r="11" spans="1:19">
      <c r="A11" s="184"/>
      <c r="B11" s="183" t="s">
        <v>112</v>
      </c>
      <c r="C11" s="557"/>
      <c r="D11" s="183"/>
      <c r="E11" s="183"/>
      <c r="F11" s="179"/>
      <c r="G11" s="133"/>
      <c r="H11" s="134"/>
      <c r="I11" s="134"/>
      <c r="J11" s="134"/>
      <c r="K11" s="134"/>
      <c r="L11" s="134"/>
      <c r="M11" s="134"/>
      <c r="N11" s="246"/>
      <c r="O11" s="246"/>
      <c r="P11" s="246"/>
      <c r="Q11" s="246"/>
      <c r="R11" s="246"/>
      <c r="S11" s="246"/>
    </row>
    <row r="12" spans="1:19">
      <c r="A12" s="184"/>
      <c r="B12" s="183"/>
      <c r="C12" s="557"/>
      <c r="D12" s="183"/>
      <c r="E12" s="183"/>
      <c r="F12" s="179"/>
      <c r="G12" s="133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S12" s="246"/>
    </row>
    <row r="13" spans="1:19">
      <c r="A13" s="184">
        <v>1.3</v>
      </c>
      <c r="B13" s="183" t="s">
        <v>113</v>
      </c>
      <c r="C13" s="557">
        <v>0.10530973451327431</v>
      </c>
      <c r="D13" s="132" t="str">
        <f>Inputs!$D$82</f>
        <v>Support staff</v>
      </c>
      <c r="E13" s="183">
        <v>1</v>
      </c>
      <c r="F13" s="179">
        <f>E13*C13</f>
        <v>0.10530973451327431</v>
      </c>
      <c r="G13" s="133"/>
      <c r="H13" s="137">
        <f>Inputs!L$82</f>
        <v>68.441017362959727</v>
      </c>
      <c r="I13" s="137">
        <f>Inputs!M$82</f>
        <v>69.791189569063036</v>
      </c>
      <c r="J13" s="137">
        <f>Inputs!N$82</f>
        <v>71.02222509185215</v>
      </c>
      <c r="K13" s="137">
        <f>Inputs!O$82</f>
        <v>72.274974651437702</v>
      </c>
      <c r="L13" s="137">
        <f>Inputs!P$82</f>
        <v>73.549821258208297</v>
      </c>
      <c r="M13" s="137">
        <f>Inputs!Q$82</f>
        <v>74.847154678410959</v>
      </c>
      <c r="N13" s="246">
        <f t="shared" ref="N13:S13" si="2">H13*$F13</f>
        <v>7.2075053683116863</v>
      </c>
      <c r="O13" s="246">
        <f t="shared" si="2"/>
        <v>7.3496916448836282</v>
      </c>
      <c r="P13" s="246">
        <f t="shared" si="2"/>
        <v>7.4793316689649592</v>
      </c>
      <c r="Q13" s="246">
        <f t="shared" si="2"/>
        <v>7.6112583924965351</v>
      </c>
      <c r="R13" s="246">
        <f t="shared" si="2"/>
        <v>7.7455121502006952</v>
      </c>
      <c r="S13" s="246">
        <f t="shared" si="2"/>
        <v>7.8821339882574355</v>
      </c>
    </row>
    <row r="14" spans="1:19">
      <c r="A14" s="184"/>
      <c r="B14" s="183" t="s">
        <v>114</v>
      </c>
      <c r="C14" s="557"/>
      <c r="D14" s="183"/>
      <c r="E14" s="183"/>
      <c r="F14" s="179"/>
      <c r="G14" s="133"/>
      <c r="H14" s="246"/>
      <c r="I14" s="246"/>
      <c r="J14" s="246"/>
      <c r="K14" s="246"/>
      <c r="L14" s="246"/>
      <c r="M14" s="246"/>
      <c r="N14" s="246"/>
      <c r="O14" s="246"/>
      <c r="P14" s="246"/>
      <c r="Q14" s="246"/>
      <c r="R14" s="246"/>
      <c r="S14" s="246"/>
    </row>
    <row r="15" spans="1:19">
      <c r="A15" s="184"/>
      <c r="B15" s="183"/>
      <c r="C15" s="557"/>
      <c r="D15" s="183"/>
      <c r="E15" s="183"/>
      <c r="F15" s="179"/>
      <c r="G15" s="133"/>
      <c r="H15" s="134"/>
      <c r="I15" s="134"/>
      <c r="J15" s="134"/>
      <c r="K15" s="134"/>
      <c r="L15" s="134"/>
      <c r="M15" s="134"/>
      <c r="N15" s="246"/>
      <c r="O15" s="246"/>
      <c r="P15" s="246"/>
      <c r="Q15" s="246"/>
      <c r="R15" s="246"/>
      <c r="S15" s="246"/>
    </row>
    <row r="16" spans="1:19">
      <c r="A16" s="184">
        <v>1.4</v>
      </c>
      <c r="B16" s="183" t="s">
        <v>115</v>
      </c>
      <c r="C16" s="557">
        <v>0.10530973451327431</v>
      </c>
      <c r="D16" s="132" t="str">
        <f>Inputs!$D$82</f>
        <v>Support staff</v>
      </c>
      <c r="E16" s="183">
        <v>1</v>
      </c>
      <c r="F16" s="179">
        <f>E16*C16</f>
        <v>0.10530973451327431</v>
      </c>
      <c r="G16" s="133"/>
      <c r="H16" s="137">
        <f>Inputs!L$82</f>
        <v>68.441017362959727</v>
      </c>
      <c r="I16" s="137">
        <f>Inputs!M$82</f>
        <v>69.791189569063036</v>
      </c>
      <c r="J16" s="137">
        <f>Inputs!N$82</f>
        <v>71.02222509185215</v>
      </c>
      <c r="K16" s="137">
        <f>Inputs!O$82</f>
        <v>72.274974651437702</v>
      </c>
      <c r="L16" s="137">
        <f>Inputs!P$82</f>
        <v>73.549821258208297</v>
      </c>
      <c r="M16" s="137">
        <f>Inputs!Q$82</f>
        <v>74.847154678410959</v>
      </c>
      <c r="N16" s="246">
        <f t="shared" ref="N16:S16" si="3">H16*$F16</f>
        <v>7.2075053683116863</v>
      </c>
      <c r="O16" s="246">
        <f t="shared" si="3"/>
        <v>7.3496916448836282</v>
      </c>
      <c r="P16" s="246">
        <f t="shared" si="3"/>
        <v>7.4793316689649592</v>
      </c>
      <c r="Q16" s="246">
        <f t="shared" si="3"/>
        <v>7.6112583924965351</v>
      </c>
      <c r="R16" s="246">
        <f t="shared" si="3"/>
        <v>7.7455121502006952</v>
      </c>
      <c r="S16" s="246">
        <f t="shared" si="3"/>
        <v>7.8821339882574355</v>
      </c>
    </row>
    <row r="17" spans="1:19">
      <c r="A17" s="184"/>
      <c r="B17" s="183"/>
      <c r="C17" s="557"/>
      <c r="D17" s="183"/>
      <c r="E17" s="183"/>
      <c r="F17" s="179"/>
      <c r="G17" s="133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</row>
    <row r="18" spans="1:19">
      <c r="A18" s="184">
        <v>1.5</v>
      </c>
      <c r="B18" s="183" t="s">
        <v>116</v>
      </c>
      <c r="C18" s="557"/>
      <c r="D18" s="183"/>
      <c r="E18" s="183"/>
      <c r="F18" s="179"/>
      <c r="G18" s="133"/>
      <c r="H18" s="134"/>
      <c r="I18" s="134"/>
      <c r="J18" s="134"/>
      <c r="K18" s="134"/>
      <c r="L18" s="134"/>
      <c r="M18" s="134"/>
      <c r="N18" s="246"/>
      <c r="O18" s="246"/>
      <c r="P18" s="246"/>
      <c r="Q18" s="246"/>
      <c r="R18" s="246"/>
      <c r="S18" s="246"/>
    </row>
    <row r="19" spans="1:19">
      <c r="A19" s="184"/>
      <c r="B19" s="183" t="s">
        <v>117</v>
      </c>
      <c r="C19" s="557">
        <v>4.9557522123893805E-2</v>
      </c>
      <c r="D19" s="132" t="str">
        <f>Inputs!$D$82</f>
        <v>Support staff</v>
      </c>
      <c r="E19" s="183">
        <v>1</v>
      </c>
      <c r="F19" s="179">
        <f>E19*C19</f>
        <v>4.9557522123893805E-2</v>
      </c>
      <c r="G19" s="133"/>
      <c r="H19" s="137">
        <f>Inputs!L$82</f>
        <v>68.441017362959727</v>
      </c>
      <c r="I19" s="137">
        <f>Inputs!M$82</f>
        <v>69.791189569063036</v>
      </c>
      <c r="J19" s="137">
        <f>Inputs!N$82</f>
        <v>71.02222509185215</v>
      </c>
      <c r="K19" s="137">
        <f>Inputs!O$82</f>
        <v>72.274974651437702</v>
      </c>
      <c r="L19" s="137">
        <f>Inputs!P$82</f>
        <v>73.549821258208297</v>
      </c>
      <c r="M19" s="137">
        <f>Inputs!Q$82</f>
        <v>74.847154678410959</v>
      </c>
      <c r="N19" s="246">
        <f t="shared" ref="N19:S21" si="4">H19*$F19</f>
        <v>3.3917672321466767</v>
      </c>
      <c r="O19" s="246">
        <f t="shared" si="4"/>
        <v>3.4586784211217081</v>
      </c>
      <c r="P19" s="246">
        <f t="shared" si="4"/>
        <v>3.5196854912776288</v>
      </c>
      <c r="Q19" s="246">
        <f t="shared" si="4"/>
        <v>3.5817686552924877</v>
      </c>
      <c r="R19" s="246">
        <f t="shared" si="4"/>
        <v>3.6449468942120924</v>
      </c>
      <c r="S19" s="246">
        <f t="shared" si="4"/>
        <v>3.7092395238858527</v>
      </c>
    </row>
    <row r="20" spans="1:19">
      <c r="A20" s="184"/>
      <c r="B20" s="183" t="s">
        <v>118</v>
      </c>
      <c r="C20" s="557">
        <v>0.10530973451327431</v>
      </c>
      <c r="D20" s="132" t="str">
        <f>Inputs!$D$82</f>
        <v>Support staff</v>
      </c>
      <c r="E20" s="183">
        <v>1</v>
      </c>
      <c r="F20" s="179">
        <f>E20*C20</f>
        <v>0.10530973451327431</v>
      </c>
      <c r="G20" s="133"/>
      <c r="H20" s="137">
        <f>Inputs!L$82</f>
        <v>68.441017362959727</v>
      </c>
      <c r="I20" s="137">
        <f>Inputs!M$82</f>
        <v>69.791189569063036</v>
      </c>
      <c r="J20" s="137">
        <f>Inputs!N$82</f>
        <v>71.02222509185215</v>
      </c>
      <c r="K20" s="137">
        <f>Inputs!O$82</f>
        <v>72.274974651437702</v>
      </c>
      <c r="L20" s="137">
        <f>Inputs!P$82</f>
        <v>73.549821258208297</v>
      </c>
      <c r="M20" s="137">
        <f>Inputs!Q$82</f>
        <v>74.847154678410959</v>
      </c>
      <c r="N20" s="246">
        <f t="shared" si="4"/>
        <v>7.2075053683116863</v>
      </c>
      <c r="O20" s="246">
        <f t="shared" si="4"/>
        <v>7.3496916448836282</v>
      </c>
      <c r="P20" s="246">
        <f t="shared" si="4"/>
        <v>7.4793316689649592</v>
      </c>
      <c r="Q20" s="246">
        <f t="shared" si="4"/>
        <v>7.6112583924965351</v>
      </c>
      <c r="R20" s="246">
        <f t="shared" si="4"/>
        <v>7.7455121502006952</v>
      </c>
      <c r="S20" s="246">
        <f t="shared" si="4"/>
        <v>7.8821339882574355</v>
      </c>
    </row>
    <row r="21" spans="1:19">
      <c r="A21" s="184"/>
      <c r="B21" s="183" t="s">
        <v>119</v>
      </c>
      <c r="C21" s="557">
        <v>0.10530973451327431</v>
      </c>
      <c r="D21" s="132" t="str">
        <f>Inputs!$D$82</f>
        <v>Support staff</v>
      </c>
      <c r="E21" s="183">
        <v>1</v>
      </c>
      <c r="F21" s="179">
        <f>E21*C21</f>
        <v>0.10530973451327431</v>
      </c>
      <c r="G21" s="133"/>
      <c r="H21" s="137">
        <f>Inputs!L$82</f>
        <v>68.441017362959727</v>
      </c>
      <c r="I21" s="137">
        <f>Inputs!M$82</f>
        <v>69.791189569063036</v>
      </c>
      <c r="J21" s="137">
        <f>Inputs!N$82</f>
        <v>71.02222509185215</v>
      </c>
      <c r="K21" s="137">
        <f>Inputs!O$82</f>
        <v>72.274974651437702</v>
      </c>
      <c r="L21" s="137">
        <f>Inputs!P$82</f>
        <v>73.549821258208297</v>
      </c>
      <c r="M21" s="137">
        <f>Inputs!Q$82</f>
        <v>74.847154678410959</v>
      </c>
      <c r="N21" s="246">
        <f t="shared" si="4"/>
        <v>7.2075053683116863</v>
      </c>
      <c r="O21" s="246">
        <f t="shared" si="4"/>
        <v>7.3496916448836282</v>
      </c>
      <c r="P21" s="246">
        <f t="shared" si="4"/>
        <v>7.4793316689649592</v>
      </c>
      <c r="Q21" s="246">
        <f t="shared" si="4"/>
        <v>7.6112583924965351</v>
      </c>
      <c r="R21" s="246">
        <f t="shared" si="4"/>
        <v>7.7455121502006952</v>
      </c>
      <c r="S21" s="246">
        <f t="shared" si="4"/>
        <v>7.8821339882574355</v>
      </c>
    </row>
    <row r="22" spans="1:19">
      <c r="A22" s="184"/>
      <c r="B22" s="132"/>
      <c r="C22" s="200"/>
      <c r="D22" s="183"/>
      <c r="E22" s="183"/>
      <c r="F22" s="179"/>
      <c r="G22" s="133"/>
      <c r="H22" s="134"/>
      <c r="I22" s="134"/>
      <c r="J22" s="134"/>
      <c r="K22" s="134"/>
      <c r="L22" s="134"/>
      <c r="M22" s="134"/>
      <c r="N22" s="246"/>
      <c r="O22" s="246"/>
      <c r="P22" s="246"/>
      <c r="Q22" s="246"/>
      <c r="R22" s="246"/>
      <c r="S22" s="246"/>
    </row>
    <row r="23" spans="1:19">
      <c r="A23" s="92"/>
      <c r="B23" s="183"/>
      <c r="C23" s="179"/>
      <c r="D23" s="183"/>
      <c r="E23" s="183"/>
      <c r="F23" s="179"/>
      <c r="G23" s="133"/>
      <c r="H23" s="246"/>
      <c r="I23" s="246"/>
      <c r="J23" s="246"/>
      <c r="K23" s="246"/>
      <c r="L23" s="246"/>
      <c r="M23" s="246"/>
      <c r="N23" s="246"/>
      <c r="O23" s="246"/>
      <c r="P23" s="246"/>
      <c r="Q23" s="246"/>
      <c r="R23" s="246"/>
      <c r="S23" s="246"/>
    </row>
    <row r="24" spans="1:19">
      <c r="A24" s="94"/>
      <c r="B24" s="185" t="s">
        <v>44</v>
      </c>
      <c r="C24" s="186">
        <f>SUM(C6:C23)</f>
        <v>0.51209439528023593</v>
      </c>
      <c r="D24" s="240"/>
      <c r="E24" s="240"/>
      <c r="F24" s="186">
        <f>SUM(F6:F23)</f>
        <v>0.51209439528023593</v>
      </c>
      <c r="G24" s="247"/>
      <c r="H24" s="240"/>
      <c r="I24" s="240"/>
      <c r="J24" s="240"/>
      <c r="K24" s="240"/>
      <c r="L24" s="240"/>
      <c r="M24" s="240"/>
      <c r="N24" s="244">
        <f t="shared" ref="N24:S24" si="5">SUM(N8:N21)</f>
        <v>35.048261398848986</v>
      </c>
      <c r="O24" s="244">
        <f t="shared" si="5"/>
        <v>35.739677018257645</v>
      </c>
      <c r="P24" s="244">
        <f t="shared" si="5"/>
        <v>36.370083409868819</v>
      </c>
      <c r="Q24" s="244">
        <f t="shared" si="5"/>
        <v>37.011609438022369</v>
      </c>
      <c r="R24" s="244">
        <f t="shared" si="5"/>
        <v>37.664451240191617</v>
      </c>
      <c r="S24" s="244">
        <f t="shared" si="5"/>
        <v>38.328808413487138</v>
      </c>
    </row>
    <row r="25" spans="1:19">
      <c r="A25" s="92"/>
      <c r="B25" s="187" t="s">
        <v>103</v>
      </c>
      <c r="C25" s="179"/>
      <c r="D25" s="91"/>
      <c r="E25" s="183"/>
      <c r="F25" s="179"/>
      <c r="G25" s="133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</row>
    <row r="26" spans="1:19">
      <c r="A26" s="92"/>
      <c r="B26" s="183"/>
      <c r="C26" s="179"/>
      <c r="D26" s="92"/>
      <c r="E26" s="183"/>
      <c r="F26" s="179"/>
      <c r="G26" s="148"/>
      <c r="H26" s="151"/>
      <c r="I26" s="151"/>
      <c r="J26" s="151"/>
      <c r="K26" s="151"/>
      <c r="L26" s="151"/>
      <c r="M26" s="151"/>
      <c r="N26" s="248"/>
      <c r="O26" s="248"/>
      <c r="P26" s="248"/>
      <c r="Q26" s="248"/>
      <c r="R26" s="248"/>
      <c r="S26" s="248"/>
    </row>
    <row r="27" spans="1:19">
      <c r="A27" s="184">
        <v>2.1</v>
      </c>
      <c r="B27" s="183" t="s">
        <v>120</v>
      </c>
      <c r="C27" s="557">
        <v>0.66666666666666663</v>
      </c>
      <c r="D27" s="653" t="str">
        <f>Inputs!$D$81</f>
        <v>Skilled Electrical Worker AH</v>
      </c>
      <c r="E27" s="183">
        <v>1</v>
      </c>
      <c r="F27" s="179">
        <f>E27*C27</f>
        <v>0.66666666666666663</v>
      </c>
      <c r="G27" s="148"/>
      <c r="H27" s="246">
        <f>Inputs!L$81</f>
        <v>143.91156341859428</v>
      </c>
      <c r="I27" s="246">
        <f>Inputs!M$81</f>
        <v>146.75058306720953</v>
      </c>
      <c r="J27" s="246">
        <f>Inputs!N$81</f>
        <v>149.33909290435707</v>
      </c>
      <c r="K27" s="246">
        <f>Inputs!O$81</f>
        <v>151.97326104852442</v>
      </c>
      <c r="L27" s="246">
        <f>Inputs!P$81</f>
        <v>154.65389285921603</v>
      </c>
      <c r="M27" s="246">
        <f>Inputs!Q$81</f>
        <v>157.38180790154269</v>
      </c>
      <c r="N27" s="246">
        <f t="shared" ref="N27:S27" si="6">H27*$F27</f>
        <v>95.941042279062856</v>
      </c>
      <c r="O27" s="246">
        <f t="shared" si="6"/>
        <v>97.83372204480635</v>
      </c>
      <c r="P27" s="246">
        <f t="shared" si="6"/>
        <v>99.559395269571382</v>
      </c>
      <c r="Q27" s="246">
        <f t="shared" si="6"/>
        <v>101.31550736568295</v>
      </c>
      <c r="R27" s="246">
        <f t="shared" si="6"/>
        <v>103.10259523947735</v>
      </c>
      <c r="S27" s="246">
        <f t="shared" si="6"/>
        <v>104.92120526769511</v>
      </c>
    </row>
    <row r="28" spans="1:19">
      <c r="A28" s="184"/>
      <c r="B28" s="183"/>
      <c r="C28" s="128"/>
      <c r="D28" s="94"/>
      <c r="E28" s="183"/>
      <c r="F28" s="179"/>
      <c r="G28" s="148"/>
      <c r="H28" s="151"/>
      <c r="I28" s="151"/>
      <c r="J28" s="151"/>
      <c r="K28" s="151"/>
      <c r="L28" s="151"/>
      <c r="M28" s="151"/>
      <c r="N28" s="99"/>
      <c r="O28" s="99"/>
      <c r="P28" s="99"/>
      <c r="Q28" s="99"/>
      <c r="R28" s="99"/>
      <c r="S28" s="99"/>
    </row>
    <row r="29" spans="1:19">
      <c r="A29" s="190"/>
      <c r="B29" s="185" t="s">
        <v>44</v>
      </c>
      <c r="C29" s="186">
        <f>SUM(C25:C28)</f>
        <v>0.66666666666666663</v>
      </c>
      <c r="D29" s="240"/>
      <c r="E29" s="240"/>
      <c r="F29" s="186">
        <f>SUM(F25:F28)</f>
        <v>0.66666666666666663</v>
      </c>
      <c r="G29" s="247"/>
      <c r="H29" s="249"/>
      <c r="I29" s="249"/>
      <c r="J29" s="249"/>
      <c r="K29" s="249"/>
      <c r="L29" s="249"/>
      <c r="M29" s="249"/>
      <c r="N29" s="249">
        <f t="shared" ref="N29:S29" si="7">SUM(N27:N28)</f>
        <v>95.941042279062856</v>
      </c>
      <c r="O29" s="249">
        <f t="shared" si="7"/>
        <v>97.83372204480635</v>
      </c>
      <c r="P29" s="249">
        <f t="shared" si="7"/>
        <v>99.559395269571382</v>
      </c>
      <c r="Q29" s="249">
        <f t="shared" si="7"/>
        <v>101.31550736568295</v>
      </c>
      <c r="R29" s="249">
        <f t="shared" si="7"/>
        <v>103.10259523947735</v>
      </c>
      <c r="S29" s="249">
        <f t="shared" si="7"/>
        <v>104.92120526769511</v>
      </c>
    </row>
    <row r="30" spans="1:19">
      <c r="A30" s="184"/>
      <c r="B30" s="178" t="s">
        <v>104</v>
      </c>
      <c r="C30" s="128"/>
      <c r="D30" s="183"/>
      <c r="E30" s="183"/>
      <c r="F30" s="179"/>
      <c r="G30" s="148"/>
      <c r="H30" s="151"/>
      <c r="I30" s="151"/>
      <c r="J30" s="151"/>
      <c r="K30" s="151"/>
      <c r="L30" s="151"/>
      <c r="M30" s="151"/>
      <c r="N30" s="99"/>
      <c r="O30" s="99"/>
      <c r="P30" s="99"/>
      <c r="Q30" s="99"/>
      <c r="R30" s="99"/>
      <c r="S30" s="99"/>
    </row>
    <row r="31" spans="1:19">
      <c r="A31" s="92"/>
      <c r="B31" s="183"/>
      <c r="C31" s="128"/>
      <c r="D31" s="183"/>
      <c r="E31" s="183"/>
      <c r="F31" s="179"/>
      <c r="G31" s="148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  <c r="S31" s="246"/>
    </row>
    <row r="32" spans="1:19">
      <c r="A32" s="184">
        <v>3.1</v>
      </c>
      <c r="B32" s="183" t="s">
        <v>131</v>
      </c>
      <c r="C32" s="557">
        <v>0.08</v>
      </c>
      <c r="D32" s="653" t="str">
        <f>Inputs!$D$81</f>
        <v>Skilled Electrical Worker AH</v>
      </c>
      <c r="E32" s="183">
        <v>1</v>
      </c>
      <c r="F32" s="179">
        <f>E32*C32</f>
        <v>0.08</v>
      </c>
      <c r="G32" s="148"/>
      <c r="H32" s="246">
        <f>Inputs!L$81</f>
        <v>143.91156341859428</v>
      </c>
      <c r="I32" s="246">
        <f>Inputs!M$81</f>
        <v>146.75058306720953</v>
      </c>
      <c r="J32" s="246">
        <f>Inputs!N$81</f>
        <v>149.33909290435707</v>
      </c>
      <c r="K32" s="246">
        <f>Inputs!O$81</f>
        <v>151.97326104852442</v>
      </c>
      <c r="L32" s="246">
        <f>Inputs!P$81</f>
        <v>154.65389285921603</v>
      </c>
      <c r="M32" s="246">
        <f>Inputs!Q$81</f>
        <v>157.38180790154269</v>
      </c>
      <c r="N32" s="246">
        <f t="shared" ref="N32:S32" si="8">H32*$F32</f>
        <v>11.512925073487542</v>
      </c>
      <c r="O32" s="246">
        <f t="shared" si="8"/>
        <v>11.740046645376763</v>
      </c>
      <c r="P32" s="246">
        <f t="shared" si="8"/>
        <v>11.947127432348566</v>
      </c>
      <c r="Q32" s="246">
        <f t="shared" si="8"/>
        <v>12.157860883881954</v>
      </c>
      <c r="R32" s="246">
        <f t="shared" si="8"/>
        <v>12.372311428737282</v>
      </c>
      <c r="S32" s="246">
        <f t="shared" si="8"/>
        <v>12.590544632123414</v>
      </c>
    </row>
    <row r="33" spans="1:19">
      <c r="A33" s="92"/>
      <c r="B33" s="183"/>
      <c r="C33" s="557"/>
      <c r="D33" s="183"/>
      <c r="E33" s="183"/>
      <c r="F33" s="179"/>
      <c r="G33" s="148"/>
      <c r="H33" s="151"/>
      <c r="I33" s="151"/>
      <c r="J33" s="151"/>
      <c r="K33" s="151"/>
      <c r="L33" s="151"/>
      <c r="M33" s="151"/>
      <c r="N33" s="99"/>
      <c r="O33" s="99"/>
      <c r="P33" s="99"/>
      <c r="Q33" s="99"/>
      <c r="R33" s="99"/>
      <c r="S33" s="99"/>
    </row>
    <row r="34" spans="1:19">
      <c r="A34" s="184">
        <v>3.2</v>
      </c>
      <c r="B34" s="183" t="s">
        <v>123</v>
      </c>
      <c r="C34" s="557">
        <v>0.17</v>
      </c>
      <c r="D34" s="653" t="str">
        <f>Inputs!$D$81</f>
        <v>Skilled Electrical Worker AH</v>
      </c>
      <c r="E34" s="183">
        <v>1</v>
      </c>
      <c r="F34" s="179">
        <f>E34*C34</f>
        <v>0.17</v>
      </c>
      <c r="G34" s="148"/>
      <c r="H34" s="246">
        <f>Inputs!L$81</f>
        <v>143.91156341859428</v>
      </c>
      <c r="I34" s="246">
        <f>Inputs!M$81</f>
        <v>146.75058306720953</v>
      </c>
      <c r="J34" s="246">
        <f>Inputs!N$81</f>
        <v>149.33909290435707</v>
      </c>
      <c r="K34" s="246">
        <f>Inputs!O$81</f>
        <v>151.97326104852442</v>
      </c>
      <c r="L34" s="246">
        <f>Inputs!P$81</f>
        <v>154.65389285921603</v>
      </c>
      <c r="M34" s="246">
        <f>Inputs!Q$81</f>
        <v>157.38180790154269</v>
      </c>
      <c r="N34" s="246">
        <f t="shared" ref="N34:S34" si="9">H34*$F34</f>
        <v>24.46496578116103</v>
      </c>
      <c r="O34" s="246">
        <f t="shared" si="9"/>
        <v>24.947599121425622</v>
      </c>
      <c r="P34" s="246">
        <f t="shared" si="9"/>
        <v>25.387645793740706</v>
      </c>
      <c r="Q34" s="246">
        <f t="shared" si="9"/>
        <v>25.835454378249153</v>
      </c>
      <c r="R34" s="246">
        <f t="shared" si="9"/>
        <v>26.291161786066727</v>
      </c>
      <c r="S34" s="246">
        <f t="shared" si="9"/>
        <v>26.754907343262257</v>
      </c>
    </row>
    <row r="35" spans="1:19">
      <c r="A35" s="92"/>
      <c r="B35" s="183"/>
      <c r="C35" s="557"/>
      <c r="D35" s="183"/>
      <c r="E35" s="183"/>
      <c r="F35" s="179"/>
      <c r="G35" s="105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</row>
    <row r="36" spans="1:19">
      <c r="A36" s="184">
        <v>3.3</v>
      </c>
      <c r="B36" s="183" t="s">
        <v>124</v>
      </c>
      <c r="C36" s="557">
        <v>0.17</v>
      </c>
      <c r="D36" s="653" t="str">
        <f>Inputs!$D$81</f>
        <v>Skilled Electrical Worker AH</v>
      </c>
      <c r="E36" s="183">
        <v>1</v>
      </c>
      <c r="F36" s="179">
        <f>E36*C36</f>
        <v>0.17</v>
      </c>
      <c r="G36" s="148"/>
      <c r="H36" s="246">
        <f>Inputs!L$81</f>
        <v>143.91156341859428</v>
      </c>
      <c r="I36" s="246">
        <f>Inputs!M$81</f>
        <v>146.75058306720953</v>
      </c>
      <c r="J36" s="246">
        <f>Inputs!N$81</f>
        <v>149.33909290435707</v>
      </c>
      <c r="K36" s="246">
        <f>Inputs!O$81</f>
        <v>151.97326104852442</v>
      </c>
      <c r="L36" s="246">
        <f>Inputs!P$81</f>
        <v>154.65389285921603</v>
      </c>
      <c r="M36" s="246">
        <f>Inputs!Q$81</f>
        <v>157.38180790154269</v>
      </c>
      <c r="N36" s="246">
        <f t="shared" ref="N36:S36" si="10">H36*$F36</f>
        <v>24.46496578116103</v>
      </c>
      <c r="O36" s="246">
        <f t="shared" si="10"/>
        <v>24.947599121425622</v>
      </c>
      <c r="P36" s="246">
        <f t="shared" si="10"/>
        <v>25.387645793740706</v>
      </c>
      <c r="Q36" s="246">
        <f t="shared" si="10"/>
        <v>25.835454378249153</v>
      </c>
      <c r="R36" s="246">
        <f t="shared" si="10"/>
        <v>26.291161786066727</v>
      </c>
      <c r="S36" s="246">
        <f t="shared" si="10"/>
        <v>26.754907343262257</v>
      </c>
    </row>
    <row r="37" spans="1:19">
      <c r="A37" s="92"/>
      <c r="B37" s="183"/>
      <c r="C37" s="557"/>
      <c r="D37" s="183"/>
      <c r="E37" s="183"/>
      <c r="F37" s="179"/>
      <c r="G37" s="148"/>
      <c r="H37" s="151"/>
      <c r="I37" s="151"/>
      <c r="J37" s="151"/>
      <c r="K37" s="151"/>
      <c r="L37" s="151"/>
      <c r="M37" s="151"/>
      <c r="N37" s="99"/>
      <c r="O37" s="99"/>
      <c r="P37" s="99"/>
      <c r="Q37" s="99"/>
      <c r="R37" s="99"/>
      <c r="S37" s="99"/>
    </row>
    <row r="38" spans="1:19">
      <c r="A38" s="184">
        <v>3.4</v>
      </c>
      <c r="B38" s="183" t="s">
        <v>125</v>
      </c>
      <c r="C38" s="557">
        <v>0.16666666666666666</v>
      </c>
      <c r="D38" s="653" t="str">
        <f>Inputs!$D$81</f>
        <v>Skilled Electrical Worker AH</v>
      </c>
      <c r="E38" s="183">
        <v>1</v>
      </c>
      <c r="F38" s="179">
        <f t="shared" ref="F38:F43" si="11">E38*C38</f>
        <v>0.16666666666666666</v>
      </c>
      <c r="G38" s="148"/>
      <c r="H38" s="246">
        <f>Inputs!L$81</f>
        <v>143.91156341859428</v>
      </c>
      <c r="I38" s="246">
        <f>Inputs!M$81</f>
        <v>146.75058306720953</v>
      </c>
      <c r="J38" s="246">
        <f>Inputs!N$81</f>
        <v>149.33909290435707</v>
      </c>
      <c r="K38" s="246">
        <f>Inputs!O$81</f>
        <v>151.97326104852442</v>
      </c>
      <c r="L38" s="246">
        <f>Inputs!P$81</f>
        <v>154.65389285921603</v>
      </c>
      <c r="M38" s="246">
        <f>Inputs!Q$81</f>
        <v>157.38180790154269</v>
      </c>
      <c r="N38" s="246">
        <f>H38*$F38</f>
        <v>23.985260569765714</v>
      </c>
      <c r="O38" s="246">
        <f>I38*$F38</f>
        <v>24.458430511201588</v>
      </c>
      <c r="P38" s="246">
        <f t="shared" ref="P38:S43" si="12">J38*$F38</f>
        <v>24.889848817392846</v>
      </c>
      <c r="Q38" s="246">
        <f t="shared" si="12"/>
        <v>25.328876841420737</v>
      </c>
      <c r="R38" s="246">
        <f t="shared" si="12"/>
        <v>25.775648809869338</v>
      </c>
      <c r="S38" s="246">
        <f t="shared" si="12"/>
        <v>26.230301316923779</v>
      </c>
    </row>
    <row r="39" spans="1:19">
      <c r="A39" s="92"/>
      <c r="B39" s="183" t="s">
        <v>126</v>
      </c>
      <c r="C39" s="557">
        <v>0.16666666666666666</v>
      </c>
      <c r="D39" s="653" t="str">
        <f>Inputs!$D$81</f>
        <v>Skilled Electrical Worker AH</v>
      </c>
      <c r="E39" s="183">
        <v>1</v>
      </c>
      <c r="F39" s="179">
        <f t="shared" si="11"/>
        <v>0.16666666666666666</v>
      </c>
      <c r="G39" s="148"/>
      <c r="H39" s="246">
        <f>Inputs!L$81</f>
        <v>143.91156341859428</v>
      </c>
      <c r="I39" s="246">
        <f>Inputs!M$81</f>
        <v>146.75058306720953</v>
      </c>
      <c r="J39" s="246">
        <f>Inputs!N$81</f>
        <v>149.33909290435707</v>
      </c>
      <c r="K39" s="246">
        <f>Inputs!O$81</f>
        <v>151.97326104852442</v>
      </c>
      <c r="L39" s="246">
        <f>Inputs!P$81</f>
        <v>154.65389285921603</v>
      </c>
      <c r="M39" s="246">
        <f>Inputs!Q$81</f>
        <v>157.38180790154269</v>
      </c>
      <c r="N39" s="246">
        <f t="shared" ref="N39:O43" si="13">H39*$F39</f>
        <v>23.985260569765714</v>
      </c>
      <c r="O39" s="246">
        <f t="shared" si="13"/>
        <v>24.458430511201588</v>
      </c>
      <c r="P39" s="246">
        <f t="shared" si="12"/>
        <v>24.889848817392846</v>
      </c>
      <c r="Q39" s="246">
        <f t="shared" si="12"/>
        <v>25.328876841420737</v>
      </c>
      <c r="R39" s="246">
        <f t="shared" si="12"/>
        <v>25.775648809869338</v>
      </c>
      <c r="S39" s="246">
        <f t="shared" si="12"/>
        <v>26.230301316923779</v>
      </c>
    </row>
    <row r="40" spans="1:19">
      <c r="B40" s="183" t="s">
        <v>127</v>
      </c>
      <c r="C40" s="557">
        <v>0.08</v>
      </c>
      <c r="D40" s="653" t="str">
        <f>Inputs!$D$81</f>
        <v>Skilled Electrical Worker AH</v>
      </c>
      <c r="E40" s="183">
        <v>1</v>
      </c>
      <c r="F40" s="179">
        <f t="shared" si="11"/>
        <v>0.08</v>
      </c>
      <c r="G40" s="148"/>
      <c r="H40" s="246">
        <f>Inputs!L$81</f>
        <v>143.91156341859428</v>
      </c>
      <c r="I40" s="246">
        <f>Inputs!M$81</f>
        <v>146.75058306720953</v>
      </c>
      <c r="J40" s="246">
        <f>Inputs!N$81</f>
        <v>149.33909290435707</v>
      </c>
      <c r="K40" s="246">
        <f>Inputs!O$81</f>
        <v>151.97326104852442</v>
      </c>
      <c r="L40" s="246">
        <f>Inputs!P$81</f>
        <v>154.65389285921603</v>
      </c>
      <c r="M40" s="246">
        <f>Inputs!Q$81</f>
        <v>157.38180790154269</v>
      </c>
      <c r="N40" s="246">
        <f t="shared" si="13"/>
        <v>11.512925073487542</v>
      </c>
      <c r="O40" s="246">
        <f t="shared" si="13"/>
        <v>11.740046645376763</v>
      </c>
      <c r="P40" s="246">
        <f t="shared" si="12"/>
        <v>11.947127432348566</v>
      </c>
      <c r="Q40" s="246">
        <f t="shared" si="12"/>
        <v>12.157860883881954</v>
      </c>
      <c r="R40" s="246">
        <f t="shared" si="12"/>
        <v>12.372311428737282</v>
      </c>
      <c r="S40" s="246">
        <f t="shared" si="12"/>
        <v>12.590544632123414</v>
      </c>
    </row>
    <row r="41" spans="1:19">
      <c r="A41" s="92"/>
      <c r="B41" s="132" t="s">
        <v>132</v>
      </c>
      <c r="C41" s="656">
        <v>0.88</v>
      </c>
      <c r="D41" s="653" t="str">
        <f>Inputs!$D$81</f>
        <v>Skilled Electrical Worker AH</v>
      </c>
      <c r="E41" s="183">
        <v>1</v>
      </c>
      <c r="F41" s="179">
        <f t="shared" si="11"/>
        <v>0.88</v>
      </c>
      <c r="G41" s="148"/>
      <c r="H41" s="246">
        <f>Inputs!L$81</f>
        <v>143.91156341859428</v>
      </c>
      <c r="I41" s="246">
        <f>Inputs!M$81</f>
        <v>146.75058306720953</v>
      </c>
      <c r="J41" s="246">
        <f>Inputs!N$81</f>
        <v>149.33909290435707</v>
      </c>
      <c r="K41" s="246">
        <f>Inputs!O$81</f>
        <v>151.97326104852442</v>
      </c>
      <c r="L41" s="246">
        <f>Inputs!P$81</f>
        <v>154.65389285921603</v>
      </c>
      <c r="M41" s="246">
        <f>Inputs!Q$81</f>
        <v>157.38180790154269</v>
      </c>
      <c r="N41" s="246">
        <f t="shared" si="13"/>
        <v>126.64217580836296</v>
      </c>
      <c r="O41" s="246">
        <f t="shared" si="13"/>
        <v>129.14051309914439</v>
      </c>
      <c r="P41" s="246">
        <f t="shared" si="12"/>
        <v>131.41840175583422</v>
      </c>
      <c r="Q41" s="246">
        <f t="shared" si="12"/>
        <v>133.73646972270149</v>
      </c>
      <c r="R41" s="246">
        <f t="shared" si="12"/>
        <v>136.0954257161101</v>
      </c>
      <c r="S41" s="246">
        <f t="shared" si="12"/>
        <v>138.49599095335756</v>
      </c>
    </row>
    <row r="42" spans="1:19">
      <c r="A42" s="92"/>
      <c r="B42" s="183" t="s">
        <v>208</v>
      </c>
      <c r="C42" s="557">
        <v>0.16666666666666666</v>
      </c>
      <c r="D42" s="653" t="str">
        <f>Inputs!$D$81</f>
        <v>Skilled Electrical Worker AH</v>
      </c>
      <c r="E42" s="183">
        <v>1</v>
      </c>
      <c r="F42" s="179">
        <f t="shared" si="11"/>
        <v>0.16666666666666666</v>
      </c>
      <c r="G42" s="133"/>
      <c r="H42" s="246">
        <f>Inputs!L$81</f>
        <v>143.91156341859428</v>
      </c>
      <c r="I42" s="246">
        <f>Inputs!M$81</f>
        <v>146.75058306720953</v>
      </c>
      <c r="J42" s="246">
        <f>Inputs!N$81</f>
        <v>149.33909290435707</v>
      </c>
      <c r="K42" s="246">
        <f>Inputs!O$81</f>
        <v>151.97326104852442</v>
      </c>
      <c r="L42" s="246">
        <f>Inputs!P$81</f>
        <v>154.65389285921603</v>
      </c>
      <c r="M42" s="246">
        <f>Inputs!Q$81</f>
        <v>157.38180790154269</v>
      </c>
      <c r="N42" s="246">
        <f t="shared" si="13"/>
        <v>23.985260569765714</v>
      </c>
      <c r="O42" s="246">
        <f t="shared" si="13"/>
        <v>24.458430511201588</v>
      </c>
      <c r="P42" s="246">
        <f t="shared" si="12"/>
        <v>24.889848817392846</v>
      </c>
      <c r="Q42" s="246">
        <f t="shared" si="12"/>
        <v>25.328876841420737</v>
      </c>
      <c r="R42" s="246">
        <f t="shared" si="12"/>
        <v>25.775648809869338</v>
      </c>
      <c r="S42" s="246">
        <f t="shared" si="12"/>
        <v>26.230301316923779</v>
      </c>
    </row>
    <row r="43" spans="1:19">
      <c r="A43" s="92"/>
      <c r="B43" s="183" t="s">
        <v>127</v>
      </c>
      <c r="C43" s="557">
        <v>8.3333333333333329E-2</v>
      </c>
      <c r="D43" s="653" t="str">
        <f>Inputs!$D$81</f>
        <v>Skilled Electrical Worker AH</v>
      </c>
      <c r="E43" s="183">
        <v>1</v>
      </c>
      <c r="F43" s="179">
        <f t="shared" si="11"/>
        <v>8.3333333333333329E-2</v>
      </c>
      <c r="G43" s="133"/>
      <c r="H43" s="246">
        <f>Inputs!L$81</f>
        <v>143.91156341859428</v>
      </c>
      <c r="I43" s="246">
        <f>Inputs!M$81</f>
        <v>146.75058306720953</v>
      </c>
      <c r="J43" s="246">
        <f>Inputs!N$81</f>
        <v>149.33909290435707</v>
      </c>
      <c r="K43" s="246">
        <f>Inputs!O$81</f>
        <v>151.97326104852442</v>
      </c>
      <c r="L43" s="246">
        <f>Inputs!P$81</f>
        <v>154.65389285921603</v>
      </c>
      <c r="M43" s="246">
        <f>Inputs!Q$81</f>
        <v>157.38180790154269</v>
      </c>
      <c r="N43" s="246">
        <f t="shared" si="13"/>
        <v>11.992630284882857</v>
      </c>
      <c r="O43" s="246">
        <f t="shared" si="13"/>
        <v>12.229215255600794</v>
      </c>
      <c r="P43" s="246">
        <f t="shared" si="12"/>
        <v>12.444924408696423</v>
      </c>
      <c r="Q43" s="246">
        <f t="shared" si="12"/>
        <v>12.664438420710368</v>
      </c>
      <c r="R43" s="246">
        <f t="shared" si="12"/>
        <v>12.887824404934669</v>
      </c>
      <c r="S43" s="246">
        <f t="shared" si="12"/>
        <v>13.115150658461889</v>
      </c>
    </row>
    <row r="44" spans="1:19">
      <c r="A44" s="92"/>
      <c r="B44" s="183"/>
      <c r="C44" s="557"/>
      <c r="D44" s="183"/>
      <c r="E44" s="183"/>
      <c r="F44" s="179"/>
      <c r="G44" s="133"/>
      <c r="H44" s="134"/>
      <c r="I44" s="134"/>
      <c r="J44" s="134"/>
      <c r="K44" s="134"/>
      <c r="L44" s="134"/>
      <c r="M44" s="134"/>
      <c r="N44" s="92"/>
      <c r="O44" s="92"/>
      <c r="P44" s="92"/>
      <c r="Q44" s="92"/>
      <c r="R44" s="92"/>
      <c r="S44" s="92"/>
    </row>
    <row r="45" spans="1:19">
      <c r="A45" s="184">
        <v>3.5</v>
      </c>
      <c r="B45" s="183" t="s">
        <v>209</v>
      </c>
      <c r="C45" s="557">
        <v>0.17</v>
      </c>
      <c r="D45" s="653" t="str">
        <f>Inputs!$D$81</f>
        <v>Skilled Electrical Worker AH</v>
      </c>
      <c r="E45" s="183">
        <v>1</v>
      </c>
      <c r="F45" s="179">
        <f>E45*C45</f>
        <v>0.17</v>
      </c>
      <c r="G45" s="133"/>
      <c r="H45" s="246">
        <f>Inputs!L$81</f>
        <v>143.91156341859428</v>
      </c>
      <c r="I45" s="246">
        <f>Inputs!M$81</f>
        <v>146.75058306720953</v>
      </c>
      <c r="J45" s="246">
        <f>Inputs!N$81</f>
        <v>149.33909290435707</v>
      </c>
      <c r="K45" s="246">
        <f>Inputs!O$81</f>
        <v>151.97326104852442</v>
      </c>
      <c r="L45" s="246">
        <f>Inputs!P$81</f>
        <v>154.65389285921603</v>
      </c>
      <c r="M45" s="246">
        <f>Inputs!Q$81</f>
        <v>157.38180790154269</v>
      </c>
      <c r="N45" s="246">
        <f t="shared" ref="N45:S45" si="14">H45*$F45</f>
        <v>24.46496578116103</v>
      </c>
      <c r="O45" s="246">
        <f t="shared" si="14"/>
        <v>24.947599121425622</v>
      </c>
      <c r="P45" s="246">
        <f t="shared" si="14"/>
        <v>25.387645793740706</v>
      </c>
      <c r="Q45" s="246">
        <f t="shared" si="14"/>
        <v>25.835454378249153</v>
      </c>
      <c r="R45" s="246">
        <f t="shared" si="14"/>
        <v>26.291161786066727</v>
      </c>
      <c r="S45" s="246">
        <f t="shared" si="14"/>
        <v>26.754907343262257</v>
      </c>
    </row>
    <row r="46" spans="1:19">
      <c r="A46" s="184"/>
      <c r="B46" s="183"/>
      <c r="C46" s="179"/>
      <c r="D46" s="183"/>
      <c r="E46" s="183"/>
      <c r="F46" s="179"/>
      <c r="G46" s="105"/>
      <c r="H46" s="134"/>
      <c r="I46" s="134"/>
      <c r="J46" s="134"/>
      <c r="K46" s="134"/>
      <c r="L46" s="134"/>
      <c r="M46" s="134"/>
      <c r="N46" s="92"/>
      <c r="O46" s="92"/>
      <c r="P46" s="92"/>
      <c r="Q46" s="92"/>
      <c r="R46" s="92"/>
      <c r="S46" s="92"/>
    </row>
    <row r="47" spans="1:19">
      <c r="A47" s="190"/>
      <c r="B47" s="185" t="s">
        <v>44</v>
      </c>
      <c r="C47" s="186">
        <f>SUM(C30:C46)</f>
        <v>2.1333333333333333</v>
      </c>
      <c r="D47" s="240"/>
      <c r="E47" s="240"/>
      <c r="F47" s="186">
        <f>SUM(F30:F46)</f>
        <v>2.1333333333333333</v>
      </c>
      <c r="G47" s="247"/>
      <c r="H47" s="249"/>
      <c r="I47" s="249"/>
      <c r="J47" s="249"/>
      <c r="K47" s="249"/>
      <c r="L47" s="249"/>
      <c r="M47" s="249"/>
      <c r="N47" s="249">
        <f t="shared" ref="N47:S47" si="15">SUM(N32:N45)</f>
        <v>307.01133529300114</v>
      </c>
      <c r="O47" s="249">
        <f t="shared" si="15"/>
        <v>313.06791054338038</v>
      </c>
      <c r="P47" s="249">
        <f t="shared" si="15"/>
        <v>318.59006486262842</v>
      </c>
      <c r="Q47" s="249">
        <f t="shared" si="15"/>
        <v>324.2096235701855</v>
      </c>
      <c r="R47" s="249">
        <f t="shared" si="15"/>
        <v>329.92830476632753</v>
      </c>
      <c r="S47" s="249">
        <f t="shared" si="15"/>
        <v>335.74785685662442</v>
      </c>
    </row>
    <row r="48" spans="1:19">
      <c r="A48" s="92"/>
      <c r="B48" s="178" t="s">
        <v>106</v>
      </c>
      <c r="C48" s="179"/>
      <c r="D48" s="183"/>
      <c r="E48" s="183"/>
      <c r="F48" s="179"/>
      <c r="G48" s="133"/>
      <c r="H48" s="134"/>
      <c r="I48" s="134"/>
      <c r="J48" s="134"/>
      <c r="K48" s="134"/>
      <c r="L48" s="134"/>
      <c r="M48" s="134"/>
      <c r="N48" s="92"/>
      <c r="O48" s="92"/>
      <c r="P48" s="92"/>
      <c r="Q48" s="92"/>
      <c r="R48" s="92"/>
      <c r="S48" s="92"/>
    </row>
    <row r="49" spans="1:20">
      <c r="A49" s="92"/>
      <c r="B49" s="183"/>
      <c r="C49" s="179"/>
      <c r="D49" s="183"/>
      <c r="E49" s="183"/>
      <c r="F49" s="179"/>
      <c r="G49" s="133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  <c r="S49" s="246"/>
    </row>
    <row r="50" spans="1:20">
      <c r="A50" s="184">
        <v>4.0999999999999996</v>
      </c>
      <c r="B50" s="183" t="s">
        <v>210</v>
      </c>
      <c r="C50" s="557">
        <v>0.10530973451327431</v>
      </c>
      <c r="D50" s="132" t="str">
        <f>Inputs!$D$82</f>
        <v>Support staff</v>
      </c>
      <c r="E50" s="183">
        <v>1</v>
      </c>
      <c r="F50" s="179">
        <f>E50*C50</f>
        <v>0.10530973451327431</v>
      </c>
      <c r="G50" s="133"/>
      <c r="H50" s="137">
        <f>Inputs!L$82</f>
        <v>68.441017362959727</v>
      </c>
      <c r="I50" s="137">
        <f>Inputs!M$82</f>
        <v>69.791189569063036</v>
      </c>
      <c r="J50" s="137">
        <f>Inputs!N$82</f>
        <v>71.02222509185215</v>
      </c>
      <c r="K50" s="137">
        <f>Inputs!O$82</f>
        <v>72.274974651437702</v>
      </c>
      <c r="L50" s="137">
        <f>Inputs!P$82</f>
        <v>73.549821258208297</v>
      </c>
      <c r="M50" s="137">
        <f>Inputs!Q$82</f>
        <v>74.847154678410959</v>
      </c>
      <c r="N50" s="246">
        <f t="shared" ref="N50:S50" si="16">H50*$F50</f>
        <v>7.2075053683116863</v>
      </c>
      <c r="O50" s="246">
        <f t="shared" si="16"/>
        <v>7.3496916448836282</v>
      </c>
      <c r="P50" s="246">
        <f t="shared" si="16"/>
        <v>7.4793316689649592</v>
      </c>
      <c r="Q50" s="246">
        <f t="shared" si="16"/>
        <v>7.6112583924965351</v>
      </c>
      <c r="R50" s="246">
        <f t="shared" si="16"/>
        <v>7.7455121502006952</v>
      </c>
      <c r="S50" s="246">
        <f t="shared" si="16"/>
        <v>7.8821339882574355</v>
      </c>
    </row>
    <row r="51" spans="1:20">
      <c r="A51" s="184"/>
      <c r="B51" s="183"/>
      <c r="C51" s="558"/>
      <c r="D51" s="183"/>
      <c r="E51" s="183"/>
      <c r="F51" s="179"/>
      <c r="G51" s="105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</row>
    <row r="52" spans="1:20">
      <c r="A52" s="184">
        <v>4.2</v>
      </c>
      <c r="B52" s="183" t="s">
        <v>211</v>
      </c>
      <c r="C52" s="557">
        <v>4.129793510324483E-2</v>
      </c>
      <c r="D52" s="132" t="str">
        <f>Inputs!$D$82</f>
        <v>Support staff</v>
      </c>
      <c r="E52" s="183">
        <v>1</v>
      </c>
      <c r="F52" s="179">
        <f>E52*C52</f>
        <v>4.129793510324483E-2</v>
      </c>
      <c r="G52" s="105"/>
      <c r="H52" s="137">
        <f>Inputs!L$82</f>
        <v>68.441017362959727</v>
      </c>
      <c r="I52" s="137">
        <f>Inputs!M$82</f>
        <v>69.791189569063036</v>
      </c>
      <c r="J52" s="137">
        <f>Inputs!N$82</f>
        <v>71.02222509185215</v>
      </c>
      <c r="K52" s="137">
        <f>Inputs!O$82</f>
        <v>72.274974651437702</v>
      </c>
      <c r="L52" s="137">
        <f>Inputs!P$82</f>
        <v>73.549821258208297</v>
      </c>
      <c r="M52" s="137">
        <f>Inputs!Q$82</f>
        <v>74.847154678410959</v>
      </c>
      <c r="N52" s="246">
        <f t="shared" ref="N52:S52" si="17">H52*$F52</f>
        <v>2.8264726934555635</v>
      </c>
      <c r="O52" s="246">
        <f t="shared" si="17"/>
        <v>2.8822320176014227</v>
      </c>
      <c r="P52" s="246">
        <f t="shared" si="17"/>
        <v>2.9330712427313568</v>
      </c>
      <c r="Q52" s="246">
        <f t="shared" si="17"/>
        <v>2.9848072127437395</v>
      </c>
      <c r="R52" s="246">
        <f t="shared" si="17"/>
        <v>3.0374557451767434</v>
      </c>
      <c r="S52" s="246">
        <f t="shared" si="17"/>
        <v>3.0910329365715437</v>
      </c>
    </row>
    <row r="53" spans="1:20">
      <c r="A53" s="184"/>
      <c r="B53" s="183"/>
      <c r="C53" s="558"/>
      <c r="D53" s="183"/>
      <c r="E53" s="183"/>
      <c r="F53" s="179"/>
      <c r="G53" s="105"/>
      <c r="H53" s="193"/>
      <c r="I53" s="193"/>
      <c r="J53" s="193"/>
      <c r="K53" s="193"/>
      <c r="L53" s="193"/>
      <c r="M53" s="193"/>
      <c r="N53" s="194"/>
      <c r="O53" s="194"/>
      <c r="P53" s="194"/>
      <c r="Q53" s="194"/>
      <c r="R53" s="194"/>
      <c r="S53" s="194"/>
    </row>
    <row r="54" spans="1:20">
      <c r="A54" s="184">
        <v>4.3</v>
      </c>
      <c r="B54" s="183" t="s">
        <v>212</v>
      </c>
      <c r="C54" s="557">
        <v>4.129793510324483E-2</v>
      </c>
      <c r="D54" s="132" t="str">
        <f>Inputs!$D$82</f>
        <v>Support staff</v>
      </c>
      <c r="E54" s="183">
        <v>1</v>
      </c>
      <c r="F54" s="179">
        <f>E54*C54</f>
        <v>4.129793510324483E-2</v>
      </c>
      <c r="G54" s="105"/>
      <c r="H54" s="137">
        <f>Inputs!L$82</f>
        <v>68.441017362959727</v>
      </c>
      <c r="I54" s="137">
        <f>Inputs!M$82</f>
        <v>69.791189569063036</v>
      </c>
      <c r="J54" s="137">
        <f>Inputs!N$82</f>
        <v>71.02222509185215</v>
      </c>
      <c r="K54" s="137">
        <f>Inputs!O$82</f>
        <v>72.274974651437702</v>
      </c>
      <c r="L54" s="137">
        <f>Inputs!P$82</f>
        <v>73.549821258208297</v>
      </c>
      <c r="M54" s="137">
        <f>Inputs!Q$82</f>
        <v>74.847154678410959</v>
      </c>
      <c r="N54" s="246">
        <f t="shared" ref="N54:S54" si="18">H54*$F54</f>
        <v>2.8264726934555635</v>
      </c>
      <c r="O54" s="246">
        <f t="shared" si="18"/>
        <v>2.8822320176014227</v>
      </c>
      <c r="P54" s="246">
        <f t="shared" si="18"/>
        <v>2.9330712427313568</v>
      </c>
      <c r="Q54" s="246">
        <f t="shared" si="18"/>
        <v>2.9848072127437395</v>
      </c>
      <c r="R54" s="246">
        <f t="shared" si="18"/>
        <v>3.0374557451767434</v>
      </c>
      <c r="S54" s="246">
        <f t="shared" si="18"/>
        <v>3.0910329365715437</v>
      </c>
    </row>
    <row r="55" spans="1:20">
      <c r="A55" s="184"/>
      <c r="B55" s="183"/>
      <c r="C55" s="558"/>
      <c r="D55" s="183"/>
      <c r="E55" s="183"/>
      <c r="F55" s="179"/>
      <c r="G55" s="105"/>
      <c r="H55" s="151"/>
      <c r="I55" s="151"/>
      <c r="J55" s="151"/>
      <c r="K55" s="151"/>
      <c r="L55" s="151"/>
      <c r="M55" s="151"/>
      <c r="N55" s="151"/>
      <c r="O55" s="99"/>
      <c r="P55" s="99"/>
      <c r="Q55" s="99"/>
      <c r="R55" s="99"/>
      <c r="S55" s="99"/>
    </row>
    <row r="56" spans="1:20">
      <c r="A56" s="184">
        <v>4.4000000000000004</v>
      </c>
      <c r="B56" s="183" t="s">
        <v>129</v>
      </c>
      <c r="C56" s="557">
        <v>0</v>
      </c>
      <c r="D56" s="132" t="str">
        <f>Inputs!$D$82</f>
        <v>Support staff</v>
      </c>
      <c r="E56" s="183">
        <v>1</v>
      </c>
      <c r="F56" s="179">
        <f>E56*C56</f>
        <v>0</v>
      </c>
      <c r="G56" s="105"/>
      <c r="H56" s="137">
        <f>Inputs!L$82</f>
        <v>68.441017362959727</v>
      </c>
      <c r="I56" s="137">
        <f>Inputs!M$82</f>
        <v>69.791189569063036</v>
      </c>
      <c r="J56" s="137">
        <f>Inputs!N$82</f>
        <v>71.02222509185215</v>
      </c>
      <c r="K56" s="137">
        <f>Inputs!O$82</f>
        <v>72.274974651437702</v>
      </c>
      <c r="L56" s="137">
        <f>Inputs!P$82</f>
        <v>73.549821258208297</v>
      </c>
      <c r="M56" s="137">
        <f>Inputs!Q$82</f>
        <v>74.847154678410959</v>
      </c>
      <c r="N56" s="246">
        <f t="shared" ref="N56:S56" si="19">H56*$F56</f>
        <v>0</v>
      </c>
      <c r="O56" s="246">
        <f t="shared" si="19"/>
        <v>0</v>
      </c>
      <c r="P56" s="246">
        <f t="shared" si="19"/>
        <v>0</v>
      </c>
      <c r="Q56" s="246">
        <f t="shared" si="19"/>
        <v>0</v>
      </c>
      <c r="R56" s="246">
        <f t="shared" si="19"/>
        <v>0</v>
      </c>
      <c r="S56" s="246">
        <f t="shared" si="19"/>
        <v>0</v>
      </c>
    </row>
    <row r="57" spans="1:20">
      <c r="A57" s="184"/>
      <c r="B57" s="183"/>
      <c r="C57" s="201"/>
      <c r="D57" s="183"/>
      <c r="E57" s="183"/>
      <c r="F57" s="179"/>
      <c r="G57" s="105"/>
      <c r="H57" s="151"/>
      <c r="I57" s="151"/>
      <c r="J57" s="151"/>
      <c r="K57" s="151"/>
      <c r="L57" s="151"/>
      <c r="M57" s="151"/>
      <c r="N57" s="151"/>
      <c r="O57" s="99"/>
      <c r="P57" s="99"/>
      <c r="Q57" s="99"/>
      <c r="R57" s="99"/>
      <c r="S57" s="99"/>
    </row>
    <row r="58" spans="1:20">
      <c r="A58" s="184"/>
      <c r="B58" s="183"/>
      <c r="C58" s="201"/>
      <c r="D58" s="183"/>
      <c r="E58" s="183"/>
      <c r="F58" s="179"/>
      <c r="H58" s="134"/>
      <c r="I58" s="134"/>
      <c r="J58" s="134"/>
      <c r="K58" s="134"/>
      <c r="L58" s="134"/>
      <c r="M58" s="134"/>
      <c r="N58" s="134"/>
      <c r="O58" s="92"/>
      <c r="P58" s="92"/>
      <c r="Q58" s="92"/>
      <c r="R58" s="92"/>
      <c r="S58" s="92"/>
    </row>
    <row r="59" spans="1:20">
      <c r="A59" s="184"/>
      <c r="B59" s="183"/>
      <c r="C59" s="201"/>
      <c r="D59" s="183"/>
      <c r="E59" s="183"/>
      <c r="F59" s="179"/>
      <c r="H59" s="134"/>
      <c r="I59" s="134"/>
      <c r="J59" s="134"/>
      <c r="K59" s="134"/>
      <c r="L59" s="134"/>
      <c r="M59" s="134"/>
      <c r="N59" s="134"/>
      <c r="O59" s="92"/>
      <c r="P59" s="92"/>
      <c r="Q59" s="92"/>
      <c r="R59" s="92"/>
      <c r="S59" s="92"/>
    </row>
    <row r="60" spans="1:20">
      <c r="A60" s="190"/>
      <c r="B60" s="185" t="s">
        <v>44</v>
      </c>
      <c r="C60" s="186">
        <f>SUM(C48:C59)</f>
        <v>0.18790560471976397</v>
      </c>
      <c r="D60" s="240"/>
      <c r="E60" s="240"/>
      <c r="F60" s="186">
        <f>SUM(F48:F59)</f>
        <v>0.18790560471976397</v>
      </c>
      <c r="G60" s="247"/>
      <c r="H60" s="143"/>
      <c r="I60" s="143"/>
      <c r="J60" s="143"/>
      <c r="K60" s="143"/>
      <c r="L60" s="143"/>
      <c r="M60" s="143"/>
      <c r="N60" s="144">
        <f t="shared" ref="N60:S60" si="20">SUM(N50:N59)</f>
        <v>12.860450755222814</v>
      </c>
      <c r="O60" s="144">
        <f t="shared" si="20"/>
        <v>13.114155680086474</v>
      </c>
      <c r="P60" s="144">
        <f t="shared" si="20"/>
        <v>13.345474154427672</v>
      </c>
      <c r="Q60" s="144">
        <f t="shared" si="20"/>
        <v>13.580872817984014</v>
      </c>
      <c r="R60" s="144">
        <f t="shared" si="20"/>
        <v>13.820423640554182</v>
      </c>
      <c r="S60" s="144">
        <f t="shared" si="20"/>
        <v>14.064199861400523</v>
      </c>
    </row>
    <row r="61" spans="1:20">
      <c r="A61" s="241"/>
      <c r="B61" s="195"/>
      <c r="C61" s="192"/>
      <c r="D61" s="196"/>
      <c r="E61" s="196"/>
      <c r="F61" s="197"/>
      <c r="G61" s="133"/>
      <c r="H61" s="134"/>
      <c r="I61" s="134"/>
      <c r="J61" s="134"/>
      <c r="K61" s="134"/>
      <c r="L61" s="134"/>
      <c r="M61" s="134"/>
      <c r="N61" s="134"/>
      <c r="O61" s="92"/>
      <c r="P61" s="92"/>
      <c r="Q61" s="92"/>
      <c r="R61" s="92"/>
      <c r="S61" s="92"/>
    </row>
    <row r="62" spans="1:20">
      <c r="A62" s="241"/>
      <c r="B62" s="195" t="s">
        <v>130</v>
      </c>
      <c r="C62" s="198">
        <f>C24+C29+C47+C60</f>
        <v>3.4999999999999996</v>
      </c>
      <c r="D62" s="90"/>
      <c r="E62" s="90"/>
      <c r="F62" s="198">
        <f>F24+F29+F47+F60</f>
        <v>3.4999999999999996</v>
      </c>
      <c r="G62" s="199"/>
      <c r="H62" s="143"/>
      <c r="I62" s="143"/>
      <c r="J62" s="143"/>
      <c r="K62" s="143"/>
      <c r="L62" s="143"/>
      <c r="M62" s="143"/>
      <c r="N62" s="250">
        <f t="shared" ref="N62:S62" si="21">N24+N29+N47+N60</f>
        <v>450.86108972613579</v>
      </c>
      <c r="O62" s="250">
        <f t="shared" si="21"/>
        <v>459.75546528653081</v>
      </c>
      <c r="P62" s="250">
        <f t="shared" si="21"/>
        <v>467.8650176964963</v>
      </c>
      <c r="Q62" s="250">
        <f t="shared" si="21"/>
        <v>476.1176131918748</v>
      </c>
      <c r="R62" s="250">
        <f t="shared" si="21"/>
        <v>484.51577488655067</v>
      </c>
      <c r="S62" s="250">
        <f t="shared" si="21"/>
        <v>493.06207039920719</v>
      </c>
    </row>
    <row r="64" spans="1:20" s="102" customFormat="1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</row>
    <row r="65" spans="2:20" s="102" customFormat="1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</row>
    <row r="66" spans="2:20" s="102" customFormat="1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</row>
    <row r="67" spans="2:20" s="102" customFormat="1">
      <c r="B67" s="154"/>
      <c r="F67" s="159"/>
      <c r="G67" s="105"/>
      <c r="H67" s="105"/>
      <c r="I67" s="159"/>
      <c r="J67" s="159"/>
      <c r="K67" s="159"/>
      <c r="L67" s="159"/>
      <c r="M67" s="159"/>
      <c r="N67" s="275"/>
      <c r="O67" s="275"/>
      <c r="P67" s="275"/>
      <c r="Q67" s="275"/>
      <c r="R67" s="275"/>
      <c r="S67" s="275"/>
    </row>
    <row r="68" spans="2:20">
      <c r="B68" s="385" t="s">
        <v>265</v>
      </c>
      <c r="I68" s="106"/>
      <c r="J68" s="106"/>
      <c r="K68" s="106"/>
      <c r="L68" s="106"/>
      <c r="M68" s="106"/>
      <c r="N68" s="106">
        <f>N62</f>
        <v>450.86108972613579</v>
      </c>
      <c r="O68" s="106">
        <f>O62</f>
        <v>459.75546528653081</v>
      </c>
      <c r="P68" s="106">
        <f t="shared" ref="P68:S68" si="22">P62</f>
        <v>467.8650176964963</v>
      </c>
      <c r="Q68" s="106">
        <f t="shared" si="22"/>
        <v>476.1176131918748</v>
      </c>
      <c r="R68" s="106">
        <f t="shared" si="22"/>
        <v>484.51577488655067</v>
      </c>
      <c r="S68" s="106">
        <f t="shared" si="22"/>
        <v>493.06207039920719</v>
      </c>
    </row>
    <row r="69" spans="2:20">
      <c r="B69" s="385" t="s">
        <v>43</v>
      </c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</row>
    <row r="70" spans="2:20">
      <c r="B70" s="385" t="s">
        <v>268</v>
      </c>
      <c r="I70" s="106"/>
      <c r="J70" s="106"/>
      <c r="K70" s="106"/>
      <c r="L70" s="106"/>
      <c r="M70" s="106"/>
      <c r="O70" s="160"/>
      <c r="P70" s="160"/>
      <c r="Q70" s="160"/>
      <c r="R70" s="160"/>
      <c r="S70" s="160"/>
    </row>
    <row r="71" spans="2:20">
      <c r="B71" s="385" t="s">
        <v>274</v>
      </c>
      <c r="I71" s="106"/>
      <c r="J71" s="106"/>
      <c r="K71" s="106"/>
      <c r="L71" s="106"/>
      <c r="M71" s="106"/>
      <c r="N71" s="106">
        <f>SUM(N72,N68:N70)*(Inputs!$M$27)</f>
        <v>55.748072022457237</v>
      </c>
      <c r="O71" s="106">
        <f>SUM(O72,O68:O70)*(Inputs!$M$27)</f>
        <v>56.847843771748963</v>
      </c>
      <c r="P71" s="106">
        <f>SUM(P72,P68:P70)*(Inputs!$M$27)</f>
        <v>57.850573708136373</v>
      </c>
      <c r="Q71" s="106">
        <f>SUM(Q72,Q68:Q70)*(Inputs!$M$27)</f>
        <v>58.870990635948942</v>
      </c>
      <c r="R71" s="106">
        <f>SUM(R72,R68:R70)*(Inputs!$M$27)</f>
        <v>59.909406533172223</v>
      </c>
      <c r="S71" s="106">
        <f>SUM(S72,S68:S70)*(Inputs!$M$27)</f>
        <v>60.966138880721168</v>
      </c>
    </row>
    <row r="72" spans="2:20">
      <c r="B72" s="385" t="s">
        <v>273</v>
      </c>
      <c r="I72" s="106"/>
      <c r="J72" s="106"/>
      <c r="K72" s="106"/>
      <c r="L72" s="106"/>
      <c r="M72" s="106"/>
      <c r="N72" s="106">
        <f>SUM(N68:N70)*(Inputs!$M$26)</f>
        <v>46.889553331518123</v>
      </c>
      <c r="O72" s="106">
        <f>SUM(O68:O70)*(Inputs!$M$26)</f>
        <v>47.814568389799199</v>
      </c>
      <c r="P72" s="106">
        <f>SUM(P68:P70)*(Inputs!$M$26)</f>
        <v>48.657961840435611</v>
      </c>
      <c r="Q72" s="106">
        <f>SUM(Q68:Q70)*(Inputs!$M$26)</f>
        <v>49.516231771954978</v>
      </c>
      <c r="R72" s="106">
        <f>SUM(R68:R70)*(Inputs!$M$26)</f>
        <v>50.389640588201267</v>
      </c>
      <c r="S72" s="106">
        <f>SUM(S68:S70)*(Inputs!$M$26)</f>
        <v>51.278455321517548</v>
      </c>
    </row>
    <row r="73" spans="2:20">
      <c r="B73" s="998" t="s">
        <v>85</v>
      </c>
      <c r="C73" s="2"/>
      <c r="D73" s="2"/>
      <c r="E73" s="2"/>
      <c r="F73" s="484"/>
      <c r="G73" s="472"/>
      <c r="H73" s="429"/>
      <c r="I73" s="429"/>
      <c r="J73" s="429"/>
      <c r="K73" s="429"/>
      <c r="L73" s="429"/>
      <c r="M73" s="429"/>
      <c r="N73" s="106">
        <f>SUM(N68:N72)*Inputs!$M$28</f>
        <v>38.744910055607782</v>
      </c>
      <c r="O73" s="106">
        <f>SUM(O68:O72)*Inputs!$M$28</f>
        <v>39.509251421365533</v>
      </c>
      <c r="P73" s="106">
        <f>SUM(P68:P72)*Inputs!$M$28</f>
        <v>40.206148727154783</v>
      </c>
      <c r="Q73" s="106">
        <f>SUM(Q68:Q72)*Inputs!$M$28</f>
        <v>40.915338491984507</v>
      </c>
      <c r="R73" s="106">
        <f>SUM(R68:R72)*Inputs!$M$28</f>
        <v>41.637037540554694</v>
      </c>
      <c r="S73" s="106">
        <f>SUM(S68:S72)*Inputs!$M$28</f>
        <v>42.371466522101215</v>
      </c>
    </row>
    <row r="74" spans="2:20">
      <c r="B74" s="998"/>
      <c r="C74" s="2"/>
      <c r="D74" s="2"/>
      <c r="E74" s="2"/>
      <c r="F74" s="484"/>
      <c r="G74" s="472"/>
      <c r="H74" s="429"/>
      <c r="I74" s="429"/>
      <c r="J74" s="429"/>
      <c r="K74" s="429"/>
      <c r="L74" s="429"/>
      <c r="M74" s="429"/>
      <c r="N74" s="655"/>
      <c r="O74" s="655"/>
      <c r="P74" s="655"/>
      <c r="Q74" s="655"/>
      <c r="R74" s="655"/>
      <c r="S74" s="655"/>
    </row>
    <row r="75" spans="2:20">
      <c r="B75" s="479" t="s">
        <v>521</v>
      </c>
      <c r="C75" s="2"/>
      <c r="D75" s="2"/>
      <c r="E75" s="2"/>
      <c r="F75" s="484"/>
      <c r="G75" s="472"/>
      <c r="H75" s="429"/>
      <c r="I75" s="429"/>
      <c r="J75" s="429"/>
      <c r="K75" s="429"/>
      <c r="L75" s="429"/>
      <c r="M75" s="429"/>
      <c r="N75" s="485">
        <f>SUM(N68:N74)</f>
        <v>592.24362513571884</v>
      </c>
      <c r="O75" s="485">
        <f t="shared" ref="O75:S75" si="23">SUM(O68:O74)</f>
        <v>603.92712886944457</v>
      </c>
      <c r="P75" s="485">
        <f t="shared" si="23"/>
        <v>614.57970197222301</v>
      </c>
      <c r="Q75" s="485">
        <f t="shared" si="23"/>
        <v>625.4201740917631</v>
      </c>
      <c r="R75" s="485">
        <f t="shared" si="23"/>
        <v>636.45185954847886</v>
      </c>
      <c r="S75" s="485">
        <f t="shared" si="23"/>
        <v>647.67813112354702</v>
      </c>
    </row>
    <row r="76" spans="2:20">
      <c r="B76" s="999" t="s">
        <v>39</v>
      </c>
      <c r="N76" s="521">
        <f>(N62*(1+Inputs!$M$29))-N75</f>
        <v>0</v>
      </c>
      <c r="O76" s="521">
        <f>(O62*(1+Inputs!$M$29))-O75</f>
        <v>0</v>
      </c>
      <c r="P76" s="521">
        <f>(P62*(1+Inputs!$M$29))-P75</f>
        <v>0</v>
      </c>
      <c r="Q76" s="521">
        <f>(Q62*(1+Inputs!$M$29))-Q75</f>
        <v>0</v>
      </c>
      <c r="R76" s="521">
        <f>(R62*(1+Inputs!$M$29))-R75</f>
        <v>0</v>
      </c>
      <c r="S76" s="521">
        <f>(S62*(1+Inputs!$M$29))-S75</f>
        <v>0</v>
      </c>
    </row>
    <row r="77" spans="2:20">
      <c r="B77" s="1001"/>
    </row>
    <row r="78" spans="2:20">
      <c r="B78" s="1001"/>
    </row>
    <row r="79" spans="2:20">
      <c r="B79" s="1001"/>
    </row>
    <row r="80" spans="2:20">
      <c r="B80" s="1001"/>
    </row>
    <row r="81" spans="2:2">
      <c r="B81" s="1001"/>
    </row>
    <row r="82" spans="2:2">
      <c r="B82" s="1001"/>
    </row>
    <row r="83" spans="2:2">
      <c r="B83" s="1001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54" orientation="landscape" r:id="rId1"/>
  <headerFooter alignWithMargins="0">
    <oddFooter>&amp;C&amp;P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1"/>
    <pageSetUpPr fitToPage="1"/>
  </sheetPr>
  <dimension ref="A1:T85"/>
  <sheetViews>
    <sheetView showGridLines="0" zoomScale="70" zoomScaleNormal="70" workbookViewId="0">
      <pane xSplit="1" ySplit="5" topLeftCell="B6" activePane="bottomRight" state="frozen"/>
      <selection activeCell="H46" sqref="H46"/>
      <selection pane="topRight" activeCell="H46" sqref="H46"/>
      <selection pane="bottomLeft" activeCell="H46" sqref="H46"/>
      <selection pane="bottomRight" activeCell="B6" sqref="B6"/>
    </sheetView>
  </sheetViews>
  <sheetFormatPr defaultRowHeight="12.75" outlineLevelCol="1"/>
  <cols>
    <col min="1" max="1" width="9.140625" style="88"/>
    <col min="2" max="2" width="68.140625" style="88" customWidth="1"/>
    <col min="3" max="3" width="8.42578125" style="88" bestFit="1" customWidth="1"/>
    <col min="4" max="4" width="25.42578125" style="88" bestFit="1" customWidth="1"/>
    <col min="5" max="5" width="6.85546875" style="88" bestFit="1" customWidth="1"/>
    <col min="6" max="6" width="6.85546875" style="160" bestFit="1" customWidth="1"/>
    <col min="7" max="7" width="2" style="160" customWidth="1"/>
    <col min="8" max="8" width="10.42578125" style="106" customWidth="1" outlineLevel="1"/>
    <col min="9" max="9" width="9.140625" style="160" outlineLevel="1"/>
    <col min="10" max="13" width="9.42578125" style="160" customWidth="1" outlineLevel="1"/>
    <col min="14" max="14" width="10.5703125" style="160" bestFit="1" customWidth="1"/>
    <col min="15" max="15" width="10.42578125" style="88" customWidth="1"/>
    <col min="16" max="16" width="12.140625" style="88" customWidth="1"/>
    <col min="17" max="17" width="11" style="88" customWidth="1"/>
    <col min="18" max="18" width="10.85546875" style="88" customWidth="1"/>
    <col min="19" max="19" width="11.42578125" style="88" customWidth="1"/>
    <col min="20" max="257" width="9.140625" style="88"/>
    <col min="258" max="258" width="68.140625" style="88" customWidth="1"/>
    <col min="259" max="259" width="8.42578125" style="88" bestFit="1" customWidth="1"/>
    <col min="260" max="260" width="12.140625" style="88" bestFit="1" customWidth="1"/>
    <col min="261" max="262" width="6.85546875" style="88" bestFit="1" customWidth="1"/>
    <col min="263" max="263" width="2" style="88" customWidth="1"/>
    <col min="264" max="264" width="10.42578125" style="88" customWidth="1"/>
    <col min="265" max="265" width="9.140625" style="88"/>
    <col min="266" max="269" width="9.42578125" style="88" customWidth="1"/>
    <col min="270" max="270" width="10.5703125" style="88" bestFit="1" customWidth="1"/>
    <col min="271" max="271" width="10.42578125" style="88" customWidth="1"/>
    <col min="272" max="272" width="12.140625" style="88" customWidth="1"/>
    <col min="273" max="273" width="11" style="88" customWidth="1"/>
    <col min="274" max="274" width="10.85546875" style="88" customWidth="1"/>
    <col min="275" max="275" width="11.42578125" style="88" customWidth="1"/>
    <col min="276" max="513" width="9.140625" style="88"/>
    <col min="514" max="514" width="68.140625" style="88" customWidth="1"/>
    <col min="515" max="515" width="8.42578125" style="88" bestFit="1" customWidth="1"/>
    <col min="516" max="516" width="12.140625" style="88" bestFit="1" customWidth="1"/>
    <col min="517" max="518" width="6.85546875" style="88" bestFit="1" customWidth="1"/>
    <col min="519" max="519" width="2" style="88" customWidth="1"/>
    <col min="520" max="520" width="10.42578125" style="88" customWidth="1"/>
    <col min="521" max="521" width="9.140625" style="88"/>
    <col min="522" max="525" width="9.42578125" style="88" customWidth="1"/>
    <col min="526" max="526" width="10.5703125" style="88" bestFit="1" customWidth="1"/>
    <col min="527" max="527" width="10.42578125" style="88" customWidth="1"/>
    <col min="528" max="528" width="12.140625" style="88" customWidth="1"/>
    <col min="529" max="529" width="11" style="88" customWidth="1"/>
    <col min="530" max="530" width="10.85546875" style="88" customWidth="1"/>
    <col min="531" max="531" width="11.42578125" style="88" customWidth="1"/>
    <col min="532" max="769" width="9.140625" style="88"/>
    <col min="770" max="770" width="68.140625" style="88" customWidth="1"/>
    <col min="771" max="771" width="8.42578125" style="88" bestFit="1" customWidth="1"/>
    <col min="772" max="772" width="12.140625" style="88" bestFit="1" customWidth="1"/>
    <col min="773" max="774" width="6.85546875" style="88" bestFit="1" customWidth="1"/>
    <col min="775" max="775" width="2" style="88" customWidth="1"/>
    <col min="776" max="776" width="10.42578125" style="88" customWidth="1"/>
    <col min="777" max="777" width="9.140625" style="88"/>
    <col min="778" max="781" width="9.42578125" style="88" customWidth="1"/>
    <col min="782" max="782" width="10.5703125" style="88" bestFit="1" customWidth="1"/>
    <col min="783" max="783" width="10.42578125" style="88" customWidth="1"/>
    <col min="784" max="784" width="12.140625" style="88" customWidth="1"/>
    <col min="785" max="785" width="11" style="88" customWidth="1"/>
    <col min="786" max="786" width="10.85546875" style="88" customWidth="1"/>
    <col min="787" max="787" width="11.42578125" style="88" customWidth="1"/>
    <col min="788" max="1025" width="9.140625" style="88"/>
    <col min="1026" max="1026" width="68.140625" style="88" customWidth="1"/>
    <col min="1027" max="1027" width="8.42578125" style="88" bestFit="1" customWidth="1"/>
    <col min="1028" max="1028" width="12.140625" style="88" bestFit="1" customWidth="1"/>
    <col min="1029" max="1030" width="6.85546875" style="88" bestFit="1" customWidth="1"/>
    <col min="1031" max="1031" width="2" style="88" customWidth="1"/>
    <col min="1032" max="1032" width="10.42578125" style="88" customWidth="1"/>
    <col min="1033" max="1033" width="9.140625" style="88"/>
    <col min="1034" max="1037" width="9.42578125" style="88" customWidth="1"/>
    <col min="1038" max="1038" width="10.5703125" style="88" bestFit="1" customWidth="1"/>
    <col min="1039" max="1039" width="10.42578125" style="88" customWidth="1"/>
    <col min="1040" max="1040" width="12.140625" style="88" customWidth="1"/>
    <col min="1041" max="1041" width="11" style="88" customWidth="1"/>
    <col min="1042" max="1042" width="10.85546875" style="88" customWidth="1"/>
    <col min="1043" max="1043" width="11.42578125" style="88" customWidth="1"/>
    <col min="1044" max="1281" width="9.140625" style="88"/>
    <col min="1282" max="1282" width="68.140625" style="88" customWidth="1"/>
    <col min="1283" max="1283" width="8.42578125" style="88" bestFit="1" customWidth="1"/>
    <col min="1284" max="1284" width="12.140625" style="88" bestFit="1" customWidth="1"/>
    <col min="1285" max="1286" width="6.85546875" style="88" bestFit="1" customWidth="1"/>
    <col min="1287" max="1287" width="2" style="88" customWidth="1"/>
    <col min="1288" max="1288" width="10.42578125" style="88" customWidth="1"/>
    <col min="1289" max="1289" width="9.140625" style="88"/>
    <col min="1290" max="1293" width="9.42578125" style="88" customWidth="1"/>
    <col min="1294" max="1294" width="10.5703125" style="88" bestFit="1" customWidth="1"/>
    <col min="1295" max="1295" width="10.42578125" style="88" customWidth="1"/>
    <col min="1296" max="1296" width="12.140625" style="88" customWidth="1"/>
    <col min="1297" max="1297" width="11" style="88" customWidth="1"/>
    <col min="1298" max="1298" width="10.85546875" style="88" customWidth="1"/>
    <col min="1299" max="1299" width="11.42578125" style="88" customWidth="1"/>
    <col min="1300" max="1537" width="9.140625" style="88"/>
    <col min="1538" max="1538" width="68.140625" style="88" customWidth="1"/>
    <col min="1539" max="1539" width="8.42578125" style="88" bestFit="1" customWidth="1"/>
    <col min="1540" max="1540" width="12.140625" style="88" bestFit="1" customWidth="1"/>
    <col min="1541" max="1542" width="6.85546875" style="88" bestFit="1" customWidth="1"/>
    <col min="1543" max="1543" width="2" style="88" customWidth="1"/>
    <col min="1544" max="1544" width="10.42578125" style="88" customWidth="1"/>
    <col min="1545" max="1545" width="9.140625" style="88"/>
    <col min="1546" max="1549" width="9.42578125" style="88" customWidth="1"/>
    <col min="1550" max="1550" width="10.5703125" style="88" bestFit="1" customWidth="1"/>
    <col min="1551" max="1551" width="10.42578125" style="88" customWidth="1"/>
    <col min="1552" max="1552" width="12.140625" style="88" customWidth="1"/>
    <col min="1553" max="1553" width="11" style="88" customWidth="1"/>
    <col min="1554" max="1554" width="10.85546875" style="88" customWidth="1"/>
    <col min="1555" max="1555" width="11.42578125" style="88" customWidth="1"/>
    <col min="1556" max="1793" width="9.140625" style="88"/>
    <col min="1794" max="1794" width="68.140625" style="88" customWidth="1"/>
    <col min="1795" max="1795" width="8.42578125" style="88" bestFit="1" customWidth="1"/>
    <col min="1796" max="1796" width="12.140625" style="88" bestFit="1" customWidth="1"/>
    <col min="1797" max="1798" width="6.85546875" style="88" bestFit="1" customWidth="1"/>
    <col min="1799" max="1799" width="2" style="88" customWidth="1"/>
    <col min="1800" max="1800" width="10.42578125" style="88" customWidth="1"/>
    <col min="1801" max="1801" width="9.140625" style="88"/>
    <col min="1802" max="1805" width="9.42578125" style="88" customWidth="1"/>
    <col min="1806" max="1806" width="10.5703125" style="88" bestFit="1" customWidth="1"/>
    <col min="1807" max="1807" width="10.42578125" style="88" customWidth="1"/>
    <col min="1808" max="1808" width="12.140625" style="88" customWidth="1"/>
    <col min="1809" max="1809" width="11" style="88" customWidth="1"/>
    <col min="1810" max="1810" width="10.85546875" style="88" customWidth="1"/>
    <col min="1811" max="1811" width="11.42578125" style="88" customWidth="1"/>
    <col min="1812" max="2049" width="9.140625" style="88"/>
    <col min="2050" max="2050" width="68.140625" style="88" customWidth="1"/>
    <col min="2051" max="2051" width="8.42578125" style="88" bestFit="1" customWidth="1"/>
    <col min="2052" max="2052" width="12.140625" style="88" bestFit="1" customWidth="1"/>
    <col min="2053" max="2054" width="6.85546875" style="88" bestFit="1" customWidth="1"/>
    <col min="2055" max="2055" width="2" style="88" customWidth="1"/>
    <col min="2056" max="2056" width="10.42578125" style="88" customWidth="1"/>
    <col min="2057" max="2057" width="9.140625" style="88"/>
    <col min="2058" max="2061" width="9.42578125" style="88" customWidth="1"/>
    <col min="2062" max="2062" width="10.5703125" style="88" bestFit="1" customWidth="1"/>
    <col min="2063" max="2063" width="10.42578125" style="88" customWidth="1"/>
    <col min="2064" max="2064" width="12.140625" style="88" customWidth="1"/>
    <col min="2065" max="2065" width="11" style="88" customWidth="1"/>
    <col min="2066" max="2066" width="10.85546875" style="88" customWidth="1"/>
    <col min="2067" max="2067" width="11.42578125" style="88" customWidth="1"/>
    <col min="2068" max="2305" width="9.140625" style="88"/>
    <col min="2306" max="2306" width="68.140625" style="88" customWidth="1"/>
    <col min="2307" max="2307" width="8.42578125" style="88" bestFit="1" customWidth="1"/>
    <col min="2308" max="2308" width="12.140625" style="88" bestFit="1" customWidth="1"/>
    <col min="2309" max="2310" width="6.85546875" style="88" bestFit="1" customWidth="1"/>
    <col min="2311" max="2311" width="2" style="88" customWidth="1"/>
    <col min="2312" max="2312" width="10.42578125" style="88" customWidth="1"/>
    <col min="2313" max="2313" width="9.140625" style="88"/>
    <col min="2314" max="2317" width="9.42578125" style="88" customWidth="1"/>
    <col min="2318" max="2318" width="10.5703125" style="88" bestFit="1" customWidth="1"/>
    <col min="2319" max="2319" width="10.42578125" style="88" customWidth="1"/>
    <col min="2320" max="2320" width="12.140625" style="88" customWidth="1"/>
    <col min="2321" max="2321" width="11" style="88" customWidth="1"/>
    <col min="2322" max="2322" width="10.85546875" style="88" customWidth="1"/>
    <col min="2323" max="2323" width="11.42578125" style="88" customWidth="1"/>
    <col min="2324" max="2561" width="9.140625" style="88"/>
    <col min="2562" max="2562" width="68.140625" style="88" customWidth="1"/>
    <col min="2563" max="2563" width="8.42578125" style="88" bestFit="1" customWidth="1"/>
    <col min="2564" max="2564" width="12.140625" style="88" bestFit="1" customWidth="1"/>
    <col min="2565" max="2566" width="6.85546875" style="88" bestFit="1" customWidth="1"/>
    <col min="2567" max="2567" width="2" style="88" customWidth="1"/>
    <col min="2568" max="2568" width="10.42578125" style="88" customWidth="1"/>
    <col min="2569" max="2569" width="9.140625" style="88"/>
    <col min="2570" max="2573" width="9.42578125" style="88" customWidth="1"/>
    <col min="2574" max="2574" width="10.5703125" style="88" bestFit="1" customWidth="1"/>
    <col min="2575" max="2575" width="10.42578125" style="88" customWidth="1"/>
    <col min="2576" max="2576" width="12.140625" style="88" customWidth="1"/>
    <col min="2577" max="2577" width="11" style="88" customWidth="1"/>
    <col min="2578" max="2578" width="10.85546875" style="88" customWidth="1"/>
    <col min="2579" max="2579" width="11.42578125" style="88" customWidth="1"/>
    <col min="2580" max="2817" width="9.140625" style="88"/>
    <col min="2818" max="2818" width="68.140625" style="88" customWidth="1"/>
    <col min="2819" max="2819" width="8.42578125" style="88" bestFit="1" customWidth="1"/>
    <col min="2820" max="2820" width="12.140625" style="88" bestFit="1" customWidth="1"/>
    <col min="2821" max="2822" width="6.85546875" style="88" bestFit="1" customWidth="1"/>
    <col min="2823" max="2823" width="2" style="88" customWidth="1"/>
    <col min="2824" max="2824" width="10.42578125" style="88" customWidth="1"/>
    <col min="2825" max="2825" width="9.140625" style="88"/>
    <col min="2826" max="2829" width="9.42578125" style="88" customWidth="1"/>
    <col min="2830" max="2830" width="10.5703125" style="88" bestFit="1" customWidth="1"/>
    <col min="2831" max="2831" width="10.42578125" style="88" customWidth="1"/>
    <col min="2832" max="2832" width="12.140625" style="88" customWidth="1"/>
    <col min="2833" max="2833" width="11" style="88" customWidth="1"/>
    <col min="2834" max="2834" width="10.85546875" style="88" customWidth="1"/>
    <col min="2835" max="2835" width="11.42578125" style="88" customWidth="1"/>
    <col min="2836" max="3073" width="9.140625" style="88"/>
    <col min="3074" max="3074" width="68.140625" style="88" customWidth="1"/>
    <col min="3075" max="3075" width="8.42578125" style="88" bestFit="1" customWidth="1"/>
    <col min="3076" max="3076" width="12.140625" style="88" bestFit="1" customWidth="1"/>
    <col min="3077" max="3078" width="6.85546875" style="88" bestFit="1" customWidth="1"/>
    <col min="3079" max="3079" width="2" style="88" customWidth="1"/>
    <col min="3080" max="3080" width="10.42578125" style="88" customWidth="1"/>
    <col min="3081" max="3081" width="9.140625" style="88"/>
    <col min="3082" max="3085" width="9.42578125" style="88" customWidth="1"/>
    <col min="3086" max="3086" width="10.5703125" style="88" bestFit="1" customWidth="1"/>
    <col min="3087" max="3087" width="10.42578125" style="88" customWidth="1"/>
    <col min="3088" max="3088" width="12.140625" style="88" customWidth="1"/>
    <col min="3089" max="3089" width="11" style="88" customWidth="1"/>
    <col min="3090" max="3090" width="10.85546875" style="88" customWidth="1"/>
    <col min="3091" max="3091" width="11.42578125" style="88" customWidth="1"/>
    <col min="3092" max="3329" width="9.140625" style="88"/>
    <col min="3330" max="3330" width="68.140625" style="88" customWidth="1"/>
    <col min="3331" max="3331" width="8.42578125" style="88" bestFit="1" customWidth="1"/>
    <col min="3332" max="3332" width="12.140625" style="88" bestFit="1" customWidth="1"/>
    <col min="3333" max="3334" width="6.85546875" style="88" bestFit="1" customWidth="1"/>
    <col min="3335" max="3335" width="2" style="88" customWidth="1"/>
    <col min="3336" max="3336" width="10.42578125" style="88" customWidth="1"/>
    <col min="3337" max="3337" width="9.140625" style="88"/>
    <col min="3338" max="3341" width="9.42578125" style="88" customWidth="1"/>
    <col min="3342" max="3342" width="10.5703125" style="88" bestFit="1" customWidth="1"/>
    <col min="3343" max="3343" width="10.42578125" style="88" customWidth="1"/>
    <col min="3344" max="3344" width="12.140625" style="88" customWidth="1"/>
    <col min="3345" max="3345" width="11" style="88" customWidth="1"/>
    <col min="3346" max="3346" width="10.85546875" style="88" customWidth="1"/>
    <col min="3347" max="3347" width="11.42578125" style="88" customWidth="1"/>
    <col min="3348" max="3585" width="9.140625" style="88"/>
    <col min="3586" max="3586" width="68.140625" style="88" customWidth="1"/>
    <col min="3587" max="3587" width="8.42578125" style="88" bestFit="1" customWidth="1"/>
    <col min="3588" max="3588" width="12.140625" style="88" bestFit="1" customWidth="1"/>
    <col min="3589" max="3590" width="6.85546875" style="88" bestFit="1" customWidth="1"/>
    <col min="3591" max="3591" width="2" style="88" customWidth="1"/>
    <col min="3592" max="3592" width="10.42578125" style="88" customWidth="1"/>
    <col min="3593" max="3593" width="9.140625" style="88"/>
    <col min="3594" max="3597" width="9.42578125" style="88" customWidth="1"/>
    <col min="3598" max="3598" width="10.5703125" style="88" bestFit="1" customWidth="1"/>
    <col min="3599" max="3599" width="10.42578125" style="88" customWidth="1"/>
    <col min="3600" max="3600" width="12.140625" style="88" customWidth="1"/>
    <col min="3601" max="3601" width="11" style="88" customWidth="1"/>
    <col min="3602" max="3602" width="10.85546875" style="88" customWidth="1"/>
    <col min="3603" max="3603" width="11.42578125" style="88" customWidth="1"/>
    <col min="3604" max="3841" width="9.140625" style="88"/>
    <col min="3842" max="3842" width="68.140625" style="88" customWidth="1"/>
    <col min="3843" max="3843" width="8.42578125" style="88" bestFit="1" customWidth="1"/>
    <col min="3844" max="3844" width="12.140625" style="88" bestFit="1" customWidth="1"/>
    <col min="3845" max="3846" width="6.85546875" style="88" bestFit="1" customWidth="1"/>
    <col min="3847" max="3847" width="2" style="88" customWidth="1"/>
    <col min="3848" max="3848" width="10.42578125" style="88" customWidth="1"/>
    <col min="3849" max="3849" width="9.140625" style="88"/>
    <col min="3850" max="3853" width="9.42578125" style="88" customWidth="1"/>
    <col min="3854" max="3854" width="10.5703125" style="88" bestFit="1" customWidth="1"/>
    <col min="3855" max="3855" width="10.42578125" style="88" customWidth="1"/>
    <col min="3856" max="3856" width="12.140625" style="88" customWidth="1"/>
    <col min="3857" max="3857" width="11" style="88" customWidth="1"/>
    <col min="3858" max="3858" width="10.85546875" style="88" customWidth="1"/>
    <col min="3859" max="3859" width="11.42578125" style="88" customWidth="1"/>
    <col min="3860" max="4097" width="9.140625" style="88"/>
    <col min="4098" max="4098" width="68.140625" style="88" customWidth="1"/>
    <col min="4099" max="4099" width="8.42578125" style="88" bestFit="1" customWidth="1"/>
    <col min="4100" max="4100" width="12.140625" style="88" bestFit="1" customWidth="1"/>
    <col min="4101" max="4102" width="6.85546875" style="88" bestFit="1" customWidth="1"/>
    <col min="4103" max="4103" width="2" style="88" customWidth="1"/>
    <col min="4104" max="4104" width="10.42578125" style="88" customWidth="1"/>
    <col min="4105" max="4105" width="9.140625" style="88"/>
    <col min="4106" max="4109" width="9.42578125" style="88" customWidth="1"/>
    <col min="4110" max="4110" width="10.5703125" style="88" bestFit="1" customWidth="1"/>
    <col min="4111" max="4111" width="10.42578125" style="88" customWidth="1"/>
    <col min="4112" max="4112" width="12.140625" style="88" customWidth="1"/>
    <col min="4113" max="4113" width="11" style="88" customWidth="1"/>
    <col min="4114" max="4114" width="10.85546875" style="88" customWidth="1"/>
    <col min="4115" max="4115" width="11.42578125" style="88" customWidth="1"/>
    <col min="4116" max="4353" width="9.140625" style="88"/>
    <col min="4354" max="4354" width="68.140625" style="88" customWidth="1"/>
    <col min="4355" max="4355" width="8.42578125" style="88" bestFit="1" customWidth="1"/>
    <col min="4356" max="4356" width="12.140625" style="88" bestFit="1" customWidth="1"/>
    <col min="4357" max="4358" width="6.85546875" style="88" bestFit="1" customWidth="1"/>
    <col min="4359" max="4359" width="2" style="88" customWidth="1"/>
    <col min="4360" max="4360" width="10.42578125" style="88" customWidth="1"/>
    <col min="4361" max="4361" width="9.140625" style="88"/>
    <col min="4362" max="4365" width="9.42578125" style="88" customWidth="1"/>
    <col min="4366" max="4366" width="10.5703125" style="88" bestFit="1" customWidth="1"/>
    <col min="4367" max="4367" width="10.42578125" style="88" customWidth="1"/>
    <col min="4368" max="4368" width="12.140625" style="88" customWidth="1"/>
    <col min="4369" max="4369" width="11" style="88" customWidth="1"/>
    <col min="4370" max="4370" width="10.85546875" style="88" customWidth="1"/>
    <col min="4371" max="4371" width="11.42578125" style="88" customWidth="1"/>
    <col min="4372" max="4609" width="9.140625" style="88"/>
    <col min="4610" max="4610" width="68.140625" style="88" customWidth="1"/>
    <col min="4611" max="4611" width="8.42578125" style="88" bestFit="1" customWidth="1"/>
    <col min="4612" max="4612" width="12.140625" style="88" bestFit="1" customWidth="1"/>
    <col min="4613" max="4614" width="6.85546875" style="88" bestFit="1" customWidth="1"/>
    <col min="4615" max="4615" width="2" style="88" customWidth="1"/>
    <col min="4616" max="4616" width="10.42578125" style="88" customWidth="1"/>
    <col min="4617" max="4617" width="9.140625" style="88"/>
    <col min="4618" max="4621" width="9.42578125" style="88" customWidth="1"/>
    <col min="4622" max="4622" width="10.5703125" style="88" bestFit="1" customWidth="1"/>
    <col min="4623" max="4623" width="10.42578125" style="88" customWidth="1"/>
    <col min="4624" max="4624" width="12.140625" style="88" customWidth="1"/>
    <col min="4625" max="4625" width="11" style="88" customWidth="1"/>
    <col min="4626" max="4626" width="10.85546875" style="88" customWidth="1"/>
    <col min="4627" max="4627" width="11.42578125" style="88" customWidth="1"/>
    <col min="4628" max="4865" width="9.140625" style="88"/>
    <col min="4866" max="4866" width="68.140625" style="88" customWidth="1"/>
    <col min="4867" max="4867" width="8.42578125" style="88" bestFit="1" customWidth="1"/>
    <col min="4868" max="4868" width="12.140625" style="88" bestFit="1" customWidth="1"/>
    <col min="4869" max="4870" width="6.85546875" style="88" bestFit="1" customWidth="1"/>
    <col min="4871" max="4871" width="2" style="88" customWidth="1"/>
    <col min="4872" max="4872" width="10.42578125" style="88" customWidth="1"/>
    <col min="4873" max="4873" width="9.140625" style="88"/>
    <col min="4874" max="4877" width="9.42578125" style="88" customWidth="1"/>
    <col min="4878" max="4878" width="10.5703125" style="88" bestFit="1" customWidth="1"/>
    <col min="4879" max="4879" width="10.42578125" style="88" customWidth="1"/>
    <col min="4880" max="4880" width="12.140625" style="88" customWidth="1"/>
    <col min="4881" max="4881" width="11" style="88" customWidth="1"/>
    <col min="4882" max="4882" width="10.85546875" style="88" customWidth="1"/>
    <col min="4883" max="4883" width="11.42578125" style="88" customWidth="1"/>
    <col min="4884" max="5121" width="9.140625" style="88"/>
    <col min="5122" max="5122" width="68.140625" style="88" customWidth="1"/>
    <col min="5123" max="5123" width="8.42578125" style="88" bestFit="1" customWidth="1"/>
    <col min="5124" max="5124" width="12.140625" style="88" bestFit="1" customWidth="1"/>
    <col min="5125" max="5126" width="6.85546875" style="88" bestFit="1" customWidth="1"/>
    <col min="5127" max="5127" width="2" style="88" customWidth="1"/>
    <col min="5128" max="5128" width="10.42578125" style="88" customWidth="1"/>
    <col min="5129" max="5129" width="9.140625" style="88"/>
    <col min="5130" max="5133" width="9.42578125" style="88" customWidth="1"/>
    <col min="5134" max="5134" width="10.5703125" style="88" bestFit="1" customWidth="1"/>
    <col min="5135" max="5135" width="10.42578125" style="88" customWidth="1"/>
    <col min="5136" max="5136" width="12.140625" style="88" customWidth="1"/>
    <col min="5137" max="5137" width="11" style="88" customWidth="1"/>
    <col min="5138" max="5138" width="10.85546875" style="88" customWidth="1"/>
    <col min="5139" max="5139" width="11.42578125" style="88" customWidth="1"/>
    <col min="5140" max="5377" width="9.140625" style="88"/>
    <col min="5378" max="5378" width="68.140625" style="88" customWidth="1"/>
    <col min="5379" max="5379" width="8.42578125" style="88" bestFit="1" customWidth="1"/>
    <col min="5380" max="5380" width="12.140625" style="88" bestFit="1" customWidth="1"/>
    <col min="5381" max="5382" width="6.85546875" style="88" bestFit="1" customWidth="1"/>
    <col min="5383" max="5383" width="2" style="88" customWidth="1"/>
    <col min="5384" max="5384" width="10.42578125" style="88" customWidth="1"/>
    <col min="5385" max="5385" width="9.140625" style="88"/>
    <col min="5386" max="5389" width="9.42578125" style="88" customWidth="1"/>
    <col min="5390" max="5390" width="10.5703125" style="88" bestFit="1" customWidth="1"/>
    <col min="5391" max="5391" width="10.42578125" style="88" customWidth="1"/>
    <col min="5392" max="5392" width="12.140625" style="88" customWidth="1"/>
    <col min="5393" max="5393" width="11" style="88" customWidth="1"/>
    <col min="5394" max="5394" width="10.85546875" style="88" customWidth="1"/>
    <col min="5395" max="5395" width="11.42578125" style="88" customWidth="1"/>
    <col min="5396" max="5633" width="9.140625" style="88"/>
    <col min="5634" max="5634" width="68.140625" style="88" customWidth="1"/>
    <col min="5635" max="5635" width="8.42578125" style="88" bestFit="1" customWidth="1"/>
    <col min="5636" max="5636" width="12.140625" style="88" bestFit="1" customWidth="1"/>
    <col min="5637" max="5638" width="6.85546875" style="88" bestFit="1" customWidth="1"/>
    <col min="5639" max="5639" width="2" style="88" customWidth="1"/>
    <col min="5640" max="5640" width="10.42578125" style="88" customWidth="1"/>
    <col min="5641" max="5641" width="9.140625" style="88"/>
    <col min="5642" max="5645" width="9.42578125" style="88" customWidth="1"/>
    <col min="5646" max="5646" width="10.5703125" style="88" bestFit="1" customWidth="1"/>
    <col min="5647" max="5647" width="10.42578125" style="88" customWidth="1"/>
    <col min="5648" max="5648" width="12.140625" style="88" customWidth="1"/>
    <col min="5649" max="5649" width="11" style="88" customWidth="1"/>
    <col min="5650" max="5650" width="10.85546875" style="88" customWidth="1"/>
    <col min="5651" max="5651" width="11.42578125" style="88" customWidth="1"/>
    <col min="5652" max="5889" width="9.140625" style="88"/>
    <col min="5890" max="5890" width="68.140625" style="88" customWidth="1"/>
    <col min="5891" max="5891" width="8.42578125" style="88" bestFit="1" customWidth="1"/>
    <col min="5892" max="5892" width="12.140625" style="88" bestFit="1" customWidth="1"/>
    <col min="5893" max="5894" width="6.85546875" style="88" bestFit="1" customWidth="1"/>
    <col min="5895" max="5895" width="2" style="88" customWidth="1"/>
    <col min="5896" max="5896" width="10.42578125" style="88" customWidth="1"/>
    <col min="5897" max="5897" width="9.140625" style="88"/>
    <col min="5898" max="5901" width="9.42578125" style="88" customWidth="1"/>
    <col min="5902" max="5902" width="10.5703125" style="88" bestFit="1" customWidth="1"/>
    <col min="5903" max="5903" width="10.42578125" style="88" customWidth="1"/>
    <col min="5904" max="5904" width="12.140625" style="88" customWidth="1"/>
    <col min="5905" max="5905" width="11" style="88" customWidth="1"/>
    <col min="5906" max="5906" width="10.85546875" style="88" customWidth="1"/>
    <col min="5907" max="5907" width="11.42578125" style="88" customWidth="1"/>
    <col min="5908" max="6145" width="9.140625" style="88"/>
    <col min="6146" max="6146" width="68.140625" style="88" customWidth="1"/>
    <col min="6147" max="6147" width="8.42578125" style="88" bestFit="1" customWidth="1"/>
    <col min="6148" max="6148" width="12.140625" style="88" bestFit="1" customWidth="1"/>
    <col min="6149" max="6150" width="6.85546875" style="88" bestFit="1" customWidth="1"/>
    <col min="6151" max="6151" width="2" style="88" customWidth="1"/>
    <col min="6152" max="6152" width="10.42578125" style="88" customWidth="1"/>
    <col min="6153" max="6153" width="9.140625" style="88"/>
    <col min="6154" max="6157" width="9.42578125" style="88" customWidth="1"/>
    <col min="6158" max="6158" width="10.5703125" style="88" bestFit="1" customWidth="1"/>
    <col min="6159" max="6159" width="10.42578125" style="88" customWidth="1"/>
    <col min="6160" max="6160" width="12.140625" style="88" customWidth="1"/>
    <col min="6161" max="6161" width="11" style="88" customWidth="1"/>
    <col min="6162" max="6162" width="10.85546875" style="88" customWidth="1"/>
    <col min="6163" max="6163" width="11.42578125" style="88" customWidth="1"/>
    <col min="6164" max="6401" width="9.140625" style="88"/>
    <col min="6402" max="6402" width="68.140625" style="88" customWidth="1"/>
    <col min="6403" max="6403" width="8.42578125" style="88" bestFit="1" customWidth="1"/>
    <col min="6404" max="6404" width="12.140625" style="88" bestFit="1" customWidth="1"/>
    <col min="6405" max="6406" width="6.85546875" style="88" bestFit="1" customWidth="1"/>
    <col min="6407" max="6407" width="2" style="88" customWidth="1"/>
    <col min="6408" max="6408" width="10.42578125" style="88" customWidth="1"/>
    <col min="6409" max="6409" width="9.140625" style="88"/>
    <col min="6410" max="6413" width="9.42578125" style="88" customWidth="1"/>
    <col min="6414" max="6414" width="10.5703125" style="88" bestFit="1" customWidth="1"/>
    <col min="6415" max="6415" width="10.42578125" style="88" customWidth="1"/>
    <col min="6416" max="6416" width="12.140625" style="88" customWidth="1"/>
    <col min="6417" max="6417" width="11" style="88" customWidth="1"/>
    <col min="6418" max="6418" width="10.85546875" style="88" customWidth="1"/>
    <col min="6419" max="6419" width="11.42578125" style="88" customWidth="1"/>
    <col min="6420" max="6657" width="9.140625" style="88"/>
    <col min="6658" max="6658" width="68.140625" style="88" customWidth="1"/>
    <col min="6659" max="6659" width="8.42578125" style="88" bestFit="1" customWidth="1"/>
    <col min="6660" max="6660" width="12.140625" style="88" bestFit="1" customWidth="1"/>
    <col min="6661" max="6662" width="6.85546875" style="88" bestFit="1" customWidth="1"/>
    <col min="6663" max="6663" width="2" style="88" customWidth="1"/>
    <col min="6664" max="6664" width="10.42578125" style="88" customWidth="1"/>
    <col min="6665" max="6665" width="9.140625" style="88"/>
    <col min="6666" max="6669" width="9.42578125" style="88" customWidth="1"/>
    <col min="6670" max="6670" width="10.5703125" style="88" bestFit="1" customWidth="1"/>
    <col min="6671" max="6671" width="10.42578125" style="88" customWidth="1"/>
    <col min="6672" max="6672" width="12.140625" style="88" customWidth="1"/>
    <col min="6673" max="6673" width="11" style="88" customWidth="1"/>
    <col min="6674" max="6674" width="10.85546875" style="88" customWidth="1"/>
    <col min="6675" max="6675" width="11.42578125" style="88" customWidth="1"/>
    <col min="6676" max="6913" width="9.140625" style="88"/>
    <col min="6914" max="6914" width="68.140625" style="88" customWidth="1"/>
    <col min="6915" max="6915" width="8.42578125" style="88" bestFit="1" customWidth="1"/>
    <col min="6916" max="6916" width="12.140625" style="88" bestFit="1" customWidth="1"/>
    <col min="6917" max="6918" width="6.85546875" style="88" bestFit="1" customWidth="1"/>
    <col min="6919" max="6919" width="2" style="88" customWidth="1"/>
    <col min="6920" max="6920" width="10.42578125" style="88" customWidth="1"/>
    <col min="6921" max="6921" width="9.140625" style="88"/>
    <col min="6922" max="6925" width="9.42578125" style="88" customWidth="1"/>
    <col min="6926" max="6926" width="10.5703125" style="88" bestFit="1" customWidth="1"/>
    <col min="6927" max="6927" width="10.42578125" style="88" customWidth="1"/>
    <col min="6928" max="6928" width="12.140625" style="88" customWidth="1"/>
    <col min="6929" max="6929" width="11" style="88" customWidth="1"/>
    <col min="6930" max="6930" width="10.85546875" style="88" customWidth="1"/>
    <col min="6931" max="6931" width="11.42578125" style="88" customWidth="1"/>
    <col min="6932" max="7169" width="9.140625" style="88"/>
    <col min="7170" max="7170" width="68.140625" style="88" customWidth="1"/>
    <col min="7171" max="7171" width="8.42578125" style="88" bestFit="1" customWidth="1"/>
    <col min="7172" max="7172" width="12.140625" style="88" bestFit="1" customWidth="1"/>
    <col min="7173" max="7174" width="6.85546875" style="88" bestFit="1" customWidth="1"/>
    <col min="7175" max="7175" width="2" style="88" customWidth="1"/>
    <col min="7176" max="7176" width="10.42578125" style="88" customWidth="1"/>
    <col min="7177" max="7177" width="9.140625" style="88"/>
    <col min="7178" max="7181" width="9.42578125" style="88" customWidth="1"/>
    <col min="7182" max="7182" width="10.5703125" style="88" bestFit="1" customWidth="1"/>
    <col min="7183" max="7183" width="10.42578125" style="88" customWidth="1"/>
    <col min="7184" max="7184" width="12.140625" style="88" customWidth="1"/>
    <col min="7185" max="7185" width="11" style="88" customWidth="1"/>
    <col min="7186" max="7186" width="10.85546875" style="88" customWidth="1"/>
    <col min="7187" max="7187" width="11.42578125" style="88" customWidth="1"/>
    <col min="7188" max="7425" width="9.140625" style="88"/>
    <col min="7426" max="7426" width="68.140625" style="88" customWidth="1"/>
    <col min="7427" max="7427" width="8.42578125" style="88" bestFit="1" customWidth="1"/>
    <col min="7428" max="7428" width="12.140625" style="88" bestFit="1" customWidth="1"/>
    <col min="7429" max="7430" width="6.85546875" style="88" bestFit="1" customWidth="1"/>
    <col min="7431" max="7431" width="2" style="88" customWidth="1"/>
    <col min="7432" max="7432" width="10.42578125" style="88" customWidth="1"/>
    <col min="7433" max="7433" width="9.140625" style="88"/>
    <col min="7434" max="7437" width="9.42578125" style="88" customWidth="1"/>
    <col min="7438" max="7438" width="10.5703125" style="88" bestFit="1" customWidth="1"/>
    <col min="7439" max="7439" width="10.42578125" style="88" customWidth="1"/>
    <col min="7440" max="7440" width="12.140625" style="88" customWidth="1"/>
    <col min="7441" max="7441" width="11" style="88" customWidth="1"/>
    <col min="7442" max="7442" width="10.85546875" style="88" customWidth="1"/>
    <col min="7443" max="7443" width="11.42578125" style="88" customWidth="1"/>
    <col min="7444" max="7681" width="9.140625" style="88"/>
    <col min="7682" max="7682" width="68.140625" style="88" customWidth="1"/>
    <col min="7683" max="7683" width="8.42578125" style="88" bestFit="1" customWidth="1"/>
    <col min="7684" max="7684" width="12.140625" style="88" bestFit="1" customWidth="1"/>
    <col min="7685" max="7686" width="6.85546875" style="88" bestFit="1" customWidth="1"/>
    <col min="7687" max="7687" width="2" style="88" customWidth="1"/>
    <col min="7688" max="7688" width="10.42578125" style="88" customWidth="1"/>
    <col min="7689" max="7689" width="9.140625" style="88"/>
    <col min="7690" max="7693" width="9.42578125" style="88" customWidth="1"/>
    <col min="7694" max="7694" width="10.5703125" style="88" bestFit="1" customWidth="1"/>
    <col min="7695" max="7695" width="10.42578125" style="88" customWidth="1"/>
    <col min="7696" max="7696" width="12.140625" style="88" customWidth="1"/>
    <col min="7697" max="7697" width="11" style="88" customWidth="1"/>
    <col min="7698" max="7698" width="10.85546875" style="88" customWidth="1"/>
    <col min="7699" max="7699" width="11.42578125" style="88" customWidth="1"/>
    <col min="7700" max="7937" width="9.140625" style="88"/>
    <col min="7938" max="7938" width="68.140625" style="88" customWidth="1"/>
    <col min="7939" max="7939" width="8.42578125" style="88" bestFit="1" customWidth="1"/>
    <col min="7940" max="7940" width="12.140625" style="88" bestFit="1" customWidth="1"/>
    <col min="7941" max="7942" width="6.85546875" style="88" bestFit="1" customWidth="1"/>
    <col min="7943" max="7943" width="2" style="88" customWidth="1"/>
    <col min="7944" max="7944" width="10.42578125" style="88" customWidth="1"/>
    <col min="7945" max="7945" width="9.140625" style="88"/>
    <col min="7946" max="7949" width="9.42578125" style="88" customWidth="1"/>
    <col min="7950" max="7950" width="10.5703125" style="88" bestFit="1" customWidth="1"/>
    <col min="7951" max="7951" width="10.42578125" style="88" customWidth="1"/>
    <col min="7952" max="7952" width="12.140625" style="88" customWidth="1"/>
    <col min="7953" max="7953" width="11" style="88" customWidth="1"/>
    <col min="7954" max="7954" width="10.85546875" style="88" customWidth="1"/>
    <col min="7955" max="7955" width="11.42578125" style="88" customWidth="1"/>
    <col min="7956" max="8193" width="9.140625" style="88"/>
    <col min="8194" max="8194" width="68.140625" style="88" customWidth="1"/>
    <col min="8195" max="8195" width="8.42578125" style="88" bestFit="1" customWidth="1"/>
    <col min="8196" max="8196" width="12.140625" style="88" bestFit="1" customWidth="1"/>
    <col min="8197" max="8198" width="6.85546875" style="88" bestFit="1" customWidth="1"/>
    <col min="8199" max="8199" width="2" style="88" customWidth="1"/>
    <col min="8200" max="8200" width="10.42578125" style="88" customWidth="1"/>
    <col min="8201" max="8201" width="9.140625" style="88"/>
    <col min="8202" max="8205" width="9.42578125" style="88" customWidth="1"/>
    <col min="8206" max="8206" width="10.5703125" style="88" bestFit="1" customWidth="1"/>
    <col min="8207" max="8207" width="10.42578125" style="88" customWidth="1"/>
    <col min="8208" max="8208" width="12.140625" style="88" customWidth="1"/>
    <col min="8209" max="8209" width="11" style="88" customWidth="1"/>
    <col min="8210" max="8210" width="10.85546875" style="88" customWidth="1"/>
    <col min="8211" max="8211" width="11.42578125" style="88" customWidth="1"/>
    <col min="8212" max="8449" width="9.140625" style="88"/>
    <col min="8450" max="8450" width="68.140625" style="88" customWidth="1"/>
    <col min="8451" max="8451" width="8.42578125" style="88" bestFit="1" customWidth="1"/>
    <col min="8452" max="8452" width="12.140625" style="88" bestFit="1" customWidth="1"/>
    <col min="8453" max="8454" width="6.85546875" style="88" bestFit="1" customWidth="1"/>
    <col min="8455" max="8455" width="2" style="88" customWidth="1"/>
    <col min="8456" max="8456" width="10.42578125" style="88" customWidth="1"/>
    <col min="8457" max="8457" width="9.140625" style="88"/>
    <col min="8458" max="8461" width="9.42578125" style="88" customWidth="1"/>
    <col min="8462" max="8462" width="10.5703125" style="88" bestFit="1" customWidth="1"/>
    <col min="8463" max="8463" width="10.42578125" style="88" customWidth="1"/>
    <col min="8464" max="8464" width="12.140625" style="88" customWidth="1"/>
    <col min="8465" max="8465" width="11" style="88" customWidth="1"/>
    <col min="8466" max="8466" width="10.85546875" style="88" customWidth="1"/>
    <col min="8467" max="8467" width="11.42578125" style="88" customWidth="1"/>
    <col min="8468" max="8705" width="9.140625" style="88"/>
    <col min="8706" max="8706" width="68.140625" style="88" customWidth="1"/>
    <col min="8707" max="8707" width="8.42578125" style="88" bestFit="1" customWidth="1"/>
    <col min="8708" max="8708" width="12.140625" style="88" bestFit="1" customWidth="1"/>
    <col min="8709" max="8710" width="6.85546875" style="88" bestFit="1" customWidth="1"/>
    <col min="8711" max="8711" width="2" style="88" customWidth="1"/>
    <col min="8712" max="8712" width="10.42578125" style="88" customWidth="1"/>
    <col min="8713" max="8713" width="9.140625" style="88"/>
    <col min="8714" max="8717" width="9.42578125" style="88" customWidth="1"/>
    <col min="8718" max="8718" width="10.5703125" style="88" bestFit="1" customWidth="1"/>
    <col min="8719" max="8719" width="10.42578125" style="88" customWidth="1"/>
    <col min="8720" max="8720" width="12.140625" style="88" customWidth="1"/>
    <col min="8721" max="8721" width="11" style="88" customWidth="1"/>
    <col min="8722" max="8722" width="10.85546875" style="88" customWidth="1"/>
    <col min="8723" max="8723" width="11.42578125" style="88" customWidth="1"/>
    <col min="8724" max="8961" width="9.140625" style="88"/>
    <col min="8962" max="8962" width="68.140625" style="88" customWidth="1"/>
    <col min="8963" max="8963" width="8.42578125" style="88" bestFit="1" customWidth="1"/>
    <col min="8964" max="8964" width="12.140625" style="88" bestFit="1" customWidth="1"/>
    <col min="8965" max="8966" width="6.85546875" style="88" bestFit="1" customWidth="1"/>
    <col min="8967" max="8967" width="2" style="88" customWidth="1"/>
    <col min="8968" max="8968" width="10.42578125" style="88" customWidth="1"/>
    <col min="8969" max="8969" width="9.140625" style="88"/>
    <col min="8970" max="8973" width="9.42578125" style="88" customWidth="1"/>
    <col min="8974" max="8974" width="10.5703125" style="88" bestFit="1" customWidth="1"/>
    <col min="8975" max="8975" width="10.42578125" style="88" customWidth="1"/>
    <col min="8976" max="8976" width="12.140625" style="88" customWidth="1"/>
    <col min="8977" max="8977" width="11" style="88" customWidth="1"/>
    <col min="8978" max="8978" width="10.85546875" style="88" customWidth="1"/>
    <col min="8979" max="8979" width="11.42578125" style="88" customWidth="1"/>
    <col min="8980" max="9217" width="9.140625" style="88"/>
    <col min="9218" max="9218" width="68.140625" style="88" customWidth="1"/>
    <col min="9219" max="9219" width="8.42578125" style="88" bestFit="1" customWidth="1"/>
    <col min="9220" max="9220" width="12.140625" style="88" bestFit="1" customWidth="1"/>
    <col min="9221" max="9222" width="6.85546875" style="88" bestFit="1" customWidth="1"/>
    <col min="9223" max="9223" width="2" style="88" customWidth="1"/>
    <col min="9224" max="9224" width="10.42578125" style="88" customWidth="1"/>
    <col min="9225" max="9225" width="9.140625" style="88"/>
    <col min="9226" max="9229" width="9.42578125" style="88" customWidth="1"/>
    <col min="9230" max="9230" width="10.5703125" style="88" bestFit="1" customWidth="1"/>
    <col min="9231" max="9231" width="10.42578125" style="88" customWidth="1"/>
    <col min="9232" max="9232" width="12.140625" style="88" customWidth="1"/>
    <col min="9233" max="9233" width="11" style="88" customWidth="1"/>
    <col min="9234" max="9234" width="10.85546875" style="88" customWidth="1"/>
    <col min="9235" max="9235" width="11.42578125" style="88" customWidth="1"/>
    <col min="9236" max="9473" width="9.140625" style="88"/>
    <col min="9474" max="9474" width="68.140625" style="88" customWidth="1"/>
    <col min="9475" max="9475" width="8.42578125" style="88" bestFit="1" customWidth="1"/>
    <col min="9476" max="9476" width="12.140625" style="88" bestFit="1" customWidth="1"/>
    <col min="9477" max="9478" width="6.85546875" style="88" bestFit="1" customWidth="1"/>
    <col min="9479" max="9479" width="2" style="88" customWidth="1"/>
    <col min="9480" max="9480" width="10.42578125" style="88" customWidth="1"/>
    <col min="9481" max="9481" width="9.140625" style="88"/>
    <col min="9482" max="9485" width="9.42578125" style="88" customWidth="1"/>
    <col min="9486" max="9486" width="10.5703125" style="88" bestFit="1" customWidth="1"/>
    <col min="9487" max="9487" width="10.42578125" style="88" customWidth="1"/>
    <col min="9488" max="9488" width="12.140625" style="88" customWidth="1"/>
    <col min="9489" max="9489" width="11" style="88" customWidth="1"/>
    <col min="9490" max="9490" width="10.85546875" style="88" customWidth="1"/>
    <col min="9491" max="9491" width="11.42578125" style="88" customWidth="1"/>
    <col min="9492" max="9729" width="9.140625" style="88"/>
    <col min="9730" max="9730" width="68.140625" style="88" customWidth="1"/>
    <col min="9731" max="9731" width="8.42578125" style="88" bestFit="1" customWidth="1"/>
    <col min="9732" max="9732" width="12.140625" style="88" bestFit="1" customWidth="1"/>
    <col min="9733" max="9734" width="6.85546875" style="88" bestFit="1" customWidth="1"/>
    <col min="9735" max="9735" width="2" style="88" customWidth="1"/>
    <col min="9736" max="9736" width="10.42578125" style="88" customWidth="1"/>
    <col min="9737" max="9737" width="9.140625" style="88"/>
    <col min="9738" max="9741" width="9.42578125" style="88" customWidth="1"/>
    <col min="9742" max="9742" width="10.5703125" style="88" bestFit="1" customWidth="1"/>
    <col min="9743" max="9743" width="10.42578125" style="88" customWidth="1"/>
    <col min="9744" max="9744" width="12.140625" style="88" customWidth="1"/>
    <col min="9745" max="9745" width="11" style="88" customWidth="1"/>
    <col min="9746" max="9746" width="10.85546875" style="88" customWidth="1"/>
    <col min="9747" max="9747" width="11.42578125" style="88" customWidth="1"/>
    <col min="9748" max="9985" width="9.140625" style="88"/>
    <col min="9986" max="9986" width="68.140625" style="88" customWidth="1"/>
    <col min="9987" max="9987" width="8.42578125" style="88" bestFit="1" customWidth="1"/>
    <col min="9988" max="9988" width="12.140625" style="88" bestFit="1" customWidth="1"/>
    <col min="9989" max="9990" width="6.85546875" style="88" bestFit="1" customWidth="1"/>
    <col min="9991" max="9991" width="2" style="88" customWidth="1"/>
    <col min="9992" max="9992" width="10.42578125" style="88" customWidth="1"/>
    <col min="9993" max="9993" width="9.140625" style="88"/>
    <col min="9994" max="9997" width="9.42578125" style="88" customWidth="1"/>
    <col min="9998" max="9998" width="10.5703125" style="88" bestFit="1" customWidth="1"/>
    <col min="9999" max="9999" width="10.42578125" style="88" customWidth="1"/>
    <col min="10000" max="10000" width="12.140625" style="88" customWidth="1"/>
    <col min="10001" max="10001" width="11" style="88" customWidth="1"/>
    <col min="10002" max="10002" width="10.85546875" style="88" customWidth="1"/>
    <col min="10003" max="10003" width="11.42578125" style="88" customWidth="1"/>
    <col min="10004" max="10241" width="9.140625" style="88"/>
    <col min="10242" max="10242" width="68.140625" style="88" customWidth="1"/>
    <col min="10243" max="10243" width="8.42578125" style="88" bestFit="1" customWidth="1"/>
    <col min="10244" max="10244" width="12.140625" style="88" bestFit="1" customWidth="1"/>
    <col min="10245" max="10246" width="6.85546875" style="88" bestFit="1" customWidth="1"/>
    <col min="10247" max="10247" width="2" style="88" customWidth="1"/>
    <col min="10248" max="10248" width="10.42578125" style="88" customWidth="1"/>
    <col min="10249" max="10249" width="9.140625" style="88"/>
    <col min="10250" max="10253" width="9.42578125" style="88" customWidth="1"/>
    <col min="10254" max="10254" width="10.5703125" style="88" bestFit="1" customWidth="1"/>
    <col min="10255" max="10255" width="10.42578125" style="88" customWidth="1"/>
    <col min="10256" max="10256" width="12.140625" style="88" customWidth="1"/>
    <col min="10257" max="10257" width="11" style="88" customWidth="1"/>
    <col min="10258" max="10258" width="10.85546875" style="88" customWidth="1"/>
    <col min="10259" max="10259" width="11.42578125" style="88" customWidth="1"/>
    <col min="10260" max="10497" width="9.140625" style="88"/>
    <col min="10498" max="10498" width="68.140625" style="88" customWidth="1"/>
    <col min="10499" max="10499" width="8.42578125" style="88" bestFit="1" customWidth="1"/>
    <col min="10500" max="10500" width="12.140625" style="88" bestFit="1" customWidth="1"/>
    <col min="10501" max="10502" width="6.85546875" style="88" bestFit="1" customWidth="1"/>
    <col min="10503" max="10503" width="2" style="88" customWidth="1"/>
    <col min="10504" max="10504" width="10.42578125" style="88" customWidth="1"/>
    <col min="10505" max="10505" width="9.140625" style="88"/>
    <col min="10506" max="10509" width="9.42578125" style="88" customWidth="1"/>
    <col min="10510" max="10510" width="10.5703125" style="88" bestFit="1" customWidth="1"/>
    <col min="10511" max="10511" width="10.42578125" style="88" customWidth="1"/>
    <col min="10512" max="10512" width="12.140625" style="88" customWidth="1"/>
    <col min="10513" max="10513" width="11" style="88" customWidth="1"/>
    <col min="10514" max="10514" width="10.85546875" style="88" customWidth="1"/>
    <col min="10515" max="10515" width="11.42578125" style="88" customWidth="1"/>
    <col min="10516" max="10753" width="9.140625" style="88"/>
    <col min="10754" max="10754" width="68.140625" style="88" customWidth="1"/>
    <col min="10755" max="10755" width="8.42578125" style="88" bestFit="1" customWidth="1"/>
    <col min="10756" max="10756" width="12.140625" style="88" bestFit="1" customWidth="1"/>
    <col min="10757" max="10758" width="6.85546875" style="88" bestFit="1" customWidth="1"/>
    <col min="10759" max="10759" width="2" style="88" customWidth="1"/>
    <col min="10760" max="10760" width="10.42578125" style="88" customWidth="1"/>
    <col min="10761" max="10761" width="9.140625" style="88"/>
    <col min="10762" max="10765" width="9.42578125" style="88" customWidth="1"/>
    <col min="10766" max="10766" width="10.5703125" style="88" bestFit="1" customWidth="1"/>
    <col min="10767" max="10767" width="10.42578125" style="88" customWidth="1"/>
    <col min="10768" max="10768" width="12.140625" style="88" customWidth="1"/>
    <col min="10769" max="10769" width="11" style="88" customWidth="1"/>
    <col min="10770" max="10770" width="10.85546875" style="88" customWidth="1"/>
    <col min="10771" max="10771" width="11.42578125" style="88" customWidth="1"/>
    <col min="10772" max="11009" width="9.140625" style="88"/>
    <col min="11010" max="11010" width="68.140625" style="88" customWidth="1"/>
    <col min="11011" max="11011" width="8.42578125" style="88" bestFit="1" customWidth="1"/>
    <col min="11012" max="11012" width="12.140625" style="88" bestFit="1" customWidth="1"/>
    <col min="11013" max="11014" width="6.85546875" style="88" bestFit="1" customWidth="1"/>
    <col min="11015" max="11015" width="2" style="88" customWidth="1"/>
    <col min="11016" max="11016" width="10.42578125" style="88" customWidth="1"/>
    <col min="11017" max="11017" width="9.140625" style="88"/>
    <col min="11018" max="11021" width="9.42578125" style="88" customWidth="1"/>
    <col min="11022" max="11022" width="10.5703125" style="88" bestFit="1" customWidth="1"/>
    <col min="11023" max="11023" width="10.42578125" style="88" customWidth="1"/>
    <col min="11024" max="11024" width="12.140625" style="88" customWidth="1"/>
    <col min="11025" max="11025" width="11" style="88" customWidth="1"/>
    <col min="11026" max="11026" width="10.85546875" style="88" customWidth="1"/>
    <col min="11027" max="11027" width="11.42578125" style="88" customWidth="1"/>
    <col min="11028" max="11265" width="9.140625" style="88"/>
    <col min="11266" max="11266" width="68.140625" style="88" customWidth="1"/>
    <col min="11267" max="11267" width="8.42578125" style="88" bestFit="1" customWidth="1"/>
    <col min="11268" max="11268" width="12.140625" style="88" bestFit="1" customWidth="1"/>
    <col min="11269" max="11270" width="6.85546875" style="88" bestFit="1" customWidth="1"/>
    <col min="11271" max="11271" width="2" style="88" customWidth="1"/>
    <col min="11272" max="11272" width="10.42578125" style="88" customWidth="1"/>
    <col min="11273" max="11273" width="9.140625" style="88"/>
    <col min="11274" max="11277" width="9.42578125" style="88" customWidth="1"/>
    <col min="11278" max="11278" width="10.5703125" style="88" bestFit="1" customWidth="1"/>
    <col min="11279" max="11279" width="10.42578125" style="88" customWidth="1"/>
    <col min="11280" max="11280" width="12.140625" style="88" customWidth="1"/>
    <col min="11281" max="11281" width="11" style="88" customWidth="1"/>
    <col min="11282" max="11282" width="10.85546875" style="88" customWidth="1"/>
    <col min="11283" max="11283" width="11.42578125" style="88" customWidth="1"/>
    <col min="11284" max="11521" width="9.140625" style="88"/>
    <col min="11522" max="11522" width="68.140625" style="88" customWidth="1"/>
    <col min="11523" max="11523" width="8.42578125" style="88" bestFit="1" customWidth="1"/>
    <col min="11524" max="11524" width="12.140625" style="88" bestFit="1" customWidth="1"/>
    <col min="11525" max="11526" width="6.85546875" style="88" bestFit="1" customWidth="1"/>
    <col min="11527" max="11527" width="2" style="88" customWidth="1"/>
    <col min="11528" max="11528" width="10.42578125" style="88" customWidth="1"/>
    <col min="11529" max="11529" width="9.140625" style="88"/>
    <col min="11530" max="11533" width="9.42578125" style="88" customWidth="1"/>
    <col min="11534" max="11534" width="10.5703125" style="88" bestFit="1" customWidth="1"/>
    <col min="11535" max="11535" width="10.42578125" style="88" customWidth="1"/>
    <col min="11536" max="11536" width="12.140625" style="88" customWidth="1"/>
    <col min="11537" max="11537" width="11" style="88" customWidth="1"/>
    <col min="11538" max="11538" width="10.85546875" style="88" customWidth="1"/>
    <col min="11539" max="11539" width="11.42578125" style="88" customWidth="1"/>
    <col min="11540" max="11777" width="9.140625" style="88"/>
    <col min="11778" max="11778" width="68.140625" style="88" customWidth="1"/>
    <col min="11779" max="11779" width="8.42578125" style="88" bestFit="1" customWidth="1"/>
    <col min="11780" max="11780" width="12.140625" style="88" bestFit="1" customWidth="1"/>
    <col min="11781" max="11782" width="6.85546875" style="88" bestFit="1" customWidth="1"/>
    <col min="11783" max="11783" width="2" style="88" customWidth="1"/>
    <col min="11784" max="11784" width="10.42578125" style="88" customWidth="1"/>
    <col min="11785" max="11785" width="9.140625" style="88"/>
    <col min="11786" max="11789" width="9.42578125" style="88" customWidth="1"/>
    <col min="11790" max="11790" width="10.5703125" style="88" bestFit="1" customWidth="1"/>
    <col min="11791" max="11791" width="10.42578125" style="88" customWidth="1"/>
    <col min="11792" max="11792" width="12.140625" style="88" customWidth="1"/>
    <col min="11793" max="11793" width="11" style="88" customWidth="1"/>
    <col min="11794" max="11794" width="10.85546875" style="88" customWidth="1"/>
    <col min="11795" max="11795" width="11.42578125" style="88" customWidth="1"/>
    <col min="11796" max="12033" width="9.140625" style="88"/>
    <col min="12034" max="12034" width="68.140625" style="88" customWidth="1"/>
    <col min="12035" max="12035" width="8.42578125" style="88" bestFit="1" customWidth="1"/>
    <col min="12036" max="12036" width="12.140625" style="88" bestFit="1" customWidth="1"/>
    <col min="12037" max="12038" width="6.85546875" style="88" bestFit="1" customWidth="1"/>
    <col min="12039" max="12039" width="2" style="88" customWidth="1"/>
    <col min="12040" max="12040" width="10.42578125" style="88" customWidth="1"/>
    <col min="12041" max="12041" width="9.140625" style="88"/>
    <col min="12042" max="12045" width="9.42578125" style="88" customWidth="1"/>
    <col min="12046" max="12046" width="10.5703125" style="88" bestFit="1" customWidth="1"/>
    <col min="12047" max="12047" width="10.42578125" style="88" customWidth="1"/>
    <col min="12048" max="12048" width="12.140625" style="88" customWidth="1"/>
    <col min="12049" max="12049" width="11" style="88" customWidth="1"/>
    <col min="12050" max="12050" width="10.85546875" style="88" customWidth="1"/>
    <col min="12051" max="12051" width="11.42578125" style="88" customWidth="1"/>
    <col min="12052" max="12289" width="9.140625" style="88"/>
    <col min="12290" max="12290" width="68.140625" style="88" customWidth="1"/>
    <col min="12291" max="12291" width="8.42578125" style="88" bestFit="1" customWidth="1"/>
    <col min="12292" max="12292" width="12.140625" style="88" bestFit="1" customWidth="1"/>
    <col min="12293" max="12294" width="6.85546875" style="88" bestFit="1" customWidth="1"/>
    <col min="12295" max="12295" width="2" style="88" customWidth="1"/>
    <col min="12296" max="12296" width="10.42578125" style="88" customWidth="1"/>
    <col min="12297" max="12297" width="9.140625" style="88"/>
    <col min="12298" max="12301" width="9.42578125" style="88" customWidth="1"/>
    <col min="12302" max="12302" width="10.5703125" style="88" bestFit="1" customWidth="1"/>
    <col min="12303" max="12303" width="10.42578125" style="88" customWidth="1"/>
    <col min="12304" max="12304" width="12.140625" style="88" customWidth="1"/>
    <col min="12305" max="12305" width="11" style="88" customWidth="1"/>
    <col min="12306" max="12306" width="10.85546875" style="88" customWidth="1"/>
    <col min="12307" max="12307" width="11.42578125" style="88" customWidth="1"/>
    <col min="12308" max="12545" width="9.140625" style="88"/>
    <col min="12546" max="12546" width="68.140625" style="88" customWidth="1"/>
    <col min="12547" max="12547" width="8.42578125" style="88" bestFit="1" customWidth="1"/>
    <col min="12548" max="12548" width="12.140625" style="88" bestFit="1" customWidth="1"/>
    <col min="12549" max="12550" width="6.85546875" style="88" bestFit="1" customWidth="1"/>
    <col min="12551" max="12551" width="2" style="88" customWidth="1"/>
    <col min="12552" max="12552" width="10.42578125" style="88" customWidth="1"/>
    <col min="12553" max="12553" width="9.140625" style="88"/>
    <col min="12554" max="12557" width="9.42578125" style="88" customWidth="1"/>
    <col min="12558" max="12558" width="10.5703125" style="88" bestFit="1" customWidth="1"/>
    <col min="12559" max="12559" width="10.42578125" style="88" customWidth="1"/>
    <col min="12560" max="12560" width="12.140625" style="88" customWidth="1"/>
    <col min="12561" max="12561" width="11" style="88" customWidth="1"/>
    <col min="12562" max="12562" width="10.85546875" style="88" customWidth="1"/>
    <col min="12563" max="12563" width="11.42578125" style="88" customWidth="1"/>
    <col min="12564" max="12801" width="9.140625" style="88"/>
    <col min="12802" max="12802" width="68.140625" style="88" customWidth="1"/>
    <col min="12803" max="12803" width="8.42578125" style="88" bestFit="1" customWidth="1"/>
    <col min="12804" max="12804" width="12.140625" style="88" bestFit="1" customWidth="1"/>
    <col min="12805" max="12806" width="6.85546875" style="88" bestFit="1" customWidth="1"/>
    <col min="12807" max="12807" width="2" style="88" customWidth="1"/>
    <col min="12808" max="12808" width="10.42578125" style="88" customWidth="1"/>
    <col min="12809" max="12809" width="9.140625" style="88"/>
    <col min="12810" max="12813" width="9.42578125" style="88" customWidth="1"/>
    <col min="12814" max="12814" width="10.5703125" style="88" bestFit="1" customWidth="1"/>
    <col min="12815" max="12815" width="10.42578125" style="88" customWidth="1"/>
    <col min="12816" max="12816" width="12.140625" style="88" customWidth="1"/>
    <col min="12817" max="12817" width="11" style="88" customWidth="1"/>
    <col min="12818" max="12818" width="10.85546875" style="88" customWidth="1"/>
    <col min="12819" max="12819" width="11.42578125" style="88" customWidth="1"/>
    <col min="12820" max="13057" width="9.140625" style="88"/>
    <col min="13058" max="13058" width="68.140625" style="88" customWidth="1"/>
    <col min="13059" max="13059" width="8.42578125" style="88" bestFit="1" customWidth="1"/>
    <col min="13060" max="13060" width="12.140625" style="88" bestFit="1" customWidth="1"/>
    <col min="13061" max="13062" width="6.85546875" style="88" bestFit="1" customWidth="1"/>
    <col min="13063" max="13063" width="2" style="88" customWidth="1"/>
    <col min="13064" max="13064" width="10.42578125" style="88" customWidth="1"/>
    <col min="13065" max="13065" width="9.140625" style="88"/>
    <col min="13066" max="13069" width="9.42578125" style="88" customWidth="1"/>
    <col min="13070" max="13070" width="10.5703125" style="88" bestFit="1" customWidth="1"/>
    <col min="13071" max="13071" width="10.42578125" style="88" customWidth="1"/>
    <col min="13072" max="13072" width="12.140625" style="88" customWidth="1"/>
    <col min="13073" max="13073" width="11" style="88" customWidth="1"/>
    <col min="13074" max="13074" width="10.85546875" style="88" customWidth="1"/>
    <col min="13075" max="13075" width="11.42578125" style="88" customWidth="1"/>
    <col min="13076" max="13313" width="9.140625" style="88"/>
    <col min="13314" max="13314" width="68.140625" style="88" customWidth="1"/>
    <col min="13315" max="13315" width="8.42578125" style="88" bestFit="1" customWidth="1"/>
    <col min="13316" max="13316" width="12.140625" style="88" bestFit="1" customWidth="1"/>
    <col min="13317" max="13318" width="6.85546875" style="88" bestFit="1" customWidth="1"/>
    <col min="13319" max="13319" width="2" style="88" customWidth="1"/>
    <col min="13320" max="13320" width="10.42578125" style="88" customWidth="1"/>
    <col min="13321" max="13321" width="9.140625" style="88"/>
    <col min="13322" max="13325" width="9.42578125" style="88" customWidth="1"/>
    <col min="13326" max="13326" width="10.5703125" style="88" bestFit="1" customWidth="1"/>
    <col min="13327" max="13327" width="10.42578125" style="88" customWidth="1"/>
    <col min="13328" max="13328" width="12.140625" style="88" customWidth="1"/>
    <col min="13329" max="13329" width="11" style="88" customWidth="1"/>
    <col min="13330" max="13330" width="10.85546875" style="88" customWidth="1"/>
    <col min="13331" max="13331" width="11.42578125" style="88" customWidth="1"/>
    <col min="13332" max="13569" width="9.140625" style="88"/>
    <col min="13570" max="13570" width="68.140625" style="88" customWidth="1"/>
    <col min="13571" max="13571" width="8.42578125" style="88" bestFit="1" customWidth="1"/>
    <col min="13572" max="13572" width="12.140625" style="88" bestFit="1" customWidth="1"/>
    <col min="13573" max="13574" width="6.85546875" style="88" bestFit="1" customWidth="1"/>
    <col min="13575" max="13575" width="2" style="88" customWidth="1"/>
    <col min="13576" max="13576" width="10.42578125" style="88" customWidth="1"/>
    <col min="13577" max="13577" width="9.140625" style="88"/>
    <col min="13578" max="13581" width="9.42578125" style="88" customWidth="1"/>
    <col min="13582" max="13582" width="10.5703125" style="88" bestFit="1" customWidth="1"/>
    <col min="13583" max="13583" width="10.42578125" style="88" customWidth="1"/>
    <col min="13584" max="13584" width="12.140625" style="88" customWidth="1"/>
    <col min="13585" max="13585" width="11" style="88" customWidth="1"/>
    <col min="13586" max="13586" width="10.85546875" style="88" customWidth="1"/>
    <col min="13587" max="13587" width="11.42578125" style="88" customWidth="1"/>
    <col min="13588" max="13825" width="9.140625" style="88"/>
    <col min="13826" max="13826" width="68.140625" style="88" customWidth="1"/>
    <col min="13827" max="13827" width="8.42578125" style="88" bestFit="1" customWidth="1"/>
    <col min="13828" max="13828" width="12.140625" style="88" bestFit="1" customWidth="1"/>
    <col min="13829" max="13830" width="6.85546875" style="88" bestFit="1" customWidth="1"/>
    <col min="13831" max="13831" width="2" style="88" customWidth="1"/>
    <col min="13832" max="13832" width="10.42578125" style="88" customWidth="1"/>
    <col min="13833" max="13833" width="9.140625" style="88"/>
    <col min="13834" max="13837" width="9.42578125" style="88" customWidth="1"/>
    <col min="13838" max="13838" width="10.5703125" style="88" bestFit="1" customWidth="1"/>
    <col min="13839" max="13839" width="10.42578125" style="88" customWidth="1"/>
    <col min="13840" max="13840" width="12.140625" style="88" customWidth="1"/>
    <col min="13841" max="13841" width="11" style="88" customWidth="1"/>
    <col min="13842" max="13842" width="10.85546875" style="88" customWidth="1"/>
    <col min="13843" max="13843" width="11.42578125" style="88" customWidth="1"/>
    <col min="13844" max="14081" width="9.140625" style="88"/>
    <col min="14082" max="14082" width="68.140625" style="88" customWidth="1"/>
    <col min="14083" max="14083" width="8.42578125" style="88" bestFit="1" customWidth="1"/>
    <col min="14084" max="14084" width="12.140625" style="88" bestFit="1" customWidth="1"/>
    <col min="14085" max="14086" width="6.85546875" style="88" bestFit="1" customWidth="1"/>
    <col min="14087" max="14087" width="2" style="88" customWidth="1"/>
    <col min="14088" max="14088" width="10.42578125" style="88" customWidth="1"/>
    <col min="14089" max="14089" width="9.140625" style="88"/>
    <col min="14090" max="14093" width="9.42578125" style="88" customWidth="1"/>
    <col min="14094" max="14094" width="10.5703125" style="88" bestFit="1" customWidth="1"/>
    <col min="14095" max="14095" width="10.42578125" style="88" customWidth="1"/>
    <col min="14096" max="14096" width="12.140625" style="88" customWidth="1"/>
    <col min="14097" max="14097" width="11" style="88" customWidth="1"/>
    <col min="14098" max="14098" width="10.85546875" style="88" customWidth="1"/>
    <col min="14099" max="14099" width="11.42578125" style="88" customWidth="1"/>
    <col min="14100" max="14337" width="9.140625" style="88"/>
    <col min="14338" max="14338" width="68.140625" style="88" customWidth="1"/>
    <col min="14339" max="14339" width="8.42578125" style="88" bestFit="1" customWidth="1"/>
    <col min="14340" max="14340" width="12.140625" style="88" bestFit="1" customWidth="1"/>
    <col min="14341" max="14342" width="6.85546875" style="88" bestFit="1" customWidth="1"/>
    <col min="14343" max="14343" width="2" style="88" customWidth="1"/>
    <col min="14344" max="14344" width="10.42578125" style="88" customWidth="1"/>
    <col min="14345" max="14345" width="9.140625" style="88"/>
    <col min="14346" max="14349" width="9.42578125" style="88" customWidth="1"/>
    <col min="14350" max="14350" width="10.5703125" style="88" bestFit="1" customWidth="1"/>
    <col min="14351" max="14351" width="10.42578125" style="88" customWidth="1"/>
    <col min="14352" max="14352" width="12.140625" style="88" customWidth="1"/>
    <col min="14353" max="14353" width="11" style="88" customWidth="1"/>
    <col min="14354" max="14354" width="10.85546875" style="88" customWidth="1"/>
    <col min="14355" max="14355" width="11.42578125" style="88" customWidth="1"/>
    <col min="14356" max="14593" width="9.140625" style="88"/>
    <col min="14594" max="14594" width="68.140625" style="88" customWidth="1"/>
    <col min="14595" max="14595" width="8.42578125" style="88" bestFit="1" customWidth="1"/>
    <col min="14596" max="14596" width="12.140625" style="88" bestFit="1" customWidth="1"/>
    <col min="14597" max="14598" width="6.85546875" style="88" bestFit="1" customWidth="1"/>
    <col min="14599" max="14599" width="2" style="88" customWidth="1"/>
    <col min="14600" max="14600" width="10.42578125" style="88" customWidth="1"/>
    <col min="14601" max="14601" width="9.140625" style="88"/>
    <col min="14602" max="14605" width="9.42578125" style="88" customWidth="1"/>
    <col min="14606" max="14606" width="10.5703125" style="88" bestFit="1" customWidth="1"/>
    <col min="14607" max="14607" width="10.42578125" style="88" customWidth="1"/>
    <col min="14608" max="14608" width="12.140625" style="88" customWidth="1"/>
    <col min="14609" max="14609" width="11" style="88" customWidth="1"/>
    <col min="14610" max="14610" width="10.85546875" style="88" customWidth="1"/>
    <col min="14611" max="14611" width="11.42578125" style="88" customWidth="1"/>
    <col min="14612" max="14849" width="9.140625" style="88"/>
    <col min="14850" max="14850" width="68.140625" style="88" customWidth="1"/>
    <col min="14851" max="14851" width="8.42578125" style="88" bestFit="1" customWidth="1"/>
    <col min="14852" max="14852" width="12.140625" style="88" bestFit="1" customWidth="1"/>
    <col min="14853" max="14854" width="6.85546875" style="88" bestFit="1" customWidth="1"/>
    <col min="14855" max="14855" width="2" style="88" customWidth="1"/>
    <col min="14856" max="14856" width="10.42578125" style="88" customWidth="1"/>
    <col min="14857" max="14857" width="9.140625" style="88"/>
    <col min="14858" max="14861" width="9.42578125" style="88" customWidth="1"/>
    <col min="14862" max="14862" width="10.5703125" style="88" bestFit="1" customWidth="1"/>
    <col min="14863" max="14863" width="10.42578125" style="88" customWidth="1"/>
    <col min="14864" max="14864" width="12.140625" style="88" customWidth="1"/>
    <col min="14865" max="14865" width="11" style="88" customWidth="1"/>
    <col min="14866" max="14866" width="10.85546875" style="88" customWidth="1"/>
    <col min="14867" max="14867" width="11.42578125" style="88" customWidth="1"/>
    <col min="14868" max="15105" width="9.140625" style="88"/>
    <col min="15106" max="15106" width="68.140625" style="88" customWidth="1"/>
    <col min="15107" max="15107" width="8.42578125" style="88" bestFit="1" customWidth="1"/>
    <col min="15108" max="15108" width="12.140625" style="88" bestFit="1" customWidth="1"/>
    <col min="15109" max="15110" width="6.85546875" style="88" bestFit="1" customWidth="1"/>
    <col min="15111" max="15111" width="2" style="88" customWidth="1"/>
    <col min="15112" max="15112" width="10.42578125" style="88" customWidth="1"/>
    <col min="15113" max="15113" width="9.140625" style="88"/>
    <col min="15114" max="15117" width="9.42578125" style="88" customWidth="1"/>
    <col min="15118" max="15118" width="10.5703125" style="88" bestFit="1" customWidth="1"/>
    <col min="15119" max="15119" width="10.42578125" style="88" customWidth="1"/>
    <col min="15120" max="15120" width="12.140625" style="88" customWidth="1"/>
    <col min="15121" max="15121" width="11" style="88" customWidth="1"/>
    <col min="15122" max="15122" width="10.85546875" style="88" customWidth="1"/>
    <col min="15123" max="15123" width="11.42578125" style="88" customWidth="1"/>
    <col min="15124" max="15361" width="9.140625" style="88"/>
    <col min="15362" max="15362" width="68.140625" style="88" customWidth="1"/>
    <col min="15363" max="15363" width="8.42578125" style="88" bestFit="1" customWidth="1"/>
    <col min="15364" max="15364" width="12.140625" style="88" bestFit="1" customWidth="1"/>
    <col min="15365" max="15366" width="6.85546875" style="88" bestFit="1" customWidth="1"/>
    <col min="15367" max="15367" width="2" style="88" customWidth="1"/>
    <col min="15368" max="15368" width="10.42578125" style="88" customWidth="1"/>
    <col min="15369" max="15369" width="9.140625" style="88"/>
    <col min="15370" max="15373" width="9.42578125" style="88" customWidth="1"/>
    <col min="15374" max="15374" width="10.5703125" style="88" bestFit="1" customWidth="1"/>
    <col min="15375" max="15375" width="10.42578125" style="88" customWidth="1"/>
    <col min="15376" max="15376" width="12.140625" style="88" customWidth="1"/>
    <col min="15377" max="15377" width="11" style="88" customWidth="1"/>
    <col min="15378" max="15378" width="10.85546875" style="88" customWidth="1"/>
    <col min="15379" max="15379" width="11.42578125" style="88" customWidth="1"/>
    <col min="15380" max="15617" width="9.140625" style="88"/>
    <col min="15618" max="15618" width="68.140625" style="88" customWidth="1"/>
    <col min="15619" max="15619" width="8.42578125" style="88" bestFit="1" customWidth="1"/>
    <col min="15620" max="15620" width="12.140625" style="88" bestFit="1" customWidth="1"/>
    <col min="15621" max="15622" width="6.85546875" style="88" bestFit="1" customWidth="1"/>
    <col min="15623" max="15623" width="2" style="88" customWidth="1"/>
    <col min="15624" max="15624" width="10.42578125" style="88" customWidth="1"/>
    <col min="15625" max="15625" width="9.140625" style="88"/>
    <col min="15626" max="15629" width="9.42578125" style="88" customWidth="1"/>
    <col min="15630" max="15630" width="10.5703125" style="88" bestFit="1" customWidth="1"/>
    <col min="15631" max="15631" width="10.42578125" style="88" customWidth="1"/>
    <col min="15632" max="15632" width="12.140625" style="88" customWidth="1"/>
    <col min="15633" max="15633" width="11" style="88" customWidth="1"/>
    <col min="15634" max="15634" width="10.85546875" style="88" customWidth="1"/>
    <col min="15635" max="15635" width="11.42578125" style="88" customWidth="1"/>
    <col min="15636" max="15873" width="9.140625" style="88"/>
    <col min="15874" max="15874" width="68.140625" style="88" customWidth="1"/>
    <col min="15875" max="15875" width="8.42578125" style="88" bestFit="1" customWidth="1"/>
    <col min="15876" max="15876" width="12.140625" style="88" bestFit="1" customWidth="1"/>
    <col min="15877" max="15878" width="6.85546875" style="88" bestFit="1" customWidth="1"/>
    <col min="15879" max="15879" width="2" style="88" customWidth="1"/>
    <col min="15880" max="15880" width="10.42578125" style="88" customWidth="1"/>
    <col min="15881" max="15881" width="9.140625" style="88"/>
    <col min="15882" max="15885" width="9.42578125" style="88" customWidth="1"/>
    <col min="15886" max="15886" width="10.5703125" style="88" bestFit="1" customWidth="1"/>
    <col min="15887" max="15887" width="10.42578125" style="88" customWidth="1"/>
    <col min="15888" max="15888" width="12.140625" style="88" customWidth="1"/>
    <col min="15889" max="15889" width="11" style="88" customWidth="1"/>
    <col min="15890" max="15890" width="10.85546875" style="88" customWidth="1"/>
    <col min="15891" max="15891" width="11.42578125" style="88" customWidth="1"/>
    <col min="15892" max="16129" width="9.140625" style="88"/>
    <col min="16130" max="16130" width="68.140625" style="88" customWidth="1"/>
    <col min="16131" max="16131" width="8.42578125" style="88" bestFit="1" customWidth="1"/>
    <col min="16132" max="16132" width="12.140625" style="88" bestFit="1" customWidth="1"/>
    <col min="16133" max="16134" width="6.85546875" style="88" bestFit="1" customWidth="1"/>
    <col min="16135" max="16135" width="2" style="88" customWidth="1"/>
    <col min="16136" max="16136" width="10.42578125" style="88" customWidth="1"/>
    <col min="16137" max="16137" width="9.140625" style="88"/>
    <col min="16138" max="16141" width="9.42578125" style="88" customWidth="1"/>
    <col min="16142" max="16142" width="10.5703125" style="88" bestFit="1" customWidth="1"/>
    <col min="16143" max="16143" width="10.42578125" style="88" customWidth="1"/>
    <col min="16144" max="16144" width="12.140625" style="88" customWidth="1"/>
    <col min="16145" max="16145" width="11" style="88" customWidth="1"/>
    <col min="16146" max="16146" width="10.85546875" style="88" customWidth="1"/>
    <col min="16147" max="16147" width="11.42578125" style="88" customWidth="1"/>
    <col min="16148" max="16384" width="9.140625" style="88"/>
  </cols>
  <sheetData>
    <row r="1" spans="1:19" ht="15.75">
      <c r="A1" s="1323" t="s">
        <v>516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95"/>
      <c r="C2" s="95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08"/>
      <c r="C3" s="109" t="s">
        <v>87</v>
      </c>
      <c r="D3" s="172"/>
      <c r="E3" s="172"/>
      <c r="F3" s="173"/>
      <c r="G3" s="112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174" t="s">
        <v>88</v>
      </c>
      <c r="B4" s="114" t="s">
        <v>89</v>
      </c>
      <c r="C4" s="11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120" t="s">
        <v>94</v>
      </c>
      <c r="C5" s="121" t="s">
        <v>95</v>
      </c>
      <c r="D5" s="122" t="s">
        <v>96</v>
      </c>
      <c r="E5" s="122" t="s">
        <v>111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78" t="s">
        <v>99</v>
      </c>
      <c r="C6" s="179"/>
      <c r="D6" s="180"/>
      <c r="E6" s="180"/>
      <c r="F6" s="181"/>
      <c r="G6" s="130"/>
      <c r="H6" s="182"/>
      <c r="I6" s="182"/>
      <c r="J6" s="182"/>
      <c r="K6" s="182"/>
      <c r="L6" s="182"/>
      <c r="M6" s="182"/>
      <c r="N6" s="92"/>
      <c r="O6" s="92"/>
      <c r="P6" s="92"/>
      <c r="Q6" s="92"/>
      <c r="R6" s="92"/>
      <c r="S6" s="92"/>
    </row>
    <row r="7" spans="1:19">
      <c r="A7" s="92"/>
      <c r="B7" s="183"/>
      <c r="C7" s="179"/>
      <c r="D7" s="183"/>
      <c r="E7" s="183"/>
      <c r="F7" s="179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83" t="s">
        <v>206</v>
      </c>
      <c r="C8" s="557">
        <v>0</v>
      </c>
      <c r="D8" s="132" t="str">
        <f>Inputs!$D$82</f>
        <v>Support staff</v>
      </c>
      <c r="E8" s="183">
        <v>1</v>
      </c>
      <c r="F8" s="179">
        <f>E8*C8</f>
        <v>0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8" si="0">H8*$F8</f>
        <v>0</v>
      </c>
      <c r="O8" s="137">
        <f t="shared" si="0"/>
        <v>0</v>
      </c>
      <c r="P8" s="137">
        <f t="shared" si="0"/>
        <v>0</v>
      </c>
      <c r="Q8" s="137">
        <f t="shared" si="0"/>
        <v>0</v>
      </c>
      <c r="R8" s="137">
        <f t="shared" si="0"/>
        <v>0</v>
      </c>
      <c r="S8" s="137">
        <f t="shared" si="0"/>
        <v>0</v>
      </c>
    </row>
    <row r="9" spans="1:19">
      <c r="A9" s="184"/>
      <c r="B9" s="183"/>
      <c r="C9" s="557"/>
      <c r="D9" s="183"/>
      <c r="E9" s="183"/>
      <c r="F9" s="179"/>
      <c r="G9" s="133"/>
      <c r="H9" s="134"/>
      <c r="I9" s="134"/>
      <c r="J9" s="134"/>
      <c r="K9" s="134"/>
      <c r="L9" s="134"/>
      <c r="M9" s="134"/>
      <c r="N9" s="137"/>
      <c r="O9" s="137"/>
      <c r="P9" s="137"/>
      <c r="Q9" s="137"/>
      <c r="R9" s="137"/>
      <c r="S9" s="137"/>
    </row>
    <row r="10" spans="1:19">
      <c r="A10" s="184">
        <v>1.2</v>
      </c>
      <c r="B10" s="183" t="s">
        <v>207</v>
      </c>
      <c r="C10" s="557">
        <v>1.1799410029498525E-2</v>
      </c>
      <c r="D10" s="132" t="str">
        <f>Inputs!$D$82</f>
        <v>Support staff</v>
      </c>
      <c r="E10" s="183">
        <v>1</v>
      </c>
      <c r="F10" s="179">
        <f>E10*C10</f>
        <v>1.1799410029498525E-2</v>
      </c>
      <c r="G10" s="133"/>
      <c r="H10" s="137">
        <f>Inputs!L$82</f>
        <v>68.441017362959727</v>
      </c>
      <c r="I10" s="137">
        <f>Inputs!M$82</f>
        <v>69.791189569063036</v>
      </c>
      <c r="J10" s="137">
        <f>Inputs!N$82</f>
        <v>71.02222509185215</v>
      </c>
      <c r="K10" s="137">
        <f>Inputs!O$82</f>
        <v>72.274974651437702</v>
      </c>
      <c r="L10" s="137">
        <f>Inputs!P$82</f>
        <v>73.549821258208297</v>
      </c>
      <c r="M10" s="137">
        <f>Inputs!Q$82</f>
        <v>74.847154678410959</v>
      </c>
      <c r="N10" s="203">
        <f t="shared" ref="N10:S10" si="1">H10*$F10</f>
        <v>0.80756362670158965</v>
      </c>
      <c r="O10" s="203">
        <f t="shared" si="1"/>
        <v>0.82349486217183521</v>
      </c>
      <c r="P10" s="203">
        <f t="shared" si="1"/>
        <v>0.83802035506610206</v>
      </c>
      <c r="Q10" s="203">
        <f t="shared" si="1"/>
        <v>0.85280206078392573</v>
      </c>
      <c r="R10" s="203">
        <f t="shared" si="1"/>
        <v>0.86784449862192681</v>
      </c>
      <c r="S10" s="203">
        <f t="shared" si="1"/>
        <v>0.88315226759186971</v>
      </c>
    </row>
    <row r="11" spans="1:19">
      <c r="A11" s="184"/>
      <c r="B11" s="183" t="s">
        <v>112</v>
      </c>
      <c r="C11" s="557"/>
      <c r="D11" s="183"/>
      <c r="E11" s="183"/>
      <c r="F11" s="179"/>
      <c r="G11" s="133"/>
      <c r="H11" s="134"/>
      <c r="I11" s="134"/>
      <c r="J11" s="134"/>
      <c r="K11" s="134"/>
      <c r="L11" s="134"/>
      <c r="M11" s="134"/>
      <c r="N11" s="137"/>
      <c r="O11" s="137"/>
      <c r="P11" s="137"/>
      <c r="Q11" s="137"/>
      <c r="R11" s="137"/>
      <c r="S11" s="137"/>
    </row>
    <row r="12" spans="1:19">
      <c r="A12" s="184"/>
      <c r="B12" s="183"/>
      <c r="C12" s="557"/>
      <c r="D12" s="183"/>
      <c r="E12" s="183"/>
      <c r="F12" s="179"/>
      <c r="G12" s="133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</row>
    <row r="13" spans="1:19">
      <c r="A13" s="184">
        <v>1.3</v>
      </c>
      <c r="B13" s="183" t="s">
        <v>113</v>
      </c>
      <c r="C13" s="557">
        <v>3.0088495575221239E-2</v>
      </c>
      <c r="D13" s="132" t="str">
        <f>Inputs!$D$82</f>
        <v>Support staff</v>
      </c>
      <c r="E13" s="183">
        <v>1</v>
      </c>
      <c r="F13" s="179">
        <f>E13*C13</f>
        <v>3.0088495575221239E-2</v>
      </c>
      <c r="G13" s="133"/>
      <c r="H13" s="137">
        <f>Inputs!L$82</f>
        <v>68.441017362959727</v>
      </c>
      <c r="I13" s="137">
        <f>Inputs!M$82</f>
        <v>69.791189569063036</v>
      </c>
      <c r="J13" s="137">
        <f>Inputs!N$82</f>
        <v>71.02222509185215</v>
      </c>
      <c r="K13" s="137">
        <f>Inputs!O$82</f>
        <v>72.274974651437702</v>
      </c>
      <c r="L13" s="137">
        <f>Inputs!P$82</f>
        <v>73.549821258208297</v>
      </c>
      <c r="M13" s="137">
        <f>Inputs!Q$82</f>
        <v>74.847154678410959</v>
      </c>
      <c r="N13" s="137">
        <f t="shared" ref="N13:S13" si="2">H13*$F13</f>
        <v>2.0592872480890536</v>
      </c>
      <c r="O13" s="137">
        <f t="shared" si="2"/>
        <v>2.0999118985381799</v>
      </c>
      <c r="P13" s="137">
        <f t="shared" si="2"/>
        <v>2.1369519054185604</v>
      </c>
      <c r="Q13" s="137">
        <f t="shared" si="2"/>
        <v>2.1746452549990103</v>
      </c>
      <c r="R13" s="137">
        <f t="shared" si="2"/>
        <v>2.2130034714859135</v>
      </c>
      <c r="S13" s="137">
        <f t="shared" si="2"/>
        <v>2.2520382823592677</v>
      </c>
    </row>
    <row r="14" spans="1:19">
      <c r="A14" s="184"/>
      <c r="B14" s="183" t="s">
        <v>114</v>
      </c>
      <c r="C14" s="557"/>
      <c r="D14" s="183"/>
      <c r="E14" s="183"/>
      <c r="F14" s="179"/>
      <c r="G14" s="133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</row>
    <row r="15" spans="1:19">
      <c r="A15" s="184"/>
      <c r="B15" s="183"/>
      <c r="C15" s="557"/>
      <c r="D15" s="183"/>
      <c r="E15" s="183"/>
      <c r="F15" s="179"/>
      <c r="G15" s="133"/>
      <c r="H15" s="134"/>
      <c r="I15" s="134"/>
      <c r="J15" s="134"/>
      <c r="K15" s="134"/>
      <c r="L15" s="134"/>
      <c r="M15" s="134"/>
      <c r="N15" s="137"/>
      <c r="O15" s="137"/>
      <c r="P15" s="137"/>
      <c r="Q15" s="137"/>
      <c r="R15" s="137"/>
      <c r="S15" s="137"/>
    </row>
    <row r="16" spans="1:19">
      <c r="A16" s="184">
        <v>1.4</v>
      </c>
      <c r="B16" s="183" t="s">
        <v>115</v>
      </c>
      <c r="C16" s="557">
        <v>3.0088495575221239E-2</v>
      </c>
      <c r="D16" s="132" t="str">
        <f>Inputs!$D$82</f>
        <v>Support staff</v>
      </c>
      <c r="E16" s="183">
        <v>1</v>
      </c>
      <c r="F16" s="179">
        <f>E16*C16</f>
        <v>3.0088495575221239E-2</v>
      </c>
      <c r="G16" s="133"/>
      <c r="H16" s="137">
        <f>Inputs!L$82</f>
        <v>68.441017362959727</v>
      </c>
      <c r="I16" s="137">
        <f>Inputs!M$82</f>
        <v>69.791189569063036</v>
      </c>
      <c r="J16" s="137">
        <f>Inputs!N$82</f>
        <v>71.02222509185215</v>
      </c>
      <c r="K16" s="137">
        <f>Inputs!O$82</f>
        <v>72.274974651437702</v>
      </c>
      <c r="L16" s="137">
        <f>Inputs!P$82</f>
        <v>73.549821258208297</v>
      </c>
      <c r="M16" s="137">
        <f>Inputs!Q$82</f>
        <v>74.847154678410959</v>
      </c>
      <c r="N16" s="137">
        <f t="shared" ref="N16:S16" si="3">H16*$F16</f>
        <v>2.0592872480890536</v>
      </c>
      <c r="O16" s="137">
        <f t="shared" si="3"/>
        <v>2.0999118985381799</v>
      </c>
      <c r="P16" s="137">
        <f t="shared" si="3"/>
        <v>2.1369519054185604</v>
      </c>
      <c r="Q16" s="137">
        <f t="shared" si="3"/>
        <v>2.1746452549990103</v>
      </c>
      <c r="R16" s="137">
        <f t="shared" si="3"/>
        <v>2.2130034714859135</v>
      </c>
      <c r="S16" s="137">
        <f t="shared" si="3"/>
        <v>2.2520382823592677</v>
      </c>
    </row>
    <row r="17" spans="1:19">
      <c r="A17" s="184"/>
      <c r="B17" s="183"/>
      <c r="C17" s="557"/>
      <c r="D17" s="183"/>
      <c r="E17" s="183"/>
      <c r="F17" s="179"/>
      <c r="G17" s="133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</row>
    <row r="18" spans="1:19">
      <c r="A18" s="184">
        <v>1.5</v>
      </c>
      <c r="B18" s="183" t="s">
        <v>116</v>
      </c>
      <c r="C18" s="557"/>
      <c r="D18" s="183"/>
      <c r="E18" s="183"/>
      <c r="F18" s="179"/>
      <c r="G18" s="133"/>
      <c r="H18" s="134"/>
      <c r="I18" s="134"/>
      <c r="J18" s="134"/>
      <c r="K18" s="134"/>
      <c r="L18" s="134"/>
      <c r="M18" s="134"/>
      <c r="N18" s="137"/>
      <c r="O18" s="137"/>
      <c r="P18" s="137"/>
      <c r="Q18" s="137"/>
      <c r="R18" s="137"/>
      <c r="S18" s="137"/>
    </row>
    <row r="19" spans="1:19">
      <c r="A19" s="184"/>
      <c r="B19" s="183" t="s">
        <v>117</v>
      </c>
      <c r="C19" s="557">
        <v>1.415929203539823E-2</v>
      </c>
      <c r="D19" s="132" t="str">
        <f>Inputs!$D$82</f>
        <v>Support staff</v>
      </c>
      <c r="E19" s="183">
        <v>1</v>
      </c>
      <c r="F19" s="179">
        <f>E19*C19</f>
        <v>1.415929203539823E-2</v>
      </c>
      <c r="G19" s="133"/>
      <c r="H19" s="137">
        <f>Inputs!L$82</f>
        <v>68.441017362959727</v>
      </c>
      <c r="I19" s="137">
        <f>Inputs!M$82</f>
        <v>69.791189569063036</v>
      </c>
      <c r="J19" s="137">
        <f>Inputs!N$82</f>
        <v>71.02222509185215</v>
      </c>
      <c r="K19" s="137">
        <f>Inputs!O$82</f>
        <v>72.274974651437702</v>
      </c>
      <c r="L19" s="137">
        <f>Inputs!P$82</f>
        <v>73.549821258208297</v>
      </c>
      <c r="M19" s="137">
        <f>Inputs!Q$82</f>
        <v>74.847154678410959</v>
      </c>
      <c r="N19" s="137">
        <f t="shared" ref="N19:S21" si="4">H19*$F19</f>
        <v>0.96907635204190767</v>
      </c>
      <c r="O19" s="137">
        <f t="shared" si="4"/>
        <v>0.98819383460620225</v>
      </c>
      <c r="P19" s="137">
        <f t="shared" si="4"/>
        <v>1.0056244260793226</v>
      </c>
      <c r="Q19" s="137">
        <f t="shared" si="4"/>
        <v>1.0233624729407109</v>
      </c>
      <c r="R19" s="137">
        <f t="shared" si="4"/>
        <v>1.0414133983463121</v>
      </c>
      <c r="S19" s="137">
        <f t="shared" si="4"/>
        <v>1.0597827211102437</v>
      </c>
    </row>
    <row r="20" spans="1:19">
      <c r="A20" s="184"/>
      <c r="B20" s="183" t="s">
        <v>118</v>
      </c>
      <c r="C20" s="557">
        <v>3.0088495575221239E-2</v>
      </c>
      <c r="D20" s="132" t="str">
        <f>Inputs!$D$82</f>
        <v>Support staff</v>
      </c>
      <c r="E20" s="183">
        <v>1</v>
      </c>
      <c r="F20" s="179">
        <f>E20*C20</f>
        <v>3.0088495575221239E-2</v>
      </c>
      <c r="G20" s="133"/>
      <c r="H20" s="137">
        <f>Inputs!L$82</f>
        <v>68.441017362959727</v>
      </c>
      <c r="I20" s="137">
        <f>Inputs!M$82</f>
        <v>69.791189569063036</v>
      </c>
      <c r="J20" s="137">
        <f>Inputs!N$82</f>
        <v>71.02222509185215</v>
      </c>
      <c r="K20" s="137">
        <f>Inputs!O$82</f>
        <v>72.274974651437702</v>
      </c>
      <c r="L20" s="137">
        <f>Inputs!P$82</f>
        <v>73.549821258208297</v>
      </c>
      <c r="M20" s="137">
        <f>Inputs!Q$82</f>
        <v>74.847154678410959</v>
      </c>
      <c r="N20" s="137">
        <f t="shared" si="4"/>
        <v>2.0592872480890536</v>
      </c>
      <c r="O20" s="137">
        <f t="shared" si="4"/>
        <v>2.0999118985381799</v>
      </c>
      <c r="P20" s="137">
        <f t="shared" si="4"/>
        <v>2.1369519054185604</v>
      </c>
      <c r="Q20" s="137">
        <f t="shared" si="4"/>
        <v>2.1746452549990103</v>
      </c>
      <c r="R20" s="137">
        <f t="shared" si="4"/>
        <v>2.2130034714859135</v>
      </c>
      <c r="S20" s="137">
        <f t="shared" si="4"/>
        <v>2.2520382823592677</v>
      </c>
    </row>
    <row r="21" spans="1:19">
      <c r="A21" s="184"/>
      <c r="B21" s="183" t="s">
        <v>119</v>
      </c>
      <c r="C21" s="557">
        <v>3.0088495575221239E-2</v>
      </c>
      <c r="D21" s="132" t="str">
        <f>Inputs!$D$82</f>
        <v>Support staff</v>
      </c>
      <c r="E21" s="183">
        <v>1</v>
      </c>
      <c r="F21" s="179">
        <f>E21*C21</f>
        <v>3.0088495575221239E-2</v>
      </c>
      <c r="G21" s="133"/>
      <c r="H21" s="137">
        <f>Inputs!L$82</f>
        <v>68.441017362959727</v>
      </c>
      <c r="I21" s="137">
        <f>Inputs!M$82</f>
        <v>69.791189569063036</v>
      </c>
      <c r="J21" s="137">
        <f>Inputs!N$82</f>
        <v>71.02222509185215</v>
      </c>
      <c r="K21" s="137">
        <f>Inputs!O$82</f>
        <v>72.274974651437702</v>
      </c>
      <c r="L21" s="137">
        <f>Inputs!P$82</f>
        <v>73.549821258208297</v>
      </c>
      <c r="M21" s="137">
        <f>Inputs!Q$82</f>
        <v>74.847154678410959</v>
      </c>
      <c r="N21" s="137">
        <f t="shared" si="4"/>
        <v>2.0592872480890536</v>
      </c>
      <c r="O21" s="137">
        <f t="shared" si="4"/>
        <v>2.0999118985381799</v>
      </c>
      <c r="P21" s="137">
        <f t="shared" si="4"/>
        <v>2.1369519054185604</v>
      </c>
      <c r="Q21" s="137">
        <f t="shared" si="4"/>
        <v>2.1746452549990103</v>
      </c>
      <c r="R21" s="137">
        <f t="shared" si="4"/>
        <v>2.2130034714859135</v>
      </c>
      <c r="S21" s="137">
        <f t="shared" si="4"/>
        <v>2.2520382823592677</v>
      </c>
    </row>
    <row r="22" spans="1:19">
      <c r="A22" s="184"/>
      <c r="B22" s="132"/>
      <c r="C22" s="200"/>
      <c r="D22" s="183"/>
      <c r="E22" s="183"/>
      <c r="F22" s="179"/>
      <c r="G22" s="133"/>
      <c r="H22" s="134"/>
      <c r="I22" s="134"/>
      <c r="J22" s="134"/>
      <c r="K22" s="134"/>
      <c r="L22" s="134"/>
      <c r="M22" s="134"/>
      <c r="N22" s="137"/>
      <c r="O22" s="137"/>
      <c r="P22" s="137"/>
      <c r="Q22" s="137"/>
      <c r="R22" s="137"/>
      <c r="S22" s="137"/>
    </row>
    <row r="23" spans="1:19">
      <c r="A23" s="92"/>
      <c r="B23" s="183"/>
      <c r="C23" s="128"/>
      <c r="D23" s="183"/>
      <c r="E23" s="183"/>
      <c r="F23" s="179"/>
      <c r="G23" s="133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</row>
    <row r="24" spans="1:19">
      <c r="A24" s="94"/>
      <c r="B24" s="185" t="s">
        <v>44</v>
      </c>
      <c r="C24" s="186">
        <f>SUM(C6:C23)</f>
        <v>0.14631268436578171</v>
      </c>
      <c r="D24" s="240"/>
      <c r="E24" s="240"/>
      <c r="F24" s="186">
        <f>SUM(F6:F23)</f>
        <v>0.14631268436578171</v>
      </c>
      <c r="G24" s="142"/>
      <c r="H24" s="240"/>
      <c r="I24" s="240"/>
      <c r="J24" s="240"/>
      <c r="K24" s="240"/>
      <c r="L24" s="240"/>
      <c r="M24" s="240"/>
      <c r="N24" s="244">
        <f t="shared" ref="N24:S24" si="5">SUM(N8:N21)</f>
        <v>10.013788971099713</v>
      </c>
      <c r="O24" s="244">
        <f t="shared" si="5"/>
        <v>10.211336290930756</v>
      </c>
      <c r="P24" s="244">
        <f t="shared" si="5"/>
        <v>10.391452402819667</v>
      </c>
      <c r="Q24" s="244">
        <f t="shared" si="5"/>
        <v>10.574745553720678</v>
      </c>
      <c r="R24" s="244">
        <f t="shared" si="5"/>
        <v>10.761271782911892</v>
      </c>
      <c r="S24" s="244">
        <f t="shared" si="5"/>
        <v>10.951088118139184</v>
      </c>
    </row>
    <row r="25" spans="1:19">
      <c r="A25" s="92"/>
      <c r="B25" s="187" t="s">
        <v>103</v>
      </c>
      <c r="C25" s="128"/>
      <c r="D25" s="91"/>
      <c r="E25" s="183"/>
      <c r="F25" s="179"/>
      <c r="G25" s="133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</row>
    <row r="26" spans="1:19">
      <c r="A26" s="92"/>
      <c r="B26" s="183"/>
      <c r="C26" s="128"/>
      <c r="D26" s="92"/>
      <c r="E26" s="183"/>
      <c r="F26" s="179"/>
      <c r="G26" s="148"/>
      <c r="H26" s="151"/>
      <c r="I26" s="151"/>
      <c r="J26" s="151"/>
      <c r="K26" s="151"/>
      <c r="L26" s="151"/>
      <c r="M26" s="151"/>
      <c r="N26" s="150"/>
      <c r="O26" s="150"/>
      <c r="P26" s="150"/>
      <c r="Q26" s="150"/>
      <c r="R26" s="150"/>
      <c r="S26" s="150"/>
    </row>
    <row r="27" spans="1:19">
      <c r="A27" s="184">
        <v>2.1</v>
      </c>
      <c r="B27" s="183" t="s">
        <v>120</v>
      </c>
      <c r="C27" s="557">
        <v>0</v>
      </c>
      <c r="D27" s="189" t="str">
        <f>Inputs!$D$80</f>
        <v>Skilled Electrical Worker BH</v>
      </c>
      <c r="E27" s="183">
        <v>1</v>
      </c>
      <c r="F27" s="179">
        <f>E27*C27</f>
        <v>0</v>
      </c>
      <c r="G27" s="148"/>
      <c r="H27" s="137">
        <f>Inputs!L$80</f>
        <v>122.54295007007411</v>
      </c>
      <c r="I27" s="137">
        <f>Inputs!M$80</f>
        <v>124.96041976315415</v>
      </c>
      <c r="J27" s="137">
        <f>Inputs!N$80</f>
        <v>127.16457642850023</v>
      </c>
      <c r="K27" s="137">
        <f>Inputs!O$80</f>
        <v>129.40761185733479</v>
      </c>
      <c r="L27" s="137">
        <f>Inputs!P$80</f>
        <v>131.69021182588875</v>
      </c>
      <c r="M27" s="137">
        <f>Inputs!Q$80</f>
        <v>134.01307420668928</v>
      </c>
      <c r="N27" s="137">
        <f t="shared" ref="N27:S27" si="6">H27*$F27</f>
        <v>0</v>
      </c>
      <c r="O27" s="137">
        <f t="shared" si="6"/>
        <v>0</v>
      </c>
      <c r="P27" s="137">
        <f t="shared" si="6"/>
        <v>0</v>
      </c>
      <c r="Q27" s="137">
        <f t="shared" si="6"/>
        <v>0</v>
      </c>
      <c r="R27" s="137">
        <f t="shared" si="6"/>
        <v>0</v>
      </c>
      <c r="S27" s="137">
        <f t="shared" si="6"/>
        <v>0</v>
      </c>
    </row>
    <row r="28" spans="1:19">
      <c r="A28" s="184"/>
      <c r="B28" s="183"/>
      <c r="C28" s="128"/>
      <c r="D28" s="94"/>
      <c r="E28" s="183"/>
      <c r="F28" s="179"/>
      <c r="G28" s="148"/>
      <c r="H28" s="151"/>
      <c r="I28" s="151"/>
      <c r="J28" s="151"/>
      <c r="K28" s="151"/>
      <c r="L28" s="151"/>
      <c r="M28" s="151"/>
      <c r="N28" s="99"/>
      <c r="O28" s="99"/>
      <c r="P28" s="99"/>
      <c r="Q28" s="99"/>
      <c r="R28" s="99"/>
      <c r="S28" s="99"/>
    </row>
    <row r="29" spans="1:19">
      <c r="A29" s="190"/>
      <c r="B29" s="185" t="s">
        <v>44</v>
      </c>
      <c r="C29" s="186">
        <f>SUM(C25:C28)</f>
        <v>0</v>
      </c>
      <c r="D29" s="240"/>
      <c r="E29" s="240"/>
      <c r="F29" s="186">
        <f>SUM(F25:F28)</f>
        <v>0</v>
      </c>
      <c r="G29" s="142"/>
      <c r="H29" s="144"/>
      <c r="I29" s="144"/>
      <c r="J29" s="144"/>
      <c r="K29" s="144"/>
      <c r="L29" s="144"/>
      <c r="M29" s="144"/>
      <c r="N29" s="144">
        <f t="shared" ref="N29:S29" si="7">SUM(N27:N28)</f>
        <v>0</v>
      </c>
      <c r="O29" s="144">
        <f t="shared" si="7"/>
        <v>0</v>
      </c>
      <c r="P29" s="144">
        <f t="shared" si="7"/>
        <v>0</v>
      </c>
      <c r="Q29" s="144">
        <f t="shared" si="7"/>
        <v>0</v>
      </c>
      <c r="R29" s="144">
        <f t="shared" si="7"/>
        <v>0</v>
      </c>
      <c r="S29" s="144">
        <f t="shared" si="7"/>
        <v>0</v>
      </c>
    </row>
    <row r="30" spans="1:19">
      <c r="A30" s="184"/>
      <c r="B30" s="178" t="s">
        <v>104</v>
      </c>
      <c r="C30" s="128"/>
      <c r="D30" s="183"/>
      <c r="E30" s="183"/>
      <c r="F30" s="179"/>
      <c r="G30" s="148"/>
      <c r="H30" s="151"/>
      <c r="I30" s="151"/>
      <c r="J30" s="151"/>
      <c r="K30" s="151"/>
      <c r="L30" s="151"/>
      <c r="M30" s="151"/>
      <c r="N30" s="99"/>
      <c r="O30" s="99"/>
      <c r="P30" s="99"/>
      <c r="Q30" s="99"/>
      <c r="R30" s="99"/>
      <c r="S30" s="99"/>
    </row>
    <row r="31" spans="1:19">
      <c r="A31" s="92"/>
      <c r="B31" s="183"/>
      <c r="C31" s="128"/>
      <c r="D31" s="183"/>
      <c r="E31" s="183"/>
      <c r="F31" s="179"/>
      <c r="G31" s="148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</row>
    <row r="32" spans="1:19">
      <c r="A32" s="184">
        <v>3.1</v>
      </c>
      <c r="B32" s="183" t="s">
        <v>122</v>
      </c>
      <c r="C32" s="557">
        <v>0</v>
      </c>
      <c r="D32" s="189" t="str">
        <f>Inputs!$D$80</f>
        <v>Skilled Electrical Worker BH</v>
      </c>
      <c r="E32" s="183">
        <v>1</v>
      </c>
      <c r="F32" s="179">
        <f>E32*C32</f>
        <v>0</v>
      </c>
      <c r="G32" s="148"/>
      <c r="H32" s="137">
        <f>Inputs!L$80</f>
        <v>122.54295007007411</v>
      </c>
      <c r="I32" s="137">
        <f>Inputs!M$80</f>
        <v>124.96041976315415</v>
      </c>
      <c r="J32" s="137">
        <f>Inputs!N$80</f>
        <v>127.16457642850023</v>
      </c>
      <c r="K32" s="137">
        <f>Inputs!O$80</f>
        <v>129.40761185733479</v>
      </c>
      <c r="L32" s="137">
        <f>Inputs!P$80</f>
        <v>131.69021182588875</v>
      </c>
      <c r="M32" s="137">
        <f>Inputs!Q$80</f>
        <v>134.01307420668928</v>
      </c>
      <c r="N32" s="137">
        <f t="shared" ref="N32:S32" si="8">H32*$F32</f>
        <v>0</v>
      </c>
      <c r="O32" s="137">
        <f t="shared" si="8"/>
        <v>0</v>
      </c>
      <c r="P32" s="137">
        <f t="shared" si="8"/>
        <v>0</v>
      </c>
      <c r="Q32" s="137">
        <f t="shared" si="8"/>
        <v>0</v>
      </c>
      <c r="R32" s="137">
        <f t="shared" si="8"/>
        <v>0</v>
      </c>
      <c r="S32" s="137">
        <f t="shared" si="8"/>
        <v>0</v>
      </c>
    </row>
    <row r="33" spans="1:19">
      <c r="A33" s="92"/>
      <c r="B33" s="183"/>
      <c r="C33" s="557"/>
      <c r="D33" s="183"/>
      <c r="E33" s="183"/>
      <c r="F33" s="179"/>
      <c r="G33" s="148"/>
      <c r="H33" s="151"/>
      <c r="I33" s="151"/>
      <c r="J33" s="151"/>
      <c r="K33" s="151"/>
      <c r="L33" s="151"/>
      <c r="M33" s="151"/>
      <c r="N33" s="99"/>
      <c r="O33" s="99"/>
      <c r="P33" s="99"/>
      <c r="Q33" s="99"/>
      <c r="R33" s="99"/>
      <c r="S33" s="99"/>
    </row>
    <row r="34" spans="1:19">
      <c r="A34" s="184">
        <v>3.2</v>
      </c>
      <c r="B34" s="183" t="s">
        <v>123</v>
      </c>
      <c r="C34" s="557">
        <v>0</v>
      </c>
      <c r="D34" s="189" t="str">
        <f>Inputs!$D$80</f>
        <v>Skilled Electrical Worker BH</v>
      </c>
      <c r="E34" s="183">
        <v>1</v>
      </c>
      <c r="F34" s="179">
        <f>E34*C34</f>
        <v>0</v>
      </c>
      <c r="G34" s="148"/>
      <c r="H34" s="137">
        <f>Inputs!L$80</f>
        <v>122.54295007007411</v>
      </c>
      <c r="I34" s="137">
        <f>Inputs!M$80</f>
        <v>124.96041976315415</v>
      </c>
      <c r="J34" s="137">
        <f>Inputs!N$80</f>
        <v>127.16457642850023</v>
      </c>
      <c r="K34" s="137">
        <f>Inputs!O$80</f>
        <v>129.40761185733479</v>
      </c>
      <c r="L34" s="137">
        <f>Inputs!P$80</f>
        <v>131.69021182588875</v>
      </c>
      <c r="M34" s="137">
        <f>Inputs!Q$80</f>
        <v>134.01307420668928</v>
      </c>
      <c r="N34" s="137">
        <f t="shared" ref="N34:S34" si="9">H34*$F34</f>
        <v>0</v>
      </c>
      <c r="O34" s="137">
        <f t="shared" si="9"/>
        <v>0</v>
      </c>
      <c r="P34" s="137">
        <f t="shared" si="9"/>
        <v>0</v>
      </c>
      <c r="Q34" s="137">
        <f t="shared" si="9"/>
        <v>0</v>
      </c>
      <c r="R34" s="137">
        <f t="shared" si="9"/>
        <v>0</v>
      </c>
      <c r="S34" s="137">
        <f t="shared" si="9"/>
        <v>0</v>
      </c>
    </row>
    <row r="35" spans="1:19">
      <c r="A35" s="92"/>
      <c r="B35" s="183"/>
      <c r="C35" s="557"/>
      <c r="D35" s="183"/>
      <c r="E35" s="183"/>
      <c r="F35" s="179"/>
      <c r="G35" s="105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</row>
    <row r="36" spans="1:19">
      <c r="A36" s="184">
        <v>3.3</v>
      </c>
      <c r="B36" s="183" t="s">
        <v>124</v>
      </c>
      <c r="C36" s="557">
        <v>0</v>
      </c>
      <c r="D36" s="189" t="str">
        <f>Inputs!$D$80</f>
        <v>Skilled Electrical Worker BH</v>
      </c>
      <c r="E36" s="183">
        <v>1</v>
      </c>
      <c r="F36" s="179">
        <f>E36*C36</f>
        <v>0</v>
      </c>
      <c r="G36" s="148"/>
      <c r="H36" s="137">
        <f>Inputs!L$80</f>
        <v>122.54295007007411</v>
      </c>
      <c r="I36" s="137">
        <f>Inputs!M$80</f>
        <v>124.96041976315415</v>
      </c>
      <c r="J36" s="137">
        <f>Inputs!N$80</f>
        <v>127.16457642850023</v>
      </c>
      <c r="K36" s="137">
        <f>Inputs!O$80</f>
        <v>129.40761185733479</v>
      </c>
      <c r="L36" s="137">
        <f>Inputs!P$80</f>
        <v>131.69021182588875</v>
      </c>
      <c r="M36" s="137">
        <f>Inputs!Q$80</f>
        <v>134.01307420668928</v>
      </c>
      <c r="N36" s="137">
        <f t="shared" ref="N36:S36" si="10">H36*$F36</f>
        <v>0</v>
      </c>
      <c r="O36" s="137">
        <f t="shared" si="10"/>
        <v>0</v>
      </c>
      <c r="P36" s="137">
        <f t="shared" si="10"/>
        <v>0</v>
      </c>
      <c r="Q36" s="137">
        <f t="shared" si="10"/>
        <v>0</v>
      </c>
      <c r="R36" s="137">
        <f t="shared" si="10"/>
        <v>0</v>
      </c>
      <c r="S36" s="137">
        <f t="shared" si="10"/>
        <v>0</v>
      </c>
    </row>
    <row r="37" spans="1:19">
      <c r="A37" s="92"/>
      <c r="B37" s="183"/>
      <c r="C37" s="557"/>
      <c r="D37" s="183"/>
      <c r="E37" s="183"/>
      <c r="F37" s="179"/>
      <c r="G37" s="148"/>
      <c r="H37" s="151"/>
      <c r="I37" s="151"/>
      <c r="J37" s="151"/>
      <c r="K37" s="151"/>
      <c r="L37" s="151"/>
      <c r="M37" s="151"/>
      <c r="N37" s="99"/>
      <c r="O37" s="99"/>
      <c r="P37" s="99"/>
      <c r="Q37" s="99"/>
      <c r="R37" s="99"/>
      <c r="S37" s="99"/>
    </row>
    <row r="38" spans="1:19">
      <c r="A38" s="184">
        <v>3.4</v>
      </c>
      <c r="B38" s="183" t="s">
        <v>125</v>
      </c>
      <c r="C38" s="557">
        <v>0</v>
      </c>
      <c r="D38" s="189" t="str">
        <f>Inputs!$D$80</f>
        <v>Skilled Electrical Worker BH</v>
      </c>
      <c r="E38" s="183">
        <v>1</v>
      </c>
      <c r="F38" s="179">
        <f t="shared" ref="F38:F43" si="11">E38*C38</f>
        <v>0</v>
      </c>
      <c r="G38" s="148"/>
      <c r="H38" s="137">
        <f>Inputs!L$80</f>
        <v>122.54295007007411</v>
      </c>
      <c r="I38" s="137">
        <f>Inputs!M$80</f>
        <v>124.96041976315415</v>
      </c>
      <c r="J38" s="137">
        <f>Inputs!N$80</f>
        <v>127.16457642850023</v>
      </c>
      <c r="K38" s="137">
        <f>Inputs!O$80</f>
        <v>129.40761185733479</v>
      </c>
      <c r="L38" s="137">
        <f>Inputs!P$80</f>
        <v>131.69021182588875</v>
      </c>
      <c r="M38" s="137">
        <f>Inputs!Q$80</f>
        <v>134.01307420668928</v>
      </c>
      <c r="N38" s="137">
        <f t="shared" ref="N38:S43" si="12">H38*$F38</f>
        <v>0</v>
      </c>
      <c r="O38" s="137">
        <f t="shared" si="12"/>
        <v>0</v>
      </c>
      <c r="P38" s="137">
        <f t="shared" si="12"/>
        <v>0</v>
      </c>
      <c r="Q38" s="137">
        <f t="shared" si="12"/>
        <v>0</v>
      </c>
      <c r="R38" s="137">
        <f t="shared" si="12"/>
        <v>0</v>
      </c>
      <c r="S38" s="137">
        <f t="shared" si="12"/>
        <v>0</v>
      </c>
    </row>
    <row r="39" spans="1:19">
      <c r="A39" s="92"/>
      <c r="B39" s="183" t="s">
        <v>126</v>
      </c>
      <c r="C39" s="557">
        <v>0.16666666666666666</v>
      </c>
      <c r="D39" s="189" t="str">
        <f>Inputs!$D$80</f>
        <v>Skilled Electrical Worker BH</v>
      </c>
      <c r="E39" s="183">
        <v>1</v>
      </c>
      <c r="F39" s="179">
        <f t="shared" si="11"/>
        <v>0.16666666666666666</v>
      </c>
      <c r="G39" s="148"/>
      <c r="H39" s="137">
        <f>Inputs!L$80</f>
        <v>122.54295007007411</v>
      </c>
      <c r="I39" s="137">
        <f>Inputs!M$80</f>
        <v>124.96041976315415</v>
      </c>
      <c r="J39" s="137">
        <f>Inputs!N$80</f>
        <v>127.16457642850023</v>
      </c>
      <c r="K39" s="137">
        <f>Inputs!O$80</f>
        <v>129.40761185733479</v>
      </c>
      <c r="L39" s="137">
        <f>Inputs!P$80</f>
        <v>131.69021182588875</v>
      </c>
      <c r="M39" s="137">
        <f>Inputs!Q$80</f>
        <v>134.01307420668928</v>
      </c>
      <c r="N39" s="137">
        <f t="shared" si="12"/>
        <v>20.423825011679018</v>
      </c>
      <c r="O39" s="137">
        <f t="shared" si="12"/>
        <v>20.826736627192357</v>
      </c>
      <c r="P39" s="137">
        <f t="shared" si="12"/>
        <v>21.194096071416702</v>
      </c>
      <c r="Q39" s="137">
        <f t="shared" si="12"/>
        <v>21.567935309555796</v>
      </c>
      <c r="R39" s="137">
        <f t="shared" si="12"/>
        <v>21.948368637648123</v>
      </c>
      <c r="S39" s="137">
        <f t="shared" si="12"/>
        <v>22.335512367781547</v>
      </c>
    </row>
    <row r="40" spans="1:19">
      <c r="B40" s="183" t="s">
        <v>127</v>
      </c>
      <c r="C40" s="557">
        <v>0</v>
      </c>
      <c r="D40" s="189" t="str">
        <f>Inputs!$D$80</f>
        <v>Skilled Electrical Worker BH</v>
      </c>
      <c r="E40" s="183">
        <v>1</v>
      </c>
      <c r="F40" s="179">
        <f t="shared" si="11"/>
        <v>0</v>
      </c>
      <c r="G40" s="148"/>
      <c r="H40" s="137">
        <f>Inputs!L$80</f>
        <v>122.54295007007411</v>
      </c>
      <c r="I40" s="137">
        <f>Inputs!M$80</f>
        <v>124.96041976315415</v>
      </c>
      <c r="J40" s="137">
        <f>Inputs!N$80</f>
        <v>127.16457642850023</v>
      </c>
      <c r="K40" s="137">
        <f>Inputs!O$80</f>
        <v>129.40761185733479</v>
      </c>
      <c r="L40" s="137">
        <f>Inputs!P$80</f>
        <v>131.69021182588875</v>
      </c>
      <c r="M40" s="137">
        <f>Inputs!Q$80</f>
        <v>134.01307420668928</v>
      </c>
      <c r="N40" s="137">
        <f t="shared" si="12"/>
        <v>0</v>
      </c>
      <c r="O40" s="137">
        <f t="shared" si="12"/>
        <v>0</v>
      </c>
      <c r="P40" s="137">
        <f t="shared" si="12"/>
        <v>0</v>
      </c>
      <c r="Q40" s="137">
        <f t="shared" si="12"/>
        <v>0</v>
      </c>
      <c r="R40" s="137">
        <f t="shared" si="12"/>
        <v>0</v>
      </c>
      <c r="S40" s="137">
        <f t="shared" si="12"/>
        <v>0</v>
      </c>
    </row>
    <row r="41" spans="1:19">
      <c r="A41" s="92"/>
      <c r="B41" s="132" t="s">
        <v>132</v>
      </c>
      <c r="C41" s="557">
        <v>1.5</v>
      </c>
      <c r="D41" s="189" t="str">
        <f>Inputs!$D$80</f>
        <v>Skilled Electrical Worker BH</v>
      </c>
      <c r="E41" s="183">
        <v>1</v>
      </c>
      <c r="F41" s="179">
        <f t="shared" si="11"/>
        <v>1.5</v>
      </c>
      <c r="G41" s="148"/>
      <c r="H41" s="137">
        <f>Inputs!L$80</f>
        <v>122.54295007007411</v>
      </c>
      <c r="I41" s="137">
        <f>Inputs!M$80</f>
        <v>124.96041976315415</v>
      </c>
      <c r="J41" s="137">
        <f>Inputs!N$80</f>
        <v>127.16457642850023</v>
      </c>
      <c r="K41" s="137">
        <f>Inputs!O$80</f>
        <v>129.40761185733479</v>
      </c>
      <c r="L41" s="137">
        <f>Inputs!P$80</f>
        <v>131.69021182588875</v>
      </c>
      <c r="M41" s="137">
        <f>Inputs!Q$80</f>
        <v>134.01307420668928</v>
      </c>
      <c r="N41" s="137">
        <f t="shared" si="12"/>
        <v>183.81442510511118</v>
      </c>
      <c r="O41" s="137">
        <f t="shared" si="12"/>
        <v>187.44062964473122</v>
      </c>
      <c r="P41" s="137">
        <f t="shared" si="12"/>
        <v>190.74686464275032</v>
      </c>
      <c r="Q41" s="137">
        <f t="shared" si="12"/>
        <v>194.11141778600216</v>
      </c>
      <c r="R41" s="137">
        <f t="shared" si="12"/>
        <v>197.53531773883313</v>
      </c>
      <c r="S41" s="137">
        <f t="shared" si="12"/>
        <v>201.01961131003392</v>
      </c>
    </row>
    <row r="42" spans="1:19">
      <c r="A42" s="92"/>
      <c r="B42" s="183" t="s">
        <v>208</v>
      </c>
      <c r="C42" s="557">
        <v>0.16666666666666666</v>
      </c>
      <c r="D42" s="189" t="str">
        <f>Inputs!$D$80</f>
        <v>Skilled Electrical Worker BH</v>
      </c>
      <c r="E42" s="183">
        <v>1</v>
      </c>
      <c r="F42" s="179">
        <f t="shared" si="11"/>
        <v>0.16666666666666666</v>
      </c>
      <c r="G42" s="133"/>
      <c r="H42" s="137">
        <f>Inputs!L$80</f>
        <v>122.54295007007411</v>
      </c>
      <c r="I42" s="137">
        <f>Inputs!M$80</f>
        <v>124.96041976315415</v>
      </c>
      <c r="J42" s="137">
        <f>Inputs!N$80</f>
        <v>127.16457642850023</v>
      </c>
      <c r="K42" s="137">
        <f>Inputs!O$80</f>
        <v>129.40761185733479</v>
      </c>
      <c r="L42" s="137">
        <f>Inputs!P$80</f>
        <v>131.69021182588875</v>
      </c>
      <c r="M42" s="137">
        <f>Inputs!Q$80</f>
        <v>134.01307420668928</v>
      </c>
      <c r="N42" s="137">
        <f t="shared" si="12"/>
        <v>20.423825011679018</v>
      </c>
      <c r="O42" s="137">
        <f t="shared" si="12"/>
        <v>20.826736627192357</v>
      </c>
      <c r="P42" s="137">
        <f t="shared" si="12"/>
        <v>21.194096071416702</v>
      </c>
      <c r="Q42" s="137">
        <f t="shared" si="12"/>
        <v>21.567935309555796</v>
      </c>
      <c r="R42" s="137">
        <f t="shared" si="12"/>
        <v>21.948368637648123</v>
      </c>
      <c r="S42" s="137">
        <f t="shared" si="12"/>
        <v>22.335512367781547</v>
      </c>
    </row>
    <row r="43" spans="1:19">
      <c r="A43" s="92"/>
      <c r="B43" s="183" t="s">
        <v>127</v>
      </c>
      <c r="C43" s="557">
        <v>8.3333333333333329E-2</v>
      </c>
      <c r="D43" s="189" t="str">
        <f>Inputs!$D$80</f>
        <v>Skilled Electrical Worker BH</v>
      </c>
      <c r="E43" s="183">
        <v>1</v>
      </c>
      <c r="F43" s="179">
        <f t="shared" si="11"/>
        <v>8.3333333333333329E-2</v>
      </c>
      <c r="G43" s="133"/>
      <c r="H43" s="137">
        <f>Inputs!L$80</f>
        <v>122.54295007007411</v>
      </c>
      <c r="I43" s="137">
        <f>Inputs!M$80</f>
        <v>124.96041976315415</v>
      </c>
      <c r="J43" s="137">
        <f>Inputs!N$80</f>
        <v>127.16457642850023</v>
      </c>
      <c r="K43" s="137">
        <f>Inputs!O$80</f>
        <v>129.40761185733479</v>
      </c>
      <c r="L43" s="137">
        <f>Inputs!P$80</f>
        <v>131.69021182588875</v>
      </c>
      <c r="M43" s="137">
        <f>Inputs!Q$80</f>
        <v>134.01307420668928</v>
      </c>
      <c r="N43" s="137">
        <f t="shared" si="12"/>
        <v>10.211912505839509</v>
      </c>
      <c r="O43" s="137">
        <f t="shared" si="12"/>
        <v>10.413368313596179</v>
      </c>
      <c r="P43" s="137">
        <f t="shared" si="12"/>
        <v>10.597048035708351</v>
      </c>
      <c r="Q43" s="137">
        <f t="shared" si="12"/>
        <v>10.783967654777898</v>
      </c>
      <c r="R43" s="137">
        <f t="shared" si="12"/>
        <v>10.974184318824062</v>
      </c>
      <c r="S43" s="137">
        <f t="shared" si="12"/>
        <v>11.167756183890774</v>
      </c>
    </row>
    <row r="44" spans="1:19">
      <c r="A44" s="92"/>
      <c r="B44" s="183"/>
      <c r="C44" s="557"/>
      <c r="D44" s="183"/>
      <c r="E44" s="183"/>
      <c r="F44" s="179"/>
      <c r="G44" s="133"/>
      <c r="H44" s="134"/>
      <c r="I44" s="134"/>
      <c r="J44" s="134"/>
      <c r="K44" s="134"/>
      <c r="L44" s="134"/>
      <c r="M44" s="134"/>
      <c r="N44" s="92"/>
      <c r="O44" s="92"/>
      <c r="P44" s="92"/>
      <c r="Q44" s="92"/>
      <c r="R44" s="92"/>
      <c r="S44" s="92"/>
    </row>
    <row r="45" spans="1:19">
      <c r="A45" s="184">
        <v>3.5</v>
      </c>
      <c r="B45" s="183" t="s">
        <v>209</v>
      </c>
      <c r="C45" s="557">
        <v>0</v>
      </c>
      <c r="D45" s="189" t="str">
        <f>Inputs!$D$80</f>
        <v>Skilled Electrical Worker BH</v>
      </c>
      <c r="E45" s="183">
        <v>1</v>
      </c>
      <c r="F45" s="179">
        <f>E45*C45</f>
        <v>0</v>
      </c>
      <c r="G45" s="133"/>
      <c r="H45" s="137">
        <f>Inputs!L$80</f>
        <v>122.54295007007411</v>
      </c>
      <c r="I45" s="137">
        <f>Inputs!M$80</f>
        <v>124.96041976315415</v>
      </c>
      <c r="J45" s="137">
        <f>Inputs!N$80</f>
        <v>127.16457642850023</v>
      </c>
      <c r="K45" s="137">
        <f>Inputs!O$80</f>
        <v>129.40761185733479</v>
      </c>
      <c r="L45" s="137">
        <f>Inputs!P$80</f>
        <v>131.69021182588875</v>
      </c>
      <c r="M45" s="137">
        <f>Inputs!Q$80</f>
        <v>134.01307420668928</v>
      </c>
      <c r="N45" s="137">
        <f t="shared" ref="N45:S45" si="13">H45*$F45</f>
        <v>0</v>
      </c>
      <c r="O45" s="137">
        <f t="shared" si="13"/>
        <v>0</v>
      </c>
      <c r="P45" s="137">
        <f t="shared" si="13"/>
        <v>0</v>
      </c>
      <c r="Q45" s="137">
        <f t="shared" si="13"/>
        <v>0</v>
      </c>
      <c r="R45" s="137">
        <f t="shared" si="13"/>
        <v>0</v>
      </c>
      <c r="S45" s="137">
        <f t="shared" si="13"/>
        <v>0</v>
      </c>
    </row>
    <row r="46" spans="1:19">
      <c r="A46" s="184"/>
      <c r="B46" s="183"/>
      <c r="C46" s="128"/>
      <c r="D46" s="183"/>
      <c r="E46" s="183"/>
      <c r="F46" s="179"/>
      <c r="G46" s="105"/>
      <c r="H46" s="134"/>
      <c r="I46" s="134"/>
      <c r="J46" s="134"/>
      <c r="K46" s="134"/>
      <c r="L46" s="134"/>
      <c r="M46" s="134"/>
      <c r="N46" s="92"/>
      <c r="O46" s="92"/>
      <c r="P46" s="92"/>
      <c r="Q46" s="92"/>
      <c r="R46" s="92"/>
      <c r="S46" s="92"/>
    </row>
    <row r="47" spans="1:19">
      <c r="A47" s="190"/>
      <c r="B47" s="185" t="s">
        <v>44</v>
      </c>
      <c r="C47" s="186">
        <f>SUM(C30:C46)</f>
        <v>1.9166666666666667</v>
      </c>
      <c r="D47" s="240"/>
      <c r="E47" s="240"/>
      <c r="F47" s="186">
        <f>SUM(F30:F46)</f>
        <v>1.9166666666666667</v>
      </c>
      <c r="G47" s="142"/>
      <c r="H47" s="144"/>
      <c r="I47" s="144"/>
      <c r="J47" s="144"/>
      <c r="K47" s="144"/>
      <c r="L47" s="144"/>
      <c r="M47" s="144"/>
      <c r="N47" s="144">
        <f t="shared" ref="N47:S47" si="14">SUM(N32:N45)</f>
        <v>234.87398763430872</v>
      </c>
      <c r="O47" s="144">
        <f t="shared" si="14"/>
        <v>239.50747121271212</v>
      </c>
      <c r="P47" s="144">
        <f t="shared" si="14"/>
        <v>243.7321048212921</v>
      </c>
      <c r="Q47" s="144">
        <f t="shared" si="14"/>
        <v>248.03125605989166</v>
      </c>
      <c r="R47" s="144">
        <f t="shared" si="14"/>
        <v>252.40623933295342</v>
      </c>
      <c r="S47" s="144">
        <f t="shared" si="14"/>
        <v>256.85839222948778</v>
      </c>
    </row>
    <row r="48" spans="1:19">
      <c r="A48" s="92"/>
      <c r="B48" s="178" t="s">
        <v>106</v>
      </c>
      <c r="C48" s="128"/>
      <c r="D48" s="183"/>
      <c r="E48" s="183"/>
      <c r="F48" s="179"/>
      <c r="G48" s="133"/>
      <c r="H48" s="134"/>
      <c r="I48" s="134"/>
      <c r="J48" s="134"/>
      <c r="K48" s="134"/>
      <c r="L48" s="134"/>
      <c r="M48" s="134"/>
      <c r="N48" s="92"/>
      <c r="O48" s="92"/>
      <c r="P48" s="92"/>
      <c r="Q48" s="92"/>
      <c r="R48" s="92"/>
      <c r="S48" s="92"/>
    </row>
    <row r="49" spans="1:20">
      <c r="A49" s="92"/>
      <c r="B49" s="183"/>
      <c r="C49" s="128"/>
      <c r="D49" s="183"/>
      <c r="E49" s="183"/>
      <c r="F49" s="179"/>
      <c r="G49" s="133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</row>
    <row r="50" spans="1:20">
      <c r="A50" s="184">
        <v>4.0999999999999996</v>
      </c>
      <c r="B50" s="183" t="s">
        <v>210</v>
      </c>
      <c r="C50" s="557">
        <v>3.0088495575221239E-2</v>
      </c>
      <c r="D50" s="132" t="str">
        <f>Inputs!$D$82</f>
        <v>Support staff</v>
      </c>
      <c r="E50" s="183">
        <v>1</v>
      </c>
      <c r="F50" s="179">
        <f>E50*C50</f>
        <v>3.0088495575221239E-2</v>
      </c>
      <c r="G50" s="133"/>
      <c r="H50" s="137">
        <f>Inputs!L$82</f>
        <v>68.441017362959727</v>
      </c>
      <c r="I50" s="137">
        <f>Inputs!M$82</f>
        <v>69.791189569063036</v>
      </c>
      <c r="J50" s="137">
        <f>Inputs!N$82</f>
        <v>71.02222509185215</v>
      </c>
      <c r="K50" s="137">
        <f>Inputs!O$82</f>
        <v>72.274974651437702</v>
      </c>
      <c r="L50" s="137">
        <f>Inputs!P$82</f>
        <v>73.549821258208297</v>
      </c>
      <c r="M50" s="137">
        <f>Inputs!Q$82</f>
        <v>74.847154678410959</v>
      </c>
      <c r="N50" s="137">
        <f t="shared" ref="N50:S50" si="15">H50*$F50</f>
        <v>2.0592872480890536</v>
      </c>
      <c r="O50" s="137">
        <f t="shared" si="15"/>
        <v>2.0999118985381799</v>
      </c>
      <c r="P50" s="137">
        <f t="shared" si="15"/>
        <v>2.1369519054185604</v>
      </c>
      <c r="Q50" s="137">
        <f t="shared" si="15"/>
        <v>2.1746452549990103</v>
      </c>
      <c r="R50" s="137">
        <f t="shared" si="15"/>
        <v>2.2130034714859135</v>
      </c>
      <c r="S50" s="137">
        <f t="shared" si="15"/>
        <v>2.2520382823592677</v>
      </c>
    </row>
    <row r="51" spans="1:20">
      <c r="A51" s="184"/>
      <c r="B51" s="183"/>
      <c r="C51" s="558"/>
      <c r="D51" s="183"/>
      <c r="E51" s="183"/>
      <c r="F51" s="179"/>
      <c r="G51" s="105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</row>
    <row r="52" spans="1:20">
      <c r="A52" s="184">
        <v>4.2</v>
      </c>
      <c r="B52" s="183" t="s">
        <v>211</v>
      </c>
      <c r="C52" s="557">
        <v>1.1799410029498525E-2</v>
      </c>
      <c r="D52" s="132" t="str">
        <f>Inputs!$D$82</f>
        <v>Support staff</v>
      </c>
      <c r="E52" s="183">
        <v>1</v>
      </c>
      <c r="F52" s="179">
        <f>E52*C52</f>
        <v>1.1799410029498525E-2</v>
      </c>
      <c r="G52" s="105"/>
      <c r="H52" s="137">
        <f>Inputs!L$82</f>
        <v>68.441017362959727</v>
      </c>
      <c r="I52" s="137">
        <f>Inputs!M$82</f>
        <v>69.791189569063036</v>
      </c>
      <c r="J52" s="137">
        <f>Inputs!N$82</f>
        <v>71.02222509185215</v>
      </c>
      <c r="K52" s="137">
        <f>Inputs!O$82</f>
        <v>72.274974651437702</v>
      </c>
      <c r="L52" s="137">
        <f>Inputs!P$82</f>
        <v>73.549821258208297</v>
      </c>
      <c r="M52" s="137">
        <f>Inputs!Q$82</f>
        <v>74.847154678410959</v>
      </c>
      <c r="N52" s="137">
        <f t="shared" ref="N52:S52" si="16">H52*$F52</f>
        <v>0.80756362670158965</v>
      </c>
      <c r="O52" s="137">
        <f t="shared" si="16"/>
        <v>0.82349486217183521</v>
      </c>
      <c r="P52" s="137">
        <f t="shared" si="16"/>
        <v>0.83802035506610206</v>
      </c>
      <c r="Q52" s="137">
        <f t="shared" si="16"/>
        <v>0.85280206078392573</v>
      </c>
      <c r="R52" s="137">
        <f t="shared" si="16"/>
        <v>0.86784449862192681</v>
      </c>
      <c r="S52" s="137">
        <f t="shared" si="16"/>
        <v>0.88315226759186971</v>
      </c>
    </row>
    <row r="53" spans="1:20">
      <c r="A53" s="184"/>
      <c r="B53" s="183"/>
      <c r="C53" s="558"/>
      <c r="D53" s="183"/>
      <c r="E53" s="183"/>
      <c r="F53" s="179"/>
      <c r="G53" s="105"/>
      <c r="H53" s="193"/>
      <c r="I53" s="193"/>
      <c r="J53" s="193"/>
      <c r="K53" s="193"/>
      <c r="L53" s="193"/>
      <c r="M53" s="193"/>
      <c r="N53" s="194"/>
      <c r="O53" s="194"/>
      <c r="P53" s="194"/>
      <c r="Q53" s="194"/>
      <c r="R53" s="194"/>
      <c r="S53" s="194"/>
    </row>
    <row r="54" spans="1:20">
      <c r="A54" s="184">
        <v>4.3</v>
      </c>
      <c r="B54" s="183" t="s">
        <v>212</v>
      </c>
      <c r="C54" s="557">
        <v>1.1799410029498525E-2</v>
      </c>
      <c r="D54" s="132" t="str">
        <f>Inputs!$D$82</f>
        <v>Support staff</v>
      </c>
      <c r="E54" s="183">
        <v>1</v>
      </c>
      <c r="F54" s="179">
        <f>E54*C54</f>
        <v>1.1799410029498525E-2</v>
      </c>
      <c r="G54" s="105"/>
      <c r="H54" s="137">
        <f>Inputs!L$82</f>
        <v>68.441017362959727</v>
      </c>
      <c r="I54" s="137">
        <f>Inputs!M$82</f>
        <v>69.791189569063036</v>
      </c>
      <c r="J54" s="137">
        <f>Inputs!N$82</f>
        <v>71.02222509185215</v>
      </c>
      <c r="K54" s="137">
        <f>Inputs!O$82</f>
        <v>72.274974651437702</v>
      </c>
      <c r="L54" s="137">
        <f>Inputs!P$82</f>
        <v>73.549821258208297</v>
      </c>
      <c r="M54" s="137">
        <f>Inputs!Q$82</f>
        <v>74.847154678410959</v>
      </c>
      <c r="N54" s="137">
        <f t="shared" ref="N54:S54" si="17">H54*$F54</f>
        <v>0.80756362670158965</v>
      </c>
      <c r="O54" s="137">
        <f t="shared" si="17"/>
        <v>0.82349486217183521</v>
      </c>
      <c r="P54" s="137">
        <f t="shared" si="17"/>
        <v>0.83802035506610206</v>
      </c>
      <c r="Q54" s="137">
        <f t="shared" si="17"/>
        <v>0.85280206078392573</v>
      </c>
      <c r="R54" s="137">
        <f t="shared" si="17"/>
        <v>0.86784449862192681</v>
      </c>
      <c r="S54" s="137">
        <f t="shared" si="17"/>
        <v>0.88315226759186971</v>
      </c>
    </row>
    <row r="55" spans="1:20">
      <c r="A55" s="184"/>
      <c r="B55" s="183"/>
      <c r="C55" s="558"/>
      <c r="D55" s="183"/>
      <c r="E55" s="183"/>
      <c r="F55" s="179"/>
      <c r="G55" s="105"/>
      <c r="H55" s="151"/>
      <c r="I55" s="151"/>
      <c r="J55" s="151"/>
      <c r="K55" s="151"/>
      <c r="L55" s="151"/>
      <c r="M55" s="151"/>
      <c r="N55" s="151"/>
      <c r="O55" s="99"/>
      <c r="P55" s="99"/>
      <c r="Q55" s="99"/>
      <c r="R55" s="99"/>
      <c r="S55" s="99"/>
    </row>
    <row r="56" spans="1:20">
      <c r="A56" s="184">
        <v>4.4000000000000004</v>
      </c>
      <c r="B56" s="183" t="s">
        <v>129</v>
      </c>
      <c r="C56" s="557">
        <v>0</v>
      </c>
      <c r="D56" s="132" t="str">
        <f>Inputs!$D$82</f>
        <v>Support staff</v>
      </c>
      <c r="E56" s="183">
        <v>1</v>
      </c>
      <c r="F56" s="179">
        <f>E56*C56</f>
        <v>0</v>
      </c>
      <c r="G56" s="105"/>
      <c r="H56" s="137">
        <f>Inputs!L$82</f>
        <v>68.441017362959727</v>
      </c>
      <c r="I56" s="137">
        <f>Inputs!M$82</f>
        <v>69.791189569063036</v>
      </c>
      <c r="J56" s="137">
        <f>Inputs!N$82</f>
        <v>71.02222509185215</v>
      </c>
      <c r="K56" s="137">
        <f>Inputs!O$82</f>
        <v>72.274974651437702</v>
      </c>
      <c r="L56" s="137">
        <f>Inputs!P$82</f>
        <v>73.549821258208297</v>
      </c>
      <c r="M56" s="137">
        <f>Inputs!Q$82</f>
        <v>74.847154678410959</v>
      </c>
      <c r="N56" s="137">
        <f t="shared" ref="N56:S56" si="18">H56*$F56</f>
        <v>0</v>
      </c>
      <c r="O56" s="137">
        <f t="shared" si="18"/>
        <v>0</v>
      </c>
      <c r="P56" s="137">
        <f t="shared" si="18"/>
        <v>0</v>
      </c>
      <c r="Q56" s="137">
        <f t="shared" si="18"/>
        <v>0</v>
      </c>
      <c r="R56" s="137">
        <f t="shared" si="18"/>
        <v>0</v>
      </c>
      <c r="S56" s="137">
        <f t="shared" si="18"/>
        <v>0</v>
      </c>
    </row>
    <row r="57" spans="1:20">
      <c r="A57" s="184"/>
      <c r="B57" s="183"/>
      <c r="C57" s="558"/>
      <c r="D57" s="183"/>
      <c r="E57" s="183"/>
      <c r="F57" s="179"/>
      <c r="G57" s="105"/>
      <c r="H57" s="151"/>
      <c r="I57" s="151"/>
      <c r="J57" s="151"/>
      <c r="K57" s="151"/>
      <c r="L57" s="151"/>
      <c r="M57" s="151"/>
      <c r="N57" s="151"/>
      <c r="O57" s="99"/>
      <c r="P57" s="99"/>
      <c r="Q57" s="99"/>
      <c r="R57" s="99"/>
      <c r="S57" s="99"/>
    </row>
    <row r="58" spans="1:20">
      <c r="A58" s="184"/>
      <c r="B58" s="183"/>
      <c r="C58" s="558"/>
      <c r="D58" s="183"/>
      <c r="E58" s="183"/>
      <c r="F58" s="179"/>
      <c r="H58" s="134"/>
      <c r="I58" s="134"/>
      <c r="J58" s="134"/>
      <c r="K58" s="134"/>
      <c r="L58" s="134"/>
      <c r="M58" s="134"/>
      <c r="N58" s="134"/>
      <c r="O58" s="92"/>
      <c r="P58" s="92"/>
      <c r="Q58" s="92"/>
      <c r="R58" s="92"/>
      <c r="S58" s="92"/>
    </row>
    <row r="59" spans="1:20">
      <c r="A59" s="184"/>
      <c r="B59" s="183"/>
      <c r="C59" s="207"/>
      <c r="D59" s="183"/>
      <c r="E59" s="183"/>
      <c r="F59" s="179"/>
      <c r="H59" s="134"/>
      <c r="I59" s="134"/>
      <c r="J59" s="134"/>
      <c r="K59" s="134"/>
      <c r="L59" s="134"/>
      <c r="M59" s="134"/>
      <c r="N59" s="134"/>
      <c r="O59" s="92"/>
      <c r="P59" s="92"/>
      <c r="Q59" s="92"/>
      <c r="R59" s="92"/>
      <c r="S59" s="92"/>
    </row>
    <row r="60" spans="1:20">
      <c r="A60" s="190"/>
      <c r="B60" s="185" t="s">
        <v>44</v>
      </c>
      <c r="C60" s="186">
        <f>SUM(C48:C59)</f>
        <v>5.3687315634218288E-2</v>
      </c>
      <c r="D60" s="240"/>
      <c r="E60" s="240"/>
      <c r="F60" s="186">
        <f>SUM(F48:F59)</f>
        <v>5.3687315634218288E-2</v>
      </c>
      <c r="G60" s="142"/>
      <c r="H60" s="143"/>
      <c r="I60" s="143"/>
      <c r="J60" s="143"/>
      <c r="K60" s="143"/>
      <c r="L60" s="143"/>
      <c r="M60" s="143"/>
      <c r="N60" s="144">
        <f t="shared" ref="N60:S60" si="19">SUM(N50:N59)</f>
        <v>3.6744145014922331</v>
      </c>
      <c r="O60" s="144">
        <f t="shared" si="19"/>
        <v>3.7469016228818504</v>
      </c>
      <c r="P60" s="144">
        <f t="shared" si="19"/>
        <v>3.8129926155507645</v>
      </c>
      <c r="Q60" s="144">
        <f t="shared" si="19"/>
        <v>3.8802493765668622</v>
      </c>
      <c r="R60" s="144">
        <f t="shared" si="19"/>
        <v>3.9486924687297669</v>
      </c>
      <c r="S60" s="144">
        <f t="shared" si="19"/>
        <v>4.0183428175430072</v>
      </c>
    </row>
    <row r="61" spans="1:20">
      <c r="A61" s="241"/>
      <c r="B61" s="195"/>
      <c r="C61" s="192"/>
      <c r="D61" s="196"/>
      <c r="E61" s="196"/>
      <c r="F61" s="197"/>
      <c r="G61" s="133"/>
      <c r="H61" s="134"/>
      <c r="I61" s="134"/>
      <c r="J61" s="134"/>
      <c r="K61" s="134"/>
      <c r="L61" s="134"/>
      <c r="M61" s="134"/>
      <c r="N61" s="134"/>
      <c r="O61" s="92"/>
      <c r="P61" s="92"/>
      <c r="Q61" s="92"/>
      <c r="R61" s="92"/>
      <c r="S61" s="92"/>
    </row>
    <row r="62" spans="1:20">
      <c r="A62" s="241"/>
      <c r="B62" s="195" t="s">
        <v>130</v>
      </c>
      <c r="C62" s="198">
        <f>C24+C29+C47+C60</f>
        <v>2.1166666666666667</v>
      </c>
      <c r="D62" s="90"/>
      <c r="E62" s="90"/>
      <c r="F62" s="198">
        <f>F24+F29+F47+F60</f>
        <v>2.1166666666666667</v>
      </c>
      <c r="G62" s="199"/>
      <c r="H62" s="143"/>
      <c r="I62" s="143"/>
      <c r="J62" s="143"/>
      <c r="K62" s="143"/>
      <c r="L62" s="143"/>
      <c r="M62" s="143"/>
      <c r="N62" s="250">
        <f t="shared" ref="N62:S62" si="20">N24+N29+N47+N60</f>
        <v>248.56219110690066</v>
      </c>
      <c r="O62" s="250">
        <f t="shared" si="20"/>
        <v>253.4657091265247</v>
      </c>
      <c r="P62" s="250">
        <f t="shared" si="20"/>
        <v>257.93654983966252</v>
      </c>
      <c r="Q62" s="250">
        <f t="shared" si="20"/>
        <v>262.4862509901792</v>
      </c>
      <c r="R62" s="250">
        <f t="shared" si="20"/>
        <v>267.11620358459504</v>
      </c>
      <c r="S62" s="250">
        <f t="shared" si="20"/>
        <v>271.82782316516995</v>
      </c>
    </row>
    <row r="64" spans="1:20" s="102" customFormat="1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</row>
    <row r="65" spans="2:20" s="102" customFormat="1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</row>
    <row r="66" spans="2:20" s="102" customFormat="1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</row>
    <row r="67" spans="2:20" s="102" customFormat="1">
      <c r="B67" s="154"/>
      <c r="F67" s="159"/>
      <c r="G67" s="105"/>
      <c r="H67" s="106"/>
      <c r="I67" s="160"/>
      <c r="J67" s="160"/>
      <c r="K67" s="160"/>
      <c r="L67" s="160"/>
      <c r="M67" s="160"/>
      <c r="N67" s="275"/>
      <c r="O67" s="275"/>
      <c r="P67" s="275"/>
      <c r="Q67" s="275"/>
      <c r="R67" s="275"/>
      <c r="S67" s="275"/>
    </row>
    <row r="68" spans="2:20">
      <c r="B68" s="385" t="s">
        <v>265</v>
      </c>
      <c r="I68" s="106"/>
      <c r="J68" s="106"/>
      <c r="K68" s="106"/>
      <c r="L68" s="106"/>
      <c r="M68" s="106"/>
      <c r="N68" s="106">
        <f>N62</f>
        <v>248.56219110690066</v>
      </c>
      <c r="O68" s="106">
        <f>O62</f>
        <v>253.4657091265247</v>
      </c>
      <c r="P68" s="106">
        <f t="shared" ref="P68:S68" si="21">P62</f>
        <v>257.93654983966252</v>
      </c>
      <c r="Q68" s="106">
        <f t="shared" si="21"/>
        <v>262.4862509901792</v>
      </c>
      <c r="R68" s="106">
        <f t="shared" si="21"/>
        <v>267.11620358459504</v>
      </c>
      <c r="S68" s="106">
        <f t="shared" si="21"/>
        <v>271.82782316516995</v>
      </c>
    </row>
    <row r="69" spans="2:20">
      <c r="B69" s="385" t="s">
        <v>43</v>
      </c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</row>
    <row r="70" spans="2:20">
      <c r="B70" s="385" t="s">
        <v>268</v>
      </c>
      <c r="I70" s="106"/>
      <c r="J70" s="106"/>
      <c r="K70" s="106"/>
      <c r="L70" s="106"/>
      <c r="M70" s="106"/>
      <c r="O70" s="160"/>
      <c r="P70" s="160"/>
      <c r="Q70" s="160"/>
      <c r="R70" s="160"/>
      <c r="S70" s="160"/>
    </row>
    <row r="71" spans="2:20">
      <c r="B71" s="385" t="s">
        <v>274</v>
      </c>
      <c r="I71" s="106"/>
      <c r="J71" s="106"/>
      <c r="K71" s="106"/>
      <c r="L71" s="106"/>
      <c r="M71" s="106"/>
      <c r="N71" s="106">
        <f>SUM(N72,N68:N70)*(Inputs!$M$27)</f>
        <v>30.734217805986056</v>
      </c>
      <c r="O71" s="106">
        <f>SUM(O72,O68:O70)*(Inputs!$M$27)</f>
        <v>31.340528002076528</v>
      </c>
      <c r="P71" s="106">
        <f>SUM(P72,P68:P70)*(Inputs!$M$27)</f>
        <v>31.893338514574594</v>
      </c>
      <c r="Q71" s="106">
        <f>SUM(Q72,Q68:Q70)*(Inputs!$M$27)</f>
        <v>32.455899962433683</v>
      </c>
      <c r="R71" s="106">
        <f>SUM(R72,R68:R70)*(Inputs!$M$27)</f>
        <v>33.028384340828012</v>
      </c>
      <c r="S71" s="106">
        <f>SUM(S72,S68:S70)*(Inputs!$M$27)</f>
        <v>33.610966678726932</v>
      </c>
    </row>
    <row r="72" spans="2:20">
      <c r="B72" s="385" t="s">
        <v>273</v>
      </c>
      <c r="I72" s="106"/>
      <c r="J72" s="106"/>
      <c r="K72" s="106"/>
      <c r="L72" s="106"/>
      <c r="M72" s="106"/>
      <c r="N72" s="106">
        <f>SUM(N68:N70)*(Inputs!$M$26)</f>
        <v>25.850467875117666</v>
      </c>
      <c r="O72" s="106">
        <f>SUM(O68:O70)*(Inputs!$M$26)</f>
        <v>26.360433749158567</v>
      </c>
      <c r="P72" s="106">
        <f>SUM(P68:P70)*(Inputs!$M$26)</f>
        <v>26.8254011833249</v>
      </c>
      <c r="Q72" s="106">
        <f>SUM(Q68:Q70)*(Inputs!$M$26)</f>
        <v>27.298570102978637</v>
      </c>
      <c r="R72" s="106">
        <f>SUM(R68:R70)*(Inputs!$M$26)</f>
        <v>27.780085172797882</v>
      </c>
      <c r="S72" s="106">
        <f>SUM(S68:S70)*(Inputs!$M$26)</f>
        <v>28.270093609177675</v>
      </c>
    </row>
    <row r="73" spans="2:20">
      <c r="B73" s="998" t="s">
        <v>85</v>
      </c>
      <c r="C73" s="2"/>
      <c r="D73" s="2"/>
      <c r="E73" s="2"/>
      <c r="F73" s="484"/>
      <c r="G73" s="472"/>
      <c r="H73" s="429"/>
      <c r="I73" s="429"/>
      <c r="J73" s="429"/>
      <c r="K73" s="429"/>
      <c r="L73" s="429"/>
      <c r="M73" s="429"/>
      <c r="N73" s="106">
        <f>SUM(N68:N72)*Inputs!$M$28</f>
        <v>21.360281375160309</v>
      </c>
      <c r="O73" s="106">
        <f>SUM(O68:O72)*Inputs!$M$28</f>
        <v>21.781666961443189</v>
      </c>
      <c r="P73" s="106">
        <f>SUM(P68:P72)*Inputs!$M$28</f>
        <v>22.165870267629344</v>
      </c>
      <c r="Q73" s="106">
        <f>SUM(Q68:Q72)*Inputs!$M$28</f>
        <v>22.556850473891412</v>
      </c>
      <c r="R73" s="106">
        <f>SUM(R68:R72)*Inputs!$M$28</f>
        <v>22.954727116875468</v>
      </c>
      <c r="S73" s="106">
        <f>SUM(S68:S72)*Inputs!$M$28</f>
        <v>23.359621841715217</v>
      </c>
    </row>
    <row r="74" spans="2:20">
      <c r="B74" s="998"/>
      <c r="C74" s="2"/>
      <c r="D74" s="2"/>
      <c r="E74" s="2"/>
      <c r="F74" s="484"/>
      <c r="G74" s="472"/>
      <c r="H74" s="429"/>
      <c r="I74" s="429"/>
      <c r="J74" s="429"/>
      <c r="K74" s="429"/>
      <c r="L74" s="429"/>
      <c r="M74" s="429"/>
      <c r="N74" s="655"/>
      <c r="O74" s="655"/>
      <c r="P74" s="655"/>
      <c r="Q74" s="655"/>
      <c r="R74" s="655"/>
      <c r="S74" s="655"/>
    </row>
    <row r="75" spans="2:20">
      <c r="B75" s="479" t="s">
        <v>521</v>
      </c>
      <c r="C75" s="2"/>
      <c r="D75" s="2"/>
      <c r="E75" s="2"/>
      <c r="F75" s="484"/>
      <c r="G75" s="472"/>
      <c r="H75" s="429"/>
      <c r="I75" s="429"/>
      <c r="J75" s="429"/>
      <c r="K75" s="429"/>
      <c r="L75" s="429"/>
      <c r="M75" s="429"/>
      <c r="N75" s="485">
        <f>SUM(N68:N74)</f>
        <v>326.50715816316466</v>
      </c>
      <c r="O75" s="485">
        <f t="shared" ref="O75:S75" si="22">SUM(O68:O74)</f>
        <v>332.94833783920302</v>
      </c>
      <c r="P75" s="485">
        <f t="shared" si="22"/>
        <v>338.82115980519143</v>
      </c>
      <c r="Q75" s="485">
        <f t="shared" si="22"/>
        <v>344.79757152948298</v>
      </c>
      <c r="R75" s="485">
        <f t="shared" si="22"/>
        <v>350.87940021509638</v>
      </c>
      <c r="S75" s="485">
        <f t="shared" si="22"/>
        <v>357.06850529478976</v>
      </c>
    </row>
    <row r="76" spans="2:20">
      <c r="B76" s="999" t="s">
        <v>39</v>
      </c>
      <c r="N76" s="521">
        <f>(N62*(1+Inputs!$M$29))-N75</f>
        <v>0</v>
      </c>
      <c r="O76" s="521">
        <f>(O62*(1+Inputs!$M$29))-O75</f>
        <v>0</v>
      </c>
      <c r="P76" s="521">
        <f>(P62*(1+Inputs!$M$29))-P75</f>
        <v>0</v>
      </c>
      <c r="Q76" s="521">
        <f>(Q62*(1+Inputs!$M$29))-Q75</f>
        <v>0</v>
      </c>
      <c r="R76" s="521">
        <f>(R62*(1+Inputs!$M$29))-R75</f>
        <v>0</v>
      </c>
      <c r="S76" s="521">
        <f>(S62*(1+Inputs!$M$29))-S75</f>
        <v>0</v>
      </c>
    </row>
    <row r="77" spans="2:20">
      <c r="B77" s="1001"/>
    </row>
    <row r="78" spans="2:20">
      <c r="B78" s="1001"/>
    </row>
    <row r="79" spans="2:20">
      <c r="B79" s="1001"/>
    </row>
    <row r="80" spans="2:20">
      <c r="B80" s="1001"/>
    </row>
    <row r="81" spans="2:2">
      <c r="B81" s="1001"/>
    </row>
    <row r="82" spans="2:2">
      <c r="B82" s="1001"/>
    </row>
    <row r="83" spans="2:2">
      <c r="B83" s="1001"/>
    </row>
    <row r="84" spans="2:2">
      <c r="B84" s="1001"/>
    </row>
    <row r="85" spans="2:2">
      <c r="B85" s="1001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54" orientation="landscape" r:id="rId1"/>
  <headerFooter alignWithMargins="0"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1"/>
    <pageSetUpPr fitToPage="1"/>
  </sheetPr>
  <dimension ref="A1:T86"/>
  <sheetViews>
    <sheetView showGridLines="0" zoomScale="70" zoomScaleNormal="70" workbookViewId="0">
      <pane xSplit="1" ySplit="5" topLeftCell="B6" activePane="bottomRight" state="frozen"/>
      <selection activeCell="H46" sqref="H46"/>
      <selection pane="topRight" activeCell="H46" sqref="H46"/>
      <selection pane="bottomLeft" activeCell="H46" sqref="H46"/>
      <selection pane="bottomRight" activeCell="B6" sqref="B6"/>
    </sheetView>
  </sheetViews>
  <sheetFormatPr defaultRowHeight="12.75" outlineLevelCol="1"/>
  <cols>
    <col min="1" max="1" width="9.140625" style="88"/>
    <col min="2" max="2" width="67.140625" style="88" customWidth="1"/>
    <col min="3" max="3" width="8.42578125" style="88" bestFit="1" customWidth="1"/>
    <col min="4" max="4" width="25.42578125" style="88" bestFit="1" customWidth="1"/>
    <col min="5" max="5" width="6.85546875" style="88" bestFit="1" customWidth="1"/>
    <col min="6" max="6" width="6.85546875" style="160" bestFit="1" customWidth="1"/>
    <col min="7" max="7" width="2" style="160" customWidth="1"/>
    <col min="8" max="8" width="10.42578125" style="106" customWidth="1" outlineLevel="1"/>
    <col min="9" max="9" width="9.5703125" style="160" bestFit="1" customWidth="1" outlineLevel="1"/>
    <col min="10" max="13" width="9.42578125" style="160" customWidth="1" outlineLevel="1"/>
    <col min="14" max="14" width="9.85546875" style="160" customWidth="1"/>
    <col min="15" max="19" width="9.85546875" style="88" customWidth="1"/>
    <col min="20" max="257" width="9.140625" style="88"/>
    <col min="258" max="258" width="67.140625" style="88" customWidth="1"/>
    <col min="259" max="259" width="8.42578125" style="88" bestFit="1" customWidth="1"/>
    <col min="260" max="260" width="12.140625" style="88" bestFit="1" customWidth="1"/>
    <col min="261" max="262" width="6.85546875" style="88" bestFit="1" customWidth="1"/>
    <col min="263" max="263" width="2" style="88" customWidth="1"/>
    <col min="264" max="264" width="10.42578125" style="88" customWidth="1"/>
    <col min="265" max="265" width="9.5703125" style="88" bestFit="1" customWidth="1"/>
    <col min="266" max="269" width="9.42578125" style="88" customWidth="1"/>
    <col min="270" max="275" width="9.85546875" style="88" customWidth="1"/>
    <col min="276" max="513" width="9.140625" style="88"/>
    <col min="514" max="514" width="67.140625" style="88" customWidth="1"/>
    <col min="515" max="515" width="8.42578125" style="88" bestFit="1" customWidth="1"/>
    <col min="516" max="516" width="12.140625" style="88" bestFit="1" customWidth="1"/>
    <col min="517" max="518" width="6.85546875" style="88" bestFit="1" customWidth="1"/>
    <col min="519" max="519" width="2" style="88" customWidth="1"/>
    <col min="520" max="520" width="10.42578125" style="88" customWidth="1"/>
    <col min="521" max="521" width="9.5703125" style="88" bestFit="1" customWidth="1"/>
    <col min="522" max="525" width="9.42578125" style="88" customWidth="1"/>
    <col min="526" max="531" width="9.85546875" style="88" customWidth="1"/>
    <col min="532" max="769" width="9.140625" style="88"/>
    <col min="770" max="770" width="67.140625" style="88" customWidth="1"/>
    <col min="771" max="771" width="8.42578125" style="88" bestFit="1" customWidth="1"/>
    <col min="772" max="772" width="12.140625" style="88" bestFit="1" customWidth="1"/>
    <col min="773" max="774" width="6.85546875" style="88" bestFit="1" customWidth="1"/>
    <col min="775" max="775" width="2" style="88" customWidth="1"/>
    <col min="776" max="776" width="10.42578125" style="88" customWidth="1"/>
    <col min="777" max="777" width="9.5703125" style="88" bestFit="1" customWidth="1"/>
    <col min="778" max="781" width="9.42578125" style="88" customWidth="1"/>
    <col min="782" max="787" width="9.85546875" style="88" customWidth="1"/>
    <col min="788" max="1025" width="9.140625" style="88"/>
    <col min="1026" max="1026" width="67.140625" style="88" customWidth="1"/>
    <col min="1027" max="1027" width="8.42578125" style="88" bestFit="1" customWidth="1"/>
    <col min="1028" max="1028" width="12.140625" style="88" bestFit="1" customWidth="1"/>
    <col min="1029" max="1030" width="6.85546875" style="88" bestFit="1" customWidth="1"/>
    <col min="1031" max="1031" width="2" style="88" customWidth="1"/>
    <col min="1032" max="1032" width="10.42578125" style="88" customWidth="1"/>
    <col min="1033" max="1033" width="9.5703125" style="88" bestFit="1" customWidth="1"/>
    <col min="1034" max="1037" width="9.42578125" style="88" customWidth="1"/>
    <col min="1038" max="1043" width="9.85546875" style="88" customWidth="1"/>
    <col min="1044" max="1281" width="9.140625" style="88"/>
    <col min="1282" max="1282" width="67.140625" style="88" customWidth="1"/>
    <col min="1283" max="1283" width="8.42578125" style="88" bestFit="1" customWidth="1"/>
    <col min="1284" max="1284" width="12.140625" style="88" bestFit="1" customWidth="1"/>
    <col min="1285" max="1286" width="6.85546875" style="88" bestFit="1" customWidth="1"/>
    <col min="1287" max="1287" width="2" style="88" customWidth="1"/>
    <col min="1288" max="1288" width="10.42578125" style="88" customWidth="1"/>
    <col min="1289" max="1289" width="9.5703125" style="88" bestFit="1" customWidth="1"/>
    <col min="1290" max="1293" width="9.42578125" style="88" customWidth="1"/>
    <col min="1294" max="1299" width="9.85546875" style="88" customWidth="1"/>
    <col min="1300" max="1537" width="9.140625" style="88"/>
    <col min="1538" max="1538" width="67.140625" style="88" customWidth="1"/>
    <col min="1539" max="1539" width="8.42578125" style="88" bestFit="1" customWidth="1"/>
    <col min="1540" max="1540" width="12.140625" style="88" bestFit="1" customWidth="1"/>
    <col min="1541" max="1542" width="6.85546875" style="88" bestFit="1" customWidth="1"/>
    <col min="1543" max="1543" width="2" style="88" customWidth="1"/>
    <col min="1544" max="1544" width="10.42578125" style="88" customWidth="1"/>
    <col min="1545" max="1545" width="9.5703125" style="88" bestFit="1" customWidth="1"/>
    <col min="1546" max="1549" width="9.42578125" style="88" customWidth="1"/>
    <col min="1550" max="1555" width="9.85546875" style="88" customWidth="1"/>
    <col min="1556" max="1793" width="9.140625" style="88"/>
    <col min="1794" max="1794" width="67.140625" style="88" customWidth="1"/>
    <col min="1795" max="1795" width="8.42578125" style="88" bestFit="1" customWidth="1"/>
    <col min="1796" max="1796" width="12.140625" style="88" bestFit="1" customWidth="1"/>
    <col min="1797" max="1798" width="6.85546875" style="88" bestFit="1" customWidth="1"/>
    <col min="1799" max="1799" width="2" style="88" customWidth="1"/>
    <col min="1800" max="1800" width="10.42578125" style="88" customWidth="1"/>
    <col min="1801" max="1801" width="9.5703125" style="88" bestFit="1" customWidth="1"/>
    <col min="1802" max="1805" width="9.42578125" style="88" customWidth="1"/>
    <col min="1806" max="1811" width="9.85546875" style="88" customWidth="1"/>
    <col min="1812" max="2049" width="9.140625" style="88"/>
    <col min="2050" max="2050" width="67.140625" style="88" customWidth="1"/>
    <col min="2051" max="2051" width="8.42578125" style="88" bestFit="1" customWidth="1"/>
    <col min="2052" max="2052" width="12.140625" style="88" bestFit="1" customWidth="1"/>
    <col min="2053" max="2054" width="6.85546875" style="88" bestFit="1" customWidth="1"/>
    <col min="2055" max="2055" width="2" style="88" customWidth="1"/>
    <col min="2056" max="2056" width="10.42578125" style="88" customWidth="1"/>
    <col min="2057" max="2057" width="9.5703125" style="88" bestFit="1" customWidth="1"/>
    <col min="2058" max="2061" width="9.42578125" style="88" customWidth="1"/>
    <col min="2062" max="2067" width="9.85546875" style="88" customWidth="1"/>
    <col min="2068" max="2305" width="9.140625" style="88"/>
    <col min="2306" max="2306" width="67.140625" style="88" customWidth="1"/>
    <col min="2307" max="2307" width="8.42578125" style="88" bestFit="1" customWidth="1"/>
    <col min="2308" max="2308" width="12.140625" style="88" bestFit="1" customWidth="1"/>
    <col min="2309" max="2310" width="6.85546875" style="88" bestFit="1" customWidth="1"/>
    <col min="2311" max="2311" width="2" style="88" customWidth="1"/>
    <col min="2312" max="2312" width="10.42578125" style="88" customWidth="1"/>
    <col min="2313" max="2313" width="9.5703125" style="88" bestFit="1" customWidth="1"/>
    <col min="2314" max="2317" width="9.42578125" style="88" customWidth="1"/>
    <col min="2318" max="2323" width="9.85546875" style="88" customWidth="1"/>
    <col min="2324" max="2561" width="9.140625" style="88"/>
    <col min="2562" max="2562" width="67.140625" style="88" customWidth="1"/>
    <col min="2563" max="2563" width="8.42578125" style="88" bestFit="1" customWidth="1"/>
    <col min="2564" max="2564" width="12.140625" style="88" bestFit="1" customWidth="1"/>
    <col min="2565" max="2566" width="6.85546875" style="88" bestFit="1" customWidth="1"/>
    <col min="2567" max="2567" width="2" style="88" customWidth="1"/>
    <col min="2568" max="2568" width="10.42578125" style="88" customWidth="1"/>
    <col min="2569" max="2569" width="9.5703125" style="88" bestFit="1" customWidth="1"/>
    <col min="2570" max="2573" width="9.42578125" style="88" customWidth="1"/>
    <col min="2574" max="2579" width="9.85546875" style="88" customWidth="1"/>
    <col min="2580" max="2817" width="9.140625" style="88"/>
    <col min="2818" max="2818" width="67.140625" style="88" customWidth="1"/>
    <col min="2819" max="2819" width="8.42578125" style="88" bestFit="1" customWidth="1"/>
    <col min="2820" max="2820" width="12.140625" style="88" bestFit="1" customWidth="1"/>
    <col min="2821" max="2822" width="6.85546875" style="88" bestFit="1" customWidth="1"/>
    <col min="2823" max="2823" width="2" style="88" customWidth="1"/>
    <col min="2824" max="2824" width="10.42578125" style="88" customWidth="1"/>
    <col min="2825" max="2825" width="9.5703125" style="88" bestFit="1" customWidth="1"/>
    <col min="2826" max="2829" width="9.42578125" style="88" customWidth="1"/>
    <col min="2830" max="2835" width="9.85546875" style="88" customWidth="1"/>
    <col min="2836" max="3073" width="9.140625" style="88"/>
    <col min="3074" max="3074" width="67.140625" style="88" customWidth="1"/>
    <col min="3075" max="3075" width="8.42578125" style="88" bestFit="1" customWidth="1"/>
    <col min="3076" max="3076" width="12.140625" style="88" bestFit="1" customWidth="1"/>
    <col min="3077" max="3078" width="6.85546875" style="88" bestFit="1" customWidth="1"/>
    <col min="3079" max="3079" width="2" style="88" customWidth="1"/>
    <col min="3080" max="3080" width="10.42578125" style="88" customWidth="1"/>
    <col min="3081" max="3081" width="9.5703125" style="88" bestFit="1" customWidth="1"/>
    <col min="3082" max="3085" width="9.42578125" style="88" customWidth="1"/>
    <col min="3086" max="3091" width="9.85546875" style="88" customWidth="1"/>
    <col min="3092" max="3329" width="9.140625" style="88"/>
    <col min="3330" max="3330" width="67.140625" style="88" customWidth="1"/>
    <col min="3331" max="3331" width="8.42578125" style="88" bestFit="1" customWidth="1"/>
    <col min="3332" max="3332" width="12.140625" style="88" bestFit="1" customWidth="1"/>
    <col min="3333" max="3334" width="6.85546875" style="88" bestFit="1" customWidth="1"/>
    <col min="3335" max="3335" width="2" style="88" customWidth="1"/>
    <col min="3336" max="3336" width="10.42578125" style="88" customWidth="1"/>
    <col min="3337" max="3337" width="9.5703125" style="88" bestFit="1" customWidth="1"/>
    <col min="3338" max="3341" width="9.42578125" style="88" customWidth="1"/>
    <col min="3342" max="3347" width="9.85546875" style="88" customWidth="1"/>
    <col min="3348" max="3585" width="9.140625" style="88"/>
    <col min="3586" max="3586" width="67.140625" style="88" customWidth="1"/>
    <col min="3587" max="3587" width="8.42578125" style="88" bestFit="1" customWidth="1"/>
    <col min="3588" max="3588" width="12.140625" style="88" bestFit="1" customWidth="1"/>
    <col min="3589" max="3590" width="6.85546875" style="88" bestFit="1" customWidth="1"/>
    <col min="3591" max="3591" width="2" style="88" customWidth="1"/>
    <col min="3592" max="3592" width="10.42578125" style="88" customWidth="1"/>
    <col min="3593" max="3593" width="9.5703125" style="88" bestFit="1" customWidth="1"/>
    <col min="3594" max="3597" width="9.42578125" style="88" customWidth="1"/>
    <col min="3598" max="3603" width="9.85546875" style="88" customWidth="1"/>
    <col min="3604" max="3841" width="9.140625" style="88"/>
    <col min="3842" max="3842" width="67.140625" style="88" customWidth="1"/>
    <col min="3843" max="3843" width="8.42578125" style="88" bestFit="1" customWidth="1"/>
    <col min="3844" max="3844" width="12.140625" style="88" bestFit="1" customWidth="1"/>
    <col min="3845" max="3846" width="6.85546875" style="88" bestFit="1" customWidth="1"/>
    <col min="3847" max="3847" width="2" style="88" customWidth="1"/>
    <col min="3848" max="3848" width="10.42578125" style="88" customWidth="1"/>
    <col min="3849" max="3849" width="9.5703125" style="88" bestFit="1" customWidth="1"/>
    <col min="3850" max="3853" width="9.42578125" style="88" customWidth="1"/>
    <col min="3854" max="3859" width="9.85546875" style="88" customWidth="1"/>
    <col min="3860" max="4097" width="9.140625" style="88"/>
    <col min="4098" max="4098" width="67.140625" style="88" customWidth="1"/>
    <col min="4099" max="4099" width="8.42578125" style="88" bestFit="1" customWidth="1"/>
    <col min="4100" max="4100" width="12.140625" style="88" bestFit="1" customWidth="1"/>
    <col min="4101" max="4102" width="6.85546875" style="88" bestFit="1" customWidth="1"/>
    <col min="4103" max="4103" width="2" style="88" customWidth="1"/>
    <col min="4104" max="4104" width="10.42578125" style="88" customWidth="1"/>
    <col min="4105" max="4105" width="9.5703125" style="88" bestFit="1" customWidth="1"/>
    <col min="4106" max="4109" width="9.42578125" style="88" customWidth="1"/>
    <col min="4110" max="4115" width="9.85546875" style="88" customWidth="1"/>
    <col min="4116" max="4353" width="9.140625" style="88"/>
    <col min="4354" max="4354" width="67.140625" style="88" customWidth="1"/>
    <col min="4355" max="4355" width="8.42578125" style="88" bestFit="1" customWidth="1"/>
    <col min="4356" max="4356" width="12.140625" style="88" bestFit="1" customWidth="1"/>
    <col min="4357" max="4358" width="6.85546875" style="88" bestFit="1" customWidth="1"/>
    <col min="4359" max="4359" width="2" style="88" customWidth="1"/>
    <col min="4360" max="4360" width="10.42578125" style="88" customWidth="1"/>
    <col min="4361" max="4361" width="9.5703125" style="88" bestFit="1" customWidth="1"/>
    <col min="4362" max="4365" width="9.42578125" style="88" customWidth="1"/>
    <col min="4366" max="4371" width="9.85546875" style="88" customWidth="1"/>
    <col min="4372" max="4609" width="9.140625" style="88"/>
    <col min="4610" max="4610" width="67.140625" style="88" customWidth="1"/>
    <col min="4611" max="4611" width="8.42578125" style="88" bestFit="1" customWidth="1"/>
    <col min="4612" max="4612" width="12.140625" style="88" bestFit="1" customWidth="1"/>
    <col min="4613" max="4614" width="6.85546875" style="88" bestFit="1" customWidth="1"/>
    <col min="4615" max="4615" width="2" style="88" customWidth="1"/>
    <col min="4616" max="4616" width="10.42578125" style="88" customWidth="1"/>
    <col min="4617" max="4617" width="9.5703125" style="88" bestFit="1" customWidth="1"/>
    <col min="4618" max="4621" width="9.42578125" style="88" customWidth="1"/>
    <col min="4622" max="4627" width="9.85546875" style="88" customWidth="1"/>
    <col min="4628" max="4865" width="9.140625" style="88"/>
    <col min="4866" max="4866" width="67.140625" style="88" customWidth="1"/>
    <col min="4867" max="4867" width="8.42578125" style="88" bestFit="1" customWidth="1"/>
    <col min="4868" max="4868" width="12.140625" style="88" bestFit="1" customWidth="1"/>
    <col min="4869" max="4870" width="6.85546875" style="88" bestFit="1" customWidth="1"/>
    <col min="4871" max="4871" width="2" style="88" customWidth="1"/>
    <col min="4872" max="4872" width="10.42578125" style="88" customWidth="1"/>
    <col min="4873" max="4873" width="9.5703125" style="88" bestFit="1" customWidth="1"/>
    <col min="4874" max="4877" width="9.42578125" style="88" customWidth="1"/>
    <col min="4878" max="4883" width="9.85546875" style="88" customWidth="1"/>
    <col min="4884" max="5121" width="9.140625" style="88"/>
    <col min="5122" max="5122" width="67.140625" style="88" customWidth="1"/>
    <col min="5123" max="5123" width="8.42578125" style="88" bestFit="1" customWidth="1"/>
    <col min="5124" max="5124" width="12.140625" style="88" bestFit="1" customWidth="1"/>
    <col min="5125" max="5126" width="6.85546875" style="88" bestFit="1" customWidth="1"/>
    <col min="5127" max="5127" width="2" style="88" customWidth="1"/>
    <col min="5128" max="5128" width="10.42578125" style="88" customWidth="1"/>
    <col min="5129" max="5129" width="9.5703125" style="88" bestFit="1" customWidth="1"/>
    <col min="5130" max="5133" width="9.42578125" style="88" customWidth="1"/>
    <col min="5134" max="5139" width="9.85546875" style="88" customWidth="1"/>
    <col min="5140" max="5377" width="9.140625" style="88"/>
    <col min="5378" max="5378" width="67.140625" style="88" customWidth="1"/>
    <col min="5379" max="5379" width="8.42578125" style="88" bestFit="1" customWidth="1"/>
    <col min="5380" max="5380" width="12.140625" style="88" bestFit="1" customWidth="1"/>
    <col min="5381" max="5382" width="6.85546875" style="88" bestFit="1" customWidth="1"/>
    <col min="5383" max="5383" width="2" style="88" customWidth="1"/>
    <col min="5384" max="5384" width="10.42578125" style="88" customWidth="1"/>
    <col min="5385" max="5385" width="9.5703125" style="88" bestFit="1" customWidth="1"/>
    <col min="5386" max="5389" width="9.42578125" style="88" customWidth="1"/>
    <col min="5390" max="5395" width="9.85546875" style="88" customWidth="1"/>
    <col min="5396" max="5633" width="9.140625" style="88"/>
    <col min="5634" max="5634" width="67.140625" style="88" customWidth="1"/>
    <col min="5635" max="5635" width="8.42578125" style="88" bestFit="1" customWidth="1"/>
    <col min="5636" max="5636" width="12.140625" style="88" bestFit="1" customWidth="1"/>
    <col min="5637" max="5638" width="6.85546875" style="88" bestFit="1" customWidth="1"/>
    <col min="5639" max="5639" width="2" style="88" customWidth="1"/>
    <col min="5640" max="5640" width="10.42578125" style="88" customWidth="1"/>
    <col min="5641" max="5641" width="9.5703125" style="88" bestFit="1" customWidth="1"/>
    <col min="5642" max="5645" width="9.42578125" style="88" customWidth="1"/>
    <col min="5646" max="5651" width="9.85546875" style="88" customWidth="1"/>
    <col min="5652" max="5889" width="9.140625" style="88"/>
    <col min="5890" max="5890" width="67.140625" style="88" customWidth="1"/>
    <col min="5891" max="5891" width="8.42578125" style="88" bestFit="1" customWidth="1"/>
    <col min="5892" max="5892" width="12.140625" style="88" bestFit="1" customWidth="1"/>
    <col min="5893" max="5894" width="6.85546875" style="88" bestFit="1" customWidth="1"/>
    <col min="5895" max="5895" width="2" style="88" customWidth="1"/>
    <col min="5896" max="5896" width="10.42578125" style="88" customWidth="1"/>
    <col min="5897" max="5897" width="9.5703125" style="88" bestFit="1" customWidth="1"/>
    <col min="5898" max="5901" width="9.42578125" style="88" customWidth="1"/>
    <col min="5902" max="5907" width="9.85546875" style="88" customWidth="1"/>
    <col min="5908" max="6145" width="9.140625" style="88"/>
    <col min="6146" max="6146" width="67.140625" style="88" customWidth="1"/>
    <col min="6147" max="6147" width="8.42578125" style="88" bestFit="1" customWidth="1"/>
    <col min="6148" max="6148" width="12.140625" style="88" bestFit="1" customWidth="1"/>
    <col min="6149" max="6150" width="6.85546875" style="88" bestFit="1" customWidth="1"/>
    <col min="6151" max="6151" width="2" style="88" customWidth="1"/>
    <col min="6152" max="6152" width="10.42578125" style="88" customWidth="1"/>
    <col min="6153" max="6153" width="9.5703125" style="88" bestFit="1" customWidth="1"/>
    <col min="6154" max="6157" width="9.42578125" style="88" customWidth="1"/>
    <col min="6158" max="6163" width="9.85546875" style="88" customWidth="1"/>
    <col min="6164" max="6401" width="9.140625" style="88"/>
    <col min="6402" max="6402" width="67.140625" style="88" customWidth="1"/>
    <col min="6403" max="6403" width="8.42578125" style="88" bestFit="1" customWidth="1"/>
    <col min="6404" max="6404" width="12.140625" style="88" bestFit="1" customWidth="1"/>
    <col min="6405" max="6406" width="6.85546875" style="88" bestFit="1" customWidth="1"/>
    <col min="6407" max="6407" width="2" style="88" customWidth="1"/>
    <col min="6408" max="6408" width="10.42578125" style="88" customWidth="1"/>
    <col min="6409" max="6409" width="9.5703125" style="88" bestFit="1" customWidth="1"/>
    <col min="6410" max="6413" width="9.42578125" style="88" customWidth="1"/>
    <col min="6414" max="6419" width="9.85546875" style="88" customWidth="1"/>
    <col min="6420" max="6657" width="9.140625" style="88"/>
    <col min="6658" max="6658" width="67.140625" style="88" customWidth="1"/>
    <col min="6659" max="6659" width="8.42578125" style="88" bestFit="1" customWidth="1"/>
    <col min="6660" max="6660" width="12.140625" style="88" bestFit="1" customWidth="1"/>
    <col min="6661" max="6662" width="6.85546875" style="88" bestFit="1" customWidth="1"/>
    <col min="6663" max="6663" width="2" style="88" customWidth="1"/>
    <col min="6664" max="6664" width="10.42578125" style="88" customWidth="1"/>
    <col min="6665" max="6665" width="9.5703125" style="88" bestFit="1" customWidth="1"/>
    <col min="6666" max="6669" width="9.42578125" style="88" customWidth="1"/>
    <col min="6670" max="6675" width="9.85546875" style="88" customWidth="1"/>
    <col min="6676" max="6913" width="9.140625" style="88"/>
    <col min="6914" max="6914" width="67.140625" style="88" customWidth="1"/>
    <col min="6915" max="6915" width="8.42578125" style="88" bestFit="1" customWidth="1"/>
    <col min="6916" max="6916" width="12.140625" style="88" bestFit="1" customWidth="1"/>
    <col min="6917" max="6918" width="6.85546875" style="88" bestFit="1" customWidth="1"/>
    <col min="6919" max="6919" width="2" style="88" customWidth="1"/>
    <col min="6920" max="6920" width="10.42578125" style="88" customWidth="1"/>
    <col min="6921" max="6921" width="9.5703125" style="88" bestFit="1" customWidth="1"/>
    <col min="6922" max="6925" width="9.42578125" style="88" customWidth="1"/>
    <col min="6926" max="6931" width="9.85546875" style="88" customWidth="1"/>
    <col min="6932" max="7169" width="9.140625" style="88"/>
    <col min="7170" max="7170" width="67.140625" style="88" customWidth="1"/>
    <col min="7171" max="7171" width="8.42578125" style="88" bestFit="1" customWidth="1"/>
    <col min="7172" max="7172" width="12.140625" style="88" bestFit="1" customWidth="1"/>
    <col min="7173" max="7174" width="6.85546875" style="88" bestFit="1" customWidth="1"/>
    <col min="7175" max="7175" width="2" style="88" customWidth="1"/>
    <col min="7176" max="7176" width="10.42578125" style="88" customWidth="1"/>
    <col min="7177" max="7177" width="9.5703125" style="88" bestFit="1" customWidth="1"/>
    <col min="7178" max="7181" width="9.42578125" style="88" customWidth="1"/>
    <col min="7182" max="7187" width="9.85546875" style="88" customWidth="1"/>
    <col min="7188" max="7425" width="9.140625" style="88"/>
    <col min="7426" max="7426" width="67.140625" style="88" customWidth="1"/>
    <col min="7427" max="7427" width="8.42578125" style="88" bestFit="1" customWidth="1"/>
    <col min="7428" max="7428" width="12.140625" style="88" bestFit="1" customWidth="1"/>
    <col min="7429" max="7430" width="6.85546875" style="88" bestFit="1" customWidth="1"/>
    <col min="7431" max="7431" width="2" style="88" customWidth="1"/>
    <col min="7432" max="7432" width="10.42578125" style="88" customWidth="1"/>
    <col min="7433" max="7433" width="9.5703125" style="88" bestFit="1" customWidth="1"/>
    <col min="7434" max="7437" width="9.42578125" style="88" customWidth="1"/>
    <col min="7438" max="7443" width="9.85546875" style="88" customWidth="1"/>
    <col min="7444" max="7681" width="9.140625" style="88"/>
    <col min="7682" max="7682" width="67.140625" style="88" customWidth="1"/>
    <col min="7683" max="7683" width="8.42578125" style="88" bestFit="1" customWidth="1"/>
    <col min="7684" max="7684" width="12.140625" style="88" bestFit="1" customWidth="1"/>
    <col min="7685" max="7686" width="6.85546875" style="88" bestFit="1" customWidth="1"/>
    <col min="7687" max="7687" width="2" style="88" customWidth="1"/>
    <col min="7688" max="7688" width="10.42578125" style="88" customWidth="1"/>
    <col min="7689" max="7689" width="9.5703125" style="88" bestFit="1" customWidth="1"/>
    <col min="7690" max="7693" width="9.42578125" style="88" customWidth="1"/>
    <col min="7694" max="7699" width="9.85546875" style="88" customWidth="1"/>
    <col min="7700" max="7937" width="9.140625" style="88"/>
    <col min="7938" max="7938" width="67.140625" style="88" customWidth="1"/>
    <col min="7939" max="7939" width="8.42578125" style="88" bestFit="1" customWidth="1"/>
    <col min="7940" max="7940" width="12.140625" style="88" bestFit="1" customWidth="1"/>
    <col min="7941" max="7942" width="6.85546875" style="88" bestFit="1" customWidth="1"/>
    <col min="7943" max="7943" width="2" style="88" customWidth="1"/>
    <col min="7944" max="7944" width="10.42578125" style="88" customWidth="1"/>
    <col min="7945" max="7945" width="9.5703125" style="88" bestFit="1" customWidth="1"/>
    <col min="7946" max="7949" width="9.42578125" style="88" customWidth="1"/>
    <col min="7950" max="7955" width="9.85546875" style="88" customWidth="1"/>
    <col min="7956" max="8193" width="9.140625" style="88"/>
    <col min="8194" max="8194" width="67.140625" style="88" customWidth="1"/>
    <col min="8195" max="8195" width="8.42578125" style="88" bestFit="1" customWidth="1"/>
    <col min="8196" max="8196" width="12.140625" style="88" bestFit="1" customWidth="1"/>
    <col min="8197" max="8198" width="6.85546875" style="88" bestFit="1" customWidth="1"/>
    <col min="8199" max="8199" width="2" style="88" customWidth="1"/>
    <col min="8200" max="8200" width="10.42578125" style="88" customWidth="1"/>
    <col min="8201" max="8201" width="9.5703125" style="88" bestFit="1" customWidth="1"/>
    <col min="8202" max="8205" width="9.42578125" style="88" customWidth="1"/>
    <col min="8206" max="8211" width="9.85546875" style="88" customWidth="1"/>
    <col min="8212" max="8449" width="9.140625" style="88"/>
    <col min="8450" max="8450" width="67.140625" style="88" customWidth="1"/>
    <col min="8451" max="8451" width="8.42578125" style="88" bestFit="1" customWidth="1"/>
    <col min="8452" max="8452" width="12.140625" style="88" bestFit="1" customWidth="1"/>
    <col min="8453" max="8454" width="6.85546875" style="88" bestFit="1" customWidth="1"/>
    <col min="8455" max="8455" width="2" style="88" customWidth="1"/>
    <col min="8456" max="8456" width="10.42578125" style="88" customWidth="1"/>
    <col min="8457" max="8457" width="9.5703125" style="88" bestFit="1" customWidth="1"/>
    <col min="8458" max="8461" width="9.42578125" style="88" customWidth="1"/>
    <col min="8462" max="8467" width="9.85546875" style="88" customWidth="1"/>
    <col min="8468" max="8705" width="9.140625" style="88"/>
    <col min="8706" max="8706" width="67.140625" style="88" customWidth="1"/>
    <col min="8707" max="8707" width="8.42578125" style="88" bestFit="1" customWidth="1"/>
    <col min="8708" max="8708" width="12.140625" style="88" bestFit="1" customWidth="1"/>
    <col min="8709" max="8710" width="6.85546875" style="88" bestFit="1" customWidth="1"/>
    <col min="8711" max="8711" width="2" style="88" customWidth="1"/>
    <col min="8712" max="8712" width="10.42578125" style="88" customWidth="1"/>
    <col min="8713" max="8713" width="9.5703125" style="88" bestFit="1" customWidth="1"/>
    <col min="8714" max="8717" width="9.42578125" style="88" customWidth="1"/>
    <col min="8718" max="8723" width="9.85546875" style="88" customWidth="1"/>
    <col min="8724" max="8961" width="9.140625" style="88"/>
    <col min="8962" max="8962" width="67.140625" style="88" customWidth="1"/>
    <col min="8963" max="8963" width="8.42578125" style="88" bestFit="1" customWidth="1"/>
    <col min="8964" max="8964" width="12.140625" style="88" bestFit="1" customWidth="1"/>
    <col min="8965" max="8966" width="6.85546875" style="88" bestFit="1" customWidth="1"/>
    <col min="8967" max="8967" width="2" style="88" customWidth="1"/>
    <col min="8968" max="8968" width="10.42578125" style="88" customWidth="1"/>
    <col min="8969" max="8969" width="9.5703125" style="88" bestFit="1" customWidth="1"/>
    <col min="8970" max="8973" width="9.42578125" style="88" customWidth="1"/>
    <col min="8974" max="8979" width="9.85546875" style="88" customWidth="1"/>
    <col min="8980" max="9217" width="9.140625" style="88"/>
    <col min="9218" max="9218" width="67.140625" style="88" customWidth="1"/>
    <col min="9219" max="9219" width="8.42578125" style="88" bestFit="1" customWidth="1"/>
    <col min="9220" max="9220" width="12.140625" style="88" bestFit="1" customWidth="1"/>
    <col min="9221" max="9222" width="6.85546875" style="88" bestFit="1" customWidth="1"/>
    <col min="9223" max="9223" width="2" style="88" customWidth="1"/>
    <col min="9224" max="9224" width="10.42578125" style="88" customWidth="1"/>
    <col min="9225" max="9225" width="9.5703125" style="88" bestFit="1" customWidth="1"/>
    <col min="9226" max="9229" width="9.42578125" style="88" customWidth="1"/>
    <col min="9230" max="9235" width="9.85546875" style="88" customWidth="1"/>
    <col min="9236" max="9473" width="9.140625" style="88"/>
    <col min="9474" max="9474" width="67.140625" style="88" customWidth="1"/>
    <col min="9475" max="9475" width="8.42578125" style="88" bestFit="1" customWidth="1"/>
    <col min="9476" max="9476" width="12.140625" style="88" bestFit="1" customWidth="1"/>
    <col min="9477" max="9478" width="6.85546875" style="88" bestFit="1" customWidth="1"/>
    <col min="9479" max="9479" width="2" style="88" customWidth="1"/>
    <col min="9480" max="9480" width="10.42578125" style="88" customWidth="1"/>
    <col min="9481" max="9481" width="9.5703125" style="88" bestFit="1" customWidth="1"/>
    <col min="9482" max="9485" width="9.42578125" style="88" customWidth="1"/>
    <col min="9486" max="9491" width="9.85546875" style="88" customWidth="1"/>
    <col min="9492" max="9729" width="9.140625" style="88"/>
    <col min="9730" max="9730" width="67.140625" style="88" customWidth="1"/>
    <col min="9731" max="9731" width="8.42578125" style="88" bestFit="1" customWidth="1"/>
    <col min="9732" max="9732" width="12.140625" style="88" bestFit="1" customWidth="1"/>
    <col min="9733" max="9734" width="6.85546875" style="88" bestFit="1" customWidth="1"/>
    <col min="9735" max="9735" width="2" style="88" customWidth="1"/>
    <col min="9736" max="9736" width="10.42578125" style="88" customWidth="1"/>
    <col min="9737" max="9737" width="9.5703125" style="88" bestFit="1" customWidth="1"/>
    <col min="9738" max="9741" width="9.42578125" style="88" customWidth="1"/>
    <col min="9742" max="9747" width="9.85546875" style="88" customWidth="1"/>
    <col min="9748" max="9985" width="9.140625" style="88"/>
    <col min="9986" max="9986" width="67.140625" style="88" customWidth="1"/>
    <col min="9987" max="9987" width="8.42578125" style="88" bestFit="1" customWidth="1"/>
    <col min="9988" max="9988" width="12.140625" style="88" bestFit="1" customWidth="1"/>
    <col min="9989" max="9990" width="6.85546875" style="88" bestFit="1" customWidth="1"/>
    <col min="9991" max="9991" width="2" style="88" customWidth="1"/>
    <col min="9992" max="9992" width="10.42578125" style="88" customWidth="1"/>
    <col min="9993" max="9993" width="9.5703125" style="88" bestFit="1" customWidth="1"/>
    <col min="9994" max="9997" width="9.42578125" style="88" customWidth="1"/>
    <col min="9998" max="10003" width="9.85546875" style="88" customWidth="1"/>
    <col min="10004" max="10241" width="9.140625" style="88"/>
    <col min="10242" max="10242" width="67.140625" style="88" customWidth="1"/>
    <col min="10243" max="10243" width="8.42578125" style="88" bestFit="1" customWidth="1"/>
    <col min="10244" max="10244" width="12.140625" style="88" bestFit="1" customWidth="1"/>
    <col min="10245" max="10246" width="6.85546875" style="88" bestFit="1" customWidth="1"/>
    <col min="10247" max="10247" width="2" style="88" customWidth="1"/>
    <col min="10248" max="10248" width="10.42578125" style="88" customWidth="1"/>
    <col min="10249" max="10249" width="9.5703125" style="88" bestFit="1" customWidth="1"/>
    <col min="10250" max="10253" width="9.42578125" style="88" customWidth="1"/>
    <col min="10254" max="10259" width="9.85546875" style="88" customWidth="1"/>
    <col min="10260" max="10497" width="9.140625" style="88"/>
    <col min="10498" max="10498" width="67.140625" style="88" customWidth="1"/>
    <col min="10499" max="10499" width="8.42578125" style="88" bestFit="1" customWidth="1"/>
    <col min="10500" max="10500" width="12.140625" style="88" bestFit="1" customWidth="1"/>
    <col min="10501" max="10502" width="6.85546875" style="88" bestFit="1" customWidth="1"/>
    <col min="10503" max="10503" width="2" style="88" customWidth="1"/>
    <col min="10504" max="10504" width="10.42578125" style="88" customWidth="1"/>
    <col min="10505" max="10505" width="9.5703125" style="88" bestFit="1" customWidth="1"/>
    <col min="10506" max="10509" width="9.42578125" style="88" customWidth="1"/>
    <col min="10510" max="10515" width="9.85546875" style="88" customWidth="1"/>
    <col min="10516" max="10753" width="9.140625" style="88"/>
    <col min="10754" max="10754" width="67.140625" style="88" customWidth="1"/>
    <col min="10755" max="10755" width="8.42578125" style="88" bestFit="1" customWidth="1"/>
    <col min="10756" max="10756" width="12.140625" style="88" bestFit="1" customWidth="1"/>
    <col min="10757" max="10758" width="6.85546875" style="88" bestFit="1" customWidth="1"/>
    <col min="10759" max="10759" width="2" style="88" customWidth="1"/>
    <col min="10760" max="10760" width="10.42578125" style="88" customWidth="1"/>
    <col min="10761" max="10761" width="9.5703125" style="88" bestFit="1" customWidth="1"/>
    <col min="10762" max="10765" width="9.42578125" style="88" customWidth="1"/>
    <col min="10766" max="10771" width="9.85546875" style="88" customWidth="1"/>
    <col min="10772" max="11009" width="9.140625" style="88"/>
    <col min="11010" max="11010" width="67.140625" style="88" customWidth="1"/>
    <col min="11011" max="11011" width="8.42578125" style="88" bestFit="1" customWidth="1"/>
    <col min="11012" max="11012" width="12.140625" style="88" bestFit="1" customWidth="1"/>
    <col min="11013" max="11014" width="6.85546875" style="88" bestFit="1" customWidth="1"/>
    <col min="11015" max="11015" width="2" style="88" customWidth="1"/>
    <col min="11016" max="11016" width="10.42578125" style="88" customWidth="1"/>
    <col min="11017" max="11017" width="9.5703125" style="88" bestFit="1" customWidth="1"/>
    <col min="11018" max="11021" width="9.42578125" style="88" customWidth="1"/>
    <col min="11022" max="11027" width="9.85546875" style="88" customWidth="1"/>
    <col min="11028" max="11265" width="9.140625" style="88"/>
    <col min="11266" max="11266" width="67.140625" style="88" customWidth="1"/>
    <col min="11267" max="11267" width="8.42578125" style="88" bestFit="1" customWidth="1"/>
    <col min="11268" max="11268" width="12.140625" style="88" bestFit="1" customWidth="1"/>
    <col min="11269" max="11270" width="6.85546875" style="88" bestFit="1" customWidth="1"/>
    <col min="11271" max="11271" width="2" style="88" customWidth="1"/>
    <col min="11272" max="11272" width="10.42578125" style="88" customWidth="1"/>
    <col min="11273" max="11273" width="9.5703125" style="88" bestFit="1" customWidth="1"/>
    <col min="11274" max="11277" width="9.42578125" style="88" customWidth="1"/>
    <col min="11278" max="11283" width="9.85546875" style="88" customWidth="1"/>
    <col min="11284" max="11521" width="9.140625" style="88"/>
    <col min="11522" max="11522" width="67.140625" style="88" customWidth="1"/>
    <col min="11523" max="11523" width="8.42578125" style="88" bestFit="1" customWidth="1"/>
    <col min="11524" max="11524" width="12.140625" style="88" bestFit="1" customWidth="1"/>
    <col min="11525" max="11526" width="6.85546875" style="88" bestFit="1" customWidth="1"/>
    <col min="11527" max="11527" width="2" style="88" customWidth="1"/>
    <col min="11528" max="11528" width="10.42578125" style="88" customWidth="1"/>
    <col min="11529" max="11529" width="9.5703125" style="88" bestFit="1" customWidth="1"/>
    <col min="11530" max="11533" width="9.42578125" style="88" customWidth="1"/>
    <col min="11534" max="11539" width="9.85546875" style="88" customWidth="1"/>
    <col min="11540" max="11777" width="9.140625" style="88"/>
    <col min="11778" max="11778" width="67.140625" style="88" customWidth="1"/>
    <col min="11779" max="11779" width="8.42578125" style="88" bestFit="1" customWidth="1"/>
    <col min="11780" max="11780" width="12.140625" style="88" bestFit="1" customWidth="1"/>
    <col min="11781" max="11782" width="6.85546875" style="88" bestFit="1" customWidth="1"/>
    <col min="11783" max="11783" width="2" style="88" customWidth="1"/>
    <col min="11784" max="11784" width="10.42578125" style="88" customWidth="1"/>
    <col min="11785" max="11785" width="9.5703125" style="88" bestFit="1" customWidth="1"/>
    <col min="11786" max="11789" width="9.42578125" style="88" customWidth="1"/>
    <col min="11790" max="11795" width="9.85546875" style="88" customWidth="1"/>
    <col min="11796" max="12033" width="9.140625" style="88"/>
    <col min="12034" max="12034" width="67.140625" style="88" customWidth="1"/>
    <col min="12035" max="12035" width="8.42578125" style="88" bestFit="1" customWidth="1"/>
    <col min="12036" max="12036" width="12.140625" style="88" bestFit="1" customWidth="1"/>
    <col min="12037" max="12038" width="6.85546875" style="88" bestFit="1" customWidth="1"/>
    <col min="12039" max="12039" width="2" style="88" customWidth="1"/>
    <col min="12040" max="12040" width="10.42578125" style="88" customWidth="1"/>
    <col min="12041" max="12041" width="9.5703125" style="88" bestFit="1" customWidth="1"/>
    <col min="12042" max="12045" width="9.42578125" style="88" customWidth="1"/>
    <col min="12046" max="12051" width="9.85546875" style="88" customWidth="1"/>
    <col min="12052" max="12289" width="9.140625" style="88"/>
    <col min="12290" max="12290" width="67.140625" style="88" customWidth="1"/>
    <col min="12291" max="12291" width="8.42578125" style="88" bestFit="1" customWidth="1"/>
    <col min="12292" max="12292" width="12.140625" style="88" bestFit="1" customWidth="1"/>
    <col min="12293" max="12294" width="6.85546875" style="88" bestFit="1" customWidth="1"/>
    <col min="12295" max="12295" width="2" style="88" customWidth="1"/>
    <col min="12296" max="12296" width="10.42578125" style="88" customWidth="1"/>
    <col min="12297" max="12297" width="9.5703125" style="88" bestFit="1" customWidth="1"/>
    <col min="12298" max="12301" width="9.42578125" style="88" customWidth="1"/>
    <col min="12302" max="12307" width="9.85546875" style="88" customWidth="1"/>
    <col min="12308" max="12545" width="9.140625" style="88"/>
    <col min="12546" max="12546" width="67.140625" style="88" customWidth="1"/>
    <col min="12547" max="12547" width="8.42578125" style="88" bestFit="1" customWidth="1"/>
    <col min="12548" max="12548" width="12.140625" style="88" bestFit="1" customWidth="1"/>
    <col min="12549" max="12550" width="6.85546875" style="88" bestFit="1" customWidth="1"/>
    <col min="12551" max="12551" width="2" style="88" customWidth="1"/>
    <col min="12552" max="12552" width="10.42578125" style="88" customWidth="1"/>
    <col min="12553" max="12553" width="9.5703125" style="88" bestFit="1" customWidth="1"/>
    <col min="12554" max="12557" width="9.42578125" style="88" customWidth="1"/>
    <col min="12558" max="12563" width="9.85546875" style="88" customWidth="1"/>
    <col min="12564" max="12801" width="9.140625" style="88"/>
    <col min="12802" max="12802" width="67.140625" style="88" customWidth="1"/>
    <col min="12803" max="12803" width="8.42578125" style="88" bestFit="1" customWidth="1"/>
    <col min="12804" max="12804" width="12.140625" style="88" bestFit="1" customWidth="1"/>
    <col min="12805" max="12806" width="6.85546875" style="88" bestFit="1" customWidth="1"/>
    <col min="12807" max="12807" width="2" style="88" customWidth="1"/>
    <col min="12808" max="12808" width="10.42578125" style="88" customWidth="1"/>
    <col min="12809" max="12809" width="9.5703125" style="88" bestFit="1" customWidth="1"/>
    <col min="12810" max="12813" width="9.42578125" style="88" customWidth="1"/>
    <col min="12814" max="12819" width="9.85546875" style="88" customWidth="1"/>
    <col min="12820" max="13057" width="9.140625" style="88"/>
    <col min="13058" max="13058" width="67.140625" style="88" customWidth="1"/>
    <col min="13059" max="13059" width="8.42578125" style="88" bestFit="1" customWidth="1"/>
    <col min="13060" max="13060" width="12.140625" style="88" bestFit="1" customWidth="1"/>
    <col min="13061" max="13062" width="6.85546875" style="88" bestFit="1" customWidth="1"/>
    <col min="13063" max="13063" width="2" style="88" customWidth="1"/>
    <col min="13064" max="13064" width="10.42578125" style="88" customWidth="1"/>
    <col min="13065" max="13065" width="9.5703125" style="88" bestFit="1" customWidth="1"/>
    <col min="13066" max="13069" width="9.42578125" style="88" customWidth="1"/>
    <col min="13070" max="13075" width="9.85546875" style="88" customWidth="1"/>
    <col min="13076" max="13313" width="9.140625" style="88"/>
    <col min="13314" max="13314" width="67.140625" style="88" customWidth="1"/>
    <col min="13315" max="13315" width="8.42578125" style="88" bestFit="1" customWidth="1"/>
    <col min="13316" max="13316" width="12.140625" style="88" bestFit="1" customWidth="1"/>
    <col min="13317" max="13318" width="6.85546875" style="88" bestFit="1" customWidth="1"/>
    <col min="13319" max="13319" width="2" style="88" customWidth="1"/>
    <col min="13320" max="13320" width="10.42578125" style="88" customWidth="1"/>
    <col min="13321" max="13321" width="9.5703125" style="88" bestFit="1" customWidth="1"/>
    <col min="13322" max="13325" width="9.42578125" style="88" customWidth="1"/>
    <col min="13326" max="13331" width="9.85546875" style="88" customWidth="1"/>
    <col min="13332" max="13569" width="9.140625" style="88"/>
    <col min="13570" max="13570" width="67.140625" style="88" customWidth="1"/>
    <col min="13571" max="13571" width="8.42578125" style="88" bestFit="1" customWidth="1"/>
    <col min="13572" max="13572" width="12.140625" style="88" bestFit="1" customWidth="1"/>
    <col min="13573" max="13574" width="6.85546875" style="88" bestFit="1" customWidth="1"/>
    <col min="13575" max="13575" width="2" style="88" customWidth="1"/>
    <col min="13576" max="13576" width="10.42578125" style="88" customWidth="1"/>
    <col min="13577" max="13577" width="9.5703125" style="88" bestFit="1" customWidth="1"/>
    <col min="13578" max="13581" width="9.42578125" style="88" customWidth="1"/>
    <col min="13582" max="13587" width="9.85546875" style="88" customWidth="1"/>
    <col min="13588" max="13825" width="9.140625" style="88"/>
    <col min="13826" max="13826" width="67.140625" style="88" customWidth="1"/>
    <col min="13827" max="13827" width="8.42578125" style="88" bestFit="1" customWidth="1"/>
    <col min="13828" max="13828" width="12.140625" style="88" bestFit="1" customWidth="1"/>
    <col min="13829" max="13830" width="6.85546875" style="88" bestFit="1" customWidth="1"/>
    <col min="13831" max="13831" width="2" style="88" customWidth="1"/>
    <col min="13832" max="13832" width="10.42578125" style="88" customWidth="1"/>
    <col min="13833" max="13833" width="9.5703125" style="88" bestFit="1" customWidth="1"/>
    <col min="13834" max="13837" width="9.42578125" style="88" customWidth="1"/>
    <col min="13838" max="13843" width="9.85546875" style="88" customWidth="1"/>
    <col min="13844" max="14081" width="9.140625" style="88"/>
    <col min="14082" max="14082" width="67.140625" style="88" customWidth="1"/>
    <col min="14083" max="14083" width="8.42578125" style="88" bestFit="1" customWidth="1"/>
    <col min="14084" max="14084" width="12.140625" style="88" bestFit="1" customWidth="1"/>
    <col min="14085" max="14086" width="6.85546875" style="88" bestFit="1" customWidth="1"/>
    <col min="14087" max="14087" width="2" style="88" customWidth="1"/>
    <col min="14088" max="14088" width="10.42578125" style="88" customWidth="1"/>
    <col min="14089" max="14089" width="9.5703125" style="88" bestFit="1" customWidth="1"/>
    <col min="14090" max="14093" width="9.42578125" style="88" customWidth="1"/>
    <col min="14094" max="14099" width="9.85546875" style="88" customWidth="1"/>
    <col min="14100" max="14337" width="9.140625" style="88"/>
    <col min="14338" max="14338" width="67.140625" style="88" customWidth="1"/>
    <col min="14339" max="14339" width="8.42578125" style="88" bestFit="1" customWidth="1"/>
    <col min="14340" max="14340" width="12.140625" style="88" bestFit="1" customWidth="1"/>
    <col min="14341" max="14342" width="6.85546875" style="88" bestFit="1" customWidth="1"/>
    <col min="14343" max="14343" width="2" style="88" customWidth="1"/>
    <col min="14344" max="14344" width="10.42578125" style="88" customWidth="1"/>
    <col min="14345" max="14345" width="9.5703125" style="88" bestFit="1" customWidth="1"/>
    <col min="14346" max="14349" width="9.42578125" style="88" customWidth="1"/>
    <col min="14350" max="14355" width="9.85546875" style="88" customWidth="1"/>
    <col min="14356" max="14593" width="9.140625" style="88"/>
    <col min="14594" max="14594" width="67.140625" style="88" customWidth="1"/>
    <col min="14595" max="14595" width="8.42578125" style="88" bestFit="1" customWidth="1"/>
    <col min="14596" max="14596" width="12.140625" style="88" bestFit="1" customWidth="1"/>
    <col min="14597" max="14598" width="6.85546875" style="88" bestFit="1" customWidth="1"/>
    <col min="14599" max="14599" width="2" style="88" customWidth="1"/>
    <col min="14600" max="14600" width="10.42578125" style="88" customWidth="1"/>
    <col min="14601" max="14601" width="9.5703125" style="88" bestFit="1" customWidth="1"/>
    <col min="14602" max="14605" width="9.42578125" style="88" customWidth="1"/>
    <col min="14606" max="14611" width="9.85546875" style="88" customWidth="1"/>
    <col min="14612" max="14849" width="9.140625" style="88"/>
    <col min="14850" max="14850" width="67.140625" style="88" customWidth="1"/>
    <col min="14851" max="14851" width="8.42578125" style="88" bestFit="1" customWidth="1"/>
    <col min="14852" max="14852" width="12.140625" style="88" bestFit="1" customWidth="1"/>
    <col min="14853" max="14854" width="6.85546875" style="88" bestFit="1" customWidth="1"/>
    <col min="14855" max="14855" width="2" style="88" customWidth="1"/>
    <col min="14856" max="14856" width="10.42578125" style="88" customWidth="1"/>
    <col min="14857" max="14857" width="9.5703125" style="88" bestFit="1" customWidth="1"/>
    <col min="14858" max="14861" width="9.42578125" style="88" customWidth="1"/>
    <col min="14862" max="14867" width="9.85546875" style="88" customWidth="1"/>
    <col min="14868" max="15105" width="9.140625" style="88"/>
    <col min="15106" max="15106" width="67.140625" style="88" customWidth="1"/>
    <col min="15107" max="15107" width="8.42578125" style="88" bestFit="1" customWidth="1"/>
    <col min="15108" max="15108" width="12.140625" style="88" bestFit="1" customWidth="1"/>
    <col min="15109" max="15110" width="6.85546875" style="88" bestFit="1" customWidth="1"/>
    <col min="15111" max="15111" width="2" style="88" customWidth="1"/>
    <col min="15112" max="15112" width="10.42578125" style="88" customWidth="1"/>
    <col min="15113" max="15113" width="9.5703125" style="88" bestFit="1" customWidth="1"/>
    <col min="15114" max="15117" width="9.42578125" style="88" customWidth="1"/>
    <col min="15118" max="15123" width="9.85546875" style="88" customWidth="1"/>
    <col min="15124" max="15361" width="9.140625" style="88"/>
    <col min="15362" max="15362" width="67.140625" style="88" customWidth="1"/>
    <col min="15363" max="15363" width="8.42578125" style="88" bestFit="1" customWidth="1"/>
    <col min="15364" max="15364" width="12.140625" style="88" bestFit="1" customWidth="1"/>
    <col min="15365" max="15366" width="6.85546875" style="88" bestFit="1" customWidth="1"/>
    <col min="15367" max="15367" width="2" style="88" customWidth="1"/>
    <col min="15368" max="15368" width="10.42578125" style="88" customWidth="1"/>
    <col min="15369" max="15369" width="9.5703125" style="88" bestFit="1" customWidth="1"/>
    <col min="15370" max="15373" width="9.42578125" style="88" customWidth="1"/>
    <col min="15374" max="15379" width="9.85546875" style="88" customWidth="1"/>
    <col min="15380" max="15617" width="9.140625" style="88"/>
    <col min="15618" max="15618" width="67.140625" style="88" customWidth="1"/>
    <col min="15619" max="15619" width="8.42578125" style="88" bestFit="1" customWidth="1"/>
    <col min="15620" max="15620" width="12.140625" style="88" bestFit="1" customWidth="1"/>
    <col min="15621" max="15622" width="6.85546875" style="88" bestFit="1" customWidth="1"/>
    <col min="15623" max="15623" width="2" style="88" customWidth="1"/>
    <col min="15624" max="15624" width="10.42578125" style="88" customWidth="1"/>
    <col min="15625" max="15625" width="9.5703125" style="88" bestFit="1" customWidth="1"/>
    <col min="15626" max="15629" width="9.42578125" style="88" customWidth="1"/>
    <col min="15630" max="15635" width="9.85546875" style="88" customWidth="1"/>
    <col min="15636" max="15873" width="9.140625" style="88"/>
    <col min="15874" max="15874" width="67.140625" style="88" customWidth="1"/>
    <col min="15875" max="15875" width="8.42578125" style="88" bestFit="1" customWidth="1"/>
    <col min="15876" max="15876" width="12.140625" style="88" bestFit="1" customWidth="1"/>
    <col min="15877" max="15878" width="6.85546875" style="88" bestFit="1" customWidth="1"/>
    <col min="15879" max="15879" width="2" style="88" customWidth="1"/>
    <col min="15880" max="15880" width="10.42578125" style="88" customWidth="1"/>
    <col min="15881" max="15881" width="9.5703125" style="88" bestFit="1" customWidth="1"/>
    <col min="15882" max="15885" width="9.42578125" style="88" customWidth="1"/>
    <col min="15886" max="15891" width="9.85546875" style="88" customWidth="1"/>
    <col min="15892" max="16129" width="9.140625" style="88"/>
    <col min="16130" max="16130" width="67.140625" style="88" customWidth="1"/>
    <col min="16131" max="16131" width="8.42578125" style="88" bestFit="1" customWidth="1"/>
    <col min="16132" max="16132" width="12.140625" style="88" bestFit="1" customWidth="1"/>
    <col min="16133" max="16134" width="6.85546875" style="88" bestFit="1" customWidth="1"/>
    <col min="16135" max="16135" width="2" style="88" customWidth="1"/>
    <col min="16136" max="16136" width="10.42578125" style="88" customWidth="1"/>
    <col min="16137" max="16137" width="9.5703125" style="88" bestFit="1" customWidth="1"/>
    <col min="16138" max="16141" width="9.42578125" style="88" customWidth="1"/>
    <col min="16142" max="16147" width="9.85546875" style="88" customWidth="1"/>
    <col min="16148" max="16384" width="9.140625" style="88"/>
  </cols>
  <sheetData>
    <row r="1" spans="1:19" ht="15.75">
      <c r="A1" s="1323" t="s">
        <v>217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95"/>
      <c r="C2" s="95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08"/>
      <c r="C3" s="109" t="s">
        <v>87</v>
      </c>
      <c r="D3" s="172"/>
      <c r="E3" s="172"/>
      <c r="F3" s="173"/>
      <c r="G3" s="112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174" t="s">
        <v>88</v>
      </c>
      <c r="B4" s="114" t="s">
        <v>89</v>
      </c>
      <c r="C4" s="11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120" t="s">
        <v>94</v>
      </c>
      <c r="C5" s="121" t="s">
        <v>95</v>
      </c>
      <c r="D5" s="122" t="s">
        <v>96</v>
      </c>
      <c r="E5" s="122" t="s">
        <v>111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78" t="s">
        <v>99</v>
      </c>
      <c r="C6" s="128"/>
      <c r="D6" s="180"/>
      <c r="E6" s="180"/>
      <c r="F6" s="181"/>
      <c r="G6" s="130"/>
      <c r="H6" s="182"/>
      <c r="I6" s="182"/>
      <c r="J6" s="182"/>
      <c r="K6" s="182"/>
      <c r="L6" s="182"/>
      <c r="M6" s="182"/>
      <c r="N6" s="92"/>
      <c r="O6" s="92"/>
      <c r="P6" s="92"/>
      <c r="Q6" s="92"/>
      <c r="R6" s="92"/>
      <c r="S6" s="92"/>
    </row>
    <row r="7" spans="1:19">
      <c r="A7" s="92"/>
      <c r="B7" s="183"/>
      <c r="C7" s="128"/>
      <c r="D7" s="183"/>
      <c r="E7" s="183"/>
      <c r="F7" s="179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83" t="s">
        <v>206</v>
      </c>
      <c r="C8" s="557">
        <v>0</v>
      </c>
      <c r="D8" s="183" t="s">
        <v>86</v>
      </c>
      <c r="E8" s="183">
        <v>1</v>
      </c>
      <c r="F8" s="179">
        <f>E8*C8</f>
        <v>0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246">
        <f t="shared" ref="N8:S8" si="0">H8*$F8</f>
        <v>0</v>
      </c>
      <c r="O8" s="246">
        <f t="shared" si="0"/>
        <v>0</v>
      </c>
      <c r="P8" s="246">
        <f t="shared" si="0"/>
        <v>0</v>
      </c>
      <c r="Q8" s="246">
        <f t="shared" si="0"/>
        <v>0</v>
      </c>
      <c r="R8" s="246">
        <f t="shared" si="0"/>
        <v>0</v>
      </c>
      <c r="S8" s="246">
        <f t="shared" si="0"/>
        <v>0</v>
      </c>
    </row>
    <row r="9" spans="1:19">
      <c r="A9" s="184"/>
      <c r="B9" s="183"/>
      <c r="C9" s="557"/>
      <c r="D9" s="183"/>
      <c r="E9" s="183"/>
      <c r="F9" s="179"/>
      <c r="G9" s="133"/>
      <c r="H9" s="134"/>
      <c r="I9" s="134"/>
      <c r="J9" s="134"/>
      <c r="K9" s="134"/>
      <c r="L9" s="134"/>
      <c r="M9" s="134"/>
      <c r="N9" s="246"/>
      <c r="O9" s="246"/>
      <c r="P9" s="246"/>
      <c r="Q9" s="246"/>
      <c r="R9" s="246"/>
      <c r="S9" s="246"/>
    </row>
    <row r="10" spans="1:19">
      <c r="A10" s="184">
        <v>1.2</v>
      </c>
      <c r="B10" s="183" t="s">
        <v>207</v>
      </c>
      <c r="C10" s="557">
        <v>4.4871794871794865E-2</v>
      </c>
      <c r="D10" s="132" t="str">
        <f>Inputs!$D$82</f>
        <v>Support staff</v>
      </c>
      <c r="E10" s="183">
        <v>1</v>
      </c>
      <c r="F10" s="179">
        <f>E10*C10</f>
        <v>4.4871794871794865E-2</v>
      </c>
      <c r="G10" s="133"/>
      <c r="H10" s="137">
        <f>Inputs!L$82</f>
        <v>68.441017362959727</v>
      </c>
      <c r="I10" s="137">
        <f>Inputs!M$82</f>
        <v>69.791189569063036</v>
      </c>
      <c r="J10" s="137">
        <f>Inputs!N$82</f>
        <v>71.02222509185215</v>
      </c>
      <c r="K10" s="137">
        <f>Inputs!O$82</f>
        <v>72.274974651437702</v>
      </c>
      <c r="L10" s="137">
        <f>Inputs!P$82</f>
        <v>73.549821258208297</v>
      </c>
      <c r="M10" s="137">
        <f>Inputs!Q$82</f>
        <v>74.847154678410959</v>
      </c>
      <c r="N10" s="246">
        <f t="shared" ref="N10:S10" si="1">H10*$F10</f>
        <v>3.0710712919276797</v>
      </c>
      <c r="O10" s="246">
        <f t="shared" si="1"/>
        <v>3.131655942201546</v>
      </c>
      <c r="P10" s="246">
        <f t="shared" si="1"/>
        <v>3.1868947156600318</v>
      </c>
      <c r="Q10" s="246">
        <f t="shared" si="1"/>
        <v>3.2431078369234863</v>
      </c>
      <c r="R10" s="246">
        <f t="shared" si="1"/>
        <v>3.3003124923554998</v>
      </c>
      <c r="S10" s="246">
        <f t="shared" si="1"/>
        <v>3.3585261714671577</v>
      </c>
    </row>
    <row r="11" spans="1:19">
      <c r="A11" s="184"/>
      <c r="B11" s="183" t="s">
        <v>112</v>
      </c>
      <c r="C11" s="557"/>
      <c r="D11" s="183"/>
      <c r="E11" s="183"/>
      <c r="F11" s="179"/>
      <c r="G11" s="133"/>
      <c r="H11" s="134"/>
      <c r="I11" s="134"/>
      <c r="J11" s="134"/>
      <c r="K11" s="134"/>
      <c r="L11" s="134"/>
      <c r="M11" s="134"/>
      <c r="N11" s="246"/>
      <c r="O11" s="246"/>
      <c r="P11" s="246"/>
      <c r="Q11" s="246"/>
      <c r="R11" s="246"/>
      <c r="S11" s="246"/>
    </row>
    <row r="12" spans="1:19">
      <c r="A12" s="184"/>
      <c r="B12" s="183"/>
      <c r="C12" s="557"/>
      <c r="D12" s="183"/>
      <c r="E12" s="183"/>
      <c r="F12" s="179"/>
      <c r="G12" s="133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S12" s="246"/>
    </row>
    <row r="13" spans="1:19">
      <c r="A13" s="184">
        <v>1.3</v>
      </c>
      <c r="B13" s="183" t="s">
        <v>113</v>
      </c>
      <c r="C13" s="557">
        <v>5.3846153846153849E-2</v>
      </c>
      <c r="D13" s="132" t="str">
        <f>Inputs!$D$82</f>
        <v>Support staff</v>
      </c>
      <c r="E13" s="183">
        <v>1</v>
      </c>
      <c r="F13" s="179">
        <f>E13*C13</f>
        <v>5.3846153846153849E-2</v>
      </c>
      <c r="G13" s="133"/>
      <c r="H13" s="137">
        <f>Inputs!L$82</f>
        <v>68.441017362959727</v>
      </c>
      <c r="I13" s="137">
        <f>Inputs!M$82</f>
        <v>69.791189569063036</v>
      </c>
      <c r="J13" s="137">
        <f>Inputs!N$82</f>
        <v>71.02222509185215</v>
      </c>
      <c r="K13" s="137">
        <f>Inputs!O$82</f>
        <v>72.274974651437702</v>
      </c>
      <c r="L13" s="137">
        <f>Inputs!P$82</f>
        <v>73.549821258208297</v>
      </c>
      <c r="M13" s="137">
        <f>Inputs!Q$82</f>
        <v>74.847154678410959</v>
      </c>
      <c r="N13" s="246">
        <f t="shared" ref="N13:S13" si="2">H13*$F13</f>
        <v>3.6852855503132163</v>
      </c>
      <c r="O13" s="246">
        <f t="shared" si="2"/>
        <v>3.757987130641856</v>
      </c>
      <c r="P13" s="246">
        <f t="shared" si="2"/>
        <v>3.824273658792039</v>
      </c>
      <c r="Q13" s="246">
        <f t="shared" si="2"/>
        <v>3.891729404308184</v>
      </c>
      <c r="R13" s="246">
        <f t="shared" si="2"/>
        <v>3.960374990826601</v>
      </c>
      <c r="S13" s="246">
        <f t="shared" si="2"/>
        <v>4.0302314057605901</v>
      </c>
    </row>
    <row r="14" spans="1:19">
      <c r="A14" s="184"/>
      <c r="B14" s="183" t="s">
        <v>114</v>
      </c>
      <c r="C14" s="557"/>
      <c r="D14" s="183"/>
      <c r="E14" s="183"/>
      <c r="F14" s="179"/>
      <c r="G14" s="133"/>
      <c r="H14" s="246"/>
      <c r="I14" s="246"/>
      <c r="J14" s="246"/>
      <c r="K14" s="246"/>
      <c r="L14" s="246"/>
      <c r="M14" s="246"/>
      <c r="N14" s="246"/>
      <c r="O14" s="246"/>
      <c r="P14" s="246"/>
      <c r="Q14" s="246"/>
      <c r="R14" s="246"/>
      <c r="S14" s="246"/>
    </row>
    <row r="15" spans="1:19">
      <c r="A15" s="184"/>
      <c r="B15" s="183"/>
      <c r="C15" s="557"/>
      <c r="D15" s="183"/>
      <c r="E15" s="183"/>
      <c r="F15" s="179"/>
      <c r="G15" s="133"/>
      <c r="H15" s="134"/>
      <c r="I15" s="134"/>
      <c r="J15" s="134"/>
      <c r="K15" s="134"/>
      <c r="L15" s="134"/>
      <c r="M15" s="134"/>
      <c r="N15" s="246"/>
      <c r="O15" s="246"/>
      <c r="P15" s="246"/>
      <c r="Q15" s="246"/>
      <c r="R15" s="246"/>
      <c r="S15" s="246"/>
    </row>
    <row r="16" spans="1:19">
      <c r="A16" s="184">
        <v>1.4</v>
      </c>
      <c r="B16" s="183" t="s">
        <v>115</v>
      </c>
      <c r="C16" s="557">
        <v>0.11442307692307692</v>
      </c>
      <c r="D16" s="132" t="str">
        <f>Inputs!$D$82</f>
        <v>Support staff</v>
      </c>
      <c r="E16" s="183">
        <v>1</v>
      </c>
      <c r="F16" s="179">
        <f>E16*C16</f>
        <v>0.11442307692307692</v>
      </c>
      <c r="G16" s="133"/>
      <c r="H16" s="137">
        <f>Inputs!L$82</f>
        <v>68.441017362959727</v>
      </c>
      <c r="I16" s="137">
        <f>Inputs!M$82</f>
        <v>69.791189569063036</v>
      </c>
      <c r="J16" s="137">
        <f>Inputs!N$82</f>
        <v>71.02222509185215</v>
      </c>
      <c r="K16" s="137">
        <f>Inputs!O$82</f>
        <v>72.274974651437702</v>
      </c>
      <c r="L16" s="137">
        <f>Inputs!P$82</f>
        <v>73.549821258208297</v>
      </c>
      <c r="M16" s="137">
        <f>Inputs!Q$82</f>
        <v>74.847154678410959</v>
      </c>
      <c r="N16" s="246">
        <f t="shared" ref="N16:S16" si="3">H16*$F16</f>
        <v>7.8312317944155838</v>
      </c>
      <c r="O16" s="246">
        <f t="shared" si="3"/>
        <v>7.9857226526139433</v>
      </c>
      <c r="P16" s="246">
        <f t="shared" si="3"/>
        <v>8.1265815249330817</v>
      </c>
      <c r="Q16" s="246">
        <f t="shared" si="3"/>
        <v>8.2699249841548905</v>
      </c>
      <c r="R16" s="246">
        <f t="shared" si="3"/>
        <v>8.4157968555065263</v>
      </c>
      <c r="S16" s="246">
        <f t="shared" si="3"/>
        <v>8.5642417372412538</v>
      </c>
    </row>
    <row r="17" spans="1:19">
      <c r="A17" s="184"/>
      <c r="B17" s="183"/>
      <c r="C17" s="557"/>
      <c r="D17" s="183"/>
      <c r="E17" s="183"/>
      <c r="F17" s="179"/>
      <c r="G17" s="133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</row>
    <row r="18" spans="1:19">
      <c r="A18" s="184">
        <v>1.5</v>
      </c>
      <c r="B18" s="183" t="s">
        <v>116</v>
      </c>
      <c r="C18" s="557"/>
      <c r="D18" s="183"/>
      <c r="E18" s="183"/>
      <c r="F18" s="179"/>
      <c r="G18" s="133"/>
      <c r="H18" s="134"/>
      <c r="I18" s="134"/>
      <c r="J18" s="134"/>
      <c r="K18" s="134"/>
      <c r="L18" s="134"/>
      <c r="M18" s="134"/>
      <c r="N18" s="246"/>
      <c r="O18" s="246"/>
      <c r="P18" s="246"/>
      <c r="Q18" s="246"/>
      <c r="R18" s="246"/>
      <c r="S18" s="246"/>
    </row>
    <row r="19" spans="1:19">
      <c r="A19" s="184"/>
      <c r="B19" s="183" t="s">
        <v>117</v>
      </c>
      <c r="C19" s="557">
        <v>5.3846153846153849E-2</v>
      </c>
      <c r="D19" s="132" t="str">
        <f>Inputs!$D$82</f>
        <v>Support staff</v>
      </c>
      <c r="E19" s="183">
        <v>1</v>
      </c>
      <c r="F19" s="179">
        <f>E19*C19</f>
        <v>5.3846153846153849E-2</v>
      </c>
      <c r="G19" s="133"/>
      <c r="H19" s="137">
        <f>Inputs!L$82</f>
        <v>68.441017362959727</v>
      </c>
      <c r="I19" s="137">
        <f>Inputs!M$82</f>
        <v>69.791189569063036</v>
      </c>
      <c r="J19" s="137">
        <f>Inputs!N$82</f>
        <v>71.02222509185215</v>
      </c>
      <c r="K19" s="137">
        <f>Inputs!O$82</f>
        <v>72.274974651437702</v>
      </c>
      <c r="L19" s="137">
        <f>Inputs!P$82</f>
        <v>73.549821258208297</v>
      </c>
      <c r="M19" s="137">
        <f>Inputs!Q$82</f>
        <v>74.847154678410959</v>
      </c>
      <c r="N19" s="246">
        <f t="shared" ref="N19:S21" si="4">H19*$F19</f>
        <v>3.6852855503132163</v>
      </c>
      <c r="O19" s="246">
        <f t="shared" si="4"/>
        <v>3.757987130641856</v>
      </c>
      <c r="P19" s="246">
        <f t="shared" si="4"/>
        <v>3.824273658792039</v>
      </c>
      <c r="Q19" s="246">
        <f t="shared" si="4"/>
        <v>3.891729404308184</v>
      </c>
      <c r="R19" s="246">
        <f t="shared" si="4"/>
        <v>3.960374990826601</v>
      </c>
      <c r="S19" s="246">
        <f t="shared" si="4"/>
        <v>4.0302314057605901</v>
      </c>
    </row>
    <row r="20" spans="1:19">
      <c r="A20" s="184"/>
      <c r="B20" s="183" t="s">
        <v>118</v>
      </c>
      <c r="C20" s="557">
        <v>0.11442307692307692</v>
      </c>
      <c r="D20" s="132" t="str">
        <f>Inputs!$D$82</f>
        <v>Support staff</v>
      </c>
      <c r="E20" s="183">
        <v>1</v>
      </c>
      <c r="F20" s="179">
        <f>E20*C20</f>
        <v>0.11442307692307692</v>
      </c>
      <c r="G20" s="133"/>
      <c r="H20" s="137">
        <f>Inputs!L$82</f>
        <v>68.441017362959727</v>
      </c>
      <c r="I20" s="137">
        <f>Inputs!M$82</f>
        <v>69.791189569063036</v>
      </c>
      <c r="J20" s="137">
        <f>Inputs!N$82</f>
        <v>71.02222509185215</v>
      </c>
      <c r="K20" s="137">
        <f>Inputs!O$82</f>
        <v>72.274974651437702</v>
      </c>
      <c r="L20" s="137">
        <f>Inputs!P$82</f>
        <v>73.549821258208297</v>
      </c>
      <c r="M20" s="137">
        <f>Inputs!Q$82</f>
        <v>74.847154678410959</v>
      </c>
      <c r="N20" s="246">
        <f t="shared" si="4"/>
        <v>7.8312317944155838</v>
      </c>
      <c r="O20" s="246">
        <f t="shared" si="4"/>
        <v>7.9857226526139433</v>
      </c>
      <c r="P20" s="246">
        <f t="shared" si="4"/>
        <v>8.1265815249330817</v>
      </c>
      <c r="Q20" s="246">
        <f t="shared" si="4"/>
        <v>8.2699249841548905</v>
      </c>
      <c r="R20" s="246">
        <f t="shared" si="4"/>
        <v>8.4157968555065263</v>
      </c>
      <c r="S20" s="246">
        <f t="shared" si="4"/>
        <v>8.5642417372412538</v>
      </c>
    </row>
    <row r="21" spans="1:19">
      <c r="A21" s="184"/>
      <c r="B21" s="183" t="s">
        <v>119</v>
      </c>
      <c r="C21" s="557">
        <v>0.11442307692307692</v>
      </c>
      <c r="D21" s="132" t="str">
        <f>Inputs!$D$82</f>
        <v>Support staff</v>
      </c>
      <c r="E21" s="183">
        <v>1</v>
      </c>
      <c r="F21" s="179">
        <f>E21*C21</f>
        <v>0.11442307692307692</v>
      </c>
      <c r="G21" s="133"/>
      <c r="H21" s="137">
        <f>Inputs!L$82</f>
        <v>68.441017362959727</v>
      </c>
      <c r="I21" s="137">
        <f>Inputs!M$82</f>
        <v>69.791189569063036</v>
      </c>
      <c r="J21" s="137">
        <f>Inputs!N$82</f>
        <v>71.02222509185215</v>
      </c>
      <c r="K21" s="137">
        <f>Inputs!O$82</f>
        <v>72.274974651437702</v>
      </c>
      <c r="L21" s="137">
        <f>Inputs!P$82</f>
        <v>73.549821258208297</v>
      </c>
      <c r="M21" s="137">
        <f>Inputs!Q$82</f>
        <v>74.847154678410959</v>
      </c>
      <c r="N21" s="246">
        <f t="shared" si="4"/>
        <v>7.8312317944155838</v>
      </c>
      <c r="O21" s="246">
        <f t="shared" si="4"/>
        <v>7.9857226526139433</v>
      </c>
      <c r="P21" s="246">
        <f t="shared" si="4"/>
        <v>8.1265815249330817</v>
      </c>
      <c r="Q21" s="246">
        <f t="shared" si="4"/>
        <v>8.2699249841548905</v>
      </c>
      <c r="R21" s="246">
        <f t="shared" si="4"/>
        <v>8.4157968555065263</v>
      </c>
      <c r="S21" s="246">
        <f t="shared" si="4"/>
        <v>8.5642417372412538</v>
      </c>
    </row>
    <row r="22" spans="1:19">
      <c r="A22" s="184"/>
      <c r="B22" s="132"/>
      <c r="C22" s="200"/>
      <c r="D22" s="183"/>
      <c r="E22" s="183"/>
      <c r="F22" s="179"/>
      <c r="G22" s="133"/>
      <c r="H22" s="134"/>
      <c r="I22" s="134"/>
      <c r="J22" s="134"/>
      <c r="K22" s="134"/>
      <c r="L22" s="134"/>
      <c r="M22" s="134"/>
      <c r="N22" s="246"/>
      <c r="O22" s="246"/>
      <c r="P22" s="246"/>
      <c r="Q22" s="246"/>
      <c r="R22" s="246"/>
      <c r="S22" s="246"/>
    </row>
    <row r="23" spans="1:19">
      <c r="A23" s="92"/>
      <c r="B23" s="183"/>
      <c r="C23" s="128"/>
      <c r="D23" s="183"/>
      <c r="E23" s="183"/>
      <c r="F23" s="179"/>
      <c r="G23" s="133"/>
      <c r="H23" s="246"/>
      <c r="I23" s="246"/>
      <c r="J23" s="246"/>
      <c r="K23" s="246"/>
      <c r="L23" s="246"/>
      <c r="M23" s="246"/>
      <c r="N23" s="246"/>
      <c r="O23" s="246"/>
      <c r="P23" s="246"/>
      <c r="Q23" s="246"/>
      <c r="R23" s="246"/>
      <c r="S23" s="246"/>
    </row>
    <row r="24" spans="1:19">
      <c r="A24" s="94"/>
      <c r="B24" s="185" t="s">
        <v>44</v>
      </c>
      <c r="C24" s="186">
        <f>SUM(C6:C23)</f>
        <v>0.49583333333333329</v>
      </c>
      <c r="D24" s="240"/>
      <c r="E24" s="240"/>
      <c r="F24" s="186">
        <f>SUM(F6:F23)</f>
        <v>0.49583333333333329</v>
      </c>
      <c r="G24" s="247"/>
      <c r="H24" s="240"/>
      <c r="I24" s="240"/>
      <c r="J24" s="240"/>
      <c r="K24" s="240"/>
      <c r="L24" s="240"/>
      <c r="M24" s="240"/>
      <c r="N24" s="244">
        <f t="shared" ref="N24:S24" si="5">SUM(N8:N21)</f>
        <v>33.935337775800868</v>
      </c>
      <c r="O24" s="244">
        <f t="shared" si="5"/>
        <v>34.604798161327089</v>
      </c>
      <c r="P24" s="244">
        <f t="shared" si="5"/>
        <v>35.215186608043354</v>
      </c>
      <c r="Q24" s="244">
        <f t="shared" si="5"/>
        <v>35.836341598004523</v>
      </c>
      <c r="R24" s="244">
        <f t="shared" si="5"/>
        <v>36.468453040528281</v>
      </c>
      <c r="S24" s="244">
        <f t="shared" si="5"/>
        <v>37.1117141947121</v>
      </c>
    </row>
    <row r="25" spans="1:19">
      <c r="A25" s="92"/>
      <c r="B25" s="187" t="s">
        <v>103</v>
      </c>
      <c r="C25" s="128"/>
      <c r="D25" s="91"/>
      <c r="E25" s="183"/>
      <c r="F25" s="179"/>
      <c r="G25" s="133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</row>
    <row r="26" spans="1:19">
      <c r="A26" s="92"/>
      <c r="B26" s="183"/>
      <c r="C26" s="128"/>
      <c r="D26" s="92"/>
      <c r="E26" s="183"/>
      <c r="F26" s="179"/>
      <c r="G26" s="148"/>
      <c r="H26" s="151"/>
      <c r="I26" s="151"/>
      <c r="J26" s="151"/>
      <c r="K26" s="151"/>
      <c r="L26" s="151"/>
      <c r="M26" s="151"/>
      <c r="N26" s="248"/>
      <c r="O26" s="248"/>
      <c r="P26" s="248"/>
      <c r="Q26" s="248"/>
      <c r="R26" s="248"/>
      <c r="S26" s="248"/>
    </row>
    <row r="27" spans="1:19">
      <c r="A27" s="184">
        <v>2.1</v>
      </c>
      <c r="B27" s="183" t="s">
        <v>120</v>
      </c>
      <c r="C27" s="557">
        <v>0.66666666666666663</v>
      </c>
      <c r="D27" s="189" t="str">
        <f>Inputs!$D$80</f>
        <v>Skilled Electrical Worker BH</v>
      </c>
      <c r="E27" s="183">
        <v>1</v>
      </c>
      <c r="F27" s="179">
        <f>E27*C27</f>
        <v>0.66666666666666663</v>
      </c>
      <c r="G27" s="148"/>
      <c r="H27" s="137">
        <f>Inputs!L$80</f>
        <v>122.54295007007411</v>
      </c>
      <c r="I27" s="137">
        <f>Inputs!M$80</f>
        <v>124.96041976315415</v>
      </c>
      <c r="J27" s="137">
        <f>Inputs!N$80</f>
        <v>127.16457642850023</v>
      </c>
      <c r="K27" s="137">
        <f>Inputs!O$80</f>
        <v>129.40761185733479</v>
      </c>
      <c r="L27" s="137">
        <f>Inputs!P$80</f>
        <v>131.69021182588875</v>
      </c>
      <c r="M27" s="137">
        <f>Inputs!Q$80</f>
        <v>134.01307420668928</v>
      </c>
      <c r="N27" s="246">
        <f t="shared" ref="N27:S27" si="6">H27*$F27</f>
        <v>81.695300046716071</v>
      </c>
      <c r="O27" s="246">
        <f t="shared" si="6"/>
        <v>83.306946508769428</v>
      </c>
      <c r="P27" s="246">
        <f t="shared" si="6"/>
        <v>84.776384285666808</v>
      </c>
      <c r="Q27" s="246">
        <f t="shared" si="6"/>
        <v>86.271741238223186</v>
      </c>
      <c r="R27" s="246">
        <f t="shared" si="6"/>
        <v>87.793474550592492</v>
      </c>
      <c r="S27" s="246">
        <f t="shared" si="6"/>
        <v>89.342049471126188</v>
      </c>
    </row>
    <row r="28" spans="1:19">
      <c r="A28" s="184"/>
      <c r="B28" s="183"/>
      <c r="C28" s="128"/>
      <c r="D28" s="94"/>
      <c r="E28" s="183"/>
      <c r="F28" s="179"/>
      <c r="G28" s="148"/>
      <c r="H28" s="151"/>
      <c r="I28" s="151"/>
      <c r="J28" s="151"/>
      <c r="K28" s="151"/>
      <c r="L28" s="151"/>
      <c r="M28" s="151"/>
      <c r="N28" s="99"/>
      <c r="O28" s="99"/>
      <c r="P28" s="99"/>
      <c r="Q28" s="99"/>
      <c r="R28" s="99"/>
      <c r="S28" s="99"/>
    </row>
    <row r="29" spans="1:19">
      <c r="A29" s="190"/>
      <c r="B29" s="185" t="s">
        <v>44</v>
      </c>
      <c r="C29" s="186">
        <f>SUM(C25:C28)</f>
        <v>0.66666666666666663</v>
      </c>
      <c r="D29" s="240"/>
      <c r="E29" s="240"/>
      <c r="F29" s="186">
        <f>SUM(F25:F28)</f>
        <v>0.66666666666666663</v>
      </c>
      <c r="G29" s="247"/>
      <c r="H29" s="249"/>
      <c r="I29" s="249"/>
      <c r="J29" s="249"/>
      <c r="K29" s="249"/>
      <c r="L29" s="249"/>
      <c r="M29" s="249"/>
      <c r="N29" s="249">
        <f t="shared" ref="N29:S29" si="7">SUM(N27:N28)</f>
        <v>81.695300046716071</v>
      </c>
      <c r="O29" s="249">
        <f t="shared" si="7"/>
        <v>83.306946508769428</v>
      </c>
      <c r="P29" s="249">
        <f t="shared" si="7"/>
        <v>84.776384285666808</v>
      </c>
      <c r="Q29" s="249">
        <f t="shared" si="7"/>
        <v>86.271741238223186</v>
      </c>
      <c r="R29" s="249">
        <f t="shared" si="7"/>
        <v>87.793474550592492</v>
      </c>
      <c r="S29" s="249">
        <f t="shared" si="7"/>
        <v>89.342049471126188</v>
      </c>
    </row>
    <row r="30" spans="1:19">
      <c r="A30" s="184"/>
      <c r="B30" s="178" t="s">
        <v>104</v>
      </c>
      <c r="C30" s="128"/>
      <c r="D30" s="183"/>
      <c r="E30" s="183"/>
      <c r="F30" s="179"/>
      <c r="G30" s="148"/>
      <c r="H30" s="151"/>
      <c r="I30" s="151"/>
      <c r="J30" s="151"/>
      <c r="K30" s="151"/>
      <c r="L30" s="151"/>
      <c r="M30" s="151"/>
      <c r="N30" s="99"/>
      <c r="O30" s="99"/>
      <c r="P30" s="99"/>
      <c r="Q30" s="99"/>
      <c r="R30" s="99"/>
      <c r="S30" s="99"/>
    </row>
    <row r="31" spans="1:19">
      <c r="A31" s="92"/>
      <c r="B31" s="183"/>
      <c r="C31" s="128"/>
      <c r="D31" s="183"/>
      <c r="E31" s="183"/>
      <c r="F31" s="179"/>
      <c r="G31" s="148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  <c r="S31" s="246"/>
    </row>
    <row r="32" spans="1:19">
      <c r="A32" s="184">
        <v>3.1</v>
      </c>
      <c r="B32" s="183" t="s">
        <v>131</v>
      </c>
      <c r="C32" s="557">
        <v>0.08</v>
      </c>
      <c r="D32" s="189" t="str">
        <f>Inputs!$D$80</f>
        <v>Skilled Electrical Worker BH</v>
      </c>
      <c r="E32" s="183">
        <v>1</v>
      </c>
      <c r="F32" s="179">
        <f>E32*C32</f>
        <v>0.08</v>
      </c>
      <c r="G32" s="148"/>
      <c r="H32" s="137">
        <f>Inputs!L$80</f>
        <v>122.54295007007411</v>
      </c>
      <c r="I32" s="137">
        <f>Inputs!M$80</f>
        <v>124.96041976315415</v>
      </c>
      <c r="J32" s="137">
        <f>Inputs!N$80</f>
        <v>127.16457642850023</v>
      </c>
      <c r="K32" s="137">
        <f>Inputs!O$80</f>
        <v>129.40761185733479</v>
      </c>
      <c r="L32" s="137">
        <f>Inputs!P$80</f>
        <v>131.69021182588875</v>
      </c>
      <c r="M32" s="137">
        <f>Inputs!Q$80</f>
        <v>134.01307420668928</v>
      </c>
      <c r="N32" s="246">
        <f t="shared" ref="N32:S32" si="8">H32*$F32</f>
        <v>9.8034360056059295</v>
      </c>
      <c r="O32" s="246">
        <f t="shared" si="8"/>
        <v>9.9968335810523321</v>
      </c>
      <c r="P32" s="246">
        <f t="shared" si="8"/>
        <v>10.173166114280018</v>
      </c>
      <c r="Q32" s="246">
        <f t="shared" si="8"/>
        <v>10.352608948586782</v>
      </c>
      <c r="R32" s="246">
        <f t="shared" si="8"/>
        <v>10.535216946071101</v>
      </c>
      <c r="S32" s="246">
        <f t="shared" si="8"/>
        <v>10.721045936535143</v>
      </c>
    </row>
    <row r="33" spans="1:19">
      <c r="A33" s="92"/>
      <c r="B33" s="183"/>
      <c r="C33" s="557"/>
      <c r="D33" s="183"/>
      <c r="E33" s="183"/>
      <c r="F33" s="179"/>
      <c r="G33" s="148"/>
      <c r="H33" s="151"/>
      <c r="I33" s="151"/>
      <c r="J33" s="151"/>
      <c r="K33" s="151"/>
      <c r="L33" s="151"/>
      <c r="M33" s="151"/>
      <c r="N33" s="99"/>
      <c r="O33" s="99"/>
      <c r="P33" s="99"/>
      <c r="Q33" s="99"/>
      <c r="R33" s="99"/>
      <c r="S33" s="99"/>
    </row>
    <row r="34" spans="1:19">
      <c r="A34" s="184">
        <v>3.2</v>
      </c>
      <c r="B34" s="183" t="s">
        <v>123</v>
      </c>
      <c r="C34" s="557">
        <v>0.17</v>
      </c>
      <c r="D34" s="189" t="str">
        <f>Inputs!$D$80</f>
        <v>Skilled Electrical Worker BH</v>
      </c>
      <c r="E34" s="183">
        <v>1</v>
      </c>
      <c r="F34" s="179">
        <f>E34*C34</f>
        <v>0.17</v>
      </c>
      <c r="G34" s="148"/>
      <c r="H34" s="137">
        <f>Inputs!L$80</f>
        <v>122.54295007007411</v>
      </c>
      <c r="I34" s="137">
        <f>Inputs!M$80</f>
        <v>124.96041976315415</v>
      </c>
      <c r="J34" s="137">
        <f>Inputs!N$80</f>
        <v>127.16457642850023</v>
      </c>
      <c r="K34" s="137">
        <f>Inputs!O$80</f>
        <v>129.40761185733479</v>
      </c>
      <c r="L34" s="137">
        <f>Inputs!P$80</f>
        <v>131.69021182588875</v>
      </c>
      <c r="M34" s="137">
        <f>Inputs!Q$80</f>
        <v>134.01307420668928</v>
      </c>
      <c r="N34" s="246">
        <f t="shared" ref="N34:S34" si="9">H34*$F34</f>
        <v>20.8323015119126</v>
      </c>
      <c r="O34" s="246">
        <f t="shared" si="9"/>
        <v>21.243271359736205</v>
      </c>
      <c r="P34" s="246">
        <f t="shared" si="9"/>
        <v>21.617977992845042</v>
      </c>
      <c r="Q34" s="246">
        <f t="shared" si="9"/>
        <v>21.999294015746916</v>
      </c>
      <c r="R34" s="246">
        <f t="shared" si="9"/>
        <v>22.387336010401089</v>
      </c>
      <c r="S34" s="246">
        <f t="shared" si="9"/>
        <v>22.782222615137179</v>
      </c>
    </row>
    <row r="35" spans="1:19">
      <c r="A35" s="92"/>
      <c r="B35" s="183"/>
      <c r="C35" s="557"/>
      <c r="D35" s="183"/>
      <c r="E35" s="183"/>
      <c r="F35" s="179"/>
      <c r="G35" s="105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</row>
    <row r="36" spans="1:19">
      <c r="A36" s="184">
        <v>3.3</v>
      </c>
      <c r="B36" s="183" t="s">
        <v>124</v>
      </c>
      <c r="C36" s="557">
        <v>0.17</v>
      </c>
      <c r="D36" s="189" t="str">
        <f>Inputs!$D$80</f>
        <v>Skilled Electrical Worker BH</v>
      </c>
      <c r="E36" s="183">
        <v>1</v>
      </c>
      <c r="F36" s="179">
        <f>E36*C36</f>
        <v>0.17</v>
      </c>
      <c r="G36" s="148"/>
      <c r="H36" s="137">
        <f>Inputs!L$80</f>
        <v>122.54295007007411</v>
      </c>
      <c r="I36" s="137">
        <f>Inputs!M$80</f>
        <v>124.96041976315415</v>
      </c>
      <c r="J36" s="137">
        <f>Inputs!N$80</f>
        <v>127.16457642850023</v>
      </c>
      <c r="K36" s="137">
        <f>Inputs!O$80</f>
        <v>129.40761185733479</v>
      </c>
      <c r="L36" s="137">
        <f>Inputs!P$80</f>
        <v>131.69021182588875</v>
      </c>
      <c r="M36" s="137">
        <f>Inputs!Q$80</f>
        <v>134.01307420668928</v>
      </c>
      <c r="N36" s="246">
        <f t="shared" ref="N36:S36" si="10">H36*$F36</f>
        <v>20.8323015119126</v>
      </c>
      <c r="O36" s="246">
        <f t="shared" si="10"/>
        <v>21.243271359736205</v>
      </c>
      <c r="P36" s="246">
        <f t="shared" si="10"/>
        <v>21.617977992845042</v>
      </c>
      <c r="Q36" s="246">
        <f t="shared" si="10"/>
        <v>21.999294015746916</v>
      </c>
      <c r="R36" s="246">
        <f t="shared" si="10"/>
        <v>22.387336010401089</v>
      </c>
      <c r="S36" s="246">
        <f t="shared" si="10"/>
        <v>22.782222615137179</v>
      </c>
    </row>
    <row r="37" spans="1:19">
      <c r="A37" s="92"/>
      <c r="B37" s="183"/>
      <c r="C37" s="557"/>
      <c r="D37" s="183"/>
      <c r="E37" s="183"/>
      <c r="F37" s="179"/>
      <c r="G37" s="148"/>
      <c r="H37" s="151"/>
      <c r="I37" s="151"/>
      <c r="J37" s="151"/>
      <c r="K37" s="151"/>
      <c r="L37" s="151"/>
      <c r="M37" s="151"/>
      <c r="N37" s="99"/>
      <c r="O37" s="99"/>
      <c r="P37" s="99"/>
      <c r="Q37" s="99"/>
      <c r="R37" s="99"/>
      <c r="S37" s="99"/>
    </row>
    <row r="38" spans="1:19">
      <c r="A38" s="184">
        <v>3.4</v>
      </c>
      <c r="B38" s="183" t="s">
        <v>125</v>
      </c>
      <c r="C38" s="557">
        <v>0</v>
      </c>
      <c r="D38" s="189" t="str">
        <f>Inputs!$D$80</f>
        <v>Skilled Electrical Worker BH</v>
      </c>
      <c r="E38" s="183">
        <v>1</v>
      </c>
      <c r="F38" s="179">
        <f t="shared" ref="F38:F43" si="11">E38*C38</f>
        <v>0</v>
      </c>
      <c r="G38" s="148"/>
      <c r="H38" s="137">
        <f>Inputs!L$80</f>
        <v>122.54295007007411</v>
      </c>
      <c r="I38" s="137">
        <f>Inputs!M$80</f>
        <v>124.96041976315415</v>
      </c>
      <c r="J38" s="137">
        <f>Inputs!N$80</f>
        <v>127.16457642850023</v>
      </c>
      <c r="K38" s="137">
        <f>Inputs!O$80</f>
        <v>129.40761185733479</v>
      </c>
      <c r="L38" s="137">
        <f>Inputs!P$80</f>
        <v>131.69021182588875</v>
      </c>
      <c r="M38" s="137">
        <f>Inputs!Q$80</f>
        <v>134.01307420668928</v>
      </c>
      <c r="N38" s="246">
        <f>H38*$F38</f>
        <v>0</v>
      </c>
      <c r="O38" s="246">
        <f>I38*$F38</f>
        <v>0</v>
      </c>
      <c r="P38" s="246">
        <f t="shared" ref="P38:S43" si="12">J38*$F38</f>
        <v>0</v>
      </c>
      <c r="Q38" s="246">
        <f t="shared" si="12"/>
        <v>0</v>
      </c>
      <c r="R38" s="246">
        <f t="shared" si="12"/>
        <v>0</v>
      </c>
      <c r="S38" s="246">
        <f t="shared" si="12"/>
        <v>0</v>
      </c>
    </row>
    <row r="39" spans="1:19">
      <c r="A39" s="92"/>
      <c r="B39" s="183" t="s">
        <v>126</v>
      </c>
      <c r="C39" s="557">
        <v>0.17</v>
      </c>
      <c r="D39" s="189" t="str">
        <f>Inputs!$D$80</f>
        <v>Skilled Electrical Worker BH</v>
      </c>
      <c r="E39" s="183">
        <v>1</v>
      </c>
      <c r="F39" s="179">
        <f t="shared" si="11"/>
        <v>0.17</v>
      </c>
      <c r="G39" s="148"/>
      <c r="H39" s="137">
        <f>Inputs!L$80</f>
        <v>122.54295007007411</v>
      </c>
      <c r="I39" s="137">
        <f>Inputs!M$80</f>
        <v>124.96041976315415</v>
      </c>
      <c r="J39" s="137">
        <f>Inputs!N$80</f>
        <v>127.16457642850023</v>
      </c>
      <c r="K39" s="137">
        <f>Inputs!O$80</f>
        <v>129.40761185733479</v>
      </c>
      <c r="L39" s="137">
        <f>Inputs!P$80</f>
        <v>131.69021182588875</v>
      </c>
      <c r="M39" s="137">
        <f>Inputs!Q$80</f>
        <v>134.01307420668928</v>
      </c>
      <c r="N39" s="246">
        <f t="shared" ref="N39:O43" si="13">H39*$F39</f>
        <v>20.8323015119126</v>
      </c>
      <c r="O39" s="246">
        <f t="shared" si="13"/>
        <v>21.243271359736205</v>
      </c>
      <c r="P39" s="246">
        <f t="shared" si="12"/>
        <v>21.617977992845042</v>
      </c>
      <c r="Q39" s="246">
        <f t="shared" si="12"/>
        <v>21.999294015746916</v>
      </c>
      <c r="R39" s="246">
        <f t="shared" si="12"/>
        <v>22.387336010401089</v>
      </c>
      <c r="S39" s="246">
        <f t="shared" si="12"/>
        <v>22.782222615137179</v>
      </c>
    </row>
    <row r="40" spans="1:19">
      <c r="B40" s="183" t="s">
        <v>127</v>
      </c>
      <c r="C40" s="557">
        <v>0</v>
      </c>
      <c r="D40" s="189" t="str">
        <f>Inputs!$D$80</f>
        <v>Skilled Electrical Worker BH</v>
      </c>
      <c r="E40" s="183">
        <v>1</v>
      </c>
      <c r="F40" s="179">
        <f t="shared" si="11"/>
        <v>0</v>
      </c>
      <c r="G40" s="148"/>
      <c r="H40" s="137">
        <f>Inputs!L$80</f>
        <v>122.54295007007411</v>
      </c>
      <c r="I40" s="137">
        <f>Inputs!M$80</f>
        <v>124.96041976315415</v>
      </c>
      <c r="J40" s="137">
        <f>Inputs!N$80</f>
        <v>127.16457642850023</v>
      </c>
      <c r="K40" s="137">
        <f>Inputs!O$80</f>
        <v>129.40761185733479</v>
      </c>
      <c r="L40" s="137">
        <f>Inputs!P$80</f>
        <v>131.69021182588875</v>
      </c>
      <c r="M40" s="137">
        <f>Inputs!Q$80</f>
        <v>134.01307420668928</v>
      </c>
      <c r="N40" s="246">
        <f t="shared" si="13"/>
        <v>0</v>
      </c>
      <c r="O40" s="246">
        <f t="shared" si="13"/>
        <v>0</v>
      </c>
      <c r="P40" s="246">
        <f t="shared" si="12"/>
        <v>0</v>
      </c>
      <c r="Q40" s="246">
        <f t="shared" si="12"/>
        <v>0</v>
      </c>
      <c r="R40" s="246">
        <f t="shared" si="12"/>
        <v>0</v>
      </c>
      <c r="S40" s="246">
        <f t="shared" si="12"/>
        <v>0</v>
      </c>
    </row>
    <row r="41" spans="1:19">
      <c r="A41" s="92"/>
      <c r="B41" s="132" t="s">
        <v>132</v>
      </c>
      <c r="C41" s="557">
        <v>1.75</v>
      </c>
      <c r="D41" s="189" t="str">
        <f>Inputs!$D$80</f>
        <v>Skilled Electrical Worker BH</v>
      </c>
      <c r="E41" s="183">
        <v>1</v>
      </c>
      <c r="F41" s="179">
        <f t="shared" si="11"/>
        <v>1.75</v>
      </c>
      <c r="G41" s="148"/>
      <c r="H41" s="137">
        <f>Inputs!L$80</f>
        <v>122.54295007007411</v>
      </c>
      <c r="I41" s="137">
        <f>Inputs!M$80</f>
        <v>124.96041976315415</v>
      </c>
      <c r="J41" s="137">
        <f>Inputs!N$80</f>
        <v>127.16457642850023</v>
      </c>
      <c r="K41" s="137">
        <f>Inputs!O$80</f>
        <v>129.40761185733479</v>
      </c>
      <c r="L41" s="137">
        <f>Inputs!P$80</f>
        <v>131.69021182588875</v>
      </c>
      <c r="M41" s="137">
        <f>Inputs!Q$80</f>
        <v>134.01307420668928</v>
      </c>
      <c r="N41" s="246">
        <f t="shared" si="13"/>
        <v>214.4501626226297</v>
      </c>
      <c r="O41" s="246">
        <f t="shared" si="13"/>
        <v>218.68073458551976</v>
      </c>
      <c r="P41" s="246">
        <f t="shared" si="12"/>
        <v>222.53800874987539</v>
      </c>
      <c r="Q41" s="246">
        <f t="shared" si="12"/>
        <v>226.46332075033587</v>
      </c>
      <c r="R41" s="246">
        <f t="shared" si="12"/>
        <v>230.4578706953053</v>
      </c>
      <c r="S41" s="246">
        <f t="shared" si="12"/>
        <v>234.52287986170626</v>
      </c>
    </row>
    <row r="42" spans="1:19">
      <c r="A42" s="92"/>
      <c r="B42" s="183" t="s">
        <v>218</v>
      </c>
      <c r="C42" s="557">
        <v>0.17</v>
      </c>
      <c r="D42" s="189" t="str">
        <f>Inputs!$D$80</f>
        <v>Skilled Electrical Worker BH</v>
      </c>
      <c r="E42" s="183">
        <v>1</v>
      </c>
      <c r="F42" s="179">
        <f t="shared" si="11"/>
        <v>0.17</v>
      </c>
      <c r="G42" s="133"/>
      <c r="H42" s="137">
        <f>Inputs!L$80</f>
        <v>122.54295007007411</v>
      </c>
      <c r="I42" s="137">
        <f>Inputs!M$80</f>
        <v>124.96041976315415</v>
      </c>
      <c r="J42" s="137">
        <f>Inputs!N$80</f>
        <v>127.16457642850023</v>
      </c>
      <c r="K42" s="137">
        <f>Inputs!O$80</f>
        <v>129.40761185733479</v>
      </c>
      <c r="L42" s="137">
        <f>Inputs!P$80</f>
        <v>131.69021182588875</v>
      </c>
      <c r="M42" s="137">
        <f>Inputs!Q$80</f>
        <v>134.01307420668928</v>
      </c>
      <c r="N42" s="246">
        <f t="shared" si="13"/>
        <v>20.8323015119126</v>
      </c>
      <c r="O42" s="246">
        <f t="shared" si="13"/>
        <v>21.243271359736205</v>
      </c>
      <c r="P42" s="246">
        <f t="shared" si="12"/>
        <v>21.617977992845042</v>
      </c>
      <c r="Q42" s="246">
        <f t="shared" si="12"/>
        <v>21.999294015746916</v>
      </c>
      <c r="R42" s="246">
        <f t="shared" si="12"/>
        <v>22.387336010401089</v>
      </c>
      <c r="S42" s="246">
        <f t="shared" si="12"/>
        <v>22.782222615137179</v>
      </c>
    </row>
    <row r="43" spans="1:19">
      <c r="A43" s="92"/>
      <c r="B43" s="183" t="s">
        <v>127</v>
      </c>
      <c r="C43" s="557">
        <v>0</v>
      </c>
      <c r="D43" s="189" t="str">
        <f>Inputs!$D$80</f>
        <v>Skilled Electrical Worker BH</v>
      </c>
      <c r="E43" s="183">
        <v>1</v>
      </c>
      <c r="F43" s="179">
        <f t="shared" si="11"/>
        <v>0</v>
      </c>
      <c r="G43" s="133"/>
      <c r="H43" s="137">
        <f>Inputs!L$80</f>
        <v>122.54295007007411</v>
      </c>
      <c r="I43" s="137">
        <f>Inputs!M$80</f>
        <v>124.96041976315415</v>
      </c>
      <c r="J43" s="137">
        <f>Inputs!N$80</f>
        <v>127.16457642850023</v>
      </c>
      <c r="K43" s="137">
        <f>Inputs!O$80</f>
        <v>129.40761185733479</v>
      </c>
      <c r="L43" s="137">
        <f>Inputs!P$80</f>
        <v>131.69021182588875</v>
      </c>
      <c r="M43" s="137">
        <f>Inputs!Q$80</f>
        <v>134.01307420668928</v>
      </c>
      <c r="N43" s="246">
        <f t="shared" si="13"/>
        <v>0</v>
      </c>
      <c r="O43" s="246">
        <f t="shared" si="13"/>
        <v>0</v>
      </c>
      <c r="P43" s="246">
        <f t="shared" si="12"/>
        <v>0</v>
      </c>
      <c r="Q43" s="246">
        <f t="shared" si="12"/>
        <v>0</v>
      </c>
      <c r="R43" s="246">
        <f t="shared" si="12"/>
        <v>0</v>
      </c>
      <c r="S43" s="246">
        <f t="shared" si="12"/>
        <v>0</v>
      </c>
    </row>
    <row r="44" spans="1:19">
      <c r="A44" s="92"/>
      <c r="B44" s="183"/>
      <c r="C44" s="557"/>
      <c r="D44" s="183"/>
      <c r="E44" s="183"/>
      <c r="F44" s="179"/>
      <c r="G44" s="133"/>
      <c r="H44" s="134"/>
      <c r="I44" s="134"/>
      <c r="J44" s="134"/>
      <c r="K44" s="134"/>
      <c r="L44" s="134"/>
      <c r="M44" s="134"/>
      <c r="N44" s="92"/>
      <c r="O44" s="92"/>
      <c r="P44" s="92"/>
      <c r="Q44" s="92"/>
      <c r="R44" s="92"/>
      <c r="S44" s="92"/>
    </row>
    <row r="45" spans="1:19">
      <c r="A45" s="184">
        <v>3.5</v>
      </c>
      <c r="B45" s="183" t="s">
        <v>209</v>
      </c>
      <c r="C45" s="557">
        <v>0.17</v>
      </c>
      <c r="D45" s="189" t="str">
        <f>Inputs!$D$80</f>
        <v>Skilled Electrical Worker BH</v>
      </c>
      <c r="E45" s="183">
        <v>1</v>
      </c>
      <c r="F45" s="179">
        <f>E45*C45</f>
        <v>0.17</v>
      </c>
      <c r="G45" s="133"/>
      <c r="H45" s="137">
        <f>Inputs!L$80</f>
        <v>122.54295007007411</v>
      </c>
      <c r="I45" s="137">
        <f>Inputs!M$80</f>
        <v>124.96041976315415</v>
      </c>
      <c r="J45" s="137">
        <f>Inputs!N$80</f>
        <v>127.16457642850023</v>
      </c>
      <c r="K45" s="137">
        <f>Inputs!O$80</f>
        <v>129.40761185733479</v>
      </c>
      <c r="L45" s="137">
        <f>Inputs!P$80</f>
        <v>131.69021182588875</v>
      </c>
      <c r="M45" s="137">
        <f>Inputs!Q$80</f>
        <v>134.01307420668928</v>
      </c>
      <c r="N45" s="246">
        <f t="shared" ref="N45:S45" si="14">H45*$F45</f>
        <v>20.8323015119126</v>
      </c>
      <c r="O45" s="246">
        <f t="shared" si="14"/>
        <v>21.243271359736205</v>
      </c>
      <c r="P45" s="246">
        <f t="shared" si="14"/>
        <v>21.617977992845042</v>
      </c>
      <c r="Q45" s="246">
        <f t="shared" si="14"/>
        <v>21.999294015746916</v>
      </c>
      <c r="R45" s="246">
        <f t="shared" si="14"/>
        <v>22.387336010401089</v>
      </c>
      <c r="S45" s="246">
        <f t="shared" si="14"/>
        <v>22.782222615137179</v>
      </c>
    </row>
    <row r="46" spans="1:19">
      <c r="A46" s="184"/>
      <c r="B46" s="183"/>
      <c r="C46" s="128"/>
      <c r="D46" s="183"/>
      <c r="E46" s="183"/>
      <c r="F46" s="179"/>
      <c r="G46" s="105"/>
      <c r="H46" s="134"/>
      <c r="I46" s="134"/>
      <c r="J46" s="134"/>
      <c r="K46" s="134"/>
      <c r="L46" s="134"/>
      <c r="M46" s="134"/>
      <c r="N46" s="92"/>
      <c r="O46" s="92"/>
      <c r="P46" s="92"/>
      <c r="Q46" s="92"/>
      <c r="R46" s="92"/>
      <c r="S46" s="92"/>
    </row>
    <row r="47" spans="1:19">
      <c r="A47" s="190"/>
      <c r="B47" s="185" t="s">
        <v>44</v>
      </c>
      <c r="C47" s="186">
        <f>SUM(C30:C46)</f>
        <v>2.6799999999999997</v>
      </c>
      <c r="D47" s="240"/>
      <c r="E47" s="240"/>
      <c r="F47" s="186">
        <f>SUM(F30:F46)</f>
        <v>2.6799999999999997</v>
      </c>
      <c r="G47" s="247"/>
      <c r="H47" s="249"/>
      <c r="I47" s="249"/>
      <c r="J47" s="249"/>
      <c r="K47" s="249"/>
      <c r="L47" s="249"/>
      <c r="M47" s="249"/>
      <c r="N47" s="249">
        <f t="shared" ref="N47:S47" si="15">SUM(N32:N45)</f>
        <v>328.41510618779864</v>
      </c>
      <c r="O47" s="249">
        <f t="shared" si="15"/>
        <v>334.89392496525306</v>
      </c>
      <c r="P47" s="249">
        <f t="shared" si="15"/>
        <v>340.80106482838062</v>
      </c>
      <c r="Q47" s="249">
        <f t="shared" si="15"/>
        <v>346.81239977765722</v>
      </c>
      <c r="R47" s="249">
        <f t="shared" si="15"/>
        <v>352.92976769338185</v>
      </c>
      <c r="S47" s="249">
        <f t="shared" si="15"/>
        <v>359.15503887392731</v>
      </c>
    </row>
    <row r="48" spans="1:19">
      <c r="A48" s="92"/>
      <c r="B48" s="178" t="s">
        <v>106</v>
      </c>
      <c r="C48" s="128"/>
      <c r="D48" s="183"/>
      <c r="E48" s="183"/>
      <c r="F48" s="179"/>
      <c r="G48" s="133"/>
      <c r="H48" s="134"/>
      <c r="I48" s="134"/>
      <c r="J48" s="134"/>
      <c r="K48" s="134"/>
      <c r="L48" s="134"/>
      <c r="M48" s="134"/>
      <c r="N48" s="92"/>
      <c r="O48" s="92"/>
      <c r="P48" s="92"/>
      <c r="Q48" s="92"/>
      <c r="R48" s="92"/>
      <c r="S48" s="92"/>
    </row>
    <row r="49" spans="1:20">
      <c r="A49" s="92"/>
      <c r="B49" s="183"/>
      <c r="C49" s="128"/>
      <c r="D49" s="183"/>
      <c r="E49" s="183"/>
      <c r="F49" s="179"/>
      <c r="G49" s="133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  <c r="S49" s="246"/>
    </row>
    <row r="50" spans="1:20">
      <c r="A50" s="184">
        <v>4.0999999999999996</v>
      </c>
      <c r="B50" s="183" t="s">
        <v>210</v>
      </c>
      <c r="C50" s="557">
        <v>0.11442307692307692</v>
      </c>
      <c r="D50" s="132" t="str">
        <f>Inputs!$D$82</f>
        <v>Support staff</v>
      </c>
      <c r="E50" s="183">
        <v>1</v>
      </c>
      <c r="F50" s="179">
        <f>E50*C50</f>
        <v>0.11442307692307692</v>
      </c>
      <c r="G50" s="133"/>
      <c r="H50" s="137">
        <f>Inputs!L$82</f>
        <v>68.441017362959727</v>
      </c>
      <c r="I50" s="137">
        <f>Inputs!M$82</f>
        <v>69.791189569063036</v>
      </c>
      <c r="J50" s="137">
        <f>Inputs!N$82</f>
        <v>71.02222509185215</v>
      </c>
      <c r="K50" s="137">
        <f>Inputs!O$82</f>
        <v>72.274974651437702</v>
      </c>
      <c r="L50" s="137">
        <f>Inputs!P$82</f>
        <v>73.549821258208297</v>
      </c>
      <c r="M50" s="137">
        <f>Inputs!Q$82</f>
        <v>74.847154678410959</v>
      </c>
      <c r="N50" s="246">
        <f t="shared" ref="N50:S50" si="16">H50*$F50</f>
        <v>7.8312317944155838</v>
      </c>
      <c r="O50" s="246">
        <f t="shared" si="16"/>
        <v>7.9857226526139433</v>
      </c>
      <c r="P50" s="246">
        <f t="shared" si="16"/>
        <v>8.1265815249330817</v>
      </c>
      <c r="Q50" s="246">
        <f t="shared" si="16"/>
        <v>8.2699249841548905</v>
      </c>
      <c r="R50" s="246">
        <f t="shared" si="16"/>
        <v>8.4157968555065263</v>
      </c>
      <c r="S50" s="246">
        <f t="shared" si="16"/>
        <v>8.5642417372412538</v>
      </c>
    </row>
    <row r="51" spans="1:20">
      <c r="A51" s="184"/>
      <c r="B51" s="183"/>
      <c r="C51" s="558"/>
      <c r="D51" s="183"/>
      <c r="E51" s="183"/>
      <c r="F51" s="179"/>
      <c r="G51" s="105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</row>
    <row r="52" spans="1:20">
      <c r="A52" s="184">
        <v>4.2</v>
      </c>
      <c r="B52" s="183" t="s">
        <v>211</v>
      </c>
      <c r="C52" s="557">
        <v>4.4871794871794865E-2</v>
      </c>
      <c r="D52" s="132" t="str">
        <f>Inputs!$D$82</f>
        <v>Support staff</v>
      </c>
      <c r="E52" s="183">
        <v>1</v>
      </c>
      <c r="F52" s="179">
        <f>E52*C52</f>
        <v>4.4871794871794865E-2</v>
      </c>
      <c r="G52" s="105"/>
      <c r="H52" s="137">
        <f>Inputs!L$82</f>
        <v>68.441017362959727</v>
      </c>
      <c r="I52" s="137">
        <f>Inputs!M$82</f>
        <v>69.791189569063036</v>
      </c>
      <c r="J52" s="137">
        <f>Inputs!N$82</f>
        <v>71.02222509185215</v>
      </c>
      <c r="K52" s="137">
        <f>Inputs!O$82</f>
        <v>72.274974651437702</v>
      </c>
      <c r="L52" s="137">
        <f>Inputs!P$82</f>
        <v>73.549821258208297</v>
      </c>
      <c r="M52" s="137">
        <f>Inputs!Q$82</f>
        <v>74.847154678410959</v>
      </c>
      <c r="N52" s="246">
        <f t="shared" ref="N52:S52" si="17">H52*$F52</f>
        <v>3.0710712919276797</v>
      </c>
      <c r="O52" s="246">
        <f t="shared" si="17"/>
        <v>3.131655942201546</v>
      </c>
      <c r="P52" s="246">
        <f t="shared" si="17"/>
        <v>3.1868947156600318</v>
      </c>
      <c r="Q52" s="246">
        <f t="shared" si="17"/>
        <v>3.2431078369234863</v>
      </c>
      <c r="R52" s="246">
        <f t="shared" si="17"/>
        <v>3.3003124923554998</v>
      </c>
      <c r="S52" s="246">
        <f t="shared" si="17"/>
        <v>3.3585261714671577</v>
      </c>
    </row>
    <row r="53" spans="1:20">
      <c r="A53" s="184"/>
      <c r="B53" s="183"/>
      <c r="C53" s="558"/>
      <c r="D53" s="183"/>
      <c r="E53" s="183"/>
      <c r="F53" s="179"/>
      <c r="G53" s="105"/>
      <c r="H53" s="193"/>
      <c r="I53" s="193"/>
      <c r="J53" s="193"/>
      <c r="K53" s="193"/>
      <c r="L53" s="193"/>
      <c r="M53" s="193"/>
      <c r="N53" s="194"/>
      <c r="O53" s="194"/>
      <c r="P53" s="194"/>
      <c r="Q53" s="194"/>
      <c r="R53" s="194"/>
      <c r="S53" s="194"/>
    </row>
    <row r="54" spans="1:20">
      <c r="A54" s="184">
        <v>4.3</v>
      </c>
      <c r="B54" s="183" t="s">
        <v>212</v>
      </c>
      <c r="C54" s="557">
        <v>4.4871794871794865E-2</v>
      </c>
      <c r="D54" s="132" t="str">
        <f>Inputs!$D$82</f>
        <v>Support staff</v>
      </c>
      <c r="E54" s="183">
        <v>1</v>
      </c>
      <c r="F54" s="179">
        <f>E54*C54</f>
        <v>4.4871794871794865E-2</v>
      </c>
      <c r="G54" s="105"/>
      <c r="H54" s="137">
        <f>Inputs!L$82</f>
        <v>68.441017362959727</v>
      </c>
      <c r="I54" s="137">
        <f>Inputs!M$82</f>
        <v>69.791189569063036</v>
      </c>
      <c r="J54" s="137">
        <f>Inputs!N$82</f>
        <v>71.02222509185215</v>
      </c>
      <c r="K54" s="137">
        <f>Inputs!O$82</f>
        <v>72.274974651437702</v>
      </c>
      <c r="L54" s="137">
        <f>Inputs!P$82</f>
        <v>73.549821258208297</v>
      </c>
      <c r="M54" s="137">
        <f>Inputs!Q$82</f>
        <v>74.847154678410959</v>
      </c>
      <c r="N54" s="246">
        <f t="shared" ref="N54:S54" si="18">H54*$F54</f>
        <v>3.0710712919276797</v>
      </c>
      <c r="O54" s="246">
        <f t="shared" si="18"/>
        <v>3.131655942201546</v>
      </c>
      <c r="P54" s="246">
        <f t="shared" si="18"/>
        <v>3.1868947156600318</v>
      </c>
      <c r="Q54" s="246">
        <f t="shared" si="18"/>
        <v>3.2431078369234863</v>
      </c>
      <c r="R54" s="246">
        <f t="shared" si="18"/>
        <v>3.3003124923554998</v>
      </c>
      <c r="S54" s="246">
        <f t="shared" si="18"/>
        <v>3.3585261714671577</v>
      </c>
    </row>
    <row r="55" spans="1:20">
      <c r="A55" s="184"/>
      <c r="B55" s="183"/>
      <c r="C55" s="558"/>
      <c r="D55" s="183"/>
      <c r="E55" s="183"/>
      <c r="F55" s="179"/>
      <c r="G55" s="105"/>
      <c r="H55" s="151"/>
      <c r="I55" s="151"/>
      <c r="J55" s="151"/>
      <c r="K55" s="151"/>
      <c r="L55" s="151"/>
      <c r="M55" s="151"/>
      <c r="N55" s="151"/>
      <c r="O55" s="99"/>
      <c r="P55" s="99"/>
      <c r="Q55" s="99"/>
      <c r="R55" s="99"/>
      <c r="S55" s="99"/>
    </row>
    <row r="56" spans="1:20">
      <c r="A56" s="184">
        <v>4.4000000000000004</v>
      </c>
      <c r="B56" s="183" t="s">
        <v>129</v>
      </c>
      <c r="C56" s="557">
        <v>0</v>
      </c>
      <c r="D56" s="132" t="str">
        <f>Inputs!$D$82</f>
        <v>Support staff</v>
      </c>
      <c r="E56" s="183">
        <v>1</v>
      </c>
      <c r="F56" s="179">
        <f>E56*C56</f>
        <v>0</v>
      </c>
      <c r="G56" s="105"/>
      <c r="H56" s="137">
        <f>Inputs!L$82</f>
        <v>68.441017362959727</v>
      </c>
      <c r="I56" s="137">
        <f>Inputs!M$82</f>
        <v>69.791189569063036</v>
      </c>
      <c r="J56" s="137">
        <f>Inputs!N$82</f>
        <v>71.02222509185215</v>
      </c>
      <c r="K56" s="137">
        <f>Inputs!O$82</f>
        <v>72.274974651437702</v>
      </c>
      <c r="L56" s="137">
        <f>Inputs!P$82</f>
        <v>73.549821258208297</v>
      </c>
      <c r="M56" s="137">
        <f>Inputs!Q$82</f>
        <v>74.847154678410959</v>
      </c>
      <c r="N56" s="246">
        <f t="shared" ref="N56:S56" si="19">H56*$F56</f>
        <v>0</v>
      </c>
      <c r="O56" s="246">
        <f t="shared" si="19"/>
        <v>0</v>
      </c>
      <c r="P56" s="246">
        <f t="shared" si="19"/>
        <v>0</v>
      </c>
      <c r="Q56" s="246">
        <f t="shared" si="19"/>
        <v>0</v>
      </c>
      <c r="R56" s="246">
        <f t="shared" si="19"/>
        <v>0</v>
      </c>
      <c r="S56" s="246">
        <f t="shared" si="19"/>
        <v>0</v>
      </c>
    </row>
    <row r="57" spans="1:20">
      <c r="A57" s="184"/>
      <c r="B57" s="183"/>
      <c r="C57" s="558"/>
      <c r="D57" s="183"/>
      <c r="E57" s="183"/>
      <c r="F57" s="179"/>
      <c r="G57" s="105"/>
      <c r="H57" s="151"/>
      <c r="I57" s="151"/>
      <c r="J57" s="151"/>
      <c r="K57" s="151"/>
      <c r="L57" s="151"/>
      <c r="M57" s="151"/>
      <c r="N57" s="151"/>
      <c r="O57" s="99"/>
      <c r="P57" s="99"/>
      <c r="Q57" s="99"/>
      <c r="R57" s="99"/>
      <c r="S57" s="99"/>
    </row>
    <row r="58" spans="1:20">
      <c r="A58" s="184"/>
      <c r="B58" s="183"/>
      <c r="C58" s="207"/>
      <c r="D58" s="183"/>
      <c r="E58" s="183"/>
      <c r="F58" s="179"/>
      <c r="H58" s="134"/>
      <c r="I58" s="134"/>
      <c r="J58" s="134"/>
      <c r="K58" s="134"/>
      <c r="L58" s="134"/>
      <c r="M58" s="134"/>
      <c r="N58" s="134"/>
      <c r="O58" s="92"/>
      <c r="P58" s="92"/>
      <c r="Q58" s="92"/>
      <c r="R58" s="92"/>
      <c r="S58" s="92"/>
    </row>
    <row r="59" spans="1:20">
      <c r="A59" s="184"/>
      <c r="B59" s="183"/>
      <c r="C59" s="207"/>
      <c r="D59" s="183"/>
      <c r="E59" s="183"/>
      <c r="F59" s="179"/>
      <c r="H59" s="134"/>
      <c r="I59" s="134"/>
      <c r="J59" s="134"/>
      <c r="K59" s="134"/>
      <c r="L59" s="134"/>
      <c r="M59" s="134"/>
      <c r="N59" s="134"/>
      <c r="O59" s="92"/>
      <c r="P59" s="92"/>
      <c r="Q59" s="92"/>
      <c r="R59" s="92"/>
      <c r="S59" s="92"/>
    </row>
    <row r="60" spans="1:20">
      <c r="A60" s="190"/>
      <c r="B60" s="185" t="s">
        <v>44</v>
      </c>
      <c r="C60" s="186">
        <f>SUM(C48:C59)</f>
        <v>0.20416666666666666</v>
      </c>
      <c r="D60" s="240"/>
      <c r="E60" s="240"/>
      <c r="F60" s="186">
        <f>SUM(F48:F59)</f>
        <v>0.20416666666666666</v>
      </c>
      <c r="G60" s="247"/>
      <c r="H60" s="143"/>
      <c r="I60" s="143"/>
      <c r="J60" s="143"/>
      <c r="K60" s="143"/>
      <c r="L60" s="143"/>
      <c r="M60" s="143"/>
      <c r="N60" s="144">
        <f t="shared" ref="N60:S60" si="20">SUM(N50:N59)</f>
        <v>13.973374378270943</v>
      </c>
      <c r="O60" s="144">
        <f t="shared" si="20"/>
        <v>14.249034537017035</v>
      </c>
      <c r="P60" s="144">
        <f t="shared" si="20"/>
        <v>14.500370956253144</v>
      </c>
      <c r="Q60" s="144">
        <f t="shared" si="20"/>
        <v>14.756140658001861</v>
      </c>
      <c r="R60" s="144">
        <f t="shared" si="20"/>
        <v>15.016421840217527</v>
      </c>
      <c r="S60" s="144">
        <f t="shared" si="20"/>
        <v>15.28129408017557</v>
      </c>
    </row>
    <row r="61" spans="1:20">
      <c r="A61" s="241"/>
      <c r="B61" s="195"/>
      <c r="C61" s="155"/>
      <c r="D61" s="196"/>
      <c r="E61" s="196"/>
      <c r="F61" s="197"/>
      <c r="G61" s="133"/>
      <c r="H61" s="134"/>
      <c r="I61" s="134"/>
      <c r="J61" s="134"/>
      <c r="K61" s="134"/>
      <c r="L61" s="134"/>
      <c r="M61" s="134"/>
      <c r="N61" s="134"/>
      <c r="O61" s="92"/>
      <c r="P61" s="92"/>
      <c r="Q61" s="92"/>
      <c r="R61" s="92"/>
      <c r="S61" s="92"/>
    </row>
    <row r="62" spans="1:20">
      <c r="A62" s="241"/>
      <c r="B62" s="195" t="s">
        <v>130</v>
      </c>
      <c r="C62" s="198">
        <f>C24+C29+C47+C60</f>
        <v>4.046666666666666</v>
      </c>
      <c r="D62" s="90"/>
      <c r="E62" s="90"/>
      <c r="F62" s="198">
        <f>F24+F29+F47+F60</f>
        <v>4.046666666666666</v>
      </c>
      <c r="G62" s="199"/>
      <c r="H62" s="143"/>
      <c r="I62" s="143"/>
      <c r="J62" s="143"/>
      <c r="K62" s="143"/>
      <c r="L62" s="143"/>
      <c r="M62" s="143"/>
      <c r="N62" s="250">
        <f t="shared" ref="N62:S62" si="21">N24+N29+N47+N60</f>
        <v>458.01911838858655</v>
      </c>
      <c r="O62" s="250">
        <f t="shared" si="21"/>
        <v>467.0547041723666</v>
      </c>
      <c r="P62" s="250">
        <f t="shared" si="21"/>
        <v>475.29300667834394</v>
      </c>
      <c r="Q62" s="250">
        <f t="shared" si="21"/>
        <v>483.6766232718868</v>
      </c>
      <c r="R62" s="250">
        <f t="shared" si="21"/>
        <v>492.20811712472016</v>
      </c>
      <c r="S62" s="250">
        <f t="shared" si="21"/>
        <v>500.89009661994123</v>
      </c>
    </row>
    <row r="64" spans="1:20" s="102" customFormat="1">
      <c r="B64" s="5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</row>
    <row r="65" spans="2:20" s="102" customFormat="1">
      <c r="B65" s="54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</row>
    <row r="66" spans="2:20" s="102" customFormat="1">
      <c r="B66" s="54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</row>
    <row r="67" spans="2:20" s="102" customFormat="1">
      <c r="B67" s="154"/>
      <c r="F67" s="159"/>
      <c r="G67" s="105"/>
      <c r="H67" s="106"/>
      <c r="I67" s="160"/>
      <c r="J67" s="160"/>
      <c r="K67" s="160"/>
      <c r="L67" s="160"/>
      <c r="M67" s="160"/>
      <c r="N67" s="275"/>
      <c r="O67" s="275"/>
      <c r="P67" s="275"/>
      <c r="Q67" s="275"/>
      <c r="R67" s="275"/>
      <c r="S67" s="275"/>
    </row>
    <row r="68" spans="2:20">
      <c r="B68" s="385" t="s">
        <v>265</v>
      </c>
      <c r="I68" s="106"/>
      <c r="J68" s="106"/>
      <c r="K68" s="106"/>
      <c r="L68" s="106"/>
      <c r="M68" s="106"/>
      <c r="N68" s="106">
        <f>N62</f>
        <v>458.01911838858655</v>
      </c>
      <c r="O68" s="106">
        <f>O62</f>
        <v>467.0547041723666</v>
      </c>
      <c r="P68" s="106">
        <f t="shared" ref="P68:S68" si="22">P62</f>
        <v>475.29300667834394</v>
      </c>
      <c r="Q68" s="106">
        <f t="shared" si="22"/>
        <v>483.6766232718868</v>
      </c>
      <c r="R68" s="106">
        <f t="shared" si="22"/>
        <v>492.20811712472016</v>
      </c>
      <c r="S68" s="106">
        <f t="shared" si="22"/>
        <v>500.89009661994123</v>
      </c>
    </row>
    <row r="69" spans="2:20">
      <c r="B69" s="385" t="s">
        <v>43</v>
      </c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</row>
    <row r="70" spans="2:20">
      <c r="B70" s="385" t="s">
        <v>268</v>
      </c>
      <c r="I70" s="106"/>
      <c r="J70" s="106"/>
      <c r="K70" s="106"/>
      <c r="L70" s="106"/>
      <c r="M70" s="106"/>
      <c r="O70" s="160"/>
      <c r="P70" s="160"/>
      <c r="Q70" s="160"/>
      <c r="R70" s="160"/>
      <c r="S70" s="160"/>
    </row>
    <row r="71" spans="2:20">
      <c r="B71" s="385" t="s">
        <v>274</v>
      </c>
      <c r="I71" s="106"/>
      <c r="J71" s="106"/>
      <c r="K71" s="106"/>
      <c r="L71" s="106"/>
      <c r="M71" s="106"/>
      <c r="N71" s="106">
        <f>SUM(N72,N68:N70)*(Inputs!$M$27)</f>
        <v>56.633147950511955</v>
      </c>
      <c r="O71" s="106">
        <f>SUM(O72,O68:O70)*(Inputs!$M$27)</f>
        <v>57.750380061504785</v>
      </c>
      <c r="P71" s="106">
        <f>SUM(P72,P68:P70)*(Inputs!$M$27)</f>
        <v>58.769029689763869</v>
      </c>
      <c r="Q71" s="106">
        <f>SUM(Q72,Q68:Q70)*(Inputs!$M$27)</f>
        <v>59.805647114322262</v>
      </c>
      <c r="R71" s="106">
        <f>SUM(R72,R68:R70)*(Inputs!$M$27)</f>
        <v>60.860549266237392</v>
      </c>
      <c r="S71" s="106">
        <f>SUM(S72,S68:S70)*(Inputs!$M$27)</f>
        <v>61.934058666862498</v>
      </c>
    </row>
    <row r="72" spans="2:20">
      <c r="B72" s="385" t="s">
        <v>273</v>
      </c>
      <c r="I72" s="106"/>
      <c r="J72" s="106"/>
      <c r="K72" s="106"/>
      <c r="L72" s="106"/>
      <c r="M72" s="106"/>
      <c r="N72" s="106">
        <f>SUM(N68:N70)*(Inputs!$M$26)</f>
        <v>47.633988312412995</v>
      </c>
      <c r="O72" s="106">
        <f>SUM(O68:O70)*(Inputs!$M$26)</f>
        <v>48.573689233926125</v>
      </c>
      <c r="P72" s="106">
        <f>SUM(P68:P70)*(Inputs!$M$26)</f>
        <v>49.430472694547767</v>
      </c>
      <c r="Q72" s="106">
        <f>SUM(Q68:Q70)*(Inputs!$M$26)</f>
        <v>50.302368820276222</v>
      </c>
      <c r="R72" s="106">
        <f>SUM(R68:R70)*(Inputs!$M$26)</f>
        <v>51.189644180970895</v>
      </c>
      <c r="S72" s="106">
        <f>SUM(S68:S70)*(Inputs!$M$26)</f>
        <v>52.092570048473888</v>
      </c>
    </row>
    <row r="73" spans="2:20">
      <c r="B73" s="998" t="s">
        <v>85</v>
      </c>
      <c r="C73" s="2"/>
      <c r="D73" s="2"/>
      <c r="E73" s="2"/>
      <c r="F73" s="484"/>
      <c r="G73" s="472"/>
      <c r="H73" s="429"/>
      <c r="I73" s="429"/>
      <c r="J73" s="429"/>
      <c r="K73" s="429"/>
      <c r="L73" s="429"/>
      <c r="M73" s="429"/>
      <c r="N73" s="106">
        <f>SUM(N68:N72)*Inputs!$M$28</f>
        <v>39.360037825605808</v>
      </c>
      <c r="O73" s="106">
        <f>SUM(O68:O72)*Inputs!$M$28</f>
        <v>40.136514142745831</v>
      </c>
      <c r="P73" s="106">
        <f>SUM(P68:P72)*Inputs!$M$28</f>
        <v>40.844475634385894</v>
      </c>
      <c r="Q73" s="106">
        <f>SUM(Q68:Q72)*Inputs!$M$28</f>
        <v>41.564924744453975</v>
      </c>
      <c r="R73" s="106">
        <f>SUM(R68:R72)*Inputs!$M$28</f>
        <v>42.298081740034995</v>
      </c>
      <c r="S73" s="106">
        <f>SUM(S68:S72)*Inputs!$M$28</f>
        <v>43.044170773469439</v>
      </c>
    </row>
    <row r="74" spans="2:20">
      <c r="B74" s="998"/>
      <c r="C74" s="2"/>
      <c r="D74" s="2"/>
      <c r="E74" s="2"/>
      <c r="F74" s="484"/>
      <c r="G74" s="472"/>
      <c r="H74" s="429"/>
      <c r="I74" s="429"/>
      <c r="J74" s="429"/>
      <c r="K74" s="429"/>
      <c r="L74" s="429"/>
      <c r="M74" s="429"/>
      <c r="N74" s="655"/>
      <c r="O74" s="655"/>
      <c r="P74" s="655"/>
      <c r="Q74" s="655"/>
      <c r="R74" s="655"/>
      <c r="S74" s="655"/>
    </row>
    <row r="75" spans="2:20">
      <c r="B75" s="479" t="s">
        <v>521</v>
      </c>
      <c r="C75" s="2"/>
      <c r="D75" s="2"/>
      <c r="E75" s="2"/>
      <c r="F75" s="484"/>
      <c r="G75" s="472"/>
      <c r="H75" s="429"/>
      <c r="I75" s="429"/>
      <c r="J75" s="429"/>
      <c r="K75" s="429"/>
      <c r="L75" s="429"/>
      <c r="M75" s="429"/>
      <c r="N75" s="485">
        <f>SUM(N68:N74)</f>
        <v>601.6462924771173</v>
      </c>
      <c r="O75" s="485">
        <f t="shared" ref="O75:S75" si="23">SUM(O68:O74)</f>
        <v>613.51528761054328</v>
      </c>
      <c r="P75" s="485">
        <f t="shared" si="23"/>
        <v>624.33698469704143</v>
      </c>
      <c r="Q75" s="485">
        <f t="shared" si="23"/>
        <v>635.34956395093923</v>
      </c>
      <c r="R75" s="485">
        <f t="shared" si="23"/>
        <v>646.55639231196335</v>
      </c>
      <c r="S75" s="485">
        <f t="shared" si="23"/>
        <v>657.96089610874708</v>
      </c>
    </row>
    <row r="76" spans="2:20">
      <c r="B76" s="999" t="s">
        <v>39</v>
      </c>
      <c r="N76" s="521">
        <f>(N62*(1+Inputs!$M$29))-N75</f>
        <v>0</v>
      </c>
      <c r="O76" s="521">
        <f>(O62*(1+Inputs!$M$29))-O75</f>
        <v>0</v>
      </c>
      <c r="P76" s="521">
        <f>(P62*(1+Inputs!$M$29))-P75</f>
        <v>0</v>
      </c>
      <c r="Q76" s="521">
        <f>(Q62*(1+Inputs!$M$29))-Q75</f>
        <v>0</v>
      </c>
      <c r="R76" s="521">
        <f>(R62*(1+Inputs!$M$29))-R75</f>
        <v>0</v>
      </c>
      <c r="S76" s="521">
        <f>(S62*(1+Inputs!$M$29))-S75</f>
        <v>0</v>
      </c>
    </row>
    <row r="77" spans="2:20">
      <c r="B77" s="1001"/>
    </row>
    <row r="78" spans="2:20">
      <c r="B78" s="1001"/>
    </row>
    <row r="79" spans="2:20">
      <c r="B79" s="1001"/>
    </row>
    <row r="80" spans="2:20">
      <c r="B80" s="1001"/>
    </row>
    <row r="81" spans="2:2">
      <c r="B81" s="1001"/>
    </row>
    <row r="82" spans="2:2">
      <c r="B82" s="1001"/>
    </row>
    <row r="83" spans="2:2">
      <c r="B83" s="1001"/>
    </row>
    <row r="84" spans="2:2">
      <c r="B84" s="1001"/>
    </row>
    <row r="85" spans="2:2">
      <c r="B85" s="1001"/>
    </row>
    <row r="86" spans="2:2">
      <c r="B86" s="1001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54" orientation="landscape" r:id="rId1"/>
  <headerFooter alignWithMargins="0">
    <oddFooter>&amp;C&amp;P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1"/>
    <pageSetUpPr fitToPage="1"/>
  </sheetPr>
  <dimension ref="A1:S80"/>
  <sheetViews>
    <sheetView showGridLines="0" zoomScale="70" zoomScaleNormal="70" workbookViewId="0">
      <pane xSplit="1" ySplit="5" topLeftCell="B6" activePane="bottomRight" state="frozen"/>
      <selection activeCell="H46" sqref="H46"/>
      <selection pane="topRight" activeCell="H46" sqref="H46"/>
      <selection pane="bottomLeft" activeCell="H46" sqref="H46"/>
      <selection pane="bottomRight" activeCell="B6" sqref="B6"/>
    </sheetView>
  </sheetViews>
  <sheetFormatPr defaultRowHeight="12.75" outlineLevelCol="1"/>
  <cols>
    <col min="1" max="1" width="9.140625" style="88"/>
    <col min="2" max="2" width="67" style="88" customWidth="1"/>
    <col min="3" max="3" width="8.42578125" style="88" bestFit="1" customWidth="1"/>
    <col min="4" max="4" width="26.85546875" style="88" bestFit="1" customWidth="1"/>
    <col min="5" max="5" width="6.85546875" style="88" bestFit="1" customWidth="1"/>
    <col min="6" max="6" width="6.85546875" style="160" bestFit="1" customWidth="1"/>
    <col min="7" max="7" width="2" style="160" customWidth="1"/>
    <col min="8" max="8" width="10.42578125" style="106" customWidth="1" outlineLevel="1"/>
    <col min="9" max="9" width="9.140625" style="160" outlineLevel="1"/>
    <col min="10" max="13" width="9.42578125" style="160" customWidth="1" outlineLevel="1"/>
    <col min="14" max="14" width="10" style="160" customWidth="1"/>
    <col min="15" max="20" width="10" style="88" customWidth="1"/>
    <col min="21" max="257" width="9.140625" style="88"/>
    <col min="258" max="258" width="67" style="88" customWidth="1"/>
    <col min="259" max="259" width="8.42578125" style="88" bestFit="1" customWidth="1"/>
    <col min="260" max="260" width="12.140625" style="88" bestFit="1" customWidth="1"/>
    <col min="261" max="262" width="6.85546875" style="88" bestFit="1" customWidth="1"/>
    <col min="263" max="263" width="2" style="88" customWidth="1"/>
    <col min="264" max="264" width="10.42578125" style="88" customWidth="1"/>
    <col min="265" max="265" width="9.140625" style="88"/>
    <col min="266" max="269" width="9.42578125" style="88" customWidth="1"/>
    <col min="270" max="276" width="10" style="88" customWidth="1"/>
    <col min="277" max="513" width="9.140625" style="88"/>
    <col min="514" max="514" width="67" style="88" customWidth="1"/>
    <col min="515" max="515" width="8.42578125" style="88" bestFit="1" customWidth="1"/>
    <col min="516" max="516" width="12.140625" style="88" bestFit="1" customWidth="1"/>
    <col min="517" max="518" width="6.85546875" style="88" bestFit="1" customWidth="1"/>
    <col min="519" max="519" width="2" style="88" customWidth="1"/>
    <col min="520" max="520" width="10.42578125" style="88" customWidth="1"/>
    <col min="521" max="521" width="9.140625" style="88"/>
    <col min="522" max="525" width="9.42578125" style="88" customWidth="1"/>
    <col min="526" max="532" width="10" style="88" customWidth="1"/>
    <col min="533" max="769" width="9.140625" style="88"/>
    <col min="770" max="770" width="67" style="88" customWidth="1"/>
    <col min="771" max="771" width="8.42578125" style="88" bestFit="1" customWidth="1"/>
    <col min="772" max="772" width="12.140625" style="88" bestFit="1" customWidth="1"/>
    <col min="773" max="774" width="6.85546875" style="88" bestFit="1" customWidth="1"/>
    <col min="775" max="775" width="2" style="88" customWidth="1"/>
    <col min="776" max="776" width="10.42578125" style="88" customWidth="1"/>
    <col min="777" max="777" width="9.140625" style="88"/>
    <col min="778" max="781" width="9.42578125" style="88" customWidth="1"/>
    <col min="782" max="788" width="10" style="88" customWidth="1"/>
    <col min="789" max="1025" width="9.140625" style="88"/>
    <col min="1026" max="1026" width="67" style="88" customWidth="1"/>
    <col min="1027" max="1027" width="8.42578125" style="88" bestFit="1" customWidth="1"/>
    <col min="1028" max="1028" width="12.140625" style="88" bestFit="1" customWidth="1"/>
    <col min="1029" max="1030" width="6.85546875" style="88" bestFit="1" customWidth="1"/>
    <col min="1031" max="1031" width="2" style="88" customWidth="1"/>
    <col min="1032" max="1032" width="10.42578125" style="88" customWidth="1"/>
    <col min="1033" max="1033" width="9.140625" style="88"/>
    <col min="1034" max="1037" width="9.42578125" style="88" customWidth="1"/>
    <col min="1038" max="1044" width="10" style="88" customWidth="1"/>
    <col min="1045" max="1281" width="9.140625" style="88"/>
    <col min="1282" max="1282" width="67" style="88" customWidth="1"/>
    <col min="1283" max="1283" width="8.42578125" style="88" bestFit="1" customWidth="1"/>
    <col min="1284" max="1284" width="12.140625" style="88" bestFit="1" customWidth="1"/>
    <col min="1285" max="1286" width="6.85546875" style="88" bestFit="1" customWidth="1"/>
    <col min="1287" max="1287" width="2" style="88" customWidth="1"/>
    <col min="1288" max="1288" width="10.42578125" style="88" customWidth="1"/>
    <col min="1289" max="1289" width="9.140625" style="88"/>
    <col min="1290" max="1293" width="9.42578125" style="88" customWidth="1"/>
    <col min="1294" max="1300" width="10" style="88" customWidth="1"/>
    <col min="1301" max="1537" width="9.140625" style="88"/>
    <col min="1538" max="1538" width="67" style="88" customWidth="1"/>
    <col min="1539" max="1539" width="8.42578125" style="88" bestFit="1" customWidth="1"/>
    <col min="1540" max="1540" width="12.140625" style="88" bestFit="1" customWidth="1"/>
    <col min="1541" max="1542" width="6.85546875" style="88" bestFit="1" customWidth="1"/>
    <col min="1543" max="1543" width="2" style="88" customWidth="1"/>
    <col min="1544" max="1544" width="10.42578125" style="88" customWidth="1"/>
    <col min="1545" max="1545" width="9.140625" style="88"/>
    <col min="1546" max="1549" width="9.42578125" style="88" customWidth="1"/>
    <col min="1550" max="1556" width="10" style="88" customWidth="1"/>
    <col min="1557" max="1793" width="9.140625" style="88"/>
    <col min="1794" max="1794" width="67" style="88" customWidth="1"/>
    <col min="1795" max="1795" width="8.42578125" style="88" bestFit="1" customWidth="1"/>
    <col min="1796" max="1796" width="12.140625" style="88" bestFit="1" customWidth="1"/>
    <col min="1797" max="1798" width="6.85546875" style="88" bestFit="1" customWidth="1"/>
    <col min="1799" max="1799" width="2" style="88" customWidth="1"/>
    <col min="1800" max="1800" width="10.42578125" style="88" customWidth="1"/>
    <col min="1801" max="1801" width="9.140625" style="88"/>
    <col min="1802" max="1805" width="9.42578125" style="88" customWidth="1"/>
    <col min="1806" max="1812" width="10" style="88" customWidth="1"/>
    <col min="1813" max="2049" width="9.140625" style="88"/>
    <col min="2050" max="2050" width="67" style="88" customWidth="1"/>
    <col min="2051" max="2051" width="8.42578125" style="88" bestFit="1" customWidth="1"/>
    <col min="2052" max="2052" width="12.140625" style="88" bestFit="1" customWidth="1"/>
    <col min="2053" max="2054" width="6.85546875" style="88" bestFit="1" customWidth="1"/>
    <col min="2055" max="2055" width="2" style="88" customWidth="1"/>
    <col min="2056" max="2056" width="10.42578125" style="88" customWidth="1"/>
    <col min="2057" max="2057" width="9.140625" style="88"/>
    <col min="2058" max="2061" width="9.42578125" style="88" customWidth="1"/>
    <col min="2062" max="2068" width="10" style="88" customWidth="1"/>
    <col min="2069" max="2305" width="9.140625" style="88"/>
    <col min="2306" max="2306" width="67" style="88" customWidth="1"/>
    <col min="2307" max="2307" width="8.42578125" style="88" bestFit="1" customWidth="1"/>
    <col min="2308" max="2308" width="12.140625" style="88" bestFit="1" customWidth="1"/>
    <col min="2309" max="2310" width="6.85546875" style="88" bestFit="1" customWidth="1"/>
    <col min="2311" max="2311" width="2" style="88" customWidth="1"/>
    <col min="2312" max="2312" width="10.42578125" style="88" customWidth="1"/>
    <col min="2313" max="2313" width="9.140625" style="88"/>
    <col min="2314" max="2317" width="9.42578125" style="88" customWidth="1"/>
    <col min="2318" max="2324" width="10" style="88" customWidth="1"/>
    <col min="2325" max="2561" width="9.140625" style="88"/>
    <col min="2562" max="2562" width="67" style="88" customWidth="1"/>
    <col min="2563" max="2563" width="8.42578125" style="88" bestFit="1" customWidth="1"/>
    <col min="2564" max="2564" width="12.140625" style="88" bestFit="1" customWidth="1"/>
    <col min="2565" max="2566" width="6.85546875" style="88" bestFit="1" customWidth="1"/>
    <col min="2567" max="2567" width="2" style="88" customWidth="1"/>
    <col min="2568" max="2568" width="10.42578125" style="88" customWidth="1"/>
    <col min="2569" max="2569" width="9.140625" style="88"/>
    <col min="2570" max="2573" width="9.42578125" style="88" customWidth="1"/>
    <col min="2574" max="2580" width="10" style="88" customWidth="1"/>
    <col min="2581" max="2817" width="9.140625" style="88"/>
    <col min="2818" max="2818" width="67" style="88" customWidth="1"/>
    <col min="2819" max="2819" width="8.42578125" style="88" bestFit="1" customWidth="1"/>
    <col min="2820" max="2820" width="12.140625" style="88" bestFit="1" customWidth="1"/>
    <col min="2821" max="2822" width="6.85546875" style="88" bestFit="1" customWidth="1"/>
    <col min="2823" max="2823" width="2" style="88" customWidth="1"/>
    <col min="2824" max="2824" width="10.42578125" style="88" customWidth="1"/>
    <col min="2825" max="2825" width="9.140625" style="88"/>
    <col min="2826" max="2829" width="9.42578125" style="88" customWidth="1"/>
    <col min="2830" max="2836" width="10" style="88" customWidth="1"/>
    <col min="2837" max="3073" width="9.140625" style="88"/>
    <col min="3074" max="3074" width="67" style="88" customWidth="1"/>
    <col min="3075" max="3075" width="8.42578125" style="88" bestFit="1" customWidth="1"/>
    <col min="3076" max="3076" width="12.140625" style="88" bestFit="1" customWidth="1"/>
    <col min="3077" max="3078" width="6.85546875" style="88" bestFit="1" customWidth="1"/>
    <col min="3079" max="3079" width="2" style="88" customWidth="1"/>
    <col min="3080" max="3080" width="10.42578125" style="88" customWidth="1"/>
    <col min="3081" max="3081" width="9.140625" style="88"/>
    <col min="3082" max="3085" width="9.42578125" style="88" customWidth="1"/>
    <col min="3086" max="3092" width="10" style="88" customWidth="1"/>
    <col min="3093" max="3329" width="9.140625" style="88"/>
    <col min="3330" max="3330" width="67" style="88" customWidth="1"/>
    <col min="3331" max="3331" width="8.42578125" style="88" bestFit="1" customWidth="1"/>
    <col min="3332" max="3332" width="12.140625" style="88" bestFit="1" customWidth="1"/>
    <col min="3333" max="3334" width="6.85546875" style="88" bestFit="1" customWidth="1"/>
    <col min="3335" max="3335" width="2" style="88" customWidth="1"/>
    <col min="3336" max="3336" width="10.42578125" style="88" customWidth="1"/>
    <col min="3337" max="3337" width="9.140625" style="88"/>
    <col min="3338" max="3341" width="9.42578125" style="88" customWidth="1"/>
    <col min="3342" max="3348" width="10" style="88" customWidth="1"/>
    <col min="3349" max="3585" width="9.140625" style="88"/>
    <col min="3586" max="3586" width="67" style="88" customWidth="1"/>
    <col min="3587" max="3587" width="8.42578125" style="88" bestFit="1" customWidth="1"/>
    <col min="3588" max="3588" width="12.140625" style="88" bestFit="1" customWidth="1"/>
    <col min="3589" max="3590" width="6.85546875" style="88" bestFit="1" customWidth="1"/>
    <col min="3591" max="3591" width="2" style="88" customWidth="1"/>
    <col min="3592" max="3592" width="10.42578125" style="88" customWidth="1"/>
    <col min="3593" max="3593" width="9.140625" style="88"/>
    <col min="3594" max="3597" width="9.42578125" style="88" customWidth="1"/>
    <col min="3598" max="3604" width="10" style="88" customWidth="1"/>
    <col min="3605" max="3841" width="9.140625" style="88"/>
    <col min="3842" max="3842" width="67" style="88" customWidth="1"/>
    <col min="3843" max="3843" width="8.42578125" style="88" bestFit="1" customWidth="1"/>
    <col min="3844" max="3844" width="12.140625" style="88" bestFit="1" customWidth="1"/>
    <col min="3845" max="3846" width="6.85546875" style="88" bestFit="1" customWidth="1"/>
    <col min="3847" max="3847" width="2" style="88" customWidth="1"/>
    <col min="3848" max="3848" width="10.42578125" style="88" customWidth="1"/>
    <col min="3849" max="3849" width="9.140625" style="88"/>
    <col min="3850" max="3853" width="9.42578125" style="88" customWidth="1"/>
    <col min="3854" max="3860" width="10" style="88" customWidth="1"/>
    <col min="3861" max="4097" width="9.140625" style="88"/>
    <col min="4098" max="4098" width="67" style="88" customWidth="1"/>
    <col min="4099" max="4099" width="8.42578125" style="88" bestFit="1" customWidth="1"/>
    <col min="4100" max="4100" width="12.140625" style="88" bestFit="1" customWidth="1"/>
    <col min="4101" max="4102" width="6.85546875" style="88" bestFit="1" customWidth="1"/>
    <col min="4103" max="4103" width="2" style="88" customWidth="1"/>
    <col min="4104" max="4104" width="10.42578125" style="88" customWidth="1"/>
    <col min="4105" max="4105" width="9.140625" style="88"/>
    <col min="4106" max="4109" width="9.42578125" style="88" customWidth="1"/>
    <col min="4110" max="4116" width="10" style="88" customWidth="1"/>
    <col min="4117" max="4353" width="9.140625" style="88"/>
    <col min="4354" max="4354" width="67" style="88" customWidth="1"/>
    <col min="4355" max="4355" width="8.42578125" style="88" bestFit="1" customWidth="1"/>
    <col min="4356" max="4356" width="12.140625" style="88" bestFit="1" customWidth="1"/>
    <col min="4357" max="4358" width="6.85546875" style="88" bestFit="1" customWidth="1"/>
    <col min="4359" max="4359" width="2" style="88" customWidth="1"/>
    <col min="4360" max="4360" width="10.42578125" style="88" customWidth="1"/>
    <col min="4361" max="4361" width="9.140625" style="88"/>
    <col min="4362" max="4365" width="9.42578125" style="88" customWidth="1"/>
    <col min="4366" max="4372" width="10" style="88" customWidth="1"/>
    <col min="4373" max="4609" width="9.140625" style="88"/>
    <col min="4610" max="4610" width="67" style="88" customWidth="1"/>
    <col min="4611" max="4611" width="8.42578125" style="88" bestFit="1" customWidth="1"/>
    <col min="4612" max="4612" width="12.140625" style="88" bestFit="1" customWidth="1"/>
    <col min="4613" max="4614" width="6.85546875" style="88" bestFit="1" customWidth="1"/>
    <col min="4615" max="4615" width="2" style="88" customWidth="1"/>
    <col min="4616" max="4616" width="10.42578125" style="88" customWidth="1"/>
    <col min="4617" max="4617" width="9.140625" style="88"/>
    <col min="4618" max="4621" width="9.42578125" style="88" customWidth="1"/>
    <col min="4622" max="4628" width="10" style="88" customWidth="1"/>
    <col min="4629" max="4865" width="9.140625" style="88"/>
    <col min="4866" max="4866" width="67" style="88" customWidth="1"/>
    <col min="4867" max="4867" width="8.42578125" style="88" bestFit="1" customWidth="1"/>
    <col min="4868" max="4868" width="12.140625" style="88" bestFit="1" customWidth="1"/>
    <col min="4869" max="4870" width="6.85546875" style="88" bestFit="1" customWidth="1"/>
    <col min="4871" max="4871" width="2" style="88" customWidth="1"/>
    <col min="4872" max="4872" width="10.42578125" style="88" customWidth="1"/>
    <col min="4873" max="4873" width="9.140625" style="88"/>
    <col min="4874" max="4877" width="9.42578125" style="88" customWidth="1"/>
    <col min="4878" max="4884" width="10" style="88" customWidth="1"/>
    <col min="4885" max="5121" width="9.140625" style="88"/>
    <col min="5122" max="5122" width="67" style="88" customWidth="1"/>
    <col min="5123" max="5123" width="8.42578125" style="88" bestFit="1" customWidth="1"/>
    <col min="5124" max="5124" width="12.140625" style="88" bestFit="1" customWidth="1"/>
    <col min="5125" max="5126" width="6.85546875" style="88" bestFit="1" customWidth="1"/>
    <col min="5127" max="5127" width="2" style="88" customWidth="1"/>
    <col min="5128" max="5128" width="10.42578125" style="88" customWidth="1"/>
    <col min="5129" max="5129" width="9.140625" style="88"/>
    <col min="5130" max="5133" width="9.42578125" style="88" customWidth="1"/>
    <col min="5134" max="5140" width="10" style="88" customWidth="1"/>
    <col min="5141" max="5377" width="9.140625" style="88"/>
    <col min="5378" max="5378" width="67" style="88" customWidth="1"/>
    <col min="5379" max="5379" width="8.42578125" style="88" bestFit="1" customWidth="1"/>
    <col min="5380" max="5380" width="12.140625" style="88" bestFit="1" customWidth="1"/>
    <col min="5381" max="5382" width="6.85546875" style="88" bestFit="1" customWidth="1"/>
    <col min="5383" max="5383" width="2" style="88" customWidth="1"/>
    <col min="5384" max="5384" width="10.42578125" style="88" customWidth="1"/>
    <col min="5385" max="5385" width="9.140625" style="88"/>
    <col min="5386" max="5389" width="9.42578125" style="88" customWidth="1"/>
    <col min="5390" max="5396" width="10" style="88" customWidth="1"/>
    <col min="5397" max="5633" width="9.140625" style="88"/>
    <col min="5634" max="5634" width="67" style="88" customWidth="1"/>
    <col min="5635" max="5635" width="8.42578125" style="88" bestFit="1" customWidth="1"/>
    <col min="5636" max="5636" width="12.140625" style="88" bestFit="1" customWidth="1"/>
    <col min="5637" max="5638" width="6.85546875" style="88" bestFit="1" customWidth="1"/>
    <col min="5639" max="5639" width="2" style="88" customWidth="1"/>
    <col min="5640" max="5640" width="10.42578125" style="88" customWidth="1"/>
    <col min="5641" max="5641" width="9.140625" style="88"/>
    <col min="5642" max="5645" width="9.42578125" style="88" customWidth="1"/>
    <col min="5646" max="5652" width="10" style="88" customWidth="1"/>
    <col min="5653" max="5889" width="9.140625" style="88"/>
    <col min="5890" max="5890" width="67" style="88" customWidth="1"/>
    <col min="5891" max="5891" width="8.42578125" style="88" bestFit="1" customWidth="1"/>
    <col min="5892" max="5892" width="12.140625" style="88" bestFit="1" customWidth="1"/>
    <col min="5893" max="5894" width="6.85546875" style="88" bestFit="1" customWidth="1"/>
    <col min="5895" max="5895" width="2" style="88" customWidth="1"/>
    <col min="5896" max="5896" width="10.42578125" style="88" customWidth="1"/>
    <col min="5897" max="5897" width="9.140625" style="88"/>
    <col min="5898" max="5901" width="9.42578125" style="88" customWidth="1"/>
    <col min="5902" max="5908" width="10" style="88" customWidth="1"/>
    <col min="5909" max="6145" width="9.140625" style="88"/>
    <col min="6146" max="6146" width="67" style="88" customWidth="1"/>
    <col min="6147" max="6147" width="8.42578125" style="88" bestFit="1" customWidth="1"/>
    <col min="6148" max="6148" width="12.140625" style="88" bestFit="1" customWidth="1"/>
    <col min="6149" max="6150" width="6.85546875" style="88" bestFit="1" customWidth="1"/>
    <col min="6151" max="6151" width="2" style="88" customWidth="1"/>
    <col min="6152" max="6152" width="10.42578125" style="88" customWidth="1"/>
    <col min="6153" max="6153" width="9.140625" style="88"/>
    <col min="6154" max="6157" width="9.42578125" style="88" customWidth="1"/>
    <col min="6158" max="6164" width="10" style="88" customWidth="1"/>
    <col min="6165" max="6401" width="9.140625" style="88"/>
    <col min="6402" max="6402" width="67" style="88" customWidth="1"/>
    <col min="6403" max="6403" width="8.42578125" style="88" bestFit="1" customWidth="1"/>
    <col min="6404" max="6404" width="12.140625" style="88" bestFit="1" customWidth="1"/>
    <col min="6405" max="6406" width="6.85546875" style="88" bestFit="1" customWidth="1"/>
    <col min="6407" max="6407" width="2" style="88" customWidth="1"/>
    <col min="6408" max="6408" width="10.42578125" style="88" customWidth="1"/>
    <col min="6409" max="6409" width="9.140625" style="88"/>
    <col min="6410" max="6413" width="9.42578125" style="88" customWidth="1"/>
    <col min="6414" max="6420" width="10" style="88" customWidth="1"/>
    <col min="6421" max="6657" width="9.140625" style="88"/>
    <col min="6658" max="6658" width="67" style="88" customWidth="1"/>
    <col min="6659" max="6659" width="8.42578125" style="88" bestFit="1" customWidth="1"/>
    <col min="6660" max="6660" width="12.140625" style="88" bestFit="1" customWidth="1"/>
    <col min="6661" max="6662" width="6.85546875" style="88" bestFit="1" customWidth="1"/>
    <col min="6663" max="6663" width="2" style="88" customWidth="1"/>
    <col min="6664" max="6664" width="10.42578125" style="88" customWidth="1"/>
    <col min="6665" max="6665" width="9.140625" style="88"/>
    <col min="6666" max="6669" width="9.42578125" style="88" customWidth="1"/>
    <col min="6670" max="6676" width="10" style="88" customWidth="1"/>
    <col min="6677" max="6913" width="9.140625" style="88"/>
    <col min="6914" max="6914" width="67" style="88" customWidth="1"/>
    <col min="6915" max="6915" width="8.42578125" style="88" bestFit="1" customWidth="1"/>
    <col min="6916" max="6916" width="12.140625" style="88" bestFit="1" customWidth="1"/>
    <col min="6917" max="6918" width="6.85546875" style="88" bestFit="1" customWidth="1"/>
    <col min="6919" max="6919" width="2" style="88" customWidth="1"/>
    <col min="6920" max="6920" width="10.42578125" style="88" customWidth="1"/>
    <col min="6921" max="6921" width="9.140625" style="88"/>
    <col min="6922" max="6925" width="9.42578125" style="88" customWidth="1"/>
    <col min="6926" max="6932" width="10" style="88" customWidth="1"/>
    <col min="6933" max="7169" width="9.140625" style="88"/>
    <col min="7170" max="7170" width="67" style="88" customWidth="1"/>
    <col min="7171" max="7171" width="8.42578125" style="88" bestFit="1" customWidth="1"/>
    <col min="7172" max="7172" width="12.140625" style="88" bestFit="1" customWidth="1"/>
    <col min="7173" max="7174" width="6.85546875" style="88" bestFit="1" customWidth="1"/>
    <col min="7175" max="7175" width="2" style="88" customWidth="1"/>
    <col min="7176" max="7176" width="10.42578125" style="88" customWidth="1"/>
    <col min="7177" max="7177" width="9.140625" style="88"/>
    <col min="7178" max="7181" width="9.42578125" style="88" customWidth="1"/>
    <col min="7182" max="7188" width="10" style="88" customWidth="1"/>
    <col min="7189" max="7425" width="9.140625" style="88"/>
    <col min="7426" max="7426" width="67" style="88" customWidth="1"/>
    <col min="7427" max="7427" width="8.42578125" style="88" bestFit="1" customWidth="1"/>
    <col min="7428" max="7428" width="12.140625" style="88" bestFit="1" customWidth="1"/>
    <col min="7429" max="7430" width="6.85546875" style="88" bestFit="1" customWidth="1"/>
    <col min="7431" max="7431" width="2" style="88" customWidth="1"/>
    <col min="7432" max="7432" width="10.42578125" style="88" customWidth="1"/>
    <col min="7433" max="7433" width="9.140625" style="88"/>
    <col min="7434" max="7437" width="9.42578125" style="88" customWidth="1"/>
    <col min="7438" max="7444" width="10" style="88" customWidth="1"/>
    <col min="7445" max="7681" width="9.140625" style="88"/>
    <col min="7682" max="7682" width="67" style="88" customWidth="1"/>
    <col min="7683" max="7683" width="8.42578125" style="88" bestFit="1" customWidth="1"/>
    <col min="7684" max="7684" width="12.140625" style="88" bestFit="1" customWidth="1"/>
    <col min="7685" max="7686" width="6.85546875" style="88" bestFit="1" customWidth="1"/>
    <col min="7687" max="7687" width="2" style="88" customWidth="1"/>
    <col min="7688" max="7688" width="10.42578125" style="88" customWidth="1"/>
    <col min="7689" max="7689" width="9.140625" style="88"/>
    <col min="7690" max="7693" width="9.42578125" style="88" customWidth="1"/>
    <col min="7694" max="7700" width="10" style="88" customWidth="1"/>
    <col min="7701" max="7937" width="9.140625" style="88"/>
    <col min="7938" max="7938" width="67" style="88" customWidth="1"/>
    <col min="7939" max="7939" width="8.42578125" style="88" bestFit="1" customWidth="1"/>
    <col min="7940" max="7940" width="12.140625" style="88" bestFit="1" customWidth="1"/>
    <col min="7941" max="7942" width="6.85546875" style="88" bestFit="1" customWidth="1"/>
    <col min="7943" max="7943" width="2" style="88" customWidth="1"/>
    <col min="7944" max="7944" width="10.42578125" style="88" customWidth="1"/>
    <col min="7945" max="7945" width="9.140625" style="88"/>
    <col min="7946" max="7949" width="9.42578125" style="88" customWidth="1"/>
    <col min="7950" max="7956" width="10" style="88" customWidth="1"/>
    <col min="7957" max="8193" width="9.140625" style="88"/>
    <col min="8194" max="8194" width="67" style="88" customWidth="1"/>
    <col min="8195" max="8195" width="8.42578125" style="88" bestFit="1" customWidth="1"/>
    <col min="8196" max="8196" width="12.140625" style="88" bestFit="1" customWidth="1"/>
    <col min="8197" max="8198" width="6.85546875" style="88" bestFit="1" customWidth="1"/>
    <col min="8199" max="8199" width="2" style="88" customWidth="1"/>
    <col min="8200" max="8200" width="10.42578125" style="88" customWidth="1"/>
    <col min="8201" max="8201" width="9.140625" style="88"/>
    <col min="8202" max="8205" width="9.42578125" style="88" customWidth="1"/>
    <col min="8206" max="8212" width="10" style="88" customWidth="1"/>
    <col min="8213" max="8449" width="9.140625" style="88"/>
    <col min="8450" max="8450" width="67" style="88" customWidth="1"/>
    <col min="8451" max="8451" width="8.42578125" style="88" bestFit="1" customWidth="1"/>
    <col min="8452" max="8452" width="12.140625" style="88" bestFit="1" customWidth="1"/>
    <col min="8453" max="8454" width="6.85546875" style="88" bestFit="1" customWidth="1"/>
    <col min="8455" max="8455" width="2" style="88" customWidth="1"/>
    <col min="8456" max="8456" width="10.42578125" style="88" customWidth="1"/>
    <col min="8457" max="8457" width="9.140625" style="88"/>
    <col min="8458" max="8461" width="9.42578125" style="88" customWidth="1"/>
    <col min="8462" max="8468" width="10" style="88" customWidth="1"/>
    <col min="8469" max="8705" width="9.140625" style="88"/>
    <col min="8706" max="8706" width="67" style="88" customWidth="1"/>
    <col min="8707" max="8707" width="8.42578125" style="88" bestFit="1" customWidth="1"/>
    <col min="8708" max="8708" width="12.140625" style="88" bestFit="1" customWidth="1"/>
    <col min="8709" max="8710" width="6.85546875" style="88" bestFit="1" customWidth="1"/>
    <col min="8711" max="8711" width="2" style="88" customWidth="1"/>
    <col min="8712" max="8712" width="10.42578125" style="88" customWidth="1"/>
    <col min="8713" max="8713" width="9.140625" style="88"/>
    <col min="8714" max="8717" width="9.42578125" style="88" customWidth="1"/>
    <col min="8718" max="8724" width="10" style="88" customWidth="1"/>
    <col min="8725" max="8961" width="9.140625" style="88"/>
    <col min="8962" max="8962" width="67" style="88" customWidth="1"/>
    <col min="8963" max="8963" width="8.42578125" style="88" bestFit="1" customWidth="1"/>
    <col min="8964" max="8964" width="12.140625" style="88" bestFit="1" customWidth="1"/>
    <col min="8965" max="8966" width="6.85546875" style="88" bestFit="1" customWidth="1"/>
    <col min="8967" max="8967" width="2" style="88" customWidth="1"/>
    <col min="8968" max="8968" width="10.42578125" style="88" customWidth="1"/>
    <col min="8969" max="8969" width="9.140625" style="88"/>
    <col min="8970" max="8973" width="9.42578125" style="88" customWidth="1"/>
    <col min="8974" max="8980" width="10" style="88" customWidth="1"/>
    <col min="8981" max="9217" width="9.140625" style="88"/>
    <col min="9218" max="9218" width="67" style="88" customWidth="1"/>
    <col min="9219" max="9219" width="8.42578125" style="88" bestFit="1" customWidth="1"/>
    <col min="9220" max="9220" width="12.140625" style="88" bestFit="1" customWidth="1"/>
    <col min="9221" max="9222" width="6.85546875" style="88" bestFit="1" customWidth="1"/>
    <col min="9223" max="9223" width="2" style="88" customWidth="1"/>
    <col min="9224" max="9224" width="10.42578125" style="88" customWidth="1"/>
    <col min="9225" max="9225" width="9.140625" style="88"/>
    <col min="9226" max="9229" width="9.42578125" style="88" customWidth="1"/>
    <col min="9230" max="9236" width="10" style="88" customWidth="1"/>
    <col min="9237" max="9473" width="9.140625" style="88"/>
    <col min="9474" max="9474" width="67" style="88" customWidth="1"/>
    <col min="9475" max="9475" width="8.42578125" style="88" bestFit="1" customWidth="1"/>
    <col min="9476" max="9476" width="12.140625" style="88" bestFit="1" customWidth="1"/>
    <col min="9477" max="9478" width="6.85546875" style="88" bestFit="1" customWidth="1"/>
    <col min="9479" max="9479" width="2" style="88" customWidth="1"/>
    <col min="9480" max="9480" width="10.42578125" style="88" customWidth="1"/>
    <col min="9481" max="9481" width="9.140625" style="88"/>
    <col min="9482" max="9485" width="9.42578125" style="88" customWidth="1"/>
    <col min="9486" max="9492" width="10" style="88" customWidth="1"/>
    <col min="9493" max="9729" width="9.140625" style="88"/>
    <col min="9730" max="9730" width="67" style="88" customWidth="1"/>
    <col min="9731" max="9731" width="8.42578125" style="88" bestFit="1" customWidth="1"/>
    <col min="9732" max="9732" width="12.140625" style="88" bestFit="1" customWidth="1"/>
    <col min="9733" max="9734" width="6.85546875" style="88" bestFit="1" customWidth="1"/>
    <col min="9735" max="9735" width="2" style="88" customWidth="1"/>
    <col min="9736" max="9736" width="10.42578125" style="88" customWidth="1"/>
    <col min="9737" max="9737" width="9.140625" style="88"/>
    <col min="9738" max="9741" width="9.42578125" style="88" customWidth="1"/>
    <col min="9742" max="9748" width="10" style="88" customWidth="1"/>
    <col min="9749" max="9985" width="9.140625" style="88"/>
    <col min="9986" max="9986" width="67" style="88" customWidth="1"/>
    <col min="9987" max="9987" width="8.42578125" style="88" bestFit="1" customWidth="1"/>
    <col min="9988" max="9988" width="12.140625" style="88" bestFit="1" customWidth="1"/>
    <col min="9989" max="9990" width="6.85546875" style="88" bestFit="1" customWidth="1"/>
    <col min="9991" max="9991" width="2" style="88" customWidth="1"/>
    <col min="9992" max="9992" width="10.42578125" style="88" customWidth="1"/>
    <col min="9993" max="9993" width="9.140625" style="88"/>
    <col min="9994" max="9997" width="9.42578125" style="88" customWidth="1"/>
    <col min="9998" max="10004" width="10" style="88" customWidth="1"/>
    <col min="10005" max="10241" width="9.140625" style="88"/>
    <col min="10242" max="10242" width="67" style="88" customWidth="1"/>
    <col min="10243" max="10243" width="8.42578125" style="88" bestFit="1" customWidth="1"/>
    <col min="10244" max="10244" width="12.140625" style="88" bestFit="1" customWidth="1"/>
    <col min="10245" max="10246" width="6.85546875" style="88" bestFit="1" customWidth="1"/>
    <col min="10247" max="10247" width="2" style="88" customWidth="1"/>
    <col min="10248" max="10248" width="10.42578125" style="88" customWidth="1"/>
    <col min="10249" max="10249" width="9.140625" style="88"/>
    <col min="10250" max="10253" width="9.42578125" style="88" customWidth="1"/>
    <col min="10254" max="10260" width="10" style="88" customWidth="1"/>
    <col min="10261" max="10497" width="9.140625" style="88"/>
    <col min="10498" max="10498" width="67" style="88" customWidth="1"/>
    <col min="10499" max="10499" width="8.42578125" style="88" bestFit="1" customWidth="1"/>
    <col min="10500" max="10500" width="12.140625" style="88" bestFit="1" customWidth="1"/>
    <col min="10501" max="10502" width="6.85546875" style="88" bestFit="1" customWidth="1"/>
    <col min="10503" max="10503" width="2" style="88" customWidth="1"/>
    <col min="10504" max="10504" width="10.42578125" style="88" customWidth="1"/>
    <col min="10505" max="10505" width="9.140625" style="88"/>
    <col min="10506" max="10509" width="9.42578125" style="88" customWidth="1"/>
    <col min="10510" max="10516" width="10" style="88" customWidth="1"/>
    <col min="10517" max="10753" width="9.140625" style="88"/>
    <col min="10754" max="10754" width="67" style="88" customWidth="1"/>
    <col min="10755" max="10755" width="8.42578125" style="88" bestFit="1" customWidth="1"/>
    <col min="10756" max="10756" width="12.140625" style="88" bestFit="1" customWidth="1"/>
    <col min="10757" max="10758" width="6.85546875" style="88" bestFit="1" customWidth="1"/>
    <col min="10759" max="10759" width="2" style="88" customWidth="1"/>
    <col min="10760" max="10760" width="10.42578125" style="88" customWidth="1"/>
    <col min="10761" max="10761" width="9.140625" style="88"/>
    <col min="10762" max="10765" width="9.42578125" style="88" customWidth="1"/>
    <col min="10766" max="10772" width="10" style="88" customWidth="1"/>
    <col min="10773" max="11009" width="9.140625" style="88"/>
    <col min="11010" max="11010" width="67" style="88" customWidth="1"/>
    <col min="11011" max="11011" width="8.42578125" style="88" bestFit="1" customWidth="1"/>
    <col min="11012" max="11012" width="12.140625" style="88" bestFit="1" customWidth="1"/>
    <col min="11013" max="11014" width="6.85546875" style="88" bestFit="1" customWidth="1"/>
    <col min="11015" max="11015" width="2" style="88" customWidth="1"/>
    <col min="11016" max="11016" width="10.42578125" style="88" customWidth="1"/>
    <col min="11017" max="11017" width="9.140625" style="88"/>
    <col min="11018" max="11021" width="9.42578125" style="88" customWidth="1"/>
    <col min="11022" max="11028" width="10" style="88" customWidth="1"/>
    <col min="11029" max="11265" width="9.140625" style="88"/>
    <col min="11266" max="11266" width="67" style="88" customWidth="1"/>
    <col min="11267" max="11267" width="8.42578125" style="88" bestFit="1" customWidth="1"/>
    <col min="11268" max="11268" width="12.140625" style="88" bestFit="1" customWidth="1"/>
    <col min="11269" max="11270" width="6.85546875" style="88" bestFit="1" customWidth="1"/>
    <col min="11271" max="11271" width="2" style="88" customWidth="1"/>
    <col min="11272" max="11272" width="10.42578125" style="88" customWidth="1"/>
    <col min="11273" max="11273" width="9.140625" style="88"/>
    <col min="11274" max="11277" width="9.42578125" style="88" customWidth="1"/>
    <col min="11278" max="11284" width="10" style="88" customWidth="1"/>
    <col min="11285" max="11521" width="9.140625" style="88"/>
    <col min="11522" max="11522" width="67" style="88" customWidth="1"/>
    <col min="11523" max="11523" width="8.42578125" style="88" bestFit="1" customWidth="1"/>
    <col min="11524" max="11524" width="12.140625" style="88" bestFit="1" customWidth="1"/>
    <col min="11525" max="11526" width="6.85546875" style="88" bestFit="1" customWidth="1"/>
    <col min="11527" max="11527" width="2" style="88" customWidth="1"/>
    <col min="11528" max="11528" width="10.42578125" style="88" customWidth="1"/>
    <col min="11529" max="11529" width="9.140625" style="88"/>
    <col min="11530" max="11533" width="9.42578125" style="88" customWidth="1"/>
    <col min="11534" max="11540" width="10" style="88" customWidth="1"/>
    <col min="11541" max="11777" width="9.140625" style="88"/>
    <col min="11778" max="11778" width="67" style="88" customWidth="1"/>
    <col min="11779" max="11779" width="8.42578125" style="88" bestFit="1" customWidth="1"/>
    <col min="11780" max="11780" width="12.140625" style="88" bestFit="1" customWidth="1"/>
    <col min="11781" max="11782" width="6.85546875" style="88" bestFit="1" customWidth="1"/>
    <col min="11783" max="11783" width="2" style="88" customWidth="1"/>
    <col min="11784" max="11784" width="10.42578125" style="88" customWidth="1"/>
    <col min="11785" max="11785" width="9.140625" style="88"/>
    <col min="11786" max="11789" width="9.42578125" style="88" customWidth="1"/>
    <col min="11790" max="11796" width="10" style="88" customWidth="1"/>
    <col min="11797" max="12033" width="9.140625" style="88"/>
    <col min="12034" max="12034" width="67" style="88" customWidth="1"/>
    <col min="12035" max="12035" width="8.42578125" style="88" bestFit="1" customWidth="1"/>
    <col min="12036" max="12036" width="12.140625" style="88" bestFit="1" customWidth="1"/>
    <col min="12037" max="12038" width="6.85546875" style="88" bestFit="1" customWidth="1"/>
    <col min="12039" max="12039" width="2" style="88" customWidth="1"/>
    <col min="12040" max="12040" width="10.42578125" style="88" customWidth="1"/>
    <col min="12041" max="12041" width="9.140625" style="88"/>
    <col min="12042" max="12045" width="9.42578125" style="88" customWidth="1"/>
    <col min="12046" max="12052" width="10" style="88" customWidth="1"/>
    <col min="12053" max="12289" width="9.140625" style="88"/>
    <col min="12290" max="12290" width="67" style="88" customWidth="1"/>
    <col min="12291" max="12291" width="8.42578125" style="88" bestFit="1" customWidth="1"/>
    <col min="12292" max="12292" width="12.140625" style="88" bestFit="1" customWidth="1"/>
    <col min="12293" max="12294" width="6.85546875" style="88" bestFit="1" customWidth="1"/>
    <col min="12295" max="12295" width="2" style="88" customWidth="1"/>
    <col min="12296" max="12296" width="10.42578125" style="88" customWidth="1"/>
    <col min="12297" max="12297" width="9.140625" style="88"/>
    <col min="12298" max="12301" width="9.42578125" style="88" customWidth="1"/>
    <col min="12302" max="12308" width="10" style="88" customWidth="1"/>
    <col min="12309" max="12545" width="9.140625" style="88"/>
    <col min="12546" max="12546" width="67" style="88" customWidth="1"/>
    <col min="12547" max="12547" width="8.42578125" style="88" bestFit="1" customWidth="1"/>
    <col min="12548" max="12548" width="12.140625" style="88" bestFit="1" customWidth="1"/>
    <col min="12549" max="12550" width="6.85546875" style="88" bestFit="1" customWidth="1"/>
    <col min="12551" max="12551" width="2" style="88" customWidth="1"/>
    <col min="12552" max="12552" width="10.42578125" style="88" customWidth="1"/>
    <col min="12553" max="12553" width="9.140625" style="88"/>
    <col min="12554" max="12557" width="9.42578125" style="88" customWidth="1"/>
    <col min="12558" max="12564" width="10" style="88" customWidth="1"/>
    <col min="12565" max="12801" width="9.140625" style="88"/>
    <col min="12802" max="12802" width="67" style="88" customWidth="1"/>
    <col min="12803" max="12803" width="8.42578125" style="88" bestFit="1" customWidth="1"/>
    <col min="12804" max="12804" width="12.140625" style="88" bestFit="1" customWidth="1"/>
    <col min="12805" max="12806" width="6.85546875" style="88" bestFit="1" customWidth="1"/>
    <col min="12807" max="12807" width="2" style="88" customWidth="1"/>
    <col min="12808" max="12808" width="10.42578125" style="88" customWidth="1"/>
    <col min="12809" max="12809" width="9.140625" style="88"/>
    <col min="12810" max="12813" width="9.42578125" style="88" customWidth="1"/>
    <col min="12814" max="12820" width="10" style="88" customWidth="1"/>
    <col min="12821" max="13057" width="9.140625" style="88"/>
    <col min="13058" max="13058" width="67" style="88" customWidth="1"/>
    <col min="13059" max="13059" width="8.42578125" style="88" bestFit="1" customWidth="1"/>
    <col min="13060" max="13060" width="12.140625" style="88" bestFit="1" customWidth="1"/>
    <col min="13061" max="13062" width="6.85546875" style="88" bestFit="1" customWidth="1"/>
    <col min="13063" max="13063" width="2" style="88" customWidth="1"/>
    <col min="13064" max="13064" width="10.42578125" style="88" customWidth="1"/>
    <col min="13065" max="13065" width="9.140625" style="88"/>
    <col min="13066" max="13069" width="9.42578125" style="88" customWidth="1"/>
    <col min="13070" max="13076" width="10" style="88" customWidth="1"/>
    <col min="13077" max="13313" width="9.140625" style="88"/>
    <col min="13314" max="13314" width="67" style="88" customWidth="1"/>
    <col min="13315" max="13315" width="8.42578125" style="88" bestFit="1" customWidth="1"/>
    <col min="13316" max="13316" width="12.140625" style="88" bestFit="1" customWidth="1"/>
    <col min="13317" max="13318" width="6.85546875" style="88" bestFit="1" customWidth="1"/>
    <col min="13319" max="13319" width="2" style="88" customWidth="1"/>
    <col min="13320" max="13320" width="10.42578125" style="88" customWidth="1"/>
    <col min="13321" max="13321" width="9.140625" style="88"/>
    <col min="13322" max="13325" width="9.42578125" style="88" customWidth="1"/>
    <col min="13326" max="13332" width="10" style="88" customWidth="1"/>
    <col min="13333" max="13569" width="9.140625" style="88"/>
    <col min="13570" max="13570" width="67" style="88" customWidth="1"/>
    <col min="13571" max="13571" width="8.42578125" style="88" bestFit="1" customWidth="1"/>
    <col min="13572" max="13572" width="12.140625" style="88" bestFit="1" customWidth="1"/>
    <col min="13573" max="13574" width="6.85546875" style="88" bestFit="1" customWidth="1"/>
    <col min="13575" max="13575" width="2" style="88" customWidth="1"/>
    <col min="13576" max="13576" width="10.42578125" style="88" customWidth="1"/>
    <col min="13577" max="13577" width="9.140625" style="88"/>
    <col min="13578" max="13581" width="9.42578125" style="88" customWidth="1"/>
    <col min="13582" max="13588" width="10" style="88" customWidth="1"/>
    <col min="13589" max="13825" width="9.140625" style="88"/>
    <col min="13826" max="13826" width="67" style="88" customWidth="1"/>
    <col min="13827" max="13827" width="8.42578125" style="88" bestFit="1" customWidth="1"/>
    <col min="13828" max="13828" width="12.140625" style="88" bestFit="1" customWidth="1"/>
    <col min="13829" max="13830" width="6.85546875" style="88" bestFit="1" customWidth="1"/>
    <col min="13831" max="13831" width="2" style="88" customWidth="1"/>
    <col min="13832" max="13832" width="10.42578125" style="88" customWidth="1"/>
    <col min="13833" max="13833" width="9.140625" style="88"/>
    <col min="13834" max="13837" width="9.42578125" style="88" customWidth="1"/>
    <col min="13838" max="13844" width="10" style="88" customWidth="1"/>
    <col min="13845" max="14081" width="9.140625" style="88"/>
    <col min="14082" max="14082" width="67" style="88" customWidth="1"/>
    <col min="14083" max="14083" width="8.42578125" style="88" bestFit="1" customWidth="1"/>
    <col min="14084" max="14084" width="12.140625" style="88" bestFit="1" customWidth="1"/>
    <col min="14085" max="14086" width="6.85546875" style="88" bestFit="1" customWidth="1"/>
    <col min="14087" max="14087" width="2" style="88" customWidth="1"/>
    <col min="14088" max="14088" width="10.42578125" style="88" customWidth="1"/>
    <col min="14089" max="14089" width="9.140625" style="88"/>
    <col min="14090" max="14093" width="9.42578125" style="88" customWidth="1"/>
    <col min="14094" max="14100" width="10" style="88" customWidth="1"/>
    <col min="14101" max="14337" width="9.140625" style="88"/>
    <col min="14338" max="14338" width="67" style="88" customWidth="1"/>
    <col min="14339" max="14339" width="8.42578125" style="88" bestFit="1" customWidth="1"/>
    <col min="14340" max="14340" width="12.140625" style="88" bestFit="1" customWidth="1"/>
    <col min="14341" max="14342" width="6.85546875" style="88" bestFit="1" customWidth="1"/>
    <col min="14343" max="14343" width="2" style="88" customWidth="1"/>
    <col min="14344" max="14344" width="10.42578125" style="88" customWidth="1"/>
    <col min="14345" max="14345" width="9.140625" style="88"/>
    <col min="14346" max="14349" width="9.42578125" style="88" customWidth="1"/>
    <col min="14350" max="14356" width="10" style="88" customWidth="1"/>
    <col min="14357" max="14593" width="9.140625" style="88"/>
    <col min="14594" max="14594" width="67" style="88" customWidth="1"/>
    <col min="14595" max="14595" width="8.42578125" style="88" bestFit="1" customWidth="1"/>
    <col min="14596" max="14596" width="12.140625" style="88" bestFit="1" customWidth="1"/>
    <col min="14597" max="14598" width="6.85546875" style="88" bestFit="1" customWidth="1"/>
    <col min="14599" max="14599" width="2" style="88" customWidth="1"/>
    <col min="14600" max="14600" width="10.42578125" style="88" customWidth="1"/>
    <col min="14601" max="14601" width="9.140625" style="88"/>
    <col min="14602" max="14605" width="9.42578125" style="88" customWidth="1"/>
    <col min="14606" max="14612" width="10" style="88" customWidth="1"/>
    <col min="14613" max="14849" width="9.140625" style="88"/>
    <col min="14850" max="14850" width="67" style="88" customWidth="1"/>
    <col min="14851" max="14851" width="8.42578125" style="88" bestFit="1" customWidth="1"/>
    <col min="14852" max="14852" width="12.140625" style="88" bestFit="1" customWidth="1"/>
    <col min="14853" max="14854" width="6.85546875" style="88" bestFit="1" customWidth="1"/>
    <col min="14855" max="14855" width="2" style="88" customWidth="1"/>
    <col min="14856" max="14856" width="10.42578125" style="88" customWidth="1"/>
    <col min="14857" max="14857" width="9.140625" style="88"/>
    <col min="14858" max="14861" width="9.42578125" style="88" customWidth="1"/>
    <col min="14862" max="14868" width="10" style="88" customWidth="1"/>
    <col min="14869" max="15105" width="9.140625" style="88"/>
    <col min="15106" max="15106" width="67" style="88" customWidth="1"/>
    <col min="15107" max="15107" width="8.42578125" style="88" bestFit="1" customWidth="1"/>
    <col min="15108" max="15108" width="12.140625" style="88" bestFit="1" customWidth="1"/>
    <col min="15109" max="15110" width="6.85546875" style="88" bestFit="1" customWidth="1"/>
    <col min="15111" max="15111" width="2" style="88" customWidth="1"/>
    <col min="15112" max="15112" width="10.42578125" style="88" customWidth="1"/>
    <col min="15113" max="15113" width="9.140625" style="88"/>
    <col min="15114" max="15117" width="9.42578125" style="88" customWidth="1"/>
    <col min="15118" max="15124" width="10" style="88" customWidth="1"/>
    <col min="15125" max="15361" width="9.140625" style="88"/>
    <col min="15362" max="15362" width="67" style="88" customWidth="1"/>
    <col min="15363" max="15363" width="8.42578125" style="88" bestFit="1" customWidth="1"/>
    <col min="15364" max="15364" width="12.140625" style="88" bestFit="1" customWidth="1"/>
    <col min="15365" max="15366" width="6.85546875" style="88" bestFit="1" customWidth="1"/>
    <col min="15367" max="15367" width="2" style="88" customWidth="1"/>
    <col min="15368" max="15368" width="10.42578125" style="88" customWidth="1"/>
    <col min="15369" max="15369" width="9.140625" style="88"/>
    <col min="15370" max="15373" width="9.42578125" style="88" customWidth="1"/>
    <col min="15374" max="15380" width="10" style="88" customWidth="1"/>
    <col min="15381" max="15617" width="9.140625" style="88"/>
    <col min="15618" max="15618" width="67" style="88" customWidth="1"/>
    <col min="15619" max="15619" width="8.42578125" style="88" bestFit="1" customWidth="1"/>
    <col min="15620" max="15620" width="12.140625" style="88" bestFit="1" customWidth="1"/>
    <col min="15621" max="15622" width="6.85546875" style="88" bestFit="1" customWidth="1"/>
    <col min="15623" max="15623" width="2" style="88" customWidth="1"/>
    <col min="15624" max="15624" width="10.42578125" style="88" customWidth="1"/>
    <col min="15625" max="15625" width="9.140625" style="88"/>
    <col min="15626" max="15629" width="9.42578125" style="88" customWidth="1"/>
    <col min="15630" max="15636" width="10" style="88" customWidth="1"/>
    <col min="15637" max="15873" width="9.140625" style="88"/>
    <col min="15874" max="15874" width="67" style="88" customWidth="1"/>
    <col min="15875" max="15875" width="8.42578125" style="88" bestFit="1" customWidth="1"/>
    <col min="15876" max="15876" width="12.140625" style="88" bestFit="1" customWidth="1"/>
    <col min="15877" max="15878" width="6.85546875" style="88" bestFit="1" customWidth="1"/>
    <col min="15879" max="15879" width="2" style="88" customWidth="1"/>
    <col min="15880" max="15880" width="10.42578125" style="88" customWidth="1"/>
    <col min="15881" max="15881" width="9.140625" style="88"/>
    <col min="15882" max="15885" width="9.42578125" style="88" customWidth="1"/>
    <col min="15886" max="15892" width="10" style="88" customWidth="1"/>
    <col min="15893" max="16129" width="9.140625" style="88"/>
    <col min="16130" max="16130" width="67" style="88" customWidth="1"/>
    <col min="16131" max="16131" width="8.42578125" style="88" bestFit="1" customWidth="1"/>
    <col min="16132" max="16132" width="12.140625" style="88" bestFit="1" customWidth="1"/>
    <col min="16133" max="16134" width="6.85546875" style="88" bestFit="1" customWidth="1"/>
    <col min="16135" max="16135" width="2" style="88" customWidth="1"/>
    <col min="16136" max="16136" width="10.42578125" style="88" customWidth="1"/>
    <col min="16137" max="16137" width="9.140625" style="88"/>
    <col min="16138" max="16141" width="9.42578125" style="88" customWidth="1"/>
    <col min="16142" max="16148" width="10" style="88" customWidth="1"/>
    <col min="16149" max="16384" width="9.140625" style="88"/>
  </cols>
  <sheetData>
    <row r="1" spans="1:19" ht="15.75">
      <c r="A1" s="1323" t="s">
        <v>219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95"/>
      <c r="C2" s="95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08"/>
      <c r="C3" s="109" t="s">
        <v>87</v>
      </c>
      <c r="D3" s="172"/>
      <c r="E3" s="172"/>
      <c r="F3" s="173"/>
      <c r="G3" s="112"/>
      <c r="H3" s="1319" t="s">
        <v>263</v>
      </c>
      <c r="I3" s="1319"/>
      <c r="J3" s="1319"/>
      <c r="K3" s="1319"/>
      <c r="L3" s="1319"/>
      <c r="M3" s="1319"/>
      <c r="N3" s="1320" t="s">
        <v>264</v>
      </c>
      <c r="O3" s="1320"/>
      <c r="P3" s="1320"/>
      <c r="Q3" s="1320"/>
      <c r="R3" s="1320"/>
      <c r="S3" s="1320"/>
    </row>
    <row r="4" spans="1:19">
      <c r="A4" s="174" t="s">
        <v>88</v>
      </c>
      <c r="B4" s="114" t="s">
        <v>89</v>
      </c>
      <c r="C4" s="11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120" t="s">
        <v>94</v>
      </c>
      <c r="C5" s="121" t="s">
        <v>95</v>
      </c>
      <c r="D5" s="122" t="s">
        <v>96</v>
      </c>
      <c r="E5" s="122" t="s">
        <v>111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78" t="s">
        <v>99</v>
      </c>
      <c r="C6" s="128"/>
      <c r="D6" s="180"/>
      <c r="E6" s="180"/>
      <c r="F6" s="181"/>
      <c r="G6" s="130"/>
      <c r="H6" s="182"/>
      <c r="I6" s="182"/>
      <c r="J6" s="182"/>
      <c r="K6" s="182"/>
      <c r="L6" s="182"/>
      <c r="M6" s="182"/>
      <c r="N6" s="92"/>
      <c r="O6" s="92"/>
      <c r="P6" s="92"/>
      <c r="Q6" s="92"/>
      <c r="R6" s="92"/>
      <c r="S6" s="92"/>
    </row>
    <row r="7" spans="1:19">
      <c r="A7" s="92"/>
      <c r="B7" s="183"/>
      <c r="C7" s="128"/>
      <c r="D7" s="183"/>
      <c r="E7" s="183"/>
      <c r="F7" s="179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83" t="s">
        <v>206</v>
      </c>
      <c r="C8" s="557">
        <v>0</v>
      </c>
      <c r="D8" s="132" t="str">
        <f>Inputs!$D$82</f>
        <v>Support staff</v>
      </c>
      <c r="E8" s="183">
        <v>1</v>
      </c>
      <c r="F8" s="179">
        <f>E8*C8</f>
        <v>0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246">
        <f t="shared" ref="N8:S8" si="0">H8*$F8</f>
        <v>0</v>
      </c>
      <c r="O8" s="246">
        <f t="shared" si="0"/>
        <v>0</v>
      </c>
      <c r="P8" s="246">
        <f t="shared" si="0"/>
        <v>0</v>
      </c>
      <c r="Q8" s="246">
        <f t="shared" si="0"/>
        <v>0</v>
      </c>
      <c r="R8" s="246">
        <f t="shared" si="0"/>
        <v>0</v>
      </c>
      <c r="S8" s="246">
        <f t="shared" si="0"/>
        <v>0</v>
      </c>
    </row>
    <row r="9" spans="1:19">
      <c r="A9" s="184"/>
      <c r="B9" s="183"/>
      <c r="C9" s="557"/>
      <c r="D9" s="183"/>
      <c r="E9" s="183"/>
      <c r="F9" s="179"/>
      <c r="G9" s="133"/>
      <c r="H9" s="134"/>
      <c r="I9" s="134"/>
      <c r="J9" s="134"/>
      <c r="K9" s="134"/>
      <c r="L9" s="134"/>
      <c r="M9" s="134"/>
      <c r="N9" s="246"/>
      <c r="O9" s="246"/>
      <c r="P9" s="246"/>
      <c r="Q9" s="246"/>
      <c r="R9" s="246"/>
      <c r="S9" s="246"/>
    </row>
    <row r="10" spans="1:19">
      <c r="A10" s="184">
        <v>1.2</v>
      </c>
      <c r="B10" s="183" t="s">
        <v>207</v>
      </c>
      <c r="C10" s="557">
        <v>4.4871794871794865E-2</v>
      </c>
      <c r="D10" s="132" t="str">
        <f>Inputs!$D$82</f>
        <v>Support staff</v>
      </c>
      <c r="E10" s="183">
        <v>1</v>
      </c>
      <c r="F10" s="179">
        <f>E10*C10</f>
        <v>4.4871794871794865E-2</v>
      </c>
      <c r="G10" s="133"/>
      <c r="H10" s="137">
        <f>Inputs!L$82</f>
        <v>68.441017362959727</v>
      </c>
      <c r="I10" s="137">
        <f>Inputs!M$82</f>
        <v>69.791189569063036</v>
      </c>
      <c r="J10" s="137">
        <f>Inputs!N$82</f>
        <v>71.02222509185215</v>
      </c>
      <c r="K10" s="137">
        <f>Inputs!O$82</f>
        <v>72.274974651437702</v>
      </c>
      <c r="L10" s="137">
        <f>Inputs!P$82</f>
        <v>73.549821258208297</v>
      </c>
      <c r="M10" s="137">
        <f>Inputs!Q$82</f>
        <v>74.847154678410959</v>
      </c>
      <c r="N10" s="203">
        <f t="shared" ref="N10:S10" si="1">H10*$F10</f>
        <v>3.0710712919276797</v>
      </c>
      <c r="O10" s="203">
        <f t="shared" si="1"/>
        <v>3.131655942201546</v>
      </c>
      <c r="P10" s="203">
        <f t="shared" si="1"/>
        <v>3.1868947156600318</v>
      </c>
      <c r="Q10" s="203">
        <f t="shared" si="1"/>
        <v>3.2431078369234863</v>
      </c>
      <c r="R10" s="203">
        <f t="shared" si="1"/>
        <v>3.3003124923554998</v>
      </c>
      <c r="S10" s="203">
        <f t="shared" si="1"/>
        <v>3.3585261714671577</v>
      </c>
    </row>
    <row r="11" spans="1:19">
      <c r="A11" s="184"/>
      <c r="B11" s="183" t="s">
        <v>112</v>
      </c>
      <c r="C11" s="557"/>
      <c r="D11" s="183"/>
      <c r="E11" s="183"/>
      <c r="F11" s="179"/>
      <c r="G11" s="133"/>
      <c r="H11" s="204"/>
      <c r="I11" s="204"/>
      <c r="J11" s="204"/>
      <c r="K11" s="204"/>
      <c r="L11" s="204"/>
      <c r="M11" s="204"/>
      <c r="N11" s="203"/>
      <c r="O11" s="203"/>
      <c r="P11" s="203"/>
      <c r="Q11" s="203"/>
      <c r="R11" s="203"/>
      <c r="S11" s="203"/>
    </row>
    <row r="12" spans="1:19">
      <c r="A12" s="184"/>
      <c r="B12" s="183"/>
      <c r="C12" s="557"/>
      <c r="D12" s="183"/>
      <c r="E12" s="183"/>
      <c r="F12" s="179"/>
      <c r="G12" s="13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</row>
    <row r="13" spans="1:19">
      <c r="A13" s="184">
        <v>1.3</v>
      </c>
      <c r="B13" s="183" t="s">
        <v>113</v>
      </c>
      <c r="C13" s="557">
        <v>5.3846153846153849E-2</v>
      </c>
      <c r="D13" s="132" t="str">
        <f>Inputs!$D$82</f>
        <v>Support staff</v>
      </c>
      <c r="E13" s="183">
        <v>1</v>
      </c>
      <c r="F13" s="179">
        <f>E13*C13</f>
        <v>5.3846153846153849E-2</v>
      </c>
      <c r="G13" s="133"/>
      <c r="H13" s="137">
        <f>Inputs!L$82</f>
        <v>68.441017362959727</v>
      </c>
      <c r="I13" s="137">
        <f>Inputs!M$82</f>
        <v>69.791189569063036</v>
      </c>
      <c r="J13" s="137">
        <f>Inputs!N$82</f>
        <v>71.02222509185215</v>
      </c>
      <c r="K13" s="137">
        <f>Inputs!O$82</f>
        <v>72.274974651437702</v>
      </c>
      <c r="L13" s="137">
        <f>Inputs!P$82</f>
        <v>73.549821258208297</v>
      </c>
      <c r="M13" s="137">
        <f>Inputs!Q$82</f>
        <v>74.847154678410959</v>
      </c>
      <c r="N13" s="203">
        <f t="shared" ref="N13:S13" si="2">H13*$F13</f>
        <v>3.6852855503132163</v>
      </c>
      <c r="O13" s="203">
        <f t="shared" si="2"/>
        <v>3.757987130641856</v>
      </c>
      <c r="P13" s="203">
        <f t="shared" si="2"/>
        <v>3.824273658792039</v>
      </c>
      <c r="Q13" s="203">
        <f t="shared" si="2"/>
        <v>3.891729404308184</v>
      </c>
      <c r="R13" s="203">
        <f t="shared" si="2"/>
        <v>3.960374990826601</v>
      </c>
      <c r="S13" s="203">
        <f t="shared" si="2"/>
        <v>4.0302314057605901</v>
      </c>
    </row>
    <row r="14" spans="1:19">
      <c r="A14" s="184"/>
      <c r="B14" s="183" t="s">
        <v>114</v>
      </c>
      <c r="C14" s="557"/>
      <c r="D14" s="183"/>
      <c r="E14" s="183"/>
      <c r="F14" s="179"/>
      <c r="G14" s="13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</row>
    <row r="15" spans="1:19">
      <c r="A15" s="184"/>
      <c r="B15" s="183"/>
      <c r="C15" s="557"/>
      <c r="D15" s="183"/>
      <c r="E15" s="183"/>
      <c r="F15" s="179"/>
      <c r="G15" s="133"/>
      <c r="H15" s="204"/>
      <c r="I15" s="204"/>
      <c r="J15" s="204"/>
      <c r="K15" s="204"/>
      <c r="L15" s="204"/>
      <c r="M15" s="204"/>
      <c r="N15" s="203"/>
      <c r="O15" s="203"/>
      <c r="P15" s="203"/>
      <c r="Q15" s="203"/>
      <c r="R15" s="203"/>
      <c r="S15" s="203"/>
    </row>
    <row r="16" spans="1:19">
      <c r="A16" s="184">
        <v>1.4</v>
      </c>
      <c r="B16" s="183" t="s">
        <v>115</v>
      </c>
      <c r="C16" s="557">
        <v>0.11442307692307692</v>
      </c>
      <c r="D16" s="132" t="str">
        <f>Inputs!$D$82</f>
        <v>Support staff</v>
      </c>
      <c r="E16" s="183">
        <v>1</v>
      </c>
      <c r="F16" s="179">
        <f>E16*C16</f>
        <v>0.11442307692307692</v>
      </c>
      <c r="G16" s="133"/>
      <c r="H16" s="137">
        <f>Inputs!L$82</f>
        <v>68.441017362959727</v>
      </c>
      <c r="I16" s="137">
        <f>Inputs!M$82</f>
        <v>69.791189569063036</v>
      </c>
      <c r="J16" s="137">
        <f>Inputs!N$82</f>
        <v>71.02222509185215</v>
      </c>
      <c r="K16" s="137">
        <f>Inputs!O$82</f>
        <v>72.274974651437702</v>
      </c>
      <c r="L16" s="137">
        <f>Inputs!P$82</f>
        <v>73.549821258208297</v>
      </c>
      <c r="M16" s="137">
        <f>Inputs!Q$82</f>
        <v>74.847154678410959</v>
      </c>
      <c r="N16" s="203">
        <f t="shared" ref="N16:S16" si="3">H16*$F16</f>
        <v>7.8312317944155838</v>
      </c>
      <c r="O16" s="203">
        <f t="shared" si="3"/>
        <v>7.9857226526139433</v>
      </c>
      <c r="P16" s="203">
        <f t="shared" si="3"/>
        <v>8.1265815249330817</v>
      </c>
      <c r="Q16" s="203">
        <f t="shared" si="3"/>
        <v>8.2699249841548905</v>
      </c>
      <c r="R16" s="203">
        <f t="shared" si="3"/>
        <v>8.4157968555065263</v>
      </c>
      <c r="S16" s="203">
        <f t="shared" si="3"/>
        <v>8.5642417372412538</v>
      </c>
    </row>
    <row r="17" spans="1:19">
      <c r="A17" s="184"/>
      <c r="B17" s="183"/>
      <c r="C17" s="557"/>
      <c r="D17" s="183"/>
      <c r="E17" s="183"/>
      <c r="F17" s="179"/>
      <c r="G17" s="13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</row>
    <row r="18" spans="1:19">
      <c r="A18" s="184">
        <v>1.5</v>
      </c>
      <c r="B18" s="183" t="s">
        <v>116</v>
      </c>
      <c r="C18" s="557"/>
      <c r="D18" s="183"/>
      <c r="E18" s="183"/>
      <c r="F18" s="179"/>
      <c r="G18" s="133"/>
      <c r="H18" s="204"/>
      <c r="I18" s="204"/>
      <c r="J18" s="204"/>
      <c r="K18" s="204"/>
      <c r="L18" s="204"/>
      <c r="M18" s="204"/>
      <c r="N18" s="203"/>
      <c r="O18" s="203"/>
      <c r="P18" s="203"/>
      <c r="Q18" s="203"/>
      <c r="R18" s="203"/>
      <c r="S18" s="203"/>
    </row>
    <row r="19" spans="1:19">
      <c r="A19" s="184"/>
      <c r="B19" s="183" t="s">
        <v>117</v>
      </c>
      <c r="C19" s="557">
        <v>5.3846153846153849E-2</v>
      </c>
      <c r="D19" s="132" t="str">
        <f>Inputs!$D$82</f>
        <v>Support staff</v>
      </c>
      <c r="E19" s="183">
        <v>1</v>
      </c>
      <c r="F19" s="179">
        <f>E19*C19</f>
        <v>5.3846153846153849E-2</v>
      </c>
      <c r="G19" s="133"/>
      <c r="H19" s="137">
        <f>Inputs!L$82</f>
        <v>68.441017362959727</v>
      </c>
      <c r="I19" s="137">
        <f>Inputs!M$82</f>
        <v>69.791189569063036</v>
      </c>
      <c r="J19" s="137">
        <f>Inputs!N$82</f>
        <v>71.02222509185215</v>
      </c>
      <c r="K19" s="137">
        <f>Inputs!O$82</f>
        <v>72.274974651437702</v>
      </c>
      <c r="L19" s="137">
        <f>Inputs!P$82</f>
        <v>73.549821258208297</v>
      </c>
      <c r="M19" s="137">
        <f>Inputs!Q$82</f>
        <v>74.847154678410959</v>
      </c>
      <c r="N19" s="203">
        <f t="shared" ref="N19:S21" si="4">H19*$F19</f>
        <v>3.6852855503132163</v>
      </c>
      <c r="O19" s="203">
        <f t="shared" si="4"/>
        <v>3.757987130641856</v>
      </c>
      <c r="P19" s="203">
        <f t="shared" si="4"/>
        <v>3.824273658792039</v>
      </c>
      <c r="Q19" s="203">
        <f t="shared" si="4"/>
        <v>3.891729404308184</v>
      </c>
      <c r="R19" s="203">
        <f t="shared" si="4"/>
        <v>3.960374990826601</v>
      </c>
      <c r="S19" s="203">
        <f t="shared" si="4"/>
        <v>4.0302314057605901</v>
      </c>
    </row>
    <row r="20" spans="1:19">
      <c r="A20" s="184"/>
      <c r="B20" s="183" t="s">
        <v>118</v>
      </c>
      <c r="C20" s="557">
        <v>0.11442307692307692</v>
      </c>
      <c r="D20" s="132" t="str">
        <f>Inputs!$D$82</f>
        <v>Support staff</v>
      </c>
      <c r="E20" s="183">
        <v>1</v>
      </c>
      <c r="F20" s="179">
        <f>E20*C20</f>
        <v>0.11442307692307692</v>
      </c>
      <c r="G20" s="133"/>
      <c r="H20" s="137">
        <f>Inputs!L$82</f>
        <v>68.441017362959727</v>
      </c>
      <c r="I20" s="137">
        <f>Inputs!M$82</f>
        <v>69.791189569063036</v>
      </c>
      <c r="J20" s="137">
        <f>Inputs!N$82</f>
        <v>71.02222509185215</v>
      </c>
      <c r="K20" s="137">
        <f>Inputs!O$82</f>
        <v>72.274974651437702</v>
      </c>
      <c r="L20" s="137">
        <f>Inputs!P$82</f>
        <v>73.549821258208297</v>
      </c>
      <c r="M20" s="137">
        <f>Inputs!Q$82</f>
        <v>74.847154678410959</v>
      </c>
      <c r="N20" s="203">
        <f t="shared" si="4"/>
        <v>7.8312317944155838</v>
      </c>
      <c r="O20" s="203">
        <f t="shared" si="4"/>
        <v>7.9857226526139433</v>
      </c>
      <c r="P20" s="203">
        <f t="shared" si="4"/>
        <v>8.1265815249330817</v>
      </c>
      <c r="Q20" s="203">
        <f t="shared" si="4"/>
        <v>8.2699249841548905</v>
      </c>
      <c r="R20" s="203">
        <f t="shared" si="4"/>
        <v>8.4157968555065263</v>
      </c>
      <c r="S20" s="203">
        <f t="shared" si="4"/>
        <v>8.5642417372412538</v>
      </c>
    </row>
    <row r="21" spans="1:19">
      <c r="A21" s="184"/>
      <c r="B21" s="183" t="s">
        <v>119</v>
      </c>
      <c r="C21" s="557">
        <v>0.11442307692307692</v>
      </c>
      <c r="D21" s="132" t="str">
        <f>Inputs!$D$82</f>
        <v>Support staff</v>
      </c>
      <c r="E21" s="183">
        <v>1</v>
      </c>
      <c r="F21" s="179">
        <f>E21*C21</f>
        <v>0.11442307692307692</v>
      </c>
      <c r="G21" s="133"/>
      <c r="H21" s="137">
        <f>Inputs!L$82</f>
        <v>68.441017362959727</v>
      </c>
      <c r="I21" s="137">
        <f>Inputs!M$82</f>
        <v>69.791189569063036</v>
      </c>
      <c r="J21" s="137">
        <f>Inputs!N$82</f>
        <v>71.02222509185215</v>
      </c>
      <c r="K21" s="137">
        <f>Inputs!O$82</f>
        <v>72.274974651437702</v>
      </c>
      <c r="L21" s="137">
        <f>Inputs!P$82</f>
        <v>73.549821258208297</v>
      </c>
      <c r="M21" s="137">
        <f>Inputs!Q$82</f>
        <v>74.847154678410959</v>
      </c>
      <c r="N21" s="246">
        <f t="shared" si="4"/>
        <v>7.8312317944155838</v>
      </c>
      <c r="O21" s="246">
        <f t="shared" si="4"/>
        <v>7.9857226526139433</v>
      </c>
      <c r="P21" s="246">
        <f t="shared" si="4"/>
        <v>8.1265815249330817</v>
      </c>
      <c r="Q21" s="246">
        <f t="shared" si="4"/>
        <v>8.2699249841548905</v>
      </c>
      <c r="R21" s="246">
        <f t="shared" si="4"/>
        <v>8.4157968555065263</v>
      </c>
      <c r="S21" s="246">
        <f t="shared" si="4"/>
        <v>8.5642417372412538</v>
      </c>
    </row>
    <row r="22" spans="1:19">
      <c r="A22" s="184"/>
      <c r="B22" s="132"/>
      <c r="C22" s="200"/>
      <c r="D22" s="183"/>
      <c r="E22" s="183"/>
      <c r="F22" s="179"/>
      <c r="G22" s="133"/>
      <c r="H22" s="134"/>
      <c r="I22" s="134"/>
      <c r="J22" s="134"/>
      <c r="K22" s="134"/>
      <c r="L22" s="134"/>
      <c r="M22" s="134"/>
      <c r="N22" s="246"/>
      <c r="O22" s="246"/>
      <c r="P22" s="246"/>
      <c r="Q22" s="246"/>
      <c r="R22" s="246"/>
      <c r="S22" s="246"/>
    </row>
    <row r="23" spans="1:19">
      <c r="A23" s="92"/>
      <c r="B23" s="183"/>
      <c r="C23" s="128"/>
      <c r="D23" s="183"/>
      <c r="E23" s="183"/>
      <c r="F23" s="179"/>
      <c r="G23" s="133"/>
      <c r="H23" s="246"/>
      <c r="I23" s="246"/>
      <c r="J23" s="246"/>
      <c r="K23" s="246"/>
      <c r="L23" s="246"/>
      <c r="M23" s="246"/>
      <c r="N23" s="246"/>
      <c r="O23" s="246"/>
      <c r="P23" s="246"/>
      <c r="Q23" s="246"/>
      <c r="R23" s="246"/>
      <c r="S23" s="246"/>
    </row>
    <row r="24" spans="1:19">
      <c r="A24" s="94"/>
      <c r="B24" s="185" t="s">
        <v>44</v>
      </c>
      <c r="C24" s="186">
        <f>SUM(C6:C23)</f>
        <v>0.49583333333333329</v>
      </c>
      <c r="D24" s="240"/>
      <c r="E24" s="240"/>
      <c r="F24" s="186">
        <f>SUM(F6:F23)</f>
        <v>0.49583333333333329</v>
      </c>
      <c r="G24" s="247"/>
      <c r="H24" s="240"/>
      <c r="I24" s="240"/>
      <c r="J24" s="240"/>
      <c r="K24" s="240"/>
      <c r="L24" s="240"/>
      <c r="M24" s="240"/>
      <c r="N24" s="244">
        <f t="shared" ref="N24:S24" si="5">SUM(N8:N21)</f>
        <v>33.935337775800868</v>
      </c>
      <c r="O24" s="244">
        <f t="shared" si="5"/>
        <v>34.604798161327089</v>
      </c>
      <c r="P24" s="244">
        <f t="shared" si="5"/>
        <v>35.215186608043354</v>
      </c>
      <c r="Q24" s="244">
        <f t="shared" si="5"/>
        <v>35.836341598004523</v>
      </c>
      <c r="R24" s="244">
        <f t="shared" si="5"/>
        <v>36.468453040528281</v>
      </c>
      <c r="S24" s="244">
        <f t="shared" si="5"/>
        <v>37.1117141947121</v>
      </c>
    </row>
    <row r="25" spans="1:19">
      <c r="A25" s="92"/>
      <c r="B25" s="187" t="s">
        <v>103</v>
      </c>
      <c r="C25" s="128"/>
      <c r="D25" s="91"/>
      <c r="E25" s="183"/>
      <c r="F25" s="179"/>
      <c r="G25" s="133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</row>
    <row r="26" spans="1:19">
      <c r="A26" s="92"/>
      <c r="B26" s="183"/>
      <c r="C26" s="128"/>
      <c r="D26" s="92"/>
      <c r="E26" s="183"/>
      <c r="F26" s="179"/>
      <c r="G26" s="148"/>
      <c r="H26" s="151"/>
      <c r="I26" s="151"/>
      <c r="J26" s="151"/>
      <c r="K26" s="151"/>
      <c r="L26" s="151"/>
      <c r="M26" s="151"/>
      <c r="N26" s="248"/>
      <c r="O26" s="248"/>
      <c r="P26" s="248"/>
      <c r="Q26" s="248"/>
      <c r="R26" s="248"/>
      <c r="S26" s="248"/>
    </row>
    <row r="27" spans="1:19">
      <c r="A27" s="184">
        <v>2.1</v>
      </c>
      <c r="B27" s="183" t="s">
        <v>120</v>
      </c>
      <c r="C27" s="557">
        <v>0.66666666666666663</v>
      </c>
      <c r="D27" s="653" t="str">
        <f>Inputs!$D$81</f>
        <v>Skilled Electrical Worker AH</v>
      </c>
      <c r="E27" s="183">
        <v>1</v>
      </c>
      <c r="F27" s="179">
        <f>E27*C27</f>
        <v>0.66666666666666663</v>
      </c>
      <c r="G27" s="148"/>
      <c r="H27" s="246">
        <f>Inputs!L$81</f>
        <v>143.91156341859428</v>
      </c>
      <c r="I27" s="246">
        <f>Inputs!M$81</f>
        <v>146.75058306720953</v>
      </c>
      <c r="J27" s="246">
        <f>Inputs!N$81</f>
        <v>149.33909290435707</v>
      </c>
      <c r="K27" s="246">
        <f>Inputs!O$81</f>
        <v>151.97326104852442</v>
      </c>
      <c r="L27" s="246">
        <f>Inputs!P$81</f>
        <v>154.65389285921603</v>
      </c>
      <c r="M27" s="246">
        <f>Inputs!Q$81</f>
        <v>157.38180790154269</v>
      </c>
      <c r="N27" s="246">
        <f t="shared" ref="N27:S27" si="6">H27*$F27</f>
        <v>95.941042279062856</v>
      </c>
      <c r="O27" s="246">
        <f t="shared" si="6"/>
        <v>97.83372204480635</v>
      </c>
      <c r="P27" s="246">
        <f t="shared" si="6"/>
        <v>99.559395269571382</v>
      </c>
      <c r="Q27" s="246">
        <f t="shared" si="6"/>
        <v>101.31550736568295</v>
      </c>
      <c r="R27" s="246">
        <f t="shared" si="6"/>
        <v>103.10259523947735</v>
      </c>
      <c r="S27" s="246">
        <f t="shared" si="6"/>
        <v>104.92120526769511</v>
      </c>
    </row>
    <row r="28" spans="1:19">
      <c r="A28" s="184"/>
      <c r="B28" s="183"/>
      <c r="C28" s="128"/>
      <c r="D28" s="94"/>
      <c r="E28" s="183"/>
      <c r="F28" s="179"/>
      <c r="G28" s="148"/>
      <c r="H28" s="151"/>
      <c r="I28" s="151"/>
      <c r="J28" s="151"/>
      <c r="K28" s="151"/>
      <c r="L28" s="151"/>
      <c r="M28" s="151"/>
      <c r="N28" s="99"/>
      <c r="O28" s="99"/>
      <c r="P28" s="99"/>
      <c r="Q28" s="99"/>
      <c r="R28" s="99"/>
      <c r="S28" s="99"/>
    </row>
    <row r="29" spans="1:19">
      <c r="A29" s="190"/>
      <c r="B29" s="185" t="s">
        <v>44</v>
      </c>
      <c r="C29" s="186">
        <f>SUM(C25:C28)</f>
        <v>0.66666666666666663</v>
      </c>
      <c r="D29" s="240"/>
      <c r="E29" s="240"/>
      <c r="F29" s="186">
        <f>SUM(F25:F28)</f>
        <v>0.66666666666666663</v>
      </c>
      <c r="G29" s="247"/>
      <c r="H29" s="249"/>
      <c r="I29" s="249"/>
      <c r="J29" s="249"/>
      <c r="K29" s="249"/>
      <c r="L29" s="249"/>
      <c r="M29" s="249"/>
      <c r="N29" s="249">
        <f t="shared" ref="N29:S29" si="7">SUM(N27:N28)</f>
        <v>95.941042279062856</v>
      </c>
      <c r="O29" s="249">
        <f t="shared" si="7"/>
        <v>97.83372204480635</v>
      </c>
      <c r="P29" s="249">
        <f t="shared" si="7"/>
        <v>99.559395269571382</v>
      </c>
      <c r="Q29" s="249">
        <f t="shared" si="7"/>
        <v>101.31550736568295</v>
      </c>
      <c r="R29" s="249">
        <f t="shared" si="7"/>
        <v>103.10259523947735</v>
      </c>
      <c r="S29" s="249">
        <f t="shared" si="7"/>
        <v>104.92120526769511</v>
      </c>
    </row>
    <row r="30" spans="1:19">
      <c r="A30" s="184"/>
      <c r="B30" s="178" t="s">
        <v>104</v>
      </c>
      <c r="C30" s="128"/>
      <c r="D30" s="183"/>
      <c r="E30" s="183"/>
      <c r="F30" s="179"/>
      <c r="G30" s="148"/>
      <c r="H30" s="151"/>
      <c r="I30" s="151"/>
      <c r="J30" s="151"/>
      <c r="K30" s="151"/>
      <c r="L30" s="151"/>
      <c r="M30" s="151"/>
      <c r="N30" s="99"/>
      <c r="O30" s="99"/>
      <c r="P30" s="99"/>
      <c r="Q30" s="99"/>
      <c r="R30" s="99"/>
      <c r="S30" s="99"/>
    </row>
    <row r="31" spans="1:19">
      <c r="A31" s="92"/>
      <c r="B31" s="183"/>
      <c r="C31" s="128"/>
      <c r="D31" s="183"/>
      <c r="E31" s="183"/>
      <c r="F31" s="179"/>
      <c r="G31" s="148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  <c r="S31" s="246"/>
    </row>
    <row r="32" spans="1:19">
      <c r="A32" s="184">
        <v>3.1</v>
      </c>
      <c r="B32" s="183" t="s">
        <v>131</v>
      </c>
      <c r="C32" s="557">
        <v>0.08</v>
      </c>
      <c r="D32" s="653" t="str">
        <f>Inputs!$D$81</f>
        <v>Skilled Electrical Worker AH</v>
      </c>
      <c r="E32" s="183">
        <v>1</v>
      </c>
      <c r="F32" s="179">
        <f>E32*C32</f>
        <v>0.08</v>
      </c>
      <c r="G32" s="148"/>
      <c r="H32" s="246">
        <f>Inputs!L$81</f>
        <v>143.91156341859428</v>
      </c>
      <c r="I32" s="246">
        <f>Inputs!M$81</f>
        <v>146.75058306720953</v>
      </c>
      <c r="J32" s="246">
        <f>Inputs!N$81</f>
        <v>149.33909290435707</v>
      </c>
      <c r="K32" s="246">
        <f>Inputs!O$81</f>
        <v>151.97326104852442</v>
      </c>
      <c r="L32" s="246">
        <f>Inputs!P$81</f>
        <v>154.65389285921603</v>
      </c>
      <c r="M32" s="246">
        <f>Inputs!Q$81</f>
        <v>157.38180790154269</v>
      </c>
      <c r="N32" s="246">
        <f t="shared" ref="N32:S32" si="8">H32*$F32</f>
        <v>11.512925073487542</v>
      </c>
      <c r="O32" s="246">
        <f t="shared" si="8"/>
        <v>11.740046645376763</v>
      </c>
      <c r="P32" s="246">
        <f t="shared" si="8"/>
        <v>11.947127432348566</v>
      </c>
      <c r="Q32" s="246">
        <f t="shared" si="8"/>
        <v>12.157860883881954</v>
      </c>
      <c r="R32" s="246">
        <f t="shared" si="8"/>
        <v>12.372311428737282</v>
      </c>
      <c r="S32" s="246">
        <f t="shared" si="8"/>
        <v>12.590544632123414</v>
      </c>
    </row>
    <row r="33" spans="1:19">
      <c r="A33" s="92"/>
      <c r="B33" s="183"/>
      <c r="C33" s="557"/>
      <c r="D33" s="183"/>
      <c r="E33" s="183"/>
      <c r="F33" s="179"/>
      <c r="G33" s="148"/>
      <c r="H33" s="151"/>
      <c r="I33" s="151"/>
      <c r="J33" s="151"/>
      <c r="K33" s="151"/>
      <c r="L33" s="151"/>
      <c r="M33" s="151"/>
      <c r="N33" s="99"/>
      <c r="O33" s="99"/>
      <c r="P33" s="99"/>
      <c r="Q33" s="99"/>
      <c r="R33" s="99"/>
      <c r="S33" s="99"/>
    </row>
    <row r="34" spans="1:19">
      <c r="A34" s="184">
        <v>3.2</v>
      </c>
      <c r="B34" s="183" t="s">
        <v>123</v>
      </c>
      <c r="C34" s="557">
        <v>0.17</v>
      </c>
      <c r="D34" s="653" t="str">
        <f>Inputs!$D$81</f>
        <v>Skilled Electrical Worker AH</v>
      </c>
      <c r="E34" s="183">
        <v>1</v>
      </c>
      <c r="F34" s="179">
        <f>E34*C34</f>
        <v>0.17</v>
      </c>
      <c r="G34" s="148"/>
      <c r="H34" s="246">
        <f>Inputs!L$81</f>
        <v>143.91156341859428</v>
      </c>
      <c r="I34" s="246">
        <f>Inputs!M$81</f>
        <v>146.75058306720953</v>
      </c>
      <c r="J34" s="246">
        <f>Inputs!N$81</f>
        <v>149.33909290435707</v>
      </c>
      <c r="K34" s="246">
        <f>Inputs!O$81</f>
        <v>151.97326104852442</v>
      </c>
      <c r="L34" s="246">
        <f>Inputs!P$81</f>
        <v>154.65389285921603</v>
      </c>
      <c r="M34" s="246">
        <f>Inputs!Q$81</f>
        <v>157.38180790154269</v>
      </c>
      <c r="N34" s="246">
        <f t="shared" ref="N34:S34" si="9">H34*$F34</f>
        <v>24.46496578116103</v>
      </c>
      <c r="O34" s="246">
        <f t="shared" si="9"/>
        <v>24.947599121425622</v>
      </c>
      <c r="P34" s="246">
        <f t="shared" si="9"/>
        <v>25.387645793740706</v>
      </c>
      <c r="Q34" s="246">
        <f t="shared" si="9"/>
        <v>25.835454378249153</v>
      </c>
      <c r="R34" s="246">
        <f t="shared" si="9"/>
        <v>26.291161786066727</v>
      </c>
      <c r="S34" s="246">
        <f t="shared" si="9"/>
        <v>26.754907343262257</v>
      </c>
    </row>
    <row r="35" spans="1:19">
      <c r="A35" s="92"/>
      <c r="B35" s="183"/>
      <c r="C35" s="557"/>
      <c r="D35" s="183"/>
      <c r="E35" s="183"/>
      <c r="F35" s="179"/>
      <c r="G35" s="105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</row>
    <row r="36" spans="1:19">
      <c r="A36" s="184">
        <v>3.3</v>
      </c>
      <c r="B36" s="183" t="s">
        <v>124</v>
      </c>
      <c r="C36" s="557">
        <v>0.17</v>
      </c>
      <c r="D36" s="653" t="str">
        <f>Inputs!$D$81</f>
        <v>Skilled Electrical Worker AH</v>
      </c>
      <c r="E36" s="183">
        <v>1</v>
      </c>
      <c r="F36" s="179">
        <f>E36*C36</f>
        <v>0.17</v>
      </c>
      <c r="G36" s="148"/>
      <c r="H36" s="246">
        <f>Inputs!L$81</f>
        <v>143.91156341859428</v>
      </c>
      <c r="I36" s="246">
        <f>Inputs!M$81</f>
        <v>146.75058306720953</v>
      </c>
      <c r="J36" s="246">
        <f>Inputs!N$81</f>
        <v>149.33909290435707</v>
      </c>
      <c r="K36" s="246">
        <f>Inputs!O$81</f>
        <v>151.97326104852442</v>
      </c>
      <c r="L36" s="246">
        <f>Inputs!P$81</f>
        <v>154.65389285921603</v>
      </c>
      <c r="M36" s="246">
        <f>Inputs!Q$81</f>
        <v>157.38180790154269</v>
      </c>
      <c r="N36" s="246">
        <f t="shared" ref="N36:S36" si="10">H36*$F36</f>
        <v>24.46496578116103</v>
      </c>
      <c r="O36" s="246">
        <f t="shared" si="10"/>
        <v>24.947599121425622</v>
      </c>
      <c r="P36" s="246">
        <f t="shared" si="10"/>
        <v>25.387645793740706</v>
      </c>
      <c r="Q36" s="246">
        <f t="shared" si="10"/>
        <v>25.835454378249153</v>
      </c>
      <c r="R36" s="246">
        <f t="shared" si="10"/>
        <v>26.291161786066727</v>
      </c>
      <c r="S36" s="246">
        <f t="shared" si="10"/>
        <v>26.754907343262257</v>
      </c>
    </row>
    <row r="37" spans="1:19">
      <c r="A37" s="92"/>
      <c r="B37" s="183"/>
      <c r="C37" s="557"/>
      <c r="D37" s="183"/>
      <c r="E37" s="183"/>
      <c r="F37" s="179"/>
      <c r="G37" s="148"/>
      <c r="H37" s="151"/>
      <c r="I37" s="151"/>
      <c r="J37" s="151"/>
      <c r="K37" s="151"/>
      <c r="L37" s="151"/>
      <c r="M37" s="151"/>
      <c r="N37" s="99"/>
      <c r="O37" s="99"/>
      <c r="P37" s="99"/>
      <c r="Q37" s="99"/>
      <c r="R37" s="99"/>
      <c r="S37" s="99"/>
    </row>
    <row r="38" spans="1:19">
      <c r="A38" s="184">
        <v>3.4</v>
      </c>
      <c r="B38" s="183" t="s">
        <v>125</v>
      </c>
      <c r="C38" s="557">
        <v>0</v>
      </c>
      <c r="D38" s="653" t="str">
        <f>Inputs!$D$81</f>
        <v>Skilled Electrical Worker AH</v>
      </c>
      <c r="E38" s="183">
        <v>1</v>
      </c>
      <c r="F38" s="179">
        <f t="shared" ref="F38:F43" si="11">E38*C38</f>
        <v>0</v>
      </c>
      <c r="G38" s="148"/>
      <c r="H38" s="246">
        <f>Inputs!L$81</f>
        <v>143.91156341859428</v>
      </c>
      <c r="I38" s="246">
        <f>Inputs!M$81</f>
        <v>146.75058306720953</v>
      </c>
      <c r="J38" s="246">
        <f>Inputs!N$81</f>
        <v>149.33909290435707</v>
      </c>
      <c r="K38" s="246">
        <f>Inputs!O$81</f>
        <v>151.97326104852442</v>
      </c>
      <c r="L38" s="246">
        <f>Inputs!P$81</f>
        <v>154.65389285921603</v>
      </c>
      <c r="M38" s="246">
        <f>Inputs!Q$81</f>
        <v>157.38180790154269</v>
      </c>
      <c r="N38" s="246">
        <f>H38*$F38</f>
        <v>0</v>
      </c>
      <c r="O38" s="246">
        <f>I38*$F38</f>
        <v>0</v>
      </c>
      <c r="P38" s="246">
        <f t="shared" ref="P38:S43" si="12">J38*$F38</f>
        <v>0</v>
      </c>
      <c r="Q38" s="246">
        <f t="shared" si="12"/>
        <v>0</v>
      </c>
      <c r="R38" s="246">
        <f t="shared" si="12"/>
        <v>0</v>
      </c>
      <c r="S38" s="246">
        <f t="shared" si="12"/>
        <v>0</v>
      </c>
    </row>
    <row r="39" spans="1:19">
      <c r="A39" s="92"/>
      <c r="B39" s="183" t="s">
        <v>126</v>
      </c>
      <c r="C39" s="557">
        <v>0.17</v>
      </c>
      <c r="D39" s="653" t="str">
        <f>Inputs!$D$81</f>
        <v>Skilled Electrical Worker AH</v>
      </c>
      <c r="E39" s="183">
        <v>1</v>
      </c>
      <c r="F39" s="179">
        <f t="shared" si="11"/>
        <v>0.17</v>
      </c>
      <c r="G39" s="148"/>
      <c r="H39" s="246">
        <f>Inputs!L$81</f>
        <v>143.91156341859428</v>
      </c>
      <c r="I39" s="246">
        <f>Inputs!M$81</f>
        <v>146.75058306720953</v>
      </c>
      <c r="J39" s="246">
        <f>Inputs!N$81</f>
        <v>149.33909290435707</v>
      </c>
      <c r="K39" s="246">
        <f>Inputs!O$81</f>
        <v>151.97326104852442</v>
      </c>
      <c r="L39" s="246">
        <f>Inputs!P$81</f>
        <v>154.65389285921603</v>
      </c>
      <c r="M39" s="246">
        <f>Inputs!Q$81</f>
        <v>157.38180790154269</v>
      </c>
      <c r="N39" s="246">
        <f t="shared" ref="N39:O43" si="13">H39*$F39</f>
        <v>24.46496578116103</v>
      </c>
      <c r="O39" s="246">
        <f t="shared" si="13"/>
        <v>24.947599121425622</v>
      </c>
      <c r="P39" s="246">
        <f t="shared" si="12"/>
        <v>25.387645793740706</v>
      </c>
      <c r="Q39" s="246">
        <f t="shared" si="12"/>
        <v>25.835454378249153</v>
      </c>
      <c r="R39" s="246">
        <f t="shared" si="12"/>
        <v>26.291161786066727</v>
      </c>
      <c r="S39" s="246">
        <f t="shared" si="12"/>
        <v>26.754907343262257</v>
      </c>
    </row>
    <row r="40" spans="1:19">
      <c r="B40" s="183" t="s">
        <v>127</v>
      </c>
      <c r="C40" s="557">
        <v>0</v>
      </c>
      <c r="D40" s="653" t="str">
        <f>Inputs!$D$81</f>
        <v>Skilled Electrical Worker AH</v>
      </c>
      <c r="E40" s="183">
        <v>1</v>
      </c>
      <c r="F40" s="179">
        <f t="shared" si="11"/>
        <v>0</v>
      </c>
      <c r="G40" s="148"/>
      <c r="H40" s="246">
        <f>Inputs!L$81</f>
        <v>143.91156341859428</v>
      </c>
      <c r="I40" s="246">
        <f>Inputs!M$81</f>
        <v>146.75058306720953</v>
      </c>
      <c r="J40" s="246">
        <f>Inputs!N$81</f>
        <v>149.33909290435707</v>
      </c>
      <c r="K40" s="246">
        <f>Inputs!O$81</f>
        <v>151.97326104852442</v>
      </c>
      <c r="L40" s="246">
        <f>Inputs!P$81</f>
        <v>154.65389285921603</v>
      </c>
      <c r="M40" s="246">
        <f>Inputs!Q$81</f>
        <v>157.38180790154269</v>
      </c>
      <c r="N40" s="246">
        <f t="shared" si="13"/>
        <v>0</v>
      </c>
      <c r="O40" s="246">
        <f t="shared" si="13"/>
        <v>0</v>
      </c>
      <c r="P40" s="246">
        <f t="shared" si="12"/>
        <v>0</v>
      </c>
      <c r="Q40" s="246">
        <f t="shared" si="12"/>
        <v>0</v>
      </c>
      <c r="R40" s="246">
        <f t="shared" si="12"/>
        <v>0</v>
      </c>
      <c r="S40" s="246">
        <f t="shared" si="12"/>
        <v>0</v>
      </c>
    </row>
    <row r="41" spans="1:19">
      <c r="A41" s="92"/>
      <c r="B41" s="132" t="s">
        <v>132</v>
      </c>
      <c r="C41" s="557">
        <v>1.75</v>
      </c>
      <c r="D41" s="653" t="str">
        <f>Inputs!$D$81</f>
        <v>Skilled Electrical Worker AH</v>
      </c>
      <c r="E41" s="183">
        <v>1</v>
      </c>
      <c r="F41" s="179">
        <f t="shared" si="11"/>
        <v>1.75</v>
      </c>
      <c r="G41" s="148"/>
      <c r="H41" s="246">
        <f>Inputs!L$81</f>
        <v>143.91156341859428</v>
      </c>
      <c r="I41" s="246">
        <f>Inputs!M$81</f>
        <v>146.75058306720953</v>
      </c>
      <c r="J41" s="246">
        <f>Inputs!N$81</f>
        <v>149.33909290435707</v>
      </c>
      <c r="K41" s="246">
        <f>Inputs!O$81</f>
        <v>151.97326104852442</v>
      </c>
      <c r="L41" s="246">
        <f>Inputs!P$81</f>
        <v>154.65389285921603</v>
      </c>
      <c r="M41" s="246">
        <f>Inputs!Q$81</f>
        <v>157.38180790154269</v>
      </c>
      <c r="N41" s="246">
        <f t="shared" si="13"/>
        <v>251.84523598254</v>
      </c>
      <c r="O41" s="246">
        <f t="shared" si="13"/>
        <v>256.81352036761666</v>
      </c>
      <c r="P41" s="246">
        <f t="shared" si="12"/>
        <v>261.34341258262486</v>
      </c>
      <c r="Q41" s="246">
        <f t="shared" si="12"/>
        <v>265.95320683491775</v>
      </c>
      <c r="R41" s="246">
        <f t="shared" si="12"/>
        <v>270.64431250362804</v>
      </c>
      <c r="S41" s="246">
        <f t="shared" si="12"/>
        <v>275.41816382769969</v>
      </c>
    </row>
    <row r="42" spans="1:19">
      <c r="A42" s="92"/>
      <c r="B42" s="183" t="s">
        <v>220</v>
      </c>
      <c r="C42" s="557">
        <v>0.17</v>
      </c>
      <c r="D42" s="653" t="str">
        <f>Inputs!$D$81</f>
        <v>Skilled Electrical Worker AH</v>
      </c>
      <c r="E42" s="183">
        <v>1</v>
      </c>
      <c r="F42" s="179">
        <f t="shared" si="11"/>
        <v>0.17</v>
      </c>
      <c r="G42" s="133"/>
      <c r="H42" s="246">
        <f>Inputs!L$81</f>
        <v>143.91156341859428</v>
      </c>
      <c r="I42" s="246">
        <f>Inputs!M$81</f>
        <v>146.75058306720953</v>
      </c>
      <c r="J42" s="246">
        <f>Inputs!N$81</f>
        <v>149.33909290435707</v>
      </c>
      <c r="K42" s="246">
        <f>Inputs!O$81</f>
        <v>151.97326104852442</v>
      </c>
      <c r="L42" s="246">
        <f>Inputs!P$81</f>
        <v>154.65389285921603</v>
      </c>
      <c r="M42" s="246">
        <f>Inputs!Q$81</f>
        <v>157.38180790154269</v>
      </c>
      <c r="N42" s="246">
        <f t="shared" si="13"/>
        <v>24.46496578116103</v>
      </c>
      <c r="O42" s="246">
        <f t="shared" si="13"/>
        <v>24.947599121425622</v>
      </c>
      <c r="P42" s="246">
        <f t="shared" si="12"/>
        <v>25.387645793740706</v>
      </c>
      <c r="Q42" s="246">
        <f t="shared" si="12"/>
        <v>25.835454378249153</v>
      </c>
      <c r="R42" s="246">
        <f t="shared" si="12"/>
        <v>26.291161786066727</v>
      </c>
      <c r="S42" s="246">
        <f t="shared" si="12"/>
        <v>26.754907343262257</v>
      </c>
    </row>
    <row r="43" spans="1:19">
      <c r="A43" s="92"/>
      <c r="B43" s="183" t="s">
        <v>127</v>
      </c>
      <c r="C43" s="557">
        <v>0</v>
      </c>
      <c r="D43" s="653" t="str">
        <f>Inputs!$D$81</f>
        <v>Skilled Electrical Worker AH</v>
      </c>
      <c r="E43" s="183">
        <v>1</v>
      </c>
      <c r="F43" s="179">
        <f t="shared" si="11"/>
        <v>0</v>
      </c>
      <c r="G43" s="133"/>
      <c r="H43" s="246">
        <f>Inputs!L$81</f>
        <v>143.91156341859428</v>
      </c>
      <c r="I43" s="246">
        <f>Inputs!M$81</f>
        <v>146.75058306720953</v>
      </c>
      <c r="J43" s="246">
        <f>Inputs!N$81</f>
        <v>149.33909290435707</v>
      </c>
      <c r="K43" s="246">
        <f>Inputs!O$81</f>
        <v>151.97326104852442</v>
      </c>
      <c r="L43" s="246">
        <f>Inputs!P$81</f>
        <v>154.65389285921603</v>
      </c>
      <c r="M43" s="246">
        <f>Inputs!Q$81</f>
        <v>157.38180790154269</v>
      </c>
      <c r="N43" s="246">
        <f t="shared" si="13"/>
        <v>0</v>
      </c>
      <c r="O43" s="246">
        <f t="shared" si="13"/>
        <v>0</v>
      </c>
      <c r="P43" s="246">
        <f t="shared" si="12"/>
        <v>0</v>
      </c>
      <c r="Q43" s="246">
        <f t="shared" si="12"/>
        <v>0</v>
      </c>
      <c r="R43" s="246">
        <f t="shared" si="12"/>
        <v>0</v>
      </c>
      <c r="S43" s="246">
        <f t="shared" si="12"/>
        <v>0</v>
      </c>
    </row>
    <row r="44" spans="1:19">
      <c r="A44" s="92"/>
      <c r="B44" s="183"/>
      <c r="C44" s="557"/>
      <c r="D44" s="183"/>
      <c r="E44" s="183"/>
      <c r="F44" s="179"/>
      <c r="G44" s="133"/>
      <c r="H44" s="134"/>
      <c r="I44" s="134"/>
      <c r="J44" s="134"/>
      <c r="K44" s="134"/>
      <c r="L44" s="134"/>
      <c r="M44" s="134"/>
      <c r="N44" s="92"/>
      <c r="O44" s="92"/>
      <c r="P44" s="92"/>
      <c r="Q44" s="92"/>
      <c r="R44" s="92"/>
      <c r="S44" s="92"/>
    </row>
    <row r="45" spans="1:19">
      <c r="A45" s="184">
        <v>3.5</v>
      </c>
      <c r="B45" s="183" t="s">
        <v>209</v>
      </c>
      <c r="C45" s="557">
        <v>0.17</v>
      </c>
      <c r="D45" s="653" t="str">
        <f>Inputs!$D$81</f>
        <v>Skilled Electrical Worker AH</v>
      </c>
      <c r="E45" s="183">
        <v>1</v>
      </c>
      <c r="F45" s="179">
        <f>E45*C45</f>
        <v>0.17</v>
      </c>
      <c r="G45" s="133"/>
      <c r="H45" s="246">
        <f>Inputs!L$81</f>
        <v>143.91156341859428</v>
      </c>
      <c r="I45" s="246">
        <f>Inputs!M$81</f>
        <v>146.75058306720953</v>
      </c>
      <c r="J45" s="246">
        <f>Inputs!N$81</f>
        <v>149.33909290435707</v>
      </c>
      <c r="K45" s="246">
        <f>Inputs!O$81</f>
        <v>151.97326104852442</v>
      </c>
      <c r="L45" s="246">
        <f>Inputs!P$81</f>
        <v>154.65389285921603</v>
      </c>
      <c r="M45" s="246">
        <f>Inputs!Q$81</f>
        <v>157.38180790154269</v>
      </c>
      <c r="N45" s="246">
        <f t="shared" ref="N45:S45" si="14">H45*$F45</f>
        <v>24.46496578116103</v>
      </c>
      <c r="O45" s="246">
        <f t="shared" si="14"/>
        <v>24.947599121425622</v>
      </c>
      <c r="P45" s="246">
        <f t="shared" si="14"/>
        <v>25.387645793740706</v>
      </c>
      <c r="Q45" s="246">
        <f t="shared" si="14"/>
        <v>25.835454378249153</v>
      </c>
      <c r="R45" s="246">
        <f t="shared" si="14"/>
        <v>26.291161786066727</v>
      </c>
      <c r="S45" s="246">
        <f t="shared" si="14"/>
        <v>26.754907343262257</v>
      </c>
    </row>
    <row r="46" spans="1:19">
      <c r="A46" s="184"/>
      <c r="B46" s="183"/>
      <c r="C46" s="128"/>
      <c r="D46" s="183"/>
      <c r="E46" s="183"/>
      <c r="F46" s="179"/>
      <c r="G46" s="105"/>
      <c r="H46" s="134"/>
      <c r="I46" s="134"/>
      <c r="J46" s="134"/>
      <c r="K46" s="134"/>
      <c r="L46" s="134"/>
      <c r="M46" s="134"/>
      <c r="N46" s="92"/>
      <c r="O46" s="92"/>
      <c r="P46" s="92"/>
      <c r="Q46" s="92"/>
      <c r="R46" s="92"/>
      <c r="S46" s="92"/>
    </row>
    <row r="47" spans="1:19">
      <c r="A47" s="190"/>
      <c r="B47" s="185" t="s">
        <v>44</v>
      </c>
      <c r="C47" s="186">
        <f>SUM(C30:C46)</f>
        <v>2.6799999999999997</v>
      </c>
      <c r="D47" s="240"/>
      <c r="E47" s="240"/>
      <c r="F47" s="186">
        <f>SUM(F30:F46)</f>
        <v>2.6799999999999997</v>
      </c>
      <c r="G47" s="247"/>
      <c r="H47" s="249"/>
      <c r="I47" s="249"/>
      <c r="J47" s="249"/>
      <c r="K47" s="249"/>
      <c r="L47" s="249"/>
      <c r="M47" s="249"/>
      <c r="N47" s="249">
        <f t="shared" ref="N47:S47" si="15">SUM(N32:N45)</f>
        <v>385.68298996183267</v>
      </c>
      <c r="O47" s="249">
        <f t="shared" si="15"/>
        <v>393.29156262012157</v>
      </c>
      <c r="P47" s="249">
        <f t="shared" si="15"/>
        <v>400.22876898367696</v>
      </c>
      <c r="Q47" s="249">
        <f t="shared" si="15"/>
        <v>407.28833961004545</v>
      </c>
      <c r="R47" s="249">
        <f t="shared" si="15"/>
        <v>414.47243286269895</v>
      </c>
      <c r="S47" s="249">
        <f t="shared" si="15"/>
        <v>421.78324517613436</v>
      </c>
    </row>
    <row r="48" spans="1:19">
      <c r="A48" s="92"/>
      <c r="B48" s="178" t="s">
        <v>106</v>
      </c>
      <c r="C48" s="128"/>
      <c r="D48" s="183"/>
      <c r="E48" s="183"/>
      <c r="F48" s="179"/>
      <c r="G48" s="133"/>
      <c r="H48" s="134"/>
      <c r="I48" s="134"/>
      <c r="J48" s="134"/>
      <c r="K48" s="134"/>
      <c r="L48" s="134"/>
      <c r="M48" s="134"/>
      <c r="N48" s="92"/>
      <c r="O48" s="92"/>
      <c r="P48" s="92"/>
      <c r="Q48" s="92"/>
      <c r="R48" s="92"/>
      <c r="S48" s="92"/>
    </row>
    <row r="49" spans="1:19">
      <c r="A49" s="92"/>
      <c r="B49" s="183"/>
      <c r="C49" s="128"/>
      <c r="D49" s="183"/>
      <c r="E49" s="183"/>
      <c r="F49" s="179"/>
      <c r="G49" s="133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  <c r="S49" s="246"/>
    </row>
    <row r="50" spans="1:19">
      <c r="A50" s="184">
        <v>4.0999999999999996</v>
      </c>
      <c r="B50" s="183" t="s">
        <v>210</v>
      </c>
      <c r="C50" s="557">
        <v>0.11442307692307692</v>
      </c>
      <c r="D50" s="132" t="str">
        <f>Inputs!$D$82</f>
        <v>Support staff</v>
      </c>
      <c r="E50" s="183">
        <v>1</v>
      </c>
      <c r="F50" s="179">
        <f>E50*C50</f>
        <v>0.11442307692307692</v>
      </c>
      <c r="G50" s="133"/>
      <c r="H50" s="137">
        <f>Inputs!L$82</f>
        <v>68.441017362959727</v>
      </c>
      <c r="I50" s="137">
        <f>Inputs!M$82</f>
        <v>69.791189569063036</v>
      </c>
      <c r="J50" s="137">
        <f>Inputs!N$82</f>
        <v>71.02222509185215</v>
      </c>
      <c r="K50" s="137">
        <f>Inputs!O$82</f>
        <v>72.274974651437702</v>
      </c>
      <c r="L50" s="137">
        <f>Inputs!P$82</f>
        <v>73.549821258208297</v>
      </c>
      <c r="M50" s="137">
        <f>Inputs!Q$82</f>
        <v>74.847154678410959</v>
      </c>
      <c r="N50" s="246">
        <f t="shared" ref="N50:S50" si="16">H50*$F50</f>
        <v>7.8312317944155838</v>
      </c>
      <c r="O50" s="246">
        <f t="shared" si="16"/>
        <v>7.9857226526139433</v>
      </c>
      <c r="P50" s="246">
        <f t="shared" si="16"/>
        <v>8.1265815249330817</v>
      </c>
      <c r="Q50" s="246">
        <f t="shared" si="16"/>
        <v>8.2699249841548905</v>
      </c>
      <c r="R50" s="246">
        <f t="shared" si="16"/>
        <v>8.4157968555065263</v>
      </c>
      <c r="S50" s="246">
        <f t="shared" si="16"/>
        <v>8.5642417372412538</v>
      </c>
    </row>
    <row r="51" spans="1:19">
      <c r="A51" s="184"/>
      <c r="B51" s="183"/>
      <c r="C51" s="558"/>
      <c r="D51" s="183"/>
      <c r="E51" s="183"/>
      <c r="F51" s="179"/>
      <c r="G51" s="105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</row>
    <row r="52" spans="1:19">
      <c r="A52" s="184">
        <v>4.2</v>
      </c>
      <c r="B52" s="183" t="s">
        <v>211</v>
      </c>
      <c r="C52" s="557">
        <v>4.4871794871794865E-2</v>
      </c>
      <c r="D52" s="132" t="str">
        <f>Inputs!$D$82</f>
        <v>Support staff</v>
      </c>
      <c r="E52" s="183">
        <v>1</v>
      </c>
      <c r="F52" s="179">
        <f>E52*C52</f>
        <v>4.4871794871794865E-2</v>
      </c>
      <c r="G52" s="105"/>
      <c r="H52" s="137">
        <f>Inputs!L$82</f>
        <v>68.441017362959727</v>
      </c>
      <c r="I52" s="137">
        <f>Inputs!M$82</f>
        <v>69.791189569063036</v>
      </c>
      <c r="J52" s="137">
        <f>Inputs!N$82</f>
        <v>71.02222509185215</v>
      </c>
      <c r="K52" s="137">
        <f>Inputs!O$82</f>
        <v>72.274974651437702</v>
      </c>
      <c r="L52" s="137">
        <f>Inputs!P$82</f>
        <v>73.549821258208297</v>
      </c>
      <c r="M52" s="137">
        <f>Inputs!Q$82</f>
        <v>74.847154678410959</v>
      </c>
      <c r="N52" s="246">
        <f t="shared" ref="N52:S52" si="17">H52*$F52</f>
        <v>3.0710712919276797</v>
      </c>
      <c r="O52" s="246">
        <f t="shared" si="17"/>
        <v>3.131655942201546</v>
      </c>
      <c r="P52" s="246">
        <f t="shared" si="17"/>
        <v>3.1868947156600318</v>
      </c>
      <c r="Q52" s="246">
        <f t="shared" si="17"/>
        <v>3.2431078369234863</v>
      </c>
      <c r="R52" s="246">
        <f t="shared" si="17"/>
        <v>3.3003124923554998</v>
      </c>
      <c r="S52" s="246">
        <f t="shared" si="17"/>
        <v>3.3585261714671577</v>
      </c>
    </row>
    <row r="53" spans="1:19">
      <c r="A53" s="184"/>
      <c r="B53" s="183"/>
      <c r="C53" s="558"/>
      <c r="D53" s="183"/>
      <c r="E53" s="183"/>
      <c r="F53" s="179"/>
      <c r="G53" s="105"/>
      <c r="H53" s="137"/>
      <c r="I53" s="137"/>
      <c r="J53" s="137"/>
      <c r="K53" s="137"/>
      <c r="L53" s="137"/>
      <c r="M53" s="137"/>
      <c r="N53" s="194"/>
      <c r="O53" s="194"/>
      <c r="P53" s="194"/>
      <c r="Q53" s="194"/>
      <c r="R53" s="194"/>
      <c r="S53" s="194"/>
    </row>
    <row r="54" spans="1:19">
      <c r="A54" s="184">
        <v>4.3</v>
      </c>
      <c r="B54" s="183" t="s">
        <v>212</v>
      </c>
      <c r="C54" s="557">
        <v>4.4871794871794865E-2</v>
      </c>
      <c r="D54" s="132" t="str">
        <f>Inputs!$D$82</f>
        <v>Support staff</v>
      </c>
      <c r="E54" s="183">
        <v>1</v>
      </c>
      <c r="F54" s="179">
        <f>E54*C54</f>
        <v>4.4871794871794865E-2</v>
      </c>
      <c r="G54" s="105"/>
      <c r="H54" s="137">
        <f>Inputs!L$82</f>
        <v>68.441017362959727</v>
      </c>
      <c r="I54" s="137">
        <f>Inputs!M$82</f>
        <v>69.791189569063036</v>
      </c>
      <c r="J54" s="137">
        <f>Inputs!N$82</f>
        <v>71.02222509185215</v>
      </c>
      <c r="K54" s="137">
        <f>Inputs!O$82</f>
        <v>72.274974651437702</v>
      </c>
      <c r="L54" s="137">
        <f>Inputs!P$82</f>
        <v>73.549821258208297</v>
      </c>
      <c r="M54" s="137">
        <f>Inputs!Q$82</f>
        <v>74.847154678410959</v>
      </c>
      <c r="N54" s="246">
        <f t="shared" ref="N54:S54" si="18">H54*$F54</f>
        <v>3.0710712919276797</v>
      </c>
      <c r="O54" s="246">
        <f t="shared" si="18"/>
        <v>3.131655942201546</v>
      </c>
      <c r="P54" s="246">
        <f t="shared" si="18"/>
        <v>3.1868947156600318</v>
      </c>
      <c r="Q54" s="246">
        <f t="shared" si="18"/>
        <v>3.2431078369234863</v>
      </c>
      <c r="R54" s="246">
        <f t="shared" si="18"/>
        <v>3.3003124923554998</v>
      </c>
      <c r="S54" s="246">
        <f t="shared" si="18"/>
        <v>3.3585261714671577</v>
      </c>
    </row>
    <row r="55" spans="1:19">
      <c r="A55" s="184"/>
      <c r="B55" s="183"/>
      <c r="C55" s="558"/>
      <c r="D55" s="183"/>
      <c r="E55" s="183"/>
      <c r="F55" s="179"/>
      <c r="G55" s="105"/>
      <c r="H55" s="151"/>
      <c r="I55" s="151"/>
      <c r="J55" s="151"/>
      <c r="K55" s="151"/>
      <c r="L55" s="151"/>
      <c r="M55" s="151"/>
      <c r="N55" s="151"/>
      <c r="O55" s="99"/>
      <c r="P55" s="99"/>
      <c r="Q55" s="99"/>
      <c r="R55" s="99"/>
      <c r="S55" s="99"/>
    </row>
    <row r="56" spans="1:19">
      <c r="A56" s="184">
        <v>4.4000000000000004</v>
      </c>
      <c r="B56" s="183" t="s">
        <v>129</v>
      </c>
      <c r="C56" s="557">
        <v>0</v>
      </c>
      <c r="D56" s="132" t="str">
        <f>Inputs!$D$82</f>
        <v>Support staff</v>
      </c>
      <c r="E56" s="183">
        <v>1</v>
      </c>
      <c r="F56" s="179">
        <f>E56*C56</f>
        <v>0</v>
      </c>
      <c r="G56" s="105"/>
      <c r="H56" s="137">
        <f>Inputs!L$82</f>
        <v>68.441017362959727</v>
      </c>
      <c r="I56" s="137">
        <f>Inputs!M$82</f>
        <v>69.791189569063036</v>
      </c>
      <c r="J56" s="137">
        <f>Inputs!N$82</f>
        <v>71.02222509185215</v>
      </c>
      <c r="K56" s="137">
        <f>Inputs!O$82</f>
        <v>72.274974651437702</v>
      </c>
      <c r="L56" s="137">
        <f>Inputs!P$82</f>
        <v>73.549821258208297</v>
      </c>
      <c r="M56" s="137">
        <f>Inputs!Q$82</f>
        <v>74.847154678410959</v>
      </c>
      <c r="N56" s="246">
        <f t="shared" ref="N56:S56" si="19">H56*$F56</f>
        <v>0</v>
      </c>
      <c r="O56" s="246">
        <f t="shared" si="19"/>
        <v>0</v>
      </c>
      <c r="P56" s="246">
        <f t="shared" si="19"/>
        <v>0</v>
      </c>
      <c r="Q56" s="246">
        <f t="shared" si="19"/>
        <v>0</v>
      </c>
      <c r="R56" s="246">
        <f t="shared" si="19"/>
        <v>0</v>
      </c>
      <c r="S56" s="246">
        <f t="shared" si="19"/>
        <v>0</v>
      </c>
    </row>
    <row r="57" spans="1:19">
      <c r="A57" s="184"/>
      <c r="B57" s="183"/>
      <c r="C57" s="207"/>
      <c r="D57" s="183"/>
      <c r="E57" s="183"/>
      <c r="F57" s="179"/>
      <c r="G57" s="105"/>
      <c r="H57" s="151"/>
      <c r="I57" s="151"/>
      <c r="J57" s="151"/>
      <c r="K57" s="151"/>
      <c r="L57" s="151"/>
      <c r="M57" s="151"/>
      <c r="N57" s="151"/>
      <c r="O57" s="99"/>
      <c r="P57" s="99"/>
      <c r="Q57" s="99"/>
      <c r="R57" s="99"/>
      <c r="S57" s="99"/>
    </row>
    <row r="58" spans="1:19">
      <c r="A58" s="184"/>
      <c r="B58" s="183"/>
      <c r="C58" s="207"/>
      <c r="D58" s="183"/>
      <c r="E58" s="183"/>
      <c r="F58" s="179"/>
      <c r="H58" s="134"/>
      <c r="I58" s="134"/>
      <c r="J58" s="134"/>
      <c r="K58" s="134"/>
      <c r="L58" s="134"/>
      <c r="M58" s="134"/>
      <c r="N58" s="134"/>
      <c r="O58" s="92"/>
      <c r="P58" s="92"/>
      <c r="Q58" s="92"/>
      <c r="R58" s="92"/>
      <c r="S58" s="92"/>
    </row>
    <row r="59" spans="1:19">
      <c r="A59" s="184"/>
      <c r="B59" s="183"/>
      <c r="C59" s="207"/>
      <c r="D59" s="183"/>
      <c r="E59" s="183"/>
      <c r="F59" s="179"/>
      <c r="H59" s="134"/>
      <c r="I59" s="134"/>
      <c r="J59" s="134"/>
      <c r="K59" s="134"/>
      <c r="L59" s="134"/>
      <c r="M59" s="134"/>
      <c r="N59" s="134"/>
      <c r="O59" s="92"/>
      <c r="P59" s="92"/>
      <c r="Q59" s="92"/>
      <c r="R59" s="92"/>
      <c r="S59" s="92"/>
    </row>
    <row r="60" spans="1:19">
      <c r="A60" s="190"/>
      <c r="B60" s="185" t="s">
        <v>44</v>
      </c>
      <c r="C60" s="186">
        <f>SUM(C48:C59)</f>
        <v>0.20416666666666666</v>
      </c>
      <c r="D60" s="240"/>
      <c r="E60" s="240"/>
      <c r="F60" s="186">
        <f>SUM(F48:F59)</f>
        <v>0.20416666666666666</v>
      </c>
      <c r="G60" s="247"/>
      <c r="H60" s="143"/>
      <c r="I60" s="143"/>
      <c r="J60" s="143"/>
      <c r="K60" s="143"/>
      <c r="L60" s="143"/>
      <c r="M60" s="143"/>
      <c r="N60" s="144">
        <f t="shared" ref="N60:S60" si="20">SUM(N50:N59)</f>
        <v>13.973374378270943</v>
      </c>
      <c r="O60" s="144">
        <f t="shared" si="20"/>
        <v>14.249034537017035</v>
      </c>
      <c r="P60" s="144">
        <f t="shared" si="20"/>
        <v>14.500370956253144</v>
      </c>
      <c r="Q60" s="144">
        <f t="shared" si="20"/>
        <v>14.756140658001861</v>
      </c>
      <c r="R60" s="144">
        <f t="shared" si="20"/>
        <v>15.016421840217527</v>
      </c>
      <c r="S60" s="144">
        <f t="shared" si="20"/>
        <v>15.28129408017557</v>
      </c>
    </row>
    <row r="61" spans="1:19">
      <c r="A61" s="241"/>
      <c r="B61" s="195"/>
      <c r="C61" s="192"/>
      <c r="D61" s="196"/>
      <c r="E61" s="196"/>
      <c r="F61" s="197"/>
      <c r="G61" s="133"/>
      <c r="H61" s="134"/>
      <c r="I61" s="134"/>
      <c r="J61" s="134"/>
      <c r="K61" s="134"/>
      <c r="L61" s="134"/>
      <c r="M61" s="134"/>
      <c r="N61" s="134"/>
      <c r="O61" s="92"/>
      <c r="P61" s="92"/>
      <c r="Q61" s="92"/>
      <c r="R61" s="92"/>
      <c r="S61" s="92"/>
    </row>
    <row r="62" spans="1:19">
      <c r="A62" s="241"/>
      <c r="B62" s="195" t="s">
        <v>130</v>
      </c>
      <c r="C62" s="198">
        <f>C24+C29+C47+C60</f>
        <v>4.046666666666666</v>
      </c>
      <c r="D62" s="90"/>
      <c r="E62" s="90"/>
      <c r="F62" s="198">
        <f>F24+F29+F47+F60</f>
        <v>4.046666666666666</v>
      </c>
      <c r="G62" s="199"/>
      <c r="H62" s="143"/>
      <c r="I62" s="143"/>
      <c r="J62" s="143"/>
      <c r="K62" s="143"/>
      <c r="L62" s="143"/>
      <c r="M62" s="143"/>
      <c r="N62" s="250">
        <f t="shared" ref="N62:S62" si="21">N24+N29+N47+N60</f>
        <v>529.53274439496738</v>
      </c>
      <c r="O62" s="250">
        <f t="shared" si="21"/>
        <v>539.97911736327205</v>
      </c>
      <c r="P62" s="250">
        <f t="shared" si="21"/>
        <v>549.50372181754483</v>
      </c>
      <c r="Q62" s="250">
        <f t="shared" si="21"/>
        <v>559.19632923173481</v>
      </c>
      <c r="R62" s="250">
        <f t="shared" si="21"/>
        <v>569.05990298292215</v>
      </c>
      <c r="S62" s="250">
        <f t="shared" si="21"/>
        <v>579.09745871871712</v>
      </c>
    </row>
    <row r="64" spans="1:19" s="102" customFormat="1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</row>
    <row r="65" spans="2:19" s="102" customFormat="1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</row>
    <row r="66" spans="2:19" s="102" customFormat="1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</row>
    <row r="67" spans="2:19" s="102" customFormat="1">
      <c r="B67" s="154"/>
      <c r="F67" s="159"/>
      <c r="G67" s="105"/>
      <c r="H67" s="105"/>
      <c r="I67" s="159"/>
      <c r="J67" s="159"/>
      <c r="K67" s="159"/>
      <c r="L67" s="159"/>
      <c r="M67" s="159"/>
      <c r="N67" s="275"/>
      <c r="O67" s="275"/>
      <c r="P67" s="275"/>
      <c r="Q67" s="275"/>
      <c r="R67" s="275"/>
      <c r="S67" s="275"/>
    </row>
    <row r="68" spans="2:19">
      <c r="B68" s="385" t="s">
        <v>265</v>
      </c>
      <c r="I68" s="106"/>
      <c r="J68" s="106"/>
      <c r="K68" s="106"/>
      <c r="L68" s="106"/>
      <c r="M68" s="106"/>
      <c r="N68" s="106">
        <f>N62</f>
        <v>529.53274439496738</v>
      </c>
      <c r="O68" s="106">
        <f>O62</f>
        <v>539.97911736327205</v>
      </c>
      <c r="P68" s="106">
        <f t="shared" ref="P68:S68" si="22">P62</f>
        <v>549.50372181754483</v>
      </c>
      <c r="Q68" s="106">
        <f t="shared" si="22"/>
        <v>559.19632923173481</v>
      </c>
      <c r="R68" s="106">
        <f t="shared" si="22"/>
        <v>569.05990298292215</v>
      </c>
      <c r="S68" s="106">
        <f t="shared" si="22"/>
        <v>579.09745871871712</v>
      </c>
    </row>
    <row r="69" spans="2:19">
      <c r="B69" s="385" t="s">
        <v>43</v>
      </c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</row>
    <row r="70" spans="2:19">
      <c r="B70" s="385" t="s">
        <v>268</v>
      </c>
      <c r="I70" s="106"/>
      <c r="J70" s="106"/>
      <c r="K70" s="106"/>
      <c r="L70" s="106"/>
      <c r="M70" s="106"/>
      <c r="O70" s="160"/>
      <c r="P70" s="160"/>
      <c r="Q70" s="160"/>
      <c r="R70" s="160"/>
      <c r="S70" s="160"/>
    </row>
    <row r="71" spans="2:19">
      <c r="B71" s="385" t="s">
        <v>274</v>
      </c>
      <c r="I71" s="106"/>
      <c r="J71" s="106"/>
      <c r="K71" s="106"/>
      <c r="L71" s="106"/>
      <c r="M71" s="106"/>
      <c r="N71" s="106">
        <f>SUM(N72,N68:N70)*(Inputs!$M$27)</f>
        <v>65.475664778948925</v>
      </c>
      <c r="O71" s="106">
        <f>SUM(O72,O68:O70)*(Inputs!$M$27)</f>
        <v>66.767337903733875</v>
      </c>
      <c r="P71" s="106">
        <f>SUM(P72,P68:P70)*(Inputs!$M$27)</f>
        <v>67.945036195295785</v>
      </c>
      <c r="Q71" s="106">
        <f>SUM(Q72,Q68:Q70)*(Inputs!$M$27)</f>
        <v>69.143507716845548</v>
      </c>
      <c r="R71" s="106">
        <f>SUM(R72,R68:R70)*(Inputs!$M$27)</f>
        <v>70.36311888403236</v>
      </c>
      <c r="S71" s="106">
        <f>SUM(S72,S68:S70)*(Inputs!$M$27)</f>
        <v>71.604242575651938</v>
      </c>
    </row>
    <row r="72" spans="2:19">
      <c r="B72" s="385" t="s">
        <v>273</v>
      </c>
      <c r="I72" s="106"/>
      <c r="J72" s="106"/>
      <c r="K72" s="106"/>
      <c r="L72" s="106"/>
      <c r="M72" s="106"/>
      <c r="N72" s="106">
        <f>SUM(N68:N70)*(Inputs!$M$26)</f>
        <v>55.071405417076605</v>
      </c>
      <c r="O72" s="106">
        <f>SUM(O68:O70)*(Inputs!$M$26)</f>
        <v>56.157828205780291</v>
      </c>
      <c r="P72" s="106">
        <f>SUM(P68:P70)*(Inputs!$M$26)</f>
        <v>57.148387069024658</v>
      </c>
      <c r="Q72" s="106">
        <f>SUM(Q68:Q70)*(Inputs!$M$26)</f>
        <v>58.156418240100415</v>
      </c>
      <c r="R72" s="106">
        <f>SUM(R68:R70)*(Inputs!$M$26)</f>
        <v>59.182229910223903</v>
      </c>
      <c r="S72" s="106">
        <f>SUM(S68:S70)*(Inputs!$M$26)</f>
        <v>60.226135706746575</v>
      </c>
    </row>
    <row r="73" spans="2:19">
      <c r="B73" s="998" t="s">
        <v>85</v>
      </c>
      <c r="C73" s="2"/>
      <c r="D73" s="2"/>
      <c r="E73" s="2"/>
      <c r="F73" s="484"/>
      <c r="G73" s="472"/>
      <c r="H73" s="429"/>
      <c r="I73" s="429"/>
      <c r="J73" s="429"/>
      <c r="K73" s="429"/>
      <c r="L73" s="429"/>
      <c r="M73" s="429"/>
      <c r="N73" s="106">
        <f>SUM(N68:N72)*Inputs!$M$28</f>
        <v>45.505587021369507</v>
      </c>
      <c r="O73" s="106">
        <f>SUM(O68:O72)*Inputs!$M$28</f>
        <v>46.403299843095041</v>
      </c>
      <c r="P73" s="106">
        <f>SUM(P68:P72)*Inputs!$M$28</f>
        <v>47.221800155730577</v>
      </c>
      <c r="Q73" s="106">
        <f>SUM(Q68:Q72)*Inputs!$M$28</f>
        <v>48.054737863207656</v>
      </c>
      <c r="R73" s="106">
        <f>SUM(R68:R72)*Inputs!$M$28</f>
        <v>48.902367624402494</v>
      </c>
      <c r="S73" s="106">
        <f>SUM(S68:S72)*Inputs!$M$28</f>
        <v>49.764948590078099</v>
      </c>
    </row>
    <row r="74" spans="2:19">
      <c r="B74" s="998"/>
      <c r="C74" s="2"/>
      <c r="D74" s="2"/>
      <c r="E74" s="2"/>
      <c r="F74" s="484"/>
      <c r="G74" s="472"/>
      <c r="H74" s="429"/>
      <c r="I74" s="429"/>
      <c r="J74" s="429"/>
      <c r="K74" s="429"/>
      <c r="L74" s="429"/>
      <c r="M74" s="429"/>
      <c r="N74" s="655"/>
      <c r="O74" s="655"/>
      <c r="P74" s="655"/>
      <c r="Q74" s="655"/>
      <c r="R74" s="655"/>
      <c r="S74" s="655"/>
    </row>
    <row r="75" spans="2:19">
      <c r="B75" s="479" t="s">
        <v>521</v>
      </c>
      <c r="C75" s="2"/>
      <c r="D75" s="2"/>
      <c r="E75" s="2"/>
      <c r="F75" s="484"/>
      <c r="G75" s="472"/>
      <c r="H75" s="429"/>
      <c r="I75" s="429"/>
      <c r="J75" s="429"/>
      <c r="K75" s="429"/>
      <c r="L75" s="429"/>
      <c r="M75" s="429"/>
      <c r="N75" s="485">
        <f>SUM(N68:N74)</f>
        <v>695.58540161236238</v>
      </c>
      <c r="O75" s="485">
        <f t="shared" ref="O75:S75" si="23">SUM(O68:O74)</f>
        <v>709.30758331588129</v>
      </c>
      <c r="P75" s="485">
        <f t="shared" si="23"/>
        <v>721.81894523759581</v>
      </c>
      <c r="Q75" s="485">
        <f t="shared" si="23"/>
        <v>734.55099305188833</v>
      </c>
      <c r="R75" s="485">
        <f t="shared" si="23"/>
        <v>747.50761940158088</v>
      </c>
      <c r="S75" s="485">
        <f t="shared" si="23"/>
        <v>760.6927855911938</v>
      </c>
    </row>
    <row r="76" spans="2:19">
      <c r="B76" s="999" t="s">
        <v>39</v>
      </c>
      <c r="N76" s="521">
        <f>(N62*(1+Inputs!$M$29))-N75</f>
        <v>0</v>
      </c>
      <c r="O76" s="521">
        <f>(O62*(1+Inputs!$M$29))-O75</f>
        <v>0</v>
      </c>
      <c r="P76" s="521">
        <f>(P62*(1+Inputs!$M$29))-P75</f>
        <v>0</v>
      </c>
      <c r="Q76" s="521">
        <f>(Q62*(1+Inputs!$M$29))-Q75</f>
        <v>0</v>
      </c>
      <c r="R76" s="521">
        <f>(R62*(1+Inputs!$M$29))-R75</f>
        <v>0</v>
      </c>
      <c r="S76" s="521">
        <f>(S62*(1+Inputs!$M$29))-S75</f>
        <v>0</v>
      </c>
    </row>
    <row r="77" spans="2:19">
      <c r="B77" s="1001"/>
    </row>
    <row r="78" spans="2:19">
      <c r="B78" s="1001"/>
    </row>
    <row r="79" spans="2:19">
      <c r="B79" s="1001"/>
    </row>
    <row r="80" spans="2:19">
      <c r="B80" s="1001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54" orientation="landscape" r:id="rId1"/>
  <headerFooter alignWithMargins="0">
    <oddFooter>&amp;C&amp;P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1"/>
    <pageSetUpPr fitToPage="1"/>
  </sheetPr>
  <dimension ref="A1:S80"/>
  <sheetViews>
    <sheetView showGridLines="0" zoomScale="70" zoomScaleNormal="70" workbookViewId="0">
      <pane xSplit="1" ySplit="5" topLeftCell="B6" activePane="bottomRight" state="frozen"/>
      <selection activeCell="H46" sqref="H46"/>
      <selection pane="topRight" activeCell="H46" sqref="H46"/>
      <selection pane="bottomLeft" activeCell="H46" sqref="H46"/>
      <selection pane="bottomRight" activeCell="B6" sqref="B6"/>
    </sheetView>
  </sheetViews>
  <sheetFormatPr defaultRowHeight="12.75" outlineLevelCol="1"/>
  <cols>
    <col min="1" max="1" width="9.140625" style="88"/>
    <col min="2" max="2" width="67.28515625" style="88" customWidth="1"/>
    <col min="3" max="3" width="8.42578125" style="88" bestFit="1" customWidth="1"/>
    <col min="4" max="4" width="25.42578125" style="88" bestFit="1" customWidth="1"/>
    <col min="5" max="5" width="6.5703125" style="88" customWidth="1"/>
    <col min="6" max="6" width="6.85546875" style="160" bestFit="1" customWidth="1"/>
    <col min="7" max="7" width="1.28515625" style="160" customWidth="1"/>
    <col min="8" max="8" width="10.42578125" style="106" customWidth="1" outlineLevel="1"/>
    <col min="9" max="9" width="9.140625" style="160" outlineLevel="1"/>
    <col min="10" max="13" width="9.42578125" style="160" customWidth="1" outlineLevel="1"/>
    <col min="14" max="14" width="10.28515625" style="160" customWidth="1"/>
    <col min="15" max="19" width="10.28515625" style="88" customWidth="1"/>
    <col min="20" max="257" width="9.140625" style="88"/>
    <col min="258" max="258" width="67.28515625" style="88" customWidth="1"/>
    <col min="259" max="259" width="8.42578125" style="88" bestFit="1" customWidth="1"/>
    <col min="260" max="260" width="11.7109375" style="88" customWidth="1"/>
    <col min="261" max="261" width="6.5703125" style="88" customWidth="1"/>
    <col min="262" max="262" width="6.85546875" style="88" bestFit="1" customWidth="1"/>
    <col min="263" max="263" width="1.28515625" style="88" customWidth="1"/>
    <col min="264" max="264" width="10.42578125" style="88" customWidth="1"/>
    <col min="265" max="265" width="9.140625" style="88"/>
    <col min="266" max="269" width="9.42578125" style="88" customWidth="1"/>
    <col min="270" max="275" width="10.28515625" style="88" customWidth="1"/>
    <col min="276" max="513" width="9.140625" style="88"/>
    <col min="514" max="514" width="67.28515625" style="88" customWidth="1"/>
    <col min="515" max="515" width="8.42578125" style="88" bestFit="1" customWidth="1"/>
    <col min="516" max="516" width="11.7109375" style="88" customWidth="1"/>
    <col min="517" max="517" width="6.5703125" style="88" customWidth="1"/>
    <col min="518" max="518" width="6.85546875" style="88" bestFit="1" customWidth="1"/>
    <col min="519" max="519" width="1.28515625" style="88" customWidth="1"/>
    <col min="520" max="520" width="10.42578125" style="88" customWidth="1"/>
    <col min="521" max="521" width="9.140625" style="88"/>
    <col min="522" max="525" width="9.42578125" style="88" customWidth="1"/>
    <col min="526" max="531" width="10.28515625" style="88" customWidth="1"/>
    <col min="532" max="769" width="9.140625" style="88"/>
    <col min="770" max="770" width="67.28515625" style="88" customWidth="1"/>
    <col min="771" max="771" width="8.42578125" style="88" bestFit="1" customWidth="1"/>
    <col min="772" max="772" width="11.7109375" style="88" customWidth="1"/>
    <col min="773" max="773" width="6.5703125" style="88" customWidth="1"/>
    <col min="774" max="774" width="6.85546875" style="88" bestFit="1" customWidth="1"/>
    <col min="775" max="775" width="1.28515625" style="88" customWidth="1"/>
    <col min="776" max="776" width="10.42578125" style="88" customWidth="1"/>
    <col min="777" max="777" width="9.140625" style="88"/>
    <col min="778" max="781" width="9.42578125" style="88" customWidth="1"/>
    <col min="782" max="787" width="10.28515625" style="88" customWidth="1"/>
    <col min="788" max="1025" width="9.140625" style="88"/>
    <col min="1026" max="1026" width="67.28515625" style="88" customWidth="1"/>
    <col min="1027" max="1027" width="8.42578125" style="88" bestFit="1" customWidth="1"/>
    <col min="1028" max="1028" width="11.7109375" style="88" customWidth="1"/>
    <col min="1029" max="1029" width="6.5703125" style="88" customWidth="1"/>
    <col min="1030" max="1030" width="6.85546875" style="88" bestFit="1" customWidth="1"/>
    <col min="1031" max="1031" width="1.28515625" style="88" customWidth="1"/>
    <col min="1032" max="1032" width="10.42578125" style="88" customWidth="1"/>
    <col min="1033" max="1033" width="9.140625" style="88"/>
    <col min="1034" max="1037" width="9.42578125" style="88" customWidth="1"/>
    <col min="1038" max="1043" width="10.28515625" style="88" customWidth="1"/>
    <col min="1044" max="1281" width="9.140625" style="88"/>
    <col min="1282" max="1282" width="67.28515625" style="88" customWidth="1"/>
    <col min="1283" max="1283" width="8.42578125" style="88" bestFit="1" customWidth="1"/>
    <col min="1284" max="1284" width="11.7109375" style="88" customWidth="1"/>
    <col min="1285" max="1285" width="6.5703125" style="88" customWidth="1"/>
    <col min="1286" max="1286" width="6.85546875" style="88" bestFit="1" customWidth="1"/>
    <col min="1287" max="1287" width="1.28515625" style="88" customWidth="1"/>
    <col min="1288" max="1288" width="10.42578125" style="88" customWidth="1"/>
    <col min="1289" max="1289" width="9.140625" style="88"/>
    <col min="1290" max="1293" width="9.42578125" style="88" customWidth="1"/>
    <col min="1294" max="1299" width="10.28515625" style="88" customWidth="1"/>
    <col min="1300" max="1537" width="9.140625" style="88"/>
    <col min="1538" max="1538" width="67.28515625" style="88" customWidth="1"/>
    <col min="1539" max="1539" width="8.42578125" style="88" bestFit="1" customWidth="1"/>
    <col min="1540" max="1540" width="11.7109375" style="88" customWidth="1"/>
    <col min="1541" max="1541" width="6.5703125" style="88" customWidth="1"/>
    <col min="1542" max="1542" width="6.85546875" style="88" bestFit="1" customWidth="1"/>
    <col min="1543" max="1543" width="1.28515625" style="88" customWidth="1"/>
    <col min="1544" max="1544" width="10.42578125" style="88" customWidth="1"/>
    <col min="1545" max="1545" width="9.140625" style="88"/>
    <col min="1546" max="1549" width="9.42578125" style="88" customWidth="1"/>
    <col min="1550" max="1555" width="10.28515625" style="88" customWidth="1"/>
    <col min="1556" max="1793" width="9.140625" style="88"/>
    <col min="1794" max="1794" width="67.28515625" style="88" customWidth="1"/>
    <col min="1795" max="1795" width="8.42578125" style="88" bestFit="1" customWidth="1"/>
    <col min="1796" max="1796" width="11.7109375" style="88" customWidth="1"/>
    <col min="1797" max="1797" width="6.5703125" style="88" customWidth="1"/>
    <col min="1798" max="1798" width="6.85546875" style="88" bestFit="1" customWidth="1"/>
    <col min="1799" max="1799" width="1.28515625" style="88" customWidth="1"/>
    <col min="1800" max="1800" width="10.42578125" style="88" customWidth="1"/>
    <col min="1801" max="1801" width="9.140625" style="88"/>
    <col min="1802" max="1805" width="9.42578125" style="88" customWidth="1"/>
    <col min="1806" max="1811" width="10.28515625" style="88" customWidth="1"/>
    <col min="1812" max="2049" width="9.140625" style="88"/>
    <col min="2050" max="2050" width="67.28515625" style="88" customWidth="1"/>
    <col min="2051" max="2051" width="8.42578125" style="88" bestFit="1" customWidth="1"/>
    <col min="2052" max="2052" width="11.7109375" style="88" customWidth="1"/>
    <col min="2053" max="2053" width="6.5703125" style="88" customWidth="1"/>
    <col min="2054" max="2054" width="6.85546875" style="88" bestFit="1" customWidth="1"/>
    <col min="2055" max="2055" width="1.28515625" style="88" customWidth="1"/>
    <col min="2056" max="2056" width="10.42578125" style="88" customWidth="1"/>
    <col min="2057" max="2057" width="9.140625" style="88"/>
    <col min="2058" max="2061" width="9.42578125" style="88" customWidth="1"/>
    <col min="2062" max="2067" width="10.28515625" style="88" customWidth="1"/>
    <col min="2068" max="2305" width="9.140625" style="88"/>
    <col min="2306" max="2306" width="67.28515625" style="88" customWidth="1"/>
    <col min="2307" max="2307" width="8.42578125" style="88" bestFit="1" customWidth="1"/>
    <col min="2308" max="2308" width="11.7109375" style="88" customWidth="1"/>
    <col min="2309" max="2309" width="6.5703125" style="88" customWidth="1"/>
    <col min="2310" max="2310" width="6.85546875" style="88" bestFit="1" customWidth="1"/>
    <col min="2311" max="2311" width="1.28515625" style="88" customWidth="1"/>
    <col min="2312" max="2312" width="10.42578125" style="88" customWidth="1"/>
    <col min="2313" max="2313" width="9.140625" style="88"/>
    <col min="2314" max="2317" width="9.42578125" style="88" customWidth="1"/>
    <col min="2318" max="2323" width="10.28515625" style="88" customWidth="1"/>
    <col min="2324" max="2561" width="9.140625" style="88"/>
    <col min="2562" max="2562" width="67.28515625" style="88" customWidth="1"/>
    <col min="2563" max="2563" width="8.42578125" style="88" bestFit="1" customWidth="1"/>
    <col min="2564" max="2564" width="11.7109375" style="88" customWidth="1"/>
    <col min="2565" max="2565" width="6.5703125" style="88" customWidth="1"/>
    <col min="2566" max="2566" width="6.85546875" style="88" bestFit="1" customWidth="1"/>
    <col min="2567" max="2567" width="1.28515625" style="88" customWidth="1"/>
    <col min="2568" max="2568" width="10.42578125" style="88" customWidth="1"/>
    <col min="2569" max="2569" width="9.140625" style="88"/>
    <col min="2570" max="2573" width="9.42578125" style="88" customWidth="1"/>
    <col min="2574" max="2579" width="10.28515625" style="88" customWidth="1"/>
    <col min="2580" max="2817" width="9.140625" style="88"/>
    <col min="2818" max="2818" width="67.28515625" style="88" customWidth="1"/>
    <col min="2819" max="2819" width="8.42578125" style="88" bestFit="1" customWidth="1"/>
    <col min="2820" max="2820" width="11.7109375" style="88" customWidth="1"/>
    <col min="2821" max="2821" width="6.5703125" style="88" customWidth="1"/>
    <col min="2822" max="2822" width="6.85546875" style="88" bestFit="1" customWidth="1"/>
    <col min="2823" max="2823" width="1.28515625" style="88" customWidth="1"/>
    <col min="2824" max="2824" width="10.42578125" style="88" customWidth="1"/>
    <col min="2825" max="2825" width="9.140625" style="88"/>
    <col min="2826" max="2829" width="9.42578125" style="88" customWidth="1"/>
    <col min="2830" max="2835" width="10.28515625" style="88" customWidth="1"/>
    <col min="2836" max="3073" width="9.140625" style="88"/>
    <col min="3074" max="3074" width="67.28515625" style="88" customWidth="1"/>
    <col min="3075" max="3075" width="8.42578125" style="88" bestFit="1" customWidth="1"/>
    <col min="3076" max="3076" width="11.7109375" style="88" customWidth="1"/>
    <col min="3077" max="3077" width="6.5703125" style="88" customWidth="1"/>
    <col min="3078" max="3078" width="6.85546875" style="88" bestFit="1" customWidth="1"/>
    <col min="3079" max="3079" width="1.28515625" style="88" customWidth="1"/>
    <col min="3080" max="3080" width="10.42578125" style="88" customWidth="1"/>
    <col min="3081" max="3081" width="9.140625" style="88"/>
    <col min="3082" max="3085" width="9.42578125" style="88" customWidth="1"/>
    <col min="3086" max="3091" width="10.28515625" style="88" customWidth="1"/>
    <col min="3092" max="3329" width="9.140625" style="88"/>
    <col min="3330" max="3330" width="67.28515625" style="88" customWidth="1"/>
    <col min="3331" max="3331" width="8.42578125" style="88" bestFit="1" customWidth="1"/>
    <col min="3332" max="3332" width="11.7109375" style="88" customWidth="1"/>
    <col min="3333" max="3333" width="6.5703125" style="88" customWidth="1"/>
    <col min="3334" max="3334" width="6.85546875" style="88" bestFit="1" customWidth="1"/>
    <col min="3335" max="3335" width="1.28515625" style="88" customWidth="1"/>
    <col min="3336" max="3336" width="10.42578125" style="88" customWidth="1"/>
    <col min="3337" max="3337" width="9.140625" style="88"/>
    <col min="3338" max="3341" width="9.42578125" style="88" customWidth="1"/>
    <col min="3342" max="3347" width="10.28515625" style="88" customWidth="1"/>
    <col min="3348" max="3585" width="9.140625" style="88"/>
    <col min="3586" max="3586" width="67.28515625" style="88" customWidth="1"/>
    <col min="3587" max="3587" width="8.42578125" style="88" bestFit="1" customWidth="1"/>
    <col min="3588" max="3588" width="11.7109375" style="88" customWidth="1"/>
    <col min="3589" max="3589" width="6.5703125" style="88" customWidth="1"/>
    <col min="3590" max="3590" width="6.85546875" style="88" bestFit="1" customWidth="1"/>
    <col min="3591" max="3591" width="1.28515625" style="88" customWidth="1"/>
    <col min="3592" max="3592" width="10.42578125" style="88" customWidth="1"/>
    <col min="3593" max="3593" width="9.140625" style="88"/>
    <col min="3594" max="3597" width="9.42578125" style="88" customWidth="1"/>
    <col min="3598" max="3603" width="10.28515625" style="88" customWidth="1"/>
    <col min="3604" max="3841" width="9.140625" style="88"/>
    <col min="3842" max="3842" width="67.28515625" style="88" customWidth="1"/>
    <col min="3843" max="3843" width="8.42578125" style="88" bestFit="1" customWidth="1"/>
    <col min="3844" max="3844" width="11.7109375" style="88" customWidth="1"/>
    <col min="3845" max="3845" width="6.5703125" style="88" customWidth="1"/>
    <col min="3846" max="3846" width="6.85546875" style="88" bestFit="1" customWidth="1"/>
    <col min="3847" max="3847" width="1.28515625" style="88" customWidth="1"/>
    <col min="3848" max="3848" width="10.42578125" style="88" customWidth="1"/>
    <col min="3849" max="3849" width="9.140625" style="88"/>
    <col min="3850" max="3853" width="9.42578125" style="88" customWidth="1"/>
    <col min="3854" max="3859" width="10.28515625" style="88" customWidth="1"/>
    <col min="3860" max="4097" width="9.140625" style="88"/>
    <col min="4098" max="4098" width="67.28515625" style="88" customWidth="1"/>
    <col min="4099" max="4099" width="8.42578125" style="88" bestFit="1" customWidth="1"/>
    <col min="4100" max="4100" width="11.7109375" style="88" customWidth="1"/>
    <col min="4101" max="4101" width="6.5703125" style="88" customWidth="1"/>
    <col min="4102" max="4102" width="6.85546875" style="88" bestFit="1" customWidth="1"/>
    <col min="4103" max="4103" width="1.28515625" style="88" customWidth="1"/>
    <col min="4104" max="4104" width="10.42578125" style="88" customWidth="1"/>
    <col min="4105" max="4105" width="9.140625" style="88"/>
    <col min="4106" max="4109" width="9.42578125" style="88" customWidth="1"/>
    <col min="4110" max="4115" width="10.28515625" style="88" customWidth="1"/>
    <col min="4116" max="4353" width="9.140625" style="88"/>
    <col min="4354" max="4354" width="67.28515625" style="88" customWidth="1"/>
    <col min="4355" max="4355" width="8.42578125" style="88" bestFit="1" customWidth="1"/>
    <col min="4356" max="4356" width="11.7109375" style="88" customWidth="1"/>
    <col min="4357" max="4357" width="6.5703125" style="88" customWidth="1"/>
    <col min="4358" max="4358" width="6.85546875" style="88" bestFit="1" customWidth="1"/>
    <col min="4359" max="4359" width="1.28515625" style="88" customWidth="1"/>
    <col min="4360" max="4360" width="10.42578125" style="88" customWidth="1"/>
    <col min="4361" max="4361" width="9.140625" style="88"/>
    <col min="4362" max="4365" width="9.42578125" style="88" customWidth="1"/>
    <col min="4366" max="4371" width="10.28515625" style="88" customWidth="1"/>
    <col min="4372" max="4609" width="9.140625" style="88"/>
    <col min="4610" max="4610" width="67.28515625" style="88" customWidth="1"/>
    <col min="4611" max="4611" width="8.42578125" style="88" bestFit="1" customWidth="1"/>
    <col min="4612" max="4612" width="11.7109375" style="88" customWidth="1"/>
    <col min="4613" max="4613" width="6.5703125" style="88" customWidth="1"/>
    <col min="4614" max="4614" width="6.85546875" style="88" bestFit="1" customWidth="1"/>
    <col min="4615" max="4615" width="1.28515625" style="88" customWidth="1"/>
    <col min="4616" max="4616" width="10.42578125" style="88" customWidth="1"/>
    <col min="4617" max="4617" width="9.140625" style="88"/>
    <col min="4618" max="4621" width="9.42578125" style="88" customWidth="1"/>
    <col min="4622" max="4627" width="10.28515625" style="88" customWidth="1"/>
    <col min="4628" max="4865" width="9.140625" style="88"/>
    <col min="4866" max="4866" width="67.28515625" style="88" customWidth="1"/>
    <col min="4867" max="4867" width="8.42578125" style="88" bestFit="1" customWidth="1"/>
    <col min="4868" max="4868" width="11.7109375" style="88" customWidth="1"/>
    <col min="4869" max="4869" width="6.5703125" style="88" customWidth="1"/>
    <col min="4870" max="4870" width="6.85546875" style="88" bestFit="1" customWidth="1"/>
    <col min="4871" max="4871" width="1.28515625" style="88" customWidth="1"/>
    <col min="4872" max="4872" width="10.42578125" style="88" customWidth="1"/>
    <col min="4873" max="4873" width="9.140625" style="88"/>
    <col min="4874" max="4877" width="9.42578125" style="88" customWidth="1"/>
    <col min="4878" max="4883" width="10.28515625" style="88" customWidth="1"/>
    <col min="4884" max="5121" width="9.140625" style="88"/>
    <col min="5122" max="5122" width="67.28515625" style="88" customWidth="1"/>
    <col min="5123" max="5123" width="8.42578125" style="88" bestFit="1" customWidth="1"/>
    <col min="5124" max="5124" width="11.7109375" style="88" customWidth="1"/>
    <col min="5125" max="5125" width="6.5703125" style="88" customWidth="1"/>
    <col min="5126" max="5126" width="6.85546875" style="88" bestFit="1" customWidth="1"/>
    <col min="5127" max="5127" width="1.28515625" style="88" customWidth="1"/>
    <col min="5128" max="5128" width="10.42578125" style="88" customWidth="1"/>
    <col min="5129" max="5129" width="9.140625" style="88"/>
    <col min="5130" max="5133" width="9.42578125" style="88" customWidth="1"/>
    <col min="5134" max="5139" width="10.28515625" style="88" customWidth="1"/>
    <col min="5140" max="5377" width="9.140625" style="88"/>
    <col min="5378" max="5378" width="67.28515625" style="88" customWidth="1"/>
    <col min="5379" max="5379" width="8.42578125" style="88" bestFit="1" customWidth="1"/>
    <col min="5380" max="5380" width="11.7109375" style="88" customWidth="1"/>
    <col min="5381" max="5381" width="6.5703125" style="88" customWidth="1"/>
    <col min="5382" max="5382" width="6.85546875" style="88" bestFit="1" customWidth="1"/>
    <col min="5383" max="5383" width="1.28515625" style="88" customWidth="1"/>
    <col min="5384" max="5384" width="10.42578125" style="88" customWidth="1"/>
    <col min="5385" max="5385" width="9.140625" style="88"/>
    <col min="5386" max="5389" width="9.42578125" style="88" customWidth="1"/>
    <col min="5390" max="5395" width="10.28515625" style="88" customWidth="1"/>
    <col min="5396" max="5633" width="9.140625" style="88"/>
    <col min="5634" max="5634" width="67.28515625" style="88" customWidth="1"/>
    <col min="5635" max="5635" width="8.42578125" style="88" bestFit="1" customWidth="1"/>
    <col min="5636" max="5636" width="11.7109375" style="88" customWidth="1"/>
    <col min="5637" max="5637" width="6.5703125" style="88" customWidth="1"/>
    <col min="5638" max="5638" width="6.85546875" style="88" bestFit="1" customWidth="1"/>
    <col min="5639" max="5639" width="1.28515625" style="88" customWidth="1"/>
    <col min="5640" max="5640" width="10.42578125" style="88" customWidth="1"/>
    <col min="5641" max="5641" width="9.140625" style="88"/>
    <col min="5642" max="5645" width="9.42578125" style="88" customWidth="1"/>
    <col min="5646" max="5651" width="10.28515625" style="88" customWidth="1"/>
    <col min="5652" max="5889" width="9.140625" style="88"/>
    <col min="5890" max="5890" width="67.28515625" style="88" customWidth="1"/>
    <col min="5891" max="5891" width="8.42578125" style="88" bestFit="1" customWidth="1"/>
    <col min="5892" max="5892" width="11.7109375" style="88" customWidth="1"/>
    <col min="5893" max="5893" width="6.5703125" style="88" customWidth="1"/>
    <col min="5894" max="5894" width="6.85546875" style="88" bestFit="1" customWidth="1"/>
    <col min="5895" max="5895" width="1.28515625" style="88" customWidth="1"/>
    <col min="5896" max="5896" width="10.42578125" style="88" customWidth="1"/>
    <col min="5897" max="5897" width="9.140625" style="88"/>
    <col min="5898" max="5901" width="9.42578125" style="88" customWidth="1"/>
    <col min="5902" max="5907" width="10.28515625" style="88" customWidth="1"/>
    <col min="5908" max="6145" width="9.140625" style="88"/>
    <col min="6146" max="6146" width="67.28515625" style="88" customWidth="1"/>
    <col min="6147" max="6147" width="8.42578125" style="88" bestFit="1" customWidth="1"/>
    <col min="6148" max="6148" width="11.7109375" style="88" customWidth="1"/>
    <col min="6149" max="6149" width="6.5703125" style="88" customWidth="1"/>
    <col min="6150" max="6150" width="6.85546875" style="88" bestFit="1" customWidth="1"/>
    <col min="6151" max="6151" width="1.28515625" style="88" customWidth="1"/>
    <col min="6152" max="6152" width="10.42578125" style="88" customWidth="1"/>
    <col min="6153" max="6153" width="9.140625" style="88"/>
    <col min="6154" max="6157" width="9.42578125" style="88" customWidth="1"/>
    <col min="6158" max="6163" width="10.28515625" style="88" customWidth="1"/>
    <col min="6164" max="6401" width="9.140625" style="88"/>
    <col min="6402" max="6402" width="67.28515625" style="88" customWidth="1"/>
    <col min="6403" max="6403" width="8.42578125" style="88" bestFit="1" customWidth="1"/>
    <col min="6404" max="6404" width="11.7109375" style="88" customWidth="1"/>
    <col min="6405" max="6405" width="6.5703125" style="88" customWidth="1"/>
    <col min="6406" max="6406" width="6.85546875" style="88" bestFit="1" customWidth="1"/>
    <col min="6407" max="6407" width="1.28515625" style="88" customWidth="1"/>
    <col min="6408" max="6408" width="10.42578125" style="88" customWidth="1"/>
    <col min="6409" max="6409" width="9.140625" style="88"/>
    <col min="6410" max="6413" width="9.42578125" style="88" customWidth="1"/>
    <col min="6414" max="6419" width="10.28515625" style="88" customWidth="1"/>
    <col min="6420" max="6657" width="9.140625" style="88"/>
    <col min="6658" max="6658" width="67.28515625" style="88" customWidth="1"/>
    <col min="6659" max="6659" width="8.42578125" style="88" bestFit="1" customWidth="1"/>
    <col min="6660" max="6660" width="11.7109375" style="88" customWidth="1"/>
    <col min="6661" max="6661" width="6.5703125" style="88" customWidth="1"/>
    <col min="6662" max="6662" width="6.85546875" style="88" bestFit="1" customWidth="1"/>
    <col min="6663" max="6663" width="1.28515625" style="88" customWidth="1"/>
    <col min="6664" max="6664" width="10.42578125" style="88" customWidth="1"/>
    <col min="6665" max="6665" width="9.140625" style="88"/>
    <col min="6666" max="6669" width="9.42578125" style="88" customWidth="1"/>
    <col min="6670" max="6675" width="10.28515625" style="88" customWidth="1"/>
    <col min="6676" max="6913" width="9.140625" style="88"/>
    <col min="6914" max="6914" width="67.28515625" style="88" customWidth="1"/>
    <col min="6915" max="6915" width="8.42578125" style="88" bestFit="1" customWidth="1"/>
    <col min="6916" max="6916" width="11.7109375" style="88" customWidth="1"/>
    <col min="6917" max="6917" width="6.5703125" style="88" customWidth="1"/>
    <col min="6918" max="6918" width="6.85546875" style="88" bestFit="1" customWidth="1"/>
    <col min="6919" max="6919" width="1.28515625" style="88" customWidth="1"/>
    <col min="6920" max="6920" width="10.42578125" style="88" customWidth="1"/>
    <col min="6921" max="6921" width="9.140625" style="88"/>
    <col min="6922" max="6925" width="9.42578125" style="88" customWidth="1"/>
    <col min="6926" max="6931" width="10.28515625" style="88" customWidth="1"/>
    <col min="6932" max="7169" width="9.140625" style="88"/>
    <col min="7170" max="7170" width="67.28515625" style="88" customWidth="1"/>
    <col min="7171" max="7171" width="8.42578125" style="88" bestFit="1" customWidth="1"/>
    <col min="7172" max="7172" width="11.7109375" style="88" customWidth="1"/>
    <col min="7173" max="7173" width="6.5703125" style="88" customWidth="1"/>
    <col min="7174" max="7174" width="6.85546875" style="88" bestFit="1" customWidth="1"/>
    <col min="7175" max="7175" width="1.28515625" style="88" customWidth="1"/>
    <col min="7176" max="7176" width="10.42578125" style="88" customWidth="1"/>
    <col min="7177" max="7177" width="9.140625" style="88"/>
    <col min="7178" max="7181" width="9.42578125" style="88" customWidth="1"/>
    <col min="7182" max="7187" width="10.28515625" style="88" customWidth="1"/>
    <col min="7188" max="7425" width="9.140625" style="88"/>
    <col min="7426" max="7426" width="67.28515625" style="88" customWidth="1"/>
    <col min="7427" max="7427" width="8.42578125" style="88" bestFit="1" customWidth="1"/>
    <col min="7428" max="7428" width="11.7109375" style="88" customWidth="1"/>
    <col min="7429" max="7429" width="6.5703125" style="88" customWidth="1"/>
    <col min="7430" max="7430" width="6.85546875" style="88" bestFit="1" customWidth="1"/>
    <col min="7431" max="7431" width="1.28515625" style="88" customWidth="1"/>
    <col min="7432" max="7432" width="10.42578125" style="88" customWidth="1"/>
    <col min="7433" max="7433" width="9.140625" style="88"/>
    <col min="7434" max="7437" width="9.42578125" style="88" customWidth="1"/>
    <col min="7438" max="7443" width="10.28515625" style="88" customWidth="1"/>
    <col min="7444" max="7681" width="9.140625" style="88"/>
    <col min="7682" max="7682" width="67.28515625" style="88" customWidth="1"/>
    <col min="7683" max="7683" width="8.42578125" style="88" bestFit="1" customWidth="1"/>
    <col min="7684" max="7684" width="11.7109375" style="88" customWidth="1"/>
    <col min="7685" max="7685" width="6.5703125" style="88" customWidth="1"/>
    <col min="7686" max="7686" width="6.85546875" style="88" bestFit="1" customWidth="1"/>
    <col min="7687" max="7687" width="1.28515625" style="88" customWidth="1"/>
    <col min="7688" max="7688" width="10.42578125" style="88" customWidth="1"/>
    <col min="7689" max="7689" width="9.140625" style="88"/>
    <col min="7690" max="7693" width="9.42578125" style="88" customWidth="1"/>
    <col min="7694" max="7699" width="10.28515625" style="88" customWidth="1"/>
    <col min="7700" max="7937" width="9.140625" style="88"/>
    <col min="7938" max="7938" width="67.28515625" style="88" customWidth="1"/>
    <col min="7939" max="7939" width="8.42578125" style="88" bestFit="1" customWidth="1"/>
    <col min="7940" max="7940" width="11.7109375" style="88" customWidth="1"/>
    <col min="7941" max="7941" width="6.5703125" style="88" customWidth="1"/>
    <col min="7942" max="7942" width="6.85546875" style="88" bestFit="1" customWidth="1"/>
    <col min="7943" max="7943" width="1.28515625" style="88" customWidth="1"/>
    <col min="7944" max="7944" width="10.42578125" style="88" customWidth="1"/>
    <col min="7945" max="7945" width="9.140625" style="88"/>
    <col min="7946" max="7949" width="9.42578125" style="88" customWidth="1"/>
    <col min="7950" max="7955" width="10.28515625" style="88" customWidth="1"/>
    <col min="7956" max="8193" width="9.140625" style="88"/>
    <col min="8194" max="8194" width="67.28515625" style="88" customWidth="1"/>
    <col min="8195" max="8195" width="8.42578125" style="88" bestFit="1" customWidth="1"/>
    <col min="8196" max="8196" width="11.7109375" style="88" customWidth="1"/>
    <col min="8197" max="8197" width="6.5703125" style="88" customWidth="1"/>
    <col min="8198" max="8198" width="6.85546875" style="88" bestFit="1" customWidth="1"/>
    <col min="8199" max="8199" width="1.28515625" style="88" customWidth="1"/>
    <col min="8200" max="8200" width="10.42578125" style="88" customWidth="1"/>
    <col min="8201" max="8201" width="9.140625" style="88"/>
    <col min="8202" max="8205" width="9.42578125" style="88" customWidth="1"/>
    <col min="8206" max="8211" width="10.28515625" style="88" customWidth="1"/>
    <col min="8212" max="8449" width="9.140625" style="88"/>
    <col min="8450" max="8450" width="67.28515625" style="88" customWidth="1"/>
    <col min="8451" max="8451" width="8.42578125" style="88" bestFit="1" customWidth="1"/>
    <col min="8452" max="8452" width="11.7109375" style="88" customWidth="1"/>
    <col min="8453" max="8453" width="6.5703125" style="88" customWidth="1"/>
    <col min="8454" max="8454" width="6.85546875" style="88" bestFit="1" customWidth="1"/>
    <col min="8455" max="8455" width="1.28515625" style="88" customWidth="1"/>
    <col min="8456" max="8456" width="10.42578125" style="88" customWidth="1"/>
    <col min="8457" max="8457" width="9.140625" style="88"/>
    <col min="8458" max="8461" width="9.42578125" style="88" customWidth="1"/>
    <col min="8462" max="8467" width="10.28515625" style="88" customWidth="1"/>
    <col min="8468" max="8705" width="9.140625" style="88"/>
    <col min="8706" max="8706" width="67.28515625" style="88" customWidth="1"/>
    <col min="8707" max="8707" width="8.42578125" style="88" bestFit="1" customWidth="1"/>
    <col min="8708" max="8708" width="11.7109375" style="88" customWidth="1"/>
    <col min="8709" max="8709" width="6.5703125" style="88" customWidth="1"/>
    <col min="8710" max="8710" width="6.85546875" style="88" bestFit="1" customWidth="1"/>
    <col min="8711" max="8711" width="1.28515625" style="88" customWidth="1"/>
    <col min="8712" max="8712" width="10.42578125" style="88" customWidth="1"/>
    <col min="8713" max="8713" width="9.140625" style="88"/>
    <col min="8714" max="8717" width="9.42578125" style="88" customWidth="1"/>
    <col min="8718" max="8723" width="10.28515625" style="88" customWidth="1"/>
    <col min="8724" max="8961" width="9.140625" style="88"/>
    <col min="8962" max="8962" width="67.28515625" style="88" customWidth="1"/>
    <col min="8963" max="8963" width="8.42578125" style="88" bestFit="1" customWidth="1"/>
    <col min="8964" max="8964" width="11.7109375" style="88" customWidth="1"/>
    <col min="8965" max="8965" width="6.5703125" style="88" customWidth="1"/>
    <col min="8966" max="8966" width="6.85546875" style="88" bestFit="1" customWidth="1"/>
    <col min="8967" max="8967" width="1.28515625" style="88" customWidth="1"/>
    <col min="8968" max="8968" width="10.42578125" style="88" customWidth="1"/>
    <col min="8969" max="8969" width="9.140625" style="88"/>
    <col min="8970" max="8973" width="9.42578125" style="88" customWidth="1"/>
    <col min="8974" max="8979" width="10.28515625" style="88" customWidth="1"/>
    <col min="8980" max="9217" width="9.140625" style="88"/>
    <col min="9218" max="9218" width="67.28515625" style="88" customWidth="1"/>
    <col min="9219" max="9219" width="8.42578125" style="88" bestFit="1" customWidth="1"/>
    <col min="9220" max="9220" width="11.7109375" style="88" customWidth="1"/>
    <col min="9221" max="9221" width="6.5703125" style="88" customWidth="1"/>
    <col min="9222" max="9222" width="6.85546875" style="88" bestFit="1" customWidth="1"/>
    <col min="9223" max="9223" width="1.28515625" style="88" customWidth="1"/>
    <col min="9224" max="9224" width="10.42578125" style="88" customWidth="1"/>
    <col min="9225" max="9225" width="9.140625" style="88"/>
    <col min="9226" max="9229" width="9.42578125" style="88" customWidth="1"/>
    <col min="9230" max="9235" width="10.28515625" style="88" customWidth="1"/>
    <col min="9236" max="9473" width="9.140625" style="88"/>
    <col min="9474" max="9474" width="67.28515625" style="88" customWidth="1"/>
    <col min="9475" max="9475" width="8.42578125" style="88" bestFit="1" customWidth="1"/>
    <col min="9476" max="9476" width="11.7109375" style="88" customWidth="1"/>
    <col min="9477" max="9477" width="6.5703125" style="88" customWidth="1"/>
    <col min="9478" max="9478" width="6.85546875" style="88" bestFit="1" customWidth="1"/>
    <col min="9479" max="9479" width="1.28515625" style="88" customWidth="1"/>
    <col min="9480" max="9480" width="10.42578125" style="88" customWidth="1"/>
    <col min="9481" max="9481" width="9.140625" style="88"/>
    <col min="9482" max="9485" width="9.42578125" style="88" customWidth="1"/>
    <col min="9486" max="9491" width="10.28515625" style="88" customWidth="1"/>
    <col min="9492" max="9729" width="9.140625" style="88"/>
    <col min="9730" max="9730" width="67.28515625" style="88" customWidth="1"/>
    <col min="9731" max="9731" width="8.42578125" style="88" bestFit="1" customWidth="1"/>
    <col min="9732" max="9732" width="11.7109375" style="88" customWidth="1"/>
    <col min="9733" max="9733" width="6.5703125" style="88" customWidth="1"/>
    <col min="9734" max="9734" width="6.85546875" style="88" bestFit="1" customWidth="1"/>
    <col min="9735" max="9735" width="1.28515625" style="88" customWidth="1"/>
    <col min="9736" max="9736" width="10.42578125" style="88" customWidth="1"/>
    <col min="9737" max="9737" width="9.140625" style="88"/>
    <col min="9738" max="9741" width="9.42578125" style="88" customWidth="1"/>
    <col min="9742" max="9747" width="10.28515625" style="88" customWidth="1"/>
    <col min="9748" max="9985" width="9.140625" style="88"/>
    <col min="9986" max="9986" width="67.28515625" style="88" customWidth="1"/>
    <col min="9987" max="9987" width="8.42578125" style="88" bestFit="1" customWidth="1"/>
    <col min="9988" max="9988" width="11.7109375" style="88" customWidth="1"/>
    <col min="9989" max="9989" width="6.5703125" style="88" customWidth="1"/>
    <col min="9990" max="9990" width="6.85546875" style="88" bestFit="1" customWidth="1"/>
    <col min="9991" max="9991" width="1.28515625" style="88" customWidth="1"/>
    <col min="9992" max="9992" width="10.42578125" style="88" customWidth="1"/>
    <col min="9993" max="9993" width="9.140625" style="88"/>
    <col min="9994" max="9997" width="9.42578125" style="88" customWidth="1"/>
    <col min="9998" max="10003" width="10.28515625" style="88" customWidth="1"/>
    <col min="10004" max="10241" width="9.140625" style="88"/>
    <col min="10242" max="10242" width="67.28515625" style="88" customWidth="1"/>
    <col min="10243" max="10243" width="8.42578125" style="88" bestFit="1" customWidth="1"/>
    <col min="10244" max="10244" width="11.7109375" style="88" customWidth="1"/>
    <col min="10245" max="10245" width="6.5703125" style="88" customWidth="1"/>
    <col min="10246" max="10246" width="6.85546875" style="88" bestFit="1" customWidth="1"/>
    <col min="10247" max="10247" width="1.28515625" style="88" customWidth="1"/>
    <col min="10248" max="10248" width="10.42578125" style="88" customWidth="1"/>
    <col min="10249" max="10249" width="9.140625" style="88"/>
    <col min="10250" max="10253" width="9.42578125" style="88" customWidth="1"/>
    <col min="10254" max="10259" width="10.28515625" style="88" customWidth="1"/>
    <col min="10260" max="10497" width="9.140625" style="88"/>
    <col min="10498" max="10498" width="67.28515625" style="88" customWidth="1"/>
    <col min="10499" max="10499" width="8.42578125" style="88" bestFit="1" customWidth="1"/>
    <col min="10500" max="10500" width="11.7109375" style="88" customWidth="1"/>
    <col min="10501" max="10501" width="6.5703125" style="88" customWidth="1"/>
    <col min="10502" max="10502" width="6.85546875" style="88" bestFit="1" customWidth="1"/>
    <col min="10503" max="10503" width="1.28515625" style="88" customWidth="1"/>
    <col min="10504" max="10504" width="10.42578125" style="88" customWidth="1"/>
    <col min="10505" max="10505" width="9.140625" style="88"/>
    <col min="10506" max="10509" width="9.42578125" style="88" customWidth="1"/>
    <col min="10510" max="10515" width="10.28515625" style="88" customWidth="1"/>
    <col min="10516" max="10753" width="9.140625" style="88"/>
    <col min="10754" max="10754" width="67.28515625" style="88" customWidth="1"/>
    <col min="10755" max="10755" width="8.42578125" style="88" bestFit="1" customWidth="1"/>
    <col min="10756" max="10756" width="11.7109375" style="88" customWidth="1"/>
    <col min="10757" max="10757" width="6.5703125" style="88" customWidth="1"/>
    <col min="10758" max="10758" width="6.85546875" style="88" bestFit="1" customWidth="1"/>
    <col min="10759" max="10759" width="1.28515625" style="88" customWidth="1"/>
    <col min="10760" max="10760" width="10.42578125" style="88" customWidth="1"/>
    <col min="10761" max="10761" width="9.140625" style="88"/>
    <col min="10762" max="10765" width="9.42578125" style="88" customWidth="1"/>
    <col min="10766" max="10771" width="10.28515625" style="88" customWidth="1"/>
    <col min="10772" max="11009" width="9.140625" style="88"/>
    <col min="11010" max="11010" width="67.28515625" style="88" customWidth="1"/>
    <col min="11011" max="11011" width="8.42578125" style="88" bestFit="1" customWidth="1"/>
    <col min="11012" max="11012" width="11.7109375" style="88" customWidth="1"/>
    <col min="11013" max="11013" width="6.5703125" style="88" customWidth="1"/>
    <col min="11014" max="11014" width="6.85546875" style="88" bestFit="1" customWidth="1"/>
    <col min="11015" max="11015" width="1.28515625" style="88" customWidth="1"/>
    <col min="11016" max="11016" width="10.42578125" style="88" customWidth="1"/>
    <col min="11017" max="11017" width="9.140625" style="88"/>
    <col min="11018" max="11021" width="9.42578125" style="88" customWidth="1"/>
    <col min="11022" max="11027" width="10.28515625" style="88" customWidth="1"/>
    <col min="11028" max="11265" width="9.140625" style="88"/>
    <col min="11266" max="11266" width="67.28515625" style="88" customWidth="1"/>
    <col min="11267" max="11267" width="8.42578125" style="88" bestFit="1" customWidth="1"/>
    <col min="11268" max="11268" width="11.7109375" style="88" customWidth="1"/>
    <col min="11269" max="11269" width="6.5703125" style="88" customWidth="1"/>
    <col min="11270" max="11270" width="6.85546875" style="88" bestFit="1" customWidth="1"/>
    <col min="11271" max="11271" width="1.28515625" style="88" customWidth="1"/>
    <col min="11272" max="11272" width="10.42578125" style="88" customWidth="1"/>
    <col min="11273" max="11273" width="9.140625" style="88"/>
    <col min="11274" max="11277" width="9.42578125" style="88" customWidth="1"/>
    <col min="11278" max="11283" width="10.28515625" style="88" customWidth="1"/>
    <col min="11284" max="11521" width="9.140625" style="88"/>
    <col min="11522" max="11522" width="67.28515625" style="88" customWidth="1"/>
    <col min="11523" max="11523" width="8.42578125" style="88" bestFit="1" customWidth="1"/>
    <col min="11524" max="11524" width="11.7109375" style="88" customWidth="1"/>
    <col min="11525" max="11525" width="6.5703125" style="88" customWidth="1"/>
    <col min="11526" max="11526" width="6.85546875" style="88" bestFit="1" customWidth="1"/>
    <col min="11527" max="11527" width="1.28515625" style="88" customWidth="1"/>
    <col min="11528" max="11528" width="10.42578125" style="88" customWidth="1"/>
    <col min="11529" max="11529" width="9.140625" style="88"/>
    <col min="11530" max="11533" width="9.42578125" style="88" customWidth="1"/>
    <col min="11534" max="11539" width="10.28515625" style="88" customWidth="1"/>
    <col min="11540" max="11777" width="9.140625" style="88"/>
    <col min="11778" max="11778" width="67.28515625" style="88" customWidth="1"/>
    <col min="11779" max="11779" width="8.42578125" style="88" bestFit="1" customWidth="1"/>
    <col min="11780" max="11780" width="11.7109375" style="88" customWidth="1"/>
    <col min="11781" max="11781" width="6.5703125" style="88" customWidth="1"/>
    <col min="11782" max="11782" width="6.85546875" style="88" bestFit="1" customWidth="1"/>
    <col min="11783" max="11783" width="1.28515625" style="88" customWidth="1"/>
    <col min="11784" max="11784" width="10.42578125" style="88" customWidth="1"/>
    <col min="11785" max="11785" width="9.140625" style="88"/>
    <col min="11786" max="11789" width="9.42578125" style="88" customWidth="1"/>
    <col min="11790" max="11795" width="10.28515625" style="88" customWidth="1"/>
    <col min="11796" max="12033" width="9.140625" style="88"/>
    <col min="12034" max="12034" width="67.28515625" style="88" customWidth="1"/>
    <col min="12035" max="12035" width="8.42578125" style="88" bestFit="1" customWidth="1"/>
    <col min="12036" max="12036" width="11.7109375" style="88" customWidth="1"/>
    <col min="12037" max="12037" width="6.5703125" style="88" customWidth="1"/>
    <col min="12038" max="12038" width="6.85546875" style="88" bestFit="1" customWidth="1"/>
    <col min="12039" max="12039" width="1.28515625" style="88" customWidth="1"/>
    <col min="12040" max="12040" width="10.42578125" style="88" customWidth="1"/>
    <col min="12041" max="12041" width="9.140625" style="88"/>
    <col min="12042" max="12045" width="9.42578125" style="88" customWidth="1"/>
    <col min="12046" max="12051" width="10.28515625" style="88" customWidth="1"/>
    <col min="12052" max="12289" width="9.140625" style="88"/>
    <col min="12290" max="12290" width="67.28515625" style="88" customWidth="1"/>
    <col min="12291" max="12291" width="8.42578125" style="88" bestFit="1" customWidth="1"/>
    <col min="12292" max="12292" width="11.7109375" style="88" customWidth="1"/>
    <col min="12293" max="12293" width="6.5703125" style="88" customWidth="1"/>
    <col min="12294" max="12294" width="6.85546875" style="88" bestFit="1" customWidth="1"/>
    <col min="12295" max="12295" width="1.28515625" style="88" customWidth="1"/>
    <col min="12296" max="12296" width="10.42578125" style="88" customWidth="1"/>
    <col min="12297" max="12297" width="9.140625" style="88"/>
    <col min="12298" max="12301" width="9.42578125" style="88" customWidth="1"/>
    <col min="12302" max="12307" width="10.28515625" style="88" customWidth="1"/>
    <col min="12308" max="12545" width="9.140625" style="88"/>
    <col min="12546" max="12546" width="67.28515625" style="88" customWidth="1"/>
    <col min="12547" max="12547" width="8.42578125" style="88" bestFit="1" customWidth="1"/>
    <col min="12548" max="12548" width="11.7109375" style="88" customWidth="1"/>
    <col min="12549" max="12549" width="6.5703125" style="88" customWidth="1"/>
    <col min="12550" max="12550" width="6.85546875" style="88" bestFit="1" customWidth="1"/>
    <col min="12551" max="12551" width="1.28515625" style="88" customWidth="1"/>
    <col min="12552" max="12552" width="10.42578125" style="88" customWidth="1"/>
    <col min="12553" max="12553" width="9.140625" style="88"/>
    <col min="12554" max="12557" width="9.42578125" style="88" customWidth="1"/>
    <col min="12558" max="12563" width="10.28515625" style="88" customWidth="1"/>
    <col min="12564" max="12801" width="9.140625" style="88"/>
    <col min="12802" max="12802" width="67.28515625" style="88" customWidth="1"/>
    <col min="12803" max="12803" width="8.42578125" style="88" bestFit="1" customWidth="1"/>
    <col min="12804" max="12804" width="11.7109375" style="88" customWidth="1"/>
    <col min="12805" max="12805" width="6.5703125" style="88" customWidth="1"/>
    <col min="12806" max="12806" width="6.85546875" style="88" bestFit="1" customWidth="1"/>
    <col min="12807" max="12807" width="1.28515625" style="88" customWidth="1"/>
    <col min="12808" max="12808" width="10.42578125" style="88" customWidth="1"/>
    <col min="12809" max="12809" width="9.140625" style="88"/>
    <col min="12810" max="12813" width="9.42578125" style="88" customWidth="1"/>
    <col min="12814" max="12819" width="10.28515625" style="88" customWidth="1"/>
    <col min="12820" max="13057" width="9.140625" style="88"/>
    <col min="13058" max="13058" width="67.28515625" style="88" customWidth="1"/>
    <col min="13059" max="13059" width="8.42578125" style="88" bestFit="1" customWidth="1"/>
    <col min="13060" max="13060" width="11.7109375" style="88" customWidth="1"/>
    <col min="13061" max="13061" width="6.5703125" style="88" customWidth="1"/>
    <col min="13062" max="13062" width="6.85546875" style="88" bestFit="1" customWidth="1"/>
    <col min="13063" max="13063" width="1.28515625" style="88" customWidth="1"/>
    <col min="13064" max="13064" width="10.42578125" style="88" customWidth="1"/>
    <col min="13065" max="13065" width="9.140625" style="88"/>
    <col min="13066" max="13069" width="9.42578125" style="88" customWidth="1"/>
    <col min="13070" max="13075" width="10.28515625" style="88" customWidth="1"/>
    <col min="13076" max="13313" width="9.140625" style="88"/>
    <col min="13314" max="13314" width="67.28515625" style="88" customWidth="1"/>
    <col min="13315" max="13315" width="8.42578125" style="88" bestFit="1" customWidth="1"/>
    <col min="13316" max="13316" width="11.7109375" style="88" customWidth="1"/>
    <col min="13317" max="13317" width="6.5703125" style="88" customWidth="1"/>
    <col min="13318" max="13318" width="6.85546875" style="88" bestFit="1" customWidth="1"/>
    <col min="13319" max="13319" width="1.28515625" style="88" customWidth="1"/>
    <col min="13320" max="13320" width="10.42578125" style="88" customWidth="1"/>
    <col min="13321" max="13321" width="9.140625" style="88"/>
    <col min="13322" max="13325" width="9.42578125" style="88" customWidth="1"/>
    <col min="13326" max="13331" width="10.28515625" style="88" customWidth="1"/>
    <col min="13332" max="13569" width="9.140625" style="88"/>
    <col min="13570" max="13570" width="67.28515625" style="88" customWidth="1"/>
    <col min="13571" max="13571" width="8.42578125" style="88" bestFit="1" customWidth="1"/>
    <col min="13572" max="13572" width="11.7109375" style="88" customWidth="1"/>
    <col min="13573" max="13573" width="6.5703125" style="88" customWidth="1"/>
    <col min="13574" max="13574" width="6.85546875" style="88" bestFit="1" customWidth="1"/>
    <col min="13575" max="13575" width="1.28515625" style="88" customWidth="1"/>
    <col min="13576" max="13576" width="10.42578125" style="88" customWidth="1"/>
    <col min="13577" max="13577" width="9.140625" style="88"/>
    <col min="13578" max="13581" width="9.42578125" style="88" customWidth="1"/>
    <col min="13582" max="13587" width="10.28515625" style="88" customWidth="1"/>
    <col min="13588" max="13825" width="9.140625" style="88"/>
    <col min="13826" max="13826" width="67.28515625" style="88" customWidth="1"/>
    <col min="13827" max="13827" width="8.42578125" style="88" bestFit="1" customWidth="1"/>
    <col min="13828" max="13828" width="11.7109375" style="88" customWidth="1"/>
    <col min="13829" max="13829" width="6.5703125" style="88" customWidth="1"/>
    <col min="13830" max="13830" width="6.85546875" style="88" bestFit="1" customWidth="1"/>
    <col min="13831" max="13831" width="1.28515625" style="88" customWidth="1"/>
    <col min="13832" max="13832" width="10.42578125" style="88" customWidth="1"/>
    <col min="13833" max="13833" width="9.140625" style="88"/>
    <col min="13834" max="13837" width="9.42578125" style="88" customWidth="1"/>
    <col min="13838" max="13843" width="10.28515625" style="88" customWidth="1"/>
    <col min="13844" max="14081" width="9.140625" style="88"/>
    <col min="14082" max="14082" width="67.28515625" style="88" customWidth="1"/>
    <col min="14083" max="14083" width="8.42578125" style="88" bestFit="1" customWidth="1"/>
    <col min="14084" max="14084" width="11.7109375" style="88" customWidth="1"/>
    <col min="14085" max="14085" width="6.5703125" style="88" customWidth="1"/>
    <col min="14086" max="14086" width="6.85546875" style="88" bestFit="1" customWidth="1"/>
    <col min="14087" max="14087" width="1.28515625" style="88" customWidth="1"/>
    <col min="14088" max="14088" width="10.42578125" style="88" customWidth="1"/>
    <col min="14089" max="14089" width="9.140625" style="88"/>
    <col min="14090" max="14093" width="9.42578125" style="88" customWidth="1"/>
    <col min="14094" max="14099" width="10.28515625" style="88" customWidth="1"/>
    <col min="14100" max="14337" width="9.140625" style="88"/>
    <col min="14338" max="14338" width="67.28515625" style="88" customWidth="1"/>
    <col min="14339" max="14339" width="8.42578125" style="88" bestFit="1" customWidth="1"/>
    <col min="14340" max="14340" width="11.7109375" style="88" customWidth="1"/>
    <col min="14341" max="14341" width="6.5703125" style="88" customWidth="1"/>
    <col min="14342" max="14342" width="6.85546875" style="88" bestFit="1" customWidth="1"/>
    <col min="14343" max="14343" width="1.28515625" style="88" customWidth="1"/>
    <col min="14344" max="14344" width="10.42578125" style="88" customWidth="1"/>
    <col min="14345" max="14345" width="9.140625" style="88"/>
    <col min="14346" max="14349" width="9.42578125" style="88" customWidth="1"/>
    <col min="14350" max="14355" width="10.28515625" style="88" customWidth="1"/>
    <col min="14356" max="14593" width="9.140625" style="88"/>
    <col min="14594" max="14594" width="67.28515625" style="88" customWidth="1"/>
    <col min="14595" max="14595" width="8.42578125" style="88" bestFit="1" customWidth="1"/>
    <col min="14596" max="14596" width="11.7109375" style="88" customWidth="1"/>
    <col min="14597" max="14597" width="6.5703125" style="88" customWidth="1"/>
    <col min="14598" max="14598" width="6.85546875" style="88" bestFit="1" customWidth="1"/>
    <col min="14599" max="14599" width="1.28515625" style="88" customWidth="1"/>
    <col min="14600" max="14600" width="10.42578125" style="88" customWidth="1"/>
    <col min="14601" max="14601" width="9.140625" style="88"/>
    <col min="14602" max="14605" width="9.42578125" style="88" customWidth="1"/>
    <col min="14606" max="14611" width="10.28515625" style="88" customWidth="1"/>
    <col min="14612" max="14849" width="9.140625" style="88"/>
    <col min="14850" max="14850" width="67.28515625" style="88" customWidth="1"/>
    <col min="14851" max="14851" width="8.42578125" style="88" bestFit="1" customWidth="1"/>
    <col min="14852" max="14852" width="11.7109375" style="88" customWidth="1"/>
    <col min="14853" max="14853" width="6.5703125" style="88" customWidth="1"/>
    <col min="14854" max="14854" width="6.85546875" style="88" bestFit="1" customWidth="1"/>
    <col min="14855" max="14855" width="1.28515625" style="88" customWidth="1"/>
    <col min="14856" max="14856" width="10.42578125" style="88" customWidth="1"/>
    <col min="14857" max="14857" width="9.140625" style="88"/>
    <col min="14858" max="14861" width="9.42578125" style="88" customWidth="1"/>
    <col min="14862" max="14867" width="10.28515625" style="88" customWidth="1"/>
    <col min="14868" max="15105" width="9.140625" style="88"/>
    <col min="15106" max="15106" width="67.28515625" style="88" customWidth="1"/>
    <col min="15107" max="15107" width="8.42578125" style="88" bestFit="1" customWidth="1"/>
    <col min="15108" max="15108" width="11.7109375" style="88" customWidth="1"/>
    <col min="15109" max="15109" width="6.5703125" style="88" customWidth="1"/>
    <col min="15110" max="15110" width="6.85546875" style="88" bestFit="1" customWidth="1"/>
    <col min="15111" max="15111" width="1.28515625" style="88" customWidth="1"/>
    <col min="15112" max="15112" width="10.42578125" style="88" customWidth="1"/>
    <col min="15113" max="15113" width="9.140625" style="88"/>
    <col min="15114" max="15117" width="9.42578125" style="88" customWidth="1"/>
    <col min="15118" max="15123" width="10.28515625" style="88" customWidth="1"/>
    <col min="15124" max="15361" width="9.140625" style="88"/>
    <col min="15362" max="15362" width="67.28515625" style="88" customWidth="1"/>
    <col min="15363" max="15363" width="8.42578125" style="88" bestFit="1" customWidth="1"/>
    <col min="15364" max="15364" width="11.7109375" style="88" customWidth="1"/>
    <col min="15365" max="15365" width="6.5703125" style="88" customWidth="1"/>
    <col min="15366" max="15366" width="6.85546875" style="88" bestFit="1" customWidth="1"/>
    <col min="15367" max="15367" width="1.28515625" style="88" customWidth="1"/>
    <col min="15368" max="15368" width="10.42578125" style="88" customWidth="1"/>
    <col min="15369" max="15369" width="9.140625" style="88"/>
    <col min="15370" max="15373" width="9.42578125" style="88" customWidth="1"/>
    <col min="15374" max="15379" width="10.28515625" style="88" customWidth="1"/>
    <col min="15380" max="15617" width="9.140625" style="88"/>
    <col min="15618" max="15618" width="67.28515625" style="88" customWidth="1"/>
    <col min="15619" max="15619" width="8.42578125" style="88" bestFit="1" customWidth="1"/>
    <col min="15620" max="15620" width="11.7109375" style="88" customWidth="1"/>
    <col min="15621" max="15621" width="6.5703125" style="88" customWidth="1"/>
    <col min="15622" max="15622" width="6.85546875" style="88" bestFit="1" customWidth="1"/>
    <col min="15623" max="15623" width="1.28515625" style="88" customWidth="1"/>
    <col min="15624" max="15624" width="10.42578125" style="88" customWidth="1"/>
    <col min="15625" max="15625" width="9.140625" style="88"/>
    <col min="15626" max="15629" width="9.42578125" style="88" customWidth="1"/>
    <col min="15630" max="15635" width="10.28515625" style="88" customWidth="1"/>
    <col min="15636" max="15873" width="9.140625" style="88"/>
    <col min="15874" max="15874" width="67.28515625" style="88" customWidth="1"/>
    <col min="15875" max="15875" width="8.42578125" style="88" bestFit="1" customWidth="1"/>
    <col min="15876" max="15876" width="11.7109375" style="88" customWidth="1"/>
    <col min="15877" max="15877" width="6.5703125" style="88" customWidth="1"/>
    <col min="15878" max="15878" width="6.85546875" style="88" bestFit="1" customWidth="1"/>
    <col min="15879" max="15879" width="1.28515625" style="88" customWidth="1"/>
    <col min="15880" max="15880" width="10.42578125" style="88" customWidth="1"/>
    <col min="15881" max="15881" width="9.140625" style="88"/>
    <col min="15882" max="15885" width="9.42578125" style="88" customWidth="1"/>
    <col min="15886" max="15891" width="10.28515625" style="88" customWidth="1"/>
    <col min="15892" max="16129" width="9.140625" style="88"/>
    <col min="16130" max="16130" width="67.28515625" style="88" customWidth="1"/>
    <col min="16131" max="16131" width="8.42578125" style="88" bestFit="1" customWidth="1"/>
    <col min="16132" max="16132" width="11.7109375" style="88" customWidth="1"/>
    <col min="16133" max="16133" width="6.5703125" style="88" customWidth="1"/>
    <col min="16134" max="16134" width="6.85546875" style="88" bestFit="1" customWidth="1"/>
    <col min="16135" max="16135" width="1.28515625" style="88" customWidth="1"/>
    <col min="16136" max="16136" width="10.42578125" style="88" customWidth="1"/>
    <col min="16137" max="16137" width="9.140625" style="88"/>
    <col min="16138" max="16141" width="9.42578125" style="88" customWidth="1"/>
    <col min="16142" max="16147" width="10.28515625" style="88" customWidth="1"/>
    <col min="16148" max="16384" width="9.140625" style="88"/>
  </cols>
  <sheetData>
    <row r="1" spans="1:19" ht="15.75">
      <c r="A1" s="1323" t="s">
        <v>221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95"/>
      <c r="C2" s="95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08"/>
      <c r="C3" s="109" t="s">
        <v>87</v>
      </c>
      <c r="D3" s="172"/>
      <c r="E3" s="172"/>
      <c r="F3" s="173"/>
      <c r="G3" s="112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174" t="s">
        <v>88</v>
      </c>
      <c r="B4" s="114" t="s">
        <v>89</v>
      </c>
      <c r="C4" s="11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120" t="s">
        <v>94</v>
      </c>
      <c r="C5" s="121" t="s">
        <v>95</v>
      </c>
      <c r="D5" s="122" t="s">
        <v>96</v>
      </c>
      <c r="E5" s="122" t="s">
        <v>111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78" t="s">
        <v>99</v>
      </c>
      <c r="C6" s="179"/>
      <c r="D6" s="180"/>
      <c r="E6" s="180"/>
      <c r="F6" s="181"/>
      <c r="G6" s="130"/>
      <c r="H6" s="182"/>
      <c r="I6" s="182"/>
      <c r="J6" s="182"/>
      <c r="K6" s="182"/>
      <c r="L6" s="182"/>
      <c r="M6" s="182"/>
      <c r="N6" s="92"/>
      <c r="O6" s="92"/>
      <c r="P6" s="92"/>
      <c r="Q6" s="92"/>
      <c r="R6" s="92"/>
      <c r="S6" s="92"/>
    </row>
    <row r="7" spans="1:19">
      <c r="A7" s="92"/>
      <c r="B7" s="183"/>
      <c r="C7" s="179"/>
      <c r="D7" s="183"/>
      <c r="E7" s="183"/>
      <c r="F7" s="179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83" t="s">
        <v>206</v>
      </c>
      <c r="C8" s="557">
        <v>0</v>
      </c>
      <c r="D8" s="132" t="str">
        <f>Inputs!$D$82</f>
        <v>Support staff</v>
      </c>
      <c r="E8" s="183">
        <v>1</v>
      </c>
      <c r="F8" s="179">
        <f>E8*C8</f>
        <v>0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246">
        <f t="shared" ref="N8:S8" si="0">H8*$F8</f>
        <v>0</v>
      </c>
      <c r="O8" s="246">
        <f t="shared" si="0"/>
        <v>0</v>
      </c>
      <c r="P8" s="246">
        <f t="shared" si="0"/>
        <v>0</v>
      </c>
      <c r="Q8" s="246">
        <f t="shared" si="0"/>
        <v>0</v>
      </c>
      <c r="R8" s="246">
        <f t="shared" si="0"/>
        <v>0</v>
      </c>
      <c r="S8" s="246">
        <f t="shared" si="0"/>
        <v>0</v>
      </c>
    </row>
    <row r="9" spans="1:19">
      <c r="A9" s="184"/>
      <c r="B9" s="183"/>
      <c r="C9" s="557"/>
      <c r="D9" s="183"/>
      <c r="E9" s="183"/>
      <c r="F9" s="179"/>
      <c r="G9" s="133"/>
      <c r="H9" s="134"/>
      <c r="I9" s="134"/>
      <c r="J9" s="134"/>
      <c r="K9" s="134"/>
      <c r="L9" s="134"/>
      <c r="M9" s="134"/>
      <c r="N9" s="246"/>
      <c r="O9" s="246"/>
      <c r="P9" s="246"/>
      <c r="Q9" s="246"/>
      <c r="R9" s="246"/>
      <c r="S9" s="246"/>
    </row>
    <row r="10" spans="1:19">
      <c r="A10" s="184">
        <v>1.2</v>
      </c>
      <c r="B10" s="183" t="s">
        <v>207</v>
      </c>
      <c r="C10" s="557">
        <v>4.129793510324483E-2</v>
      </c>
      <c r="D10" s="132" t="str">
        <f>Inputs!$D$82</f>
        <v>Support staff</v>
      </c>
      <c r="E10" s="183">
        <v>1</v>
      </c>
      <c r="F10" s="179">
        <f>E10*C10</f>
        <v>4.129793510324483E-2</v>
      </c>
      <c r="G10" s="133"/>
      <c r="H10" s="137">
        <f>Inputs!L$82</f>
        <v>68.441017362959727</v>
      </c>
      <c r="I10" s="137">
        <f>Inputs!M$82</f>
        <v>69.791189569063036</v>
      </c>
      <c r="J10" s="137">
        <f>Inputs!N$82</f>
        <v>71.02222509185215</v>
      </c>
      <c r="K10" s="137">
        <f>Inputs!O$82</f>
        <v>72.274974651437702</v>
      </c>
      <c r="L10" s="137">
        <f>Inputs!P$82</f>
        <v>73.549821258208297</v>
      </c>
      <c r="M10" s="137">
        <f>Inputs!Q$82</f>
        <v>74.847154678410959</v>
      </c>
      <c r="N10" s="203">
        <f t="shared" ref="N10:S10" si="1">H10*$F10</f>
        <v>2.8264726934555635</v>
      </c>
      <c r="O10" s="203">
        <f t="shared" si="1"/>
        <v>2.8822320176014227</v>
      </c>
      <c r="P10" s="203">
        <f t="shared" si="1"/>
        <v>2.9330712427313568</v>
      </c>
      <c r="Q10" s="203">
        <f t="shared" si="1"/>
        <v>2.9848072127437395</v>
      </c>
      <c r="R10" s="203">
        <f t="shared" si="1"/>
        <v>3.0374557451767434</v>
      </c>
      <c r="S10" s="203">
        <f t="shared" si="1"/>
        <v>3.0910329365715437</v>
      </c>
    </row>
    <row r="11" spans="1:19">
      <c r="A11" s="184"/>
      <c r="B11" s="183" t="s">
        <v>112</v>
      </c>
      <c r="C11" s="557"/>
      <c r="D11" s="183"/>
      <c r="E11" s="183"/>
      <c r="F11" s="179"/>
      <c r="G11" s="133"/>
      <c r="H11" s="204"/>
      <c r="I11" s="204"/>
      <c r="J11" s="204"/>
      <c r="K11" s="204"/>
      <c r="L11" s="204"/>
      <c r="M11" s="204"/>
      <c r="N11" s="203"/>
      <c r="O11" s="203"/>
      <c r="P11" s="203"/>
      <c r="Q11" s="203"/>
      <c r="R11" s="203"/>
      <c r="S11" s="203"/>
    </row>
    <row r="12" spans="1:19">
      <c r="A12" s="184"/>
      <c r="B12" s="183"/>
      <c r="C12" s="557"/>
      <c r="D12" s="183"/>
      <c r="E12" s="183"/>
      <c r="F12" s="179"/>
      <c r="G12" s="13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</row>
    <row r="13" spans="1:19">
      <c r="A13" s="184">
        <v>1.3</v>
      </c>
      <c r="B13" s="183" t="s">
        <v>113</v>
      </c>
      <c r="C13" s="557">
        <v>0.10530973451327431</v>
      </c>
      <c r="D13" s="132" t="str">
        <f>Inputs!$D$82</f>
        <v>Support staff</v>
      </c>
      <c r="E13" s="183">
        <v>1</v>
      </c>
      <c r="F13" s="179">
        <f>E13*C13</f>
        <v>0.10530973451327431</v>
      </c>
      <c r="G13" s="133"/>
      <c r="H13" s="137">
        <f>Inputs!L$82</f>
        <v>68.441017362959727</v>
      </c>
      <c r="I13" s="137">
        <f>Inputs!M$82</f>
        <v>69.791189569063036</v>
      </c>
      <c r="J13" s="137">
        <f>Inputs!N$82</f>
        <v>71.02222509185215</v>
      </c>
      <c r="K13" s="137">
        <f>Inputs!O$82</f>
        <v>72.274974651437702</v>
      </c>
      <c r="L13" s="137">
        <f>Inputs!P$82</f>
        <v>73.549821258208297</v>
      </c>
      <c r="M13" s="137">
        <f>Inputs!Q$82</f>
        <v>74.847154678410959</v>
      </c>
      <c r="N13" s="203">
        <f t="shared" ref="N13:S13" si="2">H13*$F13</f>
        <v>7.2075053683116863</v>
      </c>
      <c r="O13" s="203">
        <f t="shared" si="2"/>
        <v>7.3496916448836282</v>
      </c>
      <c r="P13" s="203">
        <f t="shared" si="2"/>
        <v>7.4793316689649592</v>
      </c>
      <c r="Q13" s="203">
        <f t="shared" si="2"/>
        <v>7.6112583924965351</v>
      </c>
      <c r="R13" s="203">
        <f t="shared" si="2"/>
        <v>7.7455121502006952</v>
      </c>
      <c r="S13" s="203">
        <f t="shared" si="2"/>
        <v>7.8821339882574355</v>
      </c>
    </row>
    <row r="14" spans="1:19">
      <c r="A14" s="184"/>
      <c r="B14" s="183" t="s">
        <v>114</v>
      </c>
      <c r="C14" s="557"/>
      <c r="D14" s="183"/>
      <c r="E14" s="183"/>
      <c r="F14" s="179"/>
      <c r="G14" s="13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</row>
    <row r="15" spans="1:19">
      <c r="A15" s="184"/>
      <c r="B15" s="183"/>
      <c r="C15" s="557"/>
      <c r="D15" s="183"/>
      <c r="E15" s="183"/>
      <c r="F15" s="179"/>
      <c r="G15" s="133"/>
      <c r="H15" s="204"/>
      <c r="I15" s="204"/>
      <c r="J15" s="204"/>
      <c r="K15" s="204"/>
      <c r="L15" s="204"/>
      <c r="M15" s="204"/>
      <c r="N15" s="203"/>
      <c r="O15" s="203"/>
      <c r="P15" s="203"/>
      <c r="Q15" s="203"/>
      <c r="R15" s="203"/>
      <c r="S15" s="203"/>
    </row>
    <row r="16" spans="1:19">
      <c r="A16" s="184">
        <v>1.4</v>
      </c>
      <c r="B16" s="183" t="s">
        <v>115</v>
      </c>
      <c r="C16" s="557">
        <v>0.10530973451327431</v>
      </c>
      <c r="D16" s="132" t="str">
        <f>Inputs!$D$82</f>
        <v>Support staff</v>
      </c>
      <c r="E16" s="183">
        <v>1</v>
      </c>
      <c r="F16" s="179">
        <f>E16*C16</f>
        <v>0.10530973451327431</v>
      </c>
      <c r="G16" s="133"/>
      <c r="H16" s="137">
        <f>Inputs!L$82</f>
        <v>68.441017362959727</v>
      </c>
      <c r="I16" s="137">
        <f>Inputs!M$82</f>
        <v>69.791189569063036</v>
      </c>
      <c r="J16" s="137">
        <f>Inputs!N$82</f>
        <v>71.02222509185215</v>
      </c>
      <c r="K16" s="137">
        <f>Inputs!O$82</f>
        <v>72.274974651437702</v>
      </c>
      <c r="L16" s="137">
        <f>Inputs!P$82</f>
        <v>73.549821258208297</v>
      </c>
      <c r="M16" s="137">
        <f>Inputs!Q$82</f>
        <v>74.847154678410959</v>
      </c>
      <c r="N16" s="203">
        <f t="shared" ref="N16:S16" si="3">H16*$F16</f>
        <v>7.2075053683116863</v>
      </c>
      <c r="O16" s="203">
        <f t="shared" si="3"/>
        <v>7.3496916448836282</v>
      </c>
      <c r="P16" s="203">
        <f t="shared" si="3"/>
        <v>7.4793316689649592</v>
      </c>
      <c r="Q16" s="203">
        <f t="shared" si="3"/>
        <v>7.6112583924965351</v>
      </c>
      <c r="R16" s="203">
        <f t="shared" si="3"/>
        <v>7.7455121502006952</v>
      </c>
      <c r="S16" s="203">
        <f t="shared" si="3"/>
        <v>7.8821339882574355</v>
      </c>
    </row>
    <row r="17" spans="1:19">
      <c r="A17" s="184"/>
      <c r="B17" s="183"/>
      <c r="C17" s="557"/>
      <c r="D17" s="183"/>
      <c r="E17" s="183"/>
      <c r="F17" s="179"/>
      <c r="G17" s="13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</row>
    <row r="18" spans="1:19">
      <c r="A18" s="184">
        <v>1.5</v>
      </c>
      <c r="B18" s="183" t="s">
        <v>116</v>
      </c>
      <c r="C18" s="557"/>
      <c r="D18" s="183"/>
      <c r="E18" s="183"/>
      <c r="F18" s="179"/>
      <c r="G18" s="133"/>
      <c r="H18" s="204"/>
      <c r="I18" s="204"/>
      <c r="J18" s="204"/>
      <c r="K18" s="204"/>
      <c r="L18" s="204"/>
      <c r="M18" s="204"/>
      <c r="N18" s="203"/>
      <c r="O18" s="203"/>
      <c r="P18" s="203"/>
      <c r="Q18" s="203"/>
      <c r="R18" s="203"/>
      <c r="S18" s="203"/>
    </row>
    <row r="19" spans="1:19">
      <c r="A19" s="184"/>
      <c r="B19" s="183" t="s">
        <v>117</v>
      </c>
      <c r="C19" s="557">
        <v>4.9557522123893805E-2</v>
      </c>
      <c r="D19" s="132" t="str">
        <f>Inputs!$D$82</f>
        <v>Support staff</v>
      </c>
      <c r="E19" s="183">
        <v>1</v>
      </c>
      <c r="F19" s="179">
        <f>E19*C19</f>
        <v>4.9557522123893805E-2</v>
      </c>
      <c r="G19" s="133"/>
      <c r="H19" s="137">
        <f>Inputs!L$82</f>
        <v>68.441017362959727</v>
      </c>
      <c r="I19" s="137">
        <f>Inputs!M$82</f>
        <v>69.791189569063036</v>
      </c>
      <c r="J19" s="137">
        <f>Inputs!N$82</f>
        <v>71.02222509185215</v>
      </c>
      <c r="K19" s="137">
        <f>Inputs!O$82</f>
        <v>72.274974651437702</v>
      </c>
      <c r="L19" s="137">
        <f>Inputs!P$82</f>
        <v>73.549821258208297</v>
      </c>
      <c r="M19" s="137">
        <f>Inputs!Q$82</f>
        <v>74.847154678410959</v>
      </c>
      <c r="N19" s="203">
        <f t="shared" ref="N19:S21" si="4">H19*$F19</f>
        <v>3.3917672321466767</v>
      </c>
      <c r="O19" s="203">
        <f t="shared" si="4"/>
        <v>3.4586784211217081</v>
      </c>
      <c r="P19" s="203">
        <f t="shared" si="4"/>
        <v>3.5196854912776288</v>
      </c>
      <c r="Q19" s="203">
        <f t="shared" si="4"/>
        <v>3.5817686552924877</v>
      </c>
      <c r="R19" s="203">
        <f t="shared" si="4"/>
        <v>3.6449468942120924</v>
      </c>
      <c r="S19" s="203">
        <f t="shared" si="4"/>
        <v>3.7092395238858527</v>
      </c>
    </row>
    <row r="20" spans="1:19">
      <c r="A20" s="184"/>
      <c r="B20" s="183" t="s">
        <v>118</v>
      </c>
      <c r="C20" s="557">
        <v>0.10530973451327431</v>
      </c>
      <c r="D20" s="132" t="str">
        <f>Inputs!$D$82</f>
        <v>Support staff</v>
      </c>
      <c r="E20" s="183">
        <v>1</v>
      </c>
      <c r="F20" s="179">
        <f>E20*C20</f>
        <v>0.10530973451327431</v>
      </c>
      <c r="G20" s="133"/>
      <c r="H20" s="137">
        <f>Inputs!L$82</f>
        <v>68.441017362959727</v>
      </c>
      <c r="I20" s="137">
        <f>Inputs!M$82</f>
        <v>69.791189569063036</v>
      </c>
      <c r="J20" s="137">
        <f>Inputs!N$82</f>
        <v>71.02222509185215</v>
      </c>
      <c r="K20" s="137">
        <f>Inputs!O$82</f>
        <v>72.274974651437702</v>
      </c>
      <c r="L20" s="137">
        <f>Inputs!P$82</f>
        <v>73.549821258208297</v>
      </c>
      <c r="M20" s="137">
        <f>Inputs!Q$82</f>
        <v>74.847154678410959</v>
      </c>
      <c r="N20" s="203">
        <f t="shared" si="4"/>
        <v>7.2075053683116863</v>
      </c>
      <c r="O20" s="203">
        <f t="shared" si="4"/>
        <v>7.3496916448836282</v>
      </c>
      <c r="P20" s="203">
        <f t="shared" si="4"/>
        <v>7.4793316689649592</v>
      </c>
      <c r="Q20" s="203">
        <f t="shared" si="4"/>
        <v>7.6112583924965351</v>
      </c>
      <c r="R20" s="203">
        <f t="shared" si="4"/>
        <v>7.7455121502006952</v>
      </c>
      <c r="S20" s="203">
        <f t="shared" si="4"/>
        <v>7.8821339882574355</v>
      </c>
    </row>
    <row r="21" spans="1:19">
      <c r="A21" s="184"/>
      <c r="B21" s="183" t="s">
        <v>119</v>
      </c>
      <c r="C21" s="557">
        <v>0.10530973451327431</v>
      </c>
      <c r="D21" s="132" t="str">
        <f>Inputs!$D$82</f>
        <v>Support staff</v>
      </c>
      <c r="E21" s="183">
        <v>1</v>
      </c>
      <c r="F21" s="179">
        <f>E21*C21</f>
        <v>0.10530973451327431</v>
      </c>
      <c r="G21" s="133"/>
      <c r="H21" s="137">
        <f>Inputs!L$82</f>
        <v>68.441017362959727</v>
      </c>
      <c r="I21" s="137">
        <f>Inputs!M$82</f>
        <v>69.791189569063036</v>
      </c>
      <c r="J21" s="137">
        <f>Inputs!N$82</f>
        <v>71.02222509185215</v>
      </c>
      <c r="K21" s="137">
        <f>Inputs!O$82</f>
        <v>72.274974651437702</v>
      </c>
      <c r="L21" s="137">
        <f>Inputs!P$82</f>
        <v>73.549821258208297</v>
      </c>
      <c r="M21" s="137">
        <f>Inputs!Q$82</f>
        <v>74.847154678410959</v>
      </c>
      <c r="N21" s="203">
        <f t="shared" si="4"/>
        <v>7.2075053683116863</v>
      </c>
      <c r="O21" s="203">
        <f t="shared" si="4"/>
        <v>7.3496916448836282</v>
      </c>
      <c r="P21" s="203">
        <f t="shared" si="4"/>
        <v>7.4793316689649592</v>
      </c>
      <c r="Q21" s="203">
        <f t="shared" si="4"/>
        <v>7.6112583924965351</v>
      </c>
      <c r="R21" s="203">
        <f t="shared" si="4"/>
        <v>7.7455121502006952</v>
      </c>
      <c r="S21" s="203">
        <f t="shared" si="4"/>
        <v>7.8821339882574355</v>
      </c>
    </row>
    <row r="22" spans="1:19">
      <c r="A22" s="184"/>
      <c r="B22" s="132"/>
      <c r="C22" s="200"/>
      <c r="D22" s="183"/>
      <c r="E22" s="183"/>
      <c r="F22" s="179"/>
      <c r="G22" s="133"/>
      <c r="H22" s="134"/>
      <c r="I22" s="134"/>
      <c r="J22" s="134"/>
      <c r="K22" s="134"/>
      <c r="L22" s="134"/>
      <c r="M22" s="134"/>
      <c r="N22" s="246"/>
      <c r="O22" s="246"/>
      <c r="P22" s="246"/>
      <c r="Q22" s="246"/>
      <c r="R22" s="246"/>
      <c r="S22" s="246"/>
    </row>
    <row r="23" spans="1:19">
      <c r="A23" s="92"/>
      <c r="B23" s="183"/>
      <c r="C23" s="128"/>
      <c r="D23" s="183"/>
      <c r="E23" s="183"/>
      <c r="F23" s="179"/>
      <c r="G23" s="133"/>
      <c r="H23" s="246"/>
      <c r="I23" s="246"/>
      <c r="J23" s="246"/>
      <c r="K23" s="246"/>
      <c r="L23" s="246"/>
      <c r="M23" s="246"/>
      <c r="N23" s="246"/>
      <c r="O23" s="246"/>
      <c r="P23" s="246"/>
      <c r="Q23" s="246"/>
      <c r="R23" s="246"/>
      <c r="S23" s="246"/>
    </row>
    <row r="24" spans="1:19">
      <c r="A24" s="94"/>
      <c r="B24" s="185" t="s">
        <v>44</v>
      </c>
      <c r="C24" s="186">
        <f>SUM(C6:C23)</f>
        <v>0.51209439528023593</v>
      </c>
      <c r="D24" s="240"/>
      <c r="E24" s="240"/>
      <c r="F24" s="186">
        <f>SUM(F6:F23)</f>
        <v>0.51209439528023593</v>
      </c>
      <c r="G24" s="247"/>
      <c r="H24" s="240"/>
      <c r="I24" s="240"/>
      <c r="J24" s="240"/>
      <c r="K24" s="240"/>
      <c r="L24" s="240"/>
      <c r="M24" s="240"/>
      <c r="N24" s="244">
        <f t="shared" ref="N24:S24" si="5">SUM(N8:N21)</f>
        <v>35.048261398848986</v>
      </c>
      <c r="O24" s="244">
        <f t="shared" si="5"/>
        <v>35.739677018257645</v>
      </c>
      <c r="P24" s="244">
        <f t="shared" si="5"/>
        <v>36.370083409868819</v>
      </c>
      <c r="Q24" s="244">
        <f t="shared" si="5"/>
        <v>37.011609438022369</v>
      </c>
      <c r="R24" s="244">
        <f t="shared" si="5"/>
        <v>37.664451240191617</v>
      </c>
      <c r="S24" s="244">
        <f t="shared" si="5"/>
        <v>38.328808413487138</v>
      </c>
    </row>
    <row r="25" spans="1:19">
      <c r="A25" s="92"/>
      <c r="B25" s="187" t="s">
        <v>103</v>
      </c>
      <c r="C25" s="128"/>
      <c r="D25" s="91"/>
      <c r="E25" s="183"/>
      <c r="F25" s="179"/>
      <c r="G25" s="133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</row>
    <row r="26" spans="1:19">
      <c r="A26" s="92"/>
      <c r="B26" s="183"/>
      <c r="C26" s="128"/>
      <c r="D26" s="92"/>
      <c r="E26" s="183"/>
      <c r="F26" s="179"/>
      <c r="G26" s="148"/>
      <c r="H26" s="151"/>
      <c r="I26" s="151"/>
      <c r="J26" s="151"/>
      <c r="K26" s="151"/>
      <c r="L26" s="151"/>
      <c r="M26" s="151"/>
      <c r="N26" s="248"/>
      <c r="O26" s="248"/>
      <c r="P26" s="248"/>
      <c r="Q26" s="248"/>
      <c r="R26" s="248"/>
      <c r="S26" s="248"/>
    </row>
    <row r="27" spans="1:19">
      <c r="A27" s="184">
        <v>2.1</v>
      </c>
      <c r="B27" s="183" t="s">
        <v>120</v>
      </c>
      <c r="C27" s="557">
        <v>0.66666666666666663</v>
      </c>
      <c r="D27" s="189" t="str">
        <f>Inputs!$D$80</f>
        <v>Skilled Electrical Worker BH</v>
      </c>
      <c r="E27" s="183">
        <v>1</v>
      </c>
      <c r="F27" s="179">
        <f>E27*C27</f>
        <v>0.66666666666666663</v>
      </c>
      <c r="G27" s="148"/>
      <c r="H27" s="137">
        <f>Inputs!L$80</f>
        <v>122.54295007007411</v>
      </c>
      <c r="I27" s="137">
        <f>Inputs!M$80</f>
        <v>124.96041976315415</v>
      </c>
      <c r="J27" s="137">
        <f>Inputs!N$80</f>
        <v>127.16457642850023</v>
      </c>
      <c r="K27" s="137">
        <f>Inputs!O$80</f>
        <v>129.40761185733479</v>
      </c>
      <c r="L27" s="137">
        <f>Inputs!P$80</f>
        <v>131.69021182588875</v>
      </c>
      <c r="M27" s="137">
        <f>Inputs!Q$80</f>
        <v>134.01307420668928</v>
      </c>
      <c r="N27" s="246">
        <f t="shared" ref="N27:S27" si="6">H27*$F27</f>
        <v>81.695300046716071</v>
      </c>
      <c r="O27" s="246">
        <f t="shared" si="6"/>
        <v>83.306946508769428</v>
      </c>
      <c r="P27" s="246">
        <f t="shared" si="6"/>
        <v>84.776384285666808</v>
      </c>
      <c r="Q27" s="246">
        <f t="shared" si="6"/>
        <v>86.271741238223186</v>
      </c>
      <c r="R27" s="246">
        <f t="shared" si="6"/>
        <v>87.793474550592492</v>
      </c>
      <c r="S27" s="246">
        <f t="shared" si="6"/>
        <v>89.342049471126188</v>
      </c>
    </row>
    <row r="28" spans="1:19">
      <c r="A28" s="184"/>
      <c r="B28" s="183"/>
      <c r="C28" s="128"/>
      <c r="D28" s="189"/>
      <c r="E28" s="183"/>
      <c r="F28" s="179"/>
      <c r="G28" s="148"/>
      <c r="H28" s="246"/>
      <c r="I28" s="246"/>
      <c r="J28" s="246"/>
      <c r="K28" s="246"/>
      <c r="L28" s="246"/>
      <c r="M28" s="246"/>
      <c r="N28" s="246"/>
      <c r="O28" s="246"/>
      <c r="P28" s="246"/>
      <c r="Q28" s="246"/>
      <c r="R28" s="246"/>
      <c r="S28" s="246"/>
    </row>
    <row r="29" spans="1:19">
      <c r="A29" s="190"/>
      <c r="B29" s="185" t="s">
        <v>44</v>
      </c>
      <c r="C29" s="186">
        <f>SUM(C25:C28)</f>
        <v>0.66666666666666663</v>
      </c>
      <c r="D29" s="240"/>
      <c r="E29" s="240"/>
      <c r="F29" s="186">
        <f>SUM(F25:F28)</f>
        <v>0.66666666666666663</v>
      </c>
      <c r="G29" s="247"/>
      <c r="H29" s="249"/>
      <c r="I29" s="249"/>
      <c r="J29" s="249"/>
      <c r="K29" s="249"/>
      <c r="L29" s="249"/>
      <c r="M29" s="249"/>
      <c r="N29" s="249">
        <f t="shared" ref="N29:S29" si="7">SUM(N27:N28)</f>
        <v>81.695300046716071</v>
      </c>
      <c r="O29" s="249">
        <f t="shared" si="7"/>
        <v>83.306946508769428</v>
      </c>
      <c r="P29" s="249">
        <f t="shared" si="7"/>
        <v>84.776384285666808</v>
      </c>
      <c r="Q29" s="249">
        <f t="shared" si="7"/>
        <v>86.271741238223186</v>
      </c>
      <c r="R29" s="249">
        <f t="shared" si="7"/>
        <v>87.793474550592492</v>
      </c>
      <c r="S29" s="249">
        <f t="shared" si="7"/>
        <v>89.342049471126188</v>
      </c>
    </row>
    <row r="30" spans="1:19">
      <c r="A30" s="184"/>
      <c r="B30" s="178" t="s">
        <v>104</v>
      </c>
      <c r="C30" s="128"/>
      <c r="D30" s="183"/>
      <c r="E30" s="183"/>
      <c r="F30" s="179"/>
      <c r="G30" s="148"/>
      <c r="H30" s="151"/>
      <c r="I30" s="151"/>
      <c r="J30" s="151"/>
      <c r="K30" s="151"/>
      <c r="L30" s="151"/>
      <c r="M30" s="151"/>
      <c r="N30" s="99"/>
      <c r="O30" s="99"/>
      <c r="P30" s="99"/>
      <c r="Q30" s="99"/>
      <c r="R30" s="99"/>
      <c r="S30" s="99"/>
    </row>
    <row r="31" spans="1:19">
      <c r="A31" s="92"/>
      <c r="B31" s="183"/>
      <c r="C31" s="128"/>
      <c r="D31" s="183"/>
      <c r="E31" s="183"/>
      <c r="F31" s="179"/>
      <c r="G31" s="148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  <c r="S31" s="246"/>
    </row>
    <row r="32" spans="1:19">
      <c r="A32" s="184">
        <v>3.1</v>
      </c>
      <c r="B32" s="183" t="s">
        <v>122</v>
      </c>
      <c r="C32" s="557">
        <v>0.08</v>
      </c>
      <c r="D32" s="189" t="str">
        <f>Inputs!$D$80</f>
        <v>Skilled Electrical Worker BH</v>
      </c>
      <c r="E32" s="183">
        <v>1</v>
      </c>
      <c r="F32" s="179">
        <f>E32*C32</f>
        <v>0.08</v>
      </c>
      <c r="G32" s="148"/>
      <c r="H32" s="137">
        <f>Inputs!L$80</f>
        <v>122.54295007007411</v>
      </c>
      <c r="I32" s="137">
        <f>Inputs!M$80</f>
        <v>124.96041976315415</v>
      </c>
      <c r="J32" s="137">
        <f>Inputs!N$80</f>
        <v>127.16457642850023</v>
      </c>
      <c r="K32" s="137">
        <f>Inputs!O$80</f>
        <v>129.40761185733479</v>
      </c>
      <c r="L32" s="137">
        <f>Inputs!P$80</f>
        <v>131.69021182588875</v>
      </c>
      <c r="M32" s="137">
        <f>Inputs!Q$80</f>
        <v>134.01307420668928</v>
      </c>
      <c r="N32" s="246">
        <f t="shared" ref="N32:S32" si="8">H32*$F32</f>
        <v>9.8034360056059295</v>
      </c>
      <c r="O32" s="246">
        <f t="shared" si="8"/>
        <v>9.9968335810523321</v>
      </c>
      <c r="P32" s="246">
        <f t="shared" si="8"/>
        <v>10.173166114280018</v>
      </c>
      <c r="Q32" s="246">
        <f t="shared" si="8"/>
        <v>10.352608948586782</v>
      </c>
      <c r="R32" s="246">
        <f t="shared" si="8"/>
        <v>10.535216946071101</v>
      </c>
      <c r="S32" s="246">
        <f t="shared" si="8"/>
        <v>10.721045936535143</v>
      </c>
    </row>
    <row r="33" spans="1:19">
      <c r="A33" s="92"/>
      <c r="B33" s="183"/>
      <c r="C33" s="557"/>
      <c r="D33" s="183"/>
      <c r="E33" s="183"/>
      <c r="F33" s="179"/>
      <c r="G33" s="148"/>
      <c r="H33" s="151"/>
      <c r="I33" s="151"/>
      <c r="J33" s="151"/>
      <c r="K33" s="151"/>
      <c r="L33" s="151"/>
      <c r="M33" s="151"/>
      <c r="N33" s="99"/>
      <c r="O33" s="99"/>
      <c r="P33" s="99"/>
      <c r="Q33" s="99"/>
      <c r="R33" s="99"/>
      <c r="S33" s="99"/>
    </row>
    <row r="34" spans="1:19">
      <c r="A34" s="184">
        <v>3.2</v>
      </c>
      <c r="B34" s="183" t="s">
        <v>133</v>
      </c>
      <c r="C34" s="557">
        <v>0.17</v>
      </c>
      <c r="D34" s="189" t="str">
        <f>Inputs!$D$80</f>
        <v>Skilled Electrical Worker BH</v>
      </c>
      <c r="E34" s="183">
        <v>1</v>
      </c>
      <c r="F34" s="179">
        <f>E34*C34</f>
        <v>0.17</v>
      </c>
      <c r="G34" s="148"/>
      <c r="H34" s="137">
        <f>Inputs!L$80</f>
        <v>122.54295007007411</v>
      </c>
      <c r="I34" s="137">
        <f>Inputs!M$80</f>
        <v>124.96041976315415</v>
      </c>
      <c r="J34" s="137">
        <f>Inputs!N$80</f>
        <v>127.16457642850023</v>
      </c>
      <c r="K34" s="137">
        <f>Inputs!O$80</f>
        <v>129.40761185733479</v>
      </c>
      <c r="L34" s="137">
        <f>Inputs!P$80</f>
        <v>131.69021182588875</v>
      </c>
      <c r="M34" s="137">
        <f>Inputs!Q$80</f>
        <v>134.01307420668928</v>
      </c>
      <c r="N34" s="246">
        <f t="shared" ref="N34:S34" si="9">H34*$F34</f>
        <v>20.8323015119126</v>
      </c>
      <c r="O34" s="246">
        <f t="shared" si="9"/>
        <v>21.243271359736205</v>
      </c>
      <c r="P34" s="246">
        <f t="shared" si="9"/>
        <v>21.617977992845042</v>
      </c>
      <c r="Q34" s="246">
        <f t="shared" si="9"/>
        <v>21.999294015746916</v>
      </c>
      <c r="R34" s="246">
        <f t="shared" si="9"/>
        <v>22.387336010401089</v>
      </c>
      <c r="S34" s="246">
        <f t="shared" si="9"/>
        <v>22.782222615137179</v>
      </c>
    </row>
    <row r="35" spans="1:19">
      <c r="A35" s="92"/>
      <c r="B35" s="183"/>
      <c r="C35" s="557"/>
      <c r="D35" s="183"/>
      <c r="E35" s="183"/>
      <c r="F35" s="179"/>
      <c r="G35" s="105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</row>
    <row r="36" spans="1:19">
      <c r="A36" s="184">
        <v>3.3</v>
      </c>
      <c r="B36" s="183" t="s">
        <v>124</v>
      </c>
      <c r="C36" s="557">
        <v>0.17</v>
      </c>
      <c r="D36" s="189" t="str">
        <f>Inputs!$D$80</f>
        <v>Skilled Electrical Worker BH</v>
      </c>
      <c r="E36" s="183">
        <v>1</v>
      </c>
      <c r="F36" s="179">
        <f>E36*C36</f>
        <v>0.17</v>
      </c>
      <c r="G36" s="148"/>
      <c r="H36" s="137">
        <f>Inputs!L$80</f>
        <v>122.54295007007411</v>
      </c>
      <c r="I36" s="137">
        <f>Inputs!M$80</f>
        <v>124.96041976315415</v>
      </c>
      <c r="J36" s="137">
        <f>Inputs!N$80</f>
        <v>127.16457642850023</v>
      </c>
      <c r="K36" s="137">
        <f>Inputs!O$80</f>
        <v>129.40761185733479</v>
      </c>
      <c r="L36" s="137">
        <f>Inputs!P$80</f>
        <v>131.69021182588875</v>
      </c>
      <c r="M36" s="137">
        <f>Inputs!Q$80</f>
        <v>134.01307420668928</v>
      </c>
      <c r="N36" s="246">
        <f t="shared" ref="N36:S36" si="10">H36*$F36</f>
        <v>20.8323015119126</v>
      </c>
      <c r="O36" s="246">
        <f t="shared" si="10"/>
        <v>21.243271359736205</v>
      </c>
      <c r="P36" s="246">
        <f t="shared" si="10"/>
        <v>21.617977992845042</v>
      </c>
      <c r="Q36" s="246">
        <f t="shared" si="10"/>
        <v>21.999294015746916</v>
      </c>
      <c r="R36" s="246">
        <f t="shared" si="10"/>
        <v>22.387336010401089</v>
      </c>
      <c r="S36" s="246">
        <f t="shared" si="10"/>
        <v>22.782222615137179</v>
      </c>
    </row>
    <row r="37" spans="1:19">
      <c r="A37" s="92"/>
      <c r="B37" s="183"/>
      <c r="C37" s="557"/>
      <c r="D37" s="183"/>
      <c r="E37" s="183"/>
      <c r="F37" s="179"/>
      <c r="G37" s="148"/>
      <c r="H37" s="151"/>
      <c r="I37" s="151"/>
      <c r="J37" s="151"/>
      <c r="K37" s="151"/>
      <c r="L37" s="151"/>
      <c r="M37" s="151"/>
      <c r="N37" s="99"/>
      <c r="O37" s="99"/>
      <c r="P37" s="99"/>
      <c r="Q37" s="99"/>
      <c r="R37" s="99"/>
      <c r="S37" s="99"/>
    </row>
    <row r="38" spans="1:19">
      <c r="A38" s="184">
        <v>3.4</v>
      </c>
      <c r="B38" s="183" t="s">
        <v>134</v>
      </c>
      <c r="C38" s="557">
        <v>0.75</v>
      </c>
      <c r="D38" s="189" t="str">
        <f>Inputs!$D$80</f>
        <v>Skilled Electrical Worker BH</v>
      </c>
      <c r="E38" s="183">
        <v>1</v>
      </c>
      <c r="F38" s="179">
        <f>E38*C38</f>
        <v>0.75</v>
      </c>
      <c r="G38" s="148"/>
      <c r="H38" s="137">
        <f>Inputs!L$80</f>
        <v>122.54295007007411</v>
      </c>
      <c r="I38" s="137">
        <f>Inputs!M$80</f>
        <v>124.96041976315415</v>
      </c>
      <c r="J38" s="137">
        <f>Inputs!N$80</f>
        <v>127.16457642850023</v>
      </c>
      <c r="K38" s="137">
        <f>Inputs!O$80</f>
        <v>129.40761185733479</v>
      </c>
      <c r="L38" s="137">
        <f>Inputs!P$80</f>
        <v>131.69021182588875</v>
      </c>
      <c r="M38" s="137">
        <f>Inputs!Q$80</f>
        <v>134.01307420668928</v>
      </c>
      <c r="N38" s="246">
        <f t="shared" ref="N38:S38" si="11">H38*$F38</f>
        <v>91.907212552555592</v>
      </c>
      <c r="O38" s="246">
        <f t="shared" si="11"/>
        <v>93.720314822365609</v>
      </c>
      <c r="P38" s="246">
        <f t="shared" si="11"/>
        <v>95.373432321375162</v>
      </c>
      <c r="Q38" s="246">
        <f t="shared" si="11"/>
        <v>97.055708893001082</v>
      </c>
      <c r="R38" s="246">
        <f t="shared" si="11"/>
        <v>98.767658869416564</v>
      </c>
      <c r="S38" s="246">
        <f t="shared" si="11"/>
        <v>100.50980565501696</v>
      </c>
    </row>
    <row r="39" spans="1:19">
      <c r="A39" s="92"/>
      <c r="B39" s="183"/>
      <c r="C39" s="557"/>
      <c r="D39" s="189"/>
      <c r="E39" s="183"/>
      <c r="F39" s="179"/>
      <c r="G39" s="148"/>
      <c r="H39" s="246"/>
      <c r="I39" s="246"/>
      <c r="J39" s="246"/>
      <c r="K39" s="246"/>
      <c r="L39" s="246"/>
      <c r="M39" s="246"/>
      <c r="N39" s="246"/>
      <c r="O39" s="246"/>
      <c r="P39" s="246"/>
      <c r="Q39" s="246"/>
      <c r="R39" s="246"/>
      <c r="S39" s="246"/>
    </row>
    <row r="40" spans="1:19">
      <c r="A40" s="184">
        <v>3.5</v>
      </c>
      <c r="B40" s="183" t="s">
        <v>209</v>
      </c>
      <c r="C40" s="557">
        <v>0.17</v>
      </c>
      <c r="D40" s="189" t="str">
        <f>Inputs!$D$80</f>
        <v>Skilled Electrical Worker BH</v>
      </c>
      <c r="E40" s="183">
        <v>1</v>
      </c>
      <c r="F40" s="179">
        <f>E40*C40</f>
        <v>0.17</v>
      </c>
      <c r="G40" s="148"/>
      <c r="H40" s="137">
        <f>Inputs!L$80</f>
        <v>122.54295007007411</v>
      </c>
      <c r="I40" s="137">
        <f>Inputs!M$80</f>
        <v>124.96041976315415</v>
      </c>
      <c r="J40" s="137">
        <f>Inputs!N$80</f>
        <v>127.16457642850023</v>
      </c>
      <c r="K40" s="137">
        <f>Inputs!O$80</f>
        <v>129.40761185733479</v>
      </c>
      <c r="L40" s="137">
        <f>Inputs!P$80</f>
        <v>131.69021182588875</v>
      </c>
      <c r="M40" s="137">
        <f>Inputs!Q$80</f>
        <v>134.01307420668928</v>
      </c>
      <c r="N40" s="246">
        <f t="shared" ref="N40:S40" si="12">H40*$F40</f>
        <v>20.8323015119126</v>
      </c>
      <c r="O40" s="246">
        <f t="shared" si="12"/>
        <v>21.243271359736205</v>
      </c>
      <c r="P40" s="246">
        <f t="shared" si="12"/>
        <v>21.617977992845042</v>
      </c>
      <c r="Q40" s="246">
        <f t="shared" si="12"/>
        <v>21.999294015746916</v>
      </c>
      <c r="R40" s="246">
        <f t="shared" si="12"/>
        <v>22.387336010401089</v>
      </c>
      <c r="S40" s="246">
        <f t="shared" si="12"/>
        <v>22.782222615137179</v>
      </c>
    </row>
    <row r="41" spans="1:19">
      <c r="A41" s="92"/>
      <c r="B41" s="132"/>
      <c r="C41" s="128"/>
      <c r="D41" s="189"/>
      <c r="E41" s="183"/>
      <c r="F41" s="179"/>
      <c r="G41" s="148"/>
      <c r="H41" s="246"/>
      <c r="I41" s="246"/>
      <c r="J41" s="246"/>
      <c r="K41" s="246"/>
      <c r="L41" s="246"/>
      <c r="M41" s="246"/>
      <c r="N41" s="246"/>
      <c r="O41" s="246"/>
      <c r="P41" s="246"/>
      <c r="Q41" s="246"/>
      <c r="R41" s="246"/>
      <c r="S41" s="246"/>
    </row>
    <row r="42" spans="1:19">
      <c r="A42" s="190"/>
      <c r="B42" s="185" t="s">
        <v>44</v>
      </c>
      <c r="C42" s="186">
        <f>SUM(C30:C41)</f>
        <v>1.3399999999999999</v>
      </c>
      <c r="D42" s="240"/>
      <c r="E42" s="240"/>
      <c r="F42" s="186">
        <f>SUM(F30:F41)</f>
        <v>1.3399999999999999</v>
      </c>
      <c r="G42" s="247"/>
      <c r="H42" s="249"/>
      <c r="I42" s="249"/>
      <c r="J42" s="249"/>
      <c r="K42" s="249"/>
      <c r="L42" s="249"/>
      <c r="M42" s="249"/>
      <c r="N42" s="249">
        <f t="shared" ref="N42:S42" si="13">SUM(N32:N41)</f>
        <v>164.20755309389932</v>
      </c>
      <c r="O42" s="249">
        <f t="shared" si="13"/>
        <v>167.44696248262656</v>
      </c>
      <c r="P42" s="249">
        <f t="shared" si="13"/>
        <v>170.40053241419031</v>
      </c>
      <c r="Q42" s="249">
        <f t="shared" si="13"/>
        <v>173.40619988882864</v>
      </c>
      <c r="R42" s="249">
        <f t="shared" si="13"/>
        <v>176.46488384669095</v>
      </c>
      <c r="S42" s="249">
        <f t="shared" si="13"/>
        <v>179.57751943696366</v>
      </c>
    </row>
    <row r="43" spans="1:19">
      <c r="A43" s="92"/>
      <c r="B43" s="178" t="s">
        <v>106</v>
      </c>
      <c r="C43" s="128"/>
      <c r="D43" s="183"/>
      <c r="E43" s="183"/>
      <c r="F43" s="179"/>
      <c r="G43" s="133"/>
      <c r="H43" s="134"/>
      <c r="I43" s="134"/>
      <c r="J43" s="134"/>
      <c r="K43" s="134"/>
      <c r="L43" s="134"/>
      <c r="M43" s="134"/>
      <c r="N43" s="92"/>
      <c r="O43" s="92"/>
      <c r="P43" s="92"/>
      <c r="Q43" s="92"/>
      <c r="R43" s="92"/>
      <c r="S43" s="92"/>
    </row>
    <row r="44" spans="1:19">
      <c r="A44" s="92"/>
      <c r="B44" s="183"/>
      <c r="C44" s="128"/>
      <c r="D44" s="183"/>
      <c r="E44" s="183"/>
      <c r="F44" s="179"/>
      <c r="G44" s="133"/>
      <c r="H44" s="246"/>
      <c r="I44" s="246"/>
      <c r="J44" s="246"/>
      <c r="K44" s="246"/>
      <c r="L44" s="246"/>
      <c r="M44" s="246"/>
      <c r="N44" s="246"/>
      <c r="O44" s="246"/>
      <c r="P44" s="246"/>
      <c r="Q44" s="246"/>
      <c r="R44" s="246"/>
      <c r="S44" s="246"/>
    </row>
    <row r="45" spans="1:19">
      <c r="A45" s="184">
        <v>4.0999999999999996</v>
      </c>
      <c r="B45" s="183" t="s">
        <v>135</v>
      </c>
      <c r="C45" s="557">
        <v>0.10530973451327431</v>
      </c>
      <c r="D45" s="132" t="str">
        <f>Inputs!$D$82</f>
        <v>Support staff</v>
      </c>
      <c r="E45" s="183">
        <v>1</v>
      </c>
      <c r="F45" s="179">
        <f>E45*C45</f>
        <v>0.10530973451327431</v>
      </c>
      <c r="G45" s="133"/>
      <c r="H45" s="137">
        <f>Inputs!L$82</f>
        <v>68.441017362959727</v>
      </c>
      <c r="I45" s="137">
        <f>Inputs!M$82</f>
        <v>69.791189569063036</v>
      </c>
      <c r="J45" s="137">
        <f>Inputs!N$82</f>
        <v>71.02222509185215</v>
      </c>
      <c r="K45" s="137">
        <f>Inputs!O$82</f>
        <v>72.274974651437702</v>
      </c>
      <c r="L45" s="137">
        <f>Inputs!P$82</f>
        <v>73.549821258208297</v>
      </c>
      <c r="M45" s="137">
        <f>Inputs!Q$82</f>
        <v>74.847154678410959</v>
      </c>
      <c r="N45" s="246">
        <f t="shared" ref="N45:S45" si="14">H45*$F45</f>
        <v>7.2075053683116863</v>
      </c>
      <c r="O45" s="246">
        <f t="shared" si="14"/>
        <v>7.3496916448836282</v>
      </c>
      <c r="P45" s="246">
        <f t="shared" si="14"/>
        <v>7.4793316689649592</v>
      </c>
      <c r="Q45" s="246">
        <f t="shared" si="14"/>
        <v>7.6112583924965351</v>
      </c>
      <c r="R45" s="246">
        <f t="shared" si="14"/>
        <v>7.7455121502006952</v>
      </c>
      <c r="S45" s="246">
        <f t="shared" si="14"/>
        <v>7.8821339882574355</v>
      </c>
    </row>
    <row r="46" spans="1:19">
      <c r="A46" s="184"/>
      <c r="B46" s="183" t="s">
        <v>222</v>
      </c>
      <c r="C46" s="558"/>
      <c r="D46" s="183"/>
      <c r="E46" s="183"/>
      <c r="F46" s="179"/>
      <c r="G46" s="105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</row>
    <row r="47" spans="1:19">
      <c r="A47" s="184"/>
      <c r="B47" s="183"/>
      <c r="C47" s="558"/>
      <c r="D47" s="183"/>
      <c r="E47" s="183"/>
      <c r="F47" s="179"/>
      <c r="G47" s="105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</row>
    <row r="48" spans="1:19">
      <c r="A48" s="184">
        <v>4.2</v>
      </c>
      <c r="B48" s="183" t="s">
        <v>211</v>
      </c>
      <c r="C48" s="557">
        <v>4.129793510324483E-2</v>
      </c>
      <c r="D48" s="132" t="str">
        <f>Inputs!$D$82</f>
        <v>Support staff</v>
      </c>
      <c r="E48" s="183">
        <v>1</v>
      </c>
      <c r="F48" s="179">
        <f>E48*C48</f>
        <v>4.129793510324483E-2</v>
      </c>
      <c r="G48" s="105"/>
      <c r="H48" s="137">
        <f>Inputs!L$82</f>
        <v>68.441017362959727</v>
      </c>
      <c r="I48" s="137">
        <f>Inputs!M$82</f>
        <v>69.791189569063036</v>
      </c>
      <c r="J48" s="137">
        <f>Inputs!N$82</f>
        <v>71.02222509185215</v>
      </c>
      <c r="K48" s="137">
        <f>Inputs!O$82</f>
        <v>72.274974651437702</v>
      </c>
      <c r="L48" s="137">
        <f>Inputs!P$82</f>
        <v>73.549821258208297</v>
      </c>
      <c r="M48" s="137">
        <f>Inputs!Q$82</f>
        <v>74.847154678410959</v>
      </c>
      <c r="N48" s="246">
        <f t="shared" ref="N48:S48" si="15">H48*$F48</f>
        <v>2.8264726934555635</v>
      </c>
      <c r="O48" s="246">
        <f t="shared" si="15"/>
        <v>2.8822320176014227</v>
      </c>
      <c r="P48" s="246">
        <f t="shared" si="15"/>
        <v>2.9330712427313568</v>
      </c>
      <c r="Q48" s="246">
        <f t="shared" si="15"/>
        <v>2.9848072127437395</v>
      </c>
      <c r="R48" s="246">
        <f t="shared" si="15"/>
        <v>3.0374557451767434</v>
      </c>
      <c r="S48" s="246">
        <f t="shared" si="15"/>
        <v>3.0910329365715437</v>
      </c>
    </row>
    <row r="49" spans="1:19">
      <c r="A49" s="184"/>
      <c r="B49" s="183"/>
      <c r="C49" s="558"/>
      <c r="D49" s="183"/>
      <c r="E49" s="183"/>
      <c r="F49" s="179"/>
      <c r="G49" s="105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  <c r="S49" s="246"/>
    </row>
    <row r="50" spans="1:19">
      <c r="A50" s="184">
        <v>4.3</v>
      </c>
      <c r="B50" s="183" t="s">
        <v>212</v>
      </c>
      <c r="C50" s="557">
        <v>4.129793510324483E-2</v>
      </c>
      <c r="D50" s="132" t="str">
        <f>Inputs!$D$82</f>
        <v>Support staff</v>
      </c>
      <c r="E50" s="183">
        <v>1</v>
      </c>
      <c r="F50" s="179">
        <f>E50*C50</f>
        <v>4.129793510324483E-2</v>
      </c>
      <c r="G50" s="105"/>
      <c r="H50" s="137">
        <f>Inputs!L$82</f>
        <v>68.441017362959727</v>
      </c>
      <c r="I50" s="137">
        <f>Inputs!M$82</f>
        <v>69.791189569063036</v>
      </c>
      <c r="J50" s="137">
        <f>Inputs!N$82</f>
        <v>71.02222509185215</v>
      </c>
      <c r="K50" s="137">
        <f>Inputs!O$82</f>
        <v>72.274974651437702</v>
      </c>
      <c r="L50" s="137">
        <f>Inputs!P$82</f>
        <v>73.549821258208297</v>
      </c>
      <c r="M50" s="137">
        <f>Inputs!Q$82</f>
        <v>74.847154678410959</v>
      </c>
      <c r="N50" s="246">
        <f t="shared" ref="N50:S50" si="16">H50*$F50</f>
        <v>2.8264726934555635</v>
      </c>
      <c r="O50" s="246">
        <f t="shared" si="16"/>
        <v>2.8822320176014227</v>
      </c>
      <c r="P50" s="246">
        <f t="shared" si="16"/>
        <v>2.9330712427313568</v>
      </c>
      <c r="Q50" s="246">
        <f t="shared" si="16"/>
        <v>2.9848072127437395</v>
      </c>
      <c r="R50" s="246">
        <f t="shared" si="16"/>
        <v>3.0374557451767434</v>
      </c>
      <c r="S50" s="246">
        <f t="shared" si="16"/>
        <v>3.0910329365715437</v>
      </c>
    </row>
    <row r="51" spans="1:19">
      <c r="A51" s="184"/>
      <c r="B51" s="183"/>
      <c r="C51" s="558"/>
      <c r="D51" s="183"/>
      <c r="E51" s="183"/>
      <c r="F51" s="179"/>
      <c r="G51" s="105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</row>
    <row r="52" spans="1:19">
      <c r="A52" s="184">
        <v>4.4000000000000004</v>
      </c>
      <c r="B52" s="183" t="s">
        <v>129</v>
      </c>
      <c r="C52" s="557">
        <v>0</v>
      </c>
      <c r="D52" s="132" t="str">
        <f>Inputs!$D$82</f>
        <v>Support staff</v>
      </c>
      <c r="E52" s="183">
        <v>1</v>
      </c>
      <c r="F52" s="179">
        <f>E52*C52</f>
        <v>0</v>
      </c>
      <c r="G52" s="105"/>
      <c r="H52" s="137">
        <f>Inputs!L$82</f>
        <v>68.441017362959727</v>
      </c>
      <c r="I52" s="137">
        <f>Inputs!M$82</f>
        <v>69.791189569063036</v>
      </c>
      <c r="J52" s="137">
        <f>Inputs!N$82</f>
        <v>71.02222509185215</v>
      </c>
      <c r="K52" s="137">
        <f>Inputs!O$82</f>
        <v>72.274974651437702</v>
      </c>
      <c r="L52" s="137">
        <f>Inputs!P$82</f>
        <v>73.549821258208297</v>
      </c>
      <c r="M52" s="137">
        <f>Inputs!Q$82</f>
        <v>74.847154678410959</v>
      </c>
      <c r="N52" s="246">
        <f t="shared" ref="N52:S52" si="17">H52*$F52</f>
        <v>0</v>
      </c>
      <c r="O52" s="246">
        <f t="shared" si="17"/>
        <v>0</v>
      </c>
      <c r="P52" s="246">
        <f t="shared" si="17"/>
        <v>0</v>
      </c>
      <c r="Q52" s="246">
        <f t="shared" si="17"/>
        <v>0</v>
      </c>
      <c r="R52" s="246">
        <f t="shared" si="17"/>
        <v>0</v>
      </c>
      <c r="S52" s="246">
        <f t="shared" si="17"/>
        <v>0</v>
      </c>
    </row>
    <row r="53" spans="1:19">
      <c r="A53" s="184"/>
      <c r="B53" s="183"/>
      <c r="C53" s="201"/>
      <c r="D53" s="183"/>
      <c r="E53" s="183"/>
      <c r="F53" s="179"/>
      <c r="H53" s="134"/>
      <c r="I53" s="134"/>
      <c r="J53" s="134"/>
      <c r="K53" s="134"/>
      <c r="L53" s="134"/>
      <c r="M53" s="134"/>
      <c r="N53" s="134"/>
      <c r="O53" s="92"/>
      <c r="P53" s="92"/>
      <c r="Q53" s="92"/>
      <c r="R53" s="92"/>
      <c r="S53" s="92"/>
    </row>
    <row r="54" spans="1:19">
      <c r="A54" s="184"/>
      <c r="B54" s="183"/>
      <c r="C54" s="201"/>
      <c r="D54" s="183"/>
      <c r="E54" s="183"/>
      <c r="F54" s="179"/>
      <c r="H54" s="134"/>
      <c r="I54" s="134"/>
      <c r="J54" s="134"/>
      <c r="K54" s="134"/>
      <c r="L54" s="134"/>
      <c r="M54" s="134"/>
      <c r="N54" s="134"/>
      <c r="O54" s="92"/>
      <c r="P54" s="92"/>
      <c r="Q54" s="92"/>
      <c r="R54" s="92"/>
      <c r="S54" s="92"/>
    </row>
    <row r="55" spans="1:19">
      <c r="A55" s="190"/>
      <c r="B55" s="185" t="s">
        <v>44</v>
      </c>
      <c r="C55" s="186">
        <f>SUM(C43:C54)</f>
        <v>0.18790560471976397</v>
      </c>
      <c r="D55" s="240"/>
      <c r="E55" s="240"/>
      <c r="F55" s="186">
        <f>SUM(F43:F54)</f>
        <v>0.18790560471976397</v>
      </c>
      <c r="G55" s="247"/>
      <c r="H55" s="143"/>
      <c r="I55" s="143"/>
      <c r="J55" s="143"/>
      <c r="K55" s="143"/>
      <c r="L55" s="143"/>
      <c r="M55" s="143"/>
      <c r="N55" s="144">
        <f t="shared" ref="N55:S55" si="18">SUM(N45:N54)</f>
        <v>12.860450755222814</v>
      </c>
      <c r="O55" s="144">
        <f t="shared" si="18"/>
        <v>13.114155680086474</v>
      </c>
      <c r="P55" s="144">
        <f t="shared" si="18"/>
        <v>13.345474154427672</v>
      </c>
      <c r="Q55" s="144">
        <f t="shared" si="18"/>
        <v>13.580872817984014</v>
      </c>
      <c r="R55" s="144">
        <f t="shared" si="18"/>
        <v>13.820423640554182</v>
      </c>
      <c r="S55" s="144">
        <f t="shared" si="18"/>
        <v>14.064199861400523</v>
      </c>
    </row>
    <row r="56" spans="1:19">
      <c r="A56" s="241"/>
      <c r="B56" s="195"/>
      <c r="C56" s="192"/>
      <c r="D56" s="196"/>
      <c r="E56" s="196"/>
      <c r="F56" s="197"/>
      <c r="G56" s="133"/>
      <c r="H56" s="134"/>
      <c r="I56" s="134"/>
      <c r="J56" s="134"/>
      <c r="K56" s="134"/>
      <c r="L56" s="134"/>
      <c r="M56" s="134"/>
      <c r="N56" s="134"/>
      <c r="O56" s="92"/>
      <c r="P56" s="92"/>
      <c r="Q56" s="92"/>
      <c r="R56" s="92"/>
      <c r="S56" s="92"/>
    </row>
    <row r="57" spans="1:19">
      <c r="A57" s="241"/>
      <c r="B57" s="195" t="s">
        <v>130</v>
      </c>
      <c r="C57" s="198">
        <f>C24+C29+C42+C55</f>
        <v>2.7066666666666661</v>
      </c>
      <c r="D57" s="90"/>
      <c r="E57" s="90"/>
      <c r="F57" s="198">
        <f>F24+F29+F42+F55</f>
        <v>2.7066666666666661</v>
      </c>
      <c r="G57" s="199"/>
      <c r="H57" s="143"/>
      <c r="I57" s="143"/>
      <c r="J57" s="143"/>
      <c r="K57" s="143"/>
      <c r="L57" s="143"/>
      <c r="M57" s="143"/>
      <c r="N57" s="250">
        <f t="shared" ref="N57:S57" si="19">N24+N29+N42+N55</f>
        <v>293.81156529468717</v>
      </c>
      <c r="O57" s="250">
        <f t="shared" si="19"/>
        <v>299.60774168974012</v>
      </c>
      <c r="P57" s="250">
        <f t="shared" si="19"/>
        <v>304.89247426415358</v>
      </c>
      <c r="Q57" s="250">
        <f t="shared" si="19"/>
        <v>310.27042338305824</v>
      </c>
      <c r="R57" s="250">
        <f t="shared" si="19"/>
        <v>315.74323327802927</v>
      </c>
      <c r="S57" s="250">
        <f t="shared" si="19"/>
        <v>321.31257718297752</v>
      </c>
    </row>
    <row r="59" spans="1:19" s="102" customFormat="1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</row>
    <row r="60" spans="1:19" s="102" customFormat="1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</row>
    <row r="61" spans="1:19" s="102" customFormat="1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</row>
    <row r="62" spans="1:19" s="102" customFormat="1">
      <c r="B62" s="154"/>
      <c r="F62" s="159"/>
      <c r="G62" s="105"/>
      <c r="H62" s="105"/>
      <c r="I62" s="159"/>
      <c r="J62" s="159"/>
      <c r="K62" s="159"/>
      <c r="L62" s="159"/>
      <c r="M62" s="159"/>
      <c r="N62" s="275"/>
      <c r="O62" s="275"/>
      <c r="P62" s="275"/>
      <c r="Q62" s="275"/>
      <c r="R62" s="275"/>
      <c r="S62" s="275"/>
    </row>
    <row r="63" spans="1:19">
      <c r="B63" s="385" t="s">
        <v>265</v>
      </c>
      <c r="I63" s="106"/>
      <c r="J63" s="106"/>
      <c r="K63" s="106"/>
      <c r="L63" s="106"/>
      <c r="M63" s="106"/>
      <c r="N63" s="106">
        <f>N57</f>
        <v>293.81156529468717</v>
      </c>
      <c r="O63" s="106">
        <f>O57</f>
        <v>299.60774168974012</v>
      </c>
      <c r="P63" s="106">
        <f t="shared" ref="P63:S63" si="20">P57</f>
        <v>304.89247426415358</v>
      </c>
      <c r="Q63" s="106">
        <f t="shared" si="20"/>
        <v>310.27042338305824</v>
      </c>
      <c r="R63" s="106">
        <f t="shared" si="20"/>
        <v>315.74323327802927</v>
      </c>
      <c r="S63" s="106">
        <f t="shared" si="20"/>
        <v>321.31257718297752</v>
      </c>
    </row>
    <row r="64" spans="1:19">
      <c r="B64" s="385" t="s">
        <v>43</v>
      </c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</row>
    <row r="65" spans="2:19">
      <c r="B65" s="385" t="s">
        <v>268</v>
      </c>
      <c r="I65" s="106"/>
      <c r="J65" s="106"/>
      <c r="K65" s="106"/>
      <c r="L65" s="106"/>
      <c r="M65" s="106"/>
      <c r="O65" s="160"/>
      <c r="P65" s="160"/>
      <c r="Q65" s="160"/>
      <c r="R65" s="160"/>
      <c r="S65" s="160"/>
    </row>
    <row r="66" spans="2:19">
      <c r="B66" s="385" t="s">
        <v>274</v>
      </c>
      <c r="I66" s="106"/>
      <c r="J66" s="106"/>
      <c r="K66" s="106"/>
      <c r="L66" s="106"/>
      <c r="M66" s="106"/>
      <c r="N66" s="106">
        <f>SUM(N67,N63:N65)*(Inputs!$M$27)</f>
        <v>36.329212425557479</v>
      </c>
      <c r="O66" s="106">
        <f>SUM(O67,O63:O65)*(Inputs!$M$27)</f>
        <v>37.04589804445299</v>
      </c>
      <c r="P66" s="106">
        <f>SUM(P67,P63:P65)*(Inputs!$M$27)</f>
        <v>37.699344657814066</v>
      </c>
      <c r="Q66" s="106">
        <f>SUM(Q67,Q63:Q65)*(Inputs!$M$27)</f>
        <v>38.364317310468387</v>
      </c>
      <c r="R66" s="106">
        <f>SUM(R67,R63:R65)*(Inputs!$M$27)</f>
        <v>39.041019308361761</v>
      </c>
      <c r="S66" s="106">
        <f>SUM(S67,S63:S65)*(Inputs!$M$27)</f>
        <v>39.729657543520801</v>
      </c>
    </row>
    <row r="67" spans="2:19">
      <c r="B67" s="385" t="s">
        <v>273</v>
      </c>
      <c r="I67" s="106"/>
      <c r="J67" s="106"/>
      <c r="K67" s="106"/>
      <c r="L67" s="106"/>
      <c r="M67" s="106"/>
      <c r="N67" s="106">
        <f>SUM(N63:N65)*(Inputs!$M$26)</f>
        <v>30.556402790647464</v>
      </c>
      <c r="O67" s="106">
        <f>SUM(O63:O65)*(Inputs!$M$26)</f>
        <v>31.159205135732972</v>
      </c>
      <c r="P67" s="106">
        <f>SUM(P63:P65)*(Inputs!$M$26)</f>
        <v>31.708817323471969</v>
      </c>
      <c r="Q67" s="106">
        <f>SUM(Q63:Q65)*(Inputs!$M$26)</f>
        <v>32.268124031838056</v>
      </c>
      <c r="R67" s="106">
        <f>SUM(R63:R65)*(Inputs!$M$26)</f>
        <v>32.837296260915039</v>
      </c>
      <c r="S67" s="106">
        <f>SUM(S63:S65)*(Inputs!$M$26)</f>
        <v>33.416508027029657</v>
      </c>
    </row>
    <row r="68" spans="2:19">
      <c r="B68" s="998" t="s">
        <v>85</v>
      </c>
      <c r="C68" s="2"/>
      <c r="D68" s="2"/>
      <c r="E68" s="2"/>
      <c r="F68" s="484"/>
      <c r="G68" s="472"/>
      <c r="H68" s="429"/>
      <c r="I68" s="429"/>
      <c r="J68" s="429"/>
      <c r="K68" s="429"/>
      <c r="L68" s="429"/>
      <c r="M68" s="429"/>
      <c r="N68" s="106">
        <f>SUM(N63:N67)*Inputs!$M$28</f>
        <v>25.248802635762448</v>
      </c>
      <c r="O68" s="106">
        <f>SUM(O63:O67)*Inputs!$M$28</f>
        <v>25.746899140894829</v>
      </c>
      <c r="P68" s="106">
        <f>SUM(P63:P67)*Inputs!$M$28</f>
        <v>26.201044537180774</v>
      </c>
      <c r="Q68" s="106">
        <f>SUM(Q63:Q67)*Inputs!$M$28</f>
        <v>26.66320053077553</v>
      </c>
      <c r="R68" s="106">
        <f>SUM(R63:R67)*Inputs!$M$28</f>
        <v>27.133508419311426</v>
      </c>
      <c r="S68" s="106">
        <f>SUM(S63:S67)*Inputs!$M$28</f>
        <v>27.612111992746961</v>
      </c>
    </row>
    <row r="69" spans="2:19">
      <c r="B69" s="998"/>
      <c r="C69" s="2"/>
      <c r="D69" s="2"/>
      <c r="E69" s="2"/>
      <c r="F69" s="484"/>
      <c r="G69" s="472"/>
      <c r="H69" s="429"/>
      <c r="I69" s="429"/>
      <c r="J69" s="429"/>
      <c r="K69" s="429"/>
      <c r="L69" s="429"/>
      <c r="M69" s="429"/>
      <c r="N69" s="655"/>
      <c r="O69" s="655"/>
      <c r="P69" s="655"/>
      <c r="Q69" s="655"/>
      <c r="R69" s="655"/>
      <c r="S69" s="655"/>
    </row>
    <row r="70" spans="2:19">
      <c r="B70" s="479" t="s">
        <v>521</v>
      </c>
      <c r="C70" s="2"/>
      <c r="D70" s="2"/>
      <c r="E70" s="2"/>
      <c r="F70" s="484"/>
      <c r="G70" s="472"/>
      <c r="H70" s="429"/>
      <c r="I70" s="429"/>
      <c r="J70" s="429"/>
      <c r="K70" s="429"/>
      <c r="L70" s="429"/>
      <c r="M70" s="429"/>
      <c r="N70" s="485">
        <f>SUM(N63:N69)</f>
        <v>385.94598314665456</v>
      </c>
      <c r="O70" s="485">
        <f t="shared" ref="O70:S70" si="21">SUM(O63:O69)</f>
        <v>393.55974401082091</v>
      </c>
      <c r="P70" s="485">
        <f t="shared" si="21"/>
        <v>400.50168078262038</v>
      </c>
      <c r="Q70" s="485">
        <f t="shared" si="21"/>
        <v>407.56606525614023</v>
      </c>
      <c r="R70" s="485">
        <f t="shared" si="21"/>
        <v>414.75505726661743</v>
      </c>
      <c r="S70" s="485">
        <f t="shared" si="21"/>
        <v>422.07085474627496</v>
      </c>
    </row>
    <row r="71" spans="2:19">
      <c r="B71" s="999" t="s">
        <v>39</v>
      </c>
      <c r="N71" s="521">
        <f>(N57*(1+Inputs!$M$29))-N70</f>
        <v>0</v>
      </c>
      <c r="O71" s="521">
        <f>(O57*(1+Inputs!$M$29))-O70</f>
        <v>0</v>
      </c>
      <c r="P71" s="521">
        <f>(P57*(1+Inputs!$M$29))-P70</f>
        <v>0</v>
      </c>
      <c r="Q71" s="521">
        <f>(Q57*(1+Inputs!$M$29))-Q70</f>
        <v>0</v>
      </c>
      <c r="R71" s="521">
        <f>(R57*(1+Inputs!$M$29))-R70</f>
        <v>0</v>
      </c>
      <c r="S71" s="521">
        <f>(S57*(1+Inputs!$M$29))-S70</f>
        <v>0</v>
      </c>
    </row>
    <row r="72" spans="2:19">
      <c r="B72" s="1001"/>
    </row>
    <row r="73" spans="2:19">
      <c r="B73" s="1001"/>
    </row>
    <row r="74" spans="2:19">
      <c r="B74" s="1001"/>
    </row>
    <row r="75" spans="2:19">
      <c r="B75" s="1001"/>
    </row>
    <row r="76" spans="2:19">
      <c r="B76" s="1001"/>
    </row>
    <row r="77" spans="2:19">
      <c r="B77" s="1001"/>
    </row>
    <row r="78" spans="2:19">
      <c r="B78" s="1001"/>
    </row>
    <row r="79" spans="2:19">
      <c r="B79" s="1001"/>
    </row>
    <row r="80" spans="2:19">
      <c r="B80" s="1001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58" orientation="landscape" r:id="rId1"/>
  <headerFooter alignWithMargins="0">
    <oddFooter>&amp;C&amp;P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1"/>
    <pageSetUpPr fitToPage="1"/>
  </sheetPr>
  <dimension ref="A1:U77"/>
  <sheetViews>
    <sheetView showGridLines="0" zoomScale="70" zoomScaleNormal="70" workbookViewId="0">
      <pane xSplit="1" ySplit="5" topLeftCell="B6" activePane="bottomRight" state="frozen"/>
      <selection activeCell="H46" sqref="H46"/>
      <selection pane="topRight" activeCell="H46" sqref="H46"/>
      <selection pane="bottomLeft" activeCell="H46" sqref="H46"/>
      <selection pane="bottomRight" activeCell="B6" sqref="B6"/>
    </sheetView>
  </sheetViews>
  <sheetFormatPr defaultRowHeight="12.75" outlineLevelCol="1"/>
  <cols>
    <col min="1" max="1" width="9.140625" style="88"/>
    <col min="2" max="2" width="67.42578125" style="88" customWidth="1"/>
    <col min="3" max="3" width="8.42578125" style="88" bestFit="1" customWidth="1"/>
    <col min="4" max="4" width="26.85546875" style="88" bestFit="1" customWidth="1"/>
    <col min="5" max="5" width="6.85546875" style="88" bestFit="1" customWidth="1"/>
    <col min="6" max="6" width="6.85546875" style="160" bestFit="1" customWidth="1"/>
    <col min="7" max="7" width="1.28515625" style="160" customWidth="1"/>
    <col min="8" max="8" width="10.42578125" style="106" customWidth="1" outlineLevel="1"/>
    <col min="9" max="9" width="9.140625" style="160" outlineLevel="1"/>
    <col min="10" max="13" width="9.42578125" style="160" customWidth="1" outlineLevel="1"/>
    <col min="14" max="14" width="10.28515625" style="160" customWidth="1"/>
    <col min="15" max="19" width="10.28515625" style="88" customWidth="1"/>
    <col min="20" max="257" width="9.140625" style="88"/>
    <col min="258" max="258" width="67.42578125" style="88" customWidth="1"/>
    <col min="259" max="259" width="8.42578125" style="88" bestFit="1" customWidth="1"/>
    <col min="260" max="260" width="15" style="88" customWidth="1"/>
    <col min="261" max="262" width="6.85546875" style="88" bestFit="1" customWidth="1"/>
    <col min="263" max="263" width="1.28515625" style="88" customWidth="1"/>
    <col min="264" max="264" width="10.42578125" style="88" customWidth="1"/>
    <col min="265" max="265" width="9.140625" style="88"/>
    <col min="266" max="269" width="9.42578125" style="88" customWidth="1"/>
    <col min="270" max="275" width="10.28515625" style="88" customWidth="1"/>
    <col min="276" max="513" width="9.140625" style="88"/>
    <col min="514" max="514" width="67.42578125" style="88" customWidth="1"/>
    <col min="515" max="515" width="8.42578125" style="88" bestFit="1" customWidth="1"/>
    <col min="516" max="516" width="15" style="88" customWidth="1"/>
    <col min="517" max="518" width="6.85546875" style="88" bestFit="1" customWidth="1"/>
    <col min="519" max="519" width="1.28515625" style="88" customWidth="1"/>
    <col min="520" max="520" width="10.42578125" style="88" customWidth="1"/>
    <col min="521" max="521" width="9.140625" style="88"/>
    <col min="522" max="525" width="9.42578125" style="88" customWidth="1"/>
    <col min="526" max="531" width="10.28515625" style="88" customWidth="1"/>
    <col min="532" max="769" width="9.140625" style="88"/>
    <col min="770" max="770" width="67.42578125" style="88" customWidth="1"/>
    <col min="771" max="771" width="8.42578125" style="88" bestFit="1" customWidth="1"/>
    <col min="772" max="772" width="15" style="88" customWidth="1"/>
    <col min="773" max="774" width="6.85546875" style="88" bestFit="1" customWidth="1"/>
    <col min="775" max="775" width="1.28515625" style="88" customWidth="1"/>
    <col min="776" max="776" width="10.42578125" style="88" customWidth="1"/>
    <col min="777" max="777" width="9.140625" style="88"/>
    <col min="778" max="781" width="9.42578125" style="88" customWidth="1"/>
    <col min="782" max="787" width="10.28515625" style="88" customWidth="1"/>
    <col min="788" max="1025" width="9.140625" style="88"/>
    <col min="1026" max="1026" width="67.42578125" style="88" customWidth="1"/>
    <col min="1027" max="1027" width="8.42578125" style="88" bestFit="1" customWidth="1"/>
    <col min="1028" max="1028" width="15" style="88" customWidth="1"/>
    <col min="1029" max="1030" width="6.85546875" style="88" bestFit="1" customWidth="1"/>
    <col min="1031" max="1031" width="1.28515625" style="88" customWidth="1"/>
    <col min="1032" max="1032" width="10.42578125" style="88" customWidth="1"/>
    <col min="1033" max="1033" width="9.140625" style="88"/>
    <col min="1034" max="1037" width="9.42578125" style="88" customWidth="1"/>
    <col min="1038" max="1043" width="10.28515625" style="88" customWidth="1"/>
    <col min="1044" max="1281" width="9.140625" style="88"/>
    <col min="1282" max="1282" width="67.42578125" style="88" customWidth="1"/>
    <col min="1283" max="1283" width="8.42578125" style="88" bestFit="1" customWidth="1"/>
    <col min="1284" max="1284" width="15" style="88" customWidth="1"/>
    <col min="1285" max="1286" width="6.85546875" style="88" bestFit="1" customWidth="1"/>
    <col min="1287" max="1287" width="1.28515625" style="88" customWidth="1"/>
    <col min="1288" max="1288" width="10.42578125" style="88" customWidth="1"/>
    <col min="1289" max="1289" width="9.140625" style="88"/>
    <col min="1290" max="1293" width="9.42578125" style="88" customWidth="1"/>
    <col min="1294" max="1299" width="10.28515625" style="88" customWidth="1"/>
    <col min="1300" max="1537" width="9.140625" style="88"/>
    <col min="1538" max="1538" width="67.42578125" style="88" customWidth="1"/>
    <col min="1539" max="1539" width="8.42578125" style="88" bestFit="1" customWidth="1"/>
    <col min="1540" max="1540" width="15" style="88" customWidth="1"/>
    <col min="1541" max="1542" width="6.85546875" style="88" bestFit="1" customWidth="1"/>
    <col min="1543" max="1543" width="1.28515625" style="88" customWidth="1"/>
    <col min="1544" max="1544" width="10.42578125" style="88" customWidth="1"/>
    <col min="1545" max="1545" width="9.140625" style="88"/>
    <col min="1546" max="1549" width="9.42578125" style="88" customWidth="1"/>
    <col min="1550" max="1555" width="10.28515625" style="88" customWidth="1"/>
    <col min="1556" max="1793" width="9.140625" style="88"/>
    <col min="1794" max="1794" width="67.42578125" style="88" customWidth="1"/>
    <col min="1795" max="1795" width="8.42578125" style="88" bestFit="1" customWidth="1"/>
    <col min="1796" max="1796" width="15" style="88" customWidth="1"/>
    <col min="1797" max="1798" width="6.85546875" style="88" bestFit="1" customWidth="1"/>
    <col min="1799" max="1799" width="1.28515625" style="88" customWidth="1"/>
    <col min="1800" max="1800" width="10.42578125" style="88" customWidth="1"/>
    <col min="1801" max="1801" width="9.140625" style="88"/>
    <col min="1802" max="1805" width="9.42578125" style="88" customWidth="1"/>
    <col min="1806" max="1811" width="10.28515625" style="88" customWidth="1"/>
    <col min="1812" max="2049" width="9.140625" style="88"/>
    <col min="2050" max="2050" width="67.42578125" style="88" customWidth="1"/>
    <col min="2051" max="2051" width="8.42578125" style="88" bestFit="1" customWidth="1"/>
    <col min="2052" max="2052" width="15" style="88" customWidth="1"/>
    <col min="2053" max="2054" width="6.85546875" style="88" bestFit="1" customWidth="1"/>
    <col min="2055" max="2055" width="1.28515625" style="88" customWidth="1"/>
    <col min="2056" max="2056" width="10.42578125" style="88" customWidth="1"/>
    <col min="2057" max="2057" width="9.140625" style="88"/>
    <col min="2058" max="2061" width="9.42578125" style="88" customWidth="1"/>
    <col min="2062" max="2067" width="10.28515625" style="88" customWidth="1"/>
    <col min="2068" max="2305" width="9.140625" style="88"/>
    <col min="2306" max="2306" width="67.42578125" style="88" customWidth="1"/>
    <col min="2307" max="2307" width="8.42578125" style="88" bestFit="1" customWidth="1"/>
    <col min="2308" max="2308" width="15" style="88" customWidth="1"/>
    <col min="2309" max="2310" width="6.85546875" style="88" bestFit="1" customWidth="1"/>
    <col min="2311" max="2311" width="1.28515625" style="88" customWidth="1"/>
    <col min="2312" max="2312" width="10.42578125" style="88" customWidth="1"/>
    <col min="2313" max="2313" width="9.140625" style="88"/>
    <col min="2314" max="2317" width="9.42578125" style="88" customWidth="1"/>
    <col min="2318" max="2323" width="10.28515625" style="88" customWidth="1"/>
    <col min="2324" max="2561" width="9.140625" style="88"/>
    <col min="2562" max="2562" width="67.42578125" style="88" customWidth="1"/>
    <col min="2563" max="2563" width="8.42578125" style="88" bestFit="1" customWidth="1"/>
    <col min="2564" max="2564" width="15" style="88" customWidth="1"/>
    <col min="2565" max="2566" width="6.85546875" style="88" bestFit="1" customWidth="1"/>
    <col min="2567" max="2567" width="1.28515625" style="88" customWidth="1"/>
    <col min="2568" max="2568" width="10.42578125" style="88" customWidth="1"/>
    <col min="2569" max="2569" width="9.140625" style="88"/>
    <col min="2570" max="2573" width="9.42578125" style="88" customWidth="1"/>
    <col min="2574" max="2579" width="10.28515625" style="88" customWidth="1"/>
    <col min="2580" max="2817" width="9.140625" style="88"/>
    <col min="2818" max="2818" width="67.42578125" style="88" customWidth="1"/>
    <col min="2819" max="2819" width="8.42578125" style="88" bestFit="1" customWidth="1"/>
    <col min="2820" max="2820" width="15" style="88" customWidth="1"/>
    <col min="2821" max="2822" width="6.85546875" style="88" bestFit="1" customWidth="1"/>
    <col min="2823" max="2823" width="1.28515625" style="88" customWidth="1"/>
    <col min="2824" max="2824" width="10.42578125" style="88" customWidth="1"/>
    <col min="2825" max="2825" width="9.140625" style="88"/>
    <col min="2826" max="2829" width="9.42578125" style="88" customWidth="1"/>
    <col min="2830" max="2835" width="10.28515625" style="88" customWidth="1"/>
    <col min="2836" max="3073" width="9.140625" style="88"/>
    <col min="3074" max="3074" width="67.42578125" style="88" customWidth="1"/>
    <col min="3075" max="3075" width="8.42578125" style="88" bestFit="1" customWidth="1"/>
    <col min="3076" max="3076" width="15" style="88" customWidth="1"/>
    <col min="3077" max="3078" width="6.85546875" style="88" bestFit="1" customWidth="1"/>
    <col min="3079" max="3079" width="1.28515625" style="88" customWidth="1"/>
    <col min="3080" max="3080" width="10.42578125" style="88" customWidth="1"/>
    <col min="3081" max="3081" width="9.140625" style="88"/>
    <col min="3082" max="3085" width="9.42578125" style="88" customWidth="1"/>
    <col min="3086" max="3091" width="10.28515625" style="88" customWidth="1"/>
    <col min="3092" max="3329" width="9.140625" style="88"/>
    <col min="3330" max="3330" width="67.42578125" style="88" customWidth="1"/>
    <col min="3331" max="3331" width="8.42578125" style="88" bestFit="1" customWidth="1"/>
    <col min="3332" max="3332" width="15" style="88" customWidth="1"/>
    <col min="3333" max="3334" width="6.85546875" style="88" bestFit="1" customWidth="1"/>
    <col min="3335" max="3335" width="1.28515625" style="88" customWidth="1"/>
    <col min="3336" max="3336" width="10.42578125" style="88" customWidth="1"/>
    <col min="3337" max="3337" width="9.140625" style="88"/>
    <col min="3338" max="3341" width="9.42578125" style="88" customWidth="1"/>
    <col min="3342" max="3347" width="10.28515625" style="88" customWidth="1"/>
    <col min="3348" max="3585" width="9.140625" style="88"/>
    <col min="3586" max="3586" width="67.42578125" style="88" customWidth="1"/>
    <col min="3587" max="3587" width="8.42578125" style="88" bestFit="1" customWidth="1"/>
    <col min="3588" max="3588" width="15" style="88" customWidth="1"/>
    <col min="3589" max="3590" width="6.85546875" style="88" bestFit="1" customWidth="1"/>
    <col min="3591" max="3591" width="1.28515625" style="88" customWidth="1"/>
    <col min="3592" max="3592" width="10.42578125" style="88" customWidth="1"/>
    <col min="3593" max="3593" width="9.140625" style="88"/>
    <col min="3594" max="3597" width="9.42578125" style="88" customWidth="1"/>
    <col min="3598" max="3603" width="10.28515625" style="88" customWidth="1"/>
    <col min="3604" max="3841" width="9.140625" style="88"/>
    <col min="3842" max="3842" width="67.42578125" style="88" customWidth="1"/>
    <col min="3843" max="3843" width="8.42578125" style="88" bestFit="1" customWidth="1"/>
    <col min="3844" max="3844" width="15" style="88" customWidth="1"/>
    <col min="3845" max="3846" width="6.85546875" style="88" bestFit="1" customWidth="1"/>
    <col min="3847" max="3847" width="1.28515625" style="88" customWidth="1"/>
    <col min="3848" max="3848" width="10.42578125" style="88" customWidth="1"/>
    <col min="3849" max="3849" width="9.140625" style="88"/>
    <col min="3850" max="3853" width="9.42578125" style="88" customWidth="1"/>
    <col min="3854" max="3859" width="10.28515625" style="88" customWidth="1"/>
    <col min="3860" max="4097" width="9.140625" style="88"/>
    <col min="4098" max="4098" width="67.42578125" style="88" customWidth="1"/>
    <col min="4099" max="4099" width="8.42578125" style="88" bestFit="1" customWidth="1"/>
    <col min="4100" max="4100" width="15" style="88" customWidth="1"/>
    <col min="4101" max="4102" width="6.85546875" style="88" bestFit="1" customWidth="1"/>
    <col min="4103" max="4103" width="1.28515625" style="88" customWidth="1"/>
    <col min="4104" max="4104" width="10.42578125" style="88" customWidth="1"/>
    <col min="4105" max="4105" width="9.140625" style="88"/>
    <col min="4106" max="4109" width="9.42578125" style="88" customWidth="1"/>
    <col min="4110" max="4115" width="10.28515625" style="88" customWidth="1"/>
    <col min="4116" max="4353" width="9.140625" style="88"/>
    <col min="4354" max="4354" width="67.42578125" style="88" customWidth="1"/>
    <col min="4355" max="4355" width="8.42578125" style="88" bestFit="1" customWidth="1"/>
    <col min="4356" max="4356" width="15" style="88" customWidth="1"/>
    <col min="4357" max="4358" width="6.85546875" style="88" bestFit="1" customWidth="1"/>
    <col min="4359" max="4359" width="1.28515625" style="88" customWidth="1"/>
    <col min="4360" max="4360" width="10.42578125" style="88" customWidth="1"/>
    <col min="4361" max="4361" width="9.140625" style="88"/>
    <col min="4362" max="4365" width="9.42578125" style="88" customWidth="1"/>
    <col min="4366" max="4371" width="10.28515625" style="88" customWidth="1"/>
    <col min="4372" max="4609" width="9.140625" style="88"/>
    <col min="4610" max="4610" width="67.42578125" style="88" customWidth="1"/>
    <col min="4611" max="4611" width="8.42578125" style="88" bestFit="1" customWidth="1"/>
    <col min="4612" max="4612" width="15" style="88" customWidth="1"/>
    <col min="4613" max="4614" width="6.85546875" style="88" bestFit="1" customWidth="1"/>
    <col min="4615" max="4615" width="1.28515625" style="88" customWidth="1"/>
    <col min="4616" max="4616" width="10.42578125" style="88" customWidth="1"/>
    <col min="4617" max="4617" width="9.140625" style="88"/>
    <col min="4618" max="4621" width="9.42578125" style="88" customWidth="1"/>
    <col min="4622" max="4627" width="10.28515625" style="88" customWidth="1"/>
    <col min="4628" max="4865" width="9.140625" style="88"/>
    <col min="4866" max="4866" width="67.42578125" style="88" customWidth="1"/>
    <col min="4867" max="4867" width="8.42578125" style="88" bestFit="1" customWidth="1"/>
    <col min="4868" max="4868" width="15" style="88" customWidth="1"/>
    <col min="4869" max="4870" width="6.85546875" style="88" bestFit="1" customWidth="1"/>
    <col min="4871" max="4871" width="1.28515625" style="88" customWidth="1"/>
    <col min="4872" max="4872" width="10.42578125" style="88" customWidth="1"/>
    <col min="4873" max="4873" width="9.140625" style="88"/>
    <col min="4874" max="4877" width="9.42578125" style="88" customWidth="1"/>
    <col min="4878" max="4883" width="10.28515625" style="88" customWidth="1"/>
    <col min="4884" max="5121" width="9.140625" style="88"/>
    <col min="5122" max="5122" width="67.42578125" style="88" customWidth="1"/>
    <col min="5123" max="5123" width="8.42578125" style="88" bestFit="1" customWidth="1"/>
    <col min="5124" max="5124" width="15" style="88" customWidth="1"/>
    <col min="5125" max="5126" width="6.85546875" style="88" bestFit="1" customWidth="1"/>
    <col min="5127" max="5127" width="1.28515625" style="88" customWidth="1"/>
    <col min="5128" max="5128" width="10.42578125" style="88" customWidth="1"/>
    <col min="5129" max="5129" width="9.140625" style="88"/>
    <col min="5130" max="5133" width="9.42578125" style="88" customWidth="1"/>
    <col min="5134" max="5139" width="10.28515625" style="88" customWidth="1"/>
    <col min="5140" max="5377" width="9.140625" style="88"/>
    <col min="5378" max="5378" width="67.42578125" style="88" customWidth="1"/>
    <col min="5379" max="5379" width="8.42578125" style="88" bestFit="1" customWidth="1"/>
    <col min="5380" max="5380" width="15" style="88" customWidth="1"/>
    <col min="5381" max="5382" width="6.85546875" style="88" bestFit="1" customWidth="1"/>
    <col min="5383" max="5383" width="1.28515625" style="88" customWidth="1"/>
    <col min="5384" max="5384" width="10.42578125" style="88" customWidth="1"/>
    <col min="5385" max="5385" width="9.140625" style="88"/>
    <col min="5386" max="5389" width="9.42578125" style="88" customWidth="1"/>
    <col min="5390" max="5395" width="10.28515625" style="88" customWidth="1"/>
    <col min="5396" max="5633" width="9.140625" style="88"/>
    <col min="5634" max="5634" width="67.42578125" style="88" customWidth="1"/>
    <col min="5635" max="5635" width="8.42578125" style="88" bestFit="1" customWidth="1"/>
    <col min="5636" max="5636" width="15" style="88" customWidth="1"/>
    <col min="5637" max="5638" width="6.85546875" style="88" bestFit="1" customWidth="1"/>
    <col min="5639" max="5639" width="1.28515625" style="88" customWidth="1"/>
    <col min="5640" max="5640" width="10.42578125" style="88" customWidth="1"/>
    <col min="5641" max="5641" width="9.140625" style="88"/>
    <col min="5642" max="5645" width="9.42578125" style="88" customWidth="1"/>
    <col min="5646" max="5651" width="10.28515625" style="88" customWidth="1"/>
    <col min="5652" max="5889" width="9.140625" style="88"/>
    <col min="5890" max="5890" width="67.42578125" style="88" customWidth="1"/>
    <col min="5891" max="5891" width="8.42578125" style="88" bestFit="1" customWidth="1"/>
    <col min="5892" max="5892" width="15" style="88" customWidth="1"/>
    <col min="5893" max="5894" width="6.85546875" style="88" bestFit="1" customWidth="1"/>
    <col min="5895" max="5895" width="1.28515625" style="88" customWidth="1"/>
    <col min="5896" max="5896" width="10.42578125" style="88" customWidth="1"/>
    <col min="5897" max="5897" width="9.140625" style="88"/>
    <col min="5898" max="5901" width="9.42578125" style="88" customWidth="1"/>
    <col min="5902" max="5907" width="10.28515625" style="88" customWidth="1"/>
    <col min="5908" max="6145" width="9.140625" style="88"/>
    <col min="6146" max="6146" width="67.42578125" style="88" customWidth="1"/>
    <col min="6147" max="6147" width="8.42578125" style="88" bestFit="1" customWidth="1"/>
    <col min="6148" max="6148" width="15" style="88" customWidth="1"/>
    <col min="6149" max="6150" width="6.85546875" style="88" bestFit="1" customWidth="1"/>
    <col min="6151" max="6151" width="1.28515625" style="88" customWidth="1"/>
    <col min="6152" max="6152" width="10.42578125" style="88" customWidth="1"/>
    <col min="6153" max="6153" width="9.140625" style="88"/>
    <col min="6154" max="6157" width="9.42578125" style="88" customWidth="1"/>
    <col min="6158" max="6163" width="10.28515625" style="88" customWidth="1"/>
    <col min="6164" max="6401" width="9.140625" style="88"/>
    <col min="6402" max="6402" width="67.42578125" style="88" customWidth="1"/>
    <col min="6403" max="6403" width="8.42578125" style="88" bestFit="1" customWidth="1"/>
    <col min="6404" max="6404" width="15" style="88" customWidth="1"/>
    <col min="6405" max="6406" width="6.85546875" style="88" bestFit="1" customWidth="1"/>
    <col min="6407" max="6407" width="1.28515625" style="88" customWidth="1"/>
    <col min="6408" max="6408" width="10.42578125" style="88" customWidth="1"/>
    <col min="6409" max="6409" width="9.140625" style="88"/>
    <col min="6410" max="6413" width="9.42578125" style="88" customWidth="1"/>
    <col min="6414" max="6419" width="10.28515625" style="88" customWidth="1"/>
    <col min="6420" max="6657" width="9.140625" style="88"/>
    <col min="6658" max="6658" width="67.42578125" style="88" customWidth="1"/>
    <col min="6659" max="6659" width="8.42578125" style="88" bestFit="1" customWidth="1"/>
    <col min="6660" max="6660" width="15" style="88" customWidth="1"/>
    <col min="6661" max="6662" width="6.85546875" style="88" bestFit="1" customWidth="1"/>
    <col min="6663" max="6663" width="1.28515625" style="88" customWidth="1"/>
    <col min="6664" max="6664" width="10.42578125" style="88" customWidth="1"/>
    <col min="6665" max="6665" width="9.140625" style="88"/>
    <col min="6666" max="6669" width="9.42578125" style="88" customWidth="1"/>
    <col min="6670" max="6675" width="10.28515625" style="88" customWidth="1"/>
    <col min="6676" max="6913" width="9.140625" style="88"/>
    <col min="6914" max="6914" width="67.42578125" style="88" customWidth="1"/>
    <col min="6915" max="6915" width="8.42578125" style="88" bestFit="1" customWidth="1"/>
    <col min="6916" max="6916" width="15" style="88" customWidth="1"/>
    <col min="6917" max="6918" width="6.85546875" style="88" bestFit="1" customWidth="1"/>
    <col min="6919" max="6919" width="1.28515625" style="88" customWidth="1"/>
    <col min="6920" max="6920" width="10.42578125" style="88" customWidth="1"/>
    <col min="6921" max="6921" width="9.140625" style="88"/>
    <col min="6922" max="6925" width="9.42578125" style="88" customWidth="1"/>
    <col min="6926" max="6931" width="10.28515625" style="88" customWidth="1"/>
    <col min="6932" max="7169" width="9.140625" style="88"/>
    <col min="7170" max="7170" width="67.42578125" style="88" customWidth="1"/>
    <col min="7171" max="7171" width="8.42578125" style="88" bestFit="1" customWidth="1"/>
    <col min="7172" max="7172" width="15" style="88" customWidth="1"/>
    <col min="7173" max="7174" width="6.85546875" style="88" bestFit="1" customWidth="1"/>
    <col min="7175" max="7175" width="1.28515625" style="88" customWidth="1"/>
    <col min="7176" max="7176" width="10.42578125" style="88" customWidth="1"/>
    <col min="7177" max="7177" width="9.140625" style="88"/>
    <col min="7178" max="7181" width="9.42578125" style="88" customWidth="1"/>
    <col min="7182" max="7187" width="10.28515625" style="88" customWidth="1"/>
    <col min="7188" max="7425" width="9.140625" style="88"/>
    <col min="7426" max="7426" width="67.42578125" style="88" customWidth="1"/>
    <col min="7427" max="7427" width="8.42578125" style="88" bestFit="1" customWidth="1"/>
    <col min="7428" max="7428" width="15" style="88" customWidth="1"/>
    <col min="7429" max="7430" width="6.85546875" style="88" bestFit="1" customWidth="1"/>
    <col min="7431" max="7431" width="1.28515625" style="88" customWidth="1"/>
    <col min="7432" max="7432" width="10.42578125" style="88" customWidth="1"/>
    <col min="7433" max="7433" width="9.140625" style="88"/>
    <col min="7434" max="7437" width="9.42578125" style="88" customWidth="1"/>
    <col min="7438" max="7443" width="10.28515625" style="88" customWidth="1"/>
    <col min="7444" max="7681" width="9.140625" style="88"/>
    <col min="7682" max="7682" width="67.42578125" style="88" customWidth="1"/>
    <col min="7683" max="7683" width="8.42578125" style="88" bestFit="1" customWidth="1"/>
    <col min="7684" max="7684" width="15" style="88" customWidth="1"/>
    <col min="7685" max="7686" width="6.85546875" style="88" bestFit="1" customWidth="1"/>
    <col min="7687" max="7687" width="1.28515625" style="88" customWidth="1"/>
    <col min="7688" max="7688" width="10.42578125" style="88" customWidth="1"/>
    <col min="7689" max="7689" width="9.140625" style="88"/>
    <col min="7690" max="7693" width="9.42578125" style="88" customWidth="1"/>
    <col min="7694" max="7699" width="10.28515625" style="88" customWidth="1"/>
    <col min="7700" max="7937" width="9.140625" style="88"/>
    <col min="7938" max="7938" width="67.42578125" style="88" customWidth="1"/>
    <col min="7939" max="7939" width="8.42578125" style="88" bestFit="1" customWidth="1"/>
    <col min="7940" max="7940" width="15" style="88" customWidth="1"/>
    <col min="7941" max="7942" width="6.85546875" style="88" bestFit="1" customWidth="1"/>
    <col min="7943" max="7943" width="1.28515625" style="88" customWidth="1"/>
    <col min="7944" max="7944" width="10.42578125" style="88" customWidth="1"/>
    <col min="7945" max="7945" width="9.140625" style="88"/>
    <col min="7946" max="7949" width="9.42578125" style="88" customWidth="1"/>
    <col min="7950" max="7955" width="10.28515625" style="88" customWidth="1"/>
    <col min="7956" max="8193" width="9.140625" style="88"/>
    <col min="8194" max="8194" width="67.42578125" style="88" customWidth="1"/>
    <col min="8195" max="8195" width="8.42578125" style="88" bestFit="1" customWidth="1"/>
    <col min="8196" max="8196" width="15" style="88" customWidth="1"/>
    <col min="8197" max="8198" width="6.85546875" style="88" bestFit="1" customWidth="1"/>
    <col min="8199" max="8199" width="1.28515625" style="88" customWidth="1"/>
    <col min="8200" max="8200" width="10.42578125" style="88" customWidth="1"/>
    <col min="8201" max="8201" width="9.140625" style="88"/>
    <col min="8202" max="8205" width="9.42578125" style="88" customWidth="1"/>
    <col min="8206" max="8211" width="10.28515625" style="88" customWidth="1"/>
    <col min="8212" max="8449" width="9.140625" style="88"/>
    <col min="8450" max="8450" width="67.42578125" style="88" customWidth="1"/>
    <col min="8451" max="8451" width="8.42578125" style="88" bestFit="1" customWidth="1"/>
    <col min="8452" max="8452" width="15" style="88" customWidth="1"/>
    <col min="8453" max="8454" width="6.85546875" style="88" bestFit="1" customWidth="1"/>
    <col min="8455" max="8455" width="1.28515625" style="88" customWidth="1"/>
    <col min="8456" max="8456" width="10.42578125" style="88" customWidth="1"/>
    <col min="8457" max="8457" width="9.140625" style="88"/>
    <col min="8458" max="8461" width="9.42578125" style="88" customWidth="1"/>
    <col min="8462" max="8467" width="10.28515625" style="88" customWidth="1"/>
    <col min="8468" max="8705" width="9.140625" style="88"/>
    <col min="8706" max="8706" width="67.42578125" style="88" customWidth="1"/>
    <col min="8707" max="8707" width="8.42578125" style="88" bestFit="1" customWidth="1"/>
    <col min="8708" max="8708" width="15" style="88" customWidth="1"/>
    <col min="8709" max="8710" width="6.85546875" style="88" bestFit="1" customWidth="1"/>
    <col min="8711" max="8711" width="1.28515625" style="88" customWidth="1"/>
    <col min="8712" max="8712" width="10.42578125" style="88" customWidth="1"/>
    <col min="8713" max="8713" width="9.140625" style="88"/>
    <col min="8714" max="8717" width="9.42578125" style="88" customWidth="1"/>
    <col min="8718" max="8723" width="10.28515625" style="88" customWidth="1"/>
    <col min="8724" max="8961" width="9.140625" style="88"/>
    <col min="8962" max="8962" width="67.42578125" style="88" customWidth="1"/>
    <col min="8963" max="8963" width="8.42578125" style="88" bestFit="1" customWidth="1"/>
    <col min="8964" max="8964" width="15" style="88" customWidth="1"/>
    <col min="8965" max="8966" width="6.85546875" style="88" bestFit="1" customWidth="1"/>
    <col min="8967" max="8967" width="1.28515625" style="88" customWidth="1"/>
    <col min="8968" max="8968" width="10.42578125" style="88" customWidth="1"/>
    <col min="8969" max="8969" width="9.140625" style="88"/>
    <col min="8970" max="8973" width="9.42578125" style="88" customWidth="1"/>
    <col min="8974" max="8979" width="10.28515625" style="88" customWidth="1"/>
    <col min="8980" max="9217" width="9.140625" style="88"/>
    <col min="9218" max="9218" width="67.42578125" style="88" customWidth="1"/>
    <col min="9219" max="9219" width="8.42578125" style="88" bestFit="1" customWidth="1"/>
    <col min="9220" max="9220" width="15" style="88" customWidth="1"/>
    <col min="9221" max="9222" width="6.85546875" style="88" bestFit="1" customWidth="1"/>
    <col min="9223" max="9223" width="1.28515625" style="88" customWidth="1"/>
    <col min="9224" max="9224" width="10.42578125" style="88" customWidth="1"/>
    <col min="9225" max="9225" width="9.140625" style="88"/>
    <col min="9226" max="9229" width="9.42578125" style="88" customWidth="1"/>
    <col min="9230" max="9235" width="10.28515625" style="88" customWidth="1"/>
    <col min="9236" max="9473" width="9.140625" style="88"/>
    <col min="9474" max="9474" width="67.42578125" style="88" customWidth="1"/>
    <col min="9475" max="9475" width="8.42578125" style="88" bestFit="1" customWidth="1"/>
    <col min="9476" max="9476" width="15" style="88" customWidth="1"/>
    <col min="9477" max="9478" width="6.85546875" style="88" bestFit="1" customWidth="1"/>
    <col min="9479" max="9479" width="1.28515625" style="88" customWidth="1"/>
    <col min="9480" max="9480" width="10.42578125" style="88" customWidth="1"/>
    <col min="9481" max="9481" width="9.140625" style="88"/>
    <col min="9482" max="9485" width="9.42578125" style="88" customWidth="1"/>
    <col min="9486" max="9491" width="10.28515625" style="88" customWidth="1"/>
    <col min="9492" max="9729" width="9.140625" style="88"/>
    <col min="9730" max="9730" width="67.42578125" style="88" customWidth="1"/>
    <col min="9731" max="9731" width="8.42578125" style="88" bestFit="1" customWidth="1"/>
    <col min="9732" max="9732" width="15" style="88" customWidth="1"/>
    <col min="9733" max="9734" width="6.85546875" style="88" bestFit="1" customWidth="1"/>
    <col min="9735" max="9735" width="1.28515625" style="88" customWidth="1"/>
    <col min="9736" max="9736" width="10.42578125" style="88" customWidth="1"/>
    <col min="9737" max="9737" width="9.140625" style="88"/>
    <col min="9738" max="9741" width="9.42578125" style="88" customWidth="1"/>
    <col min="9742" max="9747" width="10.28515625" style="88" customWidth="1"/>
    <col min="9748" max="9985" width="9.140625" style="88"/>
    <col min="9986" max="9986" width="67.42578125" style="88" customWidth="1"/>
    <col min="9987" max="9987" width="8.42578125" style="88" bestFit="1" customWidth="1"/>
    <col min="9988" max="9988" width="15" style="88" customWidth="1"/>
    <col min="9989" max="9990" width="6.85546875" style="88" bestFit="1" customWidth="1"/>
    <col min="9991" max="9991" width="1.28515625" style="88" customWidth="1"/>
    <col min="9992" max="9992" width="10.42578125" style="88" customWidth="1"/>
    <col min="9993" max="9993" width="9.140625" style="88"/>
    <col min="9994" max="9997" width="9.42578125" style="88" customWidth="1"/>
    <col min="9998" max="10003" width="10.28515625" style="88" customWidth="1"/>
    <col min="10004" max="10241" width="9.140625" style="88"/>
    <col min="10242" max="10242" width="67.42578125" style="88" customWidth="1"/>
    <col min="10243" max="10243" width="8.42578125" style="88" bestFit="1" customWidth="1"/>
    <col min="10244" max="10244" width="15" style="88" customWidth="1"/>
    <col min="10245" max="10246" width="6.85546875" style="88" bestFit="1" customWidth="1"/>
    <col min="10247" max="10247" width="1.28515625" style="88" customWidth="1"/>
    <col min="10248" max="10248" width="10.42578125" style="88" customWidth="1"/>
    <col min="10249" max="10249" width="9.140625" style="88"/>
    <col min="10250" max="10253" width="9.42578125" style="88" customWidth="1"/>
    <col min="10254" max="10259" width="10.28515625" style="88" customWidth="1"/>
    <col min="10260" max="10497" width="9.140625" style="88"/>
    <col min="10498" max="10498" width="67.42578125" style="88" customWidth="1"/>
    <col min="10499" max="10499" width="8.42578125" style="88" bestFit="1" customWidth="1"/>
    <col min="10500" max="10500" width="15" style="88" customWidth="1"/>
    <col min="10501" max="10502" width="6.85546875" style="88" bestFit="1" customWidth="1"/>
    <col min="10503" max="10503" width="1.28515625" style="88" customWidth="1"/>
    <col min="10504" max="10504" width="10.42578125" style="88" customWidth="1"/>
    <col min="10505" max="10505" width="9.140625" style="88"/>
    <col min="10506" max="10509" width="9.42578125" style="88" customWidth="1"/>
    <col min="10510" max="10515" width="10.28515625" style="88" customWidth="1"/>
    <col min="10516" max="10753" width="9.140625" style="88"/>
    <col min="10754" max="10754" width="67.42578125" style="88" customWidth="1"/>
    <col min="10755" max="10755" width="8.42578125" style="88" bestFit="1" customWidth="1"/>
    <col min="10756" max="10756" width="15" style="88" customWidth="1"/>
    <col min="10757" max="10758" width="6.85546875" style="88" bestFit="1" customWidth="1"/>
    <col min="10759" max="10759" width="1.28515625" style="88" customWidth="1"/>
    <col min="10760" max="10760" width="10.42578125" style="88" customWidth="1"/>
    <col min="10761" max="10761" width="9.140625" style="88"/>
    <col min="10762" max="10765" width="9.42578125" style="88" customWidth="1"/>
    <col min="10766" max="10771" width="10.28515625" style="88" customWidth="1"/>
    <col min="10772" max="11009" width="9.140625" style="88"/>
    <col min="11010" max="11010" width="67.42578125" style="88" customWidth="1"/>
    <col min="11011" max="11011" width="8.42578125" style="88" bestFit="1" customWidth="1"/>
    <col min="11012" max="11012" width="15" style="88" customWidth="1"/>
    <col min="11013" max="11014" width="6.85546875" style="88" bestFit="1" customWidth="1"/>
    <col min="11015" max="11015" width="1.28515625" style="88" customWidth="1"/>
    <col min="11016" max="11016" width="10.42578125" style="88" customWidth="1"/>
    <col min="11017" max="11017" width="9.140625" style="88"/>
    <col min="11018" max="11021" width="9.42578125" style="88" customWidth="1"/>
    <col min="11022" max="11027" width="10.28515625" style="88" customWidth="1"/>
    <col min="11028" max="11265" width="9.140625" style="88"/>
    <col min="11266" max="11266" width="67.42578125" style="88" customWidth="1"/>
    <col min="11267" max="11267" width="8.42578125" style="88" bestFit="1" customWidth="1"/>
    <col min="11268" max="11268" width="15" style="88" customWidth="1"/>
    <col min="11269" max="11270" width="6.85546875" style="88" bestFit="1" customWidth="1"/>
    <col min="11271" max="11271" width="1.28515625" style="88" customWidth="1"/>
    <col min="11272" max="11272" width="10.42578125" style="88" customWidth="1"/>
    <col min="11273" max="11273" width="9.140625" style="88"/>
    <col min="11274" max="11277" width="9.42578125" style="88" customWidth="1"/>
    <col min="11278" max="11283" width="10.28515625" style="88" customWidth="1"/>
    <col min="11284" max="11521" width="9.140625" style="88"/>
    <col min="11522" max="11522" width="67.42578125" style="88" customWidth="1"/>
    <col min="11523" max="11523" width="8.42578125" style="88" bestFit="1" customWidth="1"/>
    <col min="11524" max="11524" width="15" style="88" customWidth="1"/>
    <col min="11525" max="11526" width="6.85546875" style="88" bestFit="1" customWidth="1"/>
    <col min="11527" max="11527" width="1.28515625" style="88" customWidth="1"/>
    <col min="11528" max="11528" width="10.42578125" style="88" customWidth="1"/>
    <col min="11529" max="11529" width="9.140625" style="88"/>
    <col min="11530" max="11533" width="9.42578125" style="88" customWidth="1"/>
    <col min="11534" max="11539" width="10.28515625" style="88" customWidth="1"/>
    <col min="11540" max="11777" width="9.140625" style="88"/>
    <col min="11778" max="11778" width="67.42578125" style="88" customWidth="1"/>
    <col min="11779" max="11779" width="8.42578125" style="88" bestFit="1" customWidth="1"/>
    <col min="11780" max="11780" width="15" style="88" customWidth="1"/>
    <col min="11781" max="11782" width="6.85546875" style="88" bestFit="1" customWidth="1"/>
    <col min="11783" max="11783" width="1.28515625" style="88" customWidth="1"/>
    <col min="11784" max="11784" width="10.42578125" style="88" customWidth="1"/>
    <col min="11785" max="11785" width="9.140625" style="88"/>
    <col min="11786" max="11789" width="9.42578125" style="88" customWidth="1"/>
    <col min="11790" max="11795" width="10.28515625" style="88" customWidth="1"/>
    <col min="11796" max="12033" width="9.140625" style="88"/>
    <col min="12034" max="12034" width="67.42578125" style="88" customWidth="1"/>
    <col min="12035" max="12035" width="8.42578125" style="88" bestFit="1" customWidth="1"/>
    <col min="12036" max="12036" width="15" style="88" customWidth="1"/>
    <col min="12037" max="12038" width="6.85546875" style="88" bestFit="1" customWidth="1"/>
    <col min="12039" max="12039" width="1.28515625" style="88" customWidth="1"/>
    <col min="12040" max="12040" width="10.42578125" style="88" customWidth="1"/>
    <col min="12041" max="12041" width="9.140625" style="88"/>
    <col min="12042" max="12045" width="9.42578125" style="88" customWidth="1"/>
    <col min="12046" max="12051" width="10.28515625" style="88" customWidth="1"/>
    <col min="12052" max="12289" width="9.140625" style="88"/>
    <col min="12290" max="12290" width="67.42578125" style="88" customWidth="1"/>
    <col min="12291" max="12291" width="8.42578125" style="88" bestFit="1" customWidth="1"/>
    <col min="12292" max="12292" width="15" style="88" customWidth="1"/>
    <col min="12293" max="12294" width="6.85546875" style="88" bestFit="1" customWidth="1"/>
    <col min="12295" max="12295" width="1.28515625" style="88" customWidth="1"/>
    <col min="12296" max="12296" width="10.42578125" style="88" customWidth="1"/>
    <col min="12297" max="12297" width="9.140625" style="88"/>
    <col min="12298" max="12301" width="9.42578125" style="88" customWidth="1"/>
    <col min="12302" max="12307" width="10.28515625" style="88" customWidth="1"/>
    <col min="12308" max="12545" width="9.140625" style="88"/>
    <col min="12546" max="12546" width="67.42578125" style="88" customWidth="1"/>
    <col min="12547" max="12547" width="8.42578125" style="88" bestFit="1" customWidth="1"/>
    <col min="12548" max="12548" width="15" style="88" customWidth="1"/>
    <col min="12549" max="12550" width="6.85546875" style="88" bestFit="1" customWidth="1"/>
    <col min="12551" max="12551" width="1.28515625" style="88" customWidth="1"/>
    <col min="12552" max="12552" width="10.42578125" style="88" customWidth="1"/>
    <col min="12553" max="12553" width="9.140625" style="88"/>
    <col min="12554" max="12557" width="9.42578125" style="88" customWidth="1"/>
    <col min="12558" max="12563" width="10.28515625" style="88" customWidth="1"/>
    <col min="12564" max="12801" width="9.140625" style="88"/>
    <col min="12802" max="12802" width="67.42578125" style="88" customWidth="1"/>
    <col min="12803" max="12803" width="8.42578125" style="88" bestFit="1" customWidth="1"/>
    <col min="12804" max="12804" width="15" style="88" customWidth="1"/>
    <col min="12805" max="12806" width="6.85546875" style="88" bestFit="1" customWidth="1"/>
    <col min="12807" max="12807" width="1.28515625" style="88" customWidth="1"/>
    <col min="12808" max="12808" width="10.42578125" style="88" customWidth="1"/>
    <col min="12809" max="12809" width="9.140625" style="88"/>
    <col min="12810" max="12813" width="9.42578125" style="88" customWidth="1"/>
    <col min="12814" max="12819" width="10.28515625" style="88" customWidth="1"/>
    <col min="12820" max="13057" width="9.140625" style="88"/>
    <col min="13058" max="13058" width="67.42578125" style="88" customWidth="1"/>
    <col min="13059" max="13059" width="8.42578125" style="88" bestFit="1" customWidth="1"/>
    <col min="13060" max="13060" width="15" style="88" customWidth="1"/>
    <col min="13061" max="13062" width="6.85546875" style="88" bestFit="1" customWidth="1"/>
    <col min="13063" max="13063" width="1.28515625" style="88" customWidth="1"/>
    <col min="13064" max="13064" width="10.42578125" style="88" customWidth="1"/>
    <col min="13065" max="13065" width="9.140625" style="88"/>
    <col min="13066" max="13069" width="9.42578125" style="88" customWidth="1"/>
    <col min="13070" max="13075" width="10.28515625" style="88" customWidth="1"/>
    <col min="13076" max="13313" width="9.140625" style="88"/>
    <col min="13314" max="13314" width="67.42578125" style="88" customWidth="1"/>
    <col min="13315" max="13315" width="8.42578125" style="88" bestFit="1" customWidth="1"/>
    <col min="13316" max="13316" width="15" style="88" customWidth="1"/>
    <col min="13317" max="13318" width="6.85546875" style="88" bestFit="1" customWidth="1"/>
    <col min="13319" max="13319" width="1.28515625" style="88" customWidth="1"/>
    <col min="13320" max="13320" width="10.42578125" style="88" customWidth="1"/>
    <col min="13321" max="13321" width="9.140625" style="88"/>
    <col min="13322" max="13325" width="9.42578125" style="88" customWidth="1"/>
    <col min="13326" max="13331" width="10.28515625" style="88" customWidth="1"/>
    <col min="13332" max="13569" width="9.140625" style="88"/>
    <col min="13570" max="13570" width="67.42578125" style="88" customWidth="1"/>
    <col min="13571" max="13571" width="8.42578125" style="88" bestFit="1" customWidth="1"/>
    <col min="13572" max="13572" width="15" style="88" customWidth="1"/>
    <col min="13573" max="13574" width="6.85546875" style="88" bestFit="1" customWidth="1"/>
    <col min="13575" max="13575" width="1.28515625" style="88" customWidth="1"/>
    <col min="13576" max="13576" width="10.42578125" style="88" customWidth="1"/>
    <col min="13577" max="13577" width="9.140625" style="88"/>
    <col min="13578" max="13581" width="9.42578125" style="88" customWidth="1"/>
    <col min="13582" max="13587" width="10.28515625" style="88" customWidth="1"/>
    <col min="13588" max="13825" width="9.140625" style="88"/>
    <col min="13826" max="13826" width="67.42578125" style="88" customWidth="1"/>
    <col min="13827" max="13827" width="8.42578125" style="88" bestFit="1" customWidth="1"/>
    <col min="13828" max="13828" width="15" style="88" customWidth="1"/>
    <col min="13829" max="13830" width="6.85546875" style="88" bestFit="1" customWidth="1"/>
    <col min="13831" max="13831" width="1.28515625" style="88" customWidth="1"/>
    <col min="13832" max="13832" width="10.42578125" style="88" customWidth="1"/>
    <col min="13833" max="13833" width="9.140625" style="88"/>
    <col min="13834" max="13837" width="9.42578125" style="88" customWidth="1"/>
    <col min="13838" max="13843" width="10.28515625" style="88" customWidth="1"/>
    <col min="13844" max="14081" width="9.140625" style="88"/>
    <col min="14082" max="14082" width="67.42578125" style="88" customWidth="1"/>
    <col min="14083" max="14083" width="8.42578125" style="88" bestFit="1" customWidth="1"/>
    <col min="14084" max="14084" width="15" style="88" customWidth="1"/>
    <col min="14085" max="14086" width="6.85546875" style="88" bestFit="1" customWidth="1"/>
    <col min="14087" max="14087" width="1.28515625" style="88" customWidth="1"/>
    <col min="14088" max="14088" width="10.42578125" style="88" customWidth="1"/>
    <col min="14089" max="14089" width="9.140625" style="88"/>
    <col min="14090" max="14093" width="9.42578125" style="88" customWidth="1"/>
    <col min="14094" max="14099" width="10.28515625" style="88" customWidth="1"/>
    <col min="14100" max="14337" width="9.140625" style="88"/>
    <col min="14338" max="14338" width="67.42578125" style="88" customWidth="1"/>
    <col min="14339" max="14339" width="8.42578125" style="88" bestFit="1" customWidth="1"/>
    <col min="14340" max="14340" width="15" style="88" customWidth="1"/>
    <col min="14341" max="14342" width="6.85546875" style="88" bestFit="1" customWidth="1"/>
    <col min="14343" max="14343" width="1.28515625" style="88" customWidth="1"/>
    <col min="14344" max="14344" width="10.42578125" style="88" customWidth="1"/>
    <col min="14345" max="14345" width="9.140625" style="88"/>
    <col min="14346" max="14349" width="9.42578125" style="88" customWidth="1"/>
    <col min="14350" max="14355" width="10.28515625" style="88" customWidth="1"/>
    <col min="14356" max="14593" width="9.140625" style="88"/>
    <col min="14594" max="14594" width="67.42578125" style="88" customWidth="1"/>
    <col min="14595" max="14595" width="8.42578125" style="88" bestFit="1" customWidth="1"/>
    <col min="14596" max="14596" width="15" style="88" customWidth="1"/>
    <col min="14597" max="14598" width="6.85546875" style="88" bestFit="1" customWidth="1"/>
    <col min="14599" max="14599" width="1.28515625" style="88" customWidth="1"/>
    <col min="14600" max="14600" width="10.42578125" style="88" customWidth="1"/>
    <col min="14601" max="14601" width="9.140625" style="88"/>
    <col min="14602" max="14605" width="9.42578125" style="88" customWidth="1"/>
    <col min="14606" max="14611" width="10.28515625" style="88" customWidth="1"/>
    <col min="14612" max="14849" width="9.140625" style="88"/>
    <col min="14850" max="14850" width="67.42578125" style="88" customWidth="1"/>
    <col min="14851" max="14851" width="8.42578125" style="88" bestFit="1" customWidth="1"/>
    <col min="14852" max="14852" width="15" style="88" customWidth="1"/>
    <col min="14853" max="14854" width="6.85546875" style="88" bestFit="1" customWidth="1"/>
    <col min="14855" max="14855" width="1.28515625" style="88" customWidth="1"/>
    <col min="14856" max="14856" width="10.42578125" style="88" customWidth="1"/>
    <col min="14857" max="14857" width="9.140625" style="88"/>
    <col min="14858" max="14861" width="9.42578125" style="88" customWidth="1"/>
    <col min="14862" max="14867" width="10.28515625" style="88" customWidth="1"/>
    <col min="14868" max="15105" width="9.140625" style="88"/>
    <col min="15106" max="15106" width="67.42578125" style="88" customWidth="1"/>
    <col min="15107" max="15107" width="8.42578125" style="88" bestFit="1" customWidth="1"/>
    <col min="15108" max="15108" width="15" style="88" customWidth="1"/>
    <col min="15109" max="15110" width="6.85546875" style="88" bestFit="1" customWidth="1"/>
    <col min="15111" max="15111" width="1.28515625" style="88" customWidth="1"/>
    <col min="15112" max="15112" width="10.42578125" style="88" customWidth="1"/>
    <col min="15113" max="15113" width="9.140625" style="88"/>
    <col min="15114" max="15117" width="9.42578125" style="88" customWidth="1"/>
    <col min="15118" max="15123" width="10.28515625" style="88" customWidth="1"/>
    <col min="15124" max="15361" width="9.140625" style="88"/>
    <col min="15362" max="15362" width="67.42578125" style="88" customWidth="1"/>
    <col min="15363" max="15363" width="8.42578125" style="88" bestFit="1" customWidth="1"/>
    <col min="15364" max="15364" width="15" style="88" customWidth="1"/>
    <col min="15365" max="15366" width="6.85546875" style="88" bestFit="1" customWidth="1"/>
    <col min="15367" max="15367" width="1.28515625" style="88" customWidth="1"/>
    <col min="15368" max="15368" width="10.42578125" style="88" customWidth="1"/>
    <col min="15369" max="15369" width="9.140625" style="88"/>
    <col min="15370" max="15373" width="9.42578125" style="88" customWidth="1"/>
    <col min="15374" max="15379" width="10.28515625" style="88" customWidth="1"/>
    <col min="15380" max="15617" width="9.140625" style="88"/>
    <col min="15618" max="15618" width="67.42578125" style="88" customWidth="1"/>
    <col min="15619" max="15619" width="8.42578125" style="88" bestFit="1" customWidth="1"/>
    <col min="15620" max="15620" width="15" style="88" customWidth="1"/>
    <col min="15621" max="15622" width="6.85546875" style="88" bestFit="1" customWidth="1"/>
    <col min="15623" max="15623" width="1.28515625" style="88" customWidth="1"/>
    <col min="15624" max="15624" width="10.42578125" style="88" customWidth="1"/>
    <col min="15625" max="15625" width="9.140625" style="88"/>
    <col min="15626" max="15629" width="9.42578125" style="88" customWidth="1"/>
    <col min="15630" max="15635" width="10.28515625" style="88" customWidth="1"/>
    <col min="15636" max="15873" width="9.140625" style="88"/>
    <col min="15874" max="15874" width="67.42578125" style="88" customWidth="1"/>
    <col min="15875" max="15875" width="8.42578125" style="88" bestFit="1" customWidth="1"/>
    <col min="15876" max="15876" width="15" style="88" customWidth="1"/>
    <col min="15877" max="15878" width="6.85546875" style="88" bestFit="1" customWidth="1"/>
    <col min="15879" max="15879" width="1.28515625" style="88" customWidth="1"/>
    <col min="15880" max="15880" width="10.42578125" style="88" customWidth="1"/>
    <col min="15881" max="15881" width="9.140625" style="88"/>
    <col min="15882" max="15885" width="9.42578125" style="88" customWidth="1"/>
    <col min="15886" max="15891" width="10.28515625" style="88" customWidth="1"/>
    <col min="15892" max="16129" width="9.140625" style="88"/>
    <col min="16130" max="16130" width="67.42578125" style="88" customWidth="1"/>
    <col min="16131" max="16131" width="8.42578125" style="88" bestFit="1" customWidth="1"/>
    <col min="16132" max="16132" width="15" style="88" customWidth="1"/>
    <col min="16133" max="16134" width="6.85546875" style="88" bestFit="1" customWidth="1"/>
    <col min="16135" max="16135" width="1.28515625" style="88" customWidth="1"/>
    <col min="16136" max="16136" width="10.42578125" style="88" customWidth="1"/>
    <col min="16137" max="16137" width="9.140625" style="88"/>
    <col min="16138" max="16141" width="9.42578125" style="88" customWidth="1"/>
    <col min="16142" max="16147" width="10.28515625" style="88" customWidth="1"/>
    <col min="16148" max="16384" width="9.140625" style="88"/>
  </cols>
  <sheetData>
    <row r="1" spans="1:19" ht="15.75">
      <c r="A1" s="1323" t="s">
        <v>223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95"/>
      <c r="C2" s="95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08"/>
      <c r="C3" s="109" t="s">
        <v>87</v>
      </c>
      <c r="D3" s="172"/>
      <c r="E3" s="172"/>
      <c r="F3" s="173"/>
      <c r="G3" s="112"/>
      <c r="H3" s="1319" t="s">
        <v>263</v>
      </c>
      <c r="I3" s="1319"/>
      <c r="J3" s="1319"/>
      <c r="K3" s="1319"/>
      <c r="L3" s="1319"/>
      <c r="M3" s="1319"/>
      <c r="N3" s="1320" t="s">
        <v>264</v>
      </c>
      <c r="O3" s="1320"/>
      <c r="P3" s="1320"/>
      <c r="Q3" s="1320"/>
      <c r="R3" s="1320"/>
      <c r="S3" s="1320"/>
    </row>
    <row r="4" spans="1:19">
      <c r="A4" s="174" t="s">
        <v>88</v>
      </c>
      <c r="B4" s="114" t="s">
        <v>89</v>
      </c>
      <c r="C4" s="11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120" t="s">
        <v>94</v>
      </c>
      <c r="C5" s="121" t="s">
        <v>95</v>
      </c>
      <c r="D5" s="122" t="s">
        <v>96</v>
      </c>
      <c r="E5" s="122" t="s">
        <v>111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78" t="s">
        <v>99</v>
      </c>
      <c r="C6" s="179"/>
      <c r="D6" s="180"/>
      <c r="E6" s="180"/>
      <c r="F6" s="181"/>
      <c r="G6" s="130"/>
      <c r="H6" s="182"/>
      <c r="I6" s="182"/>
      <c r="J6" s="182"/>
      <c r="K6" s="182"/>
      <c r="L6" s="182"/>
      <c r="M6" s="182"/>
      <c r="N6" s="92"/>
      <c r="O6" s="92"/>
      <c r="P6" s="92"/>
      <c r="Q6" s="92"/>
      <c r="R6" s="92"/>
      <c r="S6" s="92"/>
    </row>
    <row r="7" spans="1:19">
      <c r="A7" s="92"/>
      <c r="B7" s="183"/>
      <c r="C7" s="179"/>
      <c r="D7" s="183"/>
      <c r="E7" s="183"/>
      <c r="F7" s="179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83" t="s">
        <v>206</v>
      </c>
      <c r="C8" s="557">
        <v>0</v>
      </c>
      <c r="D8" s="132" t="str">
        <f>Inputs!$D$82</f>
        <v>Support staff</v>
      </c>
      <c r="E8" s="183">
        <v>1</v>
      </c>
      <c r="F8" s="179">
        <f>E8*C8</f>
        <v>0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246">
        <f t="shared" ref="N8:S8" si="0">H8*$F8</f>
        <v>0</v>
      </c>
      <c r="O8" s="246">
        <f t="shared" si="0"/>
        <v>0</v>
      </c>
      <c r="P8" s="246">
        <f t="shared" si="0"/>
        <v>0</v>
      </c>
      <c r="Q8" s="246">
        <f t="shared" si="0"/>
        <v>0</v>
      </c>
      <c r="R8" s="246">
        <f t="shared" si="0"/>
        <v>0</v>
      </c>
      <c r="S8" s="246">
        <f t="shared" si="0"/>
        <v>0</v>
      </c>
    </row>
    <row r="9" spans="1:19">
      <c r="A9" s="184"/>
      <c r="B9" s="183"/>
      <c r="C9" s="557"/>
      <c r="D9" s="183"/>
      <c r="E9" s="183"/>
      <c r="F9" s="179"/>
      <c r="G9" s="133"/>
      <c r="H9" s="134"/>
      <c r="I9" s="134"/>
      <c r="J9" s="134"/>
      <c r="K9" s="134"/>
      <c r="L9" s="134"/>
      <c r="M9" s="134"/>
      <c r="N9" s="246"/>
      <c r="O9" s="246"/>
      <c r="P9" s="246"/>
      <c r="Q9" s="246"/>
      <c r="R9" s="246"/>
      <c r="S9" s="246"/>
    </row>
    <row r="10" spans="1:19">
      <c r="A10" s="184">
        <v>1.2</v>
      </c>
      <c r="B10" s="183" t="s">
        <v>207</v>
      </c>
      <c r="C10" s="557">
        <v>4.129793510324483E-2</v>
      </c>
      <c r="D10" s="132" t="str">
        <f>Inputs!$D$82</f>
        <v>Support staff</v>
      </c>
      <c r="E10" s="183">
        <v>1</v>
      </c>
      <c r="F10" s="179">
        <f>E10*C10</f>
        <v>4.129793510324483E-2</v>
      </c>
      <c r="G10" s="133"/>
      <c r="H10" s="137">
        <f>Inputs!L$82</f>
        <v>68.441017362959727</v>
      </c>
      <c r="I10" s="137">
        <f>Inputs!M$82</f>
        <v>69.791189569063036</v>
      </c>
      <c r="J10" s="137">
        <f>Inputs!N$82</f>
        <v>71.02222509185215</v>
      </c>
      <c r="K10" s="137">
        <f>Inputs!O$82</f>
        <v>72.274974651437702</v>
      </c>
      <c r="L10" s="137">
        <f>Inputs!P$82</f>
        <v>73.549821258208297</v>
      </c>
      <c r="M10" s="137">
        <f>Inputs!Q$82</f>
        <v>74.847154678410959</v>
      </c>
      <c r="N10" s="203">
        <f t="shared" ref="N10:S10" si="1">H10*$F10</f>
        <v>2.8264726934555635</v>
      </c>
      <c r="O10" s="203">
        <f t="shared" si="1"/>
        <v>2.8822320176014227</v>
      </c>
      <c r="P10" s="203">
        <f t="shared" si="1"/>
        <v>2.9330712427313568</v>
      </c>
      <c r="Q10" s="203">
        <f t="shared" si="1"/>
        <v>2.9848072127437395</v>
      </c>
      <c r="R10" s="203">
        <f t="shared" si="1"/>
        <v>3.0374557451767434</v>
      </c>
      <c r="S10" s="203">
        <f t="shared" si="1"/>
        <v>3.0910329365715437</v>
      </c>
    </row>
    <row r="11" spans="1:19">
      <c r="A11" s="184"/>
      <c r="B11" s="183" t="s">
        <v>112</v>
      </c>
      <c r="C11" s="557"/>
      <c r="D11" s="183"/>
      <c r="E11" s="183"/>
      <c r="F11" s="179"/>
      <c r="G11" s="133"/>
      <c r="H11" s="204"/>
      <c r="I11" s="204"/>
      <c r="J11" s="204"/>
      <c r="K11" s="204"/>
      <c r="L11" s="204"/>
      <c r="M11" s="204"/>
      <c r="N11" s="203"/>
      <c r="O11" s="203"/>
      <c r="P11" s="203"/>
      <c r="Q11" s="203"/>
      <c r="R11" s="203"/>
      <c r="S11" s="203"/>
    </row>
    <row r="12" spans="1:19">
      <c r="A12" s="184"/>
      <c r="B12" s="183"/>
      <c r="C12" s="557"/>
      <c r="D12" s="183"/>
      <c r="E12" s="183"/>
      <c r="F12" s="179"/>
      <c r="G12" s="13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</row>
    <row r="13" spans="1:19">
      <c r="A13" s="184">
        <v>1.3</v>
      </c>
      <c r="B13" s="183" t="s">
        <v>113</v>
      </c>
      <c r="C13" s="557">
        <v>0.10530973451327431</v>
      </c>
      <c r="D13" s="132" t="str">
        <f>Inputs!$D$82</f>
        <v>Support staff</v>
      </c>
      <c r="E13" s="183">
        <v>1</v>
      </c>
      <c r="F13" s="179">
        <f>E13*C13</f>
        <v>0.10530973451327431</v>
      </c>
      <c r="G13" s="133"/>
      <c r="H13" s="137">
        <f>Inputs!L$82</f>
        <v>68.441017362959727</v>
      </c>
      <c r="I13" s="137">
        <f>Inputs!M$82</f>
        <v>69.791189569063036</v>
      </c>
      <c r="J13" s="137">
        <f>Inputs!N$82</f>
        <v>71.02222509185215</v>
      </c>
      <c r="K13" s="137">
        <f>Inputs!O$82</f>
        <v>72.274974651437702</v>
      </c>
      <c r="L13" s="137">
        <f>Inputs!P$82</f>
        <v>73.549821258208297</v>
      </c>
      <c r="M13" s="137">
        <f>Inputs!Q$82</f>
        <v>74.847154678410959</v>
      </c>
      <c r="N13" s="203">
        <f t="shared" ref="N13:S13" si="2">H13*$F13</f>
        <v>7.2075053683116863</v>
      </c>
      <c r="O13" s="203">
        <f t="shared" si="2"/>
        <v>7.3496916448836282</v>
      </c>
      <c r="P13" s="203">
        <f t="shared" si="2"/>
        <v>7.4793316689649592</v>
      </c>
      <c r="Q13" s="203">
        <f t="shared" si="2"/>
        <v>7.6112583924965351</v>
      </c>
      <c r="R13" s="203">
        <f t="shared" si="2"/>
        <v>7.7455121502006952</v>
      </c>
      <c r="S13" s="203">
        <f t="shared" si="2"/>
        <v>7.8821339882574355</v>
      </c>
    </row>
    <row r="14" spans="1:19">
      <c r="A14" s="184"/>
      <c r="B14" s="183" t="s">
        <v>114</v>
      </c>
      <c r="C14" s="557"/>
      <c r="D14" s="183"/>
      <c r="E14" s="183"/>
      <c r="F14" s="179"/>
      <c r="G14" s="13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</row>
    <row r="15" spans="1:19">
      <c r="A15" s="184"/>
      <c r="B15" s="183"/>
      <c r="C15" s="557"/>
      <c r="D15" s="183"/>
      <c r="E15" s="183"/>
      <c r="F15" s="179"/>
      <c r="G15" s="133"/>
      <c r="H15" s="204"/>
      <c r="I15" s="204"/>
      <c r="J15" s="204"/>
      <c r="K15" s="204"/>
      <c r="L15" s="204"/>
      <c r="M15" s="204"/>
      <c r="N15" s="203"/>
      <c r="O15" s="203"/>
      <c r="P15" s="203"/>
      <c r="Q15" s="203"/>
      <c r="R15" s="203"/>
      <c r="S15" s="203"/>
    </row>
    <row r="16" spans="1:19">
      <c r="A16" s="184">
        <v>1.4</v>
      </c>
      <c r="B16" s="183" t="s">
        <v>115</v>
      </c>
      <c r="C16" s="557">
        <v>0.10530973451327431</v>
      </c>
      <c r="D16" s="132" t="str">
        <f>Inputs!$D$82</f>
        <v>Support staff</v>
      </c>
      <c r="E16" s="183">
        <v>1</v>
      </c>
      <c r="F16" s="179">
        <f>E16*C16</f>
        <v>0.10530973451327431</v>
      </c>
      <c r="G16" s="133"/>
      <c r="H16" s="137">
        <f>Inputs!L$82</f>
        <v>68.441017362959727</v>
      </c>
      <c r="I16" s="137">
        <f>Inputs!M$82</f>
        <v>69.791189569063036</v>
      </c>
      <c r="J16" s="137">
        <f>Inputs!N$82</f>
        <v>71.02222509185215</v>
      </c>
      <c r="K16" s="137">
        <f>Inputs!O$82</f>
        <v>72.274974651437702</v>
      </c>
      <c r="L16" s="137">
        <f>Inputs!P$82</f>
        <v>73.549821258208297</v>
      </c>
      <c r="M16" s="137">
        <f>Inputs!Q$82</f>
        <v>74.847154678410959</v>
      </c>
      <c r="N16" s="203">
        <f t="shared" ref="N16:S16" si="3">H16*$F16</f>
        <v>7.2075053683116863</v>
      </c>
      <c r="O16" s="203">
        <f t="shared" si="3"/>
        <v>7.3496916448836282</v>
      </c>
      <c r="P16" s="203">
        <f t="shared" si="3"/>
        <v>7.4793316689649592</v>
      </c>
      <c r="Q16" s="203">
        <f t="shared" si="3"/>
        <v>7.6112583924965351</v>
      </c>
      <c r="R16" s="203">
        <f t="shared" si="3"/>
        <v>7.7455121502006952</v>
      </c>
      <c r="S16" s="203">
        <f t="shared" si="3"/>
        <v>7.8821339882574355</v>
      </c>
    </row>
    <row r="17" spans="1:19">
      <c r="A17" s="184"/>
      <c r="B17" s="183"/>
      <c r="C17" s="557"/>
      <c r="D17" s="183"/>
      <c r="E17" s="183"/>
      <c r="F17" s="179"/>
      <c r="G17" s="13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</row>
    <row r="18" spans="1:19">
      <c r="A18" s="184">
        <v>1.5</v>
      </c>
      <c r="B18" s="183" t="s">
        <v>116</v>
      </c>
      <c r="C18" s="557"/>
      <c r="D18" s="183"/>
      <c r="E18" s="183"/>
      <c r="F18" s="179"/>
      <c r="G18" s="133"/>
      <c r="H18" s="204"/>
      <c r="I18" s="204"/>
      <c r="J18" s="204"/>
      <c r="K18" s="204"/>
      <c r="L18" s="204"/>
      <c r="M18" s="204"/>
      <c r="N18" s="203"/>
      <c r="O18" s="203"/>
      <c r="P18" s="203"/>
      <c r="Q18" s="203"/>
      <c r="R18" s="203"/>
      <c r="S18" s="203"/>
    </row>
    <row r="19" spans="1:19">
      <c r="A19" s="184"/>
      <c r="B19" s="183" t="s">
        <v>117</v>
      </c>
      <c r="C19" s="557">
        <v>4.9557522123893805E-2</v>
      </c>
      <c r="D19" s="132" t="str">
        <f>Inputs!$D$82</f>
        <v>Support staff</v>
      </c>
      <c r="E19" s="183">
        <v>1</v>
      </c>
      <c r="F19" s="179">
        <f>E19*C19</f>
        <v>4.9557522123893805E-2</v>
      </c>
      <c r="G19" s="133"/>
      <c r="H19" s="137">
        <f>Inputs!L$82</f>
        <v>68.441017362959727</v>
      </c>
      <c r="I19" s="137">
        <f>Inputs!M$82</f>
        <v>69.791189569063036</v>
      </c>
      <c r="J19" s="137">
        <f>Inputs!N$82</f>
        <v>71.02222509185215</v>
      </c>
      <c r="K19" s="137">
        <f>Inputs!O$82</f>
        <v>72.274974651437702</v>
      </c>
      <c r="L19" s="137">
        <f>Inputs!P$82</f>
        <v>73.549821258208297</v>
      </c>
      <c r="M19" s="137">
        <f>Inputs!Q$82</f>
        <v>74.847154678410959</v>
      </c>
      <c r="N19" s="203">
        <f t="shared" ref="N19:S21" si="4">H19*$F19</f>
        <v>3.3917672321466767</v>
      </c>
      <c r="O19" s="203">
        <f t="shared" si="4"/>
        <v>3.4586784211217081</v>
      </c>
      <c r="P19" s="203">
        <f t="shared" si="4"/>
        <v>3.5196854912776288</v>
      </c>
      <c r="Q19" s="203">
        <f t="shared" si="4"/>
        <v>3.5817686552924877</v>
      </c>
      <c r="R19" s="203">
        <f t="shared" si="4"/>
        <v>3.6449468942120924</v>
      </c>
      <c r="S19" s="203">
        <f t="shared" si="4"/>
        <v>3.7092395238858527</v>
      </c>
    </row>
    <row r="20" spans="1:19">
      <c r="A20" s="184"/>
      <c r="B20" s="183" t="s">
        <v>118</v>
      </c>
      <c r="C20" s="557">
        <v>0.10530973451327431</v>
      </c>
      <c r="D20" s="132" t="str">
        <f>Inputs!$D$82</f>
        <v>Support staff</v>
      </c>
      <c r="E20" s="183">
        <v>1</v>
      </c>
      <c r="F20" s="179">
        <f>E20*C20</f>
        <v>0.10530973451327431</v>
      </c>
      <c r="G20" s="133"/>
      <c r="H20" s="137">
        <f>Inputs!L$82</f>
        <v>68.441017362959727</v>
      </c>
      <c r="I20" s="137">
        <f>Inputs!M$82</f>
        <v>69.791189569063036</v>
      </c>
      <c r="J20" s="137">
        <f>Inputs!N$82</f>
        <v>71.02222509185215</v>
      </c>
      <c r="K20" s="137">
        <f>Inputs!O$82</f>
        <v>72.274974651437702</v>
      </c>
      <c r="L20" s="137">
        <f>Inputs!P$82</f>
        <v>73.549821258208297</v>
      </c>
      <c r="M20" s="137">
        <f>Inputs!Q$82</f>
        <v>74.847154678410959</v>
      </c>
      <c r="N20" s="246">
        <f t="shared" si="4"/>
        <v>7.2075053683116863</v>
      </c>
      <c r="O20" s="246">
        <f t="shared" si="4"/>
        <v>7.3496916448836282</v>
      </c>
      <c r="P20" s="246">
        <f t="shared" si="4"/>
        <v>7.4793316689649592</v>
      </c>
      <c r="Q20" s="246">
        <f t="shared" si="4"/>
        <v>7.6112583924965351</v>
      </c>
      <c r="R20" s="246">
        <f t="shared" si="4"/>
        <v>7.7455121502006952</v>
      </c>
      <c r="S20" s="246">
        <f t="shared" si="4"/>
        <v>7.8821339882574355</v>
      </c>
    </row>
    <row r="21" spans="1:19">
      <c r="A21" s="184"/>
      <c r="B21" s="183" t="s">
        <v>119</v>
      </c>
      <c r="C21" s="557">
        <v>0.10530973451327431</v>
      </c>
      <c r="D21" s="132" t="str">
        <f>Inputs!$D$82</f>
        <v>Support staff</v>
      </c>
      <c r="E21" s="183">
        <v>1</v>
      </c>
      <c r="F21" s="179">
        <f>E21*C21</f>
        <v>0.10530973451327431</v>
      </c>
      <c r="G21" s="133"/>
      <c r="H21" s="137">
        <f>Inputs!L$82</f>
        <v>68.441017362959727</v>
      </c>
      <c r="I21" s="137">
        <f>Inputs!M$82</f>
        <v>69.791189569063036</v>
      </c>
      <c r="J21" s="137">
        <f>Inputs!N$82</f>
        <v>71.02222509185215</v>
      </c>
      <c r="K21" s="137">
        <f>Inputs!O$82</f>
        <v>72.274974651437702</v>
      </c>
      <c r="L21" s="137">
        <f>Inputs!P$82</f>
        <v>73.549821258208297</v>
      </c>
      <c r="M21" s="137">
        <f>Inputs!Q$82</f>
        <v>74.847154678410959</v>
      </c>
      <c r="N21" s="246">
        <f t="shared" si="4"/>
        <v>7.2075053683116863</v>
      </c>
      <c r="O21" s="246">
        <f t="shared" si="4"/>
        <v>7.3496916448836282</v>
      </c>
      <c r="P21" s="246">
        <f t="shared" si="4"/>
        <v>7.4793316689649592</v>
      </c>
      <c r="Q21" s="246">
        <f t="shared" si="4"/>
        <v>7.6112583924965351</v>
      </c>
      <c r="R21" s="246">
        <f t="shared" si="4"/>
        <v>7.7455121502006952</v>
      </c>
      <c r="S21" s="246">
        <f t="shared" si="4"/>
        <v>7.8821339882574355</v>
      </c>
    </row>
    <row r="22" spans="1:19">
      <c r="A22" s="184"/>
      <c r="B22" s="132"/>
      <c r="C22" s="557"/>
      <c r="D22" s="183"/>
      <c r="E22" s="183"/>
      <c r="F22" s="179"/>
      <c r="G22" s="133"/>
      <c r="H22" s="134"/>
      <c r="I22" s="134"/>
      <c r="J22" s="134"/>
      <c r="K22" s="134"/>
      <c r="L22" s="134"/>
      <c r="M22" s="134"/>
      <c r="N22" s="246"/>
      <c r="O22" s="246"/>
      <c r="P22" s="246"/>
      <c r="Q22" s="246"/>
      <c r="R22" s="246"/>
      <c r="S22" s="246"/>
    </row>
    <row r="23" spans="1:19">
      <c r="A23" s="92"/>
      <c r="B23" s="183"/>
      <c r="C23" s="128"/>
      <c r="D23" s="183"/>
      <c r="E23" s="183"/>
      <c r="F23" s="179"/>
      <c r="G23" s="133"/>
      <c r="H23" s="246"/>
      <c r="I23" s="246"/>
      <c r="J23" s="246"/>
      <c r="K23" s="246"/>
      <c r="L23" s="246"/>
      <c r="M23" s="246"/>
      <c r="N23" s="246"/>
      <c r="O23" s="246"/>
      <c r="P23" s="246"/>
      <c r="Q23" s="246"/>
      <c r="R23" s="246"/>
      <c r="S23" s="246"/>
    </row>
    <row r="24" spans="1:19">
      <c r="A24" s="94"/>
      <c r="B24" s="185" t="s">
        <v>44</v>
      </c>
      <c r="C24" s="186">
        <f>SUM(C6:C23)</f>
        <v>0.51209439528023593</v>
      </c>
      <c r="D24" s="240"/>
      <c r="E24" s="240"/>
      <c r="F24" s="186">
        <f>SUM(F6:F23)</f>
        <v>0.51209439528023593</v>
      </c>
      <c r="G24" s="247"/>
      <c r="H24" s="240"/>
      <c r="I24" s="240"/>
      <c r="J24" s="240"/>
      <c r="K24" s="240"/>
      <c r="L24" s="240"/>
      <c r="M24" s="240"/>
      <c r="N24" s="244">
        <f t="shared" ref="N24:S24" si="5">SUM(N8:N21)</f>
        <v>35.048261398848986</v>
      </c>
      <c r="O24" s="244">
        <f t="shared" si="5"/>
        <v>35.739677018257645</v>
      </c>
      <c r="P24" s="244">
        <f t="shared" si="5"/>
        <v>36.370083409868819</v>
      </c>
      <c r="Q24" s="244">
        <f t="shared" si="5"/>
        <v>37.011609438022369</v>
      </c>
      <c r="R24" s="244">
        <f t="shared" si="5"/>
        <v>37.664451240191617</v>
      </c>
      <c r="S24" s="244">
        <f t="shared" si="5"/>
        <v>38.328808413487138</v>
      </c>
    </row>
    <row r="25" spans="1:19">
      <c r="A25" s="92"/>
      <c r="B25" s="187" t="s">
        <v>103</v>
      </c>
      <c r="C25" s="128"/>
      <c r="D25" s="91"/>
      <c r="E25" s="183"/>
      <c r="F25" s="179"/>
      <c r="G25" s="133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</row>
    <row r="26" spans="1:19">
      <c r="A26" s="92"/>
      <c r="B26" s="183"/>
      <c r="C26" s="128"/>
      <c r="D26" s="92"/>
      <c r="E26" s="183"/>
      <c r="F26" s="179"/>
      <c r="G26" s="148"/>
      <c r="H26" s="151"/>
      <c r="I26" s="151"/>
      <c r="J26" s="151"/>
      <c r="K26" s="151"/>
      <c r="L26" s="151"/>
      <c r="M26" s="151"/>
      <c r="N26" s="248"/>
      <c r="O26" s="248"/>
      <c r="P26" s="248"/>
      <c r="Q26" s="248"/>
      <c r="R26" s="248"/>
      <c r="S26" s="248"/>
    </row>
    <row r="27" spans="1:19">
      <c r="A27" s="184">
        <v>2.1</v>
      </c>
      <c r="B27" s="183" t="s">
        <v>120</v>
      </c>
      <c r="C27" s="557">
        <v>0.66666666666666663</v>
      </c>
      <c r="D27" s="653" t="str">
        <f>Inputs!$D$81</f>
        <v>Skilled Electrical Worker AH</v>
      </c>
      <c r="E27" s="183">
        <v>1</v>
      </c>
      <c r="F27" s="179">
        <f>E27*C27</f>
        <v>0.66666666666666663</v>
      </c>
      <c r="G27" s="148"/>
      <c r="H27" s="246">
        <f>Inputs!L$81</f>
        <v>143.91156341859428</v>
      </c>
      <c r="I27" s="246">
        <f>Inputs!M$81</f>
        <v>146.75058306720953</v>
      </c>
      <c r="J27" s="246">
        <f>Inputs!N$81</f>
        <v>149.33909290435707</v>
      </c>
      <c r="K27" s="246">
        <f>Inputs!O$81</f>
        <v>151.97326104852442</v>
      </c>
      <c r="L27" s="246">
        <f>Inputs!P$81</f>
        <v>154.65389285921603</v>
      </c>
      <c r="M27" s="246">
        <f>Inputs!Q$81</f>
        <v>157.38180790154269</v>
      </c>
      <c r="N27" s="246">
        <f t="shared" ref="N27:S27" si="6">H27*$F27</f>
        <v>95.941042279062856</v>
      </c>
      <c r="O27" s="246">
        <f t="shared" si="6"/>
        <v>97.83372204480635</v>
      </c>
      <c r="P27" s="246">
        <f t="shared" si="6"/>
        <v>99.559395269571382</v>
      </c>
      <c r="Q27" s="246">
        <f t="shared" si="6"/>
        <v>101.31550736568295</v>
      </c>
      <c r="R27" s="246">
        <f t="shared" si="6"/>
        <v>103.10259523947735</v>
      </c>
      <c r="S27" s="246">
        <f t="shared" si="6"/>
        <v>104.92120526769511</v>
      </c>
    </row>
    <row r="28" spans="1:19">
      <c r="A28" s="184"/>
      <c r="B28" s="183"/>
      <c r="C28" s="128"/>
      <c r="D28" s="189"/>
      <c r="E28" s="183"/>
      <c r="F28" s="179"/>
      <c r="G28" s="148"/>
      <c r="H28" s="246"/>
      <c r="I28" s="246"/>
      <c r="J28" s="246"/>
      <c r="K28" s="246"/>
      <c r="L28" s="246"/>
      <c r="M28" s="246"/>
      <c r="N28" s="246"/>
      <c r="O28" s="246"/>
      <c r="P28" s="246"/>
      <c r="Q28" s="246"/>
      <c r="R28" s="246"/>
      <c r="S28" s="246"/>
    </row>
    <row r="29" spans="1:19">
      <c r="A29" s="190"/>
      <c r="B29" s="185" t="s">
        <v>44</v>
      </c>
      <c r="C29" s="186">
        <f>SUM(C25:C28)</f>
        <v>0.66666666666666663</v>
      </c>
      <c r="D29" s="240"/>
      <c r="E29" s="240"/>
      <c r="F29" s="186">
        <f>SUM(F25:F28)</f>
        <v>0.66666666666666663</v>
      </c>
      <c r="G29" s="247"/>
      <c r="H29" s="249"/>
      <c r="I29" s="249"/>
      <c r="J29" s="249"/>
      <c r="K29" s="249"/>
      <c r="L29" s="249"/>
      <c r="M29" s="249"/>
      <c r="N29" s="249">
        <f t="shared" ref="N29:S29" si="7">SUM(N27:N28)</f>
        <v>95.941042279062856</v>
      </c>
      <c r="O29" s="249">
        <f t="shared" si="7"/>
        <v>97.83372204480635</v>
      </c>
      <c r="P29" s="249">
        <f t="shared" si="7"/>
        <v>99.559395269571382</v>
      </c>
      <c r="Q29" s="249">
        <f t="shared" si="7"/>
        <v>101.31550736568295</v>
      </c>
      <c r="R29" s="249">
        <f t="shared" si="7"/>
        <v>103.10259523947735</v>
      </c>
      <c r="S29" s="249">
        <f t="shared" si="7"/>
        <v>104.92120526769511</v>
      </c>
    </row>
    <row r="30" spans="1:19">
      <c r="A30" s="184"/>
      <c r="B30" s="178" t="s">
        <v>104</v>
      </c>
      <c r="C30" s="128"/>
      <c r="D30" s="183"/>
      <c r="E30" s="183"/>
      <c r="F30" s="179"/>
      <c r="G30" s="148"/>
      <c r="H30" s="151"/>
      <c r="I30" s="151"/>
      <c r="J30" s="151"/>
      <c r="K30" s="151"/>
      <c r="L30" s="151"/>
      <c r="M30" s="151"/>
      <c r="N30" s="99"/>
      <c r="O30" s="99"/>
      <c r="P30" s="99"/>
      <c r="Q30" s="99"/>
      <c r="R30" s="99"/>
      <c r="S30" s="99"/>
    </row>
    <row r="31" spans="1:19">
      <c r="A31" s="92"/>
      <c r="B31" s="183"/>
      <c r="C31" s="128"/>
      <c r="D31" s="183"/>
      <c r="E31" s="183"/>
      <c r="F31" s="179"/>
      <c r="G31" s="148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  <c r="S31" s="246"/>
    </row>
    <row r="32" spans="1:19">
      <c r="A32" s="184">
        <v>3.1</v>
      </c>
      <c r="B32" s="183" t="s">
        <v>122</v>
      </c>
      <c r="C32" s="557">
        <v>0.08</v>
      </c>
      <c r="D32" s="653" t="str">
        <f>Inputs!$D$81</f>
        <v>Skilled Electrical Worker AH</v>
      </c>
      <c r="E32" s="183">
        <v>1</v>
      </c>
      <c r="F32" s="179">
        <f>E32*C32</f>
        <v>0.08</v>
      </c>
      <c r="G32" s="148"/>
      <c r="H32" s="246">
        <f>Inputs!L$81</f>
        <v>143.91156341859428</v>
      </c>
      <c r="I32" s="246">
        <f>Inputs!M$81</f>
        <v>146.75058306720953</v>
      </c>
      <c r="J32" s="246">
        <f>Inputs!N$81</f>
        <v>149.33909290435707</v>
      </c>
      <c r="K32" s="246">
        <f>Inputs!O$81</f>
        <v>151.97326104852442</v>
      </c>
      <c r="L32" s="246">
        <f>Inputs!P$81</f>
        <v>154.65389285921603</v>
      </c>
      <c r="M32" s="246">
        <f>Inputs!Q$81</f>
        <v>157.38180790154269</v>
      </c>
      <c r="N32" s="246">
        <f t="shared" ref="N32:S32" si="8">H32*$F32</f>
        <v>11.512925073487542</v>
      </c>
      <c r="O32" s="246">
        <f t="shared" si="8"/>
        <v>11.740046645376763</v>
      </c>
      <c r="P32" s="246">
        <f t="shared" si="8"/>
        <v>11.947127432348566</v>
      </c>
      <c r="Q32" s="246">
        <f t="shared" si="8"/>
        <v>12.157860883881954</v>
      </c>
      <c r="R32" s="246">
        <f t="shared" si="8"/>
        <v>12.372311428737282</v>
      </c>
      <c r="S32" s="246">
        <f t="shared" si="8"/>
        <v>12.590544632123414</v>
      </c>
    </row>
    <row r="33" spans="1:19">
      <c r="A33" s="92"/>
      <c r="B33" s="183"/>
      <c r="C33" s="557"/>
      <c r="D33" s="183"/>
      <c r="E33" s="183"/>
      <c r="F33" s="179"/>
      <c r="G33" s="148"/>
      <c r="H33" s="151"/>
      <c r="I33" s="151"/>
      <c r="J33" s="151"/>
      <c r="K33" s="151"/>
      <c r="L33" s="151"/>
      <c r="M33" s="151"/>
      <c r="N33" s="99"/>
      <c r="O33" s="99"/>
      <c r="P33" s="99"/>
      <c r="Q33" s="99"/>
      <c r="R33" s="99"/>
      <c r="S33" s="99"/>
    </row>
    <row r="34" spans="1:19">
      <c r="A34" s="184">
        <v>3.2</v>
      </c>
      <c r="B34" s="183" t="s">
        <v>133</v>
      </c>
      <c r="C34" s="557">
        <v>0.17</v>
      </c>
      <c r="D34" s="653" t="str">
        <f>Inputs!$D$81</f>
        <v>Skilled Electrical Worker AH</v>
      </c>
      <c r="E34" s="183">
        <v>1</v>
      </c>
      <c r="F34" s="179">
        <f>E34*C34</f>
        <v>0.17</v>
      </c>
      <c r="G34" s="148"/>
      <c r="H34" s="246">
        <f>Inputs!L$81</f>
        <v>143.91156341859428</v>
      </c>
      <c r="I34" s="246">
        <f>Inputs!M$81</f>
        <v>146.75058306720953</v>
      </c>
      <c r="J34" s="246">
        <f>Inputs!N$81</f>
        <v>149.33909290435707</v>
      </c>
      <c r="K34" s="246">
        <f>Inputs!O$81</f>
        <v>151.97326104852442</v>
      </c>
      <c r="L34" s="246">
        <f>Inputs!P$81</f>
        <v>154.65389285921603</v>
      </c>
      <c r="M34" s="246">
        <f>Inputs!Q$81</f>
        <v>157.38180790154269</v>
      </c>
      <c r="N34" s="246">
        <f t="shared" ref="N34:S34" si="9">H34*$F34</f>
        <v>24.46496578116103</v>
      </c>
      <c r="O34" s="246">
        <f t="shared" si="9"/>
        <v>24.947599121425622</v>
      </c>
      <c r="P34" s="246">
        <f t="shared" si="9"/>
        <v>25.387645793740706</v>
      </c>
      <c r="Q34" s="246">
        <f t="shared" si="9"/>
        <v>25.835454378249153</v>
      </c>
      <c r="R34" s="246">
        <f t="shared" si="9"/>
        <v>26.291161786066727</v>
      </c>
      <c r="S34" s="246">
        <f t="shared" si="9"/>
        <v>26.754907343262257</v>
      </c>
    </row>
    <row r="35" spans="1:19">
      <c r="A35" s="92"/>
      <c r="B35" s="183"/>
      <c r="C35" s="557"/>
      <c r="D35" s="183"/>
      <c r="E35" s="183"/>
      <c r="F35" s="179"/>
      <c r="G35" s="105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</row>
    <row r="36" spans="1:19">
      <c r="A36" s="184">
        <v>3.3</v>
      </c>
      <c r="B36" s="183" t="s">
        <v>124</v>
      </c>
      <c r="C36" s="557">
        <v>0.17</v>
      </c>
      <c r="D36" s="653" t="str">
        <f>Inputs!$D$81</f>
        <v>Skilled Electrical Worker AH</v>
      </c>
      <c r="E36" s="183">
        <v>1</v>
      </c>
      <c r="F36" s="179">
        <f>E36*C36</f>
        <v>0.17</v>
      </c>
      <c r="G36" s="148"/>
      <c r="H36" s="246">
        <f>Inputs!L$81</f>
        <v>143.91156341859428</v>
      </c>
      <c r="I36" s="246">
        <f>Inputs!M$81</f>
        <v>146.75058306720953</v>
      </c>
      <c r="J36" s="246">
        <f>Inputs!N$81</f>
        <v>149.33909290435707</v>
      </c>
      <c r="K36" s="246">
        <f>Inputs!O$81</f>
        <v>151.97326104852442</v>
      </c>
      <c r="L36" s="246">
        <f>Inputs!P$81</f>
        <v>154.65389285921603</v>
      </c>
      <c r="M36" s="246">
        <f>Inputs!Q$81</f>
        <v>157.38180790154269</v>
      </c>
      <c r="N36" s="246">
        <f t="shared" ref="N36:S36" si="10">H36*$F36</f>
        <v>24.46496578116103</v>
      </c>
      <c r="O36" s="246">
        <f t="shared" si="10"/>
        <v>24.947599121425622</v>
      </c>
      <c r="P36" s="246">
        <f t="shared" si="10"/>
        <v>25.387645793740706</v>
      </c>
      <c r="Q36" s="246">
        <f t="shared" si="10"/>
        <v>25.835454378249153</v>
      </c>
      <c r="R36" s="246">
        <f t="shared" si="10"/>
        <v>26.291161786066727</v>
      </c>
      <c r="S36" s="246">
        <f t="shared" si="10"/>
        <v>26.754907343262257</v>
      </c>
    </row>
    <row r="37" spans="1:19">
      <c r="A37" s="92"/>
      <c r="B37" s="183"/>
      <c r="C37" s="557"/>
      <c r="D37" s="183"/>
      <c r="E37" s="183"/>
      <c r="F37" s="179"/>
      <c r="G37" s="148"/>
      <c r="H37" s="151"/>
      <c r="I37" s="151"/>
      <c r="J37" s="151"/>
      <c r="K37" s="151"/>
      <c r="L37" s="151"/>
      <c r="M37" s="151"/>
      <c r="N37" s="99"/>
      <c r="O37" s="99"/>
      <c r="P37" s="99"/>
      <c r="Q37" s="99"/>
      <c r="R37" s="99"/>
      <c r="S37" s="99"/>
    </row>
    <row r="38" spans="1:19">
      <c r="A38" s="184">
        <v>3.4</v>
      </c>
      <c r="B38" s="183" t="s">
        <v>134</v>
      </c>
      <c r="C38" s="557">
        <v>0.75</v>
      </c>
      <c r="D38" s="653" t="str">
        <f>Inputs!$D$81</f>
        <v>Skilled Electrical Worker AH</v>
      </c>
      <c r="E38" s="183">
        <v>1</v>
      </c>
      <c r="F38" s="179">
        <f>E38*C38</f>
        <v>0.75</v>
      </c>
      <c r="G38" s="148"/>
      <c r="H38" s="246">
        <f>Inputs!L$81</f>
        <v>143.91156341859428</v>
      </c>
      <c r="I38" s="246">
        <f>Inputs!M$81</f>
        <v>146.75058306720953</v>
      </c>
      <c r="J38" s="246">
        <f>Inputs!N$81</f>
        <v>149.33909290435707</v>
      </c>
      <c r="K38" s="246">
        <f>Inputs!O$81</f>
        <v>151.97326104852442</v>
      </c>
      <c r="L38" s="246">
        <f>Inputs!P$81</f>
        <v>154.65389285921603</v>
      </c>
      <c r="M38" s="246">
        <f>Inputs!Q$81</f>
        <v>157.38180790154269</v>
      </c>
      <c r="N38" s="246">
        <f t="shared" ref="N38:S38" si="11">H38*$F38</f>
        <v>107.93367256394572</v>
      </c>
      <c r="O38" s="246">
        <f t="shared" si="11"/>
        <v>110.06293730040716</v>
      </c>
      <c r="P38" s="246">
        <f t="shared" si="11"/>
        <v>112.00431967826781</v>
      </c>
      <c r="Q38" s="246">
        <f t="shared" si="11"/>
        <v>113.97994578639332</v>
      </c>
      <c r="R38" s="246">
        <f t="shared" si="11"/>
        <v>115.99041964441201</v>
      </c>
      <c r="S38" s="246">
        <f t="shared" si="11"/>
        <v>118.03635592615701</v>
      </c>
    </row>
    <row r="39" spans="1:19">
      <c r="A39" s="92"/>
      <c r="B39" s="183"/>
      <c r="C39" s="557"/>
      <c r="D39" s="189"/>
      <c r="E39" s="183"/>
      <c r="F39" s="179"/>
      <c r="G39" s="148"/>
      <c r="H39" s="246"/>
      <c r="I39" s="246"/>
      <c r="J39" s="246"/>
      <c r="K39" s="246"/>
      <c r="L39" s="246"/>
      <c r="M39" s="246"/>
      <c r="N39" s="246"/>
      <c r="O39" s="246"/>
      <c r="P39" s="246"/>
      <c r="Q39" s="246"/>
      <c r="R39" s="246"/>
      <c r="S39" s="246"/>
    </row>
    <row r="40" spans="1:19">
      <c r="A40" s="184">
        <v>3.5</v>
      </c>
      <c r="B40" s="183" t="s">
        <v>209</v>
      </c>
      <c r="C40" s="557">
        <v>0.17</v>
      </c>
      <c r="D40" s="653" t="str">
        <f>Inputs!$D$81</f>
        <v>Skilled Electrical Worker AH</v>
      </c>
      <c r="E40" s="183">
        <v>1</v>
      </c>
      <c r="F40" s="179">
        <f>E40*C40</f>
        <v>0.17</v>
      </c>
      <c r="G40" s="148"/>
      <c r="H40" s="246">
        <f>Inputs!L$81</f>
        <v>143.91156341859428</v>
      </c>
      <c r="I40" s="246">
        <f>Inputs!M$81</f>
        <v>146.75058306720953</v>
      </c>
      <c r="J40" s="246">
        <f>Inputs!N$81</f>
        <v>149.33909290435707</v>
      </c>
      <c r="K40" s="246">
        <f>Inputs!O$81</f>
        <v>151.97326104852442</v>
      </c>
      <c r="L40" s="246">
        <f>Inputs!P$81</f>
        <v>154.65389285921603</v>
      </c>
      <c r="M40" s="246">
        <f>Inputs!Q$81</f>
        <v>157.38180790154269</v>
      </c>
      <c r="N40" s="246">
        <f t="shared" ref="N40:S40" si="12">H40*$F40</f>
        <v>24.46496578116103</v>
      </c>
      <c r="O40" s="246">
        <f t="shared" si="12"/>
        <v>24.947599121425622</v>
      </c>
      <c r="P40" s="246">
        <f t="shared" si="12"/>
        <v>25.387645793740706</v>
      </c>
      <c r="Q40" s="246">
        <f t="shared" si="12"/>
        <v>25.835454378249153</v>
      </c>
      <c r="R40" s="246">
        <f t="shared" si="12"/>
        <v>26.291161786066727</v>
      </c>
      <c r="S40" s="246">
        <f t="shared" si="12"/>
        <v>26.754907343262257</v>
      </c>
    </row>
    <row r="41" spans="1:19">
      <c r="A41" s="92"/>
      <c r="B41" s="132"/>
      <c r="C41" s="128"/>
      <c r="D41" s="189"/>
      <c r="E41" s="183"/>
      <c r="F41" s="179"/>
      <c r="G41" s="148"/>
      <c r="H41" s="246"/>
      <c r="I41" s="246"/>
      <c r="J41" s="246"/>
      <c r="K41" s="246"/>
      <c r="L41" s="246"/>
      <c r="M41" s="246"/>
      <c r="N41" s="246"/>
      <c r="O41" s="246"/>
      <c r="P41" s="246"/>
      <c r="Q41" s="246"/>
      <c r="R41" s="246"/>
      <c r="S41" s="246"/>
    </row>
    <row r="42" spans="1:19">
      <c r="A42" s="190"/>
      <c r="B42" s="185" t="s">
        <v>44</v>
      </c>
      <c r="C42" s="186">
        <f>SUM(C30:C41)</f>
        <v>1.3399999999999999</v>
      </c>
      <c r="D42" s="240"/>
      <c r="E42" s="240"/>
      <c r="F42" s="186">
        <f>SUM(F30:F41)</f>
        <v>1.3399999999999999</v>
      </c>
      <c r="G42" s="247"/>
      <c r="H42" s="249"/>
      <c r="I42" s="249"/>
      <c r="J42" s="249"/>
      <c r="K42" s="249"/>
      <c r="L42" s="249"/>
      <c r="M42" s="249"/>
      <c r="N42" s="249">
        <f t="shared" ref="N42:S42" si="13">SUM(N32:N41)</f>
        <v>192.84149498091637</v>
      </c>
      <c r="O42" s="249">
        <f t="shared" si="13"/>
        <v>196.64578131006076</v>
      </c>
      <c r="P42" s="249">
        <f t="shared" si="13"/>
        <v>200.11438449183851</v>
      </c>
      <c r="Q42" s="249">
        <f t="shared" si="13"/>
        <v>203.64416980502273</v>
      </c>
      <c r="R42" s="249">
        <f t="shared" si="13"/>
        <v>207.2362164313495</v>
      </c>
      <c r="S42" s="249">
        <f t="shared" si="13"/>
        <v>210.89162258806721</v>
      </c>
    </row>
    <row r="43" spans="1:19">
      <c r="A43" s="92"/>
      <c r="B43" s="178" t="s">
        <v>106</v>
      </c>
      <c r="C43" s="128"/>
      <c r="D43" s="183"/>
      <c r="E43" s="183"/>
      <c r="F43" s="179"/>
      <c r="G43" s="133"/>
      <c r="H43" s="134"/>
      <c r="I43" s="134"/>
      <c r="J43" s="134"/>
      <c r="K43" s="134"/>
      <c r="L43" s="134"/>
      <c r="M43" s="134"/>
      <c r="N43" s="92"/>
      <c r="O43" s="92"/>
      <c r="P43" s="92"/>
      <c r="Q43" s="92"/>
      <c r="R43" s="92"/>
      <c r="S43" s="92"/>
    </row>
    <row r="44" spans="1:19">
      <c r="A44" s="92"/>
      <c r="B44" s="183"/>
      <c r="C44" s="128"/>
      <c r="D44" s="183"/>
      <c r="E44" s="183"/>
      <c r="F44" s="179"/>
      <c r="G44" s="133"/>
      <c r="H44" s="246"/>
      <c r="I44" s="246"/>
      <c r="J44" s="246"/>
      <c r="K44" s="246"/>
      <c r="L44" s="246"/>
      <c r="M44" s="246"/>
      <c r="N44" s="246"/>
      <c r="O44" s="246"/>
      <c r="P44" s="246"/>
      <c r="Q44" s="246"/>
      <c r="R44" s="246"/>
      <c r="S44" s="246"/>
    </row>
    <row r="45" spans="1:19">
      <c r="A45" s="184">
        <v>4.0999999999999996</v>
      </c>
      <c r="B45" s="183" t="s">
        <v>135</v>
      </c>
      <c r="C45" s="557">
        <v>0.10530973451327431</v>
      </c>
      <c r="D45" s="132" t="str">
        <f>Inputs!$D$82</f>
        <v>Support staff</v>
      </c>
      <c r="E45" s="183">
        <v>1</v>
      </c>
      <c r="F45" s="179">
        <f>E45*C45</f>
        <v>0.10530973451327431</v>
      </c>
      <c r="G45" s="133"/>
      <c r="H45" s="137">
        <f>Inputs!L$82</f>
        <v>68.441017362959727</v>
      </c>
      <c r="I45" s="137">
        <f>Inputs!M$82</f>
        <v>69.791189569063036</v>
      </c>
      <c r="J45" s="137">
        <f>Inputs!N$82</f>
        <v>71.02222509185215</v>
      </c>
      <c r="K45" s="137">
        <f>Inputs!O$82</f>
        <v>72.274974651437702</v>
      </c>
      <c r="L45" s="137">
        <f>Inputs!P$82</f>
        <v>73.549821258208297</v>
      </c>
      <c r="M45" s="137">
        <f>Inputs!Q$82</f>
        <v>74.847154678410959</v>
      </c>
      <c r="N45" s="246">
        <f t="shared" ref="N45:S45" si="14">H45*$F45</f>
        <v>7.2075053683116863</v>
      </c>
      <c r="O45" s="246">
        <f t="shared" si="14"/>
        <v>7.3496916448836282</v>
      </c>
      <c r="P45" s="246">
        <f t="shared" si="14"/>
        <v>7.4793316689649592</v>
      </c>
      <c r="Q45" s="246">
        <f t="shared" si="14"/>
        <v>7.6112583924965351</v>
      </c>
      <c r="R45" s="246">
        <f t="shared" si="14"/>
        <v>7.7455121502006952</v>
      </c>
      <c r="S45" s="246">
        <f t="shared" si="14"/>
        <v>7.8821339882574355</v>
      </c>
    </row>
    <row r="46" spans="1:19">
      <c r="A46" s="184"/>
      <c r="B46" s="183" t="s">
        <v>222</v>
      </c>
      <c r="C46" s="558"/>
      <c r="D46" s="183"/>
      <c r="E46" s="183"/>
      <c r="F46" s="179"/>
      <c r="G46" s="105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</row>
    <row r="47" spans="1:19">
      <c r="A47" s="184"/>
      <c r="B47" s="183"/>
      <c r="C47" s="558"/>
      <c r="D47" s="183"/>
      <c r="E47" s="183"/>
      <c r="F47" s="179"/>
      <c r="G47" s="105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</row>
    <row r="48" spans="1:19">
      <c r="A48" s="184">
        <v>4.2</v>
      </c>
      <c r="B48" s="183" t="s">
        <v>211</v>
      </c>
      <c r="C48" s="557">
        <v>4.129793510324483E-2</v>
      </c>
      <c r="D48" s="132" t="str">
        <f>Inputs!$D$82</f>
        <v>Support staff</v>
      </c>
      <c r="E48" s="183">
        <v>1</v>
      </c>
      <c r="F48" s="179">
        <f>E48*C48</f>
        <v>4.129793510324483E-2</v>
      </c>
      <c r="G48" s="105"/>
      <c r="H48" s="137">
        <f>Inputs!L$82</f>
        <v>68.441017362959727</v>
      </c>
      <c r="I48" s="137">
        <f>Inputs!M$82</f>
        <v>69.791189569063036</v>
      </c>
      <c r="J48" s="137">
        <f>Inputs!N$82</f>
        <v>71.02222509185215</v>
      </c>
      <c r="K48" s="137">
        <f>Inputs!O$82</f>
        <v>72.274974651437702</v>
      </c>
      <c r="L48" s="137">
        <f>Inputs!P$82</f>
        <v>73.549821258208297</v>
      </c>
      <c r="M48" s="137">
        <f>Inputs!Q$82</f>
        <v>74.847154678410959</v>
      </c>
      <c r="N48" s="246">
        <f t="shared" ref="N48:S48" si="15">H48*$F48</f>
        <v>2.8264726934555635</v>
      </c>
      <c r="O48" s="246">
        <f t="shared" si="15"/>
        <v>2.8822320176014227</v>
      </c>
      <c r="P48" s="246">
        <f t="shared" si="15"/>
        <v>2.9330712427313568</v>
      </c>
      <c r="Q48" s="246">
        <f t="shared" si="15"/>
        <v>2.9848072127437395</v>
      </c>
      <c r="R48" s="246">
        <f t="shared" si="15"/>
        <v>3.0374557451767434</v>
      </c>
      <c r="S48" s="246">
        <f t="shared" si="15"/>
        <v>3.0910329365715437</v>
      </c>
    </row>
    <row r="49" spans="1:21">
      <c r="A49" s="184"/>
      <c r="B49" s="183"/>
      <c r="C49" s="558"/>
      <c r="D49" s="183"/>
      <c r="E49" s="183"/>
      <c r="F49" s="179"/>
      <c r="G49" s="105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  <c r="S49" s="246"/>
    </row>
    <row r="50" spans="1:21">
      <c r="A50" s="184">
        <v>4.3</v>
      </c>
      <c r="B50" s="183" t="s">
        <v>212</v>
      </c>
      <c r="C50" s="557">
        <v>4.129793510324483E-2</v>
      </c>
      <c r="D50" s="132" t="str">
        <f>Inputs!$D$82</f>
        <v>Support staff</v>
      </c>
      <c r="E50" s="183">
        <v>1</v>
      </c>
      <c r="F50" s="179">
        <f>E50*C50</f>
        <v>4.129793510324483E-2</v>
      </c>
      <c r="G50" s="105"/>
      <c r="H50" s="137">
        <f>Inputs!L$82</f>
        <v>68.441017362959727</v>
      </c>
      <c r="I50" s="137">
        <f>Inputs!M$82</f>
        <v>69.791189569063036</v>
      </c>
      <c r="J50" s="137">
        <f>Inputs!N$82</f>
        <v>71.02222509185215</v>
      </c>
      <c r="K50" s="137">
        <f>Inputs!O$82</f>
        <v>72.274974651437702</v>
      </c>
      <c r="L50" s="137">
        <f>Inputs!P$82</f>
        <v>73.549821258208297</v>
      </c>
      <c r="M50" s="137">
        <f>Inputs!Q$82</f>
        <v>74.847154678410959</v>
      </c>
      <c r="N50" s="246">
        <f t="shared" ref="N50:S50" si="16">H50*$F50</f>
        <v>2.8264726934555635</v>
      </c>
      <c r="O50" s="246">
        <f t="shared" si="16"/>
        <v>2.8822320176014227</v>
      </c>
      <c r="P50" s="246">
        <f t="shared" si="16"/>
        <v>2.9330712427313568</v>
      </c>
      <c r="Q50" s="246">
        <f t="shared" si="16"/>
        <v>2.9848072127437395</v>
      </c>
      <c r="R50" s="246">
        <f t="shared" si="16"/>
        <v>3.0374557451767434</v>
      </c>
      <c r="S50" s="246">
        <f t="shared" si="16"/>
        <v>3.0910329365715437</v>
      </c>
    </row>
    <row r="51" spans="1:21">
      <c r="A51" s="184"/>
      <c r="B51" s="183"/>
      <c r="C51" s="558"/>
      <c r="D51" s="183"/>
      <c r="E51" s="183"/>
      <c r="F51" s="179"/>
      <c r="G51" s="105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</row>
    <row r="52" spans="1:21">
      <c r="A52" s="184">
        <v>4.4000000000000004</v>
      </c>
      <c r="B52" s="183" t="s">
        <v>129</v>
      </c>
      <c r="C52" s="557">
        <v>0</v>
      </c>
      <c r="D52" s="132" t="str">
        <f>Inputs!$D$82</f>
        <v>Support staff</v>
      </c>
      <c r="E52" s="183">
        <v>1</v>
      </c>
      <c r="F52" s="179">
        <f>E52*C52</f>
        <v>0</v>
      </c>
      <c r="G52" s="105"/>
      <c r="H52" s="137">
        <f>Inputs!L$82</f>
        <v>68.441017362959727</v>
      </c>
      <c r="I52" s="137">
        <f>Inputs!M$82</f>
        <v>69.791189569063036</v>
      </c>
      <c r="J52" s="137">
        <f>Inputs!N$82</f>
        <v>71.02222509185215</v>
      </c>
      <c r="K52" s="137">
        <f>Inputs!O$82</f>
        <v>72.274974651437702</v>
      </c>
      <c r="L52" s="137">
        <f>Inputs!P$82</f>
        <v>73.549821258208297</v>
      </c>
      <c r="M52" s="137">
        <f>Inputs!Q$82</f>
        <v>74.847154678410959</v>
      </c>
      <c r="N52" s="246">
        <f t="shared" ref="N52:S52" si="17">H52*$F52</f>
        <v>0</v>
      </c>
      <c r="O52" s="246">
        <f t="shared" si="17"/>
        <v>0</v>
      </c>
      <c r="P52" s="246">
        <f t="shared" si="17"/>
        <v>0</v>
      </c>
      <c r="Q52" s="246">
        <f t="shared" si="17"/>
        <v>0</v>
      </c>
      <c r="R52" s="246">
        <f t="shared" si="17"/>
        <v>0</v>
      </c>
      <c r="S52" s="246">
        <f t="shared" si="17"/>
        <v>0</v>
      </c>
    </row>
    <row r="53" spans="1:21">
      <c r="A53" s="184"/>
      <c r="B53" s="183"/>
      <c r="C53" s="559"/>
      <c r="D53" s="183"/>
      <c r="E53" s="183"/>
      <c r="F53" s="179"/>
      <c r="H53" s="134"/>
      <c r="I53" s="134"/>
      <c r="J53" s="134"/>
      <c r="K53" s="134"/>
      <c r="L53" s="134"/>
      <c r="M53" s="134"/>
      <c r="N53" s="134"/>
      <c r="O53" s="92"/>
      <c r="P53" s="92"/>
      <c r="Q53" s="92"/>
      <c r="R53" s="92"/>
      <c r="S53" s="92"/>
    </row>
    <row r="54" spans="1:21">
      <c r="A54" s="184"/>
      <c r="B54" s="183"/>
      <c r="C54" s="201"/>
      <c r="D54" s="183"/>
      <c r="E54" s="183"/>
      <c r="F54" s="179"/>
      <c r="H54" s="134"/>
      <c r="I54" s="134"/>
      <c r="J54" s="134"/>
      <c r="K54" s="134"/>
      <c r="L54" s="134"/>
      <c r="M54" s="134"/>
      <c r="N54" s="134"/>
      <c r="O54" s="92"/>
      <c r="P54" s="92"/>
      <c r="Q54" s="92"/>
      <c r="R54" s="92"/>
      <c r="S54" s="92"/>
    </row>
    <row r="55" spans="1:21">
      <c r="A55" s="190"/>
      <c r="B55" s="185" t="s">
        <v>44</v>
      </c>
      <c r="C55" s="186">
        <f>SUM(C43:C54)</f>
        <v>0.18790560471976397</v>
      </c>
      <c r="D55" s="240"/>
      <c r="E55" s="240"/>
      <c r="F55" s="186">
        <f>SUM(F43:F54)</f>
        <v>0.18790560471976397</v>
      </c>
      <c r="G55" s="247"/>
      <c r="H55" s="143"/>
      <c r="I55" s="143"/>
      <c r="J55" s="143"/>
      <c r="K55" s="143"/>
      <c r="L55" s="143"/>
      <c r="M55" s="143"/>
      <c r="N55" s="144">
        <f t="shared" ref="N55:S55" si="18">SUM(N45:N54)</f>
        <v>12.860450755222814</v>
      </c>
      <c r="O55" s="144">
        <f t="shared" si="18"/>
        <v>13.114155680086474</v>
      </c>
      <c r="P55" s="144">
        <f t="shared" si="18"/>
        <v>13.345474154427672</v>
      </c>
      <c r="Q55" s="144">
        <f t="shared" si="18"/>
        <v>13.580872817984014</v>
      </c>
      <c r="R55" s="144">
        <f t="shared" si="18"/>
        <v>13.820423640554182</v>
      </c>
      <c r="S55" s="144">
        <f t="shared" si="18"/>
        <v>14.064199861400523</v>
      </c>
    </row>
    <row r="56" spans="1:21">
      <c r="A56" s="241"/>
      <c r="B56" s="195"/>
      <c r="C56" s="192"/>
      <c r="D56" s="196"/>
      <c r="E56" s="196"/>
      <c r="F56" s="197"/>
      <c r="G56" s="133"/>
      <c r="H56" s="134"/>
      <c r="I56" s="134"/>
      <c r="J56" s="134"/>
      <c r="K56" s="134"/>
      <c r="L56" s="134"/>
      <c r="M56" s="134"/>
      <c r="N56" s="134"/>
      <c r="O56" s="92"/>
      <c r="P56" s="92"/>
      <c r="Q56" s="92"/>
      <c r="R56" s="92"/>
      <c r="S56" s="92"/>
    </row>
    <row r="57" spans="1:21">
      <c r="A57" s="241"/>
      <c r="B57" s="195" t="s">
        <v>130</v>
      </c>
      <c r="C57" s="198">
        <f>C24+C29+C42+C55</f>
        <v>2.7066666666666661</v>
      </c>
      <c r="D57" s="90"/>
      <c r="E57" s="90"/>
      <c r="F57" s="198">
        <f>F24+F29+F42+F55</f>
        <v>2.7066666666666661</v>
      </c>
      <c r="G57" s="199"/>
      <c r="H57" s="143"/>
      <c r="I57" s="143"/>
      <c r="J57" s="143"/>
      <c r="K57" s="143"/>
      <c r="L57" s="143"/>
      <c r="M57" s="143"/>
      <c r="N57" s="250">
        <f t="shared" ref="N57:S57" si="19">N24+N29+N42+N55</f>
        <v>336.69124941405101</v>
      </c>
      <c r="O57" s="250">
        <f t="shared" si="19"/>
        <v>343.33333605321121</v>
      </c>
      <c r="P57" s="250">
        <f t="shared" si="19"/>
        <v>349.38933732570638</v>
      </c>
      <c r="Q57" s="250">
        <f t="shared" si="19"/>
        <v>355.55215942671208</v>
      </c>
      <c r="R57" s="250">
        <f t="shared" si="19"/>
        <v>361.82368655157268</v>
      </c>
      <c r="S57" s="250">
        <f t="shared" si="19"/>
        <v>368.20583613065003</v>
      </c>
    </row>
    <row r="59" spans="1:21" s="102" customFormat="1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 s="102" customFormat="1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 s="102" customFormat="1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 s="102" customFormat="1">
      <c r="B62" s="54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>
      <c r="B63" s="385" t="s">
        <v>265</v>
      </c>
      <c r="I63" s="106"/>
      <c r="J63" s="106"/>
      <c r="K63" s="106"/>
      <c r="L63" s="106"/>
      <c r="M63" s="106"/>
      <c r="N63" s="106">
        <f>N57</f>
        <v>336.69124941405101</v>
      </c>
      <c r="O63" s="106">
        <f>O57</f>
        <v>343.33333605321121</v>
      </c>
      <c r="P63" s="106">
        <f t="shared" ref="P63:S63" si="20">P57</f>
        <v>349.38933732570638</v>
      </c>
      <c r="Q63" s="106">
        <f t="shared" si="20"/>
        <v>355.55215942671208</v>
      </c>
      <c r="R63" s="106">
        <f t="shared" si="20"/>
        <v>361.82368655157268</v>
      </c>
      <c r="S63" s="106">
        <f t="shared" si="20"/>
        <v>368.20583613065003</v>
      </c>
    </row>
    <row r="64" spans="1:21">
      <c r="B64" s="385" t="s">
        <v>43</v>
      </c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</row>
    <row r="65" spans="2:19">
      <c r="B65" s="385" t="s">
        <v>268</v>
      </c>
      <c r="I65" s="106"/>
      <c r="J65" s="106"/>
      <c r="K65" s="106"/>
      <c r="L65" s="106"/>
      <c r="M65" s="106"/>
      <c r="O65" s="160"/>
      <c r="P65" s="160"/>
      <c r="Q65" s="160"/>
      <c r="R65" s="160"/>
      <c r="S65" s="160"/>
    </row>
    <row r="66" spans="2:19">
      <c r="B66" s="385" t="s">
        <v>274</v>
      </c>
      <c r="I66" s="106"/>
      <c r="J66" s="106"/>
      <c r="K66" s="106"/>
      <c r="L66" s="106"/>
      <c r="M66" s="106"/>
      <c r="N66" s="106">
        <f>SUM(N67,N63:N65)*(Inputs!$M$27)</f>
        <v>41.631199607548581</v>
      </c>
      <c r="O66" s="106">
        <f>SUM(O67,O63:O65)*(Inputs!$M$27)</f>
        <v>42.45248033630746</v>
      </c>
      <c r="P66" s="106">
        <f>SUM(P67,P63:P65)*(Inputs!$M$27)</f>
        <v>43.201292781648945</v>
      </c>
      <c r="Q66" s="106">
        <f>SUM(Q67,Q63:Q65)*(Inputs!$M$27)</f>
        <v>43.963313408794093</v>
      </c>
      <c r="R66" s="106">
        <f>SUM(R67,R63:R65)*(Inputs!$M$27)</f>
        <v>44.738775194728859</v>
      </c>
      <c r="S66" s="106">
        <f>SUM(S67,S63:S65)*(Inputs!$M$27)</f>
        <v>45.527915225882616</v>
      </c>
    </row>
    <row r="67" spans="2:19">
      <c r="B67" s="385" t="s">
        <v>273</v>
      </c>
      <c r="I67" s="106"/>
      <c r="J67" s="106"/>
      <c r="K67" s="106"/>
      <c r="L67" s="106"/>
      <c r="M67" s="106"/>
      <c r="N67" s="106">
        <f>SUM(N63:N65)*(Inputs!$M$26)</f>
        <v>35.015889939061303</v>
      </c>
      <c r="O67" s="106">
        <f>SUM(O63:O65)*(Inputs!$M$26)</f>
        <v>35.706666949533961</v>
      </c>
      <c r="P67" s="106">
        <f>SUM(P63:P65)*(Inputs!$M$26)</f>
        <v>36.336491081873461</v>
      </c>
      <c r="Q67" s="106">
        <f>SUM(Q63:Q65)*(Inputs!$M$26)</f>
        <v>36.977424580378056</v>
      </c>
      <c r="R67" s="106">
        <f>SUM(R63:R65)*(Inputs!$M$26)</f>
        <v>37.629663401363558</v>
      </c>
      <c r="S67" s="106">
        <f>SUM(S63:S65)*(Inputs!$M$26)</f>
        <v>38.293406957587599</v>
      </c>
    </row>
    <row r="68" spans="2:19">
      <c r="B68" s="998" t="s">
        <v>85</v>
      </c>
      <c r="C68" s="2"/>
      <c r="D68" s="2"/>
      <c r="E68" s="2"/>
      <c r="F68" s="484"/>
      <c r="G68" s="472"/>
      <c r="H68" s="429"/>
      <c r="I68" s="429"/>
      <c r="J68" s="429"/>
      <c r="K68" s="429"/>
      <c r="L68" s="429"/>
      <c r="M68" s="429"/>
      <c r="N68" s="106">
        <f>SUM(N63:N67)*Inputs!$M$28</f>
        <v>28.933683727246265</v>
      </c>
      <c r="O68" s="106">
        <f>SUM(O63:O67)*Inputs!$M$28</f>
        <v>29.504473833733687</v>
      </c>
      <c r="P68" s="106">
        <f>SUM(P63:P67)*Inputs!$M$28</f>
        <v>30.02489848324602</v>
      </c>
      <c r="Q68" s="106">
        <f>SUM(Q63:Q67)*Inputs!$M$28</f>
        <v>30.554502819111899</v>
      </c>
      <c r="R68" s="106">
        <f>SUM(R63:R67)*Inputs!$M$28</f>
        <v>31.093448760336564</v>
      </c>
      <c r="S68" s="106">
        <f>SUM(S63:S67)*Inputs!$M$28</f>
        <v>31.641901081988419</v>
      </c>
    </row>
    <row r="69" spans="2:19">
      <c r="B69" s="998"/>
      <c r="C69" s="2"/>
      <c r="D69" s="2"/>
      <c r="E69" s="2"/>
      <c r="F69" s="484"/>
      <c r="G69" s="472"/>
      <c r="H69" s="429"/>
      <c r="I69" s="429"/>
      <c r="J69" s="429"/>
      <c r="K69" s="429"/>
      <c r="L69" s="429"/>
      <c r="M69" s="429"/>
      <c r="N69" s="655"/>
      <c r="O69" s="655"/>
      <c r="P69" s="655"/>
      <c r="Q69" s="655"/>
      <c r="R69" s="655"/>
      <c r="S69" s="655"/>
    </row>
    <row r="70" spans="2:19">
      <c r="B70" s="479" t="s">
        <v>521</v>
      </c>
      <c r="C70" s="2"/>
      <c r="D70" s="2"/>
      <c r="E70" s="2"/>
      <c r="F70" s="484"/>
      <c r="G70" s="472"/>
      <c r="H70" s="429"/>
      <c r="I70" s="429"/>
      <c r="J70" s="429"/>
      <c r="K70" s="429"/>
      <c r="L70" s="429"/>
      <c r="M70" s="429"/>
      <c r="N70" s="485">
        <f>SUM(N63:N69)</f>
        <v>442.27202268790717</v>
      </c>
      <c r="O70" s="485">
        <f t="shared" ref="O70:S70" si="21">SUM(O63:O69)</f>
        <v>450.99695717278632</v>
      </c>
      <c r="P70" s="485">
        <f t="shared" si="21"/>
        <v>458.95201967247482</v>
      </c>
      <c r="Q70" s="485">
        <f t="shared" si="21"/>
        <v>467.04740023499613</v>
      </c>
      <c r="R70" s="485">
        <f t="shared" si="21"/>
        <v>475.28557390800171</v>
      </c>
      <c r="S70" s="485">
        <f t="shared" si="21"/>
        <v>483.66905939610865</v>
      </c>
    </row>
    <row r="71" spans="2:19">
      <c r="B71" s="999" t="s">
        <v>39</v>
      </c>
      <c r="N71" s="521">
        <f>(N57*(1+Inputs!$M$29))-N70</f>
        <v>0</v>
      </c>
      <c r="O71" s="521">
        <f>(O57*(1+Inputs!$M$29))-O70</f>
        <v>0</v>
      </c>
      <c r="P71" s="521">
        <f>(P57*(1+Inputs!$M$29))-P70</f>
        <v>0</v>
      </c>
      <c r="Q71" s="521">
        <f>(Q57*(1+Inputs!$M$29))-Q70</f>
        <v>0</v>
      </c>
      <c r="R71" s="521">
        <f>(R57*(1+Inputs!$M$29))-R70</f>
        <v>0</v>
      </c>
      <c r="S71" s="521">
        <f>(S57*(1+Inputs!$M$29))-S70</f>
        <v>0</v>
      </c>
    </row>
    <row r="72" spans="2:19">
      <c r="B72" s="1001"/>
    </row>
    <row r="73" spans="2:19">
      <c r="B73" s="1001"/>
    </row>
    <row r="74" spans="2:19">
      <c r="B74" s="1001"/>
    </row>
    <row r="75" spans="2:19">
      <c r="B75" s="1001"/>
    </row>
    <row r="76" spans="2:19">
      <c r="B76" s="1001"/>
    </row>
    <row r="77" spans="2:19">
      <c r="B77" s="1001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58" orientation="landscape" r:id="rId1"/>
  <headerFooter alignWithMargins="0">
    <oddFooter>&amp;C&amp;P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1"/>
    <pageSetUpPr fitToPage="1"/>
  </sheetPr>
  <dimension ref="A1:T80"/>
  <sheetViews>
    <sheetView showGridLines="0" zoomScale="70" zoomScaleNormal="70" workbookViewId="0">
      <pane xSplit="1" ySplit="5" topLeftCell="B6" activePane="bottomRight" state="frozen"/>
      <selection activeCell="H46" sqref="H46"/>
      <selection pane="topRight" activeCell="H46" sqref="H46"/>
      <selection pane="bottomLeft" activeCell="H46" sqref="H46"/>
      <selection pane="bottomRight" activeCell="B6" sqref="B6"/>
    </sheetView>
  </sheetViews>
  <sheetFormatPr defaultRowHeight="12.75" outlineLevelCol="1"/>
  <cols>
    <col min="1" max="1" width="9.140625" style="88"/>
    <col min="2" max="2" width="61.85546875" style="102" customWidth="1"/>
    <col min="3" max="3" width="8.42578125" style="102" bestFit="1" customWidth="1"/>
    <col min="4" max="4" width="25.42578125" style="88" bestFit="1" customWidth="1"/>
    <col min="5" max="5" width="6.85546875" style="88" bestFit="1" customWidth="1"/>
    <col min="6" max="6" width="6.85546875" style="160" bestFit="1" customWidth="1"/>
    <col min="7" max="7" width="2" style="160" customWidth="1"/>
    <col min="8" max="8" width="10.42578125" style="106" customWidth="1" outlineLevel="1"/>
    <col min="9" max="9" width="9.5703125" style="160" bestFit="1" customWidth="1" outlineLevel="1"/>
    <col min="10" max="13" width="9.42578125" style="160" customWidth="1" outlineLevel="1"/>
    <col min="14" max="14" width="9.85546875" style="160" customWidth="1"/>
    <col min="15" max="19" width="9.85546875" style="88" customWidth="1"/>
    <col min="20" max="257" width="9.140625" style="88"/>
    <col min="258" max="258" width="61.85546875" style="88" customWidth="1"/>
    <col min="259" max="259" width="8.42578125" style="88" bestFit="1" customWidth="1"/>
    <col min="260" max="260" width="12.140625" style="88" bestFit="1" customWidth="1"/>
    <col min="261" max="262" width="6.85546875" style="88" bestFit="1" customWidth="1"/>
    <col min="263" max="263" width="2" style="88" customWidth="1"/>
    <col min="264" max="264" width="10.42578125" style="88" customWidth="1"/>
    <col min="265" max="265" width="9.5703125" style="88" bestFit="1" customWidth="1"/>
    <col min="266" max="269" width="9.42578125" style="88" customWidth="1"/>
    <col min="270" max="275" width="9.85546875" style="88" customWidth="1"/>
    <col min="276" max="513" width="9.140625" style="88"/>
    <col min="514" max="514" width="61.85546875" style="88" customWidth="1"/>
    <col min="515" max="515" width="8.42578125" style="88" bestFit="1" customWidth="1"/>
    <col min="516" max="516" width="12.140625" style="88" bestFit="1" customWidth="1"/>
    <col min="517" max="518" width="6.85546875" style="88" bestFit="1" customWidth="1"/>
    <col min="519" max="519" width="2" style="88" customWidth="1"/>
    <col min="520" max="520" width="10.42578125" style="88" customWidth="1"/>
    <col min="521" max="521" width="9.5703125" style="88" bestFit="1" customWidth="1"/>
    <col min="522" max="525" width="9.42578125" style="88" customWidth="1"/>
    <col min="526" max="531" width="9.85546875" style="88" customWidth="1"/>
    <col min="532" max="769" width="9.140625" style="88"/>
    <col min="770" max="770" width="61.85546875" style="88" customWidth="1"/>
    <col min="771" max="771" width="8.42578125" style="88" bestFit="1" customWidth="1"/>
    <col min="772" max="772" width="12.140625" style="88" bestFit="1" customWidth="1"/>
    <col min="773" max="774" width="6.85546875" style="88" bestFit="1" customWidth="1"/>
    <col min="775" max="775" width="2" style="88" customWidth="1"/>
    <col min="776" max="776" width="10.42578125" style="88" customWidth="1"/>
    <col min="777" max="777" width="9.5703125" style="88" bestFit="1" customWidth="1"/>
    <col min="778" max="781" width="9.42578125" style="88" customWidth="1"/>
    <col min="782" max="787" width="9.85546875" style="88" customWidth="1"/>
    <col min="788" max="1025" width="9.140625" style="88"/>
    <col min="1026" max="1026" width="61.85546875" style="88" customWidth="1"/>
    <col min="1027" max="1027" width="8.42578125" style="88" bestFit="1" customWidth="1"/>
    <col min="1028" max="1028" width="12.140625" style="88" bestFit="1" customWidth="1"/>
    <col min="1029" max="1030" width="6.85546875" style="88" bestFit="1" customWidth="1"/>
    <col min="1031" max="1031" width="2" style="88" customWidth="1"/>
    <col min="1032" max="1032" width="10.42578125" style="88" customWidth="1"/>
    <col min="1033" max="1033" width="9.5703125" style="88" bestFit="1" customWidth="1"/>
    <col min="1034" max="1037" width="9.42578125" style="88" customWidth="1"/>
    <col min="1038" max="1043" width="9.85546875" style="88" customWidth="1"/>
    <col min="1044" max="1281" width="9.140625" style="88"/>
    <col min="1282" max="1282" width="61.85546875" style="88" customWidth="1"/>
    <col min="1283" max="1283" width="8.42578125" style="88" bestFit="1" customWidth="1"/>
    <col min="1284" max="1284" width="12.140625" style="88" bestFit="1" customWidth="1"/>
    <col min="1285" max="1286" width="6.85546875" style="88" bestFit="1" customWidth="1"/>
    <col min="1287" max="1287" width="2" style="88" customWidth="1"/>
    <col min="1288" max="1288" width="10.42578125" style="88" customWidth="1"/>
    <col min="1289" max="1289" width="9.5703125" style="88" bestFit="1" customWidth="1"/>
    <col min="1290" max="1293" width="9.42578125" style="88" customWidth="1"/>
    <col min="1294" max="1299" width="9.85546875" style="88" customWidth="1"/>
    <col min="1300" max="1537" width="9.140625" style="88"/>
    <col min="1538" max="1538" width="61.85546875" style="88" customWidth="1"/>
    <col min="1539" max="1539" width="8.42578125" style="88" bestFit="1" customWidth="1"/>
    <col min="1540" max="1540" width="12.140625" style="88" bestFit="1" customWidth="1"/>
    <col min="1541" max="1542" width="6.85546875" style="88" bestFit="1" customWidth="1"/>
    <col min="1543" max="1543" width="2" style="88" customWidth="1"/>
    <col min="1544" max="1544" width="10.42578125" style="88" customWidth="1"/>
    <col min="1545" max="1545" width="9.5703125" style="88" bestFit="1" customWidth="1"/>
    <col min="1546" max="1549" width="9.42578125" style="88" customWidth="1"/>
    <col min="1550" max="1555" width="9.85546875" style="88" customWidth="1"/>
    <col min="1556" max="1793" width="9.140625" style="88"/>
    <col min="1794" max="1794" width="61.85546875" style="88" customWidth="1"/>
    <col min="1795" max="1795" width="8.42578125" style="88" bestFit="1" customWidth="1"/>
    <col min="1796" max="1796" width="12.140625" style="88" bestFit="1" customWidth="1"/>
    <col min="1797" max="1798" width="6.85546875" style="88" bestFit="1" customWidth="1"/>
    <col min="1799" max="1799" width="2" style="88" customWidth="1"/>
    <col min="1800" max="1800" width="10.42578125" style="88" customWidth="1"/>
    <col min="1801" max="1801" width="9.5703125" style="88" bestFit="1" customWidth="1"/>
    <col min="1802" max="1805" width="9.42578125" style="88" customWidth="1"/>
    <col min="1806" max="1811" width="9.85546875" style="88" customWidth="1"/>
    <col min="1812" max="2049" width="9.140625" style="88"/>
    <col min="2050" max="2050" width="61.85546875" style="88" customWidth="1"/>
    <col min="2051" max="2051" width="8.42578125" style="88" bestFit="1" customWidth="1"/>
    <col min="2052" max="2052" width="12.140625" style="88" bestFit="1" customWidth="1"/>
    <col min="2053" max="2054" width="6.85546875" style="88" bestFit="1" customWidth="1"/>
    <col min="2055" max="2055" width="2" style="88" customWidth="1"/>
    <col min="2056" max="2056" width="10.42578125" style="88" customWidth="1"/>
    <col min="2057" max="2057" width="9.5703125" style="88" bestFit="1" customWidth="1"/>
    <col min="2058" max="2061" width="9.42578125" style="88" customWidth="1"/>
    <col min="2062" max="2067" width="9.85546875" style="88" customWidth="1"/>
    <col min="2068" max="2305" width="9.140625" style="88"/>
    <col min="2306" max="2306" width="61.85546875" style="88" customWidth="1"/>
    <col min="2307" max="2307" width="8.42578125" style="88" bestFit="1" customWidth="1"/>
    <col min="2308" max="2308" width="12.140625" style="88" bestFit="1" customWidth="1"/>
    <col min="2309" max="2310" width="6.85546875" style="88" bestFit="1" customWidth="1"/>
    <col min="2311" max="2311" width="2" style="88" customWidth="1"/>
    <col min="2312" max="2312" width="10.42578125" style="88" customWidth="1"/>
    <col min="2313" max="2313" width="9.5703125" style="88" bestFit="1" customWidth="1"/>
    <col min="2314" max="2317" width="9.42578125" style="88" customWidth="1"/>
    <col min="2318" max="2323" width="9.85546875" style="88" customWidth="1"/>
    <col min="2324" max="2561" width="9.140625" style="88"/>
    <col min="2562" max="2562" width="61.85546875" style="88" customWidth="1"/>
    <col min="2563" max="2563" width="8.42578125" style="88" bestFit="1" customWidth="1"/>
    <col min="2564" max="2564" width="12.140625" style="88" bestFit="1" customWidth="1"/>
    <col min="2565" max="2566" width="6.85546875" style="88" bestFit="1" customWidth="1"/>
    <col min="2567" max="2567" width="2" style="88" customWidth="1"/>
    <col min="2568" max="2568" width="10.42578125" style="88" customWidth="1"/>
    <col min="2569" max="2569" width="9.5703125" style="88" bestFit="1" customWidth="1"/>
    <col min="2570" max="2573" width="9.42578125" style="88" customWidth="1"/>
    <col min="2574" max="2579" width="9.85546875" style="88" customWidth="1"/>
    <col min="2580" max="2817" width="9.140625" style="88"/>
    <col min="2818" max="2818" width="61.85546875" style="88" customWidth="1"/>
    <col min="2819" max="2819" width="8.42578125" style="88" bestFit="1" customWidth="1"/>
    <col min="2820" max="2820" width="12.140625" style="88" bestFit="1" customWidth="1"/>
    <col min="2821" max="2822" width="6.85546875" style="88" bestFit="1" customWidth="1"/>
    <col min="2823" max="2823" width="2" style="88" customWidth="1"/>
    <col min="2824" max="2824" width="10.42578125" style="88" customWidth="1"/>
    <col min="2825" max="2825" width="9.5703125" style="88" bestFit="1" customWidth="1"/>
    <col min="2826" max="2829" width="9.42578125" style="88" customWidth="1"/>
    <col min="2830" max="2835" width="9.85546875" style="88" customWidth="1"/>
    <col min="2836" max="3073" width="9.140625" style="88"/>
    <col min="3074" max="3074" width="61.85546875" style="88" customWidth="1"/>
    <col min="3075" max="3075" width="8.42578125" style="88" bestFit="1" customWidth="1"/>
    <col min="3076" max="3076" width="12.140625" style="88" bestFit="1" customWidth="1"/>
    <col min="3077" max="3078" width="6.85546875" style="88" bestFit="1" customWidth="1"/>
    <col min="3079" max="3079" width="2" style="88" customWidth="1"/>
    <col min="3080" max="3080" width="10.42578125" style="88" customWidth="1"/>
    <col min="3081" max="3081" width="9.5703125" style="88" bestFit="1" customWidth="1"/>
    <col min="3082" max="3085" width="9.42578125" style="88" customWidth="1"/>
    <col min="3086" max="3091" width="9.85546875" style="88" customWidth="1"/>
    <col min="3092" max="3329" width="9.140625" style="88"/>
    <col min="3330" max="3330" width="61.85546875" style="88" customWidth="1"/>
    <col min="3331" max="3331" width="8.42578125" style="88" bestFit="1" customWidth="1"/>
    <col min="3332" max="3332" width="12.140625" style="88" bestFit="1" customWidth="1"/>
    <col min="3333" max="3334" width="6.85546875" style="88" bestFit="1" customWidth="1"/>
    <col min="3335" max="3335" width="2" style="88" customWidth="1"/>
    <col min="3336" max="3336" width="10.42578125" style="88" customWidth="1"/>
    <col min="3337" max="3337" width="9.5703125" style="88" bestFit="1" customWidth="1"/>
    <col min="3338" max="3341" width="9.42578125" style="88" customWidth="1"/>
    <col min="3342" max="3347" width="9.85546875" style="88" customWidth="1"/>
    <col min="3348" max="3585" width="9.140625" style="88"/>
    <col min="3586" max="3586" width="61.85546875" style="88" customWidth="1"/>
    <col min="3587" max="3587" width="8.42578125" style="88" bestFit="1" customWidth="1"/>
    <col min="3588" max="3588" width="12.140625" style="88" bestFit="1" customWidth="1"/>
    <col min="3589" max="3590" width="6.85546875" style="88" bestFit="1" customWidth="1"/>
    <col min="3591" max="3591" width="2" style="88" customWidth="1"/>
    <col min="3592" max="3592" width="10.42578125" style="88" customWidth="1"/>
    <col min="3593" max="3593" width="9.5703125" style="88" bestFit="1" customWidth="1"/>
    <col min="3594" max="3597" width="9.42578125" style="88" customWidth="1"/>
    <col min="3598" max="3603" width="9.85546875" style="88" customWidth="1"/>
    <col min="3604" max="3841" width="9.140625" style="88"/>
    <col min="3842" max="3842" width="61.85546875" style="88" customWidth="1"/>
    <col min="3843" max="3843" width="8.42578125" style="88" bestFit="1" customWidth="1"/>
    <col min="3844" max="3844" width="12.140625" style="88" bestFit="1" customWidth="1"/>
    <col min="3845" max="3846" width="6.85546875" style="88" bestFit="1" customWidth="1"/>
    <col min="3847" max="3847" width="2" style="88" customWidth="1"/>
    <col min="3848" max="3848" width="10.42578125" style="88" customWidth="1"/>
    <col min="3849" max="3849" width="9.5703125" style="88" bestFit="1" customWidth="1"/>
    <col min="3850" max="3853" width="9.42578125" style="88" customWidth="1"/>
    <col min="3854" max="3859" width="9.85546875" style="88" customWidth="1"/>
    <col min="3860" max="4097" width="9.140625" style="88"/>
    <col min="4098" max="4098" width="61.85546875" style="88" customWidth="1"/>
    <col min="4099" max="4099" width="8.42578125" style="88" bestFit="1" customWidth="1"/>
    <col min="4100" max="4100" width="12.140625" style="88" bestFit="1" customWidth="1"/>
    <col min="4101" max="4102" width="6.85546875" style="88" bestFit="1" customWidth="1"/>
    <col min="4103" max="4103" width="2" style="88" customWidth="1"/>
    <col min="4104" max="4104" width="10.42578125" style="88" customWidth="1"/>
    <col min="4105" max="4105" width="9.5703125" style="88" bestFit="1" customWidth="1"/>
    <col min="4106" max="4109" width="9.42578125" style="88" customWidth="1"/>
    <col min="4110" max="4115" width="9.85546875" style="88" customWidth="1"/>
    <col min="4116" max="4353" width="9.140625" style="88"/>
    <col min="4354" max="4354" width="61.85546875" style="88" customWidth="1"/>
    <col min="4355" max="4355" width="8.42578125" style="88" bestFit="1" customWidth="1"/>
    <col min="4356" max="4356" width="12.140625" style="88" bestFit="1" customWidth="1"/>
    <col min="4357" max="4358" width="6.85546875" style="88" bestFit="1" customWidth="1"/>
    <col min="4359" max="4359" width="2" style="88" customWidth="1"/>
    <col min="4360" max="4360" width="10.42578125" style="88" customWidth="1"/>
    <col min="4361" max="4361" width="9.5703125" style="88" bestFit="1" customWidth="1"/>
    <col min="4362" max="4365" width="9.42578125" style="88" customWidth="1"/>
    <col min="4366" max="4371" width="9.85546875" style="88" customWidth="1"/>
    <col min="4372" max="4609" width="9.140625" style="88"/>
    <col min="4610" max="4610" width="61.85546875" style="88" customWidth="1"/>
    <col min="4611" max="4611" width="8.42578125" style="88" bestFit="1" customWidth="1"/>
    <col min="4612" max="4612" width="12.140625" style="88" bestFit="1" customWidth="1"/>
    <col min="4613" max="4614" width="6.85546875" style="88" bestFit="1" customWidth="1"/>
    <col min="4615" max="4615" width="2" style="88" customWidth="1"/>
    <col min="4616" max="4616" width="10.42578125" style="88" customWidth="1"/>
    <col min="4617" max="4617" width="9.5703125" style="88" bestFit="1" customWidth="1"/>
    <col min="4618" max="4621" width="9.42578125" style="88" customWidth="1"/>
    <col min="4622" max="4627" width="9.85546875" style="88" customWidth="1"/>
    <col min="4628" max="4865" width="9.140625" style="88"/>
    <col min="4866" max="4866" width="61.85546875" style="88" customWidth="1"/>
    <col min="4867" max="4867" width="8.42578125" style="88" bestFit="1" customWidth="1"/>
    <col min="4868" max="4868" width="12.140625" style="88" bestFit="1" customWidth="1"/>
    <col min="4869" max="4870" width="6.85546875" style="88" bestFit="1" customWidth="1"/>
    <col min="4871" max="4871" width="2" style="88" customWidth="1"/>
    <col min="4872" max="4872" width="10.42578125" style="88" customWidth="1"/>
    <col min="4873" max="4873" width="9.5703125" style="88" bestFit="1" customWidth="1"/>
    <col min="4874" max="4877" width="9.42578125" style="88" customWidth="1"/>
    <col min="4878" max="4883" width="9.85546875" style="88" customWidth="1"/>
    <col min="4884" max="5121" width="9.140625" style="88"/>
    <col min="5122" max="5122" width="61.85546875" style="88" customWidth="1"/>
    <col min="5123" max="5123" width="8.42578125" style="88" bestFit="1" customWidth="1"/>
    <col min="5124" max="5124" width="12.140625" style="88" bestFit="1" customWidth="1"/>
    <col min="5125" max="5126" width="6.85546875" style="88" bestFit="1" customWidth="1"/>
    <col min="5127" max="5127" width="2" style="88" customWidth="1"/>
    <col min="5128" max="5128" width="10.42578125" style="88" customWidth="1"/>
    <col min="5129" max="5129" width="9.5703125" style="88" bestFit="1" customWidth="1"/>
    <col min="5130" max="5133" width="9.42578125" style="88" customWidth="1"/>
    <col min="5134" max="5139" width="9.85546875" style="88" customWidth="1"/>
    <col min="5140" max="5377" width="9.140625" style="88"/>
    <col min="5378" max="5378" width="61.85546875" style="88" customWidth="1"/>
    <col min="5379" max="5379" width="8.42578125" style="88" bestFit="1" customWidth="1"/>
    <col min="5380" max="5380" width="12.140625" style="88" bestFit="1" customWidth="1"/>
    <col min="5381" max="5382" width="6.85546875" style="88" bestFit="1" customWidth="1"/>
    <col min="5383" max="5383" width="2" style="88" customWidth="1"/>
    <col min="5384" max="5384" width="10.42578125" style="88" customWidth="1"/>
    <col min="5385" max="5385" width="9.5703125" style="88" bestFit="1" customWidth="1"/>
    <col min="5386" max="5389" width="9.42578125" style="88" customWidth="1"/>
    <col min="5390" max="5395" width="9.85546875" style="88" customWidth="1"/>
    <col min="5396" max="5633" width="9.140625" style="88"/>
    <col min="5634" max="5634" width="61.85546875" style="88" customWidth="1"/>
    <col min="5635" max="5635" width="8.42578125" style="88" bestFit="1" customWidth="1"/>
    <col min="5636" max="5636" width="12.140625" style="88" bestFit="1" customWidth="1"/>
    <col min="5637" max="5638" width="6.85546875" style="88" bestFit="1" customWidth="1"/>
    <col min="5639" max="5639" width="2" style="88" customWidth="1"/>
    <col min="5640" max="5640" width="10.42578125" style="88" customWidth="1"/>
    <col min="5641" max="5641" width="9.5703125" style="88" bestFit="1" customWidth="1"/>
    <col min="5642" max="5645" width="9.42578125" style="88" customWidth="1"/>
    <col min="5646" max="5651" width="9.85546875" style="88" customWidth="1"/>
    <col min="5652" max="5889" width="9.140625" style="88"/>
    <col min="5890" max="5890" width="61.85546875" style="88" customWidth="1"/>
    <col min="5891" max="5891" width="8.42578125" style="88" bestFit="1" customWidth="1"/>
    <col min="5892" max="5892" width="12.140625" style="88" bestFit="1" customWidth="1"/>
    <col min="5893" max="5894" width="6.85546875" style="88" bestFit="1" customWidth="1"/>
    <col min="5895" max="5895" width="2" style="88" customWidth="1"/>
    <col min="5896" max="5896" width="10.42578125" style="88" customWidth="1"/>
    <col min="5897" max="5897" width="9.5703125" style="88" bestFit="1" customWidth="1"/>
    <col min="5898" max="5901" width="9.42578125" style="88" customWidth="1"/>
    <col min="5902" max="5907" width="9.85546875" style="88" customWidth="1"/>
    <col min="5908" max="6145" width="9.140625" style="88"/>
    <col min="6146" max="6146" width="61.85546875" style="88" customWidth="1"/>
    <col min="6147" max="6147" width="8.42578125" style="88" bestFit="1" customWidth="1"/>
    <col min="6148" max="6148" width="12.140625" style="88" bestFit="1" customWidth="1"/>
    <col min="6149" max="6150" width="6.85546875" style="88" bestFit="1" customWidth="1"/>
    <col min="6151" max="6151" width="2" style="88" customWidth="1"/>
    <col min="6152" max="6152" width="10.42578125" style="88" customWidth="1"/>
    <col min="6153" max="6153" width="9.5703125" style="88" bestFit="1" customWidth="1"/>
    <col min="6154" max="6157" width="9.42578125" style="88" customWidth="1"/>
    <col min="6158" max="6163" width="9.85546875" style="88" customWidth="1"/>
    <col min="6164" max="6401" width="9.140625" style="88"/>
    <col min="6402" max="6402" width="61.85546875" style="88" customWidth="1"/>
    <col min="6403" max="6403" width="8.42578125" style="88" bestFit="1" customWidth="1"/>
    <col min="6404" max="6404" width="12.140625" style="88" bestFit="1" customWidth="1"/>
    <col min="6405" max="6406" width="6.85546875" style="88" bestFit="1" customWidth="1"/>
    <col min="6407" max="6407" width="2" style="88" customWidth="1"/>
    <col min="6408" max="6408" width="10.42578125" style="88" customWidth="1"/>
    <col min="6409" max="6409" width="9.5703125" style="88" bestFit="1" customWidth="1"/>
    <col min="6410" max="6413" width="9.42578125" style="88" customWidth="1"/>
    <col min="6414" max="6419" width="9.85546875" style="88" customWidth="1"/>
    <col min="6420" max="6657" width="9.140625" style="88"/>
    <col min="6658" max="6658" width="61.85546875" style="88" customWidth="1"/>
    <col min="6659" max="6659" width="8.42578125" style="88" bestFit="1" customWidth="1"/>
    <col min="6660" max="6660" width="12.140625" style="88" bestFit="1" customWidth="1"/>
    <col min="6661" max="6662" width="6.85546875" style="88" bestFit="1" customWidth="1"/>
    <col min="6663" max="6663" width="2" style="88" customWidth="1"/>
    <col min="6664" max="6664" width="10.42578125" style="88" customWidth="1"/>
    <col min="6665" max="6665" width="9.5703125" style="88" bestFit="1" customWidth="1"/>
    <col min="6666" max="6669" width="9.42578125" style="88" customWidth="1"/>
    <col min="6670" max="6675" width="9.85546875" style="88" customWidth="1"/>
    <col min="6676" max="6913" width="9.140625" style="88"/>
    <col min="6914" max="6914" width="61.85546875" style="88" customWidth="1"/>
    <col min="6915" max="6915" width="8.42578125" style="88" bestFit="1" customWidth="1"/>
    <col min="6916" max="6916" width="12.140625" style="88" bestFit="1" customWidth="1"/>
    <col min="6917" max="6918" width="6.85546875" style="88" bestFit="1" customWidth="1"/>
    <col min="6919" max="6919" width="2" style="88" customWidth="1"/>
    <col min="6920" max="6920" width="10.42578125" style="88" customWidth="1"/>
    <col min="6921" max="6921" width="9.5703125" style="88" bestFit="1" customWidth="1"/>
    <col min="6922" max="6925" width="9.42578125" style="88" customWidth="1"/>
    <col min="6926" max="6931" width="9.85546875" style="88" customWidth="1"/>
    <col min="6932" max="7169" width="9.140625" style="88"/>
    <col min="7170" max="7170" width="61.85546875" style="88" customWidth="1"/>
    <col min="7171" max="7171" width="8.42578125" style="88" bestFit="1" customWidth="1"/>
    <col min="7172" max="7172" width="12.140625" style="88" bestFit="1" customWidth="1"/>
    <col min="7173" max="7174" width="6.85546875" style="88" bestFit="1" customWidth="1"/>
    <col min="7175" max="7175" width="2" style="88" customWidth="1"/>
    <col min="7176" max="7176" width="10.42578125" style="88" customWidth="1"/>
    <col min="7177" max="7177" width="9.5703125" style="88" bestFit="1" customWidth="1"/>
    <col min="7178" max="7181" width="9.42578125" style="88" customWidth="1"/>
    <col min="7182" max="7187" width="9.85546875" style="88" customWidth="1"/>
    <col min="7188" max="7425" width="9.140625" style="88"/>
    <col min="7426" max="7426" width="61.85546875" style="88" customWidth="1"/>
    <col min="7427" max="7427" width="8.42578125" style="88" bestFit="1" customWidth="1"/>
    <col min="7428" max="7428" width="12.140625" style="88" bestFit="1" customWidth="1"/>
    <col min="7429" max="7430" width="6.85546875" style="88" bestFit="1" customWidth="1"/>
    <col min="7431" max="7431" width="2" style="88" customWidth="1"/>
    <col min="7432" max="7432" width="10.42578125" style="88" customWidth="1"/>
    <col min="7433" max="7433" width="9.5703125" style="88" bestFit="1" customWidth="1"/>
    <col min="7434" max="7437" width="9.42578125" style="88" customWidth="1"/>
    <col min="7438" max="7443" width="9.85546875" style="88" customWidth="1"/>
    <col min="7444" max="7681" width="9.140625" style="88"/>
    <col min="7682" max="7682" width="61.85546875" style="88" customWidth="1"/>
    <col min="7683" max="7683" width="8.42578125" style="88" bestFit="1" customWidth="1"/>
    <col min="7684" max="7684" width="12.140625" style="88" bestFit="1" customWidth="1"/>
    <col min="7685" max="7686" width="6.85546875" style="88" bestFit="1" customWidth="1"/>
    <col min="7687" max="7687" width="2" style="88" customWidth="1"/>
    <col min="7688" max="7688" width="10.42578125" style="88" customWidth="1"/>
    <col min="7689" max="7689" width="9.5703125" style="88" bestFit="1" customWidth="1"/>
    <col min="7690" max="7693" width="9.42578125" style="88" customWidth="1"/>
    <col min="7694" max="7699" width="9.85546875" style="88" customWidth="1"/>
    <col min="7700" max="7937" width="9.140625" style="88"/>
    <col min="7938" max="7938" width="61.85546875" style="88" customWidth="1"/>
    <col min="7939" max="7939" width="8.42578125" style="88" bestFit="1" customWidth="1"/>
    <col min="7940" max="7940" width="12.140625" style="88" bestFit="1" customWidth="1"/>
    <col min="7941" max="7942" width="6.85546875" style="88" bestFit="1" customWidth="1"/>
    <col min="7943" max="7943" width="2" style="88" customWidth="1"/>
    <col min="7944" max="7944" width="10.42578125" style="88" customWidth="1"/>
    <col min="7945" max="7945" width="9.5703125" style="88" bestFit="1" customWidth="1"/>
    <col min="7946" max="7949" width="9.42578125" style="88" customWidth="1"/>
    <col min="7950" max="7955" width="9.85546875" style="88" customWidth="1"/>
    <col min="7956" max="8193" width="9.140625" style="88"/>
    <col min="8194" max="8194" width="61.85546875" style="88" customWidth="1"/>
    <col min="8195" max="8195" width="8.42578125" style="88" bestFit="1" customWidth="1"/>
    <col min="8196" max="8196" width="12.140625" style="88" bestFit="1" customWidth="1"/>
    <col min="8197" max="8198" width="6.85546875" style="88" bestFit="1" customWidth="1"/>
    <col min="8199" max="8199" width="2" style="88" customWidth="1"/>
    <col min="8200" max="8200" width="10.42578125" style="88" customWidth="1"/>
    <col min="8201" max="8201" width="9.5703125" style="88" bestFit="1" customWidth="1"/>
    <col min="8202" max="8205" width="9.42578125" style="88" customWidth="1"/>
    <col min="8206" max="8211" width="9.85546875" style="88" customWidth="1"/>
    <col min="8212" max="8449" width="9.140625" style="88"/>
    <col min="8450" max="8450" width="61.85546875" style="88" customWidth="1"/>
    <col min="8451" max="8451" width="8.42578125" style="88" bestFit="1" customWidth="1"/>
    <col min="8452" max="8452" width="12.140625" style="88" bestFit="1" customWidth="1"/>
    <col min="8453" max="8454" width="6.85546875" style="88" bestFit="1" customWidth="1"/>
    <col min="8455" max="8455" width="2" style="88" customWidth="1"/>
    <col min="8456" max="8456" width="10.42578125" style="88" customWidth="1"/>
    <col min="8457" max="8457" width="9.5703125" style="88" bestFit="1" customWidth="1"/>
    <col min="8458" max="8461" width="9.42578125" style="88" customWidth="1"/>
    <col min="8462" max="8467" width="9.85546875" style="88" customWidth="1"/>
    <col min="8468" max="8705" width="9.140625" style="88"/>
    <col min="8706" max="8706" width="61.85546875" style="88" customWidth="1"/>
    <col min="8707" max="8707" width="8.42578125" style="88" bestFit="1" customWidth="1"/>
    <col min="8708" max="8708" width="12.140625" style="88" bestFit="1" customWidth="1"/>
    <col min="8709" max="8710" width="6.85546875" style="88" bestFit="1" customWidth="1"/>
    <col min="8711" max="8711" width="2" style="88" customWidth="1"/>
    <col min="8712" max="8712" width="10.42578125" style="88" customWidth="1"/>
    <col min="8713" max="8713" width="9.5703125" style="88" bestFit="1" customWidth="1"/>
    <col min="8714" max="8717" width="9.42578125" style="88" customWidth="1"/>
    <col min="8718" max="8723" width="9.85546875" style="88" customWidth="1"/>
    <col min="8724" max="8961" width="9.140625" style="88"/>
    <col min="8962" max="8962" width="61.85546875" style="88" customWidth="1"/>
    <col min="8963" max="8963" width="8.42578125" style="88" bestFit="1" customWidth="1"/>
    <col min="8964" max="8964" width="12.140625" style="88" bestFit="1" customWidth="1"/>
    <col min="8965" max="8966" width="6.85546875" style="88" bestFit="1" customWidth="1"/>
    <col min="8967" max="8967" width="2" style="88" customWidth="1"/>
    <col min="8968" max="8968" width="10.42578125" style="88" customWidth="1"/>
    <col min="8969" max="8969" width="9.5703125" style="88" bestFit="1" customWidth="1"/>
    <col min="8970" max="8973" width="9.42578125" style="88" customWidth="1"/>
    <col min="8974" max="8979" width="9.85546875" style="88" customWidth="1"/>
    <col min="8980" max="9217" width="9.140625" style="88"/>
    <col min="9218" max="9218" width="61.85546875" style="88" customWidth="1"/>
    <col min="9219" max="9219" width="8.42578125" style="88" bestFit="1" customWidth="1"/>
    <col min="9220" max="9220" width="12.140625" style="88" bestFit="1" customWidth="1"/>
    <col min="9221" max="9222" width="6.85546875" style="88" bestFit="1" customWidth="1"/>
    <col min="9223" max="9223" width="2" style="88" customWidth="1"/>
    <col min="9224" max="9224" width="10.42578125" style="88" customWidth="1"/>
    <col min="9225" max="9225" width="9.5703125" style="88" bestFit="1" customWidth="1"/>
    <col min="9226" max="9229" width="9.42578125" style="88" customWidth="1"/>
    <col min="9230" max="9235" width="9.85546875" style="88" customWidth="1"/>
    <col min="9236" max="9473" width="9.140625" style="88"/>
    <col min="9474" max="9474" width="61.85546875" style="88" customWidth="1"/>
    <col min="9475" max="9475" width="8.42578125" style="88" bestFit="1" customWidth="1"/>
    <col min="9476" max="9476" width="12.140625" style="88" bestFit="1" customWidth="1"/>
    <col min="9477" max="9478" width="6.85546875" style="88" bestFit="1" customWidth="1"/>
    <col min="9479" max="9479" width="2" style="88" customWidth="1"/>
    <col min="9480" max="9480" width="10.42578125" style="88" customWidth="1"/>
    <col min="9481" max="9481" width="9.5703125" style="88" bestFit="1" customWidth="1"/>
    <col min="9482" max="9485" width="9.42578125" style="88" customWidth="1"/>
    <col min="9486" max="9491" width="9.85546875" style="88" customWidth="1"/>
    <col min="9492" max="9729" width="9.140625" style="88"/>
    <col min="9730" max="9730" width="61.85546875" style="88" customWidth="1"/>
    <col min="9731" max="9731" width="8.42578125" style="88" bestFit="1" customWidth="1"/>
    <col min="9732" max="9732" width="12.140625" style="88" bestFit="1" customWidth="1"/>
    <col min="9733" max="9734" width="6.85546875" style="88" bestFit="1" customWidth="1"/>
    <col min="9735" max="9735" width="2" style="88" customWidth="1"/>
    <col min="9736" max="9736" width="10.42578125" style="88" customWidth="1"/>
    <col min="9737" max="9737" width="9.5703125" style="88" bestFit="1" customWidth="1"/>
    <col min="9738" max="9741" width="9.42578125" style="88" customWidth="1"/>
    <col min="9742" max="9747" width="9.85546875" style="88" customWidth="1"/>
    <col min="9748" max="9985" width="9.140625" style="88"/>
    <col min="9986" max="9986" width="61.85546875" style="88" customWidth="1"/>
    <col min="9987" max="9987" width="8.42578125" style="88" bestFit="1" customWidth="1"/>
    <col min="9988" max="9988" width="12.140625" style="88" bestFit="1" customWidth="1"/>
    <col min="9989" max="9990" width="6.85546875" style="88" bestFit="1" customWidth="1"/>
    <col min="9991" max="9991" width="2" style="88" customWidth="1"/>
    <col min="9992" max="9992" width="10.42578125" style="88" customWidth="1"/>
    <col min="9993" max="9993" width="9.5703125" style="88" bestFit="1" customWidth="1"/>
    <col min="9994" max="9997" width="9.42578125" style="88" customWidth="1"/>
    <col min="9998" max="10003" width="9.85546875" style="88" customWidth="1"/>
    <col min="10004" max="10241" width="9.140625" style="88"/>
    <col min="10242" max="10242" width="61.85546875" style="88" customWidth="1"/>
    <col min="10243" max="10243" width="8.42578125" style="88" bestFit="1" customWidth="1"/>
    <col min="10244" max="10244" width="12.140625" style="88" bestFit="1" customWidth="1"/>
    <col min="10245" max="10246" width="6.85546875" style="88" bestFit="1" customWidth="1"/>
    <col min="10247" max="10247" width="2" style="88" customWidth="1"/>
    <col min="10248" max="10248" width="10.42578125" style="88" customWidth="1"/>
    <col min="10249" max="10249" width="9.5703125" style="88" bestFit="1" customWidth="1"/>
    <col min="10250" max="10253" width="9.42578125" style="88" customWidth="1"/>
    <col min="10254" max="10259" width="9.85546875" style="88" customWidth="1"/>
    <col min="10260" max="10497" width="9.140625" style="88"/>
    <col min="10498" max="10498" width="61.85546875" style="88" customWidth="1"/>
    <col min="10499" max="10499" width="8.42578125" style="88" bestFit="1" customWidth="1"/>
    <col min="10500" max="10500" width="12.140625" style="88" bestFit="1" customWidth="1"/>
    <col min="10501" max="10502" width="6.85546875" style="88" bestFit="1" customWidth="1"/>
    <col min="10503" max="10503" width="2" style="88" customWidth="1"/>
    <col min="10504" max="10504" width="10.42578125" style="88" customWidth="1"/>
    <col min="10505" max="10505" width="9.5703125" style="88" bestFit="1" customWidth="1"/>
    <col min="10506" max="10509" width="9.42578125" style="88" customWidth="1"/>
    <col min="10510" max="10515" width="9.85546875" style="88" customWidth="1"/>
    <col min="10516" max="10753" width="9.140625" style="88"/>
    <col min="10754" max="10754" width="61.85546875" style="88" customWidth="1"/>
    <col min="10755" max="10755" width="8.42578125" style="88" bestFit="1" customWidth="1"/>
    <col min="10756" max="10756" width="12.140625" style="88" bestFit="1" customWidth="1"/>
    <col min="10757" max="10758" width="6.85546875" style="88" bestFit="1" customWidth="1"/>
    <col min="10759" max="10759" width="2" style="88" customWidth="1"/>
    <col min="10760" max="10760" width="10.42578125" style="88" customWidth="1"/>
    <col min="10761" max="10761" width="9.5703125" style="88" bestFit="1" customWidth="1"/>
    <col min="10762" max="10765" width="9.42578125" style="88" customWidth="1"/>
    <col min="10766" max="10771" width="9.85546875" style="88" customWidth="1"/>
    <col min="10772" max="11009" width="9.140625" style="88"/>
    <col min="11010" max="11010" width="61.85546875" style="88" customWidth="1"/>
    <col min="11011" max="11011" width="8.42578125" style="88" bestFit="1" customWidth="1"/>
    <col min="11012" max="11012" width="12.140625" style="88" bestFit="1" customWidth="1"/>
    <col min="11013" max="11014" width="6.85546875" style="88" bestFit="1" customWidth="1"/>
    <col min="11015" max="11015" width="2" style="88" customWidth="1"/>
    <col min="11016" max="11016" width="10.42578125" style="88" customWidth="1"/>
    <col min="11017" max="11017" width="9.5703125" style="88" bestFit="1" customWidth="1"/>
    <col min="11018" max="11021" width="9.42578125" style="88" customWidth="1"/>
    <col min="11022" max="11027" width="9.85546875" style="88" customWidth="1"/>
    <col min="11028" max="11265" width="9.140625" style="88"/>
    <col min="11266" max="11266" width="61.85546875" style="88" customWidth="1"/>
    <col min="11267" max="11267" width="8.42578125" style="88" bestFit="1" customWidth="1"/>
    <col min="11268" max="11268" width="12.140625" style="88" bestFit="1" customWidth="1"/>
    <col min="11269" max="11270" width="6.85546875" style="88" bestFit="1" customWidth="1"/>
    <col min="11271" max="11271" width="2" style="88" customWidth="1"/>
    <col min="11272" max="11272" width="10.42578125" style="88" customWidth="1"/>
    <col min="11273" max="11273" width="9.5703125" style="88" bestFit="1" customWidth="1"/>
    <col min="11274" max="11277" width="9.42578125" style="88" customWidth="1"/>
    <col min="11278" max="11283" width="9.85546875" style="88" customWidth="1"/>
    <col min="11284" max="11521" width="9.140625" style="88"/>
    <col min="11522" max="11522" width="61.85546875" style="88" customWidth="1"/>
    <col min="11523" max="11523" width="8.42578125" style="88" bestFit="1" customWidth="1"/>
    <col min="11524" max="11524" width="12.140625" style="88" bestFit="1" customWidth="1"/>
    <col min="11525" max="11526" width="6.85546875" style="88" bestFit="1" customWidth="1"/>
    <col min="11527" max="11527" width="2" style="88" customWidth="1"/>
    <col min="11528" max="11528" width="10.42578125" style="88" customWidth="1"/>
    <col min="11529" max="11529" width="9.5703125" style="88" bestFit="1" customWidth="1"/>
    <col min="11530" max="11533" width="9.42578125" style="88" customWidth="1"/>
    <col min="11534" max="11539" width="9.85546875" style="88" customWidth="1"/>
    <col min="11540" max="11777" width="9.140625" style="88"/>
    <col min="11778" max="11778" width="61.85546875" style="88" customWidth="1"/>
    <col min="11779" max="11779" width="8.42578125" style="88" bestFit="1" customWidth="1"/>
    <col min="11780" max="11780" width="12.140625" style="88" bestFit="1" customWidth="1"/>
    <col min="11781" max="11782" width="6.85546875" style="88" bestFit="1" customWidth="1"/>
    <col min="11783" max="11783" width="2" style="88" customWidth="1"/>
    <col min="11784" max="11784" width="10.42578125" style="88" customWidth="1"/>
    <col min="11785" max="11785" width="9.5703125" style="88" bestFit="1" customWidth="1"/>
    <col min="11786" max="11789" width="9.42578125" style="88" customWidth="1"/>
    <col min="11790" max="11795" width="9.85546875" style="88" customWidth="1"/>
    <col min="11796" max="12033" width="9.140625" style="88"/>
    <col min="12034" max="12034" width="61.85546875" style="88" customWidth="1"/>
    <col min="12035" max="12035" width="8.42578125" style="88" bestFit="1" customWidth="1"/>
    <col min="12036" max="12036" width="12.140625" style="88" bestFit="1" customWidth="1"/>
    <col min="12037" max="12038" width="6.85546875" style="88" bestFit="1" customWidth="1"/>
    <col min="12039" max="12039" width="2" style="88" customWidth="1"/>
    <col min="12040" max="12040" width="10.42578125" style="88" customWidth="1"/>
    <col min="12041" max="12041" width="9.5703125" style="88" bestFit="1" customWidth="1"/>
    <col min="12042" max="12045" width="9.42578125" style="88" customWidth="1"/>
    <col min="12046" max="12051" width="9.85546875" style="88" customWidth="1"/>
    <col min="12052" max="12289" width="9.140625" style="88"/>
    <col min="12290" max="12290" width="61.85546875" style="88" customWidth="1"/>
    <col min="12291" max="12291" width="8.42578125" style="88" bestFit="1" customWidth="1"/>
    <col min="12292" max="12292" width="12.140625" style="88" bestFit="1" customWidth="1"/>
    <col min="12293" max="12294" width="6.85546875" style="88" bestFit="1" customWidth="1"/>
    <col min="12295" max="12295" width="2" style="88" customWidth="1"/>
    <col min="12296" max="12296" width="10.42578125" style="88" customWidth="1"/>
    <col min="12297" max="12297" width="9.5703125" style="88" bestFit="1" customWidth="1"/>
    <col min="12298" max="12301" width="9.42578125" style="88" customWidth="1"/>
    <col min="12302" max="12307" width="9.85546875" style="88" customWidth="1"/>
    <col min="12308" max="12545" width="9.140625" style="88"/>
    <col min="12546" max="12546" width="61.85546875" style="88" customWidth="1"/>
    <col min="12547" max="12547" width="8.42578125" style="88" bestFit="1" customWidth="1"/>
    <col min="12548" max="12548" width="12.140625" style="88" bestFit="1" customWidth="1"/>
    <col min="12549" max="12550" width="6.85546875" style="88" bestFit="1" customWidth="1"/>
    <col min="12551" max="12551" width="2" style="88" customWidth="1"/>
    <col min="12552" max="12552" width="10.42578125" style="88" customWidth="1"/>
    <col min="12553" max="12553" width="9.5703125" style="88" bestFit="1" customWidth="1"/>
    <col min="12554" max="12557" width="9.42578125" style="88" customWidth="1"/>
    <col min="12558" max="12563" width="9.85546875" style="88" customWidth="1"/>
    <col min="12564" max="12801" width="9.140625" style="88"/>
    <col min="12802" max="12802" width="61.85546875" style="88" customWidth="1"/>
    <col min="12803" max="12803" width="8.42578125" style="88" bestFit="1" customWidth="1"/>
    <col min="12804" max="12804" width="12.140625" style="88" bestFit="1" customWidth="1"/>
    <col min="12805" max="12806" width="6.85546875" style="88" bestFit="1" customWidth="1"/>
    <col min="12807" max="12807" width="2" style="88" customWidth="1"/>
    <col min="12808" max="12808" width="10.42578125" style="88" customWidth="1"/>
    <col min="12809" max="12809" width="9.5703125" style="88" bestFit="1" customWidth="1"/>
    <col min="12810" max="12813" width="9.42578125" style="88" customWidth="1"/>
    <col min="12814" max="12819" width="9.85546875" style="88" customWidth="1"/>
    <col min="12820" max="13057" width="9.140625" style="88"/>
    <col min="13058" max="13058" width="61.85546875" style="88" customWidth="1"/>
    <col min="13059" max="13059" width="8.42578125" style="88" bestFit="1" customWidth="1"/>
    <col min="13060" max="13060" width="12.140625" style="88" bestFit="1" customWidth="1"/>
    <col min="13061" max="13062" width="6.85546875" style="88" bestFit="1" customWidth="1"/>
    <col min="13063" max="13063" width="2" style="88" customWidth="1"/>
    <col min="13064" max="13064" width="10.42578125" style="88" customWidth="1"/>
    <col min="13065" max="13065" width="9.5703125" style="88" bestFit="1" customWidth="1"/>
    <col min="13066" max="13069" width="9.42578125" style="88" customWidth="1"/>
    <col min="13070" max="13075" width="9.85546875" style="88" customWidth="1"/>
    <col min="13076" max="13313" width="9.140625" style="88"/>
    <col min="13314" max="13314" width="61.85546875" style="88" customWidth="1"/>
    <col min="13315" max="13315" width="8.42578125" style="88" bestFit="1" customWidth="1"/>
    <col min="13316" max="13316" width="12.140625" style="88" bestFit="1" customWidth="1"/>
    <col min="13317" max="13318" width="6.85546875" style="88" bestFit="1" customWidth="1"/>
    <col min="13319" max="13319" width="2" style="88" customWidth="1"/>
    <col min="13320" max="13320" width="10.42578125" style="88" customWidth="1"/>
    <col min="13321" max="13321" width="9.5703125" style="88" bestFit="1" customWidth="1"/>
    <col min="13322" max="13325" width="9.42578125" style="88" customWidth="1"/>
    <col min="13326" max="13331" width="9.85546875" style="88" customWidth="1"/>
    <col min="13332" max="13569" width="9.140625" style="88"/>
    <col min="13570" max="13570" width="61.85546875" style="88" customWidth="1"/>
    <col min="13571" max="13571" width="8.42578125" style="88" bestFit="1" customWidth="1"/>
    <col min="13572" max="13572" width="12.140625" style="88" bestFit="1" customWidth="1"/>
    <col min="13573" max="13574" width="6.85546875" style="88" bestFit="1" customWidth="1"/>
    <col min="13575" max="13575" width="2" style="88" customWidth="1"/>
    <col min="13576" max="13576" width="10.42578125" style="88" customWidth="1"/>
    <col min="13577" max="13577" width="9.5703125" style="88" bestFit="1" customWidth="1"/>
    <col min="13578" max="13581" width="9.42578125" style="88" customWidth="1"/>
    <col min="13582" max="13587" width="9.85546875" style="88" customWidth="1"/>
    <col min="13588" max="13825" width="9.140625" style="88"/>
    <col min="13826" max="13826" width="61.85546875" style="88" customWidth="1"/>
    <col min="13827" max="13827" width="8.42578125" style="88" bestFit="1" customWidth="1"/>
    <col min="13828" max="13828" width="12.140625" style="88" bestFit="1" customWidth="1"/>
    <col min="13829" max="13830" width="6.85546875" style="88" bestFit="1" customWidth="1"/>
    <col min="13831" max="13831" width="2" style="88" customWidth="1"/>
    <col min="13832" max="13832" width="10.42578125" style="88" customWidth="1"/>
    <col min="13833" max="13833" width="9.5703125" style="88" bestFit="1" customWidth="1"/>
    <col min="13834" max="13837" width="9.42578125" style="88" customWidth="1"/>
    <col min="13838" max="13843" width="9.85546875" style="88" customWidth="1"/>
    <col min="13844" max="14081" width="9.140625" style="88"/>
    <col min="14082" max="14082" width="61.85546875" style="88" customWidth="1"/>
    <col min="14083" max="14083" width="8.42578125" style="88" bestFit="1" customWidth="1"/>
    <col min="14084" max="14084" width="12.140625" style="88" bestFit="1" customWidth="1"/>
    <col min="14085" max="14086" width="6.85546875" style="88" bestFit="1" customWidth="1"/>
    <col min="14087" max="14087" width="2" style="88" customWidth="1"/>
    <col min="14088" max="14088" width="10.42578125" style="88" customWidth="1"/>
    <col min="14089" max="14089" width="9.5703125" style="88" bestFit="1" customWidth="1"/>
    <col min="14090" max="14093" width="9.42578125" style="88" customWidth="1"/>
    <col min="14094" max="14099" width="9.85546875" style="88" customWidth="1"/>
    <col min="14100" max="14337" width="9.140625" style="88"/>
    <col min="14338" max="14338" width="61.85546875" style="88" customWidth="1"/>
    <col min="14339" max="14339" width="8.42578125" style="88" bestFit="1" customWidth="1"/>
    <col min="14340" max="14340" width="12.140625" style="88" bestFit="1" customWidth="1"/>
    <col min="14341" max="14342" width="6.85546875" style="88" bestFit="1" customWidth="1"/>
    <col min="14343" max="14343" width="2" style="88" customWidth="1"/>
    <col min="14344" max="14344" width="10.42578125" style="88" customWidth="1"/>
    <col min="14345" max="14345" width="9.5703125" style="88" bestFit="1" customWidth="1"/>
    <col min="14346" max="14349" width="9.42578125" style="88" customWidth="1"/>
    <col min="14350" max="14355" width="9.85546875" style="88" customWidth="1"/>
    <col min="14356" max="14593" width="9.140625" style="88"/>
    <col min="14594" max="14594" width="61.85546875" style="88" customWidth="1"/>
    <col min="14595" max="14595" width="8.42578125" style="88" bestFit="1" customWidth="1"/>
    <col min="14596" max="14596" width="12.140625" style="88" bestFit="1" customWidth="1"/>
    <col min="14597" max="14598" width="6.85546875" style="88" bestFit="1" customWidth="1"/>
    <col min="14599" max="14599" width="2" style="88" customWidth="1"/>
    <col min="14600" max="14600" width="10.42578125" style="88" customWidth="1"/>
    <col min="14601" max="14601" width="9.5703125" style="88" bestFit="1" customWidth="1"/>
    <col min="14602" max="14605" width="9.42578125" style="88" customWidth="1"/>
    <col min="14606" max="14611" width="9.85546875" style="88" customWidth="1"/>
    <col min="14612" max="14849" width="9.140625" style="88"/>
    <col min="14850" max="14850" width="61.85546875" style="88" customWidth="1"/>
    <col min="14851" max="14851" width="8.42578125" style="88" bestFit="1" customWidth="1"/>
    <col min="14852" max="14852" width="12.140625" style="88" bestFit="1" customWidth="1"/>
    <col min="14853" max="14854" width="6.85546875" style="88" bestFit="1" customWidth="1"/>
    <col min="14855" max="14855" width="2" style="88" customWidth="1"/>
    <col min="14856" max="14856" width="10.42578125" style="88" customWidth="1"/>
    <col min="14857" max="14857" width="9.5703125" style="88" bestFit="1" customWidth="1"/>
    <col min="14858" max="14861" width="9.42578125" style="88" customWidth="1"/>
    <col min="14862" max="14867" width="9.85546875" style="88" customWidth="1"/>
    <col min="14868" max="15105" width="9.140625" style="88"/>
    <col min="15106" max="15106" width="61.85546875" style="88" customWidth="1"/>
    <col min="15107" max="15107" width="8.42578125" style="88" bestFit="1" customWidth="1"/>
    <col min="15108" max="15108" width="12.140625" style="88" bestFit="1" customWidth="1"/>
    <col min="15109" max="15110" width="6.85546875" style="88" bestFit="1" customWidth="1"/>
    <col min="15111" max="15111" width="2" style="88" customWidth="1"/>
    <col min="15112" max="15112" width="10.42578125" style="88" customWidth="1"/>
    <col min="15113" max="15113" width="9.5703125" style="88" bestFit="1" customWidth="1"/>
    <col min="15114" max="15117" width="9.42578125" style="88" customWidth="1"/>
    <col min="15118" max="15123" width="9.85546875" style="88" customWidth="1"/>
    <col min="15124" max="15361" width="9.140625" style="88"/>
    <col min="15362" max="15362" width="61.85546875" style="88" customWidth="1"/>
    <col min="15363" max="15363" width="8.42578125" style="88" bestFit="1" customWidth="1"/>
    <col min="15364" max="15364" width="12.140625" style="88" bestFit="1" customWidth="1"/>
    <col min="15365" max="15366" width="6.85546875" style="88" bestFit="1" customWidth="1"/>
    <col min="15367" max="15367" width="2" style="88" customWidth="1"/>
    <col min="15368" max="15368" width="10.42578125" style="88" customWidth="1"/>
    <col min="15369" max="15369" width="9.5703125" style="88" bestFit="1" customWidth="1"/>
    <col min="15370" max="15373" width="9.42578125" style="88" customWidth="1"/>
    <col min="15374" max="15379" width="9.85546875" style="88" customWidth="1"/>
    <col min="15380" max="15617" width="9.140625" style="88"/>
    <col min="15618" max="15618" width="61.85546875" style="88" customWidth="1"/>
    <col min="15619" max="15619" width="8.42578125" style="88" bestFit="1" customWidth="1"/>
    <col min="15620" max="15620" width="12.140625" style="88" bestFit="1" customWidth="1"/>
    <col min="15621" max="15622" width="6.85546875" style="88" bestFit="1" customWidth="1"/>
    <col min="15623" max="15623" width="2" style="88" customWidth="1"/>
    <col min="15624" max="15624" width="10.42578125" style="88" customWidth="1"/>
    <col min="15625" max="15625" width="9.5703125" style="88" bestFit="1" customWidth="1"/>
    <col min="15626" max="15629" width="9.42578125" style="88" customWidth="1"/>
    <col min="15630" max="15635" width="9.85546875" style="88" customWidth="1"/>
    <col min="15636" max="15873" width="9.140625" style="88"/>
    <col min="15874" max="15874" width="61.85546875" style="88" customWidth="1"/>
    <col min="15875" max="15875" width="8.42578125" style="88" bestFit="1" customWidth="1"/>
    <col min="15876" max="15876" width="12.140625" style="88" bestFit="1" customWidth="1"/>
    <col min="15877" max="15878" width="6.85546875" style="88" bestFit="1" customWidth="1"/>
    <col min="15879" max="15879" width="2" style="88" customWidth="1"/>
    <col min="15880" max="15880" width="10.42578125" style="88" customWidth="1"/>
    <col min="15881" max="15881" width="9.5703125" style="88" bestFit="1" customWidth="1"/>
    <col min="15882" max="15885" width="9.42578125" style="88" customWidth="1"/>
    <col min="15886" max="15891" width="9.85546875" style="88" customWidth="1"/>
    <col min="15892" max="16129" width="9.140625" style="88"/>
    <col min="16130" max="16130" width="61.85546875" style="88" customWidth="1"/>
    <col min="16131" max="16131" width="8.42578125" style="88" bestFit="1" customWidth="1"/>
    <col min="16132" max="16132" width="12.140625" style="88" bestFit="1" customWidth="1"/>
    <col min="16133" max="16134" width="6.85546875" style="88" bestFit="1" customWidth="1"/>
    <col min="16135" max="16135" width="2" style="88" customWidth="1"/>
    <col min="16136" max="16136" width="10.42578125" style="88" customWidth="1"/>
    <col min="16137" max="16137" width="9.5703125" style="88" bestFit="1" customWidth="1"/>
    <col min="16138" max="16141" width="9.42578125" style="88" customWidth="1"/>
    <col min="16142" max="16147" width="9.85546875" style="88" customWidth="1"/>
    <col min="16148" max="16384" width="9.140625" style="88"/>
  </cols>
  <sheetData>
    <row r="1" spans="1:19" ht="15.75">
      <c r="A1" s="1323" t="s">
        <v>229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104"/>
      <c r="C2" s="104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08"/>
      <c r="C3" s="109" t="s">
        <v>87</v>
      </c>
      <c r="D3" s="172"/>
      <c r="E3" s="172"/>
      <c r="F3" s="173"/>
      <c r="G3" s="112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174" t="s">
        <v>88</v>
      </c>
      <c r="B4" s="114" t="s">
        <v>89</v>
      </c>
      <c r="C4" s="11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120" t="s">
        <v>94</v>
      </c>
      <c r="C5" s="121" t="s">
        <v>95</v>
      </c>
      <c r="D5" s="122" t="s">
        <v>96</v>
      </c>
      <c r="E5" s="122" t="s">
        <v>111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27" t="s">
        <v>99</v>
      </c>
      <c r="C6" s="128"/>
      <c r="D6" s="180"/>
      <c r="E6" s="180"/>
      <c r="F6" s="181"/>
      <c r="G6" s="130"/>
      <c r="H6" s="182"/>
      <c r="I6" s="182"/>
      <c r="J6" s="182"/>
      <c r="K6" s="182"/>
      <c r="L6" s="182"/>
      <c r="M6" s="182"/>
      <c r="N6" s="92"/>
      <c r="O6" s="92"/>
      <c r="P6" s="92"/>
      <c r="Q6" s="92"/>
      <c r="R6" s="92"/>
      <c r="S6" s="92"/>
    </row>
    <row r="7" spans="1:19">
      <c r="A7" s="92"/>
      <c r="B7" s="132"/>
      <c r="C7" s="128"/>
      <c r="D7" s="183"/>
      <c r="E7" s="183"/>
      <c r="F7" s="179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32" t="s">
        <v>230</v>
      </c>
      <c r="C8" s="557">
        <v>4.6666666666666662E-2</v>
      </c>
      <c r="D8" s="132" t="str">
        <f>Inputs!$D$82</f>
        <v>Support staff</v>
      </c>
      <c r="E8" s="183">
        <v>1</v>
      </c>
      <c r="F8" s="179">
        <f>E8*C8</f>
        <v>4.6666666666666662E-2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8" si="0">H8*$F8</f>
        <v>3.1939141436047871</v>
      </c>
      <c r="O8" s="137">
        <f t="shared" si="0"/>
        <v>3.256922179889608</v>
      </c>
      <c r="P8" s="137">
        <f t="shared" si="0"/>
        <v>3.3143705042864333</v>
      </c>
      <c r="Q8" s="137">
        <f t="shared" si="0"/>
        <v>3.3728321504004257</v>
      </c>
      <c r="R8" s="137">
        <f t="shared" si="0"/>
        <v>3.4323249920497201</v>
      </c>
      <c r="S8" s="137">
        <f t="shared" si="0"/>
        <v>3.4928672183258445</v>
      </c>
    </row>
    <row r="9" spans="1:19">
      <c r="A9" s="184"/>
      <c r="B9" s="259" t="s">
        <v>136</v>
      </c>
      <c r="C9" s="557"/>
      <c r="D9" s="183"/>
      <c r="E9" s="183"/>
      <c r="F9" s="179"/>
      <c r="G9" s="133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</row>
    <row r="10" spans="1:19">
      <c r="A10" s="184"/>
      <c r="B10" s="259" t="s">
        <v>166</v>
      </c>
      <c r="C10" s="557">
        <v>0.04</v>
      </c>
      <c r="D10" s="132" t="str">
        <f>Inputs!$D$82</f>
        <v>Support staff</v>
      </c>
      <c r="E10" s="183">
        <v>1</v>
      </c>
      <c r="F10" s="179">
        <f>E10*C10</f>
        <v>0.04</v>
      </c>
      <c r="G10" s="133"/>
      <c r="H10" s="137">
        <f>Inputs!L$82</f>
        <v>68.441017362959727</v>
      </c>
      <c r="I10" s="137">
        <f>Inputs!M$82</f>
        <v>69.791189569063036</v>
      </c>
      <c r="J10" s="137">
        <f>Inputs!N$82</f>
        <v>71.02222509185215</v>
      </c>
      <c r="K10" s="137">
        <f>Inputs!O$82</f>
        <v>72.274974651437702</v>
      </c>
      <c r="L10" s="137">
        <f>Inputs!P$82</f>
        <v>73.549821258208297</v>
      </c>
      <c r="M10" s="137">
        <f>Inputs!Q$82</f>
        <v>74.847154678410959</v>
      </c>
      <c r="N10" s="137">
        <f t="shared" ref="N10:S10" si="1">H10*$F10</f>
        <v>2.7376406945183893</v>
      </c>
      <c r="O10" s="137">
        <f t="shared" si="1"/>
        <v>2.7916475827625216</v>
      </c>
      <c r="P10" s="137">
        <f t="shared" si="1"/>
        <v>2.8408890036740861</v>
      </c>
      <c r="Q10" s="137">
        <f t="shared" si="1"/>
        <v>2.8909989860575083</v>
      </c>
      <c r="R10" s="137">
        <f t="shared" si="1"/>
        <v>2.9419928503283321</v>
      </c>
      <c r="S10" s="137">
        <f t="shared" si="1"/>
        <v>2.9938861871364386</v>
      </c>
    </row>
    <row r="11" spans="1:19">
      <c r="A11" s="184"/>
      <c r="B11" s="132"/>
      <c r="C11" s="557"/>
      <c r="D11" s="183"/>
      <c r="E11" s="183"/>
      <c r="F11" s="179"/>
      <c r="G11" s="133"/>
      <c r="H11" s="134"/>
      <c r="I11" s="134"/>
      <c r="J11" s="134"/>
      <c r="K11" s="134"/>
      <c r="L11" s="134"/>
      <c r="M11" s="134"/>
      <c r="N11" s="137"/>
      <c r="O11" s="137"/>
      <c r="P11" s="137"/>
      <c r="Q11" s="137"/>
      <c r="R11" s="137"/>
      <c r="S11" s="137"/>
    </row>
    <row r="12" spans="1:19">
      <c r="A12" s="184">
        <v>1.2</v>
      </c>
      <c r="B12" s="132" t="s">
        <v>231</v>
      </c>
      <c r="C12" s="557">
        <v>5.333333333333333E-2</v>
      </c>
      <c r="D12" s="132" t="str">
        <f>Inputs!$D$82</f>
        <v>Support staff</v>
      </c>
      <c r="E12" s="183">
        <v>1</v>
      </c>
      <c r="F12" s="179">
        <f>E12*C12</f>
        <v>5.333333333333333E-2</v>
      </c>
      <c r="G12" s="133"/>
      <c r="H12" s="137">
        <f>Inputs!L$82</f>
        <v>68.441017362959727</v>
      </c>
      <c r="I12" s="137">
        <f>Inputs!M$82</f>
        <v>69.791189569063036</v>
      </c>
      <c r="J12" s="137">
        <f>Inputs!N$82</f>
        <v>71.02222509185215</v>
      </c>
      <c r="K12" s="137">
        <f>Inputs!O$82</f>
        <v>72.274974651437702</v>
      </c>
      <c r="L12" s="137">
        <f>Inputs!P$82</f>
        <v>73.549821258208297</v>
      </c>
      <c r="M12" s="137">
        <f>Inputs!Q$82</f>
        <v>74.847154678410959</v>
      </c>
      <c r="N12" s="137">
        <f t="shared" ref="N12:S12" si="2">H12*$F12</f>
        <v>3.6501875926911853</v>
      </c>
      <c r="O12" s="137">
        <f t="shared" si="2"/>
        <v>3.7221967770166948</v>
      </c>
      <c r="P12" s="137">
        <f t="shared" si="2"/>
        <v>3.7878520048987809</v>
      </c>
      <c r="Q12" s="137">
        <f t="shared" si="2"/>
        <v>3.8546653147433441</v>
      </c>
      <c r="R12" s="137">
        <f t="shared" si="2"/>
        <v>3.9226571337711089</v>
      </c>
      <c r="S12" s="137">
        <f t="shared" si="2"/>
        <v>3.9918482495152507</v>
      </c>
    </row>
    <row r="13" spans="1:19">
      <c r="A13" s="184"/>
      <c r="B13" s="132" t="s">
        <v>232</v>
      </c>
      <c r="C13" s="557"/>
      <c r="D13" s="183"/>
      <c r="E13" s="183"/>
      <c r="F13" s="179"/>
      <c r="G13" s="133"/>
      <c r="H13" s="134"/>
      <c r="I13" s="134"/>
      <c r="J13" s="134"/>
      <c r="K13" s="134"/>
      <c r="L13" s="134"/>
      <c r="M13" s="134"/>
      <c r="N13" s="137"/>
      <c r="O13" s="137"/>
      <c r="P13" s="137"/>
      <c r="Q13" s="137"/>
      <c r="R13" s="137"/>
      <c r="S13" s="137"/>
    </row>
    <row r="14" spans="1:19">
      <c r="A14" s="184"/>
      <c r="B14" s="132"/>
      <c r="C14" s="557"/>
      <c r="D14" s="183"/>
      <c r="E14" s="183"/>
      <c r="F14" s="179"/>
      <c r="G14" s="133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</row>
    <row r="15" spans="1:19">
      <c r="A15" s="184">
        <v>1.3</v>
      </c>
      <c r="B15" s="132" t="s">
        <v>137</v>
      </c>
      <c r="C15" s="557">
        <v>0.08</v>
      </c>
      <c r="D15" s="132" t="str">
        <f>Inputs!$D$82</f>
        <v>Support staff</v>
      </c>
      <c r="E15" s="183">
        <v>1</v>
      </c>
      <c r="F15" s="179">
        <f>E15*C15</f>
        <v>0.08</v>
      </c>
      <c r="G15" s="133"/>
      <c r="H15" s="137">
        <f>Inputs!L$82</f>
        <v>68.441017362959727</v>
      </c>
      <c r="I15" s="137">
        <f>Inputs!M$82</f>
        <v>69.791189569063036</v>
      </c>
      <c r="J15" s="137">
        <f>Inputs!N$82</f>
        <v>71.02222509185215</v>
      </c>
      <c r="K15" s="137">
        <f>Inputs!O$82</f>
        <v>72.274974651437702</v>
      </c>
      <c r="L15" s="137">
        <f>Inputs!P$82</f>
        <v>73.549821258208297</v>
      </c>
      <c r="M15" s="137">
        <f>Inputs!Q$82</f>
        <v>74.847154678410959</v>
      </c>
      <c r="N15" s="137">
        <f t="shared" ref="N15:S15" si="3">H15*$F15</f>
        <v>5.4752813890367786</v>
      </c>
      <c r="O15" s="137">
        <f t="shared" si="3"/>
        <v>5.5832951655250431</v>
      </c>
      <c r="P15" s="137">
        <f t="shared" si="3"/>
        <v>5.6817780073481723</v>
      </c>
      <c r="Q15" s="137">
        <f t="shared" si="3"/>
        <v>5.7819979721150165</v>
      </c>
      <c r="R15" s="137">
        <f t="shared" si="3"/>
        <v>5.8839857006566643</v>
      </c>
      <c r="S15" s="137">
        <f t="shared" si="3"/>
        <v>5.9877723742728772</v>
      </c>
    </row>
    <row r="16" spans="1:19">
      <c r="A16" s="184"/>
      <c r="B16" s="132"/>
      <c r="C16" s="557"/>
      <c r="D16" s="183"/>
      <c r="E16" s="183"/>
      <c r="F16" s="179"/>
      <c r="G16" s="133"/>
      <c r="H16" s="134"/>
      <c r="I16" s="134"/>
      <c r="J16" s="134"/>
      <c r="K16" s="134"/>
      <c r="L16" s="134"/>
      <c r="M16" s="134"/>
      <c r="N16" s="137"/>
      <c r="O16" s="137"/>
      <c r="P16" s="137"/>
      <c r="Q16" s="137"/>
      <c r="R16" s="137"/>
      <c r="S16" s="137"/>
    </row>
    <row r="17" spans="1:19">
      <c r="A17" s="184">
        <v>1.4</v>
      </c>
      <c r="B17" s="132" t="s">
        <v>171</v>
      </c>
      <c r="C17" s="557">
        <v>4.6666666666666662E-2</v>
      </c>
      <c r="D17" s="132" t="str">
        <f>Inputs!$D$82</f>
        <v>Support staff</v>
      </c>
      <c r="E17" s="183">
        <v>1</v>
      </c>
      <c r="F17" s="179">
        <f>E17*C17</f>
        <v>4.6666666666666662E-2</v>
      </c>
      <c r="G17" s="133"/>
      <c r="H17" s="137">
        <f>Inputs!L$82</f>
        <v>68.441017362959727</v>
      </c>
      <c r="I17" s="137">
        <f>Inputs!M$82</f>
        <v>69.791189569063036</v>
      </c>
      <c r="J17" s="137">
        <f>Inputs!N$82</f>
        <v>71.02222509185215</v>
      </c>
      <c r="K17" s="137">
        <f>Inputs!O$82</f>
        <v>72.274974651437702</v>
      </c>
      <c r="L17" s="137">
        <f>Inputs!P$82</f>
        <v>73.549821258208297</v>
      </c>
      <c r="M17" s="137">
        <f>Inputs!Q$82</f>
        <v>74.847154678410959</v>
      </c>
      <c r="N17" s="137">
        <f t="shared" ref="N17:S17" si="4">H17*$F17</f>
        <v>3.1939141436047871</v>
      </c>
      <c r="O17" s="137">
        <f t="shared" si="4"/>
        <v>3.256922179889608</v>
      </c>
      <c r="P17" s="137">
        <f t="shared" si="4"/>
        <v>3.3143705042864333</v>
      </c>
      <c r="Q17" s="137">
        <f t="shared" si="4"/>
        <v>3.3728321504004257</v>
      </c>
      <c r="R17" s="137">
        <f t="shared" si="4"/>
        <v>3.4323249920497201</v>
      </c>
      <c r="S17" s="137">
        <f t="shared" si="4"/>
        <v>3.4928672183258445</v>
      </c>
    </row>
    <row r="18" spans="1:19">
      <c r="A18" s="184"/>
      <c r="B18" s="132" t="s">
        <v>138</v>
      </c>
      <c r="C18" s="557"/>
      <c r="D18" s="183"/>
      <c r="E18" s="183"/>
      <c r="F18" s="179"/>
      <c r="G18" s="133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</row>
    <row r="19" spans="1:19">
      <c r="A19" s="184"/>
      <c r="B19" s="132"/>
      <c r="C19" s="557"/>
      <c r="D19" s="183"/>
      <c r="E19" s="183"/>
      <c r="F19" s="179"/>
      <c r="G19" s="133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</row>
    <row r="20" spans="1:19">
      <c r="A20" s="184">
        <v>1.5</v>
      </c>
      <c r="B20" s="132" t="s">
        <v>139</v>
      </c>
      <c r="C20" s="557">
        <v>0.02</v>
      </c>
      <c r="D20" s="132" t="str">
        <f>Inputs!$D$82</f>
        <v>Support staff</v>
      </c>
      <c r="E20" s="183">
        <v>1</v>
      </c>
      <c r="F20" s="179">
        <f>E20*C20</f>
        <v>0.02</v>
      </c>
      <c r="G20" s="133"/>
      <c r="H20" s="137">
        <f>Inputs!L$82</f>
        <v>68.441017362959727</v>
      </c>
      <c r="I20" s="137">
        <f>Inputs!M$82</f>
        <v>69.791189569063036</v>
      </c>
      <c r="J20" s="137">
        <f>Inputs!N$82</f>
        <v>71.02222509185215</v>
      </c>
      <c r="K20" s="137">
        <f>Inputs!O$82</f>
        <v>72.274974651437702</v>
      </c>
      <c r="L20" s="137">
        <f>Inputs!P$82</f>
        <v>73.549821258208297</v>
      </c>
      <c r="M20" s="137">
        <f>Inputs!Q$82</f>
        <v>74.847154678410959</v>
      </c>
      <c r="N20" s="137">
        <f t="shared" ref="N20:S20" si="5">H20*$F20</f>
        <v>1.3688203472591947</v>
      </c>
      <c r="O20" s="137">
        <f t="shared" si="5"/>
        <v>1.3958237913812608</v>
      </c>
      <c r="P20" s="137">
        <f t="shared" si="5"/>
        <v>1.4204445018370431</v>
      </c>
      <c r="Q20" s="137">
        <f t="shared" si="5"/>
        <v>1.4454994930287541</v>
      </c>
      <c r="R20" s="137">
        <f t="shared" si="5"/>
        <v>1.4709964251641661</v>
      </c>
      <c r="S20" s="137">
        <f t="shared" si="5"/>
        <v>1.4969430935682193</v>
      </c>
    </row>
    <row r="21" spans="1:19">
      <c r="A21" s="184"/>
      <c r="B21" s="132"/>
      <c r="C21" s="557"/>
      <c r="D21" s="183"/>
      <c r="E21" s="183"/>
      <c r="F21" s="179"/>
      <c r="G21" s="133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</row>
    <row r="22" spans="1:19">
      <c r="A22" s="184">
        <v>1.6</v>
      </c>
      <c r="B22" s="132" t="s">
        <v>233</v>
      </c>
      <c r="C22" s="557">
        <v>0.11333333333333333</v>
      </c>
      <c r="D22" s="132" t="str">
        <f>Inputs!$D$82</f>
        <v>Support staff</v>
      </c>
      <c r="E22" s="183">
        <v>1</v>
      </c>
      <c r="F22" s="179">
        <f>E22*C22</f>
        <v>0.11333333333333333</v>
      </c>
      <c r="G22" s="133"/>
      <c r="H22" s="137">
        <f>Inputs!L$82</f>
        <v>68.441017362959727</v>
      </c>
      <c r="I22" s="137">
        <f>Inputs!M$82</f>
        <v>69.791189569063036</v>
      </c>
      <c r="J22" s="137">
        <f>Inputs!N$82</f>
        <v>71.02222509185215</v>
      </c>
      <c r="K22" s="137">
        <f>Inputs!O$82</f>
        <v>72.274974651437702</v>
      </c>
      <c r="L22" s="137">
        <f>Inputs!P$82</f>
        <v>73.549821258208297</v>
      </c>
      <c r="M22" s="137">
        <f>Inputs!Q$82</f>
        <v>74.847154678410959</v>
      </c>
      <c r="N22" s="137">
        <f t="shared" ref="N22:S22" si="6">H22*$F22</f>
        <v>7.7566486344687684</v>
      </c>
      <c r="O22" s="137">
        <f t="shared" si="6"/>
        <v>7.9096681511604769</v>
      </c>
      <c r="P22" s="137">
        <f t="shared" si="6"/>
        <v>8.0491855104099095</v>
      </c>
      <c r="Q22" s="137">
        <f t="shared" si="6"/>
        <v>8.191163793829606</v>
      </c>
      <c r="R22" s="137">
        <f t="shared" si="6"/>
        <v>8.3356464092636067</v>
      </c>
      <c r="S22" s="137">
        <f t="shared" si="6"/>
        <v>8.4826775302199078</v>
      </c>
    </row>
    <row r="23" spans="1:19">
      <c r="A23" s="92"/>
      <c r="B23" s="132"/>
      <c r="C23" s="128"/>
      <c r="D23" s="183"/>
      <c r="E23" s="183"/>
      <c r="F23" s="179"/>
      <c r="G23" s="133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</row>
    <row r="24" spans="1:19">
      <c r="A24" s="94"/>
      <c r="B24" s="139" t="s">
        <v>44</v>
      </c>
      <c r="C24" s="186">
        <f>SUM(C6:C23)</f>
        <v>0.40000000000000008</v>
      </c>
      <c r="D24" s="240"/>
      <c r="E24" s="240"/>
      <c r="F24" s="186">
        <f>SUM(F6:F23)</f>
        <v>0.40000000000000008</v>
      </c>
      <c r="G24" s="142"/>
      <c r="H24" s="98"/>
      <c r="I24" s="240"/>
      <c r="J24" s="240"/>
      <c r="K24" s="240"/>
      <c r="L24" s="240"/>
      <c r="M24" s="240"/>
      <c r="N24" s="244">
        <f t="shared" ref="N24:S24" si="7">SUM(N8:N22)</f>
        <v>27.376406945183891</v>
      </c>
      <c r="O24" s="244">
        <f t="shared" si="7"/>
        <v>27.916475827625213</v>
      </c>
      <c r="P24" s="244">
        <f t="shared" si="7"/>
        <v>28.408890036740857</v>
      </c>
      <c r="Q24" s="244">
        <f t="shared" si="7"/>
        <v>28.909989860575081</v>
      </c>
      <c r="R24" s="244">
        <f t="shared" si="7"/>
        <v>29.41992850328332</v>
      </c>
      <c r="S24" s="244">
        <f t="shared" si="7"/>
        <v>29.938861871364381</v>
      </c>
    </row>
    <row r="25" spans="1:19">
      <c r="A25" s="92"/>
      <c r="B25" s="145" t="s">
        <v>103</v>
      </c>
      <c r="C25" s="128"/>
      <c r="D25" s="91"/>
      <c r="E25" s="183"/>
      <c r="F25" s="179"/>
      <c r="G25" s="133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</row>
    <row r="26" spans="1:19">
      <c r="A26" s="92"/>
      <c r="B26" s="132"/>
      <c r="C26" s="128"/>
      <c r="D26" s="92"/>
      <c r="E26" s="183"/>
      <c r="F26" s="179"/>
      <c r="G26" s="148"/>
      <c r="H26" s="151"/>
      <c r="I26" s="151"/>
      <c r="J26" s="151"/>
      <c r="K26" s="151"/>
      <c r="L26" s="151"/>
      <c r="M26" s="151"/>
      <c r="N26" s="150"/>
      <c r="O26" s="150"/>
      <c r="P26" s="150"/>
      <c r="Q26" s="150"/>
      <c r="R26" s="150"/>
      <c r="S26" s="150"/>
    </row>
    <row r="27" spans="1:19">
      <c r="A27" s="184">
        <v>2.1</v>
      </c>
      <c r="B27" s="132" t="s">
        <v>120</v>
      </c>
      <c r="C27" s="557">
        <v>0.66666666666666663</v>
      </c>
      <c r="D27" s="189" t="str">
        <f>Inputs!$D$80</f>
        <v>Skilled Electrical Worker BH</v>
      </c>
      <c r="E27" s="183">
        <v>2</v>
      </c>
      <c r="F27" s="179">
        <f>E27*C27</f>
        <v>1.3333333333333333</v>
      </c>
      <c r="G27" s="148"/>
      <c r="H27" s="137">
        <f>Inputs!L$80</f>
        <v>122.54295007007411</v>
      </c>
      <c r="I27" s="137">
        <f>Inputs!M$80</f>
        <v>124.96041976315415</v>
      </c>
      <c r="J27" s="137">
        <f>Inputs!N$80</f>
        <v>127.16457642850023</v>
      </c>
      <c r="K27" s="137">
        <f>Inputs!O$80</f>
        <v>129.40761185733479</v>
      </c>
      <c r="L27" s="137">
        <f>Inputs!P$80</f>
        <v>131.69021182588875</v>
      </c>
      <c r="M27" s="137">
        <f>Inputs!Q$80</f>
        <v>134.01307420668928</v>
      </c>
      <c r="N27" s="137">
        <f t="shared" ref="N27:S27" si="8">H27*$F27</f>
        <v>163.39060009343214</v>
      </c>
      <c r="O27" s="137">
        <f t="shared" si="8"/>
        <v>166.61389301753886</v>
      </c>
      <c r="P27" s="137">
        <f t="shared" si="8"/>
        <v>169.55276857133362</v>
      </c>
      <c r="Q27" s="137">
        <f t="shared" si="8"/>
        <v>172.54348247644637</v>
      </c>
      <c r="R27" s="137">
        <f t="shared" si="8"/>
        <v>175.58694910118498</v>
      </c>
      <c r="S27" s="137">
        <f t="shared" si="8"/>
        <v>178.68409894225238</v>
      </c>
    </row>
    <row r="28" spans="1:19">
      <c r="A28" s="184"/>
      <c r="B28" s="132"/>
      <c r="C28" s="128"/>
      <c r="D28" s="94"/>
      <c r="E28" s="183"/>
      <c r="F28" s="179"/>
      <c r="G28" s="148"/>
      <c r="H28" s="151"/>
      <c r="I28" s="151"/>
      <c r="J28" s="151"/>
      <c r="K28" s="151"/>
      <c r="L28" s="151"/>
      <c r="M28" s="151"/>
      <c r="N28" s="99"/>
      <c r="O28" s="99"/>
      <c r="P28" s="99"/>
      <c r="Q28" s="99"/>
      <c r="R28" s="99"/>
      <c r="S28" s="99"/>
    </row>
    <row r="29" spans="1:19">
      <c r="A29" s="190"/>
      <c r="B29" s="139" t="s">
        <v>44</v>
      </c>
      <c r="C29" s="186">
        <f>SUM(C25:C28)</f>
        <v>0.66666666666666663</v>
      </c>
      <c r="D29" s="240"/>
      <c r="E29" s="240"/>
      <c r="F29" s="186">
        <f>SUM(F25:F28)</f>
        <v>1.3333333333333333</v>
      </c>
      <c r="G29" s="142"/>
      <c r="H29" s="144"/>
      <c r="I29" s="144"/>
      <c r="J29" s="144"/>
      <c r="K29" s="144"/>
      <c r="L29" s="144"/>
      <c r="M29" s="144"/>
      <c r="N29" s="144">
        <f t="shared" ref="N29:S29" si="9">SUM(N27:N28)</f>
        <v>163.39060009343214</v>
      </c>
      <c r="O29" s="144">
        <f t="shared" si="9"/>
        <v>166.61389301753886</v>
      </c>
      <c r="P29" s="144">
        <f t="shared" si="9"/>
        <v>169.55276857133362</v>
      </c>
      <c r="Q29" s="144">
        <f t="shared" si="9"/>
        <v>172.54348247644637</v>
      </c>
      <c r="R29" s="144">
        <f t="shared" si="9"/>
        <v>175.58694910118498</v>
      </c>
      <c r="S29" s="144">
        <f t="shared" si="9"/>
        <v>178.68409894225238</v>
      </c>
    </row>
    <row r="30" spans="1:19">
      <c r="A30" s="184"/>
      <c r="B30" s="127" t="s">
        <v>104</v>
      </c>
      <c r="C30" s="128"/>
      <c r="D30" s="183"/>
      <c r="E30" s="183"/>
      <c r="F30" s="179"/>
      <c r="G30" s="148"/>
      <c r="H30" s="151"/>
      <c r="I30" s="151"/>
      <c r="J30" s="151"/>
      <c r="K30" s="151"/>
      <c r="L30" s="151"/>
      <c r="M30" s="151"/>
      <c r="N30" s="99"/>
      <c r="O30" s="99"/>
      <c r="P30" s="99"/>
      <c r="Q30" s="99"/>
      <c r="R30" s="99"/>
      <c r="S30" s="99"/>
    </row>
    <row r="31" spans="1:19">
      <c r="A31" s="92"/>
      <c r="B31" s="132"/>
      <c r="C31" s="128"/>
      <c r="D31" s="183"/>
      <c r="E31" s="183"/>
      <c r="F31" s="179"/>
      <c r="G31" s="148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</row>
    <row r="32" spans="1:19">
      <c r="A32" s="184">
        <v>3.1</v>
      </c>
      <c r="B32" s="132" t="s">
        <v>141</v>
      </c>
      <c r="C32" s="557">
        <v>0.15</v>
      </c>
      <c r="D32" s="189" t="str">
        <f>Inputs!$D$80</f>
        <v>Skilled Electrical Worker BH</v>
      </c>
      <c r="E32" s="183">
        <v>2</v>
      </c>
      <c r="F32" s="179">
        <f>E32*C32</f>
        <v>0.3</v>
      </c>
      <c r="G32" s="148"/>
      <c r="H32" s="137">
        <f>Inputs!L$80</f>
        <v>122.54295007007411</v>
      </c>
      <c r="I32" s="137">
        <f>Inputs!M$80</f>
        <v>124.96041976315415</v>
      </c>
      <c r="J32" s="137">
        <f>Inputs!N$80</f>
        <v>127.16457642850023</v>
      </c>
      <c r="K32" s="137">
        <f>Inputs!O$80</f>
        <v>129.40761185733479</v>
      </c>
      <c r="L32" s="137">
        <f>Inputs!P$80</f>
        <v>131.69021182588875</v>
      </c>
      <c r="M32" s="137">
        <f>Inputs!Q$80</f>
        <v>134.01307420668928</v>
      </c>
      <c r="N32" s="137">
        <f t="shared" ref="N32:S32" si="10">H32*$F32</f>
        <v>36.762885021022235</v>
      </c>
      <c r="O32" s="137">
        <f t="shared" si="10"/>
        <v>37.488125928946246</v>
      </c>
      <c r="P32" s="137">
        <f t="shared" si="10"/>
        <v>38.149372928550065</v>
      </c>
      <c r="Q32" s="137">
        <f t="shared" si="10"/>
        <v>38.822283557200436</v>
      </c>
      <c r="R32" s="137">
        <f t="shared" si="10"/>
        <v>39.507063547766627</v>
      </c>
      <c r="S32" s="137">
        <f t="shared" si="10"/>
        <v>40.203922262006785</v>
      </c>
    </row>
    <row r="33" spans="1:19">
      <c r="A33" s="184"/>
      <c r="B33" s="132"/>
      <c r="C33" s="557"/>
      <c r="D33" s="206"/>
      <c r="E33" s="183"/>
      <c r="F33" s="179"/>
      <c r="G33" s="148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</row>
    <row r="34" spans="1:19">
      <c r="A34" s="184">
        <v>3.2</v>
      </c>
      <c r="B34" s="132" t="s">
        <v>142</v>
      </c>
      <c r="C34" s="557">
        <v>0.15</v>
      </c>
      <c r="D34" s="189" t="str">
        <f>Inputs!$D$80</f>
        <v>Skilled Electrical Worker BH</v>
      </c>
      <c r="E34" s="183">
        <v>2</v>
      </c>
      <c r="F34" s="179">
        <f>E34*C34</f>
        <v>0.3</v>
      </c>
      <c r="G34" s="148"/>
      <c r="H34" s="137">
        <f>Inputs!L$80</f>
        <v>122.54295007007411</v>
      </c>
      <c r="I34" s="137">
        <f>Inputs!M$80</f>
        <v>124.96041976315415</v>
      </c>
      <c r="J34" s="137">
        <f>Inputs!N$80</f>
        <v>127.16457642850023</v>
      </c>
      <c r="K34" s="137">
        <f>Inputs!O$80</f>
        <v>129.40761185733479</v>
      </c>
      <c r="L34" s="137">
        <f>Inputs!P$80</f>
        <v>131.69021182588875</v>
      </c>
      <c r="M34" s="137">
        <f>Inputs!Q$80</f>
        <v>134.01307420668928</v>
      </c>
      <c r="N34" s="137">
        <f t="shared" ref="N34:S34" si="11">H34*$F34</f>
        <v>36.762885021022235</v>
      </c>
      <c r="O34" s="137">
        <f t="shared" si="11"/>
        <v>37.488125928946246</v>
      </c>
      <c r="P34" s="137">
        <f t="shared" si="11"/>
        <v>38.149372928550065</v>
      </c>
      <c r="Q34" s="137">
        <f t="shared" si="11"/>
        <v>38.822283557200436</v>
      </c>
      <c r="R34" s="137">
        <f t="shared" si="11"/>
        <v>39.507063547766627</v>
      </c>
      <c r="S34" s="137">
        <f t="shared" si="11"/>
        <v>40.203922262006785</v>
      </c>
    </row>
    <row r="35" spans="1:19">
      <c r="A35" s="92"/>
      <c r="B35" s="132"/>
      <c r="C35" s="557"/>
      <c r="D35" s="183"/>
      <c r="E35" s="183"/>
      <c r="F35" s="179"/>
      <c r="G35" s="133"/>
      <c r="H35" s="134"/>
      <c r="I35" s="134"/>
      <c r="J35" s="134"/>
      <c r="K35" s="134"/>
      <c r="L35" s="134"/>
      <c r="M35" s="134"/>
      <c r="N35" s="92"/>
      <c r="O35" s="92"/>
      <c r="P35" s="92"/>
      <c r="Q35" s="92"/>
      <c r="R35" s="92"/>
      <c r="S35" s="92"/>
    </row>
    <row r="36" spans="1:19">
      <c r="A36" s="184">
        <v>3.3</v>
      </c>
      <c r="B36" s="132" t="s">
        <v>143</v>
      </c>
      <c r="C36" s="557">
        <v>0.08</v>
      </c>
      <c r="D36" s="189" t="str">
        <f>Inputs!$D$80</f>
        <v>Skilled Electrical Worker BH</v>
      </c>
      <c r="E36" s="183">
        <v>2</v>
      </c>
      <c r="F36" s="179">
        <f>E36*C36</f>
        <v>0.16</v>
      </c>
      <c r="G36" s="133"/>
      <c r="H36" s="137">
        <f>Inputs!L$80</f>
        <v>122.54295007007411</v>
      </c>
      <c r="I36" s="137">
        <f>Inputs!M$80</f>
        <v>124.96041976315415</v>
      </c>
      <c r="J36" s="137">
        <f>Inputs!N$80</f>
        <v>127.16457642850023</v>
      </c>
      <c r="K36" s="137">
        <f>Inputs!O$80</f>
        <v>129.40761185733479</v>
      </c>
      <c r="L36" s="137">
        <f>Inputs!P$80</f>
        <v>131.69021182588875</v>
      </c>
      <c r="M36" s="137">
        <f>Inputs!Q$80</f>
        <v>134.01307420668928</v>
      </c>
      <c r="N36" s="137">
        <f t="shared" ref="N36:S36" si="12">H36*$F36</f>
        <v>19.606872011211859</v>
      </c>
      <c r="O36" s="137">
        <f t="shared" si="12"/>
        <v>19.993667162104664</v>
      </c>
      <c r="P36" s="137">
        <f t="shared" si="12"/>
        <v>20.346332228560037</v>
      </c>
      <c r="Q36" s="137">
        <f t="shared" si="12"/>
        <v>20.705217897173565</v>
      </c>
      <c r="R36" s="137">
        <f t="shared" si="12"/>
        <v>21.070433892142201</v>
      </c>
      <c r="S36" s="137">
        <f t="shared" si="12"/>
        <v>21.442091873070286</v>
      </c>
    </row>
    <row r="37" spans="1:19">
      <c r="A37" s="184"/>
      <c r="B37" s="132"/>
      <c r="C37" s="557"/>
      <c r="D37" s="206"/>
      <c r="E37" s="183"/>
      <c r="F37" s="179"/>
      <c r="G37" s="106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</row>
    <row r="38" spans="1:19">
      <c r="A38" s="184">
        <v>3.4</v>
      </c>
      <c r="B38" s="132" t="s">
        <v>144</v>
      </c>
      <c r="C38" s="557">
        <v>0.62</v>
      </c>
      <c r="D38" s="189" t="str">
        <f>Inputs!$D$80</f>
        <v>Skilled Electrical Worker BH</v>
      </c>
      <c r="E38" s="183">
        <v>2</v>
      </c>
      <c r="F38" s="179">
        <f>E38*C38</f>
        <v>1.24</v>
      </c>
      <c r="G38" s="133"/>
      <c r="H38" s="137">
        <f>Inputs!L$80</f>
        <v>122.54295007007411</v>
      </c>
      <c r="I38" s="137">
        <f>Inputs!M$80</f>
        <v>124.96041976315415</v>
      </c>
      <c r="J38" s="137">
        <f>Inputs!N$80</f>
        <v>127.16457642850023</v>
      </c>
      <c r="K38" s="137">
        <f>Inputs!O$80</f>
        <v>129.40761185733479</v>
      </c>
      <c r="L38" s="137">
        <f>Inputs!P$80</f>
        <v>131.69021182588875</v>
      </c>
      <c r="M38" s="137">
        <f>Inputs!Q$80</f>
        <v>134.01307420668928</v>
      </c>
      <c r="N38" s="137">
        <f t="shared" ref="N38:S38" si="13">H38*$F38</f>
        <v>151.95325808689191</v>
      </c>
      <c r="O38" s="137">
        <f t="shared" si="13"/>
        <v>154.95092050631115</v>
      </c>
      <c r="P38" s="137">
        <f t="shared" si="13"/>
        <v>157.68407477134028</v>
      </c>
      <c r="Q38" s="137">
        <f t="shared" si="13"/>
        <v>160.46543870309515</v>
      </c>
      <c r="R38" s="137">
        <f t="shared" si="13"/>
        <v>163.29586266410206</v>
      </c>
      <c r="S38" s="137">
        <f t="shared" si="13"/>
        <v>166.1762120162947</v>
      </c>
    </row>
    <row r="39" spans="1:19">
      <c r="A39" s="184"/>
      <c r="B39" s="132"/>
      <c r="C39" s="128"/>
      <c r="D39" s="183"/>
      <c r="E39" s="183"/>
      <c r="F39" s="179"/>
      <c r="G39" s="105"/>
      <c r="H39" s="134"/>
      <c r="I39" s="134"/>
      <c r="J39" s="134"/>
      <c r="K39" s="134"/>
      <c r="L39" s="134"/>
      <c r="M39" s="134"/>
      <c r="N39" s="92"/>
      <c r="O39" s="92"/>
      <c r="P39" s="92"/>
      <c r="Q39" s="92"/>
      <c r="R39" s="92"/>
      <c r="S39" s="92"/>
    </row>
    <row r="40" spans="1:19">
      <c r="A40" s="190"/>
      <c r="B40" s="139" t="s">
        <v>44</v>
      </c>
      <c r="C40" s="186">
        <f>SUM(C30:C39)</f>
        <v>1</v>
      </c>
      <c r="D40" s="240"/>
      <c r="E40" s="240"/>
      <c r="F40" s="186">
        <f>SUM(F30:F39)</f>
        <v>2</v>
      </c>
      <c r="G40" s="142"/>
      <c r="H40" s="144"/>
      <c r="I40" s="144"/>
      <c r="J40" s="144"/>
      <c r="K40" s="144"/>
      <c r="L40" s="144"/>
      <c r="M40" s="144"/>
      <c r="N40" s="144">
        <f t="shared" ref="N40:S40" si="14">SUM(N32:N38)</f>
        <v>245.08590014014823</v>
      </c>
      <c r="O40" s="144">
        <f t="shared" si="14"/>
        <v>249.9208395263083</v>
      </c>
      <c r="P40" s="144">
        <f t="shared" si="14"/>
        <v>254.32915285700045</v>
      </c>
      <c r="Q40" s="144">
        <f t="shared" si="14"/>
        <v>258.81522371466957</v>
      </c>
      <c r="R40" s="144">
        <f t="shared" si="14"/>
        <v>263.38042365177751</v>
      </c>
      <c r="S40" s="144">
        <f t="shared" si="14"/>
        <v>268.02614841337856</v>
      </c>
    </row>
    <row r="41" spans="1:19">
      <c r="A41" s="92"/>
      <c r="B41" s="127" t="s">
        <v>106</v>
      </c>
      <c r="C41" s="128"/>
      <c r="D41" s="183"/>
      <c r="E41" s="183"/>
      <c r="F41" s="179"/>
      <c r="G41" s="133"/>
      <c r="H41" s="134"/>
      <c r="I41" s="134"/>
      <c r="J41" s="134"/>
      <c r="K41" s="134"/>
      <c r="L41" s="134"/>
      <c r="M41" s="134"/>
      <c r="N41" s="92"/>
      <c r="O41" s="92"/>
      <c r="P41" s="92"/>
      <c r="Q41" s="92"/>
      <c r="R41" s="92"/>
      <c r="S41" s="92"/>
    </row>
    <row r="42" spans="1:19">
      <c r="A42" s="92"/>
      <c r="B42" s="132"/>
      <c r="C42" s="128"/>
      <c r="D42" s="183"/>
      <c r="E42" s="183"/>
      <c r="F42" s="179"/>
      <c r="G42" s="133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</row>
    <row r="43" spans="1:19">
      <c r="A43" s="184">
        <v>4.0999999999999996</v>
      </c>
      <c r="B43" s="132" t="s">
        <v>196</v>
      </c>
      <c r="C43" s="557">
        <v>0.3</v>
      </c>
      <c r="D43" s="132" t="str">
        <f>Inputs!$D$82</f>
        <v>Support staff</v>
      </c>
      <c r="E43" s="183">
        <v>1</v>
      </c>
      <c r="F43" s="179">
        <f>E43*C43</f>
        <v>0.3</v>
      </c>
      <c r="G43" s="133"/>
      <c r="H43" s="137">
        <f>Inputs!L$82</f>
        <v>68.441017362959727</v>
      </c>
      <c r="I43" s="137">
        <f>Inputs!M$82</f>
        <v>69.791189569063036</v>
      </c>
      <c r="J43" s="137">
        <f>Inputs!N$82</f>
        <v>71.02222509185215</v>
      </c>
      <c r="K43" s="137">
        <f>Inputs!O$82</f>
        <v>72.274974651437702</v>
      </c>
      <c r="L43" s="137">
        <f>Inputs!P$82</f>
        <v>73.549821258208297</v>
      </c>
      <c r="M43" s="137">
        <f>Inputs!Q$82</f>
        <v>74.847154678410959</v>
      </c>
      <c r="N43" s="150">
        <f t="shared" ref="N43:S43" si="15">H43*$F43</f>
        <v>20.532305208887916</v>
      </c>
      <c r="O43" s="150">
        <f t="shared" si="15"/>
        <v>20.937356870718911</v>
      </c>
      <c r="P43" s="150">
        <f t="shared" si="15"/>
        <v>21.306667527555643</v>
      </c>
      <c r="Q43" s="150">
        <f t="shared" si="15"/>
        <v>21.682492395431311</v>
      </c>
      <c r="R43" s="150">
        <f t="shared" si="15"/>
        <v>22.064946377462487</v>
      </c>
      <c r="S43" s="150">
        <f t="shared" si="15"/>
        <v>22.454146403523286</v>
      </c>
    </row>
    <row r="44" spans="1:19">
      <c r="A44" s="184"/>
      <c r="B44" s="132"/>
      <c r="C44" s="558"/>
      <c r="D44" s="183"/>
      <c r="E44" s="183"/>
      <c r="F44" s="179"/>
      <c r="G44" s="105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</row>
    <row r="45" spans="1:19">
      <c r="A45" s="184">
        <v>4.2</v>
      </c>
      <c r="B45" s="132" t="s">
        <v>178</v>
      </c>
      <c r="C45" s="557">
        <v>2.6666666666666665E-2</v>
      </c>
      <c r="D45" s="132" t="str">
        <f>Inputs!$D$82</f>
        <v>Support staff</v>
      </c>
      <c r="E45" s="183">
        <v>1</v>
      </c>
      <c r="F45" s="179">
        <f>E45*C45</f>
        <v>2.6666666666666665E-2</v>
      </c>
      <c r="G45" s="105"/>
      <c r="H45" s="137">
        <f>Inputs!L$82</f>
        <v>68.441017362959727</v>
      </c>
      <c r="I45" s="137">
        <f>Inputs!M$82</f>
        <v>69.791189569063036</v>
      </c>
      <c r="J45" s="137">
        <f>Inputs!N$82</f>
        <v>71.02222509185215</v>
      </c>
      <c r="K45" s="137">
        <f>Inputs!O$82</f>
        <v>72.274974651437702</v>
      </c>
      <c r="L45" s="137">
        <f>Inputs!P$82</f>
        <v>73.549821258208297</v>
      </c>
      <c r="M45" s="137">
        <f>Inputs!Q$82</f>
        <v>74.847154678410959</v>
      </c>
      <c r="N45" s="137">
        <f t="shared" ref="N45:S45" si="16">H45*$F45</f>
        <v>1.8250937963455927</v>
      </c>
      <c r="O45" s="137">
        <f t="shared" si="16"/>
        <v>1.8610983885083474</v>
      </c>
      <c r="P45" s="137">
        <f t="shared" si="16"/>
        <v>1.8939260024493905</v>
      </c>
      <c r="Q45" s="137">
        <f t="shared" si="16"/>
        <v>1.927332657371672</v>
      </c>
      <c r="R45" s="137">
        <f t="shared" si="16"/>
        <v>1.9613285668855545</v>
      </c>
      <c r="S45" s="137">
        <f t="shared" si="16"/>
        <v>1.9959241247576254</v>
      </c>
    </row>
    <row r="46" spans="1:19">
      <c r="A46" s="184"/>
      <c r="B46" s="132" t="s">
        <v>234</v>
      </c>
      <c r="C46" s="557"/>
      <c r="D46" s="183"/>
      <c r="E46" s="183"/>
      <c r="F46" s="179"/>
      <c r="G46" s="105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</row>
    <row r="47" spans="1:19">
      <c r="A47" s="184"/>
      <c r="B47" s="132"/>
      <c r="C47" s="558"/>
      <c r="D47" s="183"/>
      <c r="E47" s="183"/>
      <c r="F47" s="179"/>
      <c r="G47" s="105"/>
      <c r="H47" s="193"/>
      <c r="I47" s="193"/>
      <c r="J47" s="193"/>
      <c r="K47" s="193"/>
      <c r="L47" s="193"/>
      <c r="M47" s="193"/>
      <c r="N47" s="194"/>
      <c r="O47" s="194"/>
      <c r="P47" s="194"/>
      <c r="Q47" s="194"/>
      <c r="R47" s="194"/>
      <c r="S47" s="194"/>
    </row>
    <row r="48" spans="1:19">
      <c r="A48" s="184">
        <v>4.3</v>
      </c>
      <c r="B48" s="132" t="s">
        <v>145</v>
      </c>
      <c r="C48" s="557">
        <v>5.333333333333333E-2</v>
      </c>
      <c r="D48" s="132" t="str">
        <f>Inputs!$D$82</f>
        <v>Support staff</v>
      </c>
      <c r="E48" s="183">
        <v>1</v>
      </c>
      <c r="F48" s="179">
        <f>E48*C48</f>
        <v>5.333333333333333E-2</v>
      </c>
      <c r="G48" s="105"/>
      <c r="H48" s="137">
        <f>Inputs!L$82</f>
        <v>68.441017362959727</v>
      </c>
      <c r="I48" s="137">
        <f>Inputs!M$82</f>
        <v>69.791189569063036</v>
      </c>
      <c r="J48" s="137">
        <f>Inputs!N$82</f>
        <v>71.02222509185215</v>
      </c>
      <c r="K48" s="137">
        <f>Inputs!O$82</f>
        <v>72.274974651437702</v>
      </c>
      <c r="L48" s="137">
        <f>Inputs!P$82</f>
        <v>73.549821258208297</v>
      </c>
      <c r="M48" s="137">
        <f>Inputs!Q$82</f>
        <v>74.847154678410959</v>
      </c>
      <c r="N48" s="137">
        <f t="shared" ref="N48:S48" si="17">H48*$F48</f>
        <v>3.6501875926911853</v>
      </c>
      <c r="O48" s="137">
        <f t="shared" si="17"/>
        <v>3.7221967770166948</v>
      </c>
      <c r="P48" s="137">
        <f t="shared" si="17"/>
        <v>3.7878520048987809</v>
      </c>
      <c r="Q48" s="137">
        <f t="shared" si="17"/>
        <v>3.8546653147433441</v>
      </c>
      <c r="R48" s="137">
        <f t="shared" si="17"/>
        <v>3.9226571337711089</v>
      </c>
      <c r="S48" s="137">
        <f t="shared" si="17"/>
        <v>3.9918482495152507</v>
      </c>
    </row>
    <row r="49" spans="1:20">
      <c r="A49" s="184"/>
      <c r="B49" s="132"/>
      <c r="C49" s="557"/>
      <c r="D49" s="183"/>
      <c r="E49" s="183"/>
      <c r="F49" s="179"/>
      <c r="G49" s="105"/>
      <c r="H49" s="151"/>
      <c r="I49" s="151"/>
      <c r="J49" s="151"/>
      <c r="K49" s="151"/>
      <c r="L49" s="151"/>
      <c r="M49" s="151"/>
      <c r="N49" s="151"/>
      <c r="O49" s="99"/>
      <c r="P49" s="99"/>
      <c r="Q49" s="99"/>
      <c r="R49" s="99"/>
      <c r="S49" s="99"/>
    </row>
    <row r="50" spans="1:20">
      <c r="A50" s="184">
        <v>4.4000000000000004</v>
      </c>
      <c r="B50" s="132" t="s">
        <v>146</v>
      </c>
      <c r="C50" s="557">
        <v>0.02</v>
      </c>
      <c r="D50" s="132" t="str">
        <f>Inputs!$D$82</f>
        <v>Support staff</v>
      </c>
      <c r="E50" s="183">
        <v>1</v>
      </c>
      <c r="F50" s="179">
        <f>E50*C50</f>
        <v>0.02</v>
      </c>
      <c r="G50" s="105"/>
      <c r="H50" s="137">
        <f>Inputs!L$82</f>
        <v>68.441017362959727</v>
      </c>
      <c r="I50" s="137">
        <f>Inputs!M$82</f>
        <v>69.791189569063036</v>
      </c>
      <c r="J50" s="137">
        <f>Inputs!N$82</f>
        <v>71.02222509185215</v>
      </c>
      <c r="K50" s="137">
        <f>Inputs!O$82</f>
        <v>72.274974651437702</v>
      </c>
      <c r="L50" s="137">
        <f>Inputs!P$82</f>
        <v>73.549821258208297</v>
      </c>
      <c r="M50" s="137">
        <f>Inputs!Q$82</f>
        <v>74.847154678410959</v>
      </c>
      <c r="N50" s="137">
        <f t="shared" ref="N50:S50" si="18">H50*$F50</f>
        <v>1.3688203472591947</v>
      </c>
      <c r="O50" s="137">
        <f t="shared" si="18"/>
        <v>1.3958237913812608</v>
      </c>
      <c r="P50" s="137">
        <f t="shared" si="18"/>
        <v>1.4204445018370431</v>
      </c>
      <c r="Q50" s="137">
        <f t="shared" si="18"/>
        <v>1.4454994930287541</v>
      </c>
      <c r="R50" s="137">
        <f t="shared" si="18"/>
        <v>1.4709964251641661</v>
      </c>
      <c r="S50" s="137">
        <f t="shared" si="18"/>
        <v>1.4969430935682193</v>
      </c>
    </row>
    <row r="51" spans="1:20">
      <c r="A51" s="184"/>
      <c r="B51" s="132"/>
      <c r="C51" s="558"/>
      <c r="D51" s="183"/>
      <c r="E51" s="183"/>
      <c r="F51" s="179"/>
      <c r="G51" s="105"/>
      <c r="H51" s="151"/>
      <c r="I51" s="151"/>
      <c r="J51" s="151"/>
      <c r="K51" s="151"/>
      <c r="L51" s="151"/>
      <c r="M51" s="151"/>
      <c r="N51" s="151"/>
      <c r="O51" s="99"/>
      <c r="P51" s="99"/>
      <c r="Q51" s="99"/>
      <c r="R51" s="99"/>
      <c r="S51" s="99"/>
    </row>
    <row r="52" spans="1:20">
      <c r="A52" s="184"/>
      <c r="B52" s="132"/>
      <c r="C52" s="207"/>
      <c r="D52" s="183"/>
      <c r="E52" s="183"/>
      <c r="F52" s="179"/>
      <c r="H52" s="134"/>
      <c r="I52" s="134"/>
      <c r="J52" s="134"/>
      <c r="K52" s="134"/>
      <c r="L52" s="134"/>
      <c r="M52" s="134"/>
      <c r="N52" s="134"/>
      <c r="O52" s="92"/>
      <c r="P52" s="92"/>
      <c r="Q52" s="92"/>
      <c r="R52" s="92"/>
      <c r="S52" s="92"/>
    </row>
    <row r="53" spans="1:20">
      <c r="A53" s="184"/>
      <c r="B53" s="132"/>
      <c r="C53" s="207"/>
      <c r="D53" s="183"/>
      <c r="E53" s="183"/>
      <c r="F53" s="179"/>
      <c r="H53" s="134"/>
      <c r="I53" s="134"/>
      <c r="J53" s="134"/>
      <c r="K53" s="134"/>
      <c r="L53" s="134"/>
      <c r="M53" s="134"/>
      <c r="N53" s="134"/>
      <c r="O53" s="92"/>
      <c r="P53" s="92"/>
      <c r="Q53" s="92"/>
      <c r="R53" s="92"/>
      <c r="S53" s="92"/>
    </row>
    <row r="54" spans="1:20">
      <c r="A54" s="190"/>
      <c r="B54" s="139" t="s">
        <v>44</v>
      </c>
      <c r="C54" s="186">
        <f>SUM(C41:C53)</f>
        <v>0.4</v>
      </c>
      <c r="D54" s="240"/>
      <c r="E54" s="240"/>
      <c r="F54" s="186">
        <f>SUM(F41:F53)</f>
        <v>0.4</v>
      </c>
      <c r="G54" s="142"/>
      <c r="H54" s="143"/>
      <c r="I54" s="143"/>
      <c r="J54" s="143"/>
      <c r="K54" s="143"/>
      <c r="L54" s="143"/>
      <c r="M54" s="143"/>
      <c r="N54" s="144">
        <f t="shared" ref="N54:S54" si="19">SUM(N43:N53)</f>
        <v>27.376406945183888</v>
      </c>
      <c r="O54" s="144">
        <f t="shared" si="19"/>
        <v>27.916475827625217</v>
      </c>
      <c r="P54" s="144">
        <f t="shared" si="19"/>
        <v>28.408890036740857</v>
      </c>
      <c r="Q54" s="144">
        <f t="shared" si="19"/>
        <v>28.909989860575081</v>
      </c>
      <c r="R54" s="144">
        <f t="shared" si="19"/>
        <v>29.419928503283316</v>
      </c>
      <c r="S54" s="144">
        <f t="shared" si="19"/>
        <v>29.938861871364381</v>
      </c>
    </row>
    <row r="55" spans="1:20">
      <c r="A55" s="241"/>
      <c r="B55" s="154"/>
      <c r="C55" s="155"/>
      <c r="D55" s="196"/>
      <c r="E55" s="196"/>
      <c r="F55" s="197"/>
      <c r="G55" s="133"/>
      <c r="H55" s="134"/>
      <c r="I55" s="134"/>
      <c r="J55" s="134"/>
      <c r="K55" s="134"/>
      <c r="L55" s="134"/>
      <c r="M55" s="134"/>
      <c r="N55" s="134"/>
      <c r="O55" s="92"/>
      <c r="P55" s="92"/>
      <c r="Q55" s="92"/>
      <c r="R55" s="92"/>
      <c r="S55" s="92"/>
    </row>
    <row r="56" spans="1:20">
      <c r="A56" s="241"/>
      <c r="B56" s="154" t="s">
        <v>130</v>
      </c>
      <c r="C56" s="198">
        <f>C24+C29+C40+C54</f>
        <v>2.4666666666666663</v>
      </c>
      <c r="D56" s="90"/>
      <c r="E56" s="90"/>
      <c r="F56" s="198">
        <f>F24+F29+F40+F54</f>
        <v>4.1333333333333337</v>
      </c>
      <c r="G56" s="199"/>
      <c r="H56" s="143"/>
      <c r="I56" s="143"/>
      <c r="J56" s="143"/>
      <c r="K56" s="143"/>
      <c r="L56" s="143"/>
      <c r="M56" s="143"/>
      <c r="N56" s="250">
        <f t="shared" ref="N56:S56" si="20">N24+N29+N40+N54</f>
        <v>463.22931412394814</v>
      </c>
      <c r="O56" s="250">
        <f t="shared" si="20"/>
        <v>472.3676841990976</v>
      </c>
      <c r="P56" s="250">
        <f t="shared" si="20"/>
        <v>480.69970150181575</v>
      </c>
      <c r="Q56" s="250">
        <f t="shared" si="20"/>
        <v>489.17868591226608</v>
      </c>
      <c r="R56" s="250">
        <f t="shared" si="20"/>
        <v>497.80722975952909</v>
      </c>
      <c r="S56" s="250">
        <f t="shared" si="20"/>
        <v>506.58797109835973</v>
      </c>
    </row>
    <row r="58" spans="1:20" s="102" customFormat="1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s="102" customFormat="1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</row>
    <row r="60" spans="1:20" s="102" customFormat="1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</row>
    <row r="61" spans="1:20" s="102" customFormat="1">
      <c r="B61" s="154"/>
      <c r="F61" s="159"/>
      <c r="G61" s="105"/>
      <c r="H61" s="105"/>
      <c r="I61" s="159"/>
      <c r="J61" s="159"/>
      <c r="K61" s="159"/>
      <c r="L61" s="159"/>
      <c r="M61" s="159"/>
      <c r="N61" s="275"/>
      <c r="O61" s="275"/>
      <c r="P61" s="275"/>
      <c r="Q61" s="275"/>
      <c r="R61" s="275"/>
      <c r="S61" s="275"/>
    </row>
    <row r="62" spans="1:20">
      <c r="B62" s="385" t="s">
        <v>265</v>
      </c>
      <c r="C62" s="88"/>
      <c r="I62" s="106"/>
      <c r="J62" s="106"/>
      <c r="K62" s="106"/>
      <c r="L62" s="106"/>
      <c r="M62" s="106"/>
      <c r="N62" s="106">
        <f>N56</f>
        <v>463.22931412394814</v>
      </c>
      <c r="O62" s="106">
        <f>O56</f>
        <v>472.3676841990976</v>
      </c>
      <c r="P62" s="106">
        <f t="shared" ref="P62:S62" si="21">P56</f>
        <v>480.69970150181575</v>
      </c>
      <c r="Q62" s="106">
        <f t="shared" si="21"/>
        <v>489.17868591226608</v>
      </c>
      <c r="R62" s="106">
        <f t="shared" si="21"/>
        <v>497.80722975952909</v>
      </c>
      <c r="S62" s="106">
        <f t="shared" si="21"/>
        <v>506.58797109835973</v>
      </c>
    </row>
    <row r="63" spans="1:20">
      <c r="B63" s="385" t="s">
        <v>43</v>
      </c>
      <c r="C63" s="88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</row>
    <row r="64" spans="1:20">
      <c r="B64" s="385" t="s">
        <v>268</v>
      </c>
      <c r="C64" s="88"/>
      <c r="I64" s="106"/>
      <c r="J64" s="106"/>
      <c r="K64" s="106"/>
      <c r="L64" s="106"/>
      <c r="M64" s="106"/>
      <c r="O64" s="160"/>
      <c r="P64" s="160"/>
      <c r="Q64" s="160"/>
      <c r="R64" s="160"/>
      <c r="S64" s="160"/>
    </row>
    <row r="65" spans="2:19">
      <c r="B65" s="385" t="s">
        <v>274</v>
      </c>
      <c r="C65" s="88"/>
      <c r="I65" s="106"/>
      <c r="J65" s="106"/>
      <c r="K65" s="106"/>
      <c r="L65" s="106"/>
      <c r="M65" s="106"/>
      <c r="N65" s="106">
        <f>SUM(N66,N62:N64)*(Inputs!$M$27)</f>
        <v>57.277378232797936</v>
      </c>
      <c r="O65" s="106">
        <f>SUM(O66,O62:O64)*(Inputs!$M$27)</f>
        <v>58.407319415850019</v>
      </c>
      <c r="P65" s="106">
        <f>SUM(P66,P62:P64)*(Inputs!$M$27)</f>
        <v>59.437556691296514</v>
      </c>
      <c r="Q65" s="106">
        <f>SUM(Q66,Q62:Q64)*(Inputs!$M$27)</f>
        <v>60.485966155679883</v>
      </c>
      <c r="R65" s="106">
        <f>SUM(R66,R62:R64)*(Inputs!$M$27)</f>
        <v>61.552868345306251</v>
      </c>
      <c r="S65" s="106">
        <f>SUM(S66,S62:S64)*(Inputs!$M$27)</f>
        <v>62.638589450369984</v>
      </c>
    </row>
    <row r="66" spans="2:19">
      <c r="B66" s="385" t="s">
        <v>273</v>
      </c>
      <c r="C66" s="88"/>
      <c r="I66" s="106"/>
      <c r="J66" s="106"/>
      <c r="K66" s="106"/>
      <c r="L66" s="106"/>
      <c r="M66" s="106"/>
      <c r="N66" s="106">
        <f>SUM(N62:N64)*(Inputs!$M$26)</f>
        <v>48.175848668890602</v>
      </c>
      <c r="O66" s="106">
        <f>SUM(O62:O64)*(Inputs!$M$26)</f>
        <v>49.126239156706148</v>
      </c>
      <c r="P66" s="106">
        <f>SUM(P62:P64)*(Inputs!$M$26)</f>
        <v>49.992768956188833</v>
      </c>
      <c r="Q66" s="106">
        <f>SUM(Q62:Q64)*(Inputs!$M$26)</f>
        <v>50.874583334875666</v>
      </c>
      <c r="R66" s="106">
        <f>SUM(R62:R64)*(Inputs!$M$26)</f>
        <v>51.771951894991027</v>
      </c>
      <c r="S66" s="106">
        <f>SUM(S62:S64)*(Inputs!$M$26)</f>
        <v>52.685148994229408</v>
      </c>
    </row>
    <row r="67" spans="2:19">
      <c r="B67" s="998" t="s">
        <v>85</v>
      </c>
      <c r="C67" s="2"/>
      <c r="D67" s="2"/>
      <c r="E67" s="2"/>
      <c r="F67" s="484"/>
      <c r="G67" s="472"/>
      <c r="H67" s="429"/>
      <c r="I67" s="429"/>
      <c r="J67" s="429"/>
      <c r="K67" s="429"/>
      <c r="L67" s="429"/>
      <c r="M67" s="429"/>
      <c r="N67" s="106">
        <f>SUM(N62:N66)*Inputs!$M$28</f>
        <v>39.807777871794571</v>
      </c>
      <c r="O67" s="106">
        <f>SUM(O62:O66)*Inputs!$M$28</f>
        <v>40.593086994015763</v>
      </c>
      <c r="P67" s="106">
        <f>SUM(P62:P66)*Inputs!$M$28</f>
        <v>41.309101900451083</v>
      </c>
      <c r="Q67" s="106">
        <f>SUM(Q62:Q66)*Inputs!$M$28</f>
        <v>42.037746478197519</v>
      </c>
      <c r="R67" s="106">
        <f>SUM(R62:R66)*Inputs!$M$28</f>
        <v>42.779243499987849</v>
      </c>
      <c r="S67" s="106">
        <f>SUM(S62:S66)*Inputs!$M$28</f>
        <v>43.533819668007141</v>
      </c>
    </row>
    <row r="68" spans="2:19">
      <c r="B68" s="998"/>
      <c r="C68" s="2"/>
      <c r="D68" s="2"/>
      <c r="E68" s="2"/>
      <c r="F68" s="484"/>
      <c r="G68" s="472"/>
      <c r="H68" s="429"/>
      <c r="I68" s="429"/>
      <c r="J68" s="429"/>
      <c r="K68" s="429"/>
      <c r="L68" s="429"/>
      <c r="M68" s="429"/>
      <c r="N68" s="655"/>
      <c r="O68" s="655"/>
      <c r="P68" s="655"/>
      <c r="Q68" s="655"/>
      <c r="R68" s="655"/>
      <c r="S68" s="655"/>
    </row>
    <row r="69" spans="2:19">
      <c r="B69" s="479" t="s">
        <v>521</v>
      </c>
      <c r="C69" s="2"/>
      <c r="D69" s="2"/>
      <c r="E69" s="2"/>
      <c r="F69" s="484"/>
      <c r="G69" s="472"/>
      <c r="H69" s="429"/>
      <c r="I69" s="429"/>
      <c r="J69" s="429"/>
      <c r="K69" s="429"/>
      <c r="L69" s="429"/>
      <c r="M69" s="429"/>
      <c r="N69" s="485">
        <f>SUM(N62:N68)</f>
        <v>608.49031889743117</v>
      </c>
      <c r="O69" s="485">
        <f t="shared" ref="O69:S69" si="22">SUM(O62:O68)</f>
        <v>620.49432976566948</v>
      </c>
      <c r="P69" s="485">
        <f t="shared" si="22"/>
        <v>631.43912904975218</v>
      </c>
      <c r="Q69" s="485">
        <f t="shared" si="22"/>
        <v>642.57698188101915</v>
      </c>
      <c r="R69" s="485">
        <f t="shared" si="22"/>
        <v>653.91129349981418</v>
      </c>
      <c r="S69" s="485">
        <f t="shared" si="22"/>
        <v>665.44552921096624</v>
      </c>
    </row>
    <row r="70" spans="2:19">
      <c r="B70" s="999" t="s">
        <v>39</v>
      </c>
      <c r="C70" s="88"/>
      <c r="N70" s="521">
        <f>(N56*(1+Inputs!$M$29))-N69</f>
        <v>0</v>
      </c>
      <c r="O70" s="521">
        <f>(O56*(1+Inputs!$M$29))-O69</f>
        <v>0</v>
      </c>
      <c r="P70" s="521">
        <f>(P56*(1+Inputs!$M$29))-P69</f>
        <v>0</v>
      </c>
      <c r="Q70" s="521">
        <f>(Q56*(1+Inputs!$M$29))-Q69</f>
        <v>0</v>
      </c>
      <c r="R70" s="521">
        <f>(R56*(1+Inputs!$M$29))-R69</f>
        <v>0</v>
      </c>
      <c r="S70" s="521">
        <f>(S56*(1+Inputs!$M$29))-S69</f>
        <v>0</v>
      </c>
    </row>
    <row r="71" spans="2:19">
      <c r="B71" s="385"/>
    </row>
    <row r="72" spans="2:19">
      <c r="B72" s="385"/>
    </row>
    <row r="73" spans="2:19">
      <c r="B73" s="385"/>
    </row>
    <row r="74" spans="2:19">
      <c r="B74" s="385"/>
    </row>
    <row r="75" spans="2:19">
      <c r="B75" s="385"/>
      <c r="F75" s="239"/>
    </row>
    <row r="76" spans="2:19">
      <c r="B76" s="385"/>
      <c r="F76" s="239"/>
    </row>
    <row r="77" spans="2:19">
      <c r="B77" s="385"/>
      <c r="F77" s="239"/>
    </row>
    <row r="78" spans="2:19">
      <c r="B78" s="385"/>
    </row>
    <row r="79" spans="2:19">
      <c r="B79" s="385"/>
    </row>
    <row r="80" spans="2:19">
      <c r="B80" s="385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59" orientation="landscape" r:id="rId1"/>
  <headerFooter alignWithMargins="0">
    <oddFooter>&amp;C&amp;P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theme="1"/>
    <pageSetUpPr fitToPage="1"/>
  </sheetPr>
  <dimension ref="A1:T80"/>
  <sheetViews>
    <sheetView showGridLines="0" zoomScale="70" zoomScaleNormal="70" workbookViewId="0">
      <pane xSplit="1" ySplit="5" topLeftCell="B6" activePane="bottomRight" state="frozen"/>
      <selection activeCell="H46" sqref="H46"/>
      <selection pane="topRight" activeCell="H46" sqref="H46"/>
      <selection pane="bottomLeft" activeCell="H46" sqref="H46"/>
      <selection pane="bottomRight" activeCell="B6" sqref="B6"/>
    </sheetView>
  </sheetViews>
  <sheetFormatPr defaultRowHeight="12.75" outlineLevelCol="1"/>
  <cols>
    <col min="1" max="1" width="9.140625" style="88"/>
    <col min="2" max="2" width="61.85546875" style="102" customWidth="1"/>
    <col min="3" max="3" width="8.42578125" style="102" bestFit="1" customWidth="1"/>
    <col min="4" max="4" width="25.42578125" style="88" bestFit="1" customWidth="1"/>
    <col min="5" max="5" width="6.85546875" style="88" bestFit="1" customWidth="1"/>
    <col min="6" max="6" width="6.85546875" style="160" bestFit="1" customWidth="1"/>
    <col min="7" max="7" width="2" style="160" customWidth="1"/>
    <col min="8" max="8" width="10.42578125" style="106" customWidth="1" outlineLevel="1"/>
    <col min="9" max="9" width="9.5703125" style="160" bestFit="1" customWidth="1" outlineLevel="1"/>
    <col min="10" max="13" width="9.42578125" style="160" customWidth="1" outlineLevel="1"/>
    <col min="14" max="14" width="9.85546875" style="160" customWidth="1"/>
    <col min="15" max="19" width="9.85546875" style="88" customWidth="1"/>
    <col min="20" max="257" width="9.140625" style="88"/>
    <col min="258" max="258" width="61.85546875" style="88" customWidth="1"/>
    <col min="259" max="259" width="8.42578125" style="88" bestFit="1" customWidth="1"/>
    <col min="260" max="260" width="12.140625" style="88" bestFit="1" customWidth="1"/>
    <col min="261" max="262" width="6.85546875" style="88" bestFit="1" customWidth="1"/>
    <col min="263" max="263" width="2" style="88" customWidth="1"/>
    <col min="264" max="264" width="10.42578125" style="88" customWidth="1"/>
    <col min="265" max="265" width="9.5703125" style="88" bestFit="1" customWidth="1"/>
    <col min="266" max="269" width="9.42578125" style="88" customWidth="1"/>
    <col min="270" max="275" width="9.85546875" style="88" customWidth="1"/>
    <col min="276" max="513" width="9.140625" style="88"/>
    <col min="514" max="514" width="61.85546875" style="88" customWidth="1"/>
    <col min="515" max="515" width="8.42578125" style="88" bestFit="1" customWidth="1"/>
    <col min="516" max="516" width="12.140625" style="88" bestFit="1" customWidth="1"/>
    <col min="517" max="518" width="6.85546875" style="88" bestFit="1" customWidth="1"/>
    <col min="519" max="519" width="2" style="88" customWidth="1"/>
    <col min="520" max="520" width="10.42578125" style="88" customWidth="1"/>
    <col min="521" max="521" width="9.5703125" style="88" bestFit="1" customWidth="1"/>
    <col min="522" max="525" width="9.42578125" style="88" customWidth="1"/>
    <col min="526" max="531" width="9.85546875" style="88" customWidth="1"/>
    <col min="532" max="769" width="9.140625" style="88"/>
    <col min="770" max="770" width="61.85546875" style="88" customWidth="1"/>
    <col min="771" max="771" width="8.42578125" style="88" bestFit="1" customWidth="1"/>
    <col min="772" max="772" width="12.140625" style="88" bestFit="1" customWidth="1"/>
    <col min="773" max="774" width="6.85546875" style="88" bestFit="1" customWidth="1"/>
    <col min="775" max="775" width="2" style="88" customWidth="1"/>
    <col min="776" max="776" width="10.42578125" style="88" customWidth="1"/>
    <col min="777" max="777" width="9.5703125" style="88" bestFit="1" customWidth="1"/>
    <col min="778" max="781" width="9.42578125" style="88" customWidth="1"/>
    <col min="782" max="787" width="9.85546875" style="88" customWidth="1"/>
    <col min="788" max="1025" width="9.140625" style="88"/>
    <col min="1026" max="1026" width="61.85546875" style="88" customWidth="1"/>
    <col min="1027" max="1027" width="8.42578125" style="88" bestFit="1" customWidth="1"/>
    <col min="1028" max="1028" width="12.140625" style="88" bestFit="1" customWidth="1"/>
    <col min="1029" max="1030" width="6.85546875" style="88" bestFit="1" customWidth="1"/>
    <col min="1031" max="1031" width="2" style="88" customWidth="1"/>
    <col min="1032" max="1032" width="10.42578125" style="88" customWidth="1"/>
    <col min="1033" max="1033" width="9.5703125" style="88" bestFit="1" customWidth="1"/>
    <col min="1034" max="1037" width="9.42578125" style="88" customWidth="1"/>
    <col min="1038" max="1043" width="9.85546875" style="88" customWidth="1"/>
    <col min="1044" max="1281" width="9.140625" style="88"/>
    <col min="1282" max="1282" width="61.85546875" style="88" customWidth="1"/>
    <col min="1283" max="1283" width="8.42578125" style="88" bestFit="1" customWidth="1"/>
    <col min="1284" max="1284" width="12.140625" style="88" bestFit="1" customWidth="1"/>
    <col min="1285" max="1286" width="6.85546875" style="88" bestFit="1" customWidth="1"/>
    <col min="1287" max="1287" width="2" style="88" customWidth="1"/>
    <col min="1288" max="1288" width="10.42578125" style="88" customWidth="1"/>
    <col min="1289" max="1289" width="9.5703125" style="88" bestFit="1" customWidth="1"/>
    <col min="1290" max="1293" width="9.42578125" style="88" customWidth="1"/>
    <col min="1294" max="1299" width="9.85546875" style="88" customWidth="1"/>
    <col min="1300" max="1537" width="9.140625" style="88"/>
    <col min="1538" max="1538" width="61.85546875" style="88" customWidth="1"/>
    <col min="1539" max="1539" width="8.42578125" style="88" bestFit="1" customWidth="1"/>
    <col min="1540" max="1540" width="12.140625" style="88" bestFit="1" customWidth="1"/>
    <col min="1541" max="1542" width="6.85546875" style="88" bestFit="1" customWidth="1"/>
    <col min="1543" max="1543" width="2" style="88" customWidth="1"/>
    <col min="1544" max="1544" width="10.42578125" style="88" customWidth="1"/>
    <col min="1545" max="1545" width="9.5703125" style="88" bestFit="1" customWidth="1"/>
    <col min="1546" max="1549" width="9.42578125" style="88" customWidth="1"/>
    <col min="1550" max="1555" width="9.85546875" style="88" customWidth="1"/>
    <col min="1556" max="1793" width="9.140625" style="88"/>
    <col min="1794" max="1794" width="61.85546875" style="88" customWidth="1"/>
    <col min="1795" max="1795" width="8.42578125" style="88" bestFit="1" customWidth="1"/>
    <col min="1796" max="1796" width="12.140625" style="88" bestFit="1" customWidth="1"/>
    <col min="1797" max="1798" width="6.85546875" style="88" bestFit="1" customWidth="1"/>
    <col min="1799" max="1799" width="2" style="88" customWidth="1"/>
    <col min="1800" max="1800" width="10.42578125" style="88" customWidth="1"/>
    <col min="1801" max="1801" width="9.5703125" style="88" bestFit="1" customWidth="1"/>
    <col min="1802" max="1805" width="9.42578125" style="88" customWidth="1"/>
    <col min="1806" max="1811" width="9.85546875" style="88" customWidth="1"/>
    <col min="1812" max="2049" width="9.140625" style="88"/>
    <col min="2050" max="2050" width="61.85546875" style="88" customWidth="1"/>
    <col min="2051" max="2051" width="8.42578125" style="88" bestFit="1" customWidth="1"/>
    <col min="2052" max="2052" width="12.140625" style="88" bestFit="1" customWidth="1"/>
    <col min="2053" max="2054" width="6.85546875" style="88" bestFit="1" customWidth="1"/>
    <col min="2055" max="2055" width="2" style="88" customWidth="1"/>
    <col min="2056" max="2056" width="10.42578125" style="88" customWidth="1"/>
    <col min="2057" max="2057" width="9.5703125" style="88" bestFit="1" customWidth="1"/>
    <col min="2058" max="2061" width="9.42578125" style="88" customWidth="1"/>
    <col min="2062" max="2067" width="9.85546875" style="88" customWidth="1"/>
    <col min="2068" max="2305" width="9.140625" style="88"/>
    <col min="2306" max="2306" width="61.85546875" style="88" customWidth="1"/>
    <col min="2307" max="2307" width="8.42578125" style="88" bestFit="1" customWidth="1"/>
    <col min="2308" max="2308" width="12.140625" style="88" bestFit="1" customWidth="1"/>
    <col min="2309" max="2310" width="6.85546875" style="88" bestFit="1" customWidth="1"/>
    <col min="2311" max="2311" width="2" style="88" customWidth="1"/>
    <col min="2312" max="2312" width="10.42578125" style="88" customWidth="1"/>
    <col min="2313" max="2313" width="9.5703125" style="88" bestFit="1" customWidth="1"/>
    <col min="2314" max="2317" width="9.42578125" style="88" customWidth="1"/>
    <col min="2318" max="2323" width="9.85546875" style="88" customWidth="1"/>
    <col min="2324" max="2561" width="9.140625" style="88"/>
    <col min="2562" max="2562" width="61.85546875" style="88" customWidth="1"/>
    <col min="2563" max="2563" width="8.42578125" style="88" bestFit="1" customWidth="1"/>
    <col min="2564" max="2564" width="12.140625" style="88" bestFit="1" customWidth="1"/>
    <col min="2565" max="2566" width="6.85546875" style="88" bestFit="1" customWidth="1"/>
    <col min="2567" max="2567" width="2" style="88" customWidth="1"/>
    <col min="2568" max="2568" width="10.42578125" style="88" customWidth="1"/>
    <col min="2569" max="2569" width="9.5703125" style="88" bestFit="1" customWidth="1"/>
    <col min="2570" max="2573" width="9.42578125" style="88" customWidth="1"/>
    <col min="2574" max="2579" width="9.85546875" style="88" customWidth="1"/>
    <col min="2580" max="2817" width="9.140625" style="88"/>
    <col min="2818" max="2818" width="61.85546875" style="88" customWidth="1"/>
    <col min="2819" max="2819" width="8.42578125" style="88" bestFit="1" customWidth="1"/>
    <col min="2820" max="2820" width="12.140625" style="88" bestFit="1" customWidth="1"/>
    <col min="2821" max="2822" width="6.85546875" style="88" bestFit="1" customWidth="1"/>
    <col min="2823" max="2823" width="2" style="88" customWidth="1"/>
    <col min="2824" max="2824" width="10.42578125" style="88" customWidth="1"/>
    <col min="2825" max="2825" width="9.5703125" style="88" bestFit="1" customWidth="1"/>
    <col min="2826" max="2829" width="9.42578125" style="88" customWidth="1"/>
    <col min="2830" max="2835" width="9.85546875" style="88" customWidth="1"/>
    <col min="2836" max="3073" width="9.140625" style="88"/>
    <col min="3074" max="3074" width="61.85546875" style="88" customWidth="1"/>
    <col min="3075" max="3075" width="8.42578125" style="88" bestFit="1" customWidth="1"/>
    <col min="3076" max="3076" width="12.140625" style="88" bestFit="1" customWidth="1"/>
    <col min="3077" max="3078" width="6.85546875" style="88" bestFit="1" customWidth="1"/>
    <col min="3079" max="3079" width="2" style="88" customWidth="1"/>
    <col min="3080" max="3080" width="10.42578125" style="88" customWidth="1"/>
    <col min="3081" max="3081" width="9.5703125" style="88" bestFit="1" customWidth="1"/>
    <col min="3082" max="3085" width="9.42578125" style="88" customWidth="1"/>
    <col min="3086" max="3091" width="9.85546875" style="88" customWidth="1"/>
    <col min="3092" max="3329" width="9.140625" style="88"/>
    <col min="3330" max="3330" width="61.85546875" style="88" customWidth="1"/>
    <col min="3331" max="3331" width="8.42578125" style="88" bestFit="1" customWidth="1"/>
    <col min="3332" max="3332" width="12.140625" style="88" bestFit="1" customWidth="1"/>
    <col min="3333" max="3334" width="6.85546875" style="88" bestFit="1" customWidth="1"/>
    <col min="3335" max="3335" width="2" style="88" customWidth="1"/>
    <col min="3336" max="3336" width="10.42578125" style="88" customWidth="1"/>
    <col min="3337" max="3337" width="9.5703125" style="88" bestFit="1" customWidth="1"/>
    <col min="3338" max="3341" width="9.42578125" style="88" customWidth="1"/>
    <col min="3342" max="3347" width="9.85546875" style="88" customWidth="1"/>
    <col min="3348" max="3585" width="9.140625" style="88"/>
    <col min="3586" max="3586" width="61.85546875" style="88" customWidth="1"/>
    <col min="3587" max="3587" width="8.42578125" style="88" bestFit="1" customWidth="1"/>
    <col min="3588" max="3588" width="12.140625" style="88" bestFit="1" customWidth="1"/>
    <col min="3589" max="3590" width="6.85546875" style="88" bestFit="1" customWidth="1"/>
    <col min="3591" max="3591" width="2" style="88" customWidth="1"/>
    <col min="3592" max="3592" width="10.42578125" style="88" customWidth="1"/>
    <col min="3593" max="3593" width="9.5703125" style="88" bestFit="1" customWidth="1"/>
    <col min="3594" max="3597" width="9.42578125" style="88" customWidth="1"/>
    <col min="3598" max="3603" width="9.85546875" style="88" customWidth="1"/>
    <col min="3604" max="3841" width="9.140625" style="88"/>
    <col min="3842" max="3842" width="61.85546875" style="88" customWidth="1"/>
    <col min="3843" max="3843" width="8.42578125" style="88" bestFit="1" customWidth="1"/>
    <col min="3844" max="3844" width="12.140625" style="88" bestFit="1" customWidth="1"/>
    <col min="3845" max="3846" width="6.85546875" style="88" bestFit="1" customWidth="1"/>
    <col min="3847" max="3847" width="2" style="88" customWidth="1"/>
    <col min="3848" max="3848" width="10.42578125" style="88" customWidth="1"/>
    <col min="3849" max="3849" width="9.5703125" style="88" bestFit="1" customWidth="1"/>
    <col min="3850" max="3853" width="9.42578125" style="88" customWidth="1"/>
    <col min="3854" max="3859" width="9.85546875" style="88" customWidth="1"/>
    <col min="3860" max="4097" width="9.140625" style="88"/>
    <col min="4098" max="4098" width="61.85546875" style="88" customWidth="1"/>
    <col min="4099" max="4099" width="8.42578125" style="88" bestFit="1" customWidth="1"/>
    <col min="4100" max="4100" width="12.140625" style="88" bestFit="1" customWidth="1"/>
    <col min="4101" max="4102" width="6.85546875" style="88" bestFit="1" customWidth="1"/>
    <col min="4103" max="4103" width="2" style="88" customWidth="1"/>
    <col min="4104" max="4104" width="10.42578125" style="88" customWidth="1"/>
    <col min="4105" max="4105" width="9.5703125" style="88" bestFit="1" customWidth="1"/>
    <col min="4106" max="4109" width="9.42578125" style="88" customWidth="1"/>
    <col min="4110" max="4115" width="9.85546875" style="88" customWidth="1"/>
    <col min="4116" max="4353" width="9.140625" style="88"/>
    <col min="4354" max="4354" width="61.85546875" style="88" customWidth="1"/>
    <col min="4355" max="4355" width="8.42578125" style="88" bestFit="1" customWidth="1"/>
    <col min="4356" max="4356" width="12.140625" style="88" bestFit="1" customWidth="1"/>
    <col min="4357" max="4358" width="6.85546875" style="88" bestFit="1" customWidth="1"/>
    <col min="4359" max="4359" width="2" style="88" customWidth="1"/>
    <col min="4360" max="4360" width="10.42578125" style="88" customWidth="1"/>
    <col min="4361" max="4361" width="9.5703125" style="88" bestFit="1" customWidth="1"/>
    <col min="4362" max="4365" width="9.42578125" style="88" customWidth="1"/>
    <col min="4366" max="4371" width="9.85546875" style="88" customWidth="1"/>
    <col min="4372" max="4609" width="9.140625" style="88"/>
    <col min="4610" max="4610" width="61.85546875" style="88" customWidth="1"/>
    <col min="4611" max="4611" width="8.42578125" style="88" bestFit="1" customWidth="1"/>
    <col min="4612" max="4612" width="12.140625" style="88" bestFit="1" customWidth="1"/>
    <col min="4613" max="4614" width="6.85546875" style="88" bestFit="1" customWidth="1"/>
    <col min="4615" max="4615" width="2" style="88" customWidth="1"/>
    <col min="4616" max="4616" width="10.42578125" style="88" customWidth="1"/>
    <col min="4617" max="4617" width="9.5703125" style="88" bestFit="1" customWidth="1"/>
    <col min="4618" max="4621" width="9.42578125" style="88" customWidth="1"/>
    <col min="4622" max="4627" width="9.85546875" style="88" customWidth="1"/>
    <col min="4628" max="4865" width="9.140625" style="88"/>
    <col min="4866" max="4866" width="61.85546875" style="88" customWidth="1"/>
    <col min="4867" max="4867" width="8.42578125" style="88" bestFit="1" customWidth="1"/>
    <col min="4868" max="4868" width="12.140625" style="88" bestFit="1" customWidth="1"/>
    <col min="4869" max="4870" width="6.85546875" style="88" bestFit="1" customWidth="1"/>
    <col min="4871" max="4871" width="2" style="88" customWidth="1"/>
    <col min="4872" max="4872" width="10.42578125" style="88" customWidth="1"/>
    <col min="4873" max="4873" width="9.5703125" style="88" bestFit="1" customWidth="1"/>
    <col min="4874" max="4877" width="9.42578125" style="88" customWidth="1"/>
    <col min="4878" max="4883" width="9.85546875" style="88" customWidth="1"/>
    <col min="4884" max="5121" width="9.140625" style="88"/>
    <col min="5122" max="5122" width="61.85546875" style="88" customWidth="1"/>
    <col min="5123" max="5123" width="8.42578125" style="88" bestFit="1" customWidth="1"/>
    <col min="5124" max="5124" width="12.140625" style="88" bestFit="1" customWidth="1"/>
    <col min="5125" max="5126" width="6.85546875" style="88" bestFit="1" customWidth="1"/>
    <col min="5127" max="5127" width="2" style="88" customWidth="1"/>
    <col min="5128" max="5128" width="10.42578125" style="88" customWidth="1"/>
    <col min="5129" max="5129" width="9.5703125" style="88" bestFit="1" customWidth="1"/>
    <col min="5130" max="5133" width="9.42578125" style="88" customWidth="1"/>
    <col min="5134" max="5139" width="9.85546875" style="88" customWidth="1"/>
    <col min="5140" max="5377" width="9.140625" style="88"/>
    <col min="5378" max="5378" width="61.85546875" style="88" customWidth="1"/>
    <col min="5379" max="5379" width="8.42578125" style="88" bestFit="1" customWidth="1"/>
    <col min="5380" max="5380" width="12.140625" style="88" bestFit="1" customWidth="1"/>
    <col min="5381" max="5382" width="6.85546875" style="88" bestFit="1" customWidth="1"/>
    <col min="5383" max="5383" width="2" style="88" customWidth="1"/>
    <col min="5384" max="5384" width="10.42578125" style="88" customWidth="1"/>
    <col min="5385" max="5385" width="9.5703125" style="88" bestFit="1" customWidth="1"/>
    <col min="5386" max="5389" width="9.42578125" style="88" customWidth="1"/>
    <col min="5390" max="5395" width="9.85546875" style="88" customWidth="1"/>
    <col min="5396" max="5633" width="9.140625" style="88"/>
    <col min="5634" max="5634" width="61.85546875" style="88" customWidth="1"/>
    <col min="5635" max="5635" width="8.42578125" style="88" bestFit="1" customWidth="1"/>
    <col min="5636" max="5636" width="12.140625" style="88" bestFit="1" customWidth="1"/>
    <col min="5637" max="5638" width="6.85546875" style="88" bestFit="1" customWidth="1"/>
    <col min="5639" max="5639" width="2" style="88" customWidth="1"/>
    <col min="5640" max="5640" width="10.42578125" style="88" customWidth="1"/>
    <col min="5641" max="5641" width="9.5703125" style="88" bestFit="1" customWidth="1"/>
    <col min="5642" max="5645" width="9.42578125" style="88" customWidth="1"/>
    <col min="5646" max="5651" width="9.85546875" style="88" customWidth="1"/>
    <col min="5652" max="5889" width="9.140625" style="88"/>
    <col min="5890" max="5890" width="61.85546875" style="88" customWidth="1"/>
    <col min="5891" max="5891" width="8.42578125" style="88" bestFit="1" customWidth="1"/>
    <col min="5892" max="5892" width="12.140625" style="88" bestFit="1" customWidth="1"/>
    <col min="5893" max="5894" width="6.85546875" style="88" bestFit="1" customWidth="1"/>
    <col min="5895" max="5895" width="2" style="88" customWidth="1"/>
    <col min="5896" max="5896" width="10.42578125" style="88" customWidth="1"/>
    <col min="5897" max="5897" width="9.5703125" style="88" bestFit="1" customWidth="1"/>
    <col min="5898" max="5901" width="9.42578125" style="88" customWidth="1"/>
    <col min="5902" max="5907" width="9.85546875" style="88" customWidth="1"/>
    <col min="5908" max="6145" width="9.140625" style="88"/>
    <col min="6146" max="6146" width="61.85546875" style="88" customWidth="1"/>
    <col min="6147" max="6147" width="8.42578125" style="88" bestFit="1" customWidth="1"/>
    <col min="6148" max="6148" width="12.140625" style="88" bestFit="1" customWidth="1"/>
    <col min="6149" max="6150" width="6.85546875" style="88" bestFit="1" customWidth="1"/>
    <col min="6151" max="6151" width="2" style="88" customWidth="1"/>
    <col min="6152" max="6152" width="10.42578125" style="88" customWidth="1"/>
    <col min="6153" max="6153" width="9.5703125" style="88" bestFit="1" customWidth="1"/>
    <col min="6154" max="6157" width="9.42578125" style="88" customWidth="1"/>
    <col min="6158" max="6163" width="9.85546875" style="88" customWidth="1"/>
    <col min="6164" max="6401" width="9.140625" style="88"/>
    <col min="6402" max="6402" width="61.85546875" style="88" customWidth="1"/>
    <col min="6403" max="6403" width="8.42578125" style="88" bestFit="1" customWidth="1"/>
    <col min="6404" max="6404" width="12.140625" style="88" bestFit="1" customWidth="1"/>
    <col min="6405" max="6406" width="6.85546875" style="88" bestFit="1" customWidth="1"/>
    <col min="6407" max="6407" width="2" style="88" customWidth="1"/>
    <col min="6408" max="6408" width="10.42578125" style="88" customWidth="1"/>
    <col min="6409" max="6409" width="9.5703125" style="88" bestFit="1" customWidth="1"/>
    <col min="6410" max="6413" width="9.42578125" style="88" customWidth="1"/>
    <col min="6414" max="6419" width="9.85546875" style="88" customWidth="1"/>
    <col min="6420" max="6657" width="9.140625" style="88"/>
    <col min="6658" max="6658" width="61.85546875" style="88" customWidth="1"/>
    <col min="6659" max="6659" width="8.42578125" style="88" bestFit="1" customWidth="1"/>
    <col min="6660" max="6660" width="12.140625" style="88" bestFit="1" customWidth="1"/>
    <col min="6661" max="6662" width="6.85546875" style="88" bestFit="1" customWidth="1"/>
    <col min="6663" max="6663" width="2" style="88" customWidth="1"/>
    <col min="6664" max="6664" width="10.42578125" style="88" customWidth="1"/>
    <col min="6665" max="6665" width="9.5703125" style="88" bestFit="1" customWidth="1"/>
    <col min="6666" max="6669" width="9.42578125" style="88" customWidth="1"/>
    <col min="6670" max="6675" width="9.85546875" style="88" customWidth="1"/>
    <col min="6676" max="6913" width="9.140625" style="88"/>
    <col min="6914" max="6914" width="61.85546875" style="88" customWidth="1"/>
    <col min="6915" max="6915" width="8.42578125" style="88" bestFit="1" customWidth="1"/>
    <col min="6916" max="6916" width="12.140625" style="88" bestFit="1" customWidth="1"/>
    <col min="6917" max="6918" width="6.85546875" style="88" bestFit="1" customWidth="1"/>
    <col min="6919" max="6919" width="2" style="88" customWidth="1"/>
    <col min="6920" max="6920" width="10.42578125" style="88" customWidth="1"/>
    <col min="6921" max="6921" width="9.5703125" style="88" bestFit="1" customWidth="1"/>
    <col min="6922" max="6925" width="9.42578125" style="88" customWidth="1"/>
    <col min="6926" max="6931" width="9.85546875" style="88" customWidth="1"/>
    <col min="6932" max="7169" width="9.140625" style="88"/>
    <col min="7170" max="7170" width="61.85546875" style="88" customWidth="1"/>
    <col min="7171" max="7171" width="8.42578125" style="88" bestFit="1" customWidth="1"/>
    <col min="7172" max="7172" width="12.140625" style="88" bestFit="1" customWidth="1"/>
    <col min="7173" max="7174" width="6.85546875" style="88" bestFit="1" customWidth="1"/>
    <col min="7175" max="7175" width="2" style="88" customWidth="1"/>
    <col min="7176" max="7176" width="10.42578125" style="88" customWidth="1"/>
    <col min="7177" max="7177" width="9.5703125" style="88" bestFit="1" customWidth="1"/>
    <col min="7178" max="7181" width="9.42578125" style="88" customWidth="1"/>
    <col min="7182" max="7187" width="9.85546875" style="88" customWidth="1"/>
    <col min="7188" max="7425" width="9.140625" style="88"/>
    <col min="7426" max="7426" width="61.85546875" style="88" customWidth="1"/>
    <col min="7427" max="7427" width="8.42578125" style="88" bestFit="1" customWidth="1"/>
    <col min="7428" max="7428" width="12.140625" style="88" bestFit="1" customWidth="1"/>
    <col min="7429" max="7430" width="6.85546875" style="88" bestFit="1" customWidth="1"/>
    <col min="7431" max="7431" width="2" style="88" customWidth="1"/>
    <col min="7432" max="7432" width="10.42578125" style="88" customWidth="1"/>
    <col min="7433" max="7433" width="9.5703125" style="88" bestFit="1" customWidth="1"/>
    <col min="7434" max="7437" width="9.42578125" style="88" customWidth="1"/>
    <col min="7438" max="7443" width="9.85546875" style="88" customWidth="1"/>
    <col min="7444" max="7681" width="9.140625" style="88"/>
    <col min="7682" max="7682" width="61.85546875" style="88" customWidth="1"/>
    <col min="7683" max="7683" width="8.42578125" style="88" bestFit="1" customWidth="1"/>
    <col min="7684" max="7684" width="12.140625" style="88" bestFit="1" customWidth="1"/>
    <col min="7685" max="7686" width="6.85546875" style="88" bestFit="1" customWidth="1"/>
    <col min="7687" max="7687" width="2" style="88" customWidth="1"/>
    <col min="7688" max="7688" width="10.42578125" style="88" customWidth="1"/>
    <col min="7689" max="7689" width="9.5703125" style="88" bestFit="1" customWidth="1"/>
    <col min="7690" max="7693" width="9.42578125" style="88" customWidth="1"/>
    <col min="7694" max="7699" width="9.85546875" style="88" customWidth="1"/>
    <col min="7700" max="7937" width="9.140625" style="88"/>
    <col min="7938" max="7938" width="61.85546875" style="88" customWidth="1"/>
    <col min="7939" max="7939" width="8.42578125" style="88" bestFit="1" customWidth="1"/>
    <col min="7940" max="7940" width="12.140625" style="88" bestFit="1" customWidth="1"/>
    <col min="7941" max="7942" width="6.85546875" style="88" bestFit="1" customWidth="1"/>
    <col min="7943" max="7943" width="2" style="88" customWidth="1"/>
    <col min="7944" max="7944" width="10.42578125" style="88" customWidth="1"/>
    <col min="7945" max="7945" width="9.5703125" style="88" bestFit="1" customWidth="1"/>
    <col min="7946" max="7949" width="9.42578125" style="88" customWidth="1"/>
    <col min="7950" max="7955" width="9.85546875" style="88" customWidth="1"/>
    <col min="7956" max="8193" width="9.140625" style="88"/>
    <col min="8194" max="8194" width="61.85546875" style="88" customWidth="1"/>
    <col min="8195" max="8195" width="8.42578125" style="88" bestFit="1" customWidth="1"/>
    <col min="8196" max="8196" width="12.140625" style="88" bestFit="1" customWidth="1"/>
    <col min="8197" max="8198" width="6.85546875" style="88" bestFit="1" customWidth="1"/>
    <col min="8199" max="8199" width="2" style="88" customWidth="1"/>
    <col min="8200" max="8200" width="10.42578125" style="88" customWidth="1"/>
    <col min="8201" max="8201" width="9.5703125" style="88" bestFit="1" customWidth="1"/>
    <col min="8202" max="8205" width="9.42578125" style="88" customWidth="1"/>
    <col min="8206" max="8211" width="9.85546875" style="88" customWidth="1"/>
    <col min="8212" max="8449" width="9.140625" style="88"/>
    <col min="8450" max="8450" width="61.85546875" style="88" customWidth="1"/>
    <col min="8451" max="8451" width="8.42578125" style="88" bestFit="1" customWidth="1"/>
    <col min="8452" max="8452" width="12.140625" style="88" bestFit="1" customWidth="1"/>
    <col min="8453" max="8454" width="6.85546875" style="88" bestFit="1" customWidth="1"/>
    <col min="8455" max="8455" width="2" style="88" customWidth="1"/>
    <col min="8456" max="8456" width="10.42578125" style="88" customWidth="1"/>
    <col min="8457" max="8457" width="9.5703125" style="88" bestFit="1" customWidth="1"/>
    <col min="8458" max="8461" width="9.42578125" style="88" customWidth="1"/>
    <col min="8462" max="8467" width="9.85546875" style="88" customWidth="1"/>
    <col min="8468" max="8705" width="9.140625" style="88"/>
    <col min="8706" max="8706" width="61.85546875" style="88" customWidth="1"/>
    <col min="8707" max="8707" width="8.42578125" style="88" bestFit="1" customWidth="1"/>
    <col min="8708" max="8708" width="12.140625" style="88" bestFit="1" customWidth="1"/>
    <col min="8709" max="8710" width="6.85546875" style="88" bestFit="1" customWidth="1"/>
    <col min="8711" max="8711" width="2" style="88" customWidth="1"/>
    <col min="8712" max="8712" width="10.42578125" style="88" customWidth="1"/>
    <col min="8713" max="8713" width="9.5703125" style="88" bestFit="1" customWidth="1"/>
    <col min="8714" max="8717" width="9.42578125" style="88" customWidth="1"/>
    <col min="8718" max="8723" width="9.85546875" style="88" customWidth="1"/>
    <col min="8724" max="8961" width="9.140625" style="88"/>
    <col min="8962" max="8962" width="61.85546875" style="88" customWidth="1"/>
    <col min="8963" max="8963" width="8.42578125" style="88" bestFit="1" customWidth="1"/>
    <col min="8964" max="8964" width="12.140625" style="88" bestFit="1" customWidth="1"/>
    <col min="8965" max="8966" width="6.85546875" style="88" bestFit="1" customWidth="1"/>
    <col min="8967" max="8967" width="2" style="88" customWidth="1"/>
    <col min="8968" max="8968" width="10.42578125" style="88" customWidth="1"/>
    <col min="8969" max="8969" width="9.5703125" style="88" bestFit="1" customWidth="1"/>
    <col min="8970" max="8973" width="9.42578125" style="88" customWidth="1"/>
    <col min="8974" max="8979" width="9.85546875" style="88" customWidth="1"/>
    <col min="8980" max="9217" width="9.140625" style="88"/>
    <col min="9218" max="9218" width="61.85546875" style="88" customWidth="1"/>
    <col min="9219" max="9219" width="8.42578125" style="88" bestFit="1" customWidth="1"/>
    <col min="9220" max="9220" width="12.140625" style="88" bestFit="1" customWidth="1"/>
    <col min="9221" max="9222" width="6.85546875" style="88" bestFit="1" customWidth="1"/>
    <col min="9223" max="9223" width="2" style="88" customWidth="1"/>
    <col min="9224" max="9224" width="10.42578125" style="88" customWidth="1"/>
    <col min="9225" max="9225" width="9.5703125" style="88" bestFit="1" customWidth="1"/>
    <col min="9226" max="9229" width="9.42578125" style="88" customWidth="1"/>
    <col min="9230" max="9235" width="9.85546875" style="88" customWidth="1"/>
    <col min="9236" max="9473" width="9.140625" style="88"/>
    <col min="9474" max="9474" width="61.85546875" style="88" customWidth="1"/>
    <col min="9475" max="9475" width="8.42578125" style="88" bestFit="1" customWidth="1"/>
    <col min="9476" max="9476" width="12.140625" style="88" bestFit="1" customWidth="1"/>
    <col min="9477" max="9478" width="6.85546875" style="88" bestFit="1" customWidth="1"/>
    <col min="9479" max="9479" width="2" style="88" customWidth="1"/>
    <col min="9480" max="9480" width="10.42578125" style="88" customWidth="1"/>
    <col min="9481" max="9481" width="9.5703125" style="88" bestFit="1" customWidth="1"/>
    <col min="9482" max="9485" width="9.42578125" style="88" customWidth="1"/>
    <col min="9486" max="9491" width="9.85546875" style="88" customWidth="1"/>
    <col min="9492" max="9729" width="9.140625" style="88"/>
    <col min="9730" max="9730" width="61.85546875" style="88" customWidth="1"/>
    <col min="9731" max="9731" width="8.42578125" style="88" bestFit="1" customWidth="1"/>
    <col min="9732" max="9732" width="12.140625" style="88" bestFit="1" customWidth="1"/>
    <col min="9733" max="9734" width="6.85546875" style="88" bestFit="1" customWidth="1"/>
    <col min="9735" max="9735" width="2" style="88" customWidth="1"/>
    <col min="9736" max="9736" width="10.42578125" style="88" customWidth="1"/>
    <col min="9737" max="9737" width="9.5703125" style="88" bestFit="1" customWidth="1"/>
    <col min="9738" max="9741" width="9.42578125" style="88" customWidth="1"/>
    <col min="9742" max="9747" width="9.85546875" style="88" customWidth="1"/>
    <col min="9748" max="9985" width="9.140625" style="88"/>
    <col min="9986" max="9986" width="61.85546875" style="88" customWidth="1"/>
    <col min="9987" max="9987" width="8.42578125" style="88" bestFit="1" customWidth="1"/>
    <col min="9988" max="9988" width="12.140625" style="88" bestFit="1" customWidth="1"/>
    <col min="9989" max="9990" width="6.85546875" style="88" bestFit="1" customWidth="1"/>
    <col min="9991" max="9991" width="2" style="88" customWidth="1"/>
    <col min="9992" max="9992" width="10.42578125" style="88" customWidth="1"/>
    <col min="9993" max="9993" width="9.5703125" style="88" bestFit="1" customWidth="1"/>
    <col min="9994" max="9997" width="9.42578125" style="88" customWidth="1"/>
    <col min="9998" max="10003" width="9.85546875" style="88" customWidth="1"/>
    <col min="10004" max="10241" width="9.140625" style="88"/>
    <col min="10242" max="10242" width="61.85546875" style="88" customWidth="1"/>
    <col min="10243" max="10243" width="8.42578125" style="88" bestFit="1" customWidth="1"/>
    <col min="10244" max="10244" width="12.140625" style="88" bestFit="1" customWidth="1"/>
    <col min="10245" max="10246" width="6.85546875" style="88" bestFit="1" customWidth="1"/>
    <col min="10247" max="10247" width="2" style="88" customWidth="1"/>
    <col min="10248" max="10248" width="10.42578125" style="88" customWidth="1"/>
    <col min="10249" max="10249" width="9.5703125" style="88" bestFit="1" customWidth="1"/>
    <col min="10250" max="10253" width="9.42578125" style="88" customWidth="1"/>
    <col min="10254" max="10259" width="9.85546875" style="88" customWidth="1"/>
    <col min="10260" max="10497" width="9.140625" style="88"/>
    <col min="10498" max="10498" width="61.85546875" style="88" customWidth="1"/>
    <col min="10499" max="10499" width="8.42578125" style="88" bestFit="1" customWidth="1"/>
    <col min="10500" max="10500" width="12.140625" style="88" bestFit="1" customWidth="1"/>
    <col min="10501" max="10502" width="6.85546875" style="88" bestFit="1" customWidth="1"/>
    <col min="10503" max="10503" width="2" style="88" customWidth="1"/>
    <col min="10504" max="10504" width="10.42578125" style="88" customWidth="1"/>
    <col min="10505" max="10505" width="9.5703125" style="88" bestFit="1" customWidth="1"/>
    <col min="10506" max="10509" width="9.42578125" style="88" customWidth="1"/>
    <col min="10510" max="10515" width="9.85546875" style="88" customWidth="1"/>
    <col min="10516" max="10753" width="9.140625" style="88"/>
    <col min="10754" max="10754" width="61.85546875" style="88" customWidth="1"/>
    <col min="10755" max="10755" width="8.42578125" style="88" bestFit="1" customWidth="1"/>
    <col min="10756" max="10756" width="12.140625" style="88" bestFit="1" customWidth="1"/>
    <col min="10757" max="10758" width="6.85546875" style="88" bestFit="1" customWidth="1"/>
    <col min="10759" max="10759" width="2" style="88" customWidth="1"/>
    <col min="10760" max="10760" width="10.42578125" style="88" customWidth="1"/>
    <col min="10761" max="10761" width="9.5703125" style="88" bestFit="1" customWidth="1"/>
    <col min="10762" max="10765" width="9.42578125" style="88" customWidth="1"/>
    <col min="10766" max="10771" width="9.85546875" style="88" customWidth="1"/>
    <col min="10772" max="11009" width="9.140625" style="88"/>
    <col min="11010" max="11010" width="61.85546875" style="88" customWidth="1"/>
    <col min="11011" max="11011" width="8.42578125" style="88" bestFit="1" customWidth="1"/>
    <col min="11012" max="11012" width="12.140625" style="88" bestFit="1" customWidth="1"/>
    <col min="11013" max="11014" width="6.85546875" style="88" bestFit="1" customWidth="1"/>
    <col min="11015" max="11015" width="2" style="88" customWidth="1"/>
    <col min="11016" max="11016" width="10.42578125" style="88" customWidth="1"/>
    <col min="11017" max="11017" width="9.5703125" style="88" bestFit="1" customWidth="1"/>
    <col min="11018" max="11021" width="9.42578125" style="88" customWidth="1"/>
    <col min="11022" max="11027" width="9.85546875" style="88" customWidth="1"/>
    <col min="11028" max="11265" width="9.140625" style="88"/>
    <col min="11266" max="11266" width="61.85546875" style="88" customWidth="1"/>
    <col min="11267" max="11267" width="8.42578125" style="88" bestFit="1" customWidth="1"/>
    <col min="11268" max="11268" width="12.140625" style="88" bestFit="1" customWidth="1"/>
    <col min="11269" max="11270" width="6.85546875" style="88" bestFit="1" customWidth="1"/>
    <col min="11271" max="11271" width="2" style="88" customWidth="1"/>
    <col min="11272" max="11272" width="10.42578125" style="88" customWidth="1"/>
    <col min="11273" max="11273" width="9.5703125" style="88" bestFit="1" customWidth="1"/>
    <col min="11274" max="11277" width="9.42578125" style="88" customWidth="1"/>
    <col min="11278" max="11283" width="9.85546875" style="88" customWidth="1"/>
    <col min="11284" max="11521" width="9.140625" style="88"/>
    <col min="11522" max="11522" width="61.85546875" style="88" customWidth="1"/>
    <col min="11523" max="11523" width="8.42578125" style="88" bestFit="1" customWidth="1"/>
    <col min="11524" max="11524" width="12.140625" style="88" bestFit="1" customWidth="1"/>
    <col min="11525" max="11526" width="6.85546875" style="88" bestFit="1" customWidth="1"/>
    <col min="11527" max="11527" width="2" style="88" customWidth="1"/>
    <col min="11528" max="11528" width="10.42578125" style="88" customWidth="1"/>
    <col min="11529" max="11529" width="9.5703125" style="88" bestFit="1" customWidth="1"/>
    <col min="11530" max="11533" width="9.42578125" style="88" customWidth="1"/>
    <col min="11534" max="11539" width="9.85546875" style="88" customWidth="1"/>
    <col min="11540" max="11777" width="9.140625" style="88"/>
    <col min="11778" max="11778" width="61.85546875" style="88" customWidth="1"/>
    <col min="11779" max="11779" width="8.42578125" style="88" bestFit="1" customWidth="1"/>
    <col min="11780" max="11780" width="12.140625" style="88" bestFit="1" customWidth="1"/>
    <col min="11781" max="11782" width="6.85546875" style="88" bestFit="1" customWidth="1"/>
    <col min="11783" max="11783" width="2" style="88" customWidth="1"/>
    <col min="11784" max="11784" width="10.42578125" style="88" customWidth="1"/>
    <col min="11785" max="11785" width="9.5703125" style="88" bestFit="1" customWidth="1"/>
    <col min="11786" max="11789" width="9.42578125" style="88" customWidth="1"/>
    <col min="11790" max="11795" width="9.85546875" style="88" customWidth="1"/>
    <col min="11796" max="12033" width="9.140625" style="88"/>
    <col min="12034" max="12034" width="61.85546875" style="88" customWidth="1"/>
    <col min="12035" max="12035" width="8.42578125" style="88" bestFit="1" customWidth="1"/>
    <col min="12036" max="12036" width="12.140625" style="88" bestFit="1" customWidth="1"/>
    <col min="12037" max="12038" width="6.85546875" style="88" bestFit="1" customWidth="1"/>
    <col min="12039" max="12039" width="2" style="88" customWidth="1"/>
    <col min="12040" max="12040" width="10.42578125" style="88" customWidth="1"/>
    <col min="12041" max="12041" width="9.5703125" style="88" bestFit="1" customWidth="1"/>
    <col min="12042" max="12045" width="9.42578125" style="88" customWidth="1"/>
    <col min="12046" max="12051" width="9.85546875" style="88" customWidth="1"/>
    <col min="12052" max="12289" width="9.140625" style="88"/>
    <col min="12290" max="12290" width="61.85546875" style="88" customWidth="1"/>
    <col min="12291" max="12291" width="8.42578125" style="88" bestFit="1" customWidth="1"/>
    <col min="12292" max="12292" width="12.140625" style="88" bestFit="1" customWidth="1"/>
    <col min="12293" max="12294" width="6.85546875" style="88" bestFit="1" customWidth="1"/>
    <col min="12295" max="12295" width="2" style="88" customWidth="1"/>
    <col min="12296" max="12296" width="10.42578125" style="88" customWidth="1"/>
    <col min="12297" max="12297" width="9.5703125" style="88" bestFit="1" customWidth="1"/>
    <col min="12298" max="12301" width="9.42578125" style="88" customWidth="1"/>
    <col min="12302" max="12307" width="9.85546875" style="88" customWidth="1"/>
    <col min="12308" max="12545" width="9.140625" style="88"/>
    <col min="12546" max="12546" width="61.85546875" style="88" customWidth="1"/>
    <col min="12547" max="12547" width="8.42578125" style="88" bestFit="1" customWidth="1"/>
    <col min="12548" max="12548" width="12.140625" style="88" bestFit="1" customWidth="1"/>
    <col min="12549" max="12550" width="6.85546875" style="88" bestFit="1" customWidth="1"/>
    <col min="12551" max="12551" width="2" style="88" customWidth="1"/>
    <col min="12552" max="12552" width="10.42578125" style="88" customWidth="1"/>
    <col min="12553" max="12553" width="9.5703125" style="88" bestFit="1" customWidth="1"/>
    <col min="12554" max="12557" width="9.42578125" style="88" customWidth="1"/>
    <col min="12558" max="12563" width="9.85546875" style="88" customWidth="1"/>
    <col min="12564" max="12801" width="9.140625" style="88"/>
    <col min="12802" max="12802" width="61.85546875" style="88" customWidth="1"/>
    <col min="12803" max="12803" width="8.42578125" style="88" bestFit="1" customWidth="1"/>
    <col min="12804" max="12804" width="12.140625" style="88" bestFit="1" customWidth="1"/>
    <col min="12805" max="12806" width="6.85546875" style="88" bestFit="1" customWidth="1"/>
    <col min="12807" max="12807" width="2" style="88" customWidth="1"/>
    <col min="12808" max="12808" width="10.42578125" style="88" customWidth="1"/>
    <col min="12809" max="12809" width="9.5703125" style="88" bestFit="1" customWidth="1"/>
    <col min="12810" max="12813" width="9.42578125" style="88" customWidth="1"/>
    <col min="12814" max="12819" width="9.85546875" style="88" customWidth="1"/>
    <col min="12820" max="13057" width="9.140625" style="88"/>
    <col min="13058" max="13058" width="61.85546875" style="88" customWidth="1"/>
    <col min="13059" max="13059" width="8.42578125" style="88" bestFit="1" customWidth="1"/>
    <col min="13060" max="13060" width="12.140625" style="88" bestFit="1" customWidth="1"/>
    <col min="13061" max="13062" width="6.85546875" style="88" bestFit="1" customWidth="1"/>
    <col min="13063" max="13063" width="2" style="88" customWidth="1"/>
    <col min="13064" max="13064" width="10.42578125" style="88" customWidth="1"/>
    <col min="13065" max="13065" width="9.5703125" style="88" bestFit="1" customWidth="1"/>
    <col min="13066" max="13069" width="9.42578125" style="88" customWidth="1"/>
    <col min="13070" max="13075" width="9.85546875" style="88" customWidth="1"/>
    <col min="13076" max="13313" width="9.140625" style="88"/>
    <col min="13314" max="13314" width="61.85546875" style="88" customWidth="1"/>
    <col min="13315" max="13315" width="8.42578125" style="88" bestFit="1" customWidth="1"/>
    <col min="13316" max="13316" width="12.140625" style="88" bestFit="1" customWidth="1"/>
    <col min="13317" max="13318" width="6.85546875" style="88" bestFit="1" customWidth="1"/>
    <col min="13319" max="13319" width="2" style="88" customWidth="1"/>
    <col min="13320" max="13320" width="10.42578125" style="88" customWidth="1"/>
    <col min="13321" max="13321" width="9.5703125" style="88" bestFit="1" customWidth="1"/>
    <col min="13322" max="13325" width="9.42578125" style="88" customWidth="1"/>
    <col min="13326" max="13331" width="9.85546875" style="88" customWidth="1"/>
    <col min="13332" max="13569" width="9.140625" style="88"/>
    <col min="13570" max="13570" width="61.85546875" style="88" customWidth="1"/>
    <col min="13571" max="13571" width="8.42578125" style="88" bestFit="1" customWidth="1"/>
    <col min="13572" max="13572" width="12.140625" style="88" bestFit="1" customWidth="1"/>
    <col min="13573" max="13574" width="6.85546875" style="88" bestFit="1" customWidth="1"/>
    <col min="13575" max="13575" width="2" style="88" customWidth="1"/>
    <col min="13576" max="13576" width="10.42578125" style="88" customWidth="1"/>
    <col min="13577" max="13577" width="9.5703125" style="88" bestFit="1" customWidth="1"/>
    <col min="13578" max="13581" width="9.42578125" style="88" customWidth="1"/>
    <col min="13582" max="13587" width="9.85546875" style="88" customWidth="1"/>
    <col min="13588" max="13825" width="9.140625" style="88"/>
    <col min="13826" max="13826" width="61.85546875" style="88" customWidth="1"/>
    <col min="13827" max="13827" width="8.42578125" style="88" bestFit="1" customWidth="1"/>
    <col min="13828" max="13828" width="12.140625" style="88" bestFit="1" customWidth="1"/>
    <col min="13829" max="13830" width="6.85546875" style="88" bestFit="1" customWidth="1"/>
    <col min="13831" max="13831" width="2" style="88" customWidth="1"/>
    <col min="13832" max="13832" width="10.42578125" style="88" customWidth="1"/>
    <col min="13833" max="13833" width="9.5703125" style="88" bestFit="1" customWidth="1"/>
    <col min="13834" max="13837" width="9.42578125" style="88" customWidth="1"/>
    <col min="13838" max="13843" width="9.85546875" style="88" customWidth="1"/>
    <col min="13844" max="14081" width="9.140625" style="88"/>
    <col min="14082" max="14082" width="61.85546875" style="88" customWidth="1"/>
    <col min="14083" max="14083" width="8.42578125" style="88" bestFit="1" customWidth="1"/>
    <col min="14084" max="14084" width="12.140625" style="88" bestFit="1" customWidth="1"/>
    <col min="14085" max="14086" width="6.85546875" style="88" bestFit="1" customWidth="1"/>
    <col min="14087" max="14087" width="2" style="88" customWidth="1"/>
    <col min="14088" max="14088" width="10.42578125" style="88" customWidth="1"/>
    <col min="14089" max="14089" width="9.5703125" style="88" bestFit="1" customWidth="1"/>
    <col min="14090" max="14093" width="9.42578125" style="88" customWidth="1"/>
    <col min="14094" max="14099" width="9.85546875" style="88" customWidth="1"/>
    <col min="14100" max="14337" width="9.140625" style="88"/>
    <col min="14338" max="14338" width="61.85546875" style="88" customWidth="1"/>
    <col min="14339" max="14339" width="8.42578125" style="88" bestFit="1" customWidth="1"/>
    <col min="14340" max="14340" width="12.140625" style="88" bestFit="1" customWidth="1"/>
    <col min="14341" max="14342" width="6.85546875" style="88" bestFit="1" customWidth="1"/>
    <col min="14343" max="14343" width="2" style="88" customWidth="1"/>
    <col min="14344" max="14344" width="10.42578125" style="88" customWidth="1"/>
    <col min="14345" max="14345" width="9.5703125" style="88" bestFit="1" customWidth="1"/>
    <col min="14346" max="14349" width="9.42578125" style="88" customWidth="1"/>
    <col min="14350" max="14355" width="9.85546875" style="88" customWidth="1"/>
    <col min="14356" max="14593" width="9.140625" style="88"/>
    <col min="14594" max="14594" width="61.85546875" style="88" customWidth="1"/>
    <col min="14595" max="14595" width="8.42578125" style="88" bestFit="1" customWidth="1"/>
    <col min="14596" max="14596" width="12.140625" style="88" bestFit="1" customWidth="1"/>
    <col min="14597" max="14598" width="6.85546875" style="88" bestFit="1" customWidth="1"/>
    <col min="14599" max="14599" width="2" style="88" customWidth="1"/>
    <col min="14600" max="14600" width="10.42578125" style="88" customWidth="1"/>
    <col min="14601" max="14601" width="9.5703125" style="88" bestFit="1" customWidth="1"/>
    <col min="14602" max="14605" width="9.42578125" style="88" customWidth="1"/>
    <col min="14606" max="14611" width="9.85546875" style="88" customWidth="1"/>
    <col min="14612" max="14849" width="9.140625" style="88"/>
    <col min="14850" max="14850" width="61.85546875" style="88" customWidth="1"/>
    <col min="14851" max="14851" width="8.42578125" style="88" bestFit="1" customWidth="1"/>
    <col min="14852" max="14852" width="12.140625" style="88" bestFit="1" customWidth="1"/>
    <col min="14853" max="14854" width="6.85546875" style="88" bestFit="1" customWidth="1"/>
    <col min="14855" max="14855" width="2" style="88" customWidth="1"/>
    <col min="14856" max="14856" width="10.42578125" style="88" customWidth="1"/>
    <col min="14857" max="14857" width="9.5703125" style="88" bestFit="1" customWidth="1"/>
    <col min="14858" max="14861" width="9.42578125" style="88" customWidth="1"/>
    <col min="14862" max="14867" width="9.85546875" style="88" customWidth="1"/>
    <col min="14868" max="15105" width="9.140625" style="88"/>
    <col min="15106" max="15106" width="61.85546875" style="88" customWidth="1"/>
    <col min="15107" max="15107" width="8.42578125" style="88" bestFit="1" customWidth="1"/>
    <col min="15108" max="15108" width="12.140625" style="88" bestFit="1" customWidth="1"/>
    <col min="15109" max="15110" width="6.85546875" style="88" bestFit="1" customWidth="1"/>
    <col min="15111" max="15111" width="2" style="88" customWidth="1"/>
    <col min="15112" max="15112" width="10.42578125" style="88" customWidth="1"/>
    <col min="15113" max="15113" width="9.5703125" style="88" bestFit="1" customWidth="1"/>
    <col min="15114" max="15117" width="9.42578125" style="88" customWidth="1"/>
    <col min="15118" max="15123" width="9.85546875" style="88" customWidth="1"/>
    <col min="15124" max="15361" width="9.140625" style="88"/>
    <col min="15362" max="15362" width="61.85546875" style="88" customWidth="1"/>
    <col min="15363" max="15363" width="8.42578125" style="88" bestFit="1" customWidth="1"/>
    <col min="15364" max="15364" width="12.140625" style="88" bestFit="1" customWidth="1"/>
    <col min="15365" max="15366" width="6.85546875" style="88" bestFit="1" customWidth="1"/>
    <col min="15367" max="15367" width="2" style="88" customWidth="1"/>
    <col min="15368" max="15368" width="10.42578125" style="88" customWidth="1"/>
    <col min="15369" max="15369" width="9.5703125" style="88" bestFit="1" customWidth="1"/>
    <col min="15370" max="15373" width="9.42578125" style="88" customWidth="1"/>
    <col min="15374" max="15379" width="9.85546875" style="88" customWidth="1"/>
    <col min="15380" max="15617" width="9.140625" style="88"/>
    <col min="15618" max="15618" width="61.85546875" style="88" customWidth="1"/>
    <col min="15619" max="15619" width="8.42578125" style="88" bestFit="1" customWidth="1"/>
    <col min="15620" max="15620" width="12.140625" style="88" bestFit="1" customWidth="1"/>
    <col min="15621" max="15622" width="6.85546875" style="88" bestFit="1" customWidth="1"/>
    <col min="15623" max="15623" width="2" style="88" customWidth="1"/>
    <col min="15624" max="15624" width="10.42578125" style="88" customWidth="1"/>
    <col min="15625" max="15625" width="9.5703125" style="88" bestFit="1" customWidth="1"/>
    <col min="15626" max="15629" width="9.42578125" style="88" customWidth="1"/>
    <col min="15630" max="15635" width="9.85546875" style="88" customWidth="1"/>
    <col min="15636" max="15873" width="9.140625" style="88"/>
    <col min="15874" max="15874" width="61.85546875" style="88" customWidth="1"/>
    <col min="15875" max="15875" width="8.42578125" style="88" bestFit="1" customWidth="1"/>
    <col min="15876" max="15876" width="12.140625" style="88" bestFit="1" customWidth="1"/>
    <col min="15877" max="15878" width="6.85546875" style="88" bestFit="1" customWidth="1"/>
    <col min="15879" max="15879" width="2" style="88" customWidth="1"/>
    <col min="15880" max="15880" width="10.42578125" style="88" customWidth="1"/>
    <col min="15881" max="15881" width="9.5703125" style="88" bestFit="1" customWidth="1"/>
    <col min="15882" max="15885" width="9.42578125" style="88" customWidth="1"/>
    <col min="15886" max="15891" width="9.85546875" style="88" customWidth="1"/>
    <col min="15892" max="16129" width="9.140625" style="88"/>
    <col min="16130" max="16130" width="61.85546875" style="88" customWidth="1"/>
    <col min="16131" max="16131" width="8.42578125" style="88" bestFit="1" customWidth="1"/>
    <col min="16132" max="16132" width="12.140625" style="88" bestFit="1" customWidth="1"/>
    <col min="16133" max="16134" width="6.85546875" style="88" bestFit="1" customWidth="1"/>
    <col min="16135" max="16135" width="2" style="88" customWidth="1"/>
    <col min="16136" max="16136" width="10.42578125" style="88" customWidth="1"/>
    <col min="16137" max="16137" width="9.5703125" style="88" bestFit="1" customWidth="1"/>
    <col min="16138" max="16141" width="9.42578125" style="88" customWidth="1"/>
    <col min="16142" max="16147" width="9.85546875" style="88" customWidth="1"/>
    <col min="16148" max="16384" width="9.140625" style="88"/>
  </cols>
  <sheetData>
    <row r="1" spans="1:19" ht="15.75">
      <c r="A1" s="1323" t="s">
        <v>346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104"/>
      <c r="C2" s="104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08"/>
      <c r="C3" s="109" t="s">
        <v>87</v>
      </c>
      <c r="D3" s="172"/>
      <c r="E3" s="172"/>
      <c r="F3" s="173"/>
      <c r="G3" s="112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174" t="s">
        <v>88</v>
      </c>
      <c r="B4" s="114" t="s">
        <v>89</v>
      </c>
      <c r="C4" s="11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120" t="s">
        <v>94</v>
      </c>
      <c r="C5" s="121" t="s">
        <v>95</v>
      </c>
      <c r="D5" s="122" t="s">
        <v>96</v>
      </c>
      <c r="E5" s="122" t="s">
        <v>111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27" t="s">
        <v>99</v>
      </c>
      <c r="C6" s="128"/>
      <c r="D6" s="180"/>
      <c r="E6" s="180"/>
      <c r="F6" s="181"/>
      <c r="G6" s="130"/>
      <c r="H6" s="182"/>
      <c r="I6" s="182"/>
      <c r="J6" s="182"/>
      <c r="K6" s="182"/>
      <c r="L6" s="182"/>
      <c r="M6" s="182"/>
      <c r="N6" s="92"/>
      <c r="O6" s="92"/>
      <c r="P6" s="92"/>
      <c r="Q6" s="92"/>
      <c r="R6" s="92"/>
      <c r="S6" s="92"/>
    </row>
    <row r="7" spans="1:19">
      <c r="A7" s="92"/>
      <c r="B7" s="132"/>
      <c r="C7" s="128"/>
      <c r="D7" s="183"/>
      <c r="E7" s="183"/>
      <c r="F7" s="179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32"/>
      <c r="C8" s="128"/>
      <c r="D8" s="183"/>
      <c r="E8" s="183"/>
      <c r="F8" s="179">
        <f>E8*C8</f>
        <v>0</v>
      </c>
      <c r="G8" s="133"/>
      <c r="H8" s="137"/>
      <c r="I8" s="137"/>
      <c r="J8" s="137"/>
      <c r="K8" s="137"/>
      <c r="L8" s="137"/>
      <c r="M8" s="137"/>
      <c r="N8" s="137">
        <f t="shared" ref="N8:S8" si="0">H8*$F8</f>
        <v>0</v>
      </c>
      <c r="O8" s="137">
        <f t="shared" si="0"/>
        <v>0</v>
      </c>
      <c r="P8" s="137">
        <f t="shared" si="0"/>
        <v>0</v>
      </c>
      <c r="Q8" s="137">
        <f t="shared" si="0"/>
        <v>0</v>
      </c>
      <c r="R8" s="137">
        <f t="shared" si="0"/>
        <v>0</v>
      </c>
      <c r="S8" s="137">
        <f t="shared" si="0"/>
        <v>0</v>
      </c>
    </row>
    <row r="9" spans="1:19">
      <c r="A9" s="184"/>
      <c r="B9" s="259"/>
      <c r="C9" s="128"/>
      <c r="D9" s="183"/>
      <c r="E9" s="183"/>
      <c r="F9" s="179"/>
      <c r="G9" s="133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</row>
    <row r="10" spans="1:19">
      <c r="A10" s="184"/>
      <c r="B10" s="259"/>
      <c r="C10" s="128"/>
      <c r="D10" s="183"/>
      <c r="E10" s="183"/>
      <c r="F10" s="179">
        <f>E10*C10</f>
        <v>0</v>
      </c>
      <c r="G10" s="133"/>
      <c r="H10" s="137"/>
      <c r="I10" s="137"/>
      <c r="J10" s="137"/>
      <c r="K10" s="137"/>
      <c r="L10" s="137"/>
      <c r="M10" s="137"/>
      <c r="N10" s="137">
        <f t="shared" ref="N10:S10" si="1">H10*$F10</f>
        <v>0</v>
      </c>
      <c r="O10" s="137">
        <f t="shared" si="1"/>
        <v>0</v>
      </c>
      <c r="P10" s="137">
        <f t="shared" si="1"/>
        <v>0</v>
      </c>
      <c r="Q10" s="137">
        <f t="shared" si="1"/>
        <v>0</v>
      </c>
      <c r="R10" s="137">
        <f t="shared" si="1"/>
        <v>0</v>
      </c>
      <c r="S10" s="137">
        <f t="shared" si="1"/>
        <v>0</v>
      </c>
    </row>
    <row r="11" spans="1:19">
      <c r="A11" s="184"/>
      <c r="B11" s="132"/>
      <c r="C11" s="128"/>
      <c r="D11" s="183"/>
      <c r="E11" s="183"/>
      <c r="F11" s="179"/>
      <c r="G11" s="133"/>
      <c r="H11" s="134"/>
      <c r="I11" s="134"/>
      <c r="J11" s="134"/>
      <c r="K11" s="134"/>
      <c r="L11" s="134"/>
      <c r="M11" s="134"/>
      <c r="N11" s="137"/>
      <c r="O11" s="137"/>
      <c r="P11" s="137"/>
      <c r="Q11" s="137"/>
      <c r="R11" s="137"/>
      <c r="S11" s="137"/>
    </row>
    <row r="12" spans="1:19">
      <c r="A12" s="184">
        <v>1.2</v>
      </c>
      <c r="B12" s="132"/>
      <c r="C12" s="128"/>
      <c r="D12" s="183"/>
      <c r="E12" s="183"/>
      <c r="F12" s="179">
        <f>E12*C12</f>
        <v>0</v>
      </c>
      <c r="G12" s="133"/>
      <c r="H12" s="137"/>
      <c r="I12" s="137"/>
      <c r="J12" s="137"/>
      <c r="K12" s="137"/>
      <c r="L12" s="137"/>
      <c r="M12" s="137"/>
      <c r="N12" s="137">
        <f t="shared" ref="N12:S12" si="2">H12*$F12</f>
        <v>0</v>
      </c>
      <c r="O12" s="137">
        <f t="shared" si="2"/>
        <v>0</v>
      </c>
      <c r="P12" s="137">
        <f t="shared" si="2"/>
        <v>0</v>
      </c>
      <c r="Q12" s="137">
        <f t="shared" si="2"/>
        <v>0</v>
      </c>
      <c r="R12" s="137">
        <f t="shared" si="2"/>
        <v>0</v>
      </c>
      <c r="S12" s="137">
        <f t="shared" si="2"/>
        <v>0</v>
      </c>
    </row>
    <row r="13" spans="1:19">
      <c r="A13" s="184"/>
      <c r="B13" s="132"/>
      <c r="C13" s="128"/>
      <c r="D13" s="183"/>
      <c r="E13" s="183"/>
      <c r="F13" s="179"/>
      <c r="G13" s="133"/>
      <c r="H13" s="134"/>
      <c r="I13" s="134"/>
      <c r="J13" s="134"/>
      <c r="K13" s="134"/>
      <c r="L13" s="134"/>
      <c r="M13" s="134"/>
      <c r="N13" s="137"/>
      <c r="O13" s="137"/>
      <c r="P13" s="137"/>
      <c r="Q13" s="137"/>
      <c r="R13" s="137"/>
      <c r="S13" s="137"/>
    </row>
    <row r="14" spans="1:19">
      <c r="A14" s="184"/>
      <c r="B14" s="132"/>
      <c r="C14" s="128"/>
      <c r="D14" s="183"/>
      <c r="E14" s="183"/>
      <c r="F14" s="179"/>
      <c r="G14" s="133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</row>
    <row r="15" spans="1:19">
      <c r="A15" s="184">
        <v>1.3</v>
      </c>
      <c r="B15" s="132"/>
      <c r="C15" s="128"/>
      <c r="D15" s="183"/>
      <c r="E15" s="183"/>
      <c r="F15" s="179">
        <f>E15*C15</f>
        <v>0</v>
      </c>
      <c r="G15" s="133"/>
      <c r="H15" s="137"/>
      <c r="I15" s="137"/>
      <c r="J15" s="137"/>
      <c r="K15" s="137"/>
      <c r="L15" s="137"/>
      <c r="M15" s="137"/>
      <c r="N15" s="137">
        <f t="shared" ref="N15:S15" si="3">H15*$F15</f>
        <v>0</v>
      </c>
      <c r="O15" s="137">
        <f t="shared" si="3"/>
        <v>0</v>
      </c>
      <c r="P15" s="137">
        <f t="shared" si="3"/>
        <v>0</v>
      </c>
      <c r="Q15" s="137">
        <f t="shared" si="3"/>
        <v>0</v>
      </c>
      <c r="R15" s="137">
        <f t="shared" si="3"/>
        <v>0</v>
      </c>
      <c r="S15" s="137">
        <f t="shared" si="3"/>
        <v>0</v>
      </c>
    </row>
    <row r="16" spans="1:19">
      <c r="A16" s="184"/>
      <c r="B16" s="132"/>
      <c r="C16" s="128"/>
      <c r="D16" s="183"/>
      <c r="E16" s="183"/>
      <c r="F16" s="179"/>
      <c r="G16" s="133"/>
      <c r="H16" s="134"/>
      <c r="I16" s="134"/>
      <c r="J16" s="134"/>
      <c r="K16" s="134"/>
      <c r="L16" s="134"/>
      <c r="M16" s="134"/>
      <c r="N16" s="137"/>
      <c r="O16" s="137"/>
      <c r="P16" s="137"/>
      <c r="Q16" s="137"/>
      <c r="R16" s="137"/>
      <c r="S16" s="137"/>
    </row>
    <row r="17" spans="1:19">
      <c r="A17" s="184">
        <v>1.4</v>
      </c>
      <c r="B17" s="132"/>
      <c r="C17" s="128"/>
      <c r="D17" s="183"/>
      <c r="E17" s="183"/>
      <c r="F17" s="179">
        <f>E17*C17</f>
        <v>0</v>
      </c>
      <c r="G17" s="133"/>
      <c r="H17" s="137"/>
      <c r="I17" s="137"/>
      <c r="J17" s="137"/>
      <c r="K17" s="137"/>
      <c r="L17" s="137"/>
      <c r="M17" s="137"/>
      <c r="N17" s="137">
        <f t="shared" ref="N17:S17" si="4">H17*$F17</f>
        <v>0</v>
      </c>
      <c r="O17" s="137">
        <f t="shared" si="4"/>
        <v>0</v>
      </c>
      <c r="P17" s="137">
        <f t="shared" si="4"/>
        <v>0</v>
      </c>
      <c r="Q17" s="137">
        <f t="shared" si="4"/>
        <v>0</v>
      </c>
      <c r="R17" s="137">
        <f t="shared" si="4"/>
        <v>0</v>
      </c>
      <c r="S17" s="137">
        <f t="shared" si="4"/>
        <v>0</v>
      </c>
    </row>
    <row r="18" spans="1:19">
      <c r="A18" s="184"/>
      <c r="B18" s="132"/>
      <c r="C18" s="128"/>
      <c r="D18" s="183"/>
      <c r="E18" s="183"/>
      <c r="F18" s="179"/>
      <c r="G18" s="133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</row>
    <row r="19" spans="1:19">
      <c r="A19" s="184"/>
      <c r="B19" s="132"/>
      <c r="C19" s="128"/>
      <c r="D19" s="183"/>
      <c r="E19" s="183"/>
      <c r="F19" s="179"/>
      <c r="G19" s="133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</row>
    <row r="20" spans="1:19">
      <c r="A20" s="184">
        <v>1.5</v>
      </c>
      <c r="B20" s="132"/>
      <c r="C20" s="128"/>
      <c r="D20" s="183"/>
      <c r="E20" s="183"/>
      <c r="F20" s="179">
        <f>E20*C20</f>
        <v>0</v>
      </c>
      <c r="G20" s="133"/>
      <c r="H20" s="137"/>
      <c r="I20" s="137"/>
      <c r="J20" s="137"/>
      <c r="K20" s="137"/>
      <c r="L20" s="137"/>
      <c r="M20" s="137"/>
      <c r="N20" s="137">
        <f t="shared" ref="N20:S20" si="5">H20*$F20</f>
        <v>0</v>
      </c>
      <c r="O20" s="137">
        <f t="shared" si="5"/>
        <v>0</v>
      </c>
      <c r="P20" s="137">
        <f t="shared" si="5"/>
        <v>0</v>
      </c>
      <c r="Q20" s="137">
        <f t="shared" si="5"/>
        <v>0</v>
      </c>
      <c r="R20" s="137">
        <f t="shared" si="5"/>
        <v>0</v>
      </c>
      <c r="S20" s="137">
        <f t="shared" si="5"/>
        <v>0</v>
      </c>
    </row>
    <row r="21" spans="1:19">
      <c r="A21" s="184"/>
      <c r="B21" s="132"/>
      <c r="C21" s="128"/>
      <c r="D21" s="183"/>
      <c r="E21" s="183"/>
      <c r="F21" s="179"/>
      <c r="G21" s="133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</row>
    <row r="22" spans="1:19">
      <c r="A22" s="184">
        <v>1.6</v>
      </c>
      <c r="B22" s="132"/>
      <c r="C22" s="128"/>
      <c r="D22" s="183"/>
      <c r="E22" s="183"/>
      <c r="F22" s="179">
        <f>E22*C22</f>
        <v>0</v>
      </c>
      <c r="G22" s="133"/>
      <c r="H22" s="137"/>
      <c r="I22" s="137"/>
      <c r="J22" s="137"/>
      <c r="K22" s="137"/>
      <c r="L22" s="137"/>
      <c r="M22" s="137"/>
      <c r="N22" s="137">
        <f t="shared" ref="N22:S22" si="6">H22*$F22</f>
        <v>0</v>
      </c>
      <c r="O22" s="137">
        <f t="shared" si="6"/>
        <v>0</v>
      </c>
      <c r="P22" s="137">
        <f t="shared" si="6"/>
        <v>0</v>
      </c>
      <c r="Q22" s="137">
        <f t="shared" si="6"/>
        <v>0</v>
      </c>
      <c r="R22" s="137">
        <f t="shared" si="6"/>
        <v>0</v>
      </c>
      <c r="S22" s="137">
        <f t="shared" si="6"/>
        <v>0</v>
      </c>
    </row>
    <row r="23" spans="1:19">
      <c r="A23" s="92"/>
      <c r="B23" s="132"/>
      <c r="C23" s="128"/>
      <c r="D23" s="183"/>
      <c r="E23" s="183"/>
      <c r="F23" s="179"/>
      <c r="G23" s="133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</row>
    <row r="24" spans="1:19">
      <c r="A24" s="94"/>
      <c r="B24" s="139" t="s">
        <v>44</v>
      </c>
      <c r="C24" s="186">
        <f>SUM(C6:C23)</f>
        <v>0</v>
      </c>
      <c r="D24" s="240"/>
      <c r="E24" s="240"/>
      <c r="F24" s="186">
        <f>SUM(F6:F23)</f>
        <v>0</v>
      </c>
      <c r="G24" s="142"/>
      <c r="H24" s="98"/>
      <c r="I24" s="240"/>
      <c r="J24" s="240"/>
      <c r="K24" s="240"/>
      <c r="L24" s="240"/>
      <c r="M24" s="240"/>
      <c r="N24" s="244">
        <f t="shared" ref="N24:S24" si="7">SUM(N8:N22)</f>
        <v>0</v>
      </c>
      <c r="O24" s="244">
        <f t="shared" si="7"/>
        <v>0</v>
      </c>
      <c r="P24" s="244">
        <f t="shared" si="7"/>
        <v>0</v>
      </c>
      <c r="Q24" s="244">
        <f t="shared" si="7"/>
        <v>0</v>
      </c>
      <c r="R24" s="244">
        <f t="shared" si="7"/>
        <v>0</v>
      </c>
      <c r="S24" s="244">
        <f t="shared" si="7"/>
        <v>0</v>
      </c>
    </row>
    <row r="25" spans="1:19">
      <c r="A25" s="92"/>
      <c r="B25" s="145" t="s">
        <v>103</v>
      </c>
      <c r="C25" s="128"/>
      <c r="D25" s="91"/>
      <c r="E25" s="183"/>
      <c r="F25" s="179"/>
      <c r="G25" s="133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</row>
    <row r="26" spans="1:19">
      <c r="A26" s="92"/>
      <c r="B26" s="132"/>
      <c r="C26" s="128"/>
      <c r="D26" s="92"/>
      <c r="E26" s="183"/>
      <c r="F26" s="179"/>
      <c r="G26" s="148"/>
      <c r="H26" s="151"/>
      <c r="I26" s="151"/>
      <c r="J26" s="151"/>
      <c r="K26" s="151"/>
      <c r="L26" s="151"/>
      <c r="M26" s="151"/>
      <c r="N26" s="150"/>
      <c r="O26" s="150"/>
      <c r="P26" s="150"/>
      <c r="Q26" s="150"/>
      <c r="R26" s="150"/>
      <c r="S26" s="150"/>
    </row>
    <row r="27" spans="1:19">
      <c r="A27" s="184">
        <v>2.1</v>
      </c>
      <c r="B27" s="132" t="s">
        <v>120</v>
      </c>
      <c r="C27" s="267">
        <f>30/60</f>
        <v>0.5</v>
      </c>
      <c r="D27" s="189" t="str">
        <f>Inputs!$D$80</f>
        <v>Skilled Electrical Worker BH</v>
      </c>
      <c r="E27" s="183">
        <v>2</v>
      </c>
      <c r="F27" s="179">
        <f>E27*C27</f>
        <v>1</v>
      </c>
      <c r="G27" s="148"/>
      <c r="H27" s="137">
        <f>Inputs!L$80</f>
        <v>122.54295007007411</v>
      </c>
      <c r="I27" s="137">
        <f>Inputs!M$80</f>
        <v>124.96041976315415</v>
      </c>
      <c r="J27" s="137">
        <f>Inputs!N$80</f>
        <v>127.16457642850023</v>
      </c>
      <c r="K27" s="137">
        <f>Inputs!O$80</f>
        <v>129.40761185733479</v>
      </c>
      <c r="L27" s="137">
        <f>Inputs!P$80</f>
        <v>131.69021182588875</v>
      </c>
      <c r="M27" s="137">
        <f>Inputs!Q$80</f>
        <v>134.01307420668928</v>
      </c>
      <c r="N27" s="137">
        <f t="shared" ref="N27:S27" si="8">H27*$F27</f>
        <v>122.54295007007411</v>
      </c>
      <c r="O27" s="137">
        <f t="shared" si="8"/>
        <v>124.96041976315415</v>
      </c>
      <c r="P27" s="137">
        <f t="shared" si="8"/>
        <v>127.16457642850023</v>
      </c>
      <c r="Q27" s="137">
        <f t="shared" si="8"/>
        <v>129.40761185733479</v>
      </c>
      <c r="R27" s="137">
        <f t="shared" si="8"/>
        <v>131.69021182588875</v>
      </c>
      <c r="S27" s="137">
        <f t="shared" si="8"/>
        <v>134.01307420668928</v>
      </c>
    </row>
    <row r="28" spans="1:19">
      <c r="A28" s="184"/>
      <c r="B28" s="132"/>
      <c r="C28" s="128"/>
      <c r="D28" s="94"/>
      <c r="E28" s="183"/>
      <c r="F28" s="179"/>
      <c r="G28" s="148"/>
      <c r="H28" s="151"/>
      <c r="I28" s="151"/>
      <c r="J28" s="151"/>
      <c r="K28" s="151"/>
      <c r="L28" s="151"/>
      <c r="M28" s="151"/>
      <c r="N28" s="99"/>
      <c r="O28" s="99"/>
      <c r="P28" s="99"/>
      <c r="Q28" s="99"/>
      <c r="R28" s="99"/>
      <c r="S28" s="99"/>
    </row>
    <row r="29" spans="1:19">
      <c r="A29" s="190"/>
      <c r="B29" s="139" t="s">
        <v>44</v>
      </c>
      <c r="C29" s="186">
        <f>SUM(C25:C28)</f>
        <v>0.5</v>
      </c>
      <c r="D29" s="240"/>
      <c r="E29" s="240"/>
      <c r="F29" s="186">
        <f>SUM(F25:F28)</f>
        <v>1</v>
      </c>
      <c r="G29" s="142"/>
      <c r="H29" s="144"/>
      <c r="I29" s="144"/>
      <c r="J29" s="144"/>
      <c r="K29" s="144"/>
      <c r="L29" s="144"/>
      <c r="M29" s="144"/>
      <c r="N29" s="144">
        <f t="shared" ref="N29:S29" si="9">SUM(N27:N28)</f>
        <v>122.54295007007411</v>
      </c>
      <c r="O29" s="144">
        <f t="shared" si="9"/>
        <v>124.96041976315415</v>
      </c>
      <c r="P29" s="144">
        <f t="shared" si="9"/>
        <v>127.16457642850023</v>
      </c>
      <c r="Q29" s="144">
        <f t="shared" si="9"/>
        <v>129.40761185733479</v>
      </c>
      <c r="R29" s="144">
        <f t="shared" si="9"/>
        <v>131.69021182588875</v>
      </c>
      <c r="S29" s="144">
        <f t="shared" si="9"/>
        <v>134.01307420668928</v>
      </c>
    </row>
    <row r="30" spans="1:19">
      <c r="A30" s="184"/>
      <c r="B30" s="127" t="s">
        <v>104</v>
      </c>
      <c r="C30" s="128"/>
      <c r="D30" s="183"/>
      <c r="E30" s="183"/>
      <c r="F30" s="179"/>
      <c r="G30" s="148"/>
      <c r="H30" s="151"/>
      <c r="I30" s="151"/>
      <c r="J30" s="151"/>
      <c r="K30" s="151"/>
      <c r="L30" s="151"/>
      <c r="M30" s="151"/>
      <c r="N30" s="99"/>
      <c r="O30" s="99"/>
      <c r="P30" s="99"/>
      <c r="Q30" s="99"/>
      <c r="R30" s="99"/>
      <c r="S30" s="99"/>
    </row>
    <row r="31" spans="1:19">
      <c r="A31" s="92"/>
      <c r="B31" s="132"/>
      <c r="C31" s="128"/>
      <c r="D31" s="183"/>
      <c r="E31" s="183"/>
      <c r="F31" s="179"/>
      <c r="G31" s="148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</row>
    <row r="32" spans="1:19">
      <c r="A32" s="184">
        <v>3.1</v>
      </c>
      <c r="B32" s="132"/>
      <c r="C32" s="128"/>
      <c r="D32" s="189"/>
      <c r="E32" s="183"/>
      <c r="F32" s="179">
        <f>E32*C32</f>
        <v>0</v>
      </c>
      <c r="G32" s="148"/>
      <c r="H32" s="150"/>
      <c r="I32" s="150"/>
      <c r="J32" s="150"/>
      <c r="K32" s="150"/>
      <c r="L32" s="150"/>
      <c r="M32" s="150"/>
      <c r="N32" s="137">
        <f t="shared" ref="N32:S32" si="10">H32*$F32</f>
        <v>0</v>
      </c>
      <c r="O32" s="137">
        <f t="shared" si="10"/>
        <v>0</v>
      </c>
      <c r="P32" s="137">
        <f t="shared" si="10"/>
        <v>0</v>
      </c>
      <c r="Q32" s="137">
        <f t="shared" si="10"/>
        <v>0</v>
      </c>
      <c r="R32" s="137">
        <f t="shared" si="10"/>
        <v>0</v>
      </c>
      <c r="S32" s="137">
        <f t="shared" si="10"/>
        <v>0</v>
      </c>
    </row>
    <row r="33" spans="1:19">
      <c r="A33" s="184"/>
      <c r="B33" s="132"/>
      <c r="C33" s="128"/>
      <c r="D33" s="206"/>
      <c r="E33" s="183"/>
      <c r="F33" s="179"/>
      <c r="G33" s="148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</row>
    <row r="34" spans="1:19">
      <c r="A34" s="184">
        <v>3.2</v>
      </c>
      <c r="B34" s="132"/>
      <c r="C34" s="128"/>
      <c r="D34" s="189"/>
      <c r="E34" s="183"/>
      <c r="F34" s="179">
        <f>E34*C34</f>
        <v>0</v>
      </c>
      <c r="G34" s="148"/>
      <c r="H34" s="150"/>
      <c r="I34" s="150"/>
      <c r="J34" s="150"/>
      <c r="K34" s="150"/>
      <c r="L34" s="150"/>
      <c r="M34" s="150"/>
      <c r="N34" s="137">
        <f t="shared" ref="N34:S34" si="11">H34*$F34</f>
        <v>0</v>
      </c>
      <c r="O34" s="137">
        <f t="shared" si="11"/>
        <v>0</v>
      </c>
      <c r="P34" s="137">
        <f t="shared" si="11"/>
        <v>0</v>
      </c>
      <c r="Q34" s="137">
        <f t="shared" si="11"/>
        <v>0</v>
      </c>
      <c r="R34" s="137">
        <f t="shared" si="11"/>
        <v>0</v>
      </c>
      <c r="S34" s="137">
        <f t="shared" si="11"/>
        <v>0</v>
      </c>
    </row>
    <row r="35" spans="1:19">
      <c r="A35" s="92"/>
      <c r="B35" s="132"/>
      <c r="C35" s="128"/>
      <c r="D35" s="183"/>
      <c r="E35" s="183"/>
      <c r="F35" s="179"/>
      <c r="G35" s="133"/>
      <c r="H35" s="134"/>
      <c r="I35" s="134"/>
      <c r="J35" s="134"/>
      <c r="K35" s="134"/>
      <c r="L35" s="134"/>
      <c r="M35" s="134"/>
      <c r="N35" s="92"/>
      <c r="O35" s="92"/>
      <c r="P35" s="92"/>
      <c r="Q35" s="92"/>
      <c r="R35" s="92"/>
      <c r="S35" s="92"/>
    </row>
    <row r="36" spans="1:19">
      <c r="A36" s="184">
        <v>3.3</v>
      </c>
      <c r="B36" s="132"/>
      <c r="C36" s="128"/>
      <c r="D36" s="189"/>
      <c r="E36" s="183"/>
      <c r="F36" s="179">
        <f>E36*C36</f>
        <v>0</v>
      </c>
      <c r="G36" s="133"/>
      <c r="H36" s="150"/>
      <c r="I36" s="150"/>
      <c r="J36" s="150"/>
      <c r="K36" s="150"/>
      <c r="L36" s="150"/>
      <c r="M36" s="150"/>
      <c r="N36" s="137">
        <f t="shared" ref="N36:S36" si="12">H36*$F36</f>
        <v>0</v>
      </c>
      <c r="O36" s="137">
        <f t="shared" si="12"/>
        <v>0</v>
      </c>
      <c r="P36" s="137">
        <f t="shared" si="12"/>
        <v>0</v>
      </c>
      <c r="Q36" s="137">
        <f t="shared" si="12"/>
        <v>0</v>
      </c>
      <c r="R36" s="137">
        <f t="shared" si="12"/>
        <v>0</v>
      </c>
      <c r="S36" s="137">
        <f t="shared" si="12"/>
        <v>0</v>
      </c>
    </row>
    <row r="37" spans="1:19">
      <c r="A37" s="184"/>
      <c r="B37" s="132"/>
      <c r="C37" s="128"/>
      <c r="D37" s="206"/>
      <c r="E37" s="183"/>
      <c r="F37" s="179"/>
      <c r="G37" s="106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</row>
    <row r="38" spans="1:19">
      <c r="A38" s="184">
        <v>3.4</v>
      </c>
      <c r="B38" s="132"/>
      <c r="C38" s="128"/>
      <c r="D38" s="189"/>
      <c r="E38" s="183"/>
      <c r="F38" s="179">
        <f>E38*C38</f>
        <v>0</v>
      </c>
      <c r="G38" s="133"/>
      <c r="H38" s="150"/>
      <c r="I38" s="150"/>
      <c r="J38" s="150"/>
      <c r="K38" s="150"/>
      <c r="L38" s="150"/>
      <c r="M38" s="150"/>
      <c r="N38" s="137">
        <f t="shared" ref="N38:S38" si="13">H38*$F38</f>
        <v>0</v>
      </c>
      <c r="O38" s="137">
        <f t="shared" si="13"/>
        <v>0</v>
      </c>
      <c r="P38" s="137">
        <f t="shared" si="13"/>
        <v>0</v>
      </c>
      <c r="Q38" s="137">
        <f t="shared" si="13"/>
        <v>0</v>
      </c>
      <c r="R38" s="137">
        <f t="shared" si="13"/>
        <v>0</v>
      </c>
      <c r="S38" s="137">
        <f t="shared" si="13"/>
        <v>0</v>
      </c>
    </row>
    <row r="39" spans="1:19">
      <c r="A39" s="184"/>
      <c r="B39" s="132"/>
      <c r="C39" s="128"/>
      <c r="D39" s="183"/>
      <c r="E39" s="183"/>
      <c r="F39" s="179"/>
      <c r="G39" s="105"/>
      <c r="H39" s="134"/>
      <c r="I39" s="134"/>
      <c r="J39" s="134"/>
      <c r="K39" s="134"/>
      <c r="L39" s="134"/>
      <c r="M39" s="134"/>
      <c r="N39" s="92"/>
      <c r="O39" s="92"/>
      <c r="P39" s="92"/>
      <c r="Q39" s="92"/>
      <c r="R39" s="92"/>
      <c r="S39" s="92"/>
    </row>
    <row r="40" spans="1:19">
      <c r="A40" s="190"/>
      <c r="B40" s="139" t="s">
        <v>44</v>
      </c>
      <c r="C40" s="186">
        <f>SUM(C30:C39)</f>
        <v>0</v>
      </c>
      <c r="D40" s="240"/>
      <c r="E40" s="240"/>
      <c r="F40" s="186">
        <f>SUM(F30:F39)</f>
        <v>0</v>
      </c>
      <c r="G40" s="142"/>
      <c r="H40" s="144"/>
      <c r="I40" s="144"/>
      <c r="J40" s="144"/>
      <c r="K40" s="144"/>
      <c r="L40" s="144"/>
      <c r="M40" s="144"/>
      <c r="N40" s="144">
        <f t="shared" ref="N40:S40" si="14">SUM(N32:N38)</f>
        <v>0</v>
      </c>
      <c r="O40" s="144">
        <f t="shared" si="14"/>
        <v>0</v>
      </c>
      <c r="P40" s="144">
        <f t="shared" si="14"/>
        <v>0</v>
      </c>
      <c r="Q40" s="144">
        <f t="shared" si="14"/>
        <v>0</v>
      </c>
      <c r="R40" s="144">
        <f t="shared" si="14"/>
        <v>0</v>
      </c>
      <c r="S40" s="144">
        <f t="shared" si="14"/>
        <v>0</v>
      </c>
    </row>
    <row r="41" spans="1:19">
      <c r="A41" s="92"/>
      <c r="B41" s="127" t="s">
        <v>106</v>
      </c>
      <c r="C41" s="128"/>
      <c r="D41" s="183"/>
      <c r="E41" s="183"/>
      <c r="F41" s="179"/>
      <c r="G41" s="133"/>
      <c r="H41" s="134"/>
      <c r="I41" s="134"/>
      <c r="J41" s="134"/>
      <c r="K41" s="134"/>
      <c r="L41" s="134"/>
      <c r="M41" s="134"/>
      <c r="N41" s="92"/>
      <c r="O41" s="92"/>
      <c r="P41" s="92"/>
      <c r="Q41" s="92"/>
      <c r="R41" s="92"/>
      <c r="S41" s="92"/>
    </row>
    <row r="42" spans="1:19">
      <c r="A42" s="92"/>
      <c r="B42" s="132"/>
      <c r="C42" s="128"/>
      <c r="D42" s="183"/>
      <c r="E42" s="183"/>
      <c r="F42" s="179"/>
      <c r="G42" s="133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</row>
    <row r="43" spans="1:19">
      <c r="A43" s="184">
        <v>4.0999999999999996</v>
      </c>
      <c r="B43" s="132"/>
      <c r="C43" s="128"/>
      <c r="D43" s="189"/>
      <c r="E43" s="183"/>
      <c r="F43" s="179">
        <f>E43*C43</f>
        <v>0</v>
      </c>
      <c r="G43" s="133"/>
      <c r="H43" s="150"/>
      <c r="I43" s="150"/>
      <c r="J43" s="150"/>
      <c r="K43" s="150"/>
      <c r="L43" s="150"/>
      <c r="M43" s="150"/>
      <c r="N43" s="260">
        <f t="shared" ref="N43:S43" si="15">H43*$F43</f>
        <v>0</v>
      </c>
      <c r="O43" s="260">
        <f t="shared" si="15"/>
        <v>0</v>
      </c>
      <c r="P43" s="260">
        <f t="shared" si="15"/>
        <v>0</v>
      </c>
      <c r="Q43" s="260">
        <f t="shared" si="15"/>
        <v>0</v>
      </c>
      <c r="R43" s="260">
        <f t="shared" si="15"/>
        <v>0</v>
      </c>
      <c r="S43" s="260">
        <f t="shared" si="15"/>
        <v>0</v>
      </c>
    </row>
    <row r="44" spans="1:19">
      <c r="A44" s="184"/>
      <c r="B44" s="132"/>
      <c r="C44" s="207"/>
      <c r="D44" s="183"/>
      <c r="E44" s="183"/>
      <c r="F44" s="179"/>
      <c r="G44" s="105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</row>
    <row r="45" spans="1:19">
      <c r="A45" s="184">
        <v>4.2</v>
      </c>
      <c r="B45" s="132"/>
      <c r="C45" s="128"/>
      <c r="D45" s="183"/>
      <c r="E45" s="183"/>
      <c r="F45" s="179">
        <f>E45*C45</f>
        <v>0</v>
      </c>
      <c r="G45" s="105"/>
      <c r="H45" s="137"/>
      <c r="I45" s="137"/>
      <c r="J45" s="137"/>
      <c r="K45" s="137"/>
      <c r="L45" s="137"/>
      <c r="M45" s="137"/>
      <c r="N45" s="137">
        <f t="shared" ref="N45:S45" si="16">H45*$F45</f>
        <v>0</v>
      </c>
      <c r="O45" s="137">
        <f t="shared" si="16"/>
        <v>0</v>
      </c>
      <c r="P45" s="137">
        <f t="shared" si="16"/>
        <v>0</v>
      </c>
      <c r="Q45" s="137">
        <f t="shared" si="16"/>
        <v>0</v>
      </c>
      <c r="R45" s="137">
        <f t="shared" si="16"/>
        <v>0</v>
      </c>
      <c r="S45" s="137">
        <f t="shared" si="16"/>
        <v>0</v>
      </c>
    </row>
    <row r="46" spans="1:19">
      <c r="A46" s="184"/>
      <c r="B46" s="132"/>
      <c r="C46" s="128"/>
      <c r="D46" s="183"/>
      <c r="E46" s="183"/>
      <c r="F46" s="179"/>
      <c r="G46" s="105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</row>
    <row r="47" spans="1:19">
      <c r="A47" s="184"/>
      <c r="B47" s="132"/>
      <c r="C47" s="207"/>
      <c r="D47" s="183"/>
      <c r="E47" s="183"/>
      <c r="F47" s="179"/>
      <c r="G47" s="105"/>
      <c r="H47" s="193"/>
      <c r="I47" s="193"/>
      <c r="J47" s="193"/>
      <c r="K47" s="193"/>
      <c r="L47" s="193"/>
      <c r="M47" s="193"/>
      <c r="N47" s="194"/>
      <c r="O47" s="194"/>
      <c r="P47" s="194"/>
      <c r="Q47" s="194"/>
      <c r="R47" s="194"/>
      <c r="S47" s="194"/>
    </row>
    <row r="48" spans="1:19">
      <c r="A48" s="184">
        <v>4.3</v>
      </c>
      <c r="B48" s="132"/>
      <c r="C48" s="128"/>
      <c r="D48" s="183"/>
      <c r="E48" s="183"/>
      <c r="F48" s="179">
        <f>E48*C48</f>
        <v>0</v>
      </c>
      <c r="G48" s="105"/>
      <c r="H48" s="137"/>
      <c r="I48" s="137"/>
      <c r="J48" s="137"/>
      <c r="K48" s="137"/>
      <c r="L48" s="137"/>
      <c r="M48" s="137"/>
      <c r="N48" s="137">
        <f t="shared" ref="N48:S48" si="17">H48*$F48</f>
        <v>0</v>
      </c>
      <c r="O48" s="137">
        <f t="shared" si="17"/>
        <v>0</v>
      </c>
      <c r="P48" s="137">
        <f t="shared" si="17"/>
        <v>0</v>
      </c>
      <c r="Q48" s="137">
        <f t="shared" si="17"/>
        <v>0</v>
      </c>
      <c r="R48" s="137">
        <f t="shared" si="17"/>
        <v>0</v>
      </c>
      <c r="S48" s="137">
        <f t="shared" si="17"/>
        <v>0</v>
      </c>
    </row>
    <row r="49" spans="1:20">
      <c r="A49" s="184"/>
      <c r="B49" s="132"/>
      <c r="C49" s="128"/>
      <c r="D49" s="183"/>
      <c r="E49" s="183"/>
      <c r="F49" s="179"/>
      <c r="G49" s="105"/>
      <c r="H49" s="151"/>
      <c r="I49" s="151"/>
      <c r="J49" s="151"/>
      <c r="K49" s="151"/>
      <c r="L49" s="151"/>
      <c r="M49" s="151"/>
      <c r="N49" s="151"/>
      <c r="O49" s="99"/>
      <c r="P49" s="99"/>
      <c r="Q49" s="99"/>
      <c r="R49" s="99"/>
      <c r="S49" s="99"/>
    </row>
    <row r="50" spans="1:20">
      <c r="A50" s="184">
        <v>4.4000000000000004</v>
      </c>
      <c r="B50" s="132"/>
      <c r="C50" s="128"/>
      <c r="D50" s="183"/>
      <c r="E50" s="183"/>
      <c r="F50" s="179">
        <f>E50*C50</f>
        <v>0</v>
      </c>
      <c r="G50" s="105"/>
      <c r="H50" s="137"/>
      <c r="I50" s="137"/>
      <c r="J50" s="137"/>
      <c r="K50" s="137"/>
      <c r="L50" s="137"/>
      <c r="M50" s="137"/>
      <c r="N50" s="137">
        <f t="shared" ref="N50:S50" si="18">H50*$F50</f>
        <v>0</v>
      </c>
      <c r="O50" s="137">
        <f t="shared" si="18"/>
        <v>0</v>
      </c>
      <c r="P50" s="137">
        <f t="shared" si="18"/>
        <v>0</v>
      </c>
      <c r="Q50" s="137">
        <f t="shared" si="18"/>
        <v>0</v>
      </c>
      <c r="R50" s="137">
        <f t="shared" si="18"/>
        <v>0</v>
      </c>
      <c r="S50" s="137">
        <f t="shared" si="18"/>
        <v>0</v>
      </c>
    </row>
    <row r="51" spans="1:20">
      <c r="A51" s="184"/>
      <c r="B51" s="132"/>
      <c r="C51" s="207"/>
      <c r="D51" s="183"/>
      <c r="E51" s="183"/>
      <c r="F51" s="179"/>
      <c r="G51" s="105"/>
      <c r="H51" s="151"/>
      <c r="I51" s="151"/>
      <c r="J51" s="151"/>
      <c r="K51" s="151"/>
      <c r="L51" s="151"/>
      <c r="M51" s="151"/>
      <c r="N51" s="151"/>
      <c r="O51" s="99"/>
      <c r="P51" s="99"/>
      <c r="Q51" s="99"/>
      <c r="R51" s="99"/>
      <c r="S51" s="99"/>
    </row>
    <row r="52" spans="1:20">
      <c r="A52" s="184"/>
      <c r="B52" s="132"/>
      <c r="C52" s="207"/>
      <c r="D52" s="183"/>
      <c r="E52" s="183"/>
      <c r="F52" s="179"/>
      <c r="H52" s="134"/>
      <c r="I52" s="134"/>
      <c r="J52" s="134"/>
      <c r="K52" s="134"/>
      <c r="L52" s="134"/>
      <c r="M52" s="134"/>
      <c r="N52" s="134"/>
      <c r="O52" s="92"/>
      <c r="P52" s="92"/>
      <c r="Q52" s="92"/>
      <c r="R52" s="92"/>
      <c r="S52" s="92"/>
    </row>
    <row r="53" spans="1:20">
      <c r="A53" s="184"/>
      <c r="B53" s="132"/>
      <c r="C53" s="207"/>
      <c r="D53" s="183"/>
      <c r="E53" s="183"/>
      <c r="F53" s="179"/>
      <c r="H53" s="134"/>
      <c r="I53" s="134"/>
      <c r="J53" s="134"/>
      <c r="K53" s="134"/>
      <c r="L53" s="134"/>
      <c r="M53" s="134"/>
      <c r="N53" s="134"/>
      <c r="O53" s="92"/>
      <c r="P53" s="92"/>
      <c r="Q53" s="92"/>
      <c r="R53" s="92"/>
      <c r="S53" s="92"/>
    </row>
    <row r="54" spans="1:20">
      <c r="A54" s="190"/>
      <c r="B54" s="139" t="s">
        <v>44</v>
      </c>
      <c r="C54" s="186">
        <f>SUM(C41:C53)</f>
        <v>0</v>
      </c>
      <c r="D54" s="240"/>
      <c r="E54" s="240"/>
      <c r="F54" s="186">
        <f>SUM(F41:F53)</f>
        <v>0</v>
      </c>
      <c r="G54" s="142"/>
      <c r="H54" s="143"/>
      <c r="I54" s="143"/>
      <c r="J54" s="143"/>
      <c r="K54" s="143"/>
      <c r="L54" s="143"/>
      <c r="M54" s="143"/>
      <c r="N54" s="144">
        <f t="shared" ref="N54:S54" si="19">SUM(N43:N53)</f>
        <v>0</v>
      </c>
      <c r="O54" s="144">
        <f t="shared" si="19"/>
        <v>0</v>
      </c>
      <c r="P54" s="144">
        <f t="shared" si="19"/>
        <v>0</v>
      </c>
      <c r="Q54" s="144">
        <f t="shared" si="19"/>
        <v>0</v>
      </c>
      <c r="R54" s="144">
        <f t="shared" si="19"/>
        <v>0</v>
      </c>
      <c r="S54" s="144">
        <f t="shared" si="19"/>
        <v>0</v>
      </c>
    </row>
    <row r="55" spans="1:20">
      <c r="A55" s="273"/>
      <c r="B55" s="154"/>
      <c r="C55" s="155"/>
      <c r="D55" s="196"/>
      <c r="E55" s="196"/>
      <c r="F55" s="197"/>
      <c r="G55" s="133"/>
      <c r="H55" s="134"/>
      <c r="I55" s="134"/>
      <c r="J55" s="134"/>
      <c r="K55" s="134"/>
      <c r="L55" s="134"/>
      <c r="M55" s="134"/>
      <c r="N55" s="134"/>
      <c r="O55" s="92"/>
      <c r="P55" s="92"/>
      <c r="Q55" s="92"/>
      <c r="R55" s="92"/>
      <c r="S55" s="92"/>
    </row>
    <row r="56" spans="1:20">
      <c r="A56" s="273"/>
      <c r="B56" s="154" t="s">
        <v>130</v>
      </c>
      <c r="C56" s="198">
        <f>C24+C29+C40+C54</f>
        <v>0.5</v>
      </c>
      <c r="D56" s="90"/>
      <c r="E56" s="90"/>
      <c r="F56" s="198">
        <f>F24+F29+F40+F54</f>
        <v>1</v>
      </c>
      <c r="G56" s="199"/>
      <c r="H56" s="143"/>
      <c r="I56" s="143"/>
      <c r="J56" s="143"/>
      <c r="K56" s="143"/>
      <c r="L56" s="143"/>
      <c r="M56" s="143"/>
      <c r="N56" s="250">
        <f t="shared" ref="N56:S56" si="20">N24+N29+N40+N54</f>
        <v>122.54295007007411</v>
      </c>
      <c r="O56" s="250">
        <f t="shared" si="20"/>
        <v>124.96041976315415</v>
      </c>
      <c r="P56" s="250">
        <f t="shared" si="20"/>
        <v>127.16457642850023</v>
      </c>
      <c r="Q56" s="250">
        <f t="shared" si="20"/>
        <v>129.40761185733479</v>
      </c>
      <c r="R56" s="250">
        <f t="shared" si="20"/>
        <v>131.69021182588875</v>
      </c>
      <c r="S56" s="250">
        <f t="shared" si="20"/>
        <v>134.01307420668928</v>
      </c>
    </row>
    <row r="58" spans="1:20" s="102" customFormat="1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s="102" customFormat="1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</row>
    <row r="60" spans="1:20" s="102" customFormat="1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</row>
    <row r="61" spans="1:20" s="102" customFormat="1">
      <c r="B61" s="154"/>
      <c r="F61" s="159"/>
      <c r="G61" s="105"/>
      <c r="H61" s="105"/>
      <c r="I61" s="159"/>
      <c r="J61" s="159"/>
      <c r="K61" s="159"/>
      <c r="L61" s="159"/>
      <c r="M61" s="159"/>
      <c r="N61" s="275"/>
      <c r="O61" s="275"/>
      <c r="P61" s="275"/>
      <c r="Q61" s="275"/>
      <c r="R61" s="275"/>
      <c r="S61" s="275"/>
    </row>
    <row r="62" spans="1:20">
      <c r="B62" s="385" t="s">
        <v>265</v>
      </c>
      <c r="C62" s="88"/>
      <c r="I62" s="106"/>
      <c r="J62" s="106"/>
      <c r="K62" s="106"/>
      <c r="L62" s="106"/>
      <c r="M62" s="106"/>
      <c r="N62" s="106">
        <f>N56</f>
        <v>122.54295007007411</v>
      </c>
      <c r="O62" s="106">
        <f>O56</f>
        <v>124.96041976315415</v>
      </c>
      <c r="P62" s="106">
        <f t="shared" ref="P62:S62" si="21">P56</f>
        <v>127.16457642850023</v>
      </c>
      <c r="Q62" s="106">
        <f t="shared" si="21"/>
        <v>129.40761185733479</v>
      </c>
      <c r="R62" s="106">
        <f t="shared" si="21"/>
        <v>131.69021182588875</v>
      </c>
      <c r="S62" s="106">
        <f t="shared" si="21"/>
        <v>134.01307420668928</v>
      </c>
    </row>
    <row r="63" spans="1:20">
      <c r="B63" s="385" t="s">
        <v>43</v>
      </c>
      <c r="C63" s="88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</row>
    <row r="64" spans="1:20">
      <c r="B64" s="385" t="s">
        <v>268</v>
      </c>
      <c r="C64" s="88"/>
      <c r="I64" s="106"/>
      <c r="J64" s="106"/>
      <c r="K64" s="106"/>
      <c r="L64" s="106"/>
      <c r="M64" s="106"/>
      <c r="O64" s="160"/>
      <c r="P64" s="160"/>
      <c r="Q64" s="160"/>
      <c r="R64" s="160"/>
      <c r="S64" s="160"/>
    </row>
    <row r="65" spans="2:19">
      <c r="B65" s="385" t="s">
        <v>274</v>
      </c>
      <c r="C65" s="88"/>
      <c r="I65" s="106"/>
      <c r="J65" s="106"/>
      <c r="K65" s="106"/>
      <c r="L65" s="106"/>
      <c r="M65" s="106"/>
      <c r="N65" s="106">
        <f>SUM(N66,N62:N64)*(Inputs!$M$27)</f>
        <v>15.152190690264522</v>
      </c>
      <c r="O65" s="106">
        <f>SUM(O66,O62:O64)*(Inputs!$M$27)</f>
        <v>15.451105982874482</v>
      </c>
      <c r="P65" s="106">
        <f>SUM(P66,P62:P64)*(Inputs!$M$27)</f>
        <v>15.723645546231197</v>
      </c>
      <c r="Q65" s="106">
        <f>SUM(Q66,Q62:Q64)*(Inputs!$M$27)</f>
        <v>16.000992390935732</v>
      </c>
      <c r="R65" s="106">
        <f>SUM(R66,R62:R64)*(Inputs!$M$27)</f>
        <v>16.283231311847494</v>
      </c>
      <c r="S65" s="106">
        <f>SUM(S66,S62:S64)*(Inputs!$M$27)</f>
        <v>16.570448599508719</v>
      </c>
    </row>
    <row r="66" spans="2:19">
      <c r="B66" s="385" t="s">
        <v>273</v>
      </c>
      <c r="C66" s="88"/>
      <c r="I66" s="106"/>
      <c r="J66" s="106"/>
      <c r="K66" s="106"/>
      <c r="L66" s="106"/>
      <c r="M66" s="106"/>
      <c r="N66" s="106">
        <f>SUM(N62:N64)*(Inputs!$M$26)</f>
        <v>12.744466807287708</v>
      </c>
      <c r="O66" s="106">
        <f>SUM(O62:O64)*(Inputs!$M$26)</f>
        <v>12.995883655368031</v>
      </c>
      <c r="P66" s="106">
        <f>SUM(P62:P64)*(Inputs!$M$26)</f>
        <v>13.225115948564023</v>
      </c>
      <c r="Q66" s="106">
        <f>SUM(Q62:Q64)*(Inputs!$M$26)</f>
        <v>13.458391633162817</v>
      </c>
      <c r="R66" s="106">
        <f>SUM(R62:R64)*(Inputs!$M$26)</f>
        <v>13.695782029892429</v>
      </c>
      <c r="S66" s="106">
        <f>SUM(S62:S64)*(Inputs!$M$26)</f>
        <v>13.937359717495685</v>
      </c>
    </row>
    <row r="67" spans="2:19">
      <c r="B67" s="998" t="s">
        <v>85</v>
      </c>
      <c r="C67" s="2"/>
      <c r="D67" s="2"/>
      <c r="E67" s="2"/>
      <c r="F67" s="484"/>
      <c r="G67" s="472"/>
      <c r="H67" s="429"/>
      <c r="I67" s="429"/>
      <c r="J67" s="429"/>
      <c r="K67" s="429"/>
      <c r="L67" s="429"/>
      <c r="M67" s="429"/>
      <c r="N67" s="106">
        <f>SUM(N62:N66)*Inputs!$M$28</f>
        <v>10.530772529733845</v>
      </c>
      <c r="O67" s="106">
        <f>SUM(O62:O66)*Inputs!$M$28</f>
        <v>10.738518658097769</v>
      </c>
      <c r="P67" s="106">
        <f>SUM(P62:P66)*Inputs!$M$28</f>
        <v>10.927933654630683</v>
      </c>
      <c r="Q67" s="106">
        <f>SUM(Q62:Q66)*Inputs!$M$28</f>
        <v>11.120689711700335</v>
      </c>
      <c r="R67" s="106">
        <f>SUM(R62:R66)*Inputs!$M$28</f>
        <v>11.316845761734008</v>
      </c>
      <c r="S67" s="106">
        <f>SUM(S62:S66)*Inputs!$M$28</f>
        <v>11.516461776658559</v>
      </c>
    </row>
    <row r="68" spans="2:19">
      <c r="B68" s="998"/>
      <c r="C68" s="2"/>
      <c r="D68" s="2"/>
      <c r="E68" s="2"/>
      <c r="F68" s="484"/>
      <c r="G68" s="472"/>
      <c r="H68" s="429"/>
      <c r="I68" s="429"/>
      <c r="J68" s="429"/>
      <c r="K68" s="429"/>
      <c r="L68" s="429"/>
      <c r="M68" s="429"/>
      <c r="N68" s="655"/>
      <c r="O68" s="655"/>
      <c r="P68" s="655"/>
      <c r="Q68" s="655"/>
      <c r="R68" s="655"/>
      <c r="S68" s="655"/>
    </row>
    <row r="69" spans="2:19">
      <c r="B69" s="479" t="s">
        <v>521</v>
      </c>
      <c r="C69" s="2"/>
      <c r="D69" s="2"/>
      <c r="E69" s="2"/>
      <c r="F69" s="484"/>
      <c r="G69" s="472"/>
      <c r="H69" s="429"/>
      <c r="I69" s="429"/>
      <c r="J69" s="429"/>
      <c r="K69" s="429"/>
      <c r="L69" s="429"/>
      <c r="M69" s="429"/>
      <c r="N69" s="485">
        <f>SUM(N62:N68)</f>
        <v>160.97038009736019</v>
      </c>
      <c r="O69" s="485">
        <f t="shared" ref="O69:S69" si="22">SUM(O62:O68)</f>
        <v>164.14592805949445</v>
      </c>
      <c r="P69" s="485">
        <f t="shared" si="22"/>
        <v>167.04127157792615</v>
      </c>
      <c r="Q69" s="485">
        <f t="shared" si="22"/>
        <v>169.98768559313365</v>
      </c>
      <c r="R69" s="485">
        <f t="shared" si="22"/>
        <v>172.98607092936268</v>
      </c>
      <c r="S69" s="485">
        <f t="shared" si="22"/>
        <v>176.03734430035226</v>
      </c>
    </row>
    <row r="70" spans="2:19">
      <c r="B70" s="999" t="s">
        <v>39</v>
      </c>
      <c r="C70" s="88"/>
      <c r="N70" s="521">
        <f>(N56*(1+Inputs!$M$29))-N69</f>
        <v>0</v>
      </c>
      <c r="O70" s="521">
        <f>(O56*(1+Inputs!$M$29))-O69</f>
        <v>0</v>
      </c>
      <c r="P70" s="521">
        <f>(P56*(1+Inputs!$M$29))-P69</f>
        <v>0</v>
      </c>
      <c r="Q70" s="521">
        <f>(Q56*(1+Inputs!$M$29))-Q69</f>
        <v>0</v>
      </c>
      <c r="R70" s="521">
        <f>(R56*(1+Inputs!$M$29))-R69</f>
        <v>0</v>
      </c>
      <c r="S70" s="521">
        <f>(S56*(1+Inputs!$M$29))-S69</f>
        <v>0</v>
      </c>
    </row>
    <row r="71" spans="2:19">
      <c r="B71" s="385"/>
    </row>
    <row r="72" spans="2:19">
      <c r="B72" s="385"/>
    </row>
    <row r="73" spans="2:19">
      <c r="B73" s="385"/>
    </row>
    <row r="74" spans="2:19">
      <c r="B74" s="385"/>
    </row>
    <row r="75" spans="2:19">
      <c r="B75" s="385"/>
    </row>
    <row r="76" spans="2:19">
      <c r="B76" s="385"/>
    </row>
    <row r="77" spans="2:19">
      <c r="B77" s="385"/>
    </row>
    <row r="78" spans="2:19">
      <c r="B78" s="385"/>
    </row>
    <row r="79" spans="2:19">
      <c r="B79" s="385"/>
    </row>
    <row r="80" spans="2:19">
      <c r="B80" s="385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59" orientation="landscape" r:id="rId1"/>
  <headerFooter alignWithMargins="0"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/>
  </sheetPr>
  <dimension ref="A1:I55"/>
  <sheetViews>
    <sheetView showGridLines="0" zoomScale="85" zoomScaleNormal="85" workbookViewId="0">
      <selection activeCell="A4" sqref="A4"/>
    </sheetView>
  </sheetViews>
  <sheetFormatPr defaultRowHeight="12.75"/>
  <cols>
    <col min="1" max="1" width="3.28515625" customWidth="1"/>
    <col min="2" max="2" width="24" customWidth="1"/>
    <col min="3" max="3" width="4" customWidth="1"/>
    <col min="4" max="4" width="38.140625" customWidth="1"/>
    <col min="5" max="5" width="4.140625" customWidth="1"/>
    <col min="6" max="6" width="48.85546875" bestFit="1" customWidth="1"/>
    <col min="7" max="7" width="4.28515625" customWidth="1"/>
    <col min="8" max="8" width="47.140625" bestFit="1" customWidth="1"/>
  </cols>
  <sheetData>
    <row r="1" spans="1:9" s="6" customFormat="1" ht="18">
      <c r="A1" s="41" t="str">
        <f>Title!B12</f>
        <v>PAL 2016-20 Revised Proposal - ACS Model</v>
      </c>
      <c r="B1" s="5"/>
      <c r="C1" s="5"/>
      <c r="D1" s="5"/>
    </row>
    <row r="2" spans="1:9" s="6" customFormat="1" ht="15.75">
      <c r="A2" s="43" t="str">
        <f ca="1">MID(CELL("Filename",C1),FIND("]",CELL("Filename",C1))+1,255)</f>
        <v>Menu</v>
      </c>
      <c r="B2" s="8"/>
      <c r="C2" s="8"/>
      <c r="D2" s="8"/>
    </row>
    <row r="3" spans="1:9" s="1" customFormat="1"/>
    <row r="4" spans="1:9">
      <c r="B4" s="1"/>
    </row>
    <row r="5" spans="1:9" s="72" customFormat="1" ht="18.75" customHeight="1">
      <c r="A5"/>
      <c r="B5" s="13"/>
      <c r="C5"/>
      <c r="D5"/>
      <c r="E5"/>
      <c r="F5"/>
      <c r="G5"/>
      <c r="H5"/>
      <c r="I5" s="340"/>
    </row>
    <row r="6" spans="1:9" s="72" customFormat="1" ht="15" customHeight="1">
      <c r="A6"/>
      <c r="B6" s="966" t="s">
        <v>515</v>
      </c>
      <c r="C6"/>
      <c r="D6" s="974" t="str">
        <f>'PAL Sp Read BH'!A1</f>
        <v>PAL Special Meter Reading BH</v>
      </c>
      <c r="E6"/>
      <c r="F6" s="974" t="str">
        <f>'PAL Tk 1 &amp; half hr'!A1</f>
        <v>PAL Service Truck Visit - BH additional 1 and a half hour</v>
      </c>
      <c r="G6"/>
      <c r="I6" s="340"/>
    </row>
    <row r="7" spans="1:9" s="72" customFormat="1" ht="6.75" customHeight="1">
      <c r="A7"/>
      <c r="B7" s="13"/>
      <c r="C7"/>
      <c r="D7"/>
      <c r="E7"/>
      <c r="F7"/>
      <c r="G7"/>
      <c r="I7" s="340"/>
    </row>
    <row r="8" spans="1:9" s="72" customFormat="1" ht="15" customHeight="1">
      <c r="A8"/>
      <c r="B8" s="966" t="str">
        <f ca="1">Formats!A2</f>
        <v>Formats</v>
      </c>
      <c r="C8"/>
      <c r="D8" s="974" t="str">
        <f>'PAL Man Read BH '!A1</f>
        <v>PAL Manual Meter Reading BH</v>
      </c>
      <c r="E8"/>
      <c r="F8" s="974" t="str">
        <f>'PAL Tk 2 hr'!A1</f>
        <v>PAL Service Truck Visit - BH additional 2 hours</v>
      </c>
      <c r="G8"/>
      <c r="I8" s="340"/>
    </row>
    <row r="9" spans="1:9" s="72" customFormat="1" ht="6.75" customHeight="1">
      <c r="A9"/>
      <c r="B9" s="967"/>
      <c r="C9"/>
      <c r="D9"/>
      <c r="E9"/>
      <c r="F9"/>
      <c r="G9"/>
      <c r="I9" s="340"/>
    </row>
    <row r="10" spans="1:9" s="72" customFormat="1" ht="15" customHeight="1">
      <c r="A10"/>
      <c r="B10" s="966" t="str">
        <f ca="1">Check!A2</f>
        <v>Check</v>
      </c>
      <c r="C10"/>
      <c r="D10" s="974" t="str">
        <f>'PAL Access to Mtr Data'!A1</f>
        <v>PAL Customer Access to Meter Data</v>
      </c>
      <c r="E10"/>
      <c r="F10" s="974" t="str">
        <f>'PAL Serv Tk AH'!A1</f>
        <v>PAL Service Truck Visit - AH</v>
      </c>
      <c r="G10"/>
      <c r="I10" s="340"/>
    </row>
    <row r="11" spans="1:9" s="72" customFormat="1" ht="6.75" customHeight="1">
      <c r="A11"/>
      <c r="B11" s="13"/>
      <c r="C11"/>
      <c r="D11"/>
      <c r="E11"/>
      <c r="F11"/>
      <c r="G11"/>
      <c r="I11" s="340"/>
    </row>
    <row r="12" spans="1:9" s="72" customFormat="1" ht="15" customHeight="1">
      <c r="A12"/>
      <c r="B12" s="968" t="e">
        <f>#REF!</f>
        <v>#REF!</v>
      </c>
      <c r="C12"/>
      <c r="D12" s="974" t="str">
        <f>'PAL Reconn BH'!A1</f>
        <v>PAL Reconnections BH</v>
      </c>
      <c r="E12"/>
      <c r="F12" s="974" t="str">
        <f>'PAL Wsd Tk BH'!A1</f>
        <v>PAL Wasted Truck Visit - BH</v>
      </c>
      <c r="G12"/>
      <c r="I12" s="340"/>
    </row>
    <row r="13" spans="1:9" s="72" customFormat="1" ht="6.75" customHeight="1">
      <c r="A13"/>
      <c r="B13" s="13"/>
      <c r="C13"/>
      <c r="D13"/>
      <c r="E13"/>
      <c r="F13"/>
      <c r="G13"/>
      <c r="H13"/>
      <c r="I13" s="340"/>
    </row>
    <row r="14" spans="1:9" s="72" customFormat="1" ht="15" customHeight="1">
      <c r="A14"/>
      <c r="B14" s="969" t="str">
        <f ca="1">Inputs!A2</f>
        <v>Inputs</v>
      </c>
      <c r="C14"/>
      <c r="D14" s="974" t="str">
        <f>'PAL Reconn AH'!A1</f>
        <v>PAL Reconnections  AH</v>
      </c>
      <c r="E14"/>
      <c r="F14" s="974" t="str">
        <f>'PAL Wsd Tk AH'!A1</f>
        <v>PAL Wasted Truck Visit - AH</v>
      </c>
      <c r="G14"/>
      <c r="I14" s="340"/>
    </row>
    <row r="15" spans="1:9" s="72" customFormat="1" ht="6.75" customHeight="1">
      <c r="A15"/>
      <c r="B15" s="13"/>
      <c r="C15"/>
      <c r="D15"/>
      <c r="E15"/>
      <c r="F15"/>
      <c r="G15"/>
      <c r="I15" s="340"/>
    </row>
    <row r="16" spans="1:9" s="72" customFormat="1" ht="15" customHeight="1">
      <c r="A16"/>
      <c r="C16"/>
      <c r="D16" s="974" t="str">
        <f>LEFT('PAL Disc DNP BH'!A1,17)</f>
        <v>PAL Disconnection</v>
      </c>
      <c r="E16"/>
      <c r="F16" s="974" t="str">
        <f>'PAL Res Feeder'!A1</f>
        <v>PAL Reserve Feeder Charges</v>
      </c>
      <c r="G16"/>
      <c r="I16" s="340"/>
    </row>
    <row r="17" spans="1:9" s="72" customFormat="1" ht="6.75" customHeight="1">
      <c r="A17"/>
      <c r="C17"/>
      <c r="D17"/>
      <c r="E17"/>
      <c r="F17"/>
      <c r="G17"/>
      <c r="H17"/>
      <c r="I17" s="340"/>
    </row>
    <row r="18" spans="1:9" s="72" customFormat="1" ht="15" customHeight="1">
      <c r="A18"/>
      <c r="C18"/>
      <c r="D18" s="974" t="str">
        <f>'PAL Mtr Test 1ph BH'!A1</f>
        <v>PAL Meter Accuracy Test - Single Phase BH</v>
      </c>
      <c r="E18"/>
      <c r="F18" s="974" t="str">
        <f>'PAL NC 1Ph (R) BH'!A1</f>
        <v>PAL New Connections Single Phase BH</v>
      </c>
      <c r="G18"/>
      <c r="H18"/>
      <c r="I18" s="340"/>
    </row>
    <row r="19" spans="1:9" s="72" customFormat="1" ht="6.75" customHeight="1">
      <c r="A19"/>
      <c r="C19"/>
      <c r="D19"/>
      <c r="E19"/>
      <c r="F19"/>
      <c r="G19"/>
      <c r="H19"/>
      <c r="I19" s="340"/>
    </row>
    <row r="20" spans="1:9" s="72" customFormat="1" ht="15" customHeight="1">
      <c r="A20"/>
      <c r="B20" s="970" t="str">
        <f ca="1">'PAL Reset RIN 4.2'!A2</f>
        <v>PAL Reset RIN 4.2</v>
      </c>
      <c r="C20"/>
      <c r="D20" s="974" t="str">
        <f>'PAL Mtr Test 1ph AH'!A1</f>
        <v>PAL Meter Accuracy Test - Single Phase AH</v>
      </c>
      <c r="E20"/>
      <c r="F20" s="974" t="str">
        <f>'PAL NC 1Ph (R) AH'!A1</f>
        <v>PAL New Connections Single Phase AH</v>
      </c>
      <c r="G20"/>
      <c r="H20"/>
      <c r="I20" s="340"/>
    </row>
    <row r="21" spans="1:9" s="72" customFormat="1" ht="6.75" customHeight="1">
      <c r="A21"/>
      <c r="B21" s="13"/>
      <c r="C21"/>
      <c r="D21"/>
      <c r="E21"/>
      <c r="F21"/>
      <c r="G21"/>
      <c r="H21"/>
      <c r="I21" s="340"/>
    </row>
    <row r="22" spans="1:9" s="72" customFormat="1" ht="16.5">
      <c r="A22"/>
      <c r="B22" s="970" t="str">
        <f ca="1">'PAL Reset RIN 4.3'!A2</f>
        <v>PAL Reset RIN 4.3</v>
      </c>
      <c r="C22"/>
      <c r="D22" s="974" t="str">
        <f>LEFT('PAL MTest 1ph BH'!A1,42)</f>
        <v>PAL Meter Accuracy Test - Single Phase Add</v>
      </c>
      <c r="E22"/>
      <c r="F22" s="974" t="str">
        <f>'PAL NC Multi Ph DC (R) BH'!A1</f>
        <v>PAL New Connections Multi Phase DC BH</v>
      </c>
      <c r="G22"/>
      <c r="H22"/>
      <c r="I22" s="340"/>
    </row>
    <row r="23" spans="1:9" s="72" customFormat="1" ht="6.75" customHeight="1">
      <c r="A23"/>
      <c r="B23" s="13"/>
      <c r="C23"/>
      <c r="D23"/>
      <c r="E23"/>
      <c r="F23"/>
      <c r="G23"/>
      <c r="H23"/>
      <c r="I23" s="340"/>
    </row>
    <row r="24" spans="1:9" s="72" customFormat="1" ht="15" customHeight="1">
      <c r="A24"/>
      <c r="B24" s="970" t="str">
        <f ca="1">'PAL Restet 4.4'!A2</f>
        <v>PAL Restet 4.4</v>
      </c>
      <c r="C24"/>
      <c r="D24" s="974" t="str">
        <f>'PAL Mtr Test 3ph BH'!A1</f>
        <v>PAL Meter Accuracy Test - Multi Phase BH</v>
      </c>
      <c r="E24"/>
      <c r="F24" s="974" t="str">
        <f>'PAL NC 3Ph DC (R) AH'!A1</f>
        <v>PAL New Connections Multi Phase DC AH</v>
      </c>
      <c r="G24"/>
      <c r="H24"/>
      <c r="I24" s="340"/>
    </row>
    <row r="25" spans="1:9" s="72" customFormat="1" ht="6.75" customHeight="1">
      <c r="A25"/>
      <c r="B25" s="971"/>
      <c r="C25"/>
      <c r="D25"/>
      <c r="E25"/>
      <c r="F25"/>
      <c r="G25"/>
      <c r="H25"/>
      <c r="I25" s="340"/>
    </row>
    <row r="26" spans="1:9" s="72" customFormat="1" ht="15" customHeight="1">
      <c r="A26"/>
      <c r="B26" s="970" t="str">
        <f ca="1">'ACS 12.1'!A2</f>
        <v>ACS 12.1</v>
      </c>
      <c r="C26"/>
      <c r="D26" s="974" t="str">
        <f>'PAL Mtr Test 3ph AH'!A1</f>
        <v>PAL Meter Accuracy Test - Multi Phase AH</v>
      </c>
      <c r="E26"/>
      <c r="F26" s="974" t="str">
        <f>'PAL NC 3Ph CT (R) BH'!A1</f>
        <v>PAL Multi Phase CT BH</v>
      </c>
      <c r="G26"/>
      <c r="H26"/>
      <c r="I26" s="340"/>
    </row>
    <row r="27" spans="1:9" s="72" customFormat="1" ht="6.75" customHeight="1">
      <c r="A27"/>
      <c r="B27" s="971"/>
      <c r="C27"/>
      <c r="D27"/>
      <c r="E27"/>
      <c r="F27"/>
      <c r="G27"/>
      <c r="H27"/>
      <c r="I27" s="340"/>
    </row>
    <row r="28" spans="1:9" s="72" customFormat="1" ht="15" customHeight="1">
      <c r="A28"/>
      <c r="B28" s="970" t="str">
        <f ca="1">'ACS 12.4'!A2</f>
        <v>ACS 12.4</v>
      </c>
      <c r="C28"/>
      <c r="D28" s="974" t="str">
        <f>LEFT('PAL Mtr Test ext mtr 3ph BH'!A1,41)</f>
        <v>PAL Meter Accuracy Test - Multi Phase Add</v>
      </c>
      <c r="E28"/>
      <c r="F28" s="974" t="str">
        <f>'PAL NC 3Ph CT (R) AH'!A1</f>
        <v>PAL Multi Phase CT AH</v>
      </c>
      <c r="G28"/>
      <c r="H28"/>
      <c r="I28" s="340"/>
    </row>
    <row r="29" spans="1:9" s="72" customFormat="1" ht="6.75" customHeight="1">
      <c r="A29"/>
      <c r="B29" s="971"/>
      <c r="C29"/>
      <c r="D29"/>
      <c r="E29"/>
      <c r="F29"/>
      <c r="G29"/>
      <c r="H29"/>
      <c r="I29" s="340"/>
    </row>
    <row r="30" spans="1:9" ht="15" customHeight="1">
      <c r="B30" s="970" t="str">
        <f ca="1">'ACS 12.5'!A2</f>
        <v>ACS 12.5</v>
      </c>
      <c r="D30" s="974" t="str">
        <f>'PAL Mtr Test CT ph BH'!A1</f>
        <v>PAL Meter Accuracy Test - CT BH</v>
      </c>
      <c r="F30" s="974" t="str">
        <f>LEFT('PAL NC 1Ph (NR) BH'!A1,45)&amp;")"</f>
        <v>PAL New Connections Single Phase BH (Not resp)</v>
      </c>
      <c r="I30" s="341"/>
    </row>
    <row r="31" spans="1:9" s="72" customFormat="1" ht="6.75" customHeight="1">
      <c r="A31"/>
      <c r="B31" s="971"/>
      <c r="C31"/>
      <c r="D31"/>
      <c r="E31"/>
      <c r="F31"/>
      <c r="G31"/>
      <c r="H31"/>
      <c r="I31" s="340"/>
    </row>
    <row r="32" spans="1:9" ht="15" customHeight="1">
      <c r="B32" s="970" t="str">
        <f ca="1">'ACS vol'!A2</f>
        <v>ACS vol</v>
      </c>
      <c r="D32" s="974" t="str">
        <f>'PAL Mtr Test CT ph AH'!A1</f>
        <v>PAL Meter Accuracy Test - CT AH</v>
      </c>
      <c r="F32" s="974" t="str">
        <f>LEFT('PAL NC 1Ph (NR) AH'!A1,45)&amp;")"</f>
        <v>PAL New Connections Single Phase AH (Not resp)</v>
      </c>
      <c r="I32" s="341"/>
    </row>
    <row r="33" spans="1:9" s="72" customFormat="1" ht="6.75" customHeight="1">
      <c r="A33"/>
      <c r="B33" s="971"/>
      <c r="C33"/>
      <c r="D33"/>
      <c r="E33"/>
      <c r="G33"/>
      <c r="H33"/>
      <c r="I33" s="340"/>
    </row>
    <row r="34" spans="1:9" ht="15" customHeight="1">
      <c r="B34" s="972" t="str">
        <f ca="1">Volumes!A2</f>
        <v>Volumes</v>
      </c>
      <c r="D34" s="974" t="str">
        <f>'PAL Mtr Invest ph BH'!A1</f>
        <v>PAL Meter Investigation - BH</v>
      </c>
      <c r="F34" s="974" t="str">
        <f>LEFT('PAL NC 3Ph DC (NR) BH'!A1,47)&amp;")"</f>
        <v>PAL New Connections Multi Phase DC BH (Not resp)</v>
      </c>
      <c r="I34" s="341"/>
    </row>
    <row r="35" spans="1:9" s="72" customFormat="1" ht="6.75" customHeight="1">
      <c r="A35"/>
      <c r="B35" s="971"/>
      <c r="C35"/>
      <c r="D35"/>
      <c r="E35"/>
      <c r="G35"/>
      <c r="H35"/>
      <c r="I35" s="340"/>
    </row>
    <row r="36" spans="1:9" ht="15" customHeight="1">
      <c r="B36" s="972" t="str">
        <f ca="1">'2011-20 Revenue'!A2</f>
        <v>2011-20 Revenue</v>
      </c>
      <c r="D36" s="974" t="str">
        <f>'PAL Mtr Invest ph AH'!A1</f>
        <v>PAL Meter Investigation - AH</v>
      </c>
      <c r="F36" s="974" t="str">
        <f>LEFT('PAL NC 3Ph DC (NR) AH'!A1,47)&amp;")"</f>
        <v>PAL New Connections Multi Phase DC AH (Not resp)</v>
      </c>
      <c r="I36" s="341"/>
    </row>
    <row r="37" spans="1:9" s="72" customFormat="1" ht="6.75" customHeight="1">
      <c r="A37"/>
      <c r="B37" s="971"/>
      <c r="C37"/>
      <c r="D37"/>
      <c r="E37"/>
      <c r="G37"/>
      <c r="H37"/>
      <c r="I37" s="340"/>
    </row>
    <row r="38" spans="1:9" ht="15" customHeight="1">
      <c r="B38" s="972" t="str">
        <f ca="1">'2015-20 rate summary'!A2</f>
        <v>2015-20 rate summary</v>
      </c>
      <c r="D38" s="974" t="str">
        <f>'PAL Serv Tk BH'!A1</f>
        <v>PAL Service Truck Visit - BH</v>
      </c>
      <c r="F38" s="974" t="str">
        <f>'PAL NC 3Ph CT (NR) BH'!A1</f>
        <v>PAL Multi Phase CT BH (Not responsible for metering)</v>
      </c>
      <c r="I38" s="341"/>
    </row>
    <row r="39" spans="1:9" s="72" customFormat="1" ht="6.75" customHeight="1">
      <c r="B39" s="971"/>
      <c r="C39"/>
      <c r="G39"/>
      <c r="H39"/>
      <c r="I39" s="340"/>
    </row>
    <row r="40" spans="1:9" ht="15" customHeight="1">
      <c r="B40" s="972" t="str">
        <f ca="1">'2011-15 rates summary'!A2</f>
        <v>2011-15 rates summary</v>
      </c>
      <c r="D40" s="974" t="str">
        <f>'PAL Tk half hr'!A1</f>
        <v>PAL Service Truck Visit - BH additional half hour</v>
      </c>
      <c r="F40" s="974" t="str">
        <f>'PAL NC 3Ph CT (NR) AH'!A1</f>
        <v>PAL Multi Phase CT AH (Not responsible for metering)</v>
      </c>
      <c r="I40" s="341"/>
    </row>
    <row r="41" spans="1:9" ht="7.5" customHeight="1">
      <c r="B41" s="971"/>
    </row>
    <row r="42" spans="1:9">
      <c r="B42" s="973" t="str">
        <f ca="1">'2011-15 % split'!A2</f>
        <v>2011-15 % split</v>
      </c>
      <c r="D42" s="974" t="str">
        <f>'PAL Tk 1 hr'!A1</f>
        <v>PAL Service Truck Visit - BH additional 1 hour</v>
      </c>
      <c r="F42" s="974" t="str">
        <f>'PAL Rem Mtr Config'!A1</f>
        <v>PAL Remote Meter Reconfiguration</v>
      </c>
    </row>
    <row r="43" spans="1:9" ht="6.75" customHeight="1">
      <c r="B43" s="13"/>
    </row>
    <row r="44" spans="1:9">
      <c r="B44" s="13"/>
      <c r="F44" s="974" t="str">
        <f>'PAL Rem De-en'!A1</f>
        <v>PAL Remote Meter Disconnection</v>
      </c>
    </row>
    <row r="45" spans="1:9" ht="6.75" customHeight="1">
      <c r="B45" s="13"/>
    </row>
    <row r="46" spans="1:9">
      <c r="B46" s="13"/>
      <c r="F46" s="974" t="str">
        <f>'PAL Rem Re-en'!A1</f>
        <v>PAL Remote Re-energisation</v>
      </c>
    </row>
    <row r="47" spans="1:9">
      <c r="B47" s="13"/>
    </row>
    <row r="48" spans="1:9">
      <c r="B48" s="13"/>
    </row>
    <row r="49" spans="2:2">
      <c r="B49" s="13"/>
    </row>
    <row r="50" spans="2:2">
      <c r="B50" s="13"/>
    </row>
    <row r="51" spans="2:2">
      <c r="B51" s="13"/>
    </row>
    <row r="52" spans="2:2">
      <c r="B52" s="13"/>
    </row>
    <row r="53" spans="2:2">
      <c r="B53" s="13"/>
    </row>
    <row r="54" spans="2:2">
      <c r="B54" s="13"/>
    </row>
    <row r="55" spans="2:2">
      <c r="B55" s="13"/>
    </row>
  </sheetData>
  <phoneticPr fontId="8" type="noConversion"/>
  <hyperlinks>
    <hyperlink ref="B6" location="Title!A1" display="Title"/>
    <hyperlink ref="B8" location="Formats!A1" display="Formats!A1"/>
    <hyperlink ref="B10" location="Check!A1" display="Check!A1"/>
    <hyperlink ref="B12" location="Info!A1" display="Info!A1"/>
    <hyperlink ref="B14" location="Inputs!A1" display="Inputs!A1"/>
    <hyperlink ref="B20" location="'PAL Reset RIN 4.2'!A1" display="'PAL Reset RIN 4.2'!A1"/>
    <hyperlink ref="B22" location="'PAL Reset RIN 4.3'!A1" display="'PAL Reset RIN 4.3'!A1"/>
    <hyperlink ref="B24" location="'PAL Restet 4.4'!A1" display="'PAL Restet 4.4'!A1"/>
    <hyperlink ref="B28" location="'ACS 12.4'!A1" display="'ACS 12.4'!A1"/>
    <hyperlink ref="B30" location="'ACS 12.5'!A1" display="'ACS 12.5'!A1"/>
    <hyperlink ref="B32" location="'ACS 12.6'!A1" display="'ACS 12.6'!A1"/>
    <hyperlink ref="B34" location="Volumes!A1" display="Volumes!A1"/>
    <hyperlink ref="B36" location="'2011-20 Revenue'!A1" display="'2011-20 Revenue'!A1"/>
    <hyperlink ref="B26" location="'ACS 12.1'!A1" display="'ACS 12.1'!A1"/>
    <hyperlink ref="B38" location="'2015-20 rate summary'!A1" display="'2015-20 rate summary'!A1"/>
    <hyperlink ref="B40" location="'2011-15 rates summary'!A1" display="'2011-15 rates summary'!A1"/>
    <hyperlink ref="B42" location="'2011-15 % split'!A1" display="'2011-15 % split'!A1"/>
    <hyperlink ref="D6" location="'PAL Sp Read BH'!A1" display="'PAL Sp Read BH'!A1"/>
    <hyperlink ref="D8" location="'PAL Man Read BH '!A1" display="'PAL Man Read BH '!A1"/>
    <hyperlink ref="D10" location="'PAL Access to Mtr Data'!A1" display="'PAL Access to Mtr Data'!A1"/>
    <hyperlink ref="D12" location="'PAL Reconn BH'!A1" display="'PAL Reconn BH'!A1"/>
    <hyperlink ref="D14" location="'PAL Reconn AH'!A1" display="'PAL Reconn AH'!A1"/>
    <hyperlink ref="D16" location="'PAL Disc DNP BH'!A1" display="'PAL Disc DNP BH'!A1"/>
    <hyperlink ref="D18" location="'PAL Mtr Test 1ph BH'!A1" display="'PAL Mtr Test 1ph BH'!A1"/>
    <hyperlink ref="D20" location="'PAL Mtr Test 1ph AH'!A1" display="'PAL Mtr Test 1ph AH'!A1"/>
    <hyperlink ref="D22" location="'PAL MTest 1ph BH'!A1" display="'PAL MTest 1ph BH'!A1"/>
    <hyperlink ref="D24" location="'PAL Mtr Test 3ph BH'!A1" display="'PAL Mtr Test 3ph BH'!A1"/>
    <hyperlink ref="D26" location="'PAL Mtr Test 3ph AH'!A1" display="'PAL Mtr Test 3ph AH'!A1"/>
    <hyperlink ref="D28" location="'PAL Mtr Test ext mtr 3ph BH'!A1" display="'PAL Mtr Test ext mtr 3ph BH'!A1"/>
    <hyperlink ref="D30" location="'PAL Mtr Test CT ph BH'!A1" display="'PAL Mtr Test CT ph BH'!A1"/>
    <hyperlink ref="D32" location="'PAL Mtr Test CT ph AH'!A1" display="'PAL Mtr Test CT ph AH'!A1"/>
    <hyperlink ref="D34" location="'PAL Mtr Invest ph BH'!A1" display="'PAL Mtr Invest ph BH'!A1"/>
    <hyperlink ref="D36" location="'PAL Mtr Invest ph AH'!A1" display="'PAL Mtr Invest ph AH'!A1"/>
    <hyperlink ref="D38" location="'PAL Serv Tk BH'!A1" display="'PAL Serv Tk BH'!A1"/>
    <hyperlink ref="F30" location="'PAL NC 1Ph (NR) BH'!A1" display="'PAL NC 1Ph (NR) BH'!A1"/>
    <hyperlink ref="F28" location="'PAL NC 3Ph CT (R) AH'!A1" display="'PAL NC 3Ph CT (R) AH'!A1"/>
    <hyperlink ref="F26" location="'PAL NC 3Ph CT (R) BH'!A1" display="'PAL NC 3Ph CT (R) BH'!A1"/>
    <hyperlink ref="F24" location="'PAL NC 3Ph DC (R) AH'!A1" display="'PAL NC 3Ph DC (R) AH'!A1"/>
    <hyperlink ref="F22" location="'PAL NC Multi Ph DC (R) BH'!A1" display="'PAL NC Multi Ph DC (R) BH'!A1"/>
    <hyperlink ref="D40" location="'PAL Tk half hr'!A1" display="'PAL Tk half hr'!A1"/>
    <hyperlink ref="D42" location="'PAL Tk 1 hr'!A1" display="'PAL Tk 1 hr'!A1"/>
    <hyperlink ref="F6" location="'PAL Tk 1 &amp; half hr'!A1" display="'PAL Tk 1 &amp; half hr'!A1"/>
    <hyperlink ref="F8" location="'PAL Tk 2 hr'!A1" display="'PAL Tk 2 hr'!A1"/>
    <hyperlink ref="F10" location="'PAL Serv Tk AH'!A1" display="'PAL Serv Tk AH'!A1"/>
    <hyperlink ref="F12" location="'PAL Wsd Tk BH'!A1" display="'PAL Wsd Tk BH'!A1"/>
    <hyperlink ref="F14" location="'PAL Wsd Tk AH'!A1" display="'PAL Wsd Tk AH'!A1"/>
    <hyperlink ref="F16" location="'PAL Res Feeder'!A1" display="'PAL Res Feeder'!A1"/>
    <hyperlink ref="F18" location="'PAL NC 1Ph (R) BH'!A1" display="'PAL NC 1Ph (R) BH'!A1"/>
    <hyperlink ref="F20" location="'PAL NC 1Ph (R) AH'!A1" display="'PAL NC 1Ph (R) AH'!A1"/>
    <hyperlink ref="F32" location="'PAL NC 1Ph (NR) AH'!A1" display="'PAL NC 1Ph (NR) AH'!A1"/>
    <hyperlink ref="F34" location="'PAL NC 3Ph CT (NR) BH'!A1" display="'PAL NC 3Ph CT (NR) BH'!A1"/>
    <hyperlink ref="F36" location="'PAL NC 3Ph DC (NR) AH'!A1" display="'PAL NC 3Ph DC (NR) AH'!A1"/>
    <hyperlink ref="F38" location="'PAL NC 3Ph CT (NR) BH'!A1" display="'PAL NC 3Ph CT (NR) BH'!A1"/>
    <hyperlink ref="F40" location="'PAL NC 3Ph CT (NR) AH'!A1" display="'PAL NC 3Ph CT (NR) AH'!A1"/>
    <hyperlink ref="F42" location="'PAL Rem Mtr Config'!A1" display="'PAL Rem Mtr Config'!A1"/>
    <hyperlink ref="F44" location="'PAL Rem De-en'!A1" display="'PAL Rem De-en'!A1"/>
    <hyperlink ref="F46" location="'PAL Rem Re-en'!A1" display="'PAL Rem Re-en'!A1"/>
  </hyperlinks>
  <pageMargins left="0.75" right="0.75" top="1" bottom="1" header="0.5" footer="0.5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theme="1"/>
    <pageSetUpPr fitToPage="1"/>
  </sheetPr>
  <dimension ref="A1:S83"/>
  <sheetViews>
    <sheetView showGridLines="0" zoomScale="70" zoomScaleNormal="70" workbookViewId="0">
      <pane xSplit="1" ySplit="5" topLeftCell="B6" activePane="bottomRight" state="frozen"/>
      <selection activeCell="H46" sqref="H46"/>
      <selection pane="topRight" activeCell="H46" sqref="H46"/>
      <selection pane="bottomLeft" activeCell="H46" sqref="H46"/>
      <selection pane="bottomRight" activeCell="B6" sqref="B6"/>
    </sheetView>
  </sheetViews>
  <sheetFormatPr defaultRowHeight="12.75" outlineLevelCol="1"/>
  <cols>
    <col min="1" max="1" width="9.140625" style="88"/>
    <col min="2" max="2" width="61.85546875" style="102" customWidth="1"/>
    <col min="3" max="3" width="8.42578125" style="102" bestFit="1" customWidth="1"/>
    <col min="4" max="4" width="25.42578125" style="88" bestFit="1" customWidth="1"/>
    <col min="5" max="5" width="6.85546875" style="88" bestFit="1" customWidth="1"/>
    <col min="6" max="6" width="6.85546875" style="160" bestFit="1" customWidth="1"/>
    <col min="7" max="7" width="2" style="160" customWidth="1"/>
    <col min="8" max="8" width="10.42578125" style="106" customWidth="1" outlineLevel="1"/>
    <col min="9" max="9" width="9.5703125" style="160" bestFit="1" customWidth="1" outlineLevel="1"/>
    <col min="10" max="13" width="9.42578125" style="160" customWidth="1" outlineLevel="1"/>
    <col min="14" max="14" width="9.85546875" style="160" customWidth="1"/>
    <col min="15" max="19" width="9.85546875" style="88" customWidth="1"/>
    <col min="20" max="257" width="9.140625" style="88"/>
    <col min="258" max="258" width="61.85546875" style="88" customWidth="1"/>
    <col min="259" max="259" width="8.42578125" style="88" bestFit="1" customWidth="1"/>
    <col min="260" max="260" width="12.140625" style="88" bestFit="1" customWidth="1"/>
    <col min="261" max="262" width="6.85546875" style="88" bestFit="1" customWidth="1"/>
    <col min="263" max="263" width="2" style="88" customWidth="1"/>
    <col min="264" max="264" width="10.42578125" style="88" customWidth="1"/>
    <col min="265" max="265" width="9.5703125" style="88" bestFit="1" customWidth="1"/>
    <col min="266" max="269" width="9.42578125" style="88" customWidth="1"/>
    <col min="270" max="275" width="9.85546875" style="88" customWidth="1"/>
    <col min="276" max="513" width="9.140625" style="88"/>
    <col min="514" max="514" width="61.85546875" style="88" customWidth="1"/>
    <col min="515" max="515" width="8.42578125" style="88" bestFit="1" customWidth="1"/>
    <col min="516" max="516" width="12.140625" style="88" bestFit="1" customWidth="1"/>
    <col min="517" max="518" width="6.85546875" style="88" bestFit="1" customWidth="1"/>
    <col min="519" max="519" width="2" style="88" customWidth="1"/>
    <col min="520" max="520" width="10.42578125" style="88" customWidth="1"/>
    <col min="521" max="521" width="9.5703125" style="88" bestFit="1" customWidth="1"/>
    <col min="522" max="525" width="9.42578125" style="88" customWidth="1"/>
    <col min="526" max="531" width="9.85546875" style="88" customWidth="1"/>
    <col min="532" max="769" width="9.140625" style="88"/>
    <col min="770" max="770" width="61.85546875" style="88" customWidth="1"/>
    <col min="771" max="771" width="8.42578125" style="88" bestFit="1" customWidth="1"/>
    <col min="772" max="772" width="12.140625" style="88" bestFit="1" customWidth="1"/>
    <col min="773" max="774" width="6.85546875" style="88" bestFit="1" customWidth="1"/>
    <col min="775" max="775" width="2" style="88" customWidth="1"/>
    <col min="776" max="776" width="10.42578125" style="88" customWidth="1"/>
    <col min="777" max="777" width="9.5703125" style="88" bestFit="1" customWidth="1"/>
    <col min="778" max="781" width="9.42578125" style="88" customWidth="1"/>
    <col min="782" max="787" width="9.85546875" style="88" customWidth="1"/>
    <col min="788" max="1025" width="9.140625" style="88"/>
    <col min="1026" max="1026" width="61.85546875" style="88" customWidth="1"/>
    <col min="1027" max="1027" width="8.42578125" style="88" bestFit="1" customWidth="1"/>
    <col min="1028" max="1028" width="12.140625" style="88" bestFit="1" customWidth="1"/>
    <col min="1029" max="1030" width="6.85546875" style="88" bestFit="1" customWidth="1"/>
    <col min="1031" max="1031" width="2" style="88" customWidth="1"/>
    <col min="1032" max="1032" width="10.42578125" style="88" customWidth="1"/>
    <col min="1033" max="1033" width="9.5703125" style="88" bestFit="1" customWidth="1"/>
    <col min="1034" max="1037" width="9.42578125" style="88" customWidth="1"/>
    <col min="1038" max="1043" width="9.85546875" style="88" customWidth="1"/>
    <col min="1044" max="1281" width="9.140625" style="88"/>
    <col min="1282" max="1282" width="61.85546875" style="88" customWidth="1"/>
    <col min="1283" max="1283" width="8.42578125" style="88" bestFit="1" customWidth="1"/>
    <col min="1284" max="1284" width="12.140625" style="88" bestFit="1" customWidth="1"/>
    <col min="1285" max="1286" width="6.85546875" style="88" bestFit="1" customWidth="1"/>
    <col min="1287" max="1287" width="2" style="88" customWidth="1"/>
    <col min="1288" max="1288" width="10.42578125" style="88" customWidth="1"/>
    <col min="1289" max="1289" width="9.5703125" style="88" bestFit="1" customWidth="1"/>
    <col min="1290" max="1293" width="9.42578125" style="88" customWidth="1"/>
    <col min="1294" max="1299" width="9.85546875" style="88" customWidth="1"/>
    <col min="1300" max="1537" width="9.140625" style="88"/>
    <col min="1538" max="1538" width="61.85546875" style="88" customWidth="1"/>
    <col min="1539" max="1539" width="8.42578125" style="88" bestFit="1" customWidth="1"/>
    <col min="1540" max="1540" width="12.140625" style="88" bestFit="1" customWidth="1"/>
    <col min="1541" max="1542" width="6.85546875" style="88" bestFit="1" customWidth="1"/>
    <col min="1543" max="1543" width="2" style="88" customWidth="1"/>
    <col min="1544" max="1544" width="10.42578125" style="88" customWidth="1"/>
    <col min="1545" max="1545" width="9.5703125" style="88" bestFit="1" customWidth="1"/>
    <col min="1546" max="1549" width="9.42578125" style="88" customWidth="1"/>
    <col min="1550" max="1555" width="9.85546875" style="88" customWidth="1"/>
    <col min="1556" max="1793" width="9.140625" style="88"/>
    <col min="1794" max="1794" width="61.85546875" style="88" customWidth="1"/>
    <col min="1795" max="1795" width="8.42578125" style="88" bestFit="1" customWidth="1"/>
    <col min="1796" max="1796" width="12.140625" style="88" bestFit="1" customWidth="1"/>
    <col min="1797" max="1798" width="6.85546875" style="88" bestFit="1" customWidth="1"/>
    <col min="1799" max="1799" width="2" style="88" customWidth="1"/>
    <col min="1800" max="1800" width="10.42578125" style="88" customWidth="1"/>
    <col min="1801" max="1801" width="9.5703125" style="88" bestFit="1" customWidth="1"/>
    <col min="1802" max="1805" width="9.42578125" style="88" customWidth="1"/>
    <col min="1806" max="1811" width="9.85546875" style="88" customWidth="1"/>
    <col min="1812" max="2049" width="9.140625" style="88"/>
    <col min="2050" max="2050" width="61.85546875" style="88" customWidth="1"/>
    <col min="2051" max="2051" width="8.42578125" style="88" bestFit="1" customWidth="1"/>
    <col min="2052" max="2052" width="12.140625" style="88" bestFit="1" customWidth="1"/>
    <col min="2053" max="2054" width="6.85546875" style="88" bestFit="1" customWidth="1"/>
    <col min="2055" max="2055" width="2" style="88" customWidth="1"/>
    <col min="2056" max="2056" width="10.42578125" style="88" customWidth="1"/>
    <col min="2057" max="2057" width="9.5703125" style="88" bestFit="1" customWidth="1"/>
    <col min="2058" max="2061" width="9.42578125" style="88" customWidth="1"/>
    <col min="2062" max="2067" width="9.85546875" style="88" customWidth="1"/>
    <col min="2068" max="2305" width="9.140625" style="88"/>
    <col min="2306" max="2306" width="61.85546875" style="88" customWidth="1"/>
    <col min="2307" max="2307" width="8.42578125" style="88" bestFit="1" customWidth="1"/>
    <col min="2308" max="2308" width="12.140625" style="88" bestFit="1" customWidth="1"/>
    <col min="2309" max="2310" width="6.85546875" style="88" bestFit="1" customWidth="1"/>
    <col min="2311" max="2311" width="2" style="88" customWidth="1"/>
    <col min="2312" max="2312" width="10.42578125" style="88" customWidth="1"/>
    <col min="2313" max="2313" width="9.5703125" style="88" bestFit="1" customWidth="1"/>
    <col min="2314" max="2317" width="9.42578125" style="88" customWidth="1"/>
    <col min="2318" max="2323" width="9.85546875" style="88" customWidth="1"/>
    <col min="2324" max="2561" width="9.140625" style="88"/>
    <col min="2562" max="2562" width="61.85546875" style="88" customWidth="1"/>
    <col min="2563" max="2563" width="8.42578125" style="88" bestFit="1" customWidth="1"/>
    <col min="2564" max="2564" width="12.140625" style="88" bestFit="1" customWidth="1"/>
    <col min="2565" max="2566" width="6.85546875" style="88" bestFit="1" customWidth="1"/>
    <col min="2567" max="2567" width="2" style="88" customWidth="1"/>
    <col min="2568" max="2568" width="10.42578125" style="88" customWidth="1"/>
    <col min="2569" max="2569" width="9.5703125" style="88" bestFit="1" customWidth="1"/>
    <col min="2570" max="2573" width="9.42578125" style="88" customWidth="1"/>
    <col min="2574" max="2579" width="9.85546875" style="88" customWidth="1"/>
    <col min="2580" max="2817" width="9.140625" style="88"/>
    <col min="2818" max="2818" width="61.85546875" style="88" customWidth="1"/>
    <col min="2819" max="2819" width="8.42578125" style="88" bestFit="1" customWidth="1"/>
    <col min="2820" max="2820" width="12.140625" style="88" bestFit="1" customWidth="1"/>
    <col min="2821" max="2822" width="6.85546875" style="88" bestFit="1" customWidth="1"/>
    <col min="2823" max="2823" width="2" style="88" customWidth="1"/>
    <col min="2824" max="2824" width="10.42578125" style="88" customWidth="1"/>
    <col min="2825" max="2825" width="9.5703125" style="88" bestFit="1" customWidth="1"/>
    <col min="2826" max="2829" width="9.42578125" style="88" customWidth="1"/>
    <col min="2830" max="2835" width="9.85546875" style="88" customWidth="1"/>
    <col min="2836" max="3073" width="9.140625" style="88"/>
    <col min="3074" max="3074" width="61.85546875" style="88" customWidth="1"/>
    <col min="3075" max="3075" width="8.42578125" style="88" bestFit="1" customWidth="1"/>
    <col min="3076" max="3076" width="12.140625" style="88" bestFit="1" customWidth="1"/>
    <col min="3077" max="3078" width="6.85546875" style="88" bestFit="1" customWidth="1"/>
    <col min="3079" max="3079" width="2" style="88" customWidth="1"/>
    <col min="3080" max="3080" width="10.42578125" style="88" customWidth="1"/>
    <col min="3081" max="3081" width="9.5703125" style="88" bestFit="1" customWidth="1"/>
    <col min="3082" max="3085" width="9.42578125" style="88" customWidth="1"/>
    <col min="3086" max="3091" width="9.85546875" style="88" customWidth="1"/>
    <col min="3092" max="3329" width="9.140625" style="88"/>
    <col min="3330" max="3330" width="61.85546875" style="88" customWidth="1"/>
    <col min="3331" max="3331" width="8.42578125" style="88" bestFit="1" customWidth="1"/>
    <col min="3332" max="3332" width="12.140625" style="88" bestFit="1" customWidth="1"/>
    <col min="3333" max="3334" width="6.85546875" style="88" bestFit="1" customWidth="1"/>
    <col min="3335" max="3335" width="2" style="88" customWidth="1"/>
    <col min="3336" max="3336" width="10.42578125" style="88" customWidth="1"/>
    <col min="3337" max="3337" width="9.5703125" style="88" bestFit="1" customWidth="1"/>
    <col min="3338" max="3341" width="9.42578125" style="88" customWidth="1"/>
    <col min="3342" max="3347" width="9.85546875" style="88" customWidth="1"/>
    <col min="3348" max="3585" width="9.140625" style="88"/>
    <col min="3586" max="3586" width="61.85546875" style="88" customWidth="1"/>
    <col min="3587" max="3587" width="8.42578125" style="88" bestFit="1" customWidth="1"/>
    <col min="3588" max="3588" width="12.140625" style="88" bestFit="1" customWidth="1"/>
    <col min="3589" max="3590" width="6.85546875" style="88" bestFit="1" customWidth="1"/>
    <col min="3591" max="3591" width="2" style="88" customWidth="1"/>
    <col min="3592" max="3592" width="10.42578125" style="88" customWidth="1"/>
    <col min="3593" max="3593" width="9.5703125" style="88" bestFit="1" customWidth="1"/>
    <col min="3594" max="3597" width="9.42578125" style="88" customWidth="1"/>
    <col min="3598" max="3603" width="9.85546875" style="88" customWidth="1"/>
    <col min="3604" max="3841" width="9.140625" style="88"/>
    <col min="3842" max="3842" width="61.85546875" style="88" customWidth="1"/>
    <col min="3843" max="3843" width="8.42578125" style="88" bestFit="1" customWidth="1"/>
    <col min="3844" max="3844" width="12.140625" style="88" bestFit="1" customWidth="1"/>
    <col min="3845" max="3846" width="6.85546875" style="88" bestFit="1" customWidth="1"/>
    <col min="3847" max="3847" width="2" style="88" customWidth="1"/>
    <col min="3848" max="3848" width="10.42578125" style="88" customWidth="1"/>
    <col min="3849" max="3849" width="9.5703125" style="88" bestFit="1" customWidth="1"/>
    <col min="3850" max="3853" width="9.42578125" style="88" customWidth="1"/>
    <col min="3854" max="3859" width="9.85546875" style="88" customWidth="1"/>
    <col min="3860" max="4097" width="9.140625" style="88"/>
    <col min="4098" max="4098" width="61.85546875" style="88" customWidth="1"/>
    <col min="4099" max="4099" width="8.42578125" style="88" bestFit="1" customWidth="1"/>
    <col min="4100" max="4100" width="12.140625" style="88" bestFit="1" customWidth="1"/>
    <col min="4101" max="4102" width="6.85546875" style="88" bestFit="1" customWidth="1"/>
    <col min="4103" max="4103" width="2" style="88" customWidth="1"/>
    <col min="4104" max="4104" width="10.42578125" style="88" customWidth="1"/>
    <col min="4105" max="4105" width="9.5703125" style="88" bestFit="1" customWidth="1"/>
    <col min="4106" max="4109" width="9.42578125" style="88" customWidth="1"/>
    <col min="4110" max="4115" width="9.85546875" style="88" customWidth="1"/>
    <col min="4116" max="4353" width="9.140625" style="88"/>
    <col min="4354" max="4354" width="61.85546875" style="88" customWidth="1"/>
    <col min="4355" max="4355" width="8.42578125" style="88" bestFit="1" customWidth="1"/>
    <col min="4356" max="4356" width="12.140625" style="88" bestFit="1" customWidth="1"/>
    <col min="4357" max="4358" width="6.85546875" style="88" bestFit="1" customWidth="1"/>
    <col min="4359" max="4359" width="2" style="88" customWidth="1"/>
    <col min="4360" max="4360" width="10.42578125" style="88" customWidth="1"/>
    <col min="4361" max="4361" width="9.5703125" style="88" bestFit="1" customWidth="1"/>
    <col min="4362" max="4365" width="9.42578125" style="88" customWidth="1"/>
    <col min="4366" max="4371" width="9.85546875" style="88" customWidth="1"/>
    <col min="4372" max="4609" width="9.140625" style="88"/>
    <col min="4610" max="4610" width="61.85546875" style="88" customWidth="1"/>
    <col min="4611" max="4611" width="8.42578125" style="88" bestFit="1" customWidth="1"/>
    <col min="4612" max="4612" width="12.140625" style="88" bestFit="1" customWidth="1"/>
    <col min="4613" max="4614" width="6.85546875" style="88" bestFit="1" customWidth="1"/>
    <col min="4615" max="4615" width="2" style="88" customWidth="1"/>
    <col min="4616" max="4616" width="10.42578125" style="88" customWidth="1"/>
    <col min="4617" max="4617" width="9.5703125" style="88" bestFit="1" customWidth="1"/>
    <col min="4618" max="4621" width="9.42578125" style="88" customWidth="1"/>
    <col min="4622" max="4627" width="9.85546875" style="88" customWidth="1"/>
    <col min="4628" max="4865" width="9.140625" style="88"/>
    <col min="4866" max="4866" width="61.85546875" style="88" customWidth="1"/>
    <col min="4867" max="4867" width="8.42578125" style="88" bestFit="1" customWidth="1"/>
    <col min="4868" max="4868" width="12.140625" style="88" bestFit="1" customWidth="1"/>
    <col min="4869" max="4870" width="6.85546875" style="88" bestFit="1" customWidth="1"/>
    <col min="4871" max="4871" width="2" style="88" customWidth="1"/>
    <col min="4872" max="4872" width="10.42578125" style="88" customWidth="1"/>
    <col min="4873" max="4873" width="9.5703125" style="88" bestFit="1" customWidth="1"/>
    <col min="4874" max="4877" width="9.42578125" style="88" customWidth="1"/>
    <col min="4878" max="4883" width="9.85546875" style="88" customWidth="1"/>
    <col min="4884" max="5121" width="9.140625" style="88"/>
    <col min="5122" max="5122" width="61.85546875" style="88" customWidth="1"/>
    <col min="5123" max="5123" width="8.42578125" style="88" bestFit="1" customWidth="1"/>
    <col min="5124" max="5124" width="12.140625" style="88" bestFit="1" customWidth="1"/>
    <col min="5125" max="5126" width="6.85546875" style="88" bestFit="1" customWidth="1"/>
    <col min="5127" max="5127" width="2" style="88" customWidth="1"/>
    <col min="5128" max="5128" width="10.42578125" style="88" customWidth="1"/>
    <col min="5129" max="5129" width="9.5703125" style="88" bestFit="1" customWidth="1"/>
    <col min="5130" max="5133" width="9.42578125" style="88" customWidth="1"/>
    <col min="5134" max="5139" width="9.85546875" style="88" customWidth="1"/>
    <col min="5140" max="5377" width="9.140625" style="88"/>
    <col min="5378" max="5378" width="61.85546875" style="88" customWidth="1"/>
    <col min="5379" max="5379" width="8.42578125" style="88" bestFit="1" customWidth="1"/>
    <col min="5380" max="5380" width="12.140625" style="88" bestFit="1" customWidth="1"/>
    <col min="5381" max="5382" width="6.85546875" style="88" bestFit="1" customWidth="1"/>
    <col min="5383" max="5383" width="2" style="88" customWidth="1"/>
    <col min="5384" max="5384" width="10.42578125" style="88" customWidth="1"/>
    <col min="5385" max="5385" width="9.5703125" style="88" bestFit="1" customWidth="1"/>
    <col min="5386" max="5389" width="9.42578125" style="88" customWidth="1"/>
    <col min="5390" max="5395" width="9.85546875" style="88" customWidth="1"/>
    <col min="5396" max="5633" width="9.140625" style="88"/>
    <col min="5634" max="5634" width="61.85546875" style="88" customWidth="1"/>
    <col min="5635" max="5635" width="8.42578125" style="88" bestFit="1" customWidth="1"/>
    <col min="5636" max="5636" width="12.140625" style="88" bestFit="1" customWidth="1"/>
    <col min="5637" max="5638" width="6.85546875" style="88" bestFit="1" customWidth="1"/>
    <col min="5639" max="5639" width="2" style="88" customWidth="1"/>
    <col min="5640" max="5640" width="10.42578125" style="88" customWidth="1"/>
    <col min="5641" max="5641" width="9.5703125" style="88" bestFit="1" customWidth="1"/>
    <col min="5642" max="5645" width="9.42578125" style="88" customWidth="1"/>
    <col min="5646" max="5651" width="9.85546875" style="88" customWidth="1"/>
    <col min="5652" max="5889" width="9.140625" style="88"/>
    <col min="5890" max="5890" width="61.85546875" style="88" customWidth="1"/>
    <col min="5891" max="5891" width="8.42578125" style="88" bestFit="1" customWidth="1"/>
    <col min="5892" max="5892" width="12.140625" style="88" bestFit="1" customWidth="1"/>
    <col min="5893" max="5894" width="6.85546875" style="88" bestFit="1" customWidth="1"/>
    <col min="5895" max="5895" width="2" style="88" customWidth="1"/>
    <col min="5896" max="5896" width="10.42578125" style="88" customWidth="1"/>
    <col min="5897" max="5897" width="9.5703125" style="88" bestFit="1" customWidth="1"/>
    <col min="5898" max="5901" width="9.42578125" style="88" customWidth="1"/>
    <col min="5902" max="5907" width="9.85546875" style="88" customWidth="1"/>
    <col min="5908" max="6145" width="9.140625" style="88"/>
    <col min="6146" max="6146" width="61.85546875" style="88" customWidth="1"/>
    <col min="6147" max="6147" width="8.42578125" style="88" bestFit="1" customWidth="1"/>
    <col min="6148" max="6148" width="12.140625" style="88" bestFit="1" customWidth="1"/>
    <col min="6149" max="6150" width="6.85546875" style="88" bestFit="1" customWidth="1"/>
    <col min="6151" max="6151" width="2" style="88" customWidth="1"/>
    <col min="6152" max="6152" width="10.42578125" style="88" customWidth="1"/>
    <col min="6153" max="6153" width="9.5703125" style="88" bestFit="1" customWidth="1"/>
    <col min="6154" max="6157" width="9.42578125" style="88" customWidth="1"/>
    <col min="6158" max="6163" width="9.85546875" style="88" customWidth="1"/>
    <col min="6164" max="6401" width="9.140625" style="88"/>
    <col min="6402" max="6402" width="61.85546875" style="88" customWidth="1"/>
    <col min="6403" max="6403" width="8.42578125" style="88" bestFit="1" customWidth="1"/>
    <col min="6404" max="6404" width="12.140625" style="88" bestFit="1" customWidth="1"/>
    <col min="6405" max="6406" width="6.85546875" style="88" bestFit="1" customWidth="1"/>
    <col min="6407" max="6407" width="2" style="88" customWidth="1"/>
    <col min="6408" max="6408" width="10.42578125" style="88" customWidth="1"/>
    <col min="6409" max="6409" width="9.5703125" style="88" bestFit="1" customWidth="1"/>
    <col min="6410" max="6413" width="9.42578125" style="88" customWidth="1"/>
    <col min="6414" max="6419" width="9.85546875" style="88" customWidth="1"/>
    <col min="6420" max="6657" width="9.140625" style="88"/>
    <col min="6658" max="6658" width="61.85546875" style="88" customWidth="1"/>
    <col min="6659" max="6659" width="8.42578125" style="88" bestFit="1" customWidth="1"/>
    <col min="6660" max="6660" width="12.140625" style="88" bestFit="1" customWidth="1"/>
    <col min="6661" max="6662" width="6.85546875" style="88" bestFit="1" customWidth="1"/>
    <col min="6663" max="6663" width="2" style="88" customWidth="1"/>
    <col min="6664" max="6664" width="10.42578125" style="88" customWidth="1"/>
    <col min="6665" max="6665" width="9.5703125" style="88" bestFit="1" customWidth="1"/>
    <col min="6666" max="6669" width="9.42578125" style="88" customWidth="1"/>
    <col min="6670" max="6675" width="9.85546875" style="88" customWidth="1"/>
    <col min="6676" max="6913" width="9.140625" style="88"/>
    <col min="6914" max="6914" width="61.85546875" style="88" customWidth="1"/>
    <col min="6915" max="6915" width="8.42578125" style="88" bestFit="1" customWidth="1"/>
    <col min="6916" max="6916" width="12.140625" style="88" bestFit="1" customWidth="1"/>
    <col min="6917" max="6918" width="6.85546875" style="88" bestFit="1" customWidth="1"/>
    <col min="6919" max="6919" width="2" style="88" customWidth="1"/>
    <col min="6920" max="6920" width="10.42578125" style="88" customWidth="1"/>
    <col min="6921" max="6921" width="9.5703125" style="88" bestFit="1" customWidth="1"/>
    <col min="6922" max="6925" width="9.42578125" style="88" customWidth="1"/>
    <col min="6926" max="6931" width="9.85546875" style="88" customWidth="1"/>
    <col min="6932" max="7169" width="9.140625" style="88"/>
    <col min="7170" max="7170" width="61.85546875" style="88" customWidth="1"/>
    <col min="7171" max="7171" width="8.42578125" style="88" bestFit="1" customWidth="1"/>
    <col min="7172" max="7172" width="12.140625" style="88" bestFit="1" customWidth="1"/>
    <col min="7173" max="7174" width="6.85546875" style="88" bestFit="1" customWidth="1"/>
    <col min="7175" max="7175" width="2" style="88" customWidth="1"/>
    <col min="7176" max="7176" width="10.42578125" style="88" customWidth="1"/>
    <col min="7177" max="7177" width="9.5703125" style="88" bestFit="1" customWidth="1"/>
    <col min="7178" max="7181" width="9.42578125" style="88" customWidth="1"/>
    <col min="7182" max="7187" width="9.85546875" style="88" customWidth="1"/>
    <col min="7188" max="7425" width="9.140625" style="88"/>
    <col min="7426" max="7426" width="61.85546875" style="88" customWidth="1"/>
    <col min="7427" max="7427" width="8.42578125" style="88" bestFit="1" customWidth="1"/>
    <col min="7428" max="7428" width="12.140625" style="88" bestFit="1" customWidth="1"/>
    <col min="7429" max="7430" width="6.85546875" style="88" bestFit="1" customWidth="1"/>
    <col min="7431" max="7431" width="2" style="88" customWidth="1"/>
    <col min="7432" max="7432" width="10.42578125" style="88" customWidth="1"/>
    <col min="7433" max="7433" width="9.5703125" style="88" bestFit="1" customWidth="1"/>
    <col min="7434" max="7437" width="9.42578125" style="88" customWidth="1"/>
    <col min="7438" max="7443" width="9.85546875" style="88" customWidth="1"/>
    <col min="7444" max="7681" width="9.140625" style="88"/>
    <col min="7682" max="7682" width="61.85546875" style="88" customWidth="1"/>
    <col min="7683" max="7683" width="8.42578125" style="88" bestFit="1" customWidth="1"/>
    <col min="7684" max="7684" width="12.140625" style="88" bestFit="1" customWidth="1"/>
    <col min="7685" max="7686" width="6.85546875" style="88" bestFit="1" customWidth="1"/>
    <col min="7687" max="7687" width="2" style="88" customWidth="1"/>
    <col min="7688" max="7688" width="10.42578125" style="88" customWidth="1"/>
    <col min="7689" max="7689" width="9.5703125" style="88" bestFit="1" customWidth="1"/>
    <col min="7690" max="7693" width="9.42578125" style="88" customWidth="1"/>
    <col min="7694" max="7699" width="9.85546875" style="88" customWidth="1"/>
    <col min="7700" max="7937" width="9.140625" style="88"/>
    <col min="7938" max="7938" width="61.85546875" style="88" customWidth="1"/>
    <col min="7939" max="7939" width="8.42578125" style="88" bestFit="1" customWidth="1"/>
    <col min="7940" max="7940" width="12.140625" style="88" bestFit="1" customWidth="1"/>
    <col min="7941" max="7942" width="6.85546875" style="88" bestFit="1" customWidth="1"/>
    <col min="7943" max="7943" width="2" style="88" customWidth="1"/>
    <col min="7944" max="7944" width="10.42578125" style="88" customWidth="1"/>
    <col min="7945" max="7945" width="9.5703125" style="88" bestFit="1" customWidth="1"/>
    <col min="7946" max="7949" width="9.42578125" style="88" customWidth="1"/>
    <col min="7950" max="7955" width="9.85546875" style="88" customWidth="1"/>
    <col min="7956" max="8193" width="9.140625" style="88"/>
    <col min="8194" max="8194" width="61.85546875" style="88" customWidth="1"/>
    <col min="8195" max="8195" width="8.42578125" style="88" bestFit="1" customWidth="1"/>
    <col min="8196" max="8196" width="12.140625" style="88" bestFit="1" customWidth="1"/>
    <col min="8197" max="8198" width="6.85546875" style="88" bestFit="1" customWidth="1"/>
    <col min="8199" max="8199" width="2" style="88" customWidth="1"/>
    <col min="8200" max="8200" width="10.42578125" style="88" customWidth="1"/>
    <col min="8201" max="8201" width="9.5703125" style="88" bestFit="1" customWidth="1"/>
    <col min="8202" max="8205" width="9.42578125" style="88" customWidth="1"/>
    <col min="8206" max="8211" width="9.85546875" style="88" customWidth="1"/>
    <col min="8212" max="8449" width="9.140625" style="88"/>
    <col min="8450" max="8450" width="61.85546875" style="88" customWidth="1"/>
    <col min="8451" max="8451" width="8.42578125" style="88" bestFit="1" customWidth="1"/>
    <col min="8452" max="8452" width="12.140625" style="88" bestFit="1" customWidth="1"/>
    <col min="8453" max="8454" width="6.85546875" style="88" bestFit="1" customWidth="1"/>
    <col min="8455" max="8455" width="2" style="88" customWidth="1"/>
    <col min="8456" max="8456" width="10.42578125" style="88" customWidth="1"/>
    <col min="8457" max="8457" width="9.5703125" style="88" bestFit="1" customWidth="1"/>
    <col min="8458" max="8461" width="9.42578125" style="88" customWidth="1"/>
    <col min="8462" max="8467" width="9.85546875" style="88" customWidth="1"/>
    <col min="8468" max="8705" width="9.140625" style="88"/>
    <col min="8706" max="8706" width="61.85546875" style="88" customWidth="1"/>
    <col min="8707" max="8707" width="8.42578125" style="88" bestFit="1" customWidth="1"/>
    <col min="8708" max="8708" width="12.140625" style="88" bestFit="1" customWidth="1"/>
    <col min="8709" max="8710" width="6.85546875" style="88" bestFit="1" customWidth="1"/>
    <col min="8711" max="8711" width="2" style="88" customWidth="1"/>
    <col min="8712" max="8712" width="10.42578125" style="88" customWidth="1"/>
    <col min="8713" max="8713" width="9.5703125" style="88" bestFit="1" customWidth="1"/>
    <col min="8714" max="8717" width="9.42578125" style="88" customWidth="1"/>
    <col min="8718" max="8723" width="9.85546875" style="88" customWidth="1"/>
    <col min="8724" max="8961" width="9.140625" style="88"/>
    <col min="8962" max="8962" width="61.85546875" style="88" customWidth="1"/>
    <col min="8963" max="8963" width="8.42578125" style="88" bestFit="1" customWidth="1"/>
    <col min="8964" max="8964" width="12.140625" style="88" bestFit="1" customWidth="1"/>
    <col min="8965" max="8966" width="6.85546875" style="88" bestFit="1" customWidth="1"/>
    <col min="8967" max="8967" width="2" style="88" customWidth="1"/>
    <col min="8968" max="8968" width="10.42578125" style="88" customWidth="1"/>
    <col min="8969" max="8969" width="9.5703125" style="88" bestFit="1" customWidth="1"/>
    <col min="8970" max="8973" width="9.42578125" style="88" customWidth="1"/>
    <col min="8974" max="8979" width="9.85546875" style="88" customWidth="1"/>
    <col min="8980" max="9217" width="9.140625" style="88"/>
    <col min="9218" max="9218" width="61.85546875" style="88" customWidth="1"/>
    <col min="9219" max="9219" width="8.42578125" style="88" bestFit="1" customWidth="1"/>
    <col min="9220" max="9220" width="12.140625" style="88" bestFit="1" customWidth="1"/>
    <col min="9221" max="9222" width="6.85546875" style="88" bestFit="1" customWidth="1"/>
    <col min="9223" max="9223" width="2" style="88" customWidth="1"/>
    <col min="9224" max="9224" width="10.42578125" style="88" customWidth="1"/>
    <col min="9225" max="9225" width="9.5703125" style="88" bestFit="1" customWidth="1"/>
    <col min="9226" max="9229" width="9.42578125" style="88" customWidth="1"/>
    <col min="9230" max="9235" width="9.85546875" style="88" customWidth="1"/>
    <col min="9236" max="9473" width="9.140625" style="88"/>
    <col min="9474" max="9474" width="61.85546875" style="88" customWidth="1"/>
    <col min="9475" max="9475" width="8.42578125" style="88" bestFit="1" customWidth="1"/>
    <col min="9476" max="9476" width="12.140625" style="88" bestFit="1" customWidth="1"/>
    <col min="9477" max="9478" width="6.85546875" style="88" bestFit="1" customWidth="1"/>
    <col min="9479" max="9479" width="2" style="88" customWidth="1"/>
    <col min="9480" max="9480" width="10.42578125" style="88" customWidth="1"/>
    <col min="9481" max="9481" width="9.5703125" style="88" bestFit="1" customWidth="1"/>
    <col min="9482" max="9485" width="9.42578125" style="88" customWidth="1"/>
    <col min="9486" max="9491" width="9.85546875" style="88" customWidth="1"/>
    <col min="9492" max="9729" width="9.140625" style="88"/>
    <col min="9730" max="9730" width="61.85546875" style="88" customWidth="1"/>
    <col min="9731" max="9731" width="8.42578125" style="88" bestFit="1" customWidth="1"/>
    <col min="9732" max="9732" width="12.140625" style="88" bestFit="1" customWidth="1"/>
    <col min="9733" max="9734" width="6.85546875" style="88" bestFit="1" customWidth="1"/>
    <col min="9735" max="9735" width="2" style="88" customWidth="1"/>
    <col min="9736" max="9736" width="10.42578125" style="88" customWidth="1"/>
    <col min="9737" max="9737" width="9.5703125" style="88" bestFit="1" customWidth="1"/>
    <col min="9738" max="9741" width="9.42578125" style="88" customWidth="1"/>
    <col min="9742" max="9747" width="9.85546875" style="88" customWidth="1"/>
    <col min="9748" max="9985" width="9.140625" style="88"/>
    <col min="9986" max="9986" width="61.85546875" style="88" customWidth="1"/>
    <col min="9987" max="9987" width="8.42578125" style="88" bestFit="1" customWidth="1"/>
    <col min="9988" max="9988" width="12.140625" style="88" bestFit="1" customWidth="1"/>
    <col min="9989" max="9990" width="6.85546875" style="88" bestFit="1" customWidth="1"/>
    <col min="9991" max="9991" width="2" style="88" customWidth="1"/>
    <col min="9992" max="9992" width="10.42578125" style="88" customWidth="1"/>
    <col min="9993" max="9993" width="9.5703125" style="88" bestFit="1" customWidth="1"/>
    <col min="9994" max="9997" width="9.42578125" style="88" customWidth="1"/>
    <col min="9998" max="10003" width="9.85546875" style="88" customWidth="1"/>
    <col min="10004" max="10241" width="9.140625" style="88"/>
    <col min="10242" max="10242" width="61.85546875" style="88" customWidth="1"/>
    <col min="10243" max="10243" width="8.42578125" style="88" bestFit="1" customWidth="1"/>
    <col min="10244" max="10244" width="12.140625" style="88" bestFit="1" customWidth="1"/>
    <col min="10245" max="10246" width="6.85546875" style="88" bestFit="1" customWidth="1"/>
    <col min="10247" max="10247" width="2" style="88" customWidth="1"/>
    <col min="10248" max="10248" width="10.42578125" style="88" customWidth="1"/>
    <col min="10249" max="10249" width="9.5703125" style="88" bestFit="1" customWidth="1"/>
    <col min="10250" max="10253" width="9.42578125" style="88" customWidth="1"/>
    <col min="10254" max="10259" width="9.85546875" style="88" customWidth="1"/>
    <col min="10260" max="10497" width="9.140625" style="88"/>
    <col min="10498" max="10498" width="61.85546875" style="88" customWidth="1"/>
    <col min="10499" max="10499" width="8.42578125" style="88" bestFit="1" customWidth="1"/>
    <col min="10500" max="10500" width="12.140625" style="88" bestFit="1" customWidth="1"/>
    <col min="10501" max="10502" width="6.85546875" style="88" bestFit="1" customWidth="1"/>
    <col min="10503" max="10503" width="2" style="88" customWidth="1"/>
    <col min="10504" max="10504" width="10.42578125" style="88" customWidth="1"/>
    <col min="10505" max="10505" width="9.5703125" style="88" bestFit="1" customWidth="1"/>
    <col min="10506" max="10509" width="9.42578125" style="88" customWidth="1"/>
    <col min="10510" max="10515" width="9.85546875" style="88" customWidth="1"/>
    <col min="10516" max="10753" width="9.140625" style="88"/>
    <col min="10754" max="10754" width="61.85546875" style="88" customWidth="1"/>
    <col min="10755" max="10755" width="8.42578125" style="88" bestFit="1" customWidth="1"/>
    <col min="10756" max="10756" width="12.140625" style="88" bestFit="1" customWidth="1"/>
    <col min="10757" max="10758" width="6.85546875" style="88" bestFit="1" customWidth="1"/>
    <col min="10759" max="10759" width="2" style="88" customWidth="1"/>
    <col min="10760" max="10760" width="10.42578125" style="88" customWidth="1"/>
    <col min="10761" max="10761" width="9.5703125" style="88" bestFit="1" customWidth="1"/>
    <col min="10762" max="10765" width="9.42578125" style="88" customWidth="1"/>
    <col min="10766" max="10771" width="9.85546875" style="88" customWidth="1"/>
    <col min="10772" max="11009" width="9.140625" style="88"/>
    <col min="11010" max="11010" width="61.85546875" style="88" customWidth="1"/>
    <col min="11011" max="11011" width="8.42578125" style="88" bestFit="1" customWidth="1"/>
    <col min="11012" max="11012" width="12.140625" style="88" bestFit="1" customWidth="1"/>
    <col min="11013" max="11014" width="6.85546875" style="88" bestFit="1" customWidth="1"/>
    <col min="11015" max="11015" width="2" style="88" customWidth="1"/>
    <col min="11016" max="11016" width="10.42578125" style="88" customWidth="1"/>
    <col min="11017" max="11017" width="9.5703125" style="88" bestFit="1" customWidth="1"/>
    <col min="11018" max="11021" width="9.42578125" style="88" customWidth="1"/>
    <col min="11022" max="11027" width="9.85546875" style="88" customWidth="1"/>
    <col min="11028" max="11265" width="9.140625" style="88"/>
    <col min="11266" max="11266" width="61.85546875" style="88" customWidth="1"/>
    <col min="11267" max="11267" width="8.42578125" style="88" bestFit="1" customWidth="1"/>
    <col min="11268" max="11268" width="12.140625" style="88" bestFit="1" customWidth="1"/>
    <col min="11269" max="11270" width="6.85546875" style="88" bestFit="1" customWidth="1"/>
    <col min="11271" max="11271" width="2" style="88" customWidth="1"/>
    <col min="11272" max="11272" width="10.42578125" style="88" customWidth="1"/>
    <col min="11273" max="11273" width="9.5703125" style="88" bestFit="1" customWidth="1"/>
    <col min="11274" max="11277" width="9.42578125" style="88" customWidth="1"/>
    <col min="11278" max="11283" width="9.85546875" style="88" customWidth="1"/>
    <col min="11284" max="11521" width="9.140625" style="88"/>
    <col min="11522" max="11522" width="61.85546875" style="88" customWidth="1"/>
    <col min="11523" max="11523" width="8.42578125" style="88" bestFit="1" customWidth="1"/>
    <col min="11524" max="11524" width="12.140625" style="88" bestFit="1" customWidth="1"/>
    <col min="11525" max="11526" width="6.85546875" style="88" bestFit="1" customWidth="1"/>
    <col min="11527" max="11527" width="2" style="88" customWidth="1"/>
    <col min="11528" max="11528" width="10.42578125" style="88" customWidth="1"/>
    <col min="11529" max="11529" width="9.5703125" style="88" bestFit="1" customWidth="1"/>
    <col min="11530" max="11533" width="9.42578125" style="88" customWidth="1"/>
    <col min="11534" max="11539" width="9.85546875" style="88" customWidth="1"/>
    <col min="11540" max="11777" width="9.140625" style="88"/>
    <col min="11778" max="11778" width="61.85546875" style="88" customWidth="1"/>
    <col min="11779" max="11779" width="8.42578125" style="88" bestFit="1" customWidth="1"/>
    <col min="11780" max="11780" width="12.140625" style="88" bestFit="1" customWidth="1"/>
    <col min="11781" max="11782" width="6.85546875" style="88" bestFit="1" customWidth="1"/>
    <col min="11783" max="11783" width="2" style="88" customWidth="1"/>
    <col min="11784" max="11784" width="10.42578125" style="88" customWidth="1"/>
    <col min="11785" max="11785" width="9.5703125" style="88" bestFit="1" customWidth="1"/>
    <col min="11786" max="11789" width="9.42578125" style="88" customWidth="1"/>
    <col min="11790" max="11795" width="9.85546875" style="88" customWidth="1"/>
    <col min="11796" max="12033" width="9.140625" style="88"/>
    <col min="12034" max="12034" width="61.85546875" style="88" customWidth="1"/>
    <col min="12035" max="12035" width="8.42578125" style="88" bestFit="1" customWidth="1"/>
    <col min="12036" max="12036" width="12.140625" style="88" bestFit="1" customWidth="1"/>
    <col min="12037" max="12038" width="6.85546875" style="88" bestFit="1" customWidth="1"/>
    <col min="12039" max="12039" width="2" style="88" customWidth="1"/>
    <col min="12040" max="12040" width="10.42578125" style="88" customWidth="1"/>
    <col min="12041" max="12041" width="9.5703125" style="88" bestFit="1" customWidth="1"/>
    <col min="12042" max="12045" width="9.42578125" style="88" customWidth="1"/>
    <col min="12046" max="12051" width="9.85546875" style="88" customWidth="1"/>
    <col min="12052" max="12289" width="9.140625" style="88"/>
    <col min="12290" max="12290" width="61.85546875" style="88" customWidth="1"/>
    <col min="12291" max="12291" width="8.42578125" style="88" bestFit="1" customWidth="1"/>
    <col min="12292" max="12292" width="12.140625" style="88" bestFit="1" customWidth="1"/>
    <col min="12293" max="12294" width="6.85546875" style="88" bestFit="1" customWidth="1"/>
    <col min="12295" max="12295" width="2" style="88" customWidth="1"/>
    <col min="12296" max="12296" width="10.42578125" style="88" customWidth="1"/>
    <col min="12297" max="12297" width="9.5703125" style="88" bestFit="1" customWidth="1"/>
    <col min="12298" max="12301" width="9.42578125" style="88" customWidth="1"/>
    <col min="12302" max="12307" width="9.85546875" style="88" customWidth="1"/>
    <col min="12308" max="12545" width="9.140625" style="88"/>
    <col min="12546" max="12546" width="61.85546875" style="88" customWidth="1"/>
    <col min="12547" max="12547" width="8.42578125" style="88" bestFit="1" customWidth="1"/>
    <col min="12548" max="12548" width="12.140625" style="88" bestFit="1" customWidth="1"/>
    <col min="12549" max="12550" width="6.85546875" style="88" bestFit="1" customWidth="1"/>
    <col min="12551" max="12551" width="2" style="88" customWidth="1"/>
    <col min="12552" max="12552" width="10.42578125" style="88" customWidth="1"/>
    <col min="12553" max="12553" width="9.5703125" style="88" bestFit="1" customWidth="1"/>
    <col min="12554" max="12557" width="9.42578125" style="88" customWidth="1"/>
    <col min="12558" max="12563" width="9.85546875" style="88" customWidth="1"/>
    <col min="12564" max="12801" width="9.140625" style="88"/>
    <col min="12802" max="12802" width="61.85546875" style="88" customWidth="1"/>
    <col min="12803" max="12803" width="8.42578125" style="88" bestFit="1" customWidth="1"/>
    <col min="12804" max="12804" width="12.140625" style="88" bestFit="1" customWidth="1"/>
    <col min="12805" max="12806" width="6.85546875" style="88" bestFit="1" customWidth="1"/>
    <col min="12807" max="12807" width="2" style="88" customWidth="1"/>
    <col min="12808" max="12808" width="10.42578125" style="88" customWidth="1"/>
    <col min="12809" max="12809" width="9.5703125" style="88" bestFit="1" customWidth="1"/>
    <col min="12810" max="12813" width="9.42578125" style="88" customWidth="1"/>
    <col min="12814" max="12819" width="9.85546875" style="88" customWidth="1"/>
    <col min="12820" max="13057" width="9.140625" style="88"/>
    <col min="13058" max="13058" width="61.85546875" style="88" customWidth="1"/>
    <col min="13059" max="13059" width="8.42578125" style="88" bestFit="1" customWidth="1"/>
    <col min="13060" max="13060" width="12.140625" style="88" bestFit="1" customWidth="1"/>
    <col min="13061" max="13062" width="6.85546875" style="88" bestFit="1" customWidth="1"/>
    <col min="13063" max="13063" width="2" style="88" customWidth="1"/>
    <col min="13064" max="13064" width="10.42578125" style="88" customWidth="1"/>
    <col min="13065" max="13065" width="9.5703125" style="88" bestFit="1" customWidth="1"/>
    <col min="13066" max="13069" width="9.42578125" style="88" customWidth="1"/>
    <col min="13070" max="13075" width="9.85546875" style="88" customWidth="1"/>
    <col min="13076" max="13313" width="9.140625" style="88"/>
    <col min="13314" max="13314" width="61.85546875" style="88" customWidth="1"/>
    <col min="13315" max="13315" width="8.42578125" style="88" bestFit="1" customWidth="1"/>
    <col min="13316" max="13316" width="12.140625" style="88" bestFit="1" customWidth="1"/>
    <col min="13317" max="13318" width="6.85546875" style="88" bestFit="1" customWidth="1"/>
    <col min="13319" max="13319" width="2" style="88" customWidth="1"/>
    <col min="13320" max="13320" width="10.42578125" style="88" customWidth="1"/>
    <col min="13321" max="13321" width="9.5703125" style="88" bestFit="1" customWidth="1"/>
    <col min="13322" max="13325" width="9.42578125" style="88" customWidth="1"/>
    <col min="13326" max="13331" width="9.85546875" style="88" customWidth="1"/>
    <col min="13332" max="13569" width="9.140625" style="88"/>
    <col min="13570" max="13570" width="61.85546875" style="88" customWidth="1"/>
    <col min="13571" max="13571" width="8.42578125" style="88" bestFit="1" customWidth="1"/>
    <col min="13572" max="13572" width="12.140625" style="88" bestFit="1" customWidth="1"/>
    <col min="13573" max="13574" width="6.85546875" style="88" bestFit="1" customWidth="1"/>
    <col min="13575" max="13575" width="2" style="88" customWidth="1"/>
    <col min="13576" max="13576" width="10.42578125" style="88" customWidth="1"/>
    <col min="13577" max="13577" width="9.5703125" style="88" bestFit="1" customWidth="1"/>
    <col min="13578" max="13581" width="9.42578125" style="88" customWidth="1"/>
    <col min="13582" max="13587" width="9.85546875" style="88" customWidth="1"/>
    <col min="13588" max="13825" width="9.140625" style="88"/>
    <col min="13826" max="13826" width="61.85546875" style="88" customWidth="1"/>
    <col min="13827" max="13827" width="8.42578125" style="88" bestFit="1" customWidth="1"/>
    <col min="13828" max="13828" width="12.140625" style="88" bestFit="1" customWidth="1"/>
    <col min="13829" max="13830" width="6.85546875" style="88" bestFit="1" customWidth="1"/>
    <col min="13831" max="13831" width="2" style="88" customWidth="1"/>
    <col min="13832" max="13832" width="10.42578125" style="88" customWidth="1"/>
    <col min="13833" max="13833" width="9.5703125" style="88" bestFit="1" customWidth="1"/>
    <col min="13834" max="13837" width="9.42578125" style="88" customWidth="1"/>
    <col min="13838" max="13843" width="9.85546875" style="88" customWidth="1"/>
    <col min="13844" max="14081" width="9.140625" style="88"/>
    <col min="14082" max="14082" width="61.85546875" style="88" customWidth="1"/>
    <col min="14083" max="14083" width="8.42578125" style="88" bestFit="1" customWidth="1"/>
    <col min="14084" max="14084" width="12.140625" style="88" bestFit="1" customWidth="1"/>
    <col min="14085" max="14086" width="6.85546875" style="88" bestFit="1" customWidth="1"/>
    <col min="14087" max="14087" width="2" style="88" customWidth="1"/>
    <col min="14088" max="14088" width="10.42578125" style="88" customWidth="1"/>
    <col min="14089" max="14089" width="9.5703125" style="88" bestFit="1" customWidth="1"/>
    <col min="14090" max="14093" width="9.42578125" style="88" customWidth="1"/>
    <col min="14094" max="14099" width="9.85546875" style="88" customWidth="1"/>
    <col min="14100" max="14337" width="9.140625" style="88"/>
    <col min="14338" max="14338" width="61.85546875" style="88" customWidth="1"/>
    <col min="14339" max="14339" width="8.42578125" style="88" bestFit="1" customWidth="1"/>
    <col min="14340" max="14340" width="12.140625" style="88" bestFit="1" customWidth="1"/>
    <col min="14341" max="14342" width="6.85546875" style="88" bestFit="1" customWidth="1"/>
    <col min="14343" max="14343" width="2" style="88" customWidth="1"/>
    <col min="14344" max="14344" width="10.42578125" style="88" customWidth="1"/>
    <col min="14345" max="14345" width="9.5703125" style="88" bestFit="1" customWidth="1"/>
    <col min="14346" max="14349" width="9.42578125" style="88" customWidth="1"/>
    <col min="14350" max="14355" width="9.85546875" style="88" customWidth="1"/>
    <col min="14356" max="14593" width="9.140625" style="88"/>
    <col min="14594" max="14594" width="61.85546875" style="88" customWidth="1"/>
    <col min="14595" max="14595" width="8.42578125" style="88" bestFit="1" customWidth="1"/>
    <col min="14596" max="14596" width="12.140625" style="88" bestFit="1" customWidth="1"/>
    <col min="14597" max="14598" width="6.85546875" style="88" bestFit="1" customWidth="1"/>
    <col min="14599" max="14599" width="2" style="88" customWidth="1"/>
    <col min="14600" max="14600" width="10.42578125" style="88" customWidth="1"/>
    <col min="14601" max="14601" width="9.5703125" style="88" bestFit="1" customWidth="1"/>
    <col min="14602" max="14605" width="9.42578125" style="88" customWidth="1"/>
    <col min="14606" max="14611" width="9.85546875" style="88" customWidth="1"/>
    <col min="14612" max="14849" width="9.140625" style="88"/>
    <col min="14850" max="14850" width="61.85546875" style="88" customWidth="1"/>
    <col min="14851" max="14851" width="8.42578125" style="88" bestFit="1" customWidth="1"/>
    <col min="14852" max="14852" width="12.140625" style="88" bestFit="1" customWidth="1"/>
    <col min="14853" max="14854" width="6.85546875" style="88" bestFit="1" customWidth="1"/>
    <col min="14855" max="14855" width="2" style="88" customWidth="1"/>
    <col min="14856" max="14856" width="10.42578125" style="88" customWidth="1"/>
    <col min="14857" max="14857" width="9.5703125" style="88" bestFit="1" customWidth="1"/>
    <col min="14858" max="14861" width="9.42578125" style="88" customWidth="1"/>
    <col min="14862" max="14867" width="9.85546875" style="88" customWidth="1"/>
    <col min="14868" max="15105" width="9.140625" style="88"/>
    <col min="15106" max="15106" width="61.85546875" style="88" customWidth="1"/>
    <col min="15107" max="15107" width="8.42578125" style="88" bestFit="1" customWidth="1"/>
    <col min="15108" max="15108" width="12.140625" style="88" bestFit="1" customWidth="1"/>
    <col min="15109" max="15110" width="6.85546875" style="88" bestFit="1" customWidth="1"/>
    <col min="15111" max="15111" width="2" style="88" customWidth="1"/>
    <col min="15112" max="15112" width="10.42578125" style="88" customWidth="1"/>
    <col min="15113" max="15113" width="9.5703125" style="88" bestFit="1" customWidth="1"/>
    <col min="15114" max="15117" width="9.42578125" style="88" customWidth="1"/>
    <col min="15118" max="15123" width="9.85546875" style="88" customWidth="1"/>
    <col min="15124" max="15361" width="9.140625" style="88"/>
    <col min="15362" max="15362" width="61.85546875" style="88" customWidth="1"/>
    <col min="15363" max="15363" width="8.42578125" style="88" bestFit="1" customWidth="1"/>
    <col min="15364" max="15364" width="12.140625" style="88" bestFit="1" customWidth="1"/>
    <col min="15365" max="15366" width="6.85546875" style="88" bestFit="1" customWidth="1"/>
    <col min="15367" max="15367" width="2" style="88" customWidth="1"/>
    <col min="15368" max="15368" width="10.42578125" style="88" customWidth="1"/>
    <col min="15369" max="15369" width="9.5703125" style="88" bestFit="1" customWidth="1"/>
    <col min="15370" max="15373" width="9.42578125" style="88" customWidth="1"/>
    <col min="15374" max="15379" width="9.85546875" style="88" customWidth="1"/>
    <col min="15380" max="15617" width="9.140625" style="88"/>
    <col min="15618" max="15618" width="61.85546875" style="88" customWidth="1"/>
    <col min="15619" max="15619" width="8.42578125" style="88" bestFit="1" customWidth="1"/>
    <col min="15620" max="15620" width="12.140625" style="88" bestFit="1" customWidth="1"/>
    <col min="15621" max="15622" width="6.85546875" style="88" bestFit="1" customWidth="1"/>
    <col min="15623" max="15623" width="2" style="88" customWidth="1"/>
    <col min="15624" max="15624" width="10.42578125" style="88" customWidth="1"/>
    <col min="15625" max="15625" width="9.5703125" style="88" bestFit="1" customWidth="1"/>
    <col min="15626" max="15629" width="9.42578125" style="88" customWidth="1"/>
    <col min="15630" max="15635" width="9.85546875" style="88" customWidth="1"/>
    <col min="15636" max="15873" width="9.140625" style="88"/>
    <col min="15874" max="15874" width="61.85546875" style="88" customWidth="1"/>
    <col min="15875" max="15875" width="8.42578125" style="88" bestFit="1" customWidth="1"/>
    <col min="15876" max="15876" width="12.140625" style="88" bestFit="1" customWidth="1"/>
    <col min="15877" max="15878" width="6.85546875" style="88" bestFit="1" customWidth="1"/>
    <col min="15879" max="15879" width="2" style="88" customWidth="1"/>
    <col min="15880" max="15880" width="10.42578125" style="88" customWidth="1"/>
    <col min="15881" max="15881" width="9.5703125" style="88" bestFit="1" customWidth="1"/>
    <col min="15882" max="15885" width="9.42578125" style="88" customWidth="1"/>
    <col min="15886" max="15891" width="9.85546875" style="88" customWidth="1"/>
    <col min="15892" max="16129" width="9.140625" style="88"/>
    <col min="16130" max="16130" width="61.85546875" style="88" customWidth="1"/>
    <col min="16131" max="16131" width="8.42578125" style="88" bestFit="1" customWidth="1"/>
    <col min="16132" max="16132" width="12.140625" style="88" bestFit="1" customWidth="1"/>
    <col min="16133" max="16134" width="6.85546875" style="88" bestFit="1" customWidth="1"/>
    <col min="16135" max="16135" width="2" style="88" customWidth="1"/>
    <col min="16136" max="16136" width="10.42578125" style="88" customWidth="1"/>
    <col min="16137" max="16137" width="9.5703125" style="88" bestFit="1" customWidth="1"/>
    <col min="16138" max="16141" width="9.42578125" style="88" customWidth="1"/>
    <col min="16142" max="16147" width="9.85546875" style="88" customWidth="1"/>
    <col min="16148" max="16384" width="9.140625" style="88"/>
  </cols>
  <sheetData>
    <row r="1" spans="1:19" ht="15.75">
      <c r="A1" s="1323" t="s">
        <v>347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104"/>
      <c r="C2" s="104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08"/>
      <c r="C3" s="109" t="s">
        <v>87</v>
      </c>
      <c r="D3" s="172"/>
      <c r="E3" s="172"/>
      <c r="F3" s="173"/>
      <c r="G3" s="112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174" t="s">
        <v>88</v>
      </c>
      <c r="B4" s="114" t="s">
        <v>89</v>
      </c>
      <c r="C4" s="11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120" t="s">
        <v>94</v>
      </c>
      <c r="C5" s="121" t="s">
        <v>95</v>
      </c>
      <c r="D5" s="122" t="s">
        <v>96</v>
      </c>
      <c r="E5" s="122" t="s">
        <v>111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27" t="s">
        <v>99</v>
      </c>
      <c r="C6" s="128"/>
      <c r="D6" s="180"/>
      <c r="E6" s="180"/>
      <c r="F6" s="181"/>
      <c r="G6" s="130"/>
      <c r="H6" s="182"/>
      <c r="I6" s="182"/>
      <c r="J6" s="182"/>
      <c r="K6" s="182"/>
      <c r="L6" s="182"/>
      <c r="M6" s="182"/>
      <c r="N6" s="92"/>
      <c r="O6" s="92"/>
      <c r="P6" s="92"/>
      <c r="Q6" s="92"/>
      <c r="R6" s="92"/>
      <c r="S6" s="92"/>
    </row>
    <row r="7" spans="1:19">
      <c r="A7" s="92"/>
      <c r="B7" s="132"/>
      <c r="C7" s="128"/>
      <c r="D7" s="183"/>
      <c r="E7" s="183"/>
      <c r="F7" s="179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32"/>
      <c r="C8" s="128"/>
      <c r="D8" s="183"/>
      <c r="E8" s="183"/>
      <c r="F8" s="179">
        <f>E8*C8</f>
        <v>0</v>
      </c>
      <c r="G8" s="133"/>
      <c r="H8" s="137"/>
      <c r="I8" s="137"/>
      <c r="J8" s="137"/>
      <c r="K8" s="137"/>
      <c r="L8" s="137"/>
      <c r="M8" s="137"/>
      <c r="N8" s="137">
        <f t="shared" ref="N8:S8" si="0">H8*$F8</f>
        <v>0</v>
      </c>
      <c r="O8" s="137">
        <f t="shared" si="0"/>
        <v>0</v>
      </c>
      <c r="P8" s="137">
        <f t="shared" si="0"/>
        <v>0</v>
      </c>
      <c r="Q8" s="137">
        <f t="shared" si="0"/>
        <v>0</v>
      </c>
      <c r="R8" s="137">
        <f t="shared" si="0"/>
        <v>0</v>
      </c>
      <c r="S8" s="137">
        <f t="shared" si="0"/>
        <v>0</v>
      </c>
    </row>
    <row r="9" spans="1:19">
      <c r="A9" s="184"/>
      <c r="B9" s="259"/>
      <c r="C9" s="128"/>
      <c r="D9" s="183"/>
      <c r="E9" s="183"/>
      <c r="F9" s="179"/>
      <c r="G9" s="133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</row>
    <row r="10" spans="1:19">
      <c r="A10" s="184"/>
      <c r="B10" s="259"/>
      <c r="C10" s="128"/>
      <c r="D10" s="183"/>
      <c r="E10" s="183"/>
      <c r="F10" s="179">
        <f>E10*C10</f>
        <v>0</v>
      </c>
      <c r="G10" s="133"/>
      <c r="H10" s="137"/>
      <c r="I10" s="137"/>
      <c r="J10" s="137"/>
      <c r="K10" s="137"/>
      <c r="L10" s="137"/>
      <c r="M10" s="137"/>
      <c r="N10" s="137">
        <f t="shared" ref="N10:S10" si="1">H10*$F10</f>
        <v>0</v>
      </c>
      <c r="O10" s="137">
        <f t="shared" si="1"/>
        <v>0</v>
      </c>
      <c r="P10" s="137">
        <f t="shared" si="1"/>
        <v>0</v>
      </c>
      <c r="Q10" s="137">
        <f t="shared" si="1"/>
        <v>0</v>
      </c>
      <c r="R10" s="137">
        <f t="shared" si="1"/>
        <v>0</v>
      </c>
      <c r="S10" s="137">
        <f t="shared" si="1"/>
        <v>0</v>
      </c>
    </row>
    <row r="11" spans="1:19">
      <c r="A11" s="184"/>
      <c r="B11" s="132"/>
      <c r="C11" s="128"/>
      <c r="D11" s="183"/>
      <c r="E11" s="183"/>
      <c r="F11" s="179"/>
      <c r="G11" s="133"/>
      <c r="H11" s="134"/>
      <c r="I11" s="134"/>
      <c r="J11" s="134"/>
      <c r="K11" s="134"/>
      <c r="L11" s="134"/>
      <c r="M11" s="134"/>
      <c r="N11" s="137"/>
      <c r="O11" s="137"/>
      <c r="P11" s="137"/>
      <c r="Q11" s="137"/>
      <c r="R11" s="137"/>
      <c r="S11" s="137"/>
    </row>
    <row r="12" spans="1:19">
      <c r="A12" s="184">
        <v>1.2</v>
      </c>
      <c r="B12" s="132"/>
      <c r="C12" s="128"/>
      <c r="D12" s="183"/>
      <c r="E12" s="183"/>
      <c r="F12" s="179">
        <f>E12*C12</f>
        <v>0</v>
      </c>
      <c r="G12" s="133"/>
      <c r="H12" s="137"/>
      <c r="I12" s="137"/>
      <c r="J12" s="137"/>
      <c r="K12" s="137"/>
      <c r="L12" s="137"/>
      <c r="M12" s="137"/>
      <c r="N12" s="137">
        <f t="shared" ref="N12:S12" si="2">H12*$F12</f>
        <v>0</v>
      </c>
      <c r="O12" s="137">
        <f t="shared" si="2"/>
        <v>0</v>
      </c>
      <c r="P12" s="137">
        <f t="shared" si="2"/>
        <v>0</v>
      </c>
      <c r="Q12" s="137">
        <f t="shared" si="2"/>
        <v>0</v>
      </c>
      <c r="R12" s="137">
        <f t="shared" si="2"/>
        <v>0</v>
      </c>
      <c r="S12" s="137">
        <f t="shared" si="2"/>
        <v>0</v>
      </c>
    </row>
    <row r="13" spans="1:19">
      <c r="A13" s="184"/>
      <c r="B13" s="132"/>
      <c r="C13" s="128"/>
      <c r="D13" s="183"/>
      <c r="E13" s="183"/>
      <c r="F13" s="179"/>
      <c r="G13" s="133"/>
      <c r="H13" s="134"/>
      <c r="I13" s="134"/>
      <c r="J13" s="134"/>
      <c r="K13" s="134"/>
      <c r="L13" s="134"/>
      <c r="M13" s="134"/>
      <c r="N13" s="137"/>
      <c r="O13" s="137"/>
      <c r="P13" s="137"/>
      <c r="Q13" s="137"/>
      <c r="R13" s="137"/>
      <c r="S13" s="137"/>
    </row>
    <row r="14" spans="1:19">
      <c r="A14" s="184"/>
      <c r="B14" s="132"/>
      <c r="C14" s="128"/>
      <c r="D14" s="183"/>
      <c r="E14" s="183"/>
      <c r="F14" s="179"/>
      <c r="G14" s="133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</row>
    <row r="15" spans="1:19">
      <c r="A15" s="184">
        <v>1.3</v>
      </c>
      <c r="B15" s="132"/>
      <c r="C15" s="128"/>
      <c r="D15" s="183"/>
      <c r="E15" s="183"/>
      <c r="F15" s="179">
        <f>E15*C15</f>
        <v>0</v>
      </c>
      <c r="G15" s="133"/>
      <c r="H15" s="137"/>
      <c r="I15" s="137"/>
      <c r="J15" s="137"/>
      <c r="K15" s="137"/>
      <c r="L15" s="137"/>
      <c r="M15" s="137"/>
      <c r="N15" s="137">
        <f t="shared" ref="N15:S15" si="3">H15*$F15</f>
        <v>0</v>
      </c>
      <c r="O15" s="137">
        <f t="shared" si="3"/>
        <v>0</v>
      </c>
      <c r="P15" s="137">
        <f t="shared" si="3"/>
        <v>0</v>
      </c>
      <c r="Q15" s="137">
        <f t="shared" si="3"/>
        <v>0</v>
      </c>
      <c r="R15" s="137">
        <f t="shared" si="3"/>
        <v>0</v>
      </c>
      <c r="S15" s="137">
        <f t="shared" si="3"/>
        <v>0</v>
      </c>
    </row>
    <row r="16" spans="1:19">
      <c r="A16" s="184"/>
      <c r="B16" s="132"/>
      <c r="C16" s="128"/>
      <c r="D16" s="183"/>
      <c r="E16" s="183"/>
      <c r="F16" s="179"/>
      <c r="G16" s="133"/>
      <c r="H16" s="134"/>
      <c r="I16" s="134"/>
      <c r="J16" s="134"/>
      <c r="K16" s="134"/>
      <c r="L16" s="134"/>
      <c r="M16" s="134"/>
      <c r="N16" s="137"/>
      <c r="O16" s="137"/>
      <c r="P16" s="137"/>
      <c r="Q16" s="137"/>
      <c r="R16" s="137"/>
      <c r="S16" s="137"/>
    </row>
    <row r="17" spans="1:19">
      <c r="A17" s="184">
        <v>1.4</v>
      </c>
      <c r="B17" s="132"/>
      <c r="C17" s="128"/>
      <c r="D17" s="183"/>
      <c r="E17" s="183"/>
      <c r="F17" s="179">
        <f>E17*C17</f>
        <v>0</v>
      </c>
      <c r="G17" s="133"/>
      <c r="H17" s="137"/>
      <c r="I17" s="137"/>
      <c r="J17" s="137"/>
      <c r="K17" s="137"/>
      <c r="L17" s="137"/>
      <c r="M17" s="137"/>
      <c r="N17" s="137">
        <f t="shared" ref="N17:S17" si="4">H17*$F17</f>
        <v>0</v>
      </c>
      <c r="O17" s="137">
        <f t="shared" si="4"/>
        <v>0</v>
      </c>
      <c r="P17" s="137">
        <f t="shared" si="4"/>
        <v>0</v>
      </c>
      <c r="Q17" s="137">
        <f t="shared" si="4"/>
        <v>0</v>
      </c>
      <c r="R17" s="137">
        <f t="shared" si="4"/>
        <v>0</v>
      </c>
      <c r="S17" s="137">
        <f t="shared" si="4"/>
        <v>0</v>
      </c>
    </row>
    <row r="18" spans="1:19">
      <c r="A18" s="184"/>
      <c r="B18" s="132"/>
      <c r="C18" s="128"/>
      <c r="D18" s="183"/>
      <c r="E18" s="183"/>
      <c r="F18" s="179"/>
      <c r="G18" s="133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</row>
    <row r="19" spans="1:19">
      <c r="A19" s="184"/>
      <c r="B19" s="132"/>
      <c r="C19" s="128"/>
      <c r="D19" s="183"/>
      <c r="E19" s="183"/>
      <c r="F19" s="179"/>
      <c r="G19" s="133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</row>
    <row r="20" spans="1:19">
      <c r="A20" s="184">
        <v>1.5</v>
      </c>
      <c r="B20" s="132"/>
      <c r="C20" s="128"/>
      <c r="D20" s="183"/>
      <c r="E20" s="183"/>
      <c r="F20" s="179">
        <f>E20*C20</f>
        <v>0</v>
      </c>
      <c r="G20" s="133"/>
      <c r="H20" s="137"/>
      <c r="I20" s="137"/>
      <c r="J20" s="137"/>
      <c r="K20" s="137"/>
      <c r="L20" s="137"/>
      <c r="M20" s="137"/>
      <c r="N20" s="137">
        <f t="shared" ref="N20:S20" si="5">H20*$F20</f>
        <v>0</v>
      </c>
      <c r="O20" s="137">
        <f t="shared" si="5"/>
        <v>0</v>
      </c>
      <c r="P20" s="137">
        <f t="shared" si="5"/>
        <v>0</v>
      </c>
      <c r="Q20" s="137">
        <f t="shared" si="5"/>
        <v>0</v>
      </c>
      <c r="R20" s="137">
        <f t="shared" si="5"/>
        <v>0</v>
      </c>
      <c r="S20" s="137">
        <f t="shared" si="5"/>
        <v>0</v>
      </c>
    </row>
    <row r="21" spans="1:19">
      <c r="A21" s="184"/>
      <c r="B21" s="132"/>
      <c r="C21" s="128"/>
      <c r="D21" s="183"/>
      <c r="E21" s="183"/>
      <c r="F21" s="179"/>
      <c r="G21" s="133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</row>
    <row r="22" spans="1:19">
      <c r="A22" s="184">
        <v>1.6</v>
      </c>
      <c r="B22" s="132"/>
      <c r="C22" s="128"/>
      <c r="D22" s="183"/>
      <c r="E22" s="183"/>
      <c r="F22" s="179">
        <f>E22*C22</f>
        <v>0</v>
      </c>
      <c r="G22" s="133"/>
      <c r="H22" s="137"/>
      <c r="I22" s="137"/>
      <c r="J22" s="137"/>
      <c r="K22" s="137"/>
      <c r="L22" s="137"/>
      <c r="M22" s="137"/>
      <c r="N22" s="137">
        <f t="shared" ref="N22:S22" si="6">H22*$F22</f>
        <v>0</v>
      </c>
      <c r="O22" s="137">
        <f t="shared" si="6"/>
        <v>0</v>
      </c>
      <c r="P22" s="137">
        <f t="shared" si="6"/>
        <v>0</v>
      </c>
      <c r="Q22" s="137">
        <f t="shared" si="6"/>
        <v>0</v>
      </c>
      <c r="R22" s="137">
        <f t="shared" si="6"/>
        <v>0</v>
      </c>
      <c r="S22" s="137">
        <f t="shared" si="6"/>
        <v>0</v>
      </c>
    </row>
    <row r="23" spans="1:19">
      <c r="A23" s="92"/>
      <c r="B23" s="132"/>
      <c r="C23" s="128"/>
      <c r="D23" s="183"/>
      <c r="E23" s="183"/>
      <c r="F23" s="179"/>
      <c r="G23" s="133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</row>
    <row r="24" spans="1:19">
      <c r="A24" s="94"/>
      <c r="B24" s="139" t="s">
        <v>44</v>
      </c>
      <c r="C24" s="186">
        <f>SUM(C6:C23)</f>
        <v>0</v>
      </c>
      <c r="D24" s="240"/>
      <c r="E24" s="240"/>
      <c r="F24" s="186">
        <f>SUM(F6:F23)</f>
        <v>0</v>
      </c>
      <c r="G24" s="142"/>
      <c r="H24" s="98"/>
      <c r="I24" s="240"/>
      <c r="J24" s="240"/>
      <c r="K24" s="240"/>
      <c r="L24" s="240"/>
      <c r="M24" s="240"/>
      <c r="N24" s="244">
        <f t="shared" ref="N24:S24" si="7">SUM(N8:N22)</f>
        <v>0</v>
      </c>
      <c r="O24" s="244">
        <f t="shared" si="7"/>
        <v>0</v>
      </c>
      <c r="P24" s="244">
        <f t="shared" si="7"/>
        <v>0</v>
      </c>
      <c r="Q24" s="244">
        <f t="shared" si="7"/>
        <v>0</v>
      </c>
      <c r="R24" s="244">
        <f t="shared" si="7"/>
        <v>0</v>
      </c>
      <c r="S24" s="244">
        <f t="shared" si="7"/>
        <v>0</v>
      </c>
    </row>
    <row r="25" spans="1:19">
      <c r="A25" s="92"/>
      <c r="B25" s="145" t="s">
        <v>103</v>
      </c>
      <c r="C25" s="128"/>
      <c r="D25" s="91"/>
      <c r="E25" s="183"/>
      <c r="F25" s="179"/>
      <c r="G25" s="133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</row>
    <row r="26" spans="1:19">
      <c r="A26" s="92"/>
      <c r="B26" s="132"/>
      <c r="C26" s="128"/>
      <c r="D26" s="92"/>
      <c r="E26" s="183"/>
      <c r="F26" s="179"/>
      <c r="G26" s="148"/>
      <c r="H26" s="151"/>
      <c r="I26" s="151"/>
      <c r="J26" s="151"/>
      <c r="K26" s="151"/>
      <c r="L26" s="151"/>
      <c r="M26" s="151"/>
      <c r="N26" s="150"/>
      <c r="O26" s="150"/>
      <c r="P26" s="150"/>
      <c r="Q26" s="150"/>
      <c r="R26" s="150"/>
      <c r="S26" s="150"/>
    </row>
    <row r="27" spans="1:19">
      <c r="A27" s="184">
        <v>2.1</v>
      </c>
      <c r="B27" s="132" t="s">
        <v>120</v>
      </c>
      <c r="C27" s="267">
        <v>1</v>
      </c>
      <c r="D27" s="189" t="str">
        <f>Inputs!$D$80</f>
        <v>Skilled Electrical Worker BH</v>
      </c>
      <c r="E27" s="183">
        <v>2</v>
      </c>
      <c r="F27" s="179">
        <f>E27*C27</f>
        <v>2</v>
      </c>
      <c r="G27" s="148"/>
      <c r="H27" s="137">
        <f>Inputs!L$80</f>
        <v>122.54295007007411</v>
      </c>
      <c r="I27" s="137">
        <f>Inputs!M$80</f>
        <v>124.96041976315415</v>
      </c>
      <c r="J27" s="137">
        <f>Inputs!N$80</f>
        <v>127.16457642850023</v>
      </c>
      <c r="K27" s="137">
        <f>Inputs!O$80</f>
        <v>129.40761185733479</v>
      </c>
      <c r="L27" s="137">
        <f>Inputs!P$80</f>
        <v>131.69021182588875</v>
      </c>
      <c r="M27" s="137">
        <f>Inputs!Q$80</f>
        <v>134.01307420668928</v>
      </c>
      <c r="N27" s="137">
        <f t="shared" ref="N27:S27" si="8">H27*$F27</f>
        <v>245.08590014014823</v>
      </c>
      <c r="O27" s="137">
        <f t="shared" si="8"/>
        <v>249.9208395263083</v>
      </c>
      <c r="P27" s="137">
        <f t="shared" si="8"/>
        <v>254.32915285700045</v>
      </c>
      <c r="Q27" s="137">
        <f t="shared" si="8"/>
        <v>258.81522371466957</v>
      </c>
      <c r="R27" s="137">
        <f t="shared" si="8"/>
        <v>263.38042365177751</v>
      </c>
      <c r="S27" s="137">
        <f t="shared" si="8"/>
        <v>268.02614841337856</v>
      </c>
    </row>
    <row r="28" spans="1:19">
      <c r="A28" s="184"/>
      <c r="B28" s="132"/>
      <c r="C28" s="128"/>
      <c r="D28" s="94"/>
      <c r="E28" s="183"/>
      <c r="F28" s="179"/>
      <c r="G28" s="148"/>
      <c r="H28" s="151"/>
      <c r="I28" s="151"/>
      <c r="J28" s="151"/>
      <c r="K28" s="151"/>
      <c r="L28" s="151"/>
      <c r="M28" s="151"/>
      <c r="N28" s="99"/>
      <c r="O28" s="99"/>
      <c r="P28" s="99"/>
      <c r="Q28" s="99"/>
      <c r="R28" s="99"/>
      <c r="S28" s="99"/>
    </row>
    <row r="29" spans="1:19">
      <c r="A29" s="190"/>
      <c r="B29" s="139" t="s">
        <v>44</v>
      </c>
      <c r="C29" s="186">
        <f>SUM(C25:C28)</f>
        <v>1</v>
      </c>
      <c r="D29" s="240"/>
      <c r="E29" s="240"/>
      <c r="F29" s="186">
        <f>SUM(F25:F28)</f>
        <v>2</v>
      </c>
      <c r="G29" s="142"/>
      <c r="H29" s="144"/>
      <c r="I29" s="144"/>
      <c r="J29" s="144"/>
      <c r="K29" s="144"/>
      <c r="L29" s="144"/>
      <c r="M29" s="144"/>
      <c r="N29" s="144">
        <f t="shared" ref="N29:S29" si="9">SUM(N27:N28)</f>
        <v>245.08590014014823</v>
      </c>
      <c r="O29" s="144">
        <f t="shared" si="9"/>
        <v>249.9208395263083</v>
      </c>
      <c r="P29" s="144">
        <f t="shared" si="9"/>
        <v>254.32915285700045</v>
      </c>
      <c r="Q29" s="144">
        <f t="shared" si="9"/>
        <v>258.81522371466957</v>
      </c>
      <c r="R29" s="144">
        <f t="shared" si="9"/>
        <v>263.38042365177751</v>
      </c>
      <c r="S29" s="144">
        <f t="shared" si="9"/>
        <v>268.02614841337856</v>
      </c>
    </row>
    <row r="30" spans="1:19">
      <c r="A30" s="184"/>
      <c r="B30" s="127" t="s">
        <v>104</v>
      </c>
      <c r="C30" s="128"/>
      <c r="D30" s="183"/>
      <c r="E30" s="183"/>
      <c r="F30" s="179"/>
      <c r="G30" s="148"/>
      <c r="H30" s="151"/>
      <c r="I30" s="151"/>
      <c r="J30" s="151"/>
      <c r="K30" s="151"/>
      <c r="L30" s="151"/>
      <c r="M30" s="151"/>
      <c r="N30" s="99"/>
      <c r="O30" s="99"/>
      <c r="P30" s="99"/>
      <c r="Q30" s="99"/>
      <c r="R30" s="99"/>
      <c r="S30" s="99"/>
    </row>
    <row r="31" spans="1:19">
      <c r="A31" s="92"/>
      <c r="B31" s="132"/>
      <c r="C31" s="128"/>
      <c r="D31" s="183"/>
      <c r="E31" s="183"/>
      <c r="F31" s="179"/>
      <c r="G31" s="148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</row>
    <row r="32" spans="1:19">
      <c r="A32" s="184">
        <v>3.1</v>
      </c>
      <c r="B32" s="132"/>
      <c r="C32" s="128"/>
      <c r="D32" s="189"/>
      <c r="E32" s="183"/>
      <c r="F32" s="179">
        <f>E32*C32</f>
        <v>0</v>
      </c>
      <c r="G32" s="148"/>
      <c r="H32" s="150"/>
      <c r="I32" s="150"/>
      <c r="J32" s="150"/>
      <c r="K32" s="150"/>
      <c r="L32" s="150"/>
      <c r="M32" s="150"/>
      <c r="N32" s="137">
        <f t="shared" ref="N32:S32" si="10">H32*$F32</f>
        <v>0</v>
      </c>
      <c r="O32" s="137">
        <f t="shared" si="10"/>
        <v>0</v>
      </c>
      <c r="P32" s="137">
        <f t="shared" si="10"/>
        <v>0</v>
      </c>
      <c r="Q32" s="137">
        <f t="shared" si="10"/>
        <v>0</v>
      </c>
      <c r="R32" s="137">
        <f t="shared" si="10"/>
        <v>0</v>
      </c>
      <c r="S32" s="137">
        <f t="shared" si="10"/>
        <v>0</v>
      </c>
    </row>
    <row r="33" spans="1:19">
      <c r="A33" s="184"/>
      <c r="B33" s="132"/>
      <c r="C33" s="128"/>
      <c r="D33" s="206"/>
      <c r="E33" s="183"/>
      <c r="F33" s="179"/>
      <c r="G33" s="148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</row>
    <row r="34" spans="1:19">
      <c r="A34" s="184">
        <v>3.2</v>
      </c>
      <c r="B34" s="132"/>
      <c r="C34" s="128"/>
      <c r="D34" s="189"/>
      <c r="E34" s="183"/>
      <c r="F34" s="179">
        <f>E34*C34</f>
        <v>0</v>
      </c>
      <c r="G34" s="148"/>
      <c r="H34" s="150"/>
      <c r="I34" s="150"/>
      <c r="J34" s="150"/>
      <c r="K34" s="150"/>
      <c r="L34" s="150"/>
      <c r="M34" s="150"/>
      <c r="N34" s="137">
        <f t="shared" ref="N34:S34" si="11">H34*$F34</f>
        <v>0</v>
      </c>
      <c r="O34" s="137">
        <f t="shared" si="11"/>
        <v>0</v>
      </c>
      <c r="P34" s="137">
        <f t="shared" si="11"/>
        <v>0</v>
      </c>
      <c r="Q34" s="137">
        <f t="shared" si="11"/>
        <v>0</v>
      </c>
      <c r="R34" s="137">
        <f t="shared" si="11"/>
        <v>0</v>
      </c>
      <c r="S34" s="137">
        <f t="shared" si="11"/>
        <v>0</v>
      </c>
    </row>
    <row r="35" spans="1:19">
      <c r="A35" s="92"/>
      <c r="B35" s="132"/>
      <c r="C35" s="128"/>
      <c r="D35" s="183"/>
      <c r="E35" s="183"/>
      <c r="F35" s="179"/>
      <c r="G35" s="133"/>
      <c r="H35" s="134"/>
      <c r="I35" s="134"/>
      <c r="J35" s="134"/>
      <c r="K35" s="134"/>
      <c r="L35" s="134"/>
      <c r="M35" s="134"/>
      <c r="N35" s="92"/>
      <c r="O35" s="92"/>
      <c r="P35" s="92"/>
      <c r="Q35" s="92"/>
      <c r="R35" s="92"/>
      <c r="S35" s="92"/>
    </row>
    <row r="36" spans="1:19">
      <c r="A36" s="184">
        <v>3.3</v>
      </c>
      <c r="B36" s="132"/>
      <c r="C36" s="128"/>
      <c r="D36" s="189"/>
      <c r="E36" s="183"/>
      <c r="F36" s="179">
        <f>E36*C36</f>
        <v>0</v>
      </c>
      <c r="G36" s="133"/>
      <c r="H36" s="150"/>
      <c r="I36" s="150"/>
      <c r="J36" s="150"/>
      <c r="K36" s="150"/>
      <c r="L36" s="150"/>
      <c r="M36" s="150"/>
      <c r="N36" s="137">
        <f t="shared" ref="N36:S36" si="12">H36*$F36</f>
        <v>0</v>
      </c>
      <c r="O36" s="137">
        <f t="shared" si="12"/>
        <v>0</v>
      </c>
      <c r="P36" s="137">
        <f t="shared" si="12"/>
        <v>0</v>
      </c>
      <c r="Q36" s="137">
        <f t="shared" si="12"/>
        <v>0</v>
      </c>
      <c r="R36" s="137">
        <f t="shared" si="12"/>
        <v>0</v>
      </c>
      <c r="S36" s="137">
        <f t="shared" si="12"/>
        <v>0</v>
      </c>
    </row>
    <row r="37" spans="1:19">
      <c r="A37" s="184"/>
      <c r="B37" s="132"/>
      <c r="C37" s="128"/>
      <c r="D37" s="206"/>
      <c r="E37" s="183"/>
      <c r="F37" s="179"/>
      <c r="G37" s="106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</row>
    <row r="38" spans="1:19">
      <c r="A38" s="184">
        <v>3.4</v>
      </c>
      <c r="B38" s="132"/>
      <c r="C38" s="128"/>
      <c r="D38" s="189"/>
      <c r="E38" s="183"/>
      <c r="F38" s="179">
        <f>E38*C38</f>
        <v>0</v>
      </c>
      <c r="G38" s="133"/>
      <c r="H38" s="150"/>
      <c r="I38" s="150"/>
      <c r="J38" s="150"/>
      <c r="K38" s="150"/>
      <c r="L38" s="150"/>
      <c r="M38" s="150"/>
      <c r="N38" s="137">
        <f t="shared" ref="N38:S38" si="13">H38*$F38</f>
        <v>0</v>
      </c>
      <c r="O38" s="137">
        <f t="shared" si="13"/>
        <v>0</v>
      </c>
      <c r="P38" s="137">
        <f t="shared" si="13"/>
        <v>0</v>
      </c>
      <c r="Q38" s="137">
        <f t="shared" si="13"/>
        <v>0</v>
      </c>
      <c r="R38" s="137">
        <f t="shared" si="13"/>
        <v>0</v>
      </c>
      <c r="S38" s="137">
        <f t="shared" si="13"/>
        <v>0</v>
      </c>
    </row>
    <row r="39" spans="1:19">
      <c r="A39" s="184"/>
      <c r="B39" s="132"/>
      <c r="C39" s="128"/>
      <c r="D39" s="183"/>
      <c r="E39" s="183"/>
      <c r="F39" s="179"/>
      <c r="G39" s="105"/>
      <c r="H39" s="134"/>
      <c r="I39" s="134"/>
      <c r="J39" s="134"/>
      <c r="K39" s="134"/>
      <c r="L39" s="134"/>
      <c r="M39" s="134"/>
      <c r="N39" s="92"/>
      <c r="O39" s="92"/>
      <c r="P39" s="92"/>
      <c r="Q39" s="92"/>
      <c r="R39" s="92"/>
      <c r="S39" s="92"/>
    </row>
    <row r="40" spans="1:19">
      <c r="A40" s="190"/>
      <c r="B40" s="139" t="s">
        <v>44</v>
      </c>
      <c r="C40" s="186">
        <f>SUM(C30:C39)</f>
        <v>0</v>
      </c>
      <c r="D40" s="240"/>
      <c r="E40" s="240"/>
      <c r="F40" s="186">
        <f>SUM(F30:F39)</f>
        <v>0</v>
      </c>
      <c r="G40" s="142"/>
      <c r="H40" s="144"/>
      <c r="I40" s="144"/>
      <c r="J40" s="144"/>
      <c r="K40" s="144"/>
      <c r="L40" s="144"/>
      <c r="M40" s="144"/>
      <c r="N40" s="144">
        <f t="shared" ref="N40:S40" si="14">SUM(N32:N38)</f>
        <v>0</v>
      </c>
      <c r="O40" s="144">
        <f t="shared" si="14"/>
        <v>0</v>
      </c>
      <c r="P40" s="144">
        <f t="shared" si="14"/>
        <v>0</v>
      </c>
      <c r="Q40" s="144">
        <f t="shared" si="14"/>
        <v>0</v>
      </c>
      <c r="R40" s="144">
        <f t="shared" si="14"/>
        <v>0</v>
      </c>
      <c r="S40" s="144">
        <f t="shared" si="14"/>
        <v>0</v>
      </c>
    </row>
    <row r="41" spans="1:19">
      <c r="A41" s="92"/>
      <c r="B41" s="127" t="s">
        <v>106</v>
      </c>
      <c r="C41" s="128"/>
      <c r="D41" s="183"/>
      <c r="E41" s="183"/>
      <c r="F41" s="179"/>
      <c r="G41" s="133"/>
      <c r="H41" s="134"/>
      <c r="I41" s="134"/>
      <c r="J41" s="134"/>
      <c r="K41" s="134"/>
      <c r="L41" s="134"/>
      <c r="M41" s="134"/>
      <c r="N41" s="92"/>
      <c r="O41" s="92"/>
      <c r="P41" s="92"/>
      <c r="Q41" s="92"/>
      <c r="R41" s="92"/>
      <c r="S41" s="92"/>
    </row>
    <row r="42" spans="1:19">
      <c r="A42" s="92"/>
      <c r="B42" s="132"/>
      <c r="C42" s="128"/>
      <c r="D42" s="183"/>
      <c r="E42" s="183"/>
      <c r="F42" s="179"/>
      <c r="G42" s="133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</row>
    <row r="43" spans="1:19">
      <c r="A43" s="184">
        <v>4.0999999999999996</v>
      </c>
      <c r="B43" s="132"/>
      <c r="C43" s="128"/>
      <c r="D43" s="189"/>
      <c r="E43" s="183"/>
      <c r="F43" s="179">
        <f>E43*C43</f>
        <v>0</v>
      </c>
      <c r="G43" s="133"/>
      <c r="H43" s="150"/>
      <c r="I43" s="150"/>
      <c r="J43" s="150"/>
      <c r="K43" s="150"/>
      <c r="L43" s="150"/>
      <c r="M43" s="150"/>
      <c r="N43" s="260">
        <f t="shared" ref="N43:S43" si="15">H43*$F43</f>
        <v>0</v>
      </c>
      <c r="O43" s="260">
        <f t="shared" si="15"/>
        <v>0</v>
      </c>
      <c r="P43" s="260">
        <f t="shared" si="15"/>
        <v>0</v>
      </c>
      <c r="Q43" s="260">
        <f t="shared" si="15"/>
        <v>0</v>
      </c>
      <c r="R43" s="260">
        <f t="shared" si="15"/>
        <v>0</v>
      </c>
      <c r="S43" s="260">
        <f t="shared" si="15"/>
        <v>0</v>
      </c>
    </row>
    <row r="44" spans="1:19">
      <c r="A44" s="184"/>
      <c r="B44" s="132"/>
      <c r="C44" s="207"/>
      <c r="D44" s="183"/>
      <c r="E44" s="183"/>
      <c r="F44" s="179"/>
      <c r="G44" s="105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</row>
    <row r="45" spans="1:19">
      <c r="A45" s="184">
        <v>4.2</v>
      </c>
      <c r="B45" s="132"/>
      <c r="C45" s="128"/>
      <c r="D45" s="183"/>
      <c r="E45" s="183"/>
      <c r="F45" s="179">
        <f>E45*C45</f>
        <v>0</v>
      </c>
      <c r="G45" s="105"/>
      <c r="H45" s="137"/>
      <c r="I45" s="137"/>
      <c r="J45" s="137"/>
      <c r="K45" s="137"/>
      <c r="L45" s="137"/>
      <c r="M45" s="137"/>
      <c r="N45" s="137">
        <f t="shared" ref="N45:S45" si="16">H45*$F45</f>
        <v>0</v>
      </c>
      <c r="O45" s="137">
        <f t="shared" si="16"/>
        <v>0</v>
      </c>
      <c r="P45" s="137">
        <f t="shared" si="16"/>
        <v>0</v>
      </c>
      <c r="Q45" s="137">
        <f t="shared" si="16"/>
        <v>0</v>
      </c>
      <c r="R45" s="137">
        <f t="shared" si="16"/>
        <v>0</v>
      </c>
      <c r="S45" s="137">
        <f t="shared" si="16"/>
        <v>0</v>
      </c>
    </row>
    <row r="46" spans="1:19">
      <c r="A46" s="184"/>
      <c r="B46" s="132"/>
      <c r="C46" s="128"/>
      <c r="D46" s="183"/>
      <c r="E46" s="183"/>
      <c r="F46" s="179"/>
      <c r="G46" s="105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</row>
    <row r="47" spans="1:19">
      <c r="A47" s="184"/>
      <c r="B47" s="132"/>
      <c r="C47" s="207"/>
      <c r="D47" s="183"/>
      <c r="E47" s="183"/>
      <c r="F47" s="179"/>
      <c r="G47" s="105"/>
      <c r="H47" s="193"/>
      <c r="I47" s="193"/>
      <c r="J47" s="193"/>
      <c r="K47" s="193"/>
      <c r="L47" s="193"/>
      <c r="M47" s="193"/>
      <c r="N47" s="194"/>
      <c r="O47" s="194"/>
      <c r="P47" s="194"/>
      <c r="Q47" s="194"/>
      <c r="R47" s="194"/>
      <c r="S47" s="194"/>
    </row>
    <row r="48" spans="1:19">
      <c r="A48" s="184">
        <v>4.3</v>
      </c>
      <c r="B48" s="132"/>
      <c r="C48" s="128"/>
      <c r="D48" s="183"/>
      <c r="E48" s="183"/>
      <c r="F48" s="179">
        <f>E48*C48</f>
        <v>0</v>
      </c>
      <c r="G48" s="105"/>
      <c r="H48" s="137"/>
      <c r="I48" s="137"/>
      <c r="J48" s="137"/>
      <c r="K48" s="137"/>
      <c r="L48" s="137"/>
      <c r="M48" s="137"/>
      <c r="N48" s="137">
        <f t="shared" ref="N48:S48" si="17">H48*$F48</f>
        <v>0</v>
      </c>
      <c r="O48" s="137">
        <f t="shared" si="17"/>
        <v>0</v>
      </c>
      <c r="P48" s="137">
        <f t="shared" si="17"/>
        <v>0</v>
      </c>
      <c r="Q48" s="137">
        <f t="shared" si="17"/>
        <v>0</v>
      </c>
      <c r="R48" s="137">
        <f t="shared" si="17"/>
        <v>0</v>
      </c>
      <c r="S48" s="137">
        <f t="shared" si="17"/>
        <v>0</v>
      </c>
    </row>
    <row r="49" spans="1:19">
      <c r="A49" s="184"/>
      <c r="B49" s="132"/>
      <c r="C49" s="128"/>
      <c r="D49" s="183"/>
      <c r="E49" s="183"/>
      <c r="F49" s="179"/>
      <c r="G49" s="105"/>
      <c r="H49" s="151"/>
      <c r="I49" s="151"/>
      <c r="J49" s="151"/>
      <c r="K49" s="151"/>
      <c r="L49" s="151"/>
      <c r="M49" s="151"/>
      <c r="N49" s="151"/>
      <c r="O49" s="99"/>
      <c r="P49" s="99"/>
      <c r="Q49" s="99"/>
      <c r="R49" s="99"/>
      <c r="S49" s="99"/>
    </row>
    <row r="50" spans="1:19">
      <c r="A50" s="184">
        <v>4.4000000000000004</v>
      </c>
      <c r="B50" s="132"/>
      <c r="C50" s="128"/>
      <c r="D50" s="183"/>
      <c r="E50" s="183"/>
      <c r="F50" s="179">
        <f>E50*C50</f>
        <v>0</v>
      </c>
      <c r="G50" s="105"/>
      <c r="H50" s="137"/>
      <c r="I50" s="137"/>
      <c r="J50" s="137"/>
      <c r="K50" s="137"/>
      <c r="L50" s="137"/>
      <c r="M50" s="137"/>
      <c r="N50" s="137">
        <f t="shared" ref="N50:S50" si="18">H50*$F50</f>
        <v>0</v>
      </c>
      <c r="O50" s="137">
        <f t="shared" si="18"/>
        <v>0</v>
      </c>
      <c r="P50" s="137">
        <f t="shared" si="18"/>
        <v>0</v>
      </c>
      <c r="Q50" s="137">
        <f t="shared" si="18"/>
        <v>0</v>
      </c>
      <c r="R50" s="137">
        <f t="shared" si="18"/>
        <v>0</v>
      </c>
      <c r="S50" s="137">
        <f t="shared" si="18"/>
        <v>0</v>
      </c>
    </row>
    <row r="51" spans="1:19">
      <c r="A51" s="184"/>
      <c r="B51" s="132"/>
      <c r="C51" s="207"/>
      <c r="D51" s="183"/>
      <c r="E51" s="183"/>
      <c r="F51" s="179"/>
      <c r="G51" s="105"/>
      <c r="H51" s="151"/>
      <c r="I51" s="151"/>
      <c r="J51" s="151"/>
      <c r="K51" s="151"/>
      <c r="L51" s="151"/>
      <c r="M51" s="151"/>
      <c r="N51" s="151"/>
      <c r="O51" s="99"/>
      <c r="P51" s="99"/>
      <c r="Q51" s="99"/>
      <c r="R51" s="99"/>
      <c r="S51" s="99"/>
    </row>
    <row r="52" spans="1:19">
      <c r="A52" s="184"/>
      <c r="B52" s="132"/>
      <c r="C52" s="207"/>
      <c r="D52" s="183"/>
      <c r="E52" s="183"/>
      <c r="F52" s="179"/>
      <c r="H52" s="134"/>
      <c r="I52" s="134"/>
      <c r="J52" s="134"/>
      <c r="K52" s="134"/>
      <c r="L52" s="134"/>
      <c r="M52" s="134"/>
      <c r="N52" s="134"/>
      <c r="O52" s="92"/>
      <c r="P52" s="92"/>
      <c r="Q52" s="92"/>
      <c r="R52" s="92"/>
      <c r="S52" s="92"/>
    </row>
    <row r="53" spans="1:19">
      <c r="A53" s="184"/>
      <c r="B53" s="132"/>
      <c r="C53" s="207"/>
      <c r="D53" s="183"/>
      <c r="E53" s="183"/>
      <c r="F53" s="179"/>
      <c r="H53" s="134"/>
      <c r="I53" s="134"/>
      <c r="J53" s="134"/>
      <c r="K53" s="134"/>
      <c r="L53" s="134"/>
      <c r="M53" s="134"/>
      <c r="N53" s="134"/>
      <c r="O53" s="92"/>
      <c r="P53" s="92"/>
      <c r="Q53" s="92"/>
      <c r="R53" s="92"/>
      <c r="S53" s="92"/>
    </row>
    <row r="54" spans="1:19">
      <c r="A54" s="190"/>
      <c r="B54" s="139" t="s">
        <v>44</v>
      </c>
      <c r="C54" s="186">
        <f>SUM(C41:C53)</f>
        <v>0</v>
      </c>
      <c r="D54" s="240"/>
      <c r="E54" s="240"/>
      <c r="F54" s="186">
        <f>SUM(F41:F53)</f>
        <v>0</v>
      </c>
      <c r="G54" s="142"/>
      <c r="H54" s="143"/>
      <c r="I54" s="143"/>
      <c r="J54" s="143"/>
      <c r="K54" s="143"/>
      <c r="L54" s="143"/>
      <c r="M54" s="143"/>
      <c r="N54" s="144">
        <f t="shared" ref="N54:S54" si="19">SUM(N43:N53)</f>
        <v>0</v>
      </c>
      <c r="O54" s="144">
        <f t="shared" si="19"/>
        <v>0</v>
      </c>
      <c r="P54" s="144">
        <f t="shared" si="19"/>
        <v>0</v>
      </c>
      <c r="Q54" s="144">
        <f t="shared" si="19"/>
        <v>0</v>
      </c>
      <c r="R54" s="144">
        <f t="shared" si="19"/>
        <v>0</v>
      </c>
      <c r="S54" s="144">
        <f t="shared" si="19"/>
        <v>0</v>
      </c>
    </row>
    <row r="55" spans="1:19">
      <c r="A55" s="273"/>
      <c r="B55" s="154"/>
      <c r="C55" s="155"/>
      <c r="D55" s="196"/>
      <c r="E55" s="196"/>
      <c r="F55" s="197"/>
      <c r="G55" s="133"/>
      <c r="H55" s="134"/>
      <c r="I55" s="134"/>
      <c r="J55" s="134"/>
      <c r="K55" s="134"/>
      <c r="L55" s="134"/>
      <c r="M55" s="134"/>
      <c r="N55" s="134"/>
      <c r="O55" s="92"/>
      <c r="P55" s="92"/>
      <c r="Q55" s="92"/>
      <c r="R55" s="92"/>
      <c r="S55" s="92"/>
    </row>
    <row r="56" spans="1:19">
      <c r="A56" s="273"/>
      <c r="B56" s="154" t="s">
        <v>130</v>
      </c>
      <c r="C56" s="198">
        <f>C24+C29+C40+C54</f>
        <v>1</v>
      </c>
      <c r="D56" s="90"/>
      <c r="E56" s="90"/>
      <c r="F56" s="198">
        <f>F24+F29+F40+F54</f>
        <v>2</v>
      </c>
      <c r="G56" s="199"/>
      <c r="H56" s="143"/>
      <c r="I56" s="143"/>
      <c r="J56" s="143"/>
      <c r="K56" s="143"/>
      <c r="L56" s="143"/>
      <c r="M56" s="143"/>
      <c r="N56" s="250">
        <f t="shared" ref="N56:S56" si="20">N24+N29+N40+N54</f>
        <v>245.08590014014823</v>
      </c>
      <c r="O56" s="250">
        <f t="shared" si="20"/>
        <v>249.9208395263083</v>
      </c>
      <c r="P56" s="250">
        <f t="shared" si="20"/>
        <v>254.32915285700045</v>
      </c>
      <c r="Q56" s="250">
        <f t="shared" si="20"/>
        <v>258.81522371466957</v>
      </c>
      <c r="R56" s="250">
        <f t="shared" si="20"/>
        <v>263.38042365177751</v>
      </c>
      <c r="S56" s="250">
        <f t="shared" si="20"/>
        <v>268.02614841337856</v>
      </c>
    </row>
    <row r="58" spans="1:19" s="102" customFormat="1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</row>
    <row r="59" spans="1:19" s="102" customFormat="1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</row>
    <row r="60" spans="1:19" s="102" customFormat="1">
      <c r="B60" s="54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</row>
    <row r="61" spans="1:19" s="102" customFormat="1">
      <c r="B61" s="154"/>
      <c r="F61" s="159"/>
      <c r="G61" s="105"/>
      <c r="H61" s="105"/>
      <c r="I61" s="159"/>
      <c r="J61" s="159"/>
      <c r="K61" s="159"/>
      <c r="L61" s="159"/>
      <c r="M61" s="159"/>
      <c r="N61" s="275"/>
      <c r="O61" s="275"/>
      <c r="P61" s="275"/>
      <c r="Q61" s="275"/>
      <c r="R61" s="275"/>
      <c r="S61" s="275"/>
    </row>
    <row r="62" spans="1:19">
      <c r="B62" s="385" t="s">
        <v>265</v>
      </c>
      <c r="C62" s="88"/>
      <c r="I62" s="106"/>
      <c r="J62" s="106"/>
      <c r="K62" s="106"/>
      <c r="L62" s="106"/>
      <c r="M62" s="106"/>
      <c r="N62" s="106">
        <f>N56</f>
        <v>245.08590014014823</v>
      </c>
      <c r="O62" s="106">
        <f>O56</f>
        <v>249.9208395263083</v>
      </c>
      <c r="P62" s="106">
        <f t="shared" ref="P62:S62" si="21">P56</f>
        <v>254.32915285700045</v>
      </c>
      <c r="Q62" s="106">
        <f t="shared" si="21"/>
        <v>258.81522371466957</v>
      </c>
      <c r="R62" s="106">
        <f t="shared" si="21"/>
        <v>263.38042365177751</v>
      </c>
      <c r="S62" s="106">
        <f t="shared" si="21"/>
        <v>268.02614841337856</v>
      </c>
    </row>
    <row r="63" spans="1:19">
      <c r="B63" s="385" t="s">
        <v>43</v>
      </c>
      <c r="C63" s="88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</row>
    <row r="64" spans="1:19">
      <c r="B64" s="385" t="s">
        <v>268</v>
      </c>
      <c r="C64" s="88"/>
      <c r="I64" s="106"/>
      <c r="J64" s="106"/>
      <c r="K64" s="106"/>
      <c r="L64" s="106"/>
      <c r="M64" s="106"/>
      <c r="O64" s="160"/>
      <c r="P64" s="160"/>
      <c r="Q64" s="160"/>
      <c r="R64" s="160"/>
      <c r="S64" s="160"/>
    </row>
    <row r="65" spans="2:19">
      <c r="B65" s="385" t="s">
        <v>274</v>
      </c>
      <c r="C65" s="88"/>
      <c r="I65" s="106"/>
      <c r="J65" s="106"/>
      <c r="K65" s="106"/>
      <c r="L65" s="106"/>
      <c r="M65" s="106"/>
      <c r="N65" s="106">
        <f>SUM(N66,N62:N64)*(Inputs!$M$27)</f>
        <v>30.304381380529044</v>
      </c>
      <c r="O65" s="106">
        <f>SUM(O66,O62:O64)*(Inputs!$M$27)</f>
        <v>30.902211965748965</v>
      </c>
      <c r="P65" s="106">
        <f>SUM(P66,P62:P64)*(Inputs!$M$27)</f>
        <v>31.447291092462393</v>
      </c>
      <c r="Q65" s="106">
        <f>SUM(Q66,Q62:Q64)*(Inputs!$M$27)</f>
        <v>32.001984781871464</v>
      </c>
      <c r="R65" s="106">
        <f>SUM(R66,R62:R64)*(Inputs!$M$27)</f>
        <v>32.566462623694989</v>
      </c>
      <c r="S65" s="106">
        <f>SUM(S66,S62:S64)*(Inputs!$M$27)</f>
        <v>33.140897199017438</v>
      </c>
    </row>
    <row r="66" spans="2:19">
      <c r="B66" s="385" t="s">
        <v>273</v>
      </c>
      <c r="C66" s="88"/>
      <c r="I66" s="106"/>
      <c r="J66" s="106"/>
      <c r="K66" s="106"/>
      <c r="L66" s="106"/>
      <c r="M66" s="106"/>
      <c r="N66" s="106">
        <f>SUM(N62:N64)*(Inputs!$M$26)</f>
        <v>25.488933614575416</v>
      </c>
      <c r="O66" s="106">
        <f>SUM(O62:O64)*(Inputs!$M$26)</f>
        <v>25.991767310736062</v>
      </c>
      <c r="P66" s="106">
        <f>SUM(P62:P64)*(Inputs!$M$26)</f>
        <v>26.450231897128045</v>
      </c>
      <c r="Q66" s="106">
        <f>SUM(Q62:Q64)*(Inputs!$M$26)</f>
        <v>26.916783266325634</v>
      </c>
      <c r="R66" s="106">
        <f>SUM(R62:R64)*(Inputs!$M$26)</f>
        <v>27.391564059784859</v>
      </c>
      <c r="S66" s="106">
        <f>SUM(S62:S64)*(Inputs!$M$26)</f>
        <v>27.87471943499137</v>
      </c>
    </row>
    <row r="67" spans="2:19">
      <c r="B67" s="998" t="s">
        <v>85</v>
      </c>
      <c r="C67" s="2"/>
      <c r="D67" s="2"/>
      <c r="E67" s="2"/>
      <c r="F67" s="484"/>
      <c r="G67" s="472"/>
      <c r="H67" s="429"/>
      <c r="I67" s="429"/>
      <c r="J67" s="429"/>
      <c r="K67" s="429"/>
      <c r="L67" s="429"/>
      <c r="M67" s="429"/>
      <c r="N67" s="106">
        <f>SUM(N62:N66)*Inputs!$M$28</f>
        <v>21.06154505946769</v>
      </c>
      <c r="O67" s="106">
        <f>SUM(O62:O66)*Inputs!$M$28</f>
        <v>21.477037316195538</v>
      </c>
      <c r="P67" s="106">
        <f>SUM(P62:P66)*Inputs!$M$28</f>
        <v>21.855867309261367</v>
      </c>
      <c r="Q67" s="106">
        <f>SUM(Q62:Q66)*Inputs!$M$28</f>
        <v>22.241379423400669</v>
      </c>
      <c r="R67" s="106">
        <f>SUM(R62:R66)*Inputs!$M$28</f>
        <v>22.633691523468016</v>
      </c>
      <c r="S67" s="106">
        <f>SUM(S62:S66)*Inputs!$M$28</f>
        <v>23.032923553317119</v>
      </c>
    </row>
    <row r="68" spans="2:19">
      <c r="B68" s="998"/>
      <c r="C68" s="2"/>
      <c r="D68" s="2"/>
      <c r="E68" s="2"/>
      <c r="F68" s="484"/>
      <c r="G68" s="472"/>
      <c r="H68" s="429"/>
      <c r="I68" s="429"/>
      <c r="J68" s="429"/>
      <c r="K68" s="429"/>
      <c r="L68" s="429"/>
      <c r="M68" s="429"/>
      <c r="N68" s="655"/>
      <c r="O68" s="655"/>
      <c r="P68" s="655"/>
      <c r="Q68" s="655"/>
      <c r="R68" s="655"/>
      <c r="S68" s="655"/>
    </row>
    <row r="69" spans="2:19">
      <c r="B69" s="479" t="s">
        <v>521</v>
      </c>
      <c r="C69" s="2"/>
      <c r="D69" s="2"/>
      <c r="E69" s="2"/>
      <c r="F69" s="484"/>
      <c r="G69" s="472"/>
      <c r="H69" s="429"/>
      <c r="I69" s="429"/>
      <c r="J69" s="429"/>
      <c r="K69" s="429"/>
      <c r="L69" s="429"/>
      <c r="M69" s="429"/>
      <c r="N69" s="485">
        <f>SUM(N62:N68)</f>
        <v>321.94076019472038</v>
      </c>
      <c r="O69" s="485">
        <f t="shared" ref="O69:S69" si="22">SUM(O62:O68)</f>
        <v>328.2918561189889</v>
      </c>
      <c r="P69" s="485">
        <f t="shared" si="22"/>
        <v>334.08254315585231</v>
      </c>
      <c r="Q69" s="485">
        <f t="shared" si="22"/>
        <v>339.9753711862673</v>
      </c>
      <c r="R69" s="485">
        <f t="shared" si="22"/>
        <v>345.97214185872537</v>
      </c>
      <c r="S69" s="485">
        <f t="shared" si="22"/>
        <v>352.07468860070452</v>
      </c>
    </row>
    <row r="70" spans="2:19">
      <c r="B70" s="999" t="s">
        <v>39</v>
      </c>
      <c r="C70" s="88"/>
      <c r="N70" s="521">
        <f>(N56*(1+Inputs!$M$29))-N69</f>
        <v>0</v>
      </c>
      <c r="O70" s="521">
        <f>(O56*(1+Inputs!$M$29))-O69</f>
        <v>0</v>
      </c>
      <c r="P70" s="521">
        <f>(P56*(1+Inputs!$M$29))-P69</f>
        <v>0</v>
      </c>
      <c r="Q70" s="521">
        <f>(Q56*(1+Inputs!$M$29))-Q69</f>
        <v>0</v>
      </c>
      <c r="R70" s="521">
        <f>(R56*(1+Inputs!$M$29))-R69</f>
        <v>0</v>
      </c>
      <c r="S70" s="521">
        <f>(S56*(1+Inputs!$M$29))-S69</f>
        <v>0</v>
      </c>
    </row>
    <row r="71" spans="2:19">
      <c r="B71" s="385"/>
    </row>
    <row r="72" spans="2:19">
      <c r="B72" s="385"/>
    </row>
    <row r="73" spans="2:19">
      <c r="B73" s="385"/>
    </row>
    <row r="74" spans="2:19">
      <c r="B74" s="385"/>
    </row>
    <row r="75" spans="2:19">
      <c r="B75" s="385"/>
    </row>
    <row r="76" spans="2:19">
      <c r="B76" s="385"/>
    </row>
    <row r="77" spans="2:19">
      <c r="B77" s="385"/>
    </row>
    <row r="78" spans="2:19">
      <c r="B78" s="385"/>
    </row>
    <row r="79" spans="2:19">
      <c r="B79" s="385"/>
    </row>
    <row r="80" spans="2:19">
      <c r="B80" s="385"/>
    </row>
    <row r="81" spans="2:2">
      <c r="B81" s="385"/>
    </row>
    <row r="82" spans="2:2">
      <c r="B82" s="385"/>
    </row>
    <row r="83" spans="2:2">
      <c r="B83" s="385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59" orientation="landscape" r:id="rId1"/>
  <headerFooter alignWithMargins="0">
    <oddFooter>&amp;C&amp;P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theme="1"/>
    <pageSetUpPr fitToPage="1"/>
  </sheetPr>
  <dimension ref="A1:S76"/>
  <sheetViews>
    <sheetView showGridLines="0" zoomScale="70" zoomScaleNormal="70" workbookViewId="0">
      <pane xSplit="1" ySplit="5" topLeftCell="B6" activePane="bottomRight" state="frozen"/>
      <selection activeCell="H46" sqref="H46"/>
      <selection pane="topRight" activeCell="H46" sqref="H46"/>
      <selection pane="bottomLeft" activeCell="H46" sqref="H46"/>
      <selection pane="bottomRight" activeCell="B6" sqref="B6"/>
    </sheetView>
  </sheetViews>
  <sheetFormatPr defaultRowHeight="12.75" outlineLevelCol="1"/>
  <cols>
    <col min="1" max="1" width="9.140625" style="88"/>
    <col min="2" max="2" width="61.85546875" style="102" customWidth="1"/>
    <col min="3" max="3" width="8.42578125" style="102" bestFit="1" customWidth="1"/>
    <col min="4" max="4" width="25.42578125" style="88" bestFit="1" customWidth="1"/>
    <col min="5" max="5" width="6.85546875" style="88" bestFit="1" customWidth="1"/>
    <col min="6" max="6" width="6.85546875" style="160" bestFit="1" customWidth="1"/>
    <col min="7" max="7" width="2" style="160" customWidth="1"/>
    <col min="8" max="8" width="10.42578125" style="106" customWidth="1" outlineLevel="1"/>
    <col min="9" max="9" width="9.5703125" style="160" bestFit="1" customWidth="1" outlineLevel="1"/>
    <col min="10" max="13" width="9.42578125" style="160" customWidth="1" outlineLevel="1"/>
    <col min="14" max="14" width="9.85546875" style="160" customWidth="1"/>
    <col min="15" max="19" width="9.85546875" style="88" customWidth="1"/>
    <col min="20" max="257" width="9.140625" style="88"/>
    <col min="258" max="258" width="61.85546875" style="88" customWidth="1"/>
    <col min="259" max="259" width="8.42578125" style="88" bestFit="1" customWidth="1"/>
    <col min="260" max="260" width="12.140625" style="88" bestFit="1" customWidth="1"/>
    <col min="261" max="262" width="6.85546875" style="88" bestFit="1" customWidth="1"/>
    <col min="263" max="263" width="2" style="88" customWidth="1"/>
    <col min="264" max="264" width="10.42578125" style="88" customWidth="1"/>
    <col min="265" max="265" width="9.5703125" style="88" bestFit="1" customWidth="1"/>
    <col min="266" max="269" width="9.42578125" style="88" customWidth="1"/>
    <col min="270" max="275" width="9.85546875" style="88" customWidth="1"/>
    <col min="276" max="513" width="9.140625" style="88"/>
    <col min="514" max="514" width="61.85546875" style="88" customWidth="1"/>
    <col min="515" max="515" width="8.42578125" style="88" bestFit="1" customWidth="1"/>
    <col min="516" max="516" width="12.140625" style="88" bestFit="1" customWidth="1"/>
    <col min="517" max="518" width="6.85546875" style="88" bestFit="1" customWidth="1"/>
    <col min="519" max="519" width="2" style="88" customWidth="1"/>
    <col min="520" max="520" width="10.42578125" style="88" customWidth="1"/>
    <col min="521" max="521" width="9.5703125" style="88" bestFit="1" customWidth="1"/>
    <col min="522" max="525" width="9.42578125" style="88" customWidth="1"/>
    <col min="526" max="531" width="9.85546875" style="88" customWidth="1"/>
    <col min="532" max="769" width="9.140625" style="88"/>
    <col min="770" max="770" width="61.85546875" style="88" customWidth="1"/>
    <col min="771" max="771" width="8.42578125" style="88" bestFit="1" customWidth="1"/>
    <col min="772" max="772" width="12.140625" style="88" bestFit="1" customWidth="1"/>
    <col min="773" max="774" width="6.85546875" style="88" bestFit="1" customWidth="1"/>
    <col min="775" max="775" width="2" style="88" customWidth="1"/>
    <col min="776" max="776" width="10.42578125" style="88" customWidth="1"/>
    <col min="777" max="777" width="9.5703125" style="88" bestFit="1" customWidth="1"/>
    <col min="778" max="781" width="9.42578125" style="88" customWidth="1"/>
    <col min="782" max="787" width="9.85546875" style="88" customWidth="1"/>
    <col min="788" max="1025" width="9.140625" style="88"/>
    <col min="1026" max="1026" width="61.85546875" style="88" customWidth="1"/>
    <col min="1027" max="1027" width="8.42578125" style="88" bestFit="1" customWidth="1"/>
    <col min="1028" max="1028" width="12.140625" style="88" bestFit="1" customWidth="1"/>
    <col min="1029" max="1030" width="6.85546875" style="88" bestFit="1" customWidth="1"/>
    <col min="1031" max="1031" width="2" style="88" customWidth="1"/>
    <col min="1032" max="1032" width="10.42578125" style="88" customWidth="1"/>
    <col min="1033" max="1033" width="9.5703125" style="88" bestFit="1" customWidth="1"/>
    <col min="1034" max="1037" width="9.42578125" style="88" customWidth="1"/>
    <col min="1038" max="1043" width="9.85546875" style="88" customWidth="1"/>
    <col min="1044" max="1281" width="9.140625" style="88"/>
    <col min="1282" max="1282" width="61.85546875" style="88" customWidth="1"/>
    <col min="1283" max="1283" width="8.42578125" style="88" bestFit="1" customWidth="1"/>
    <col min="1284" max="1284" width="12.140625" style="88" bestFit="1" customWidth="1"/>
    <col min="1285" max="1286" width="6.85546875" style="88" bestFit="1" customWidth="1"/>
    <col min="1287" max="1287" width="2" style="88" customWidth="1"/>
    <col min="1288" max="1288" width="10.42578125" style="88" customWidth="1"/>
    <col min="1289" max="1289" width="9.5703125" style="88" bestFit="1" customWidth="1"/>
    <col min="1290" max="1293" width="9.42578125" style="88" customWidth="1"/>
    <col min="1294" max="1299" width="9.85546875" style="88" customWidth="1"/>
    <col min="1300" max="1537" width="9.140625" style="88"/>
    <col min="1538" max="1538" width="61.85546875" style="88" customWidth="1"/>
    <col min="1539" max="1539" width="8.42578125" style="88" bestFit="1" customWidth="1"/>
    <col min="1540" max="1540" width="12.140625" style="88" bestFit="1" customWidth="1"/>
    <col min="1541" max="1542" width="6.85546875" style="88" bestFit="1" customWidth="1"/>
    <col min="1543" max="1543" width="2" style="88" customWidth="1"/>
    <col min="1544" max="1544" width="10.42578125" style="88" customWidth="1"/>
    <col min="1545" max="1545" width="9.5703125" style="88" bestFit="1" customWidth="1"/>
    <col min="1546" max="1549" width="9.42578125" style="88" customWidth="1"/>
    <col min="1550" max="1555" width="9.85546875" style="88" customWidth="1"/>
    <col min="1556" max="1793" width="9.140625" style="88"/>
    <col min="1794" max="1794" width="61.85546875" style="88" customWidth="1"/>
    <col min="1795" max="1795" width="8.42578125" style="88" bestFit="1" customWidth="1"/>
    <col min="1796" max="1796" width="12.140625" style="88" bestFit="1" customWidth="1"/>
    <col min="1797" max="1798" width="6.85546875" style="88" bestFit="1" customWidth="1"/>
    <col min="1799" max="1799" width="2" style="88" customWidth="1"/>
    <col min="1800" max="1800" width="10.42578125" style="88" customWidth="1"/>
    <col min="1801" max="1801" width="9.5703125" style="88" bestFit="1" customWidth="1"/>
    <col min="1802" max="1805" width="9.42578125" style="88" customWidth="1"/>
    <col min="1806" max="1811" width="9.85546875" style="88" customWidth="1"/>
    <col min="1812" max="2049" width="9.140625" style="88"/>
    <col min="2050" max="2050" width="61.85546875" style="88" customWidth="1"/>
    <col min="2051" max="2051" width="8.42578125" style="88" bestFit="1" customWidth="1"/>
    <col min="2052" max="2052" width="12.140625" style="88" bestFit="1" customWidth="1"/>
    <col min="2053" max="2054" width="6.85546875" style="88" bestFit="1" customWidth="1"/>
    <col min="2055" max="2055" width="2" style="88" customWidth="1"/>
    <col min="2056" max="2056" width="10.42578125" style="88" customWidth="1"/>
    <col min="2057" max="2057" width="9.5703125" style="88" bestFit="1" customWidth="1"/>
    <col min="2058" max="2061" width="9.42578125" style="88" customWidth="1"/>
    <col min="2062" max="2067" width="9.85546875" style="88" customWidth="1"/>
    <col min="2068" max="2305" width="9.140625" style="88"/>
    <col min="2306" max="2306" width="61.85546875" style="88" customWidth="1"/>
    <col min="2307" max="2307" width="8.42578125" style="88" bestFit="1" customWidth="1"/>
    <col min="2308" max="2308" width="12.140625" style="88" bestFit="1" customWidth="1"/>
    <col min="2309" max="2310" width="6.85546875" style="88" bestFit="1" customWidth="1"/>
    <col min="2311" max="2311" width="2" style="88" customWidth="1"/>
    <col min="2312" max="2312" width="10.42578125" style="88" customWidth="1"/>
    <col min="2313" max="2313" width="9.5703125" style="88" bestFit="1" customWidth="1"/>
    <col min="2314" max="2317" width="9.42578125" style="88" customWidth="1"/>
    <col min="2318" max="2323" width="9.85546875" style="88" customWidth="1"/>
    <col min="2324" max="2561" width="9.140625" style="88"/>
    <col min="2562" max="2562" width="61.85546875" style="88" customWidth="1"/>
    <col min="2563" max="2563" width="8.42578125" style="88" bestFit="1" customWidth="1"/>
    <col min="2564" max="2564" width="12.140625" style="88" bestFit="1" customWidth="1"/>
    <col min="2565" max="2566" width="6.85546875" style="88" bestFit="1" customWidth="1"/>
    <col min="2567" max="2567" width="2" style="88" customWidth="1"/>
    <col min="2568" max="2568" width="10.42578125" style="88" customWidth="1"/>
    <col min="2569" max="2569" width="9.5703125" style="88" bestFit="1" customWidth="1"/>
    <col min="2570" max="2573" width="9.42578125" style="88" customWidth="1"/>
    <col min="2574" max="2579" width="9.85546875" style="88" customWidth="1"/>
    <col min="2580" max="2817" width="9.140625" style="88"/>
    <col min="2818" max="2818" width="61.85546875" style="88" customWidth="1"/>
    <col min="2819" max="2819" width="8.42578125" style="88" bestFit="1" customWidth="1"/>
    <col min="2820" max="2820" width="12.140625" style="88" bestFit="1" customWidth="1"/>
    <col min="2821" max="2822" width="6.85546875" style="88" bestFit="1" customWidth="1"/>
    <col min="2823" max="2823" width="2" style="88" customWidth="1"/>
    <col min="2824" max="2824" width="10.42578125" style="88" customWidth="1"/>
    <col min="2825" max="2825" width="9.5703125" style="88" bestFit="1" customWidth="1"/>
    <col min="2826" max="2829" width="9.42578125" style="88" customWidth="1"/>
    <col min="2830" max="2835" width="9.85546875" style="88" customWidth="1"/>
    <col min="2836" max="3073" width="9.140625" style="88"/>
    <col min="3074" max="3074" width="61.85546875" style="88" customWidth="1"/>
    <col min="3075" max="3075" width="8.42578125" style="88" bestFit="1" customWidth="1"/>
    <col min="3076" max="3076" width="12.140625" style="88" bestFit="1" customWidth="1"/>
    <col min="3077" max="3078" width="6.85546875" style="88" bestFit="1" customWidth="1"/>
    <col min="3079" max="3079" width="2" style="88" customWidth="1"/>
    <col min="3080" max="3080" width="10.42578125" style="88" customWidth="1"/>
    <col min="3081" max="3081" width="9.5703125" style="88" bestFit="1" customWidth="1"/>
    <col min="3082" max="3085" width="9.42578125" style="88" customWidth="1"/>
    <col min="3086" max="3091" width="9.85546875" style="88" customWidth="1"/>
    <col min="3092" max="3329" width="9.140625" style="88"/>
    <col min="3330" max="3330" width="61.85546875" style="88" customWidth="1"/>
    <col min="3331" max="3331" width="8.42578125" style="88" bestFit="1" customWidth="1"/>
    <col min="3332" max="3332" width="12.140625" style="88" bestFit="1" customWidth="1"/>
    <col min="3333" max="3334" width="6.85546875" style="88" bestFit="1" customWidth="1"/>
    <col min="3335" max="3335" width="2" style="88" customWidth="1"/>
    <col min="3336" max="3336" width="10.42578125" style="88" customWidth="1"/>
    <col min="3337" max="3337" width="9.5703125" style="88" bestFit="1" customWidth="1"/>
    <col min="3338" max="3341" width="9.42578125" style="88" customWidth="1"/>
    <col min="3342" max="3347" width="9.85546875" style="88" customWidth="1"/>
    <col min="3348" max="3585" width="9.140625" style="88"/>
    <col min="3586" max="3586" width="61.85546875" style="88" customWidth="1"/>
    <col min="3587" max="3587" width="8.42578125" style="88" bestFit="1" customWidth="1"/>
    <col min="3588" max="3588" width="12.140625" style="88" bestFit="1" customWidth="1"/>
    <col min="3589" max="3590" width="6.85546875" style="88" bestFit="1" customWidth="1"/>
    <col min="3591" max="3591" width="2" style="88" customWidth="1"/>
    <col min="3592" max="3592" width="10.42578125" style="88" customWidth="1"/>
    <col min="3593" max="3593" width="9.5703125" style="88" bestFit="1" customWidth="1"/>
    <col min="3594" max="3597" width="9.42578125" style="88" customWidth="1"/>
    <col min="3598" max="3603" width="9.85546875" style="88" customWidth="1"/>
    <col min="3604" max="3841" width="9.140625" style="88"/>
    <col min="3842" max="3842" width="61.85546875" style="88" customWidth="1"/>
    <col min="3843" max="3843" width="8.42578125" style="88" bestFit="1" customWidth="1"/>
    <col min="3844" max="3844" width="12.140625" style="88" bestFit="1" customWidth="1"/>
    <col min="3845" max="3846" width="6.85546875" style="88" bestFit="1" customWidth="1"/>
    <col min="3847" max="3847" width="2" style="88" customWidth="1"/>
    <col min="3848" max="3848" width="10.42578125" style="88" customWidth="1"/>
    <col min="3849" max="3849" width="9.5703125" style="88" bestFit="1" customWidth="1"/>
    <col min="3850" max="3853" width="9.42578125" style="88" customWidth="1"/>
    <col min="3854" max="3859" width="9.85546875" style="88" customWidth="1"/>
    <col min="3860" max="4097" width="9.140625" style="88"/>
    <col min="4098" max="4098" width="61.85546875" style="88" customWidth="1"/>
    <col min="4099" max="4099" width="8.42578125" style="88" bestFit="1" customWidth="1"/>
    <col min="4100" max="4100" width="12.140625" style="88" bestFit="1" customWidth="1"/>
    <col min="4101" max="4102" width="6.85546875" style="88" bestFit="1" customWidth="1"/>
    <col min="4103" max="4103" width="2" style="88" customWidth="1"/>
    <col min="4104" max="4104" width="10.42578125" style="88" customWidth="1"/>
    <col min="4105" max="4105" width="9.5703125" style="88" bestFit="1" customWidth="1"/>
    <col min="4106" max="4109" width="9.42578125" style="88" customWidth="1"/>
    <col min="4110" max="4115" width="9.85546875" style="88" customWidth="1"/>
    <col min="4116" max="4353" width="9.140625" style="88"/>
    <col min="4354" max="4354" width="61.85546875" style="88" customWidth="1"/>
    <col min="4355" max="4355" width="8.42578125" style="88" bestFit="1" customWidth="1"/>
    <col min="4356" max="4356" width="12.140625" style="88" bestFit="1" customWidth="1"/>
    <col min="4357" max="4358" width="6.85546875" style="88" bestFit="1" customWidth="1"/>
    <col min="4359" max="4359" width="2" style="88" customWidth="1"/>
    <col min="4360" max="4360" width="10.42578125" style="88" customWidth="1"/>
    <col min="4361" max="4361" width="9.5703125" style="88" bestFit="1" customWidth="1"/>
    <col min="4362" max="4365" width="9.42578125" style="88" customWidth="1"/>
    <col min="4366" max="4371" width="9.85546875" style="88" customWidth="1"/>
    <col min="4372" max="4609" width="9.140625" style="88"/>
    <col min="4610" max="4610" width="61.85546875" style="88" customWidth="1"/>
    <col min="4611" max="4611" width="8.42578125" style="88" bestFit="1" customWidth="1"/>
    <col min="4612" max="4612" width="12.140625" style="88" bestFit="1" customWidth="1"/>
    <col min="4613" max="4614" width="6.85546875" style="88" bestFit="1" customWidth="1"/>
    <col min="4615" max="4615" width="2" style="88" customWidth="1"/>
    <col min="4616" max="4616" width="10.42578125" style="88" customWidth="1"/>
    <col min="4617" max="4617" width="9.5703125" style="88" bestFit="1" customWidth="1"/>
    <col min="4618" max="4621" width="9.42578125" style="88" customWidth="1"/>
    <col min="4622" max="4627" width="9.85546875" style="88" customWidth="1"/>
    <col min="4628" max="4865" width="9.140625" style="88"/>
    <col min="4866" max="4866" width="61.85546875" style="88" customWidth="1"/>
    <col min="4867" max="4867" width="8.42578125" style="88" bestFit="1" customWidth="1"/>
    <col min="4868" max="4868" width="12.140625" style="88" bestFit="1" customWidth="1"/>
    <col min="4869" max="4870" width="6.85546875" style="88" bestFit="1" customWidth="1"/>
    <col min="4871" max="4871" width="2" style="88" customWidth="1"/>
    <col min="4872" max="4872" width="10.42578125" style="88" customWidth="1"/>
    <col min="4873" max="4873" width="9.5703125" style="88" bestFit="1" customWidth="1"/>
    <col min="4874" max="4877" width="9.42578125" style="88" customWidth="1"/>
    <col min="4878" max="4883" width="9.85546875" style="88" customWidth="1"/>
    <col min="4884" max="5121" width="9.140625" style="88"/>
    <col min="5122" max="5122" width="61.85546875" style="88" customWidth="1"/>
    <col min="5123" max="5123" width="8.42578125" style="88" bestFit="1" customWidth="1"/>
    <col min="5124" max="5124" width="12.140625" style="88" bestFit="1" customWidth="1"/>
    <col min="5125" max="5126" width="6.85546875" style="88" bestFit="1" customWidth="1"/>
    <col min="5127" max="5127" width="2" style="88" customWidth="1"/>
    <col min="5128" max="5128" width="10.42578125" style="88" customWidth="1"/>
    <col min="5129" max="5129" width="9.5703125" style="88" bestFit="1" customWidth="1"/>
    <col min="5130" max="5133" width="9.42578125" style="88" customWidth="1"/>
    <col min="5134" max="5139" width="9.85546875" style="88" customWidth="1"/>
    <col min="5140" max="5377" width="9.140625" style="88"/>
    <col min="5378" max="5378" width="61.85546875" style="88" customWidth="1"/>
    <col min="5379" max="5379" width="8.42578125" style="88" bestFit="1" customWidth="1"/>
    <col min="5380" max="5380" width="12.140625" style="88" bestFit="1" customWidth="1"/>
    <col min="5381" max="5382" width="6.85546875" style="88" bestFit="1" customWidth="1"/>
    <col min="5383" max="5383" width="2" style="88" customWidth="1"/>
    <col min="5384" max="5384" width="10.42578125" style="88" customWidth="1"/>
    <col min="5385" max="5385" width="9.5703125" style="88" bestFit="1" customWidth="1"/>
    <col min="5386" max="5389" width="9.42578125" style="88" customWidth="1"/>
    <col min="5390" max="5395" width="9.85546875" style="88" customWidth="1"/>
    <col min="5396" max="5633" width="9.140625" style="88"/>
    <col min="5634" max="5634" width="61.85546875" style="88" customWidth="1"/>
    <col min="5635" max="5635" width="8.42578125" style="88" bestFit="1" customWidth="1"/>
    <col min="5636" max="5636" width="12.140625" style="88" bestFit="1" customWidth="1"/>
    <col min="5637" max="5638" width="6.85546875" style="88" bestFit="1" customWidth="1"/>
    <col min="5639" max="5639" width="2" style="88" customWidth="1"/>
    <col min="5640" max="5640" width="10.42578125" style="88" customWidth="1"/>
    <col min="5641" max="5641" width="9.5703125" style="88" bestFit="1" customWidth="1"/>
    <col min="5642" max="5645" width="9.42578125" style="88" customWidth="1"/>
    <col min="5646" max="5651" width="9.85546875" style="88" customWidth="1"/>
    <col min="5652" max="5889" width="9.140625" style="88"/>
    <col min="5890" max="5890" width="61.85546875" style="88" customWidth="1"/>
    <col min="5891" max="5891" width="8.42578125" style="88" bestFit="1" customWidth="1"/>
    <col min="5892" max="5892" width="12.140625" style="88" bestFit="1" customWidth="1"/>
    <col min="5893" max="5894" width="6.85546875" style="88" bestFit="1" customWidth="1"/>
    <col min="5895" max="5895" width="2" style="88" customWidth="1"/>
    <col min="5896" max="5896" width="10.42578125" style="88" customWidth="1"/>
    <col min="5897" max="5897" width="9.5703125" style="88" bestFit="1" customWidth="1"/>
    <col min="5898" max="5901" width="9.42578125" style="88" customWidth="1"/>
    <col min="5902" max="5907" width="9.85546875" style="88" customWidth="1"/>
    <col min="5908" max="6145" width="9.140625" style="88"/>
    <col min="6146" max="6146" width="61.85546875" style="88" customWidth="1"/>
    <col min="6147" max="6147" width="8.42578125" style="88" bestFit="1" customWidth="1"/>
    <col min="6148" max="6148" width="12.140625" style="88" bestFit="1" customWidth="1"/>
    <col min="6149" max="6150" width="6.85546875" style="88" bestFit="1" customWidth="1"/>
    <col min="6151" max="6151" width="2" style="88" customWidth="1"/>
    <col min="6152" max="6152" width="10.42578125" style="88" customWidth="1"/>
    <col min="6153" max="6153" width="9.5703125" style="88" bestFit="1" customWidth="1"/>
    <col min="6154" max="6157" width="9.42578125" style="88" customWidth="1"/>
    <col min="6158" max="6163" width="9.85546875" style="88" customWidth="1"/>
    <col min="6164" max="6401" width="9.140625" style="88"/>
    <col min="6402" max="6402" width="61.85546875" style="88" customWidth="1"/>
    <col min="6403" max="6403" width="8.42578125" style="88" bestFit="1" customWidth="1"/>
    <col min="6404" max="6404" width="12.140625" style="88" bestFit="1" customWidth="1"/>
    <col min="6405" max="6406" width="6.85546875" style="88" bestFit="1" customWidth="1"/>
    <col min="6407" max="6407" width="2" style="88" customWidth="1"/>
    <col min="6408" max="6408" width="10.42578125" style="88" customWidth="1"/>
    <col min="6409" max="6409" width="9.5703125" style="88" bestFit="1" customWidth="1"/>
    <col min="6410" max="6413" width="9.42578125" style="88" customWidth="1"/>
    <col min="6414" max="6419" width="9.85546875" style="88" customWidth="1"/>
    <col min="6420" max="6657" width="9.140625" style="88"/>
    <col min="6658" max="6658" width="61.85546875" style="88" customWidth="1"/>
    <col min="6659" max="6659" width="8.42578125" style="88" bestFit="1" customWidth="1"/>
    <col min="6660" max="6660" width="12.140625" style="88" bestFit="1" customWidth="1"/>
    <col min="6661" max="6662" width="6.85546875" style="88" bestFit="1" customWidth="1"/>
    <col min="6663" max="6663" width="2" style="88" customWidth="1"/>
    <col min="6664" max="6664" width="10.42578125" style="88" customWidth="1"/>
    <col min="6665" max="6665" width="9.5703125" style="88" bestFit="1" customWidth="1"/>
    <col min="6666" max="6669" width="9.42578125" style="88" customWidth="1"/>
    <col min="6670" max="6675" width="9.85546875" style="88" customWidth="1"/>
    <col min="6676" max="6913" width="9.140625" style="88"/>
    <col min="6914" max="6914" width="61.85546875" style="88" customWidth="1"/>
    <col min="6915" max="6915" width="8.42578125" style="88" bestFit="1" customWidth="1"/>
    <col min="6916" max="6916" width="12.140625" style="88" bestFit="1" customWidth="1"/>
    <col min="6917" max="6918" width="6.85546875" style="88" bestFit="1" customWidth="1"/>
    <col min="6919" max="6919" width="2" style="88" customWidth="1"/>
    <col min="6920" max="6920" width="10.42578125" style="88" customWidth="1"/>
    <col min="6921" max="6921" width="9.5703125" style="88" bestFit="1" customWidth="1"/>
    <col min="6922" max="6925" width="9.42578125" style="88" customWidth="1"/>
    <col min="6926" max="6931" width="9.85546875" style="88" customWidth="1"/>
    <col min="6932" max="7169" width="9.140625" style="88"/>
    <col min="7170" max="7170" width="61.85546875" style="88" customWidth="1"/>
    <col min="7171" max="7171" width="8.42578125" style="88" bestFit="1" customWidth="1"/>
    <col min="7172" max="7172" width="12.140625" style="88" bestFit="1" customWidth="1"/>
    <col min="7173" max="7174" width="6.85546875" style="88" bestFit="1" customWidth="1"/>
    <col min="7175" max="7175" width="2" style="88" customWidth="1"/>
    <col min="7176" max="7176" width="10.42578125" style="88" customWidth="1"/>
    <col min="7177" max="7177" width="9.5703125" style="88" bestFit="1" customWidth="1"/>
    <col min="7178" max="7181" width="9.42578125" style="88" customWidth="1"/>
    <col min="7182" max="7187" width="9.85546875" style="88" customWidth="1"/>
    <col min="7188" max="7425" width="9.140625" style="88"/>
    <col min="7426" max="7426" width="61.85546875" style="88" customWidth="1"/>
    <col min="7427" max="7427" width="8.42578125" style="88" bestFit="1" customWidth="1"/>
    <col min="7428" max="7428" width="12.140625" style="88" bestFit="1" customWidth="1"/>
    <col min="7429" max="7430" width="6.85546875" style="88" bestFit="1" customWidth="1"/>
    <col min="7431" max="7431" width="2" style="88" customWidth="1"/>
    <col min="7432" max="7432" width="10.42578125" style="88" customWidth="1"/>
    <col min="7433" max="7433" width="9.5703125" style="88" bestFit="1" customWidth="1"/>
    <col min="7434" max="7437" width="9.42578125" style="88" customWidth="1"/>
    <col min="7438" max="7443" width="9.85546875" style="88" customWidth="1"/>
    <col min="7444" max="7681" width="9.140625" style="88"/>
    <col min="7682" max="7682" width="61.85546875" style="88" customWidth="1"/>
    <col min="7683" max="7683" width="8.42578125" style="88" bestFit="1" customWidth="1"/>
    <col min="7684" max="7684" width="12.140625" style="88" bestFit="1" customWidth="1"/>
    <col min="7685" max="7686" width="6.85546875" style="88" bestFit="1" customWidth="1"/>
    <col min="7687" max="7687" width="2" style="88" customWidth="1"/>
    <col min="7688" max="7688" width="10.42578125" style="88" customWidth="1"/>
    <col min="7689" max="7689" width="9.5703125" style="88" bestFit="1" customWidth="1"/>
    <col min="7690" max="7693" width="9.42578125" style="88" customWidth="1"/>
    <col min="7694" max="7699" width="9.85546875" style="88" customWidth="1"/>
    <col min="7700" max="7937" width="9.140625" style="88"/>
    <col min="7938" max="7938" width="61.85546875" style="88" customWidth="1"/>
    <col min="7939" max="7939" width="8.42578125" style="88" bestFit="1" customWidth="1"/>
    <col min="7940" max="7940" width="12.140625" style="88" bestFit="1" customWidth="1"/>
    <col min="7941" max="7942" width="6.85546875" style="88" bestFit="1" customWidth="1"/>
    <col min="7943" max="7943" width="2" style="88" customWidth="1"/>
    <col min="7944" max="7944" width="10.42578125" style="88" customWidth="1"/>
    <col min="7945" max="7945" width="9.5703125" style="88" bestFit="1" customWidth="1"/>
    <col min="7946" max="7949" width="9.42578125" style="88" customWidth="1"/>
    <col min="7950" max="7955" width="9.85546875" style="88" customWidth="1"/>
    <col min="7956" max="8193" width="9.140625" style="88"/>
    <col min="8194" max="8194" width="61.85546875" style="88" customWidth="1"/>
    <col min="8195" max="8195" width="8.42578125" style="88" bestFit="1" customWidth="1"/>
    <col min="8196" max="8196" width="12.140625" style="88" bestFit="1" customWidth="1"/>
    <col min="8197" max="8198" width="6.85546875" style="88" bestFit="1" customWidth="1"/>
    <col min="8199" max="8199" width="2" style="88" customWidth="1"/>
    <col min="8200" max="8200" width="10.42578125" style="88" customWidth="1"/>
    <col min="8201" max="8201" width="9.5703125" style="88" bestFit="1" customWidth="1"/>
    <col min="8202" max="8205" width="9.42578125" style="88" customWidth="1"/>
    <col min="8206" max="8211" width="9.85546875" style="88" customWidth="1"/>
    <col min="8212" max="8449" width="9.140625" style="88"/>
    <col min="8450" max="8450" width="61.85546875" style="88" customWidth="1"/>
    <col min="8451" max="8451" width="8.42578125" style="88" bestFit="1" customWidth="1"/>
    <col min="8452" max="8452" width="12.140625" style="88" bestFit="1" customWidth="1"/>
    <col min="8453" max="8454" width="6.85546875" style="88" bestFit="1" customWidth="1"/>
    <col min="8455" max="8455" width="2" style="88" customWidth="1"/>
    <col min="8456" max="8456" width="10.42578125" style="88" customWidth="1"/>
    <col min="8457" max="8457" width="9.5703125" style="88" bestFit="1" customWidth="1"/>
    <col min="8458" max="8461" width="9.42578125" style="88" customWidth="1"/>
    <col min="8462" max="8467" width="9.85546875" style="88" customWidth="1"/>
    <col min="8468" max="8705" width="9.140625" style="88"/>
    <col min="8706" max="8706" width="61.85546875" style="88" customWidth="1"/>
    <col min="8707" max="8707" width="8.42578125" style="88" bestFit="1" customWidth="1"/>
    <col min="8708" max="8708" width="12.140625" style="88" bestFit="1" customWidth="1"/>
    <col min="8709" max="8710" width="6.85546875" style="88" bestFit="1" customWidth="1"/>
    <col min="8711" max="8711" width="2" style="88" customWidth="1"/>
    <col min="8712" max="8712" width="10.42578125" style="88" customWidth="1"/>
    <col min="8713" max="8713" width="9.5703125" style="88" bestFit="1" customWidth="1"/>
    <col min="8714" max="8717" width="9.42578125" style="88" customWidth="1"/>
    <col min="8718" max="8723" width="9.85546875" style="88" customWidth="1"/>
    <col min="8724" max="8961" width="9.140625" style="88"/>
    <col min="8962" max="8962" width="61.85546875" style="88" customWidth="1"/>
    <col min="8963" max="8963" width="8.42578125" style="88" bestFit="1" customWidth="1"/>
    <col min="8964" max="8964" width="12.140625" style="88" bestFit="1" customWidth="1"/>
    <col min="8965" max="8966" width="6.85546875" style="88" bestFit="1" customWidth="1"/>
    <col min="8967" max="8967" width="2" style="88" customWidth="1"/>
    <col min="8968" max="8968" width="10.42578125" style="88" customWidth="1"/>
    <col min="8969" max="8969" width="9.5703125" style="88" bestFit="1" customWidth="1"/>
    <col min="8970" max="8973" width="9.42578125" style="88" customWidth="1"/>
    <col min="8974" max="8979" width="9.85546875" style="88" customWidth="1"/>
    <col min="8980" max="9217" width="9.140625" style="88"/>
    <col min="9218" max="9218" width="61.85546875" style="88" customWidth="1"/>
    <col min="9219" max="9219" width="8.42578125" style="88" bestFit="1" customWidth="1"/>
    <col min="9220" max="9220" width="12.140625" style="88" bestFit="1" customWidth="1"/>
    <col min="9221" max="9222" width="6.85546875" style="88" bestFit="1" customWidth="1"/>
    <col min="9223" max="9223" width="2" style="88" customWidth="1"/>
    <col min="9224" max="9224" width="10.42578125" style="88" customWidth="1"/>
    <col min="9225" max="9225" width="9.5703125" style="88" bestFit="1" customWidth="1"/>
    <col min="9226" max="9229" width="9.42578125" style="88" customWidth="1"/>
    <col min="9230" max="9235" width="9.85546875" style="88" customWidth="1"/>
    <col min="9236" max="9473" width="9.140625" style="88"/>
    <col min="9474" max="9474" width="61.85546875" style="88" customWidth="1"/>
    <col min="9475" max="9475" width="8.42578125" style="88" bestFit="1" customWidth="1"/>
    <col min="9476" max="9476" width="12.140625" style="88" bestFit="1" customWidth="1"/>
    <col min="9477" max="9478" width="6.85546875" style="88" bestFit="1" customWidth="1"/>
    <col min="9479" max="9479" width="2" style="88" customWidth="1"/>
    <col min="9480" max="9480" width="10.42578125" style="88" customWidth="1"/>
    <col min="9481" max="9481" width="9.5703125" style="88" bestFit="1" customWidth="1"/>
    <col min="9482" max="9485" width="9.42578125" style="88" customWidth="1"/>
    <col min="9486" max="9491" width="9.85546875" style="88" customWidth="1"/>
    <col min="9492" max="9729" width="9.140625" style="88"/>
    <col min="9730" max="9730" width="61.85546875" style="88" customWidth="1"/>
    <col min="9731" max="9731" width="8.42578125" style="88" bestFit="1" customWidth="1"/>
    <col min="9732" max="9732" width="12.140625" style="88" bestFit="1" customWidth="1"/>
    <col min="9733" max="9734" width="6.85546875" style="88" bestFit="1" customWidth="1"/>
    <col min="9735" max="9735" width="2" style="88" customWidth="1"/>
    <col min="9736" max="9736" width="10.42578125" style="88" customWidth="1"/>
    <col min="9737" max="9737" width="9.5703125" style="88" bestFit="1" customWidth="1"/>
    <col min="9738" max="9741" width="9.42578125" style="88" customWidth="1"/>
    <col min="9742" max="9747" width="9.85546875" style="88" customWidth="1"/>
    <col min="9748" max="9985" width="9.140625" style="88"/>
    <col min="9986" max="9986" width="61.85546875" style="88" customWidth="1"/>
    <col min="9987" max="9987" width="8.42578125" style="88" bestFit="1" customWidth="1"/>
    <col min="9988" max="9988" width="12.140625" style="88" bestFit="1" customWidth="1"/>
    <col min="9989" max="9990" width="6.85546875" style="88" bestFit="1" customWidth="1"/>
    <col min="9991" max="9991" width="2" style="88" customWidth="1"/>
    <col min="9992" max="9992" width="10.42578125" style="88" customWidth="1"/>
    <col min="9993" max="9993" width="9.5703125" style="88" bestFit="1" customWidth="1"/>
    <col min="9994" max="9997" width="9.42578125" style="88" customWidth="1"/>
    <col min="9998" max="10003" width="9.85546875" style="88" customWidth="1"/>
    <col min="10004" max="10241" width="9.140625" style="88"/>
    <col min="10242" max="10242" width="61.85546875" style="88" customWidth="1"/>
    <col min="10243" max="10243" width="8.42578125" style="88" bestFit="1" customWidth="1"/>
    <col min="10244" max="10244" width="12.140625" style="88" bestFit="1" customWidth="1"/>
    <col min="10245" max="10246" width="6.85546875" style="88" bestFit="1" customWidth="1"/>
    <col min="10247" max="10247" width="2" style="88" customWidth="1"/>
    <col min="10248" max="10248" width="10.42578125" style="88" customWidth="1"/>
    <col min="10249" max="10249" width="9.5703125" style="88" bestFit="1" customWidth="1"/>
    <col min="10250" max="10253" width="9.42578125" style="88" customWidth="1"/>
    <col min="10254" max="10259" width="9.85546875" style="88" customWidth="1"/>
    <col min="10260" max="10497" width="9.140625" style="88"/>
    <col min="10498" max="10498" width="61.85546875" style="88" customWidth="1"/>
    <col min="10499" max="10499" width="8.42578125" style="88" bestFit="1" customWidth="1"/>
    <col min="10500" max="10500" width="12.140625" style="88" bestFit="1" customWidth="1"/>
    <col min="10501" max="10502" width="6.85546875" style="88" bestFit="1" customWidth="1"/>
    <col min="10503" max="10503" width="2" style="88" customWidth="1"/>
    <col min="10504" max="10504" width="10.42578125" style="88" customWidth="1"/>
    <col min="10505" max="10505" width="9.5703125" style="88" bestFit="1" customWidth="1"/>
    <col min="10506" max="10509" width="9.42578125" style="88" customWidth="1"/>
    <col min="10510" max="10515" width="9.85546875" style="88" customWidth="1"/>
    <col min="10516" max="10753" width="9.140625" style="88"/>
    <col min="10754" max="10754" width="61.85546875" style="88" customWidth="1"/>
    <col min="10755" max="10755" width="8.42578125" style="88" bestFit="1" customWidth="1"/>
    <col min="10756" max="10756" width="12.140625" style="88" bestFit="1" customWidth="1"/>
    <col min="10757" max="10758" width="6.85546875" style="88" bestFit="1" customWidth="1"/>
    <col min="10759" max="10759" width="2" style="88" customWidth="1"/>
    <col min="10760" max="10760" width="10.42578125" style="88" customWidth="1"/>
    <col min="10761" max="10761" width="9.5703125" style="88" bestFit="1" customWidth="1"/>
    <col min="10762" max="10765" width="9.42578125" style="88" customWidth="1"/>
    <col min="10766" max="10771" width="9.85546875" style="88" customWidth="1"/>
    <col min="10772" max="11009" width="9.140625" style="88"/>
    <col min="11010" max="11010" width="61.85546875" style="88" customWidth="1"/>
    <col min="11011" max="11011" width="8.42578125" style="88" bestFit="1" customWidth="1"/>
    <col min="11012" max="11012" width="12.140625" style="88" bestFit="1" customWidth="1"/>
    <col min="11013" max="11014" width="6.85546875" style="88" bestFit="1" customWidth="1"/>
    <col min="11015" max="11015" width="2" style="88" customWidth="1"/>
    <col min="11016" max="11016" width="10.42578125" style="88" customWidth="1"/>
    <col min="11017" max="11017" width="9.5703125" style="88" bestFit="1" customWidth="1"/>
    <col min="11018" max="11021" width="9.42578125" style="88" customWidth="1"/>
    <col min="11022" max="11027" width="9.85546875" style="88" customWidth="1"/>
    <col min="11028" max="11265" width="9.140625" style="88"/>
    <col min="11266" max="11266" width="61.85546875" style="88" customWidth="1"/>
    <col min="11267" max="11267" width="8.42578125" style="88" bestFit="1" customWidth="1"/>
    <col min="11268" max="11268" width="12.140625" style="88" bestFit="1" customWidth="1"/>
    <col min="11269" max="11270" width="6.85546875" style="88" bestFit="1" customWidth="1"/>
    <col min="11271" max="11271" width="2" style="88" customWidth="1"/>
    <col min="11272" max="11272" width="10.42578125" style="88" customWidth="1"/>
    <col min="11273" max="11273" width="9.5703125" style="88" bestFit="1" customWidth="1"/>
    <col min="11274" max="11277" width="9.42578125" style="88" customWidth="1"/>
    <col min="11278" max="11283" width="9.85546875" style="88" customWidth="1"/>
    <col min="11284" max="11521" width="9.140625" style="88"/>
    <col min="11522" max="11522" width="61.85546875" style="88" customWidth="1"/>
    <col min="11523" max="11523" width="8.42578125" style="88" bestFit="1" customWidth="1"/>
    <col min="11524" max="11524" width="12.140625" style="88" bestFit="1" customWidth="1"/>
    <col min="11525" max="11526" width="6.85546875" style="88" bestFit="1" customWidth="1"/>
    <col min="11527" max="11527" width="2" style="88" customWidth="1"/>
    <col min="11528" max="11528" width="10.42578125" style="88" customWidth="1"/>
    <col min="11529" max="11529" width="9.5703125" style="88" bestFit="1" customWidth="1"/>
    <col min="11530" max="11533" width="9.42578125" style="88" customWidth="1"/>
    <col min="11534" max="11539" width="9.85546875" style="88" customWidth="1"/>
    <col min="11540" max="11777" width="9.140625" style="88"/>
    <col min="11778" max="11778" width="61.85546875" style="88" customWidth="1"/>
    <col min="11779" max="11779" width="8.42578125" style="88" bestFit="1" customWidth="1"/>
    <col min="11780" max="11780" width="12.140625" style="88" bestFit="1" customWidth="1"/>
    <col min="11781" max="11782" width="6.85546875" style="88" bestFit="1" customWidth="1"/>
    <col min="11783" max="11783" width="2" style="88" customWidth="1"/>
    <col min="11784" max="11784" width="10.42578125" style="88" customWidth="1"/>
    <col min="11785" max="11785" width="9.5703125" style="88" bestFit="1" customWidth="1"/>
    <col min="11786" max="11789" width="9.42578125" style="88" customWidth="1"/>
    <col min="11790" max="11795" width="9.85546875" style="88" customWidth="1"/>
    <col min="11796" max="12033" width="9.140625" style="88"/>
    <col min="12034" max="12034" width="61.85546875" style="88" customWidth="1"/>
    <col min="12035" max="12035" width="8.42578125" style="88" bestFit="1" customWidth="1"/>
    <col min="12036" max="12036" width="12.140625" style="88" bestFit="1" customWidth="1"/>
    <col min="12037" max="12038" width="6.85546875" style="88" bestFit="1" customWidth="1"/>
    <col min="12039" max="12039" width="2" style="88" customWidth="1"/>
    <col min="12040" max="12040" width="10.42578125" style="88" customWidth="1"/>
    <col min="12041" max="12041" width="9.5703125" style="88" bestFit="1" customWidth="1"/>
    <col min="12042" max="12045" width="9.42578125" style="88" customWidth="1"/>
    <col min="12046" max="12051" width="9.85546875" style="88" customWidth="1"/>
    <col min="12052" max="12289" width="9.140625" style="88"/>
    <col min="12290" max="12290" width="61.85546875" style="88" customWidth="1"/>
    <col min="12291" max="12291" width="8.42578125" style="88" bestFit="1" customWidth="1"/>
    <col min="12292" max="12292" width="12.140625" style="88" bestFit="1" customWidth="1"/>
    <col min="12293" max="12294" width="6.85546875" style="88" bestFit="1" customWidth="1"/>
    <col min="12295" max="12295" width="2" style="88" customWidth="1"/>
    <col min="12296" max="12296" width="10.42578125" style="88" customWidth="1"/>
    <col min="12297" max="12297" width="9.5703125" style="88" bestFit="1" customWidth="1"/>
    <col min="12298" max="12301" width="9.42578125" style="88" customWidth="1"/>
    <col min="12302" max="12307" width="9.85546875" style="88" customWidth="1"/>
    <col min="12308" max="12545" width="9.140625" style="88"/>
    <col min="12546" max="12546" width="61.85546875" style="88" customWidth="1"/>
    <col min="12547" max="12547" width="8.42578125" style="88" bestFit="1" customWidth="1"/>
    <col min="12548" max="12548" width="12.140625" style="88" bestFit="1" customWidth="1"/>
    <col min="12549" max="12550" width="6.85546875" style="88" bestFit="1" customWidth="1"/>
    <col min="12551" max="12551" width="2" style="88" customWidth="1"/>
    <col min="12552" max="12552" width="10.42578125" style="88" customWidth="1"/>
    <col min="12553" max="12553" width="9.5703125" style="88" bestFit="1" customWidth="1"/>
    <col min="12554" max="12557" width="9.42578125" style="88" customWidth="1"/>
    <col min="12558" max="12563" width="9.85546875" style="88" customWidth="1"/>
    <col min="12564" max="12801" width="9.140625" style="88"/>
    <col min="12802" max="12802" width="61.85546875" style="88" customWidth="1"/>
    <col min="12803" max="12803" width="8.42578125" style="88" bestFit="1" customWidth="1"/>
    <col min="12804" max="12804" width="12.140625" style="88" bestFit="1" customWidth="1"/>
    <col min="12805" max="12806" width="6.85546875" style="88" bestFit="1" customWidth="1"/>
    <col min="12807" max="12807" width="2" style="88" customWidth="1"/>
    <col min="12808" max="12808" width="10.42578125" style="88" customWidth="1"/>
    <col min="12809" max="12809" width="9.5703125" style="88" bestFit="1" customWidth="1"/>
    <col min="12810" max="12813" width="9.42578125" style="88" customWidth="1"/>
    <col min="12814" max="12819" width="9.85546875" style="88" customWidth="1"/>
    <col min="12820" max="13057" width="9.140625" style="88"/>
    <col min="13058" max="13058" width="61.85546875" style="88" customWidth="1"/>
    <col min="13059" max="13059" width="8.42578125" style="88" bestFit="1" customWidth="1"/>
    <col min="13060" max="13060" width="12.140625" style="88" bestFit="1" customWidth="1"/>
    <col min="13061" max="13062" width="6.85546875" style="88" bestFit="1" customWidth="1"/>
    <col min="13063" max="13063" width="2" style="88" customWidth="1"/>
    <col min="13064" max="13064" width="10.42578125" style="88" customWidth="1"/>
    <col min="13065" max="13065" width="9.5703125" style="88" bestFit="1" customWidth="1"/>
    <col min="13066" max="13069" width="9.42578125" style="88" customWidth="1"/>
    <col min="13070" max="13075" width="9.85546875" style="88" customWidth="1"/>
    <col min="13076" max="13313" width="9.140625" style="88"/>
    <col min="13314" max="13314" width="61.85546875" style="88" customWidth="1"/>
    <col min="13315" max="13315" width="8.42578125" style="88" bestFit="1" customWidth="1"/>
    <col min="13316" max="13316" width="12.140625" style="88" bestFit="1" customWidth="1"/>
    <col min="13317" max="13318" width="6.85546875" style="88" bestFit="1" customWidth="1"/>
    <col min="13319" max="13319" width="2" style="88" customWidth="1"/>
    <col min="13320" max="13320" width="10.42578125" style="88" customWidth="1"/>
    <col min="13321" max="13321" width="9.5703125" style="88" bestFit="1" customWidth="1"/>
    <col min="13322" max="13325" width="9.42578125" style="88" customWidth="1"/>
    <col min="13326" max="13331" width="9.85546875" style="88" customWidth="1"/>
    <col min="13332" max="13569" width="9.140625" style="88"/>
    <col min="13570" max="13570" width="61.85546875" style="88" customWidth="1"/>
    <col min="13571" max="13571" width="8.42578125" style="88" bestFit="1" customWidth="1"/>
    <col min="13572" max="13572" width="12.140625" style="88" bestFit="1" customWidth="1"/>
    <col min="13573" max="13574" width="6.85546875" style="88" bestFit="1" customWidth="1"/>
    <col min="13575" max="13575" width="2" style="88" customWidth="1"/>
    <col min="13576" max="13576" width="10.42578125" style="88" customWidth="1"/>
    <col min="13577" max="13577" width="9.5703125" style="88" bestFit="1" customWidth="1"/>
    <col min="13578" max="13581" width="9.42578125" style="88" customWidth="1"/>
    <col min="13582" max="13587" width="9.85546875" style="88" customWidth="1"/>
    <col min="13588" max="13825" width="9.140625" style="88"/>
    <col min="13826" max="13826" width="61.85546875" style="88" customWidth="1"/>
    <col min="13827" max="13827" width="8.42578125" style="88" bestFit="1" customWidth="1"/>
    <col min="13828" max="13828" width="12.140625" style="88" bestFit="1" customWidth="1"/>
    <col min="13829" max="13830" width="6.85546875" style="88" bestFit="1" customWidth="1"/>
    <col min="13831" max="13831" width="2" style="88" customWidth="1"/>
    <col min="13832" max="13832" width="10.42578125" style="88" customWidth="1"/>
    <col min="13833" max="13833" width="9.5703125" style="88" bestFit="1" customWidth="1"/>
    <col min="13834" max="13837" width="9.42578125" style="88" customWidth="1"/>
    <col min="13838" max="13843" width="9.85546875" style="88" customWidth="1"/>
    <col min="13844" max="14081" width="9.140625" style="88"/>
    <col min="14082" max="14082" width="61.85546875" style="88" customWidth="1"/>
    <col min="14083" max="14083" width="8.42578125" style="88" bestFit="1" customWidth="1"/>
    <col min="14084" max="14084" width="12.140625" style="88" bestFit="1" customWidth="1"/>
    <col min="14085" max="14086" width="6.85546875" style="88" bestFit="1" customWidth="1"/>
    <col min="14087" max="14087" width="2" style="88" customWidth="1"/>
    <col min="14088" max="14088" width="10.42578125" style="88" customWidth="1"/>
    <col min="14089" max="14089" width="9.5703125" style="88" bestFit="1" customWidth="1"/>
    <col min="14090" max="14093" width="9.42578125" style="88" customWidth="1"/>
    <col min="14094" max="14099" width="9.85546875" style="88" customWidth="1"/>
    <col min="14100" max="14337" width="9.140625" style="88"/>
    <col min="14338" max="14338" width="61.85546875" style="88" customWidth="1"/>
    <col min="14339" max="14339" width="8.42578125" style="88" bestFit="1" customWidth="1"/>
    <col min="14340" max="14340" width="12.140625" style="88" bestFit="1" customWidth="1"/>
    <col min="14341" max="14342" width="6.85546875" style="88" bestFit="1" customWidth="1"/>
    <col min="14343" max="14343" width="2" style="88" customWidth="1"/>
    <col min="14344" max="14344" width="10.42578125" style="88" customWidth="1"/>
    <col min="14345" max="14345" width="9.5703125" style="88" bestFit="1" customWidth="1"/>
    <col min="14346" max="14349" width="9.42578125" style="88" customWidth="1"/>
    <col min="14350" max="14355" width="9.85546875" style="88" customWidth="1"/>
    <col min="14356" max="14593" width="9.140625" style="88"/>
    <col min="14594" max="14594" width="61.85546875" style="88" customWidth="1"/>
    <col min="14595" max="14595" width="8.42578125" style="88" bestFit="1" customWidth="1"/>
    <col min="14596" max="14596" width="12.140625" style="88" bestFit="1" customWidth="1"/>
    <col min="14597" max="14598" width="6.85546875" style="88" bestFit="1" customWidth="1"/>
    <col min="14599" max="14599" width="2" style="88" customWidth="1"/>
    <col min="14600" max="14600" width="10.42578125" style="88" customWidth="1"/>
    <col min="14601" max="14601" width="9.5703125" style="88" bestFit="1" customWidth="1"/>
    <col min="14602" max="14605" width="9.42578125" style="88" customWidth="1"/>
    <col min="14606" max="14611" width="9.85546875" style="88" customWidth="1"/>
    <col min="14612" max="14849" width="9.140625" style="88"/>
    <col min="14850" max="14850" width="61.85546875" style="88" customWidth="1"/>
    <col min="14851" max="14851" width="8.42578125" style="88" bestFit="1" customWidth="1"/>
    <col min="14852" max="14852" width="12.140625" style="88" bestFit="1" customWidth="1"/>
    <col min="14853" max="14854" width="6.85546875" style="88" bestFit="1" customWidth="1"/>
    <col min="14855" max="14855" width="2" style="88" customWidth="1"/>
    <col min="14856" max="14856" width="10.42578125" style="88" customWidth="1"/>
    <col min="14857" max="14857" width="9.5703125" style="88" bestFit="1" customWidth="1"/>
    <col min="14858" max="14861" width="9.42578125" style="88" customWidth="1"/>
    <col min="14862" max="14867" width="9.85546875" style="88" customWidth="1"/>
    <col min="14868" max="15105" width="9.140625" style="88"/>
    <col min="15106" max="15106" width="61.85546875" style="88" customWidth="1"/>
    <col min="15107" max="15107" width="8.42578125" style="88" bestFit="1" customWidth="1"/>
    <col min="15108" max="15108" width="12.140625" style="88" bestFit="1" customWidth="1"/>
    <col min="15109" max="15110" width="6.85546875" style="88" bestFit="1" customWidth="1"/>
    <col min="15111" max="15111" width="2" style="88" customWidth="1"/>
    <col min="15112" max="15112" width="10.42578125" style="88" customWidth="1"/>
    <col min="15113" max="15113" width="9.5703125" style="88" bestFit="1" customWidth="1"/>
    <col min="15114" max="15117" width="9.42578125" style="88" customWidth="1"/>
    <col min="15118" max="15123" width="9.85546875" style="88" customWidth="1"/>
    <col min="15124" max="15361" width="9.140625" style="88"/>
    <col min="15362" max="15362" width="61.85546875" style="88" customWidth="1"/>
    <col min="15363" max="15363" width="8.42578125" style="88" bestFit="1" customWidth="1"/>
    <col min="15364" max="15364" width="12.140625" style="88" bestFit="1" customWidth="1"/>
    <col min="15365" max="15366" width="6.85546875" style="88" bestFit="1" customWidth="1"/>
    <col min="15367" max="15367" width="2" style="88" customWidth="1"/>
    <col min="15368" max="15368" width="10.42578125" style="88" customWidth="1"/>
    <col min="15369" max="15369" width="9.5703125" style="88" bestFit="1" customWidth="1"/>
    <col min="15370" max="15373" width="9.42578125" style="88" customWidth="1"/>
    <col min="15374" max="15379" width="9.85546875" style="88" customWidth="1"/>
    <col min="15380" max="15617" width="9.140625" style="88"/>
    <col min="15618" max="15618" width="61.85546875" style="88" customWidth="1"/>
    <col min="15619" max="15619" width="8.42578125" style="88" bestFit="1" customWidth="1"/>
    <col min="15620" max="15620" width="12.140625" style="88" bestFit="1" customWidth="1"/>
    <col min="15621" max="15622" width="6.85546875" style="88" bestFit="1" customWidth="1"/>
    <col min="15623" max="15623" width="2" style="88" customWidth="1"/>
    <col min="15624" max="15624" width="10.42578125" style="88" customWidth="1"/>
    <col min="15625" max="15625" width="9.5703125" style="88" bestFit="1" customWidth="1"/>
    <col min="15626" max="15629" width="9.42578125" style="88" customWidth="1"/>
    <col min="15630" max="15635" width="9.85546875" style="88" customWidth="1"/>
    <col min="15636" max="15873" width="9.140625" style="88"/>
    <col min="15874" max="15874" width="61.85546875" style="88" customWidth="1"/>
    <col min="15875" max="15875" width="8.42578125" style="88" bestFit="1" customWidth="1"/>
    <col min="15876" max="15876" width="12.140625" style="88" bestFit="1" customWidth="1"/>
    <col min="15877" max="15878" width="6.85546875" style="88" bestFit="1" customWidth="1"/>
    <col min="15879" max="15879" width="2" style="88" customWidth="1"/>
    <col min="15880" max="15880" width="10.42578125" style="88" customWidth="1"/>
    <col min="15881" max="15881" width="9.5703125" style="88" bestFit="1" customWidth="1"/>
    <col min="15882" max="15885" width="9.42578125" style="88" customWidth="1"/>
    <col min="15886" max="15891" width="9.85546875" style="88" customWidth="1"/>
    <col min="15892" max="16129" width="9.140625" style="88"/>
    <col min="16130" max="16130" width="61.85546875" style="88" customWidth="1"/>
    <col min="16131" max="16131" width="8.42578125" style="88" bestFit="1" customWidth="1"/>
    <col min="16132" max="16132" width="12.140625" style="88" bestFit="1" customWidth="1"/>
    <col min="16133" max="16134" width="6.85546875" style="88" bestFit="1" customWidth="1"/>
    <col min="16135" max="16135" width="2" style="88" customWidth="1"/>
    <col min="16136" max="16136" width="10.42578125" style="88" customWidth="1"/>
    <col min="16137" max="16137" width="9.5703125" style="88" bestFit="1" customWidth="1"/>
    <col min="16138" max="16141" width="9.42578125" style="88" customWidth="1"/>
    <col min="16142" max="16147" width="9.85546875" style="88" customWidth="1"/>
    <col min="16148" max="16384" width="9.140625" style="88"/>
  </cols>
  <sheetData>
    <row r="1" spans="1:19" ht="15.75">
      <c r="A1" s="1323" t="s">
        <v>348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104"/>
      <c r="C2" s="104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08"/>
      <c r="C3" s="109" t="s">
        <v>87</v>
      </c>
      <c r="D3" s="172"/>
      <c r="E3" s="172"/>
      <c r="F3" s="173"/>
      <c r="G3" s="112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174" t="s">
        <v>88</v>
      </c>
      <c r="B4" s="114" t="s">
        <v>89</v>
      </c>
      <c r="C4" s="11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120" t="s">
        <v>94</v>
      </c>
      <c r="C5" s="121" t="s">
        <v>95</v>
      </c>
      <c r="D5" s="122" t="s">
        <v>96</v>
      </c>
      <c r="E5" s="122" t="s">
        <v>111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27" t="s">
        <v>99</v>
      </c>
      <c r="C6" s="128"/>
      <c r="D6" s="180"/>
      <c r="E6" s="180"/>
      <c r="F6" s="181"/>
      <c r="G6" s="130"/>
      <c r="H6" s="182"/>
      <c r="I6" s="182"/>
      <c r="J6" s="182"/>
      <c r="K6" s="182"/>
      <c r="L6" s="182"/>
      <c r="M6" s="182"/>
      <c r="N6" s="92"/>
      <c r="O6" s="92"/>
      <c r="P6" s="92"/>
      <c r="Q6" s="92"/>
      <c r="R6" s="92"/>
      <c r="S6" s="92"/>
    </row>
    <row r="7" spans="1:19">
      <c r="A7" s="92"/>
      <c r="B7" s="132"/>
      <c r="C7" s="128"/>
      <c r="D7" s="183"/>
      <c r="E7" s="183"/>
      <c r="F7" s="179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32"/>
      <c r="C8" s="128"/>
      <c r="D8" s="183"/>
      <c r="E8" s="183"/>
      <c r="F8" s="179">
        <f>E8*C8</f>
        <v>0</v>
      </c>
      <c r="G8" s="133"/>
      <c r="H8" s="137"/>
      <c r="I8" s="137"/>
      <c r="J8" s="137"/>
      <c r="K8" s="137"/>
      <c r="L8" s="137"/>
      <c r="M8" s="137"/>
      <c r="N8" s="137">
        <f t="shared" ref="N8:S8" si="0">H8*$F8</f>
        <v>0</v>
      </c>
      <c r="O8" s="137">
        <f t="shared" si="0"/>
        <v>0</v>
      </c>
      <c r="P8" s="137">
        <f t="shared" si="0"/>
        <v>0</v>
      </c>
      <c r="Q8" s="137">
        <f t="shared" si="0"/>
        <v>0</v>
      </c>
      <c r="R8" s="137">
        <f t="shared" si="0"/>
        <v>0</v>
      </c>
      <c r="S8" s="137">
        <f t="shared" si="0"/>
        <v>0</v>
      </c>
    </row>
    <row r="9" spans="1:19">
      <c r="A9" s="184"/>
      <c r="B9" s="259"/>
      <c r="C9" s="128"/>
      <c r="D9" s="183"/>
      <c r="E9" s="183"/>
      <c r="F9" s="179"/>
      <c r="G9" s="133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</row>
    <row r="10" spans="1:19">
      <c r="A10" s="184"/>
      <c r="B10" s="259"/>
      <c r="C10" s="128"/>
      <c r="D10" s="183"/>
      <c r="E10" s="183"/>
      <c r="F10" s="179">
        <f>E10*C10</f>
        <v>0</v>
      </c>
      <c r="G10" s="133"/>
      <c r="H10" s="137"/>
      <c r="I10" s="137"/>
      <c r="J10" s="137"/>
      <c r="K10" s="137"/>
      <c r="L10" s="137"/>
      <c r="M10" s="137"/>
      <c r="N10" s="137">
        <f t="shared" ref="N10:S10" si="1">H10*$F10</f>
        <v>0</v>
      </c>
      <c r="O10" s="137">
        <f t="shared" si="1"/>
        <v>0</v>
      </c>
      <c r="P10" s="137">
        <f t="shared" si="1"/>
        <v>0</v>
      </c>
      <c r="Q10" s="137">
        <f t="shared" si="1"/>
        <v>0</v>
      </c>
      <c r="R10" s="137">
        <f t="shared" si="1"/>
        <v>0</v>
      </c>
      <c r="S10" s="137">
        <f t="shared" si="1"/>
        <v>0</v>
      </c>
    </row>
    <row r="11" spans="1:19">
      <c r="A11" s="184"/>
      <c r="B11" s="132"/>
      <c r="C11" s="128"/>
      <c r="D11" s="183"/>
      <c r="E11" s="183"/>
      <c r="F11" s="179"/>
      <c r="G11" s="133"/>
      <c r="H11" s="134"/>
      <c r="I11" s="134"/>
      <c r="J11" s="134"/>
      <c r="K11" s="134"/>
      <c r="L11" s="134"/>
      <c r="M11" s="134"/>
      <c r="N11" s="137"/>
      <c r="O11" s="137"/>
      <c r="P11" s="137"/>
      <c r="Q11" s="137"/>
      <c r="R11" s="137"/>
      <c r="S11" s="137"/>
    </row>
    <row r="12" spans="1:19">
      <c r="A12" s="184">
        <v>1.2</v>
      </c>
      <c r="B12" s="132"/>
      <c r="C12" s="128"/>
      <c r="D12" s="183"/>
      <c r="E12" s="183"/>
      <c r="F12" s="179">
        <f>E12*C12</f>
        <v>0</v>
      </c>
      <c r="G12" s="133"/>
      <c r="H12" s="137"/>
      <c r="I12" s="137"/>
      <c r="J12" s="137"/>
      <c r="K12" s="137"/>
      <c r="L12" s="137"/>
      <c r="M12" s="137"/>
      <c r="N12" s="137">
        <f t="shared" ref="N12:S12" si="2">H12*$F12</f>
        <v>0</v>
      </c>
      <c r="O12" s="137">
        <f t="shared" si="2"/>
        <v>0</v>
      </c>
      <c r="P12" s="137">
        <f t="shared" si="2"/>
        <v>0</v>
      </c>
      <c r="Q12" s="137">
        <f t="shared" si="2"/>
        <v>0</v>
      </c>
      <c r="R12" s="137">
        <f t="shared" si="2"/>
        <v>0</v>
      </c>
      <c r="S12" s="137">
        <f t="shared" si="2"/>
        <v>0</v>
      </c>
    </row>
    <row r="13" spans="1:19">
      <c r="A13" s="184"/>
      <c r="B13" s="132"/>
      <c r="C13" s="128"/>
      <c r="D13" s="183"/>
      <c r="E13" s="183"/>
      <c r="F13" s="179"/>
      <c r="G13" s="133"/>
      <c r="H13" s="134"/>
      <c r="I13" s="134"/>
      <c r="J13" s="134"/>
      <c r="K13" s="134"/>
      <c r="L13" s="134"/>
      <c r="M13" s="134"/>
      <c r="N13" s="137"/>
      <c r="O13" s="137"/>
      <c r="P13" s="137"/>
      <c r="Q13" s="137"/>
      <c r="R13" s="137"/>
      <c r="S13" s="137"/>
    </row>
    <row r="14" spans="1:19">
      <c r="A14" s="184"/>
      <c r="B14" s="132"/>
      <c r="C14" s="128"/>
      <c r="D14" s="183"/>
      <c r="E14" s="183"/>
      <c r="F14" s="179"/>
      <c r="G14" s="133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</row>
    <row r="15" spans="1:19">
      <c r="A15" s="184">
        <v>1.3</v>
      </c>
      <c r="B15" s="132"/>
      <c r="C15" s="128"/>
      <c r="D15" s="183"/>
      <c r="E15" s="183"/>
      <c r="F15" s="179">
        <f>E15*C15</f>
        <v>0</v>
      </c>
      <c r="G15" s="133"/>
      <c r="H15" s="137"/>
      <c r="I15" s="137"/>
      <c r="J15" s="137"/>
      <c r="K15" s="137"/>
      <c r="L15" s="137"/>
      <c r="M15" s="137"/>
      <c r="N15" s="137">
        <f t="shared" ref="N15:S15" si="3">H15*$F15</f>
        <v>0</v>
      </c>
      <c r="O15" s="137">
        <f t="shared" si="3"/>
        <v>0</v>
      </c>
      <c r="P15" s="137">
        <f t="shared" si="3"/>
        <v>0</v>
      </c>
      <c r="Q15" s="137">
        <f t="shared" si="3"/>
        <v>0</v>
      </c>
      <c r="R15" s="137">
        <f t="shared" si="3"/>
        <v>0</v>
      </c>
      <c r="S15" s="137">
        <f t="shared" si="3"/>
        <v>0</v>
      </c>
    </row>
    <row r="16" spans="1:19">
      <c r="A16" s="184"/>
      <c r="B16" s="132"/>
      <c r="C16" s="128"/>
      <c r="D16" s="183"/>
      <c r="E16" s="183"/>
      <c r="F16" s="179"/>
      <c r="G16" s="133"/>
      <c r="H16" s="134"/>
      <c r="I16" s="134"/>
      <c r="J16" s="134"/>
      <c r="K16" s="134"/>
      <c r="L16" s="134"/>
      <c r="M16" s="134"/>
      <c r="N16" s="137"/>
      <c r="O16" s="137"/>
      <c r="P16" s="137"/>
      <c r="Q16" s="137"/>
      <c r="R16" s="137"/>
      <c r="S16" s="137"/>
    </row>
    <row r="17" spans="1:19">
      <c r="A17" s="184">
        <v>1.4</v>
      </c>
      <c r="B17" s="132"/>
      <c r="C17" s="128"/>
      <c r="D17" s="183"/>
      <c r="E17" s="183"/>
      <c r="F17" s="179">
        <f>E17*C17</f>
        <v>0</v>
      </c>
      <c r="G17" s="133"/>
      <c r="H17" s="137"/>
      <c r="I17" s="137"/>
      <c r="J17" s="137"/>
      <c r="K17" s="137"/>
      <c r="L17" s="137"/>
      <c r="M17" s="137"/>
      <c r="N17" s="137">
        <f t="shared" ref="N17:S17" si="4">H17*$F17</f>
        <v>0</v>
      </c>
      <c r="O17" s="137">
        <f t="shared" si="4"/>
        <v>0</v>
      </c>
      <c r="P17" s="137">
        <f t="shared" si="4"/>
        <v>0</v>
      </c>
      <c r="Q17" s="137">
        <f t="shared" si="4"/>
        <v>0</v>
      </c>
      <c r="R17" s="137">
        <f t="shared" si="4"/>
        <v>0</v>
      </c>
      <c r="S17" s="137">
        <f t="shared" si="4"/>
        <v>0</v>
      </c>
    </row>
    <row r="18" spans="1:19">
      <c r="A18" s="184"/>
      <c r="B18" s="132"/>
      <c r="C18" s="128"/>
      <c r="D18" s="183"/>
      <c r="E18" s="183"/>
      <c r="F18" s="179"/>
      <c r="G18" s="133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</row>
    <row r="19" spans="1:19">
      <c r="A19" s="184"/>
      <c r="B19" s="132"/>
      <c r="C19" s="128"/>
      <c r="D19" s="183"/>
      <c r="E19" s="183"/>
      <c r="F19" s="179"/>
      <c r="G19" s="133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</row>
    <row r="20" spans="1:19">
      <c r="A20" s="184">
        <v>1.5</v>
      </c>
      <c r="B20" s="132"/>
      <c r="C20" s="128"/>
      <c r="D20" s="183"/>
      <c r="E20" s="183"/>
      <c r="F20" s="179">
        <f>E20*C20</f>
        <v>0</v>
      </c>
      <c r="G20" s="133"/>
      <c r="H20" s="137"/>
      <c r="I20" s="137"/>
      <c r="J20" s="137"/>
      <c r="K20" s="137"/>
      <c r="L20" s="137"/>
      <c r="M20" s="137"/>
      <c r="N20" s="137">
        <f t="shared" ref="N20:S20" si="5">H20*$F20</f>
        <v>0</v>
      </c>
      <c r="O20" s="137">
        <f t="shared" si="5"/>
        <v>0</v>
      </c>
      <c r="P20" s="137">
        <f t="shared" si="5"/>
        <v>0</v>
      </c>
      <c r="Q20" s="137">
        <f t="shared" si="5"/>
        <v>0</v>
      </c>
      <c r="R20" s="137">
        <f t="shared" si="5"/>
        <v>0</v>
      </c>
      <c r="S20" s="137">
        <f t="shared" si="5"/>
        <v>0</v>
      </c>
    </row>
    <row r="21" spans="1:19">
      <c r="A21" s="184"/>
      <c r="B21" s="132"/>
      <c r="C21" s="128"/>
      <c r="D21" s="183"/>
      <c r="E21" s="183"/>
      <c r="F21" s="179"/>
      <c r="G21" s="133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</row>
    <row r="22" spans="1:19">
      <c r="A22" s="184">
        <v>1.6</v>
      </c>
      <c r="B22" s="132"/>
      <c r="C22" s="128"/>
      <c r="D22" s="183"/>
      <c r="E22" s="183"/>
      <c r="F22" s="179">
        <f>E22*C22</f>
        <v>0</v>
      </c>
      <c r="G22" s="133"/>
      <c r="H22" s="137"/>
      <c r="I22" s="137"/>
      <c r="J22" s="137"/>
      <c r="K22" s="137"/>
      <c r="L22" s="137"/>
      <c r="M22" s="137"/>
      <c r="N22" s="137">
        <f t="shared" ref="N22:S22" si="6">H22*$F22</f>
        <v>0</v>
      </c>
      <c r="O22" s="137">
        <f t="shared" si="6"/>
        <v>0</v>
      </c>
      <c r="P22" s="137">
        <f t="shared" si="6"/>
        <v>0</v>
      </c>
      <c r="Q22" s="137">
        <f t="shared" si="6"/>
        <v>0</v>
      </c>
      <c r="R22" s="137">
        <f t="shared" si="6"/>
        <v>0</v>
      </c>
      <c r="S22" s="137">
        <f t="shared" si="6"/>
        <v>0</v>
      </c>
    </row>
    <row r="23" spans="1:19">
      <c r="A23" s="92"/>
      <c r="B23" s="132"/>
      <c r="C23" s="128"/>
      <c r="D23" s="183"/>
      <c r="E23" s="183"/>
      <c r="F23" s="179"/>
      <c r="G23" s="133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</row>
    <row r="24" spans="1:19">
      <c r="A24" s="94"/>
      <c r="B24" s="139" t="s">
        <v>44</v>
      </c>
      <c r="C24" s="186">
        <f>SUM(C6:C23)</f>
        <v>0</v>
      </c>
      <c r="D24" s="240"/>
      <c r="E24" s="240"/>
      <c r="F24" s="186">
        <f>SUM(F6:F23)</f>
        <v>0</v>
      </c>
      <c r="G24" s="142"/>
      <c r="H24" s="98"/>
      <c r="I24" s="240"/>
      <c r="J24" s="240"/>
      <c r="K24" s="240"/>
      <c r="L24" s="240"/>
      <c r="M24" s="240"/>
      <c r="N24" s="244">
        <f t="shared" ref="N24:S24" si="7">SUM(N8:N22)</f>
        <v>0</v>
      </c>
      <c r="O24" s="244">
        <f t="shared" si="7"/>
        <v>0</v>
      </c>
      <c r="P24" s="244">
        <f t="shared" si="7"/>
        <v>0</v>
      </c>
      <c r="Q24" s="244">
        <f t="shared" si="7"/>
        <v>0</v>
      </c>
      <c r="R24" s="244">
        <f t="shared" si="7"/>
        <v>0</v>
      </c>
      <c r="S24" s="244">
        <f t="shared" si="7"/>
        <v>0</v>
      </c>
    </row>
    <row r="25" spans="1:19">
      <c r="A25" s="92"/>
      <c r="B25" s="145" t="s">
        <v>103</v>
      </c>
      <c r="C25" s="128"/>
      <c r="D25" s="91"/>
      <c r="E25" s="183"/>
      <c r="F25" s="179"/>
      <c r="G25" s="133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</row>
    <row r="26" spans="1:19">
      <c r="A26" s="92"/>
      <c r="B26" s="132"/>
      <c r="C26" s="128"/>
      <c r="D26" s="92"/>
      <c r="E26" s="183"/>
      <c r="F26" s="179"/>
      <c r="G26" s="148"/>
      <c r="H26" s="151"/>
      <c r="I26" s="151"/>
      <c r="J26" s="151"/>
      <c r="K26" s="151"/>
      <c r="L26" s="151"/>
      <c r="M26" s="151"/>
      <c r="N26" s="150"/>
      <c r="O26" s="150"/>
      <c r="P26" s="150"/>
      <c r="Q26" s="150"/>
      <c r="R26" s="150"/>
      <c r="S26" s="150"/>
    </row>
    <row r="27" spans="1:19">
      <c r="A27" s="184">
        <v>2.1</v>
      </c>
      <c r="B27" s="132" t="s">
        <v>120</v>
      </c>
      <c r="C27" s="666">
        <f>90/60</f>
        <v>1.5</v>
      </c>
      <c r="D27" s="189" t="str">
        <f>Inputs!$D$80</f>
        <v>Skilled Electrical Worker BH</v>
      </c>
      <c r="E27" s="667">
        <v>2</v>
      </c>
      <c r="F27" s="656">
        <f>E27*C27</f>
        <v>3</v>
      </c>
      <c r="G27" s="148"/>
      <c r="H27" s="137">
        <f>Inputs!L$80</f>
        <v>122.54295007007411</v>
      </c>
      <c r="I27" s="137">
        <f>Inputs!M$80</f>
        <v>124.96041976315415</v>
      </c>
      <c r="J27" s="137">
        <f>Inputs!N$80</f>
        <v>127.16457642850023</v>
      </c>
      <c r="K27" s="137">
        <f>Inputs!O$80</f>
        <v>129.40761185733479</v>
      </c>
      <c r="L27" s="137">
        <f>Inputs!P$80</f>
        <v>131.69021182588875</v>
      </c>
      <c r="M27" s="137">
        <f>Inputs!Q$80</f>
        <v>134.01307420668928</v>
      </c>
      <c r="N27" s="137">
        <f t="shared" ref="N27:S27" si="8">H27*$F27</f>
        <v>367.62885021022237</v>
      </c>
      <c r="O27" s="137">
        <f t="shared" si="8"/>
        <v>374.88125928946243</v>
      </c>
      <c r="P27" s="137">
        <f t="shared" si="8"/>
        <v>381.49372928550065</v>
      </c>
      <c r="Q27" s="137">
        <f t="shared" si="8"/>
        <v>388.22283557200433</v>
      </c>
      <c r="R27" s="137">
        <f t="shared" si="8"/>
        <v>395.07063547766626</v>
      </c>
      <c r="S27" s="137">
        <f t="shared" si="8"/>
        <v>402.03922262006785</v>
      </c>
    </row>
    <row r="28" spans="1:19">
      <c r="A28" s="184"/>
      <c r="B28" s="132"/>
      <c r="C28" s="128"/>
      <c r="D28" s="94"/>
      <c r="E28" s="183"/>
      <c r="F28" s="179"/>
      <c r="G28" s="148"/>
      <c r="H28" s="151"/>
      <c r="I28" s="151"/>
      <c r="J28" s="151"/>
      <c r="K28" s="151"/>
      <c r="L28" s="151"/>
      <c r="M28" s="151"/>
      <c r="N28" s="99"/>
      <c r="O28" s="99"/>
      <c r="P28" s="99"/>
      <c r="Q28" s="99"/>
      <c r="R28" s="99"/>
      <c r="S28" s="99"/>
    </row>
    <row r="29" spans="1:19">
      <c r="A29" s="190"/>
      <c r="B29" s="139" t="s">
        <v>44</v>
      </c>
      <c r="C29" s="186">
        <f>SUM(C25:C28)</f>
        <v>1.5</v>
      </c>
      <c r="D29" s="240"/>
      <c r="E29" s="240"/>
      <c r="F29" s="186">
        <f>SUM(F25:F28)</f>
        <v>3</v>
      </c>
      <c r="G29" s="142"/>
      <c r="H29" s="144"/>
      <c r="I29" s="144"/>
      <c r="J29" s="144"/>
      <c r="K29" s="144"/>
      <c r="L29" s="144"/>
      <c r="M29" s="144"/>
      <c r="N29" s="144">
        <f t="shared" ref="N29:S29" si="9">SUM(N27:N28)</f>
        <v>367.62885021022237</v>
      </c>
      <c r="O29" s="144">
        <f t="shared" si="9"/>
        <v>374.88125928946243</v>
      </c>
      <c r="P29" s="144">
        <f t="shared" si="9"/>
        <v>381.49372928550065</v>
      </c>
      <c r="Q29" s="144">
        <f t="shared" si="9"/>
        <v>388.22283557200433</v>
      </c>
      <c r="R29" s="144">
        <f t="shared" si="9"/>
        <v>395.07063547766626</v>
      </c>
      <c r="S29" s="144">
        <f t="shared" si="9"/>
        <v>402.03922262006785</v>
      </c>
    </row>
    <row r="30" spans="1:19">
      <c r="A30" s="184"/>
      <c r="B30" s="127" t="s">
        <v>104</v>
      </c>
      <c r="C30" s="128"/>
      <c r="D30" s="183"/>
      <c r="E30" s="183"/>
      <c r="F30" s="179"/>
      <c r="G30" s="148"/>
      <c r="H30" s="151"/>
      <c r="I30" s="151"/>
      <c r="J30" s="151"/>
      <c r="K30" s="151"/>
      <c r="L30" s="151"/>
      <c r="M30" s="151"/>
      <c r="N30" s="99"/>
      <c r="O30" s="99"/>
      <c r="P30" s="99"/>
      <c r="Q30" s="99"/>
      <c r="R30" s="99"/>
      <c r="S30" s="99"/>
    </row>
    <row r="31" spans="1:19">
      <c r="A31" s="92"/>
      <c r="B31" s="132"/>
      <c r="C31" s="128"/>
      <c r="D31" s="183"/>
      <c r="E31" s="183"/>
      <c r="F31" s="179"/>
      <c r="G31" s="148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</row>
    <row r="32" spans="1:19">
      <c r="A32" s="184">
        <v>3.1</v>
      </c>
      <c r="B32" s="132"/>
      <c r="C32" s="128"/>
      <c r="D32" s="189"/>
      <c r="E32" s="183"/>
      <c r="F32" s="179">
        <f>E32*C32</f>
        <v>0</v>
      </c>
      <c r="G32" s="148"/>
      <c r="H32" s="150"/>
      <c r="I32" s="150"/>
      <c r="J32" s="150"/>
      <c r="K32" s="150"/>
      <c r="L32" s="150"/>
      <c r="M32" s="150"/>
      <c r="N32" s="137">
        <f t="shared" ref="N32:S32" si="10">H32*$F32</f>
        <v>0</v>
      </c>
      <c r="O32" s="137">
        <f t="shared" si="10"/>
        <v>0</v>
      </c>
      <c r="P32" s="137">
        <f t="shared" si="10"/>
        <v>0</v>
      </c>
      <c r="Q32" s="137">
        <f t="shared" si="10"/>
        <v>0</v>
      </c>
      <c r="R32" s="137">
        <f t="shared" si="10"/>
        <v>0</v>
      </c>
      <c r="S32" s="137">
        <f t="shared" si="10"/>
        <v>0</v>
      </c>
    </row>
    <row r="33" spans="1:19">
      <c r="A33" s="184"/>
      <c r="B33" s="132"/>
      <c r="C33" s="128"/>
      <c r="D33" s="206"/>
      <c r="E33" s="183"/>
      <c r="F33" s="179"/>
      <c r="G33" s="148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</row>
    <row r="34" spans="1:19">
      <c r="A34" s="184">
        <v>3.2</v>
      </c>
      <c r="B34" s="132"/>
      <c r="C34" s="128"/>
      <c r="D34" s="189"/>
      <c r="E34" s="183"/>
      <c r="F34" s="179">
        <f>E34*C34</f>
        <v>0</v>
      </c>
      <c r="G34" s="148"/>
      <c r="H34" s="150"/>
      <c r="I34" s="150"/>
      <c r="J34" s="150"/>
      <c r="K34" s="150"/>
      <c r="L34" s="150"/>
      <c r="M34" s="150"/>
      <c r="N34" s="137">
        <f t="shared" ref="N34:S34" si="11">H34*$F34</f>
        <v>0</v>
      </c>
      <c r="O34" s="137">
        <f t="shared" si="11"/>
        <v>0</v>
      </c>
      <c r="P34" s="137">
        <f t="shared" si="11"/>
        <v>0</v>
      </c>
      <c r="Q34" s="137">
        <f t="shared" si="11"/>
        <v>0</v>
      </c>
      <c r="R34" s="137">
        <f t="shared" si="11"/>
        <v>0</v>
      </c>
      <c r="S34" s="137">
        <f t="shared" si="11"/>
        <v>0</v>
      </c>
    </row>
    <row r="35" spans="1:19">
      <c r="A35" s="92"/>
      <c r="B35" s="132"/>
      <c r="C35" s="128"/>
      <c r="D35" s="183"/>
      <c r="E35" s="183"/>
      <c r="F35" s="179"/>
      <c r="G35" s="133"/>
      <c r="H35" s="134"/>
      <c r="I35" s="134"/>
      <c r="J35" s="134"/>
      <c r="K35" s="134"/>
      <c r="L35" s="134"/>
      <c r="M35" s="134"/>
      <c r="N35" s="92"/>
      <c r="O35" s="92"/>
      <c r="P35" s="92"/>
      <c r="Q35" s="92"/>
      <c r="R35" s="92"/>
      <c r="S35" s="92"/>
    </row>
    <row r="36" spans="1:19">
      <c r="A36" s="184">
        <v>3.3</v>
      </c>
      <c r="B36" s="132"/>
      <c r="C36" s="128"/>
      <c r="D36" s="189"/>
      <c r="E36" s="183"/>
      <c r="F36" s="179">
        <f>E36*C36</f>
        <v>0</v>
      </c>
      <c r="G36" s="133"/>
      <c r="H36" s="150"/>
      <c r="I36" s="150"/>
      <c r="J36" s="150"/>
      <c r="K36" s="150"/>
      <c r="L36" s="150"/>
      <c r="M36" s="150"/>
      <c r="N36" s="137">
        <f t="shared" ref="N36:S36" si="12">H36*$F36</f>
        <v>0</v>
      </c>
      <c r="O36" s="137">
        <f t="shared" si="12"/>
        <v>0</v>
      </c>
      <c r="P36" s="137">
        <f t="shared" si="12"/>
        <v>0</v>
      </c>
      <c r="Q36" s="137">
        <f t="shared" si="12"/>
        <v>0</v>
      </c>
      <c r="R36" s="137">
        <f t="shared" si="12"/>
        <v>0</v>
      </c>
      <c r="S36" s="137">
        <f t="shared" si="12"/>
        <v>0</v>
      </c>
    </row>
    <row r="37" spans="1:19">
      <c r="A37" s="184"/>
      <c r="B37" s="132"/>
      <c r="C37" s="128"/>
      <c r="D37" s="206"/>
      <c r="E37" s="183"/>
      <c r="F37" s="179"/>
      <c r="G37" s="106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</row>
    <row r="38" spans="1:19">
      <c r="A38" s="184">
        <v>3.4</v>
      </c>
      <c r="B38" s="132"/>
      <c r="C38" s="128"/>
      <c r="D38" s="189"/>
      <c r="E38" s="183"/>
      <c r="F38" s="179">
        <f>E38*C38</f>
        <v>0</v>
      </c>
      <c r="G38" s="133"/>
      <c r="H38" s="150"/>
      <c r="I38" s="150"/>
      <c r="J38" s="150"/>
      <c r="K38" s="150"/>
      <c r="L38" s="150"/>
      <c r="M38" s="150"/>
      <c r="N38" s="137">
        <f t="shared" ref="N38:S38" si="13">H38*$F38</f>
        <v>0</v>
      </c>
      <c r="O38" s="137">
        <f t="shared" si="13"/>
        <v>0</v>
      </c>
      <c r="P38" s="137">
        <f t="shared" si="13"/>
        <v>0</v>
      </c>
      <c r="Q38" s="137">
        <f t="shared" si="13"/>
        <v>0</v>
      </c>
      <c r="R38" s="137">
        <f t="shared" si="13"/>
        <v>0</v>
      </c>
      <c r="S38" s="137">
        <f t="shared" si="13"/>
        <v>0</v>
      </c>
    </row>
    <row r="39" spans="1:19">
      <c r="A39" s="184"/>
      <c r="B39" s="132"/>
      <c r="C39" s="128"/>
      <c r="D39" s="183"/>
      <c r="E39" s="183"/>
      <c r="F39" s="179"/>
      <c r="G39" s="105"/>
      <c r="H39" s="134"/>
      <c r="I39" s="134"/>
      <c r="J39" s="134"/>
      <c r="K39" s="134"/>
      <c r="L39" s="134"/>
      <c r="M39" s="134"/>
      <c r="N39" s="92"/>
      <c r="O39" s="92"/>
      <c r="P39" s="92"/>
      <c r="Q39" s="92"/>
      <c r="R39" s="92"/>
      <c r="S39" s="92"/>
    </row>
    <row r="40" spans="1:19">
      <c r="A40" s="190"/>
      <c r="B40" s="139" t="s">
        <v>44</v>
      </c>
      <c r="C40" s="186">
        <f>SUM(C30:C39)</f>
        <v>0</v>
      </c>
      <c r="D40" s="240"/>
      <c r="E40" s="240"/>
      <c r="F40" s="186">
        <f>SUM(F30:F39)</f>
        <v>0</v>
      </c>
      <c r="G40" s="142"/>
      <c r="H40" s="144"/>
      <c r="I40" s="144"/>
      <c r="J40" s="144"/>
      <c r="K40" s="144"/>
      <c r="L40" s="144"/>
      <c r="M40" s="144"/>
      <c r="N40" s="144">
        <f t="shared" ref="N40:S40" si="14">SUM(N32:N38)</f>
        <v>0</v>
      </c>
      <c r="O40" s="144">
        <f t="shared" si="14"/>
        <v>0</v>
      </c>
      <c r="P40" s="144">
        <f t="shared" si="14"/>
        <v>0</v>
      </c>
      <c r="Q40" s="144">
        <f t="shared" si="14"/>
        <v>0</v>
      </c>
      <c r="R40" s="144">
        <f t="shared" si="14"/>
        <v>0</v>
      </c>
      <c r="S40" s="144">
        <f t="shared" si="14"/>
        <v>0</v>
      </c>
    </row>
    <row r="41" spans="1:19">
      <c r="A41" s="92"/>
      <c r="B41" s="127" t="s">
        <v>106</v>
      </c>
      <c r="C41" s="128"/>
      <c r="D41" s="183"/>
      <c r="E41" s="183"/>
      <c r="F41" s="179"/>
      <c r="G41" s="133"/>
      <c r="H41" s="134"/>
      <c r="I41" s="134"/>
      <c r="J41" s="134"/>
      <c r="K41" s="134"/>
      <c r="L41" s="134"/>
      <c r="M41" s="134"/>
      <c r="N41" s="92"/>
      <c r="O41" s="92"/>
      <c r="P41" s="92"/>
      <c r="Q41" s="92"/>
      <c r="R41" s="92"/>
      <c r="S41" s="92"/>
    </row>
    <row r="42" spans="1:19">
      <c r="A42" s="92"/>
      <c r="B42" s="132"/>
      <c r="C42" s="128"/>
      <c r="D42" s="183"/>
      <c r="E42" s="183"/>
      <c r="F42" s="179"/>
      <c r="G42" s="133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</row>
    <row r="43" spans="1:19">
      <c r="A43" s="184">
        <v>4.0999999999999996</v>
      </c>
      <c r="B43" s="132"/>
      <c r="C43" s="128"/>
      <c r="D43" s="189"/>
      <c r="E43" s="183"/>
      <c r="F43" s="179">
        <f>E43*C43</f>
        <v>0</v>
      </c>
      <c r="G43" s="133"/>
      <c r="H43" s="150"/>
      <c r="I43" s="150"/>
      <c r="J43" s="150"/>
      <c r="K43" s="150"/>
      <c r="L43" s="150"/>
      <c r="M43" s="150"/>
      <c r="N43" s="260">
        <f t="shared" ref="N43:S43" si="15">H43*$F43</f>
        <v>0</v>
      </c>
      <c r="O43" s="260">
        <f t="shared" si="15"/>
        <v>0</v>
      </c>
      <c r="P43" s="260">
        <f t="shared" si="15"/>
        <v>0</v>
      </c>
      <c r="Q43" s="260">
        <f t="shared" si="15"/>
        <v>0</v>
      </c>
      <c r="R43" s="260">
        <f t="shared" si="15"/>
        <v>0</v>
      </c>
      <c r="S43" s="260">
        <f t="shared" si="15"/>
        <v>0</v>
      </c>
    </row>
    <row r="44" spans="1:19">
      <c r="A44" s="184"/>
      <c r="B44" s="132"/>
      <c r="C44" s="207"/>
      <c r="D44" s="183"/>
      <c r="E44" s="183"/>
      <c r="F44" s="179"/>
      <c r="G44" s="105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</row>
    <row r="45" spans="1:19">
      <c r="A45" s="184">
        <v>4.2</v>
      </c>
      <c r="B45" s="132"/>
      <c r="C45" s="128"/>
      <c r="D45" s="183"/>
      <c r="E45" s="183"/>
      <c r="F45" s="179">
        <f>E45*C45</f>
        <v>0</v>
      </c>
      <c r="G45" s="105"/>
      <c r="H45" s="137"/>
      <c r="I45" s="137"/>
      <c r="J45" s="137"/>
      <c r="K45" s="137"/>
      <c r="L45" s="137"/>
      <c r="M45" s="137"/>
      <c r="N45" s="137">
        <f t="shared" ref="N45:S45" si="16">H45*$F45</f>
        <v>0</v>
      </c>
      <c r="O45" s="137">
        <f t="shared" si="16"/>
        <v>0</v>
      </c>
      <c r="P45" s="137">
        <f t="shared" si="16"/>
        <v>0</v>
      </c>
      <c r="Q45" s="137">
        <f t="shared" si="16"/>
        <v>0</v>
      </c>
      <c r="R45" s="137">
        <f t="shared" si="16"/>
        <v>0</v>
      </c>
      <c r="S45" s="137">
        <f t="shared" si="16"/>
        <v>0</v>
      </c>
    </row>
    <row r="46" spans="1:19">
      <c r="A46" s="184"/>
      <c r="B46" s="132"/>
      <c r="C46" s="128"/>
      <c r="D46" s="183"/>
      <c r="E46" s="183"/>
      <c r="F46" s="179"/>
      <c r="G46" s="105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</row>
    <row r="47" spans="1:19">
      <c r="A47" s="184"/>
      <c r="B47" s="132"/>
      <c r="C47" s="207"/>
      <c r="D47" s="183"/>
      <c r="E47" s="183"/>
      <c r="F47" s="179"/>
      <c r="G47" s="105"/>
      <c r="H47" s="193"/>
      <c r="I47" s="193"/>
      <c r="J47" s="193"/>
      <c r="K47" s="193"/>
      <c r="L47" s="193"/>
      <c r="M47" s="193"/>
      <c r="N47" s="194"/>
      <c r="O47" s="194"/>
      <c r="P47" s="194"/>
      <c r="Q47" s="194"/>
      <c r="R47" s="194"/>
      <c r="S47" s="194"/>
    </row>
    <row r="48" spans="1:19">
      <c r="A48" s="184">
        <v>4.3</v>
      </c>
      <c r="B48" s="132"/>
      <c r="C48" s="128"/>
      <c r="D48" s="183"/>
      <c r="E48" s="183"/>
      <c r="F48" s="179">
        <f>E48*C48</f>
        <v>0</v>
      </c>
      <c r="G48" s="105"/>
      <c r="H48" s="137"/>
      <c r="I48" s="137"/>
      <c r="J48" s="137"/>
      <c r="K48" s="137"/>
      <c r="L48" s="137"/>
      <c r="M48" s="137"/>
      <c r="N48" s="137">
        <f t="shared" ref="N48:S48" si="17">H48*$F48</f>
        <v>0</v>
      </c>
      <c r="O48" s="137">
        <f t="shared" si="17"/>
        <v>0</v>
      </c>
      <c r="P48" s="137">
        <f t="shared" si="17"/>
        <v>0</v>
      </c>
      <c r="Q48" s="137">
        <f t="shared" si="17"/>
        <v>0</v>
      </c>
      <c r="R48" s="137">
        <f t="shared" si="17"/>
        <v>0</v>
      </c>
      <c r="S48" s="137">
        <f t="shared" si="17"/>
        <v>0</v>
      </c>
    </row>
    <row r="49" spans="1:19">
      <c r="A49" s="184"/>
      <c r="B49" s="132"/>
      <c r="C49" s="128"/>
      <c r="D49" s="183"/>
      <c r="E49" s="183"/>
      <c r="F49" s="179"/>
      <c r="G49" s="105"/>
      <c r="H49" s="151"/>
      <c r="I49" s="151"/>
      <c r="J49" s="151"/>
      <c r="K49" s="151"/>
      <c r="L49" s="151"/>
      <c r="M49" s="151"/>
      <c r="N49" s="151"/>
      <c r="O49" s="99"/>
      <c r="P49" s="99"/>
      <c r="Q49" s="99"/>
      <c r="R49" s="99"/>
      <c r="S49" s="99"/>
    </row>
    <row r="50" spans="1:19">
      <c r="A50" s="184">
        <v>4.4000000000000004</v>
      </c>
      <c r="B50" s="132"/>
      <c r="C50" s="128"/>
      <c r="D50" s="183"/>
      <c r="E50" s="183"/>
      <c r="F50" s="179">
        <f>E50*C50</f>
        <v>0</v>
      </c>
      <c r="G50" s="105"/>
      <c r="H50" s="137"/>
      <c r="I50" s="137"/>
      <c r="J50" s="137"/>
      <c r="K50" s="137"/>
      <c r="L50" s="137"/>
      <c r="M50" s="137"/>
      <c r="N50" s="137">
        <f t="shared" ref="N50:S50" si="18">H50*$F50</f>
        <v>0</v>
      </c>
      <c r="O50" s="137">
        <f t="shared" si="18"/>
        <v>0</v>
      </c>
      <c r="P50" s="137">
        <f t="shared" si="18"/>
        <v>0</v>
      </c>
      <c r="Q50" s="137">
        <f t="shared" si="18"/>
        <v>0</v>
      </c>
      <c r="R50" s="137">
        <f t="shared" si="18"/>
        <v>0</v>
      </c>
      <c r="S50" s="137">
        <f t="shared" si="18"/>
        <v>0</v>
      </c>
    </row>
    <row r="51" spans="1:19">
      <c r="A51" s="184"/>
      <c r="B51" s="132"/>
      <c r="C51" s="207"/>
      <c r="D51" s="183"/>
      <c r="E51" s="183"/>
      <c r="F51" s="179"/>
      <c r="G51" s="105"/>
      <c r="H51" s="151"/>
      <c r="I51" s="151"/>
      <c r="J51" s="151"/>
      <c r="K51" s="151"/>
      <c r="L51" s="151"/>
      <c r="M51" s="151"/>
      <c r="N51" s="151"/>
      <c r="O51" s="99"/>
      <c r="P51" s="99"/>
      <c r="Q51" s="99"/>
      <c r="R51" s="99"/>
      <c r="S51" s="99"/>
    </row>
    <row r="52" spans="1:19">
      <c r="A52" s="184"/>
      <c r="B52" s="132"/>
      <c r="C52" s="207"/>
      <c r="D52" s="183"/>
      <c r="E52" s="183"/>
      <c r="F52" s="179"/>
      <c r="H52" s="134"/>
      <c r="I52" s="134"/>
      <c r="J52" s="134"/>
      <c r="K52" s="134"/>
      <c r="L52" s="134"/>
      <c r="M52" s="134"/>
      <c r="N52" s="134"/>
      <c r="O52" s="92"/>
      <c r="P52" s="92"/>
      <c r="Q52" s="92"/>
      <c r="R52" s="92"/>
      <c r="S52" s="92"/>
    </row>
    <row r="53" spans="1:19">
      <c r="A53" s="184"/>
      <c r="B53" s="132"/>
      <c r="C53" s="207"/>
      <c r="D53" s="183"/>
      <c r="E53" s="183"/>
      <c r="F53" s="179"/>
      <c r="H53" s="134"/>
      <c r="I53" s="134"/>
      <c r="J53" s="134"/>
      <c r="K53" s="134"/>
      <c r="L53" s="134"/>
      <c r="M53" s="134"/>
      <c r="N53" s="134"/>
      <c r="O53" s="92"/>
      <c r="P53" s="92"/>
      <c r="Q53" s="92"/>
      <c r="R53" s="92"/>
      <c r="S53" s="92"/>
    </row>
    <row r="54" spans="1:19">
      <c r="A54" s="190"/>
      <c r="B54" s="139" t="s">
        <v>44</v>
      </c>
      <c r="C54" s="186">
        <f>SUM(C41:C53)</f>
        <v>0</v>
      </c>
      <c r="D54" s="240"/>
      <c r="E54" s="240"/>
      <c r="F54" s="186">
        <f>SUM(F41:F53)</f>
        <v>0</v>
      </c>
      <c r="G54" s="142"/>
      <c r="H54" s="143"/>
      <c r="I54" s="143"/>
      <c r="J54" s="143"/>
      <c r="K54" s="143"/>
      <c r="L54" s="143"/>
      <c r="M54" s="143"/>
      <c r="N54" s="144">
        <f t="shared" ref="N54:S54" si="19">SUM(N43:N53)</f>
        <v>0</v>
      </c>
      <c r="O54" s="144">
        <f t="shared" si="19"/>
        <v>0</v>
      </c>
      <c r="P54" s="144">
        <f t="shared" si="19"/>
        <v>0</v>
      </c>
      <c r="Q54" s="144">
        <f t="shared" si="19"/>
        <v>0</v>
      </c>
      <c r="R54" s="144">
        <f t="shared" si="19"/>
        <v>0</v>
      </c>
      <c r="S54" s="144">
        <f t="shared" si="19"/>
        <v>0</v>
      </c>
    </row>
    <row r="55" spans="1:19">
      <c r="A55" s="273"/>
      <c r="B55" s="154"/>
      <c r="C55" s="155"/>
      <c r="D55" s="196"/>
      <c r="E55" s="196"/>
      <c r="F55" s="197"/>
      <c r="G55" s="133"/>
      <c r="H55" s="134"/>
      <c r="I55" s="134"/>
      <c r="J55" s="134"/>
      <c r="K55" s="134"/>
      <c r="L55" s="134"/>
      <c r="M55" s="134"/>
      <c r="N55" s="134"/>
      <c r="O55" s="92"/>
      <c r="P55" s="92"/>
      <c r="Q55" s="92"/>
      <c r="R55" s="92"/>
      <c r="S55" s="92"/>
    </row>
    <row r="56" spans="1:19">
      <c r="A56" s="273"/>
      <c r="B56" s="154" t="s">
        <v>130</v>
      </c>
      <c r="C56" s="198">
        <f>C24+C29+C40+C54</f>
        <v>1.5</v>
      </c>
      <c r="D56" s="90"/>
      <c r="E56" s="90"/>
      <c r="F56" s="198">
        <f>F24+F29+F40+F54</f>
        <v>3</v>
      </c>
      <c r="G56" s="199"/>
      <c r="H56" s="143"/>
      <c r="I56" s="143"/>
      <c r="J56" s="143"/>
      <c r="K56" s="143"/>
      <c r="L56" s="143"/>
      <c r="M56" s="143"/>
      <c r="N56" s="250">
        <f t="shared" ref="N56:S56" si="20">N24+N29+N40+N54</f>
        <v>367.62885021022237</v>
      </c>
      <c r="O56" s="250">
        <f t="shared" si="20"/>
        <v>374.88125928946243</v>
      </c>
      <c r="P56" s="250">
        <f t="shared" si="20"/>
        <v>381.49372928550065</v>
      </c>
      <c r="Q56" s="250">
        <f t="shared" si="20"/>
        <v>388.22283557200433</v>
      </c>
      <c r="R56" s="250">
        <f t="shared" si="20"/>
        <v>395.07063547766626</v>
      </c>
      <c r="S56" s="250">
        <f t="shared" si="20"/>
        <v>402.03922262006785</v>
      </c>
    </row>
    <row r="58" spans="1:19" s="102" customFormat="1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</row>
    <row r="59" spans="1:19" s="102" customFormat="1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</row>
    <row r="60" spans="1:19" s="102" customFormat="1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</row>
    <row r="61" spans="1:19" s="102" customFormat="1">
      <c r="B61" s="154"/>
      <c r="F61" s="159"/>
      <c r="G61" s="105"/>
      <c r="H61" s="105"/>
      <c r="I61" s="159"/>
      <c r="J61" s="159"/>
      <c r="K61" s="159"/>
      <c r="L61" s="159"/>
      <c r="M61" s="159"/>
      <c r="N61" s="275"/>
      <c r="O61" s="275"/>
      <c r="P61" s="275"/>
      <c r="Q61" s="275"/>
      <c r="R61" s="275"/>
      <c r="S61" s="275"/>
    </row>
    <row r="62" spans="1:19">
      <c r="B62" s="385" t="s">
        <v>265</v>
      </c>
      <c r="C62" s="88"/>
      <c r="I62" s="106"/>
      <c r="J62" s="106"/>
      <c r="K62" s="106"/>
      <c r="L62" s="106"/>
      <c r="M62" s="106"/>
      <c r="N62" s="106">
        <f>N56</f>
        <v>367.62885021022237</v>
      </c>
      <c r="O62" s="106">
        <f>O56</f>
        <v>374.88125928946243</v>
      </c>
      <c r="P62" s="106">
        <f t="shared" ref="P62:S62" si="21">P56</f>
        <v>381.49372928550065</v>
      </c>
      <c r="Q62" s="106">
        <f t="shared" si="21"/>
        <v>388.22283557200433</v>
      </c>
      <c r="R62" s="106">
        <f t="shared" si="21"/>
        <v>395.07063547766626</v>
      </c>
      <c r="S62" s="106">
        <f t="shared" si="21"/>
        <v>402.03922262006785</v>
      </c>
    </row>
    <row r="63" spans="1:19">
      <c r="B63" s="385" t="s">
        <v>43</v>
      </c>
      <c r="C63" s="88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</row>
    <row r="64" spans="1:19">
      <c r="B64" s="385" t="s">
        <v>268</v>
      </c>
      <c r="C64" s="88"/>
      <c r="I64" s="106"/>
      <c r="J64" s="106"/>
      <c r="K64" s="106"/>
      <c r="L64" s="106"/>
      <c r="M64" s="106"/>
      <c r="O64" s="160"/>
      <c r="P64" s="160"/>
      <c r="Q64" s="160"/>
      <c r="R64" s="160"/>
      <c r="S64" s="160"/>
    </row>
    <row r="65" spans="2:19">
      <c r="B65" s="385" t="s">
        <v>274</v>
      </c>
      <c r="C65" s="88"/>
      <c r="I65" s="106"/>
      <c r="J65" s="106"/>
      <c r="K65" s="106"/>
      <c r="L65" s="106"/>
      <c r="M65" s="106"/>
      <c r="N65" s="106">
        <f>SUM(N66,N62:N64)*(Inputs!$M$27)</f>
        <v>45.456572070793577</v>
      </c>
      <c r="O65" s="106">
        <f>SUM(O66,O62:O64)*(Inputs!$M$27)</f>
        <v>46.353317948623449</v>
      </c>
      <c r="P65" s="106">
        <f>SUM(P66,P62:P64)*(Inputs!$M$27)</f>
        <v>47.170936638693583</v>
      </c>
      <c r="Q65" s="106">
        <f>SUM(Q66,Q62:Q64)*(Inputs!$M$27)</f>
        <v>48.002977172807192</v>
      </c>
      <c r="R65" s="106">
        <f>SUM(R66,R62:R64)*(Inputs!$M$27)</f>
        <v>48.849693935542476</v>
      </c>
      <c r="S65" s="106">
        <f>SUM(S66,S62:S64)*(Inputs!$M$27)</f>
        <v>49.711345798526153</v>
      </c>
    </row>
    <row r="66" spans="2:19">
      <c r="B66" s="385" t="s">
        <v>273</v>
      </c>
      <c r="C66" s="88"/>
      <c r="I66" s="106"/>
      <c r="J66" s="106"/>
      <c r="K66" s="106"/>
      <c r="L66" s="106"/>
      <c r="M66" s="106"/>
      <c r="N66" s="106">
        <f>SUM(N62:N64)*(Inputs!$M$26)</f>
        <v>38.233400421863124</v>
      </c>
      <c r="O66" s="106">
        <f>SUM(O62:O64)*(Inputs!$M$26)</f>
        <v>38.987650966104091</v>
      </c>
      <c r="P66" s="106">
        <f>SUM(P62:P64)*(Inputs!$M$26)</f>
        <v>39.675347845692066</v>
      </c>
      <c r="Q66" s="106">
        <f>SUM(Q62:Q64)*(Inputs!$M$26)</f>
        <v>40.375174899488449</v>
      </c>
      <c r="R66" s="106">
        <f>SUM(R62:R64)*(Inputs!$M$26)</f>
        <v>41.08734608967729</v>
      </c>
      <c r="S66" s="106">
        <f>SUM(S62:S64)*(Inputs!$M$26)</f>
        <v>41.812079152487051</v>
      </c>
    </row>
    <row r="67" spans="2:19">
      <c r="B67" s="998" t="s">
        <v>85</v>
      </c>
      <c r="C67" s="2"/>
      <c r="D67" s="2"/>
      <c r="E67" s="2"/>
      <c r="F67" s="484"/>
      <c r="G67" s="472"/>
      <c r="H67" s="429"/>
      <c r="I67" s="429"/>
      <c r="J67" s="429"/>
      <c r="K67" s="429"/>
      <c r="L67" s="429"/>
      <c r="M67" s="429"/>
      <c r="N67" s="106">
        <f>SUM(N62:N66)*Inputs!$M$28</f>
        <v>31.592317589201539</v>
      </c>
      <c r="O67" s="106">
        <f>SUM(O62:O66)*Inputs!$M$28</f>
        <v>32.215555974293302</v>
      </c>
      <c r="P67" s="106">
        <f>SUM(P62:P66)*Inputs!$M$28</f>
        <v>32.783800963892041</v>
      </c>
      <c r="Q67" s="106">
        <f>SUM(Q62:Q66)*Inputs!$M$28</f>
        <v>33.362069135101002</v>
      </c>
      <c r="R67" s="106">
        <f>SUM(R62:R66)*Inputs!$M$28</f>
        <v>33.950537285202024</v>
      </c>
      <c r="S67" s="106">
        <f>SUM(S62:S66)*Inputs!$M$28</f>
        <v>34.549385329975678</v>
      </c>
    </row>
    <row r="68" spans="2:19">
      <c r="B68" s="998"/>
      <c r="C68" s="2"/>
      <c r="D68" s="2"/>
      <c r="E68" s="2"/>
      <c r="F68" s="484"/>
      <c r="G68" s="472"/>
      <c r="H68" s="429"/>
      <c r="I68" s="429"/>
      <c r="J68" s="429"/>
      <c r="K68" s="429"/>
      <c r="L68" s="429"/>
      <c r="M68" s="429"/>
      <c r="N68" s="655"/>
      <c r="O68" s="655"/>
      <c r="P68" s="655"/>
      <c r="Q68" s="655"/>
      <c r="R68" s="655"/>
      <c r="S68" s="655"/>
    </row>
    <row r="69" spans="2:19">
      <c r="B69" s="479" t="s">
        <v>521</v>
      </c>
      <c r="C69" s="2"/>
      <c r="D69" s="2"/>
      <c r="E69" s="2"/>
      <c r="F69" s="484"/>
      <c r="G69" s="472"/>
      <c r="H69" s="429"/>
      <c r="I69" s="429"/>
      <c r="J69" s="429"/>
      <c r="K69" s="429"/>
      <c r="L69" s="429"/>
      <c r="M69" s="429"/>
      <c r="N69" s="485">
        <f>SUM(N62:N68)</f>
        <v>482.91114029208057</v>
      </c>
      <c r="O69" s="485">
        <f t="shared" ref="O69:S69" si="22">SUM(O62:O68)</f>
        <v>492.43778417848324</v>
      </c>
      <c r="P69" s="485">
        <f t="shared" si="22"/>
        <v>501.12381473377832</v>
      </c>
      <c r="Q69" s="485">
        <f t="shared" si="22"/>
        <v>509.96305677940097</v>
      </c>
      <c r="R69" s="485">
        <f t="shared" si="22"/>
        <v>518.95821278808808</v>
      </c>
      <c r="S69" s="485">
        <f t="shared" si="22"/>
        <v>528.11203290105675</v>
      </c>
    </row>
    <row r="70" spans="2:19">
      <c r="B70" s="999" t="s">
        <v>39</v>
      </c>
      <c r="C70" s="88"/>
      <c r="N70" s="521">
        <f>(N56*(1+Inputs!$M$29))-N69</f>
        <v>0</v>
      </c>
      <c r="O70" s="521">
        <f>(O56*(1+Inputs!$M$29))-O69</f>
        <v>0</v>
      </c>
      <c r="P70" s="521">
        <f>(P56*(1+Inputs!$M$29))-P69</f>
        <v>0</v>
      </c>
      <c r="Q70" s="521">
        <f>(Q56*(1+Inputs!$M$29))-Q69</f>
        <v>0</v>
      </c>
      <c r="R70" s="521">
        <f>(R56*(1+Inputs!$M$29))-R69</f>
        <v>0</v>
      </c>
      <c r="S70" s="521">
        <f>(S56*(1+Inputs!$M$29))-S69</f>
        <v>0</v>
      </c>
    </row>
    <row r="71" spans="2:19">
      <c r="B71" s="385"/>
    </row>
    <row r="72" spans="2:19">
      <c r="B72" s="385"/>
    </row>
    <row r="73" spans="2:19">
      <c r="B73" s="385"/>
    </row>
    <row r="74" spans="2:19">
      <c r="B74" s="385"/>
    </row>
    <row r="75" spans="2:19">
      <c r="B75" s="385"/>
    </row>
    <row r="76" spans="2:19">
      <c r="B76" s="385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59" orientation="landscape" r:id="rId1"/>
  <headerFooter alignWithMargins="0">
    <oddFooter>&amp;C&amp;P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theme="1"/>
    <pageSetUpPr fitToPage="1"/>
  </sheetPr>
  <dimension ref="A1:T75"/>
  <sheetViews>
    <sheetView showGridLines="0" zoomScale="70" zoomScaleNormal="70" workbookViewId="0">
      <pane xSplit="1" ySplit="5" topLeftCell="B6" activePane="bottomRight" state="frozen"/>
      <selection activeCell="H46" sqref="H46"/>
      <selection pane="topRight" activeCell="H46" sqref="H46"/>
      <selection pane="bottomLeft" activeCell="H46" sqref="H46"/>
      <selection pane="bottomRight" activeCell="B6" sqref="B6"/>
    </sheetView>
  </sheetViews>
  <sheetFormatPr defaultRowHeight="12.75" outlineLevelCol="1"/>
  <cols>
    <col min="1" max="1" width="9.140625" style="88"/>
    <col min="2" max="2" width="61.85546875" style="102" customWidth="1"/>
    <col min="3" max="3" width="8.42578125" style="102" bestFit="1" customWidth="1"/>
    <col min="4" max="4" width="25.42578125" style="88" bestFit="1" customWidth="1"/>
    <col min="5" max="5" width="6.85546875" style="88" bestFit="1" customWidth="1"/>
    <col min="6" max="6" width="6.85546875" style="160" bestFit="1" customWidth="1"/>
    <col min="7" max="7" width="2" style="160" customWidth="1"/>
    <col min="8" max="8" width="10.42578125" style="106" customWidth="1" outlineLevel="1"/>
    <col min="9" max="9" width="9.5703125" style="160" bestFit="1" customWidth="1" outlineLevel="1"/>
    <col min="10" max="13" width="9.42578125" style="160" customWidth="1" outlineLevel="1"/>
    <col min="14" max="14" width="9.85546875" style="160" customWidth="1"/>
    <col min="15" max="19" width="9.85546875" style="88" customWidth="1"/>
    <col min="20" max="257" width="9.140625" style="88"/>
    <col min="258" max="258" width="61.85546875" style="88" customWidth="1"/>
    <col min="259" max="259" width="8.42578125" style="88" bestFit="1" customWidth="1"/>
    <col min="260" max="260" width="12.140625" style="88" bestFit="1" customWidth="1"/>
    <col min="261" max="262" width="6.85546875" style="88" bestFit="1" customWidth="1"/>
    <col min="263" max="263" width="2" style="88" customWidth="1"/>
    <col min="264" max="264" width="10.42578125" style="88" customWidth="1"/>
    <col min="265" max="265" width="9.5703125" style="88" bestFit="1" customWidth="1"/>
    <col min="266" max="269" width="9.42578125" style="88" customWidth="1"/>
    <col min="270" max="275" width="9.85546875" style="88" customWidth="1"/>
    <col min="276" max="513" width="9.140625" style="88"/>
    <col min="514" max="514" width="61.85546875" style="88" customWidth="1"/>
    <col min="515" max="515" width="8.42578125" style="88" bestFit="1" customWidth="1"/>
    <col min="516" max="516" width="12.140625" style="88" bestFit="1" customWidth="1"/>
    <col min="517" max="518" width="6.85546875" style="88" bestFit="1" customWidth="1"/>
    <col min="519" max="519" width="2" style="88" customWidth="1"/>
    <col min="520" max="520" width="10.42578125" style="88" customWidth="1"/>
    <col min="521" max="521" width="9.5703125" style="88" bestFit="1" customWidth="1"/>
    <col min="522" max="525" width="9.42578125" style="88" customWidth="1"/>
    <col min="526" max="531" width="9.85546875" style="88" customWidth="1"/>
    <col min="532" max="769" width="9.140625" style="88"/>
    <col min="770" max="770" width="61.85546875" style="88" customWidth="1"/>
    <col min="771" max="771" width="8.42578125" style="88" bestFit="1" customWidth="1"/>
    <col min="772" max="772" width="12.140625" style="88" bestFit="1" customWidth="1"/>
    <col min="773" max="774" width="6.85546875" style="88" bestFit="1" customWidth="1"/>
    <col min="775" max="775" width="2" style="88" customWidth="1"/>
    <col min="776" max="776" width="10.42578125" style="88" customWidth="1"/>
    <col min="777" max="777" width="9.5703125" style="88" bestFit="1" customWidth="1"/>
    <col min="778" max="781" width="9.42578125" style="88" customWidth="1"/>
    <col min="782" max="787" width="9.85546875" style="88" customWidth="1"/>
    <col min="788" max="1025" width="9.140625" style="88"/>
    <col min="1026" max="1026" width="61.85546875" style="88" customWidth="1"/>
    <col min="1027" max="1027" width="8.42578125" style="88" bestFit="1" customWidth="1"/>
    <col min="1028" max="1028" width="12.140625" style="88" bestFit="1" customWidth="1"/>
    <col min="1029" max="1030" width="6.85546875" style="88" bestFit="1" customWidth="1"/>
    <col min="1031" max="1031" width="2" style="88" customWidth="1"/>
    <col min="1032" max="1032" width="10.42578125" style="88" customWidth="1"/>
    <col min="1033" max="1033" width="9.5703125" style="88" bestFit="1" customWidth="1"/>
    <col min="1034" max="1037" width="9.42578125" style="88" customWidth="1"/>
    <col min="1038" max="1043" width="9.85546875" style="88" customWidth="1"/>
    <col min="1044" max="1281" width="9.140625" style="88"/>
    <col min="1282" max="1282" width="61.85546875" style="88" customWidth="1"/>
    <col min="1283" max="1283" width="8.42578125" style="88" bestFit="1" customWidth="1"/>
    <col min="1284" max="1284" width="12.140625" style="88" bestFit="1" customWidth="1"/>
    <col min="1285" max="1286" width="6.85546875" style="88" bestFit="1" customWidth="1"/>
    <col min="1287" max="1287" width="2" style="88" customWidth="1"/>
    <col min="1288" max="1288" width="10.42578125" style="88" customWidth="1"/>
    <col min="1289" max="1289" width="9.5703125" style="88" bestFit="1" customWidth="1"/>
    <col min="1290" max="1293" width="9.42578125" style="88" customWidth="1"/>
    <col min="1294" max="1299" width="9.85546875" style="88" customWidth="1"/>
    <col min="1300" max="1537" width="9.140625" style="88"/>
    <col min="1538" max="1538" width="61.85546875" style="88" customWidth="1"/>
    <col min="1539" max="1539" width="8.42578125" style="88" bestFit="1" customWidth="1"/>
    <col min="1540" max="1540" width="12.140625" style="88" bestFit="1" customWidth="1"/>
    <col min="1541" max="1542" width="6.85546875" style="88" bestFit="1" customWidth="1"/>
    <col min="1543" max="1543" width="2" style="88" customWidth="1"/>
    <col min="1544" max="1544" width="10.42578125" style="88" customWidth="1"/>
    <col min="1545" max="1545" width="9.5703125" style="88" bestFit="1" customWidth="1"/>
    <col min="1546" max="1549" width="9.42578125" style="88" customWidth="1"/>
    <col min="1550" max="1555" width="9.85546875" style="88" customWidth="1"/>
    <col min="1556" max="1793" width="9.140625" style="88"/>
    <col min="1794" max="1794" width="61.85546875" style="88" customWidth="1"/>
    <col min="1795" max="1795" width="8.42578125" style="88" bestFit="1" customWidth="1"/>
    <col min="1796" max="1796" width="12.140625" style="88" bestFit="1" customWidth="1"/>
    <col min="1797" max="1798" width="6.85546875" style="88" bestFit="1" customWidth="1"/>
    <col min="1799" max="1799" width="2" style="88" customWidth="1"/>
    <col min="1800" max="1800" width="10.42578125" style="88" customWidth="1"/>
    <col min="1801" max="1801" width="9.5703125" style="88" bestFit="1" customWidth="1"/>
    <col min="1802" max="1805" width="9.42578125" style="88" customWidth="1"/>
    <col min="1806" max="1811" width="9.85546875" style="88" customWidth="1"/>
    <col min="1812" max="2049" width="9.140625" style="88"/>
    <col min="2050" max="2050" width="61.85546875" style="88" customWidth="1"/>
    <col min="2051" max="2051" width="8.42578125" style="88" bestFit="1" customWidth="1"/>
    <col min="2052" max="2052" width="12.140625" style="88" bestFit="1" customWidth="1"/>
    <col min="2053" max="2054" width="6.85546875" style="88" bestFit="1" customWidth="1"/>
    <col min="2055" max="2055" width="2" style="88" customWidth="1"/>
    <col min="2056" max="2056" width="10.42578125" style="88" customWidth="1"/>
    <col min="2057" max="2057" width="9.5703125" style="88" bestFit="1" customWidth="1"/>
    <col min="2058" max="2061" width="9.42578125" style="88" customWidth="1"/>
    <col min="2062" max="2067" width="9.85546875" style="88" customWidth="1"/>
    <col min="2068" max="2305" width="9.140625" style="88"/>
    <col min="2306" max="2306" width="61.85546875" style="88" customWidth="1"/>
    <col min="2307" max="2307" width="8.42578125" style="88" bestFit="1" customWidth="1"/>
    <col min="2308" max="2308" width="12.140625" style="88" bestFit="1" customWidth="1"/>
    <col min="2309" max="2310" width="6.85546875" style="88" bestFit="1" customWidth="1"/>
    <col min="2311" max="2311" width="2" style="88" customWidth="1"/>
    <col min="2312" max="2312" width="10.42578125" style="88" customWidth="1"/>
    <col min="2313" max="2313" width="9.5703125" style="88" bestFit="1" customWidth="1"/>
    <col min="2314" max="2317" width="9.42578125" style="88" customWidth="1"/>
    <col min="2318" max="2323" width="9.85546875" style="88" customWidth="1"/>
    <col min="2324" max="2561" width="9.140625" style="88"/>
    <col min="2562" max="2562" width="61.85546875" style="88" customWidth="1"/>
    <col min="2563" max="2563" width="8.42578125" style="88" bestFit="1" customWidth="1"/>
    <col min="2564" max="2564" width="12.140625" style="88" bestFit="1" customWidth="1"/>
    <col min="2565" max="2566" width="6.85546875" style="88" bestFit="1" customWidth="1"/>
    <col min="2567" max="2567" width="2" style="88" customWidth="1"/>
    <col min="2568" max="2568" width="10.42578125" style="88" customWidth="1"/>
    <col min="2569" max="2569" width="9.5703125" style="88" bestFit="1" customWidth="1"/>
    <col min="2570" max="2573" width="9.42578125" style="88" customWidth="1"/>
    <col min="2574" max="2579" width="9.85546875" style="88" customWidth="1"/>
    <col min="2580" max="2817" width="9.140625" style="88"/>
    <col min="2818" max="2818" width="61.85546875" style="88" customWidth="1"/>
    <col min="2819" max="2819" width="8.42578125" style="88" bestFit="1" customWidth="1"/>
    <col min="2820" max="2820" width="12.140625" style="88" bestFit="1" customWidth="1"/>
    <col min="2821" max="2822" width="6.85546875" style="88" bestFit="1" customWidth="1"/>
    <col min="2823" max="2823" width="2" style="88" customWidth="1"/>
    <col min="2824" max="2824" width="10.42578125" style="88" customWidth="1"/>
    <col min="2825" max="2825" width="9.5703125" style="88" bestFit="1" customWidth="1"/>
    <col min="2826" max="2829" width="9.42578125" style="88" customWidth="1"/>
    <col min="2830" max="2835" width="9.85546875" style="88" customWidth="1"/>
    <col min="2836" max="3073" width="9.140625" style="88"/>
    <col min="3074" max="3074" width="61.85546875" style="88" customWidth="1"/>
    <col min="3075" max="3075" width="8.42578125" style="88" bestFit="1" customWidth="1"/>
    <col min="3076" max="3076" width="12.140625" style="88" bestFit="1" customWidth="1"/>
    <col min="3077" max="3078" width="6.85546875" style="88" bestFit="1" customWidth="1"/>
    <col min="3079" max="3079" width="2" style="88" customWidth="1"/>
    <col min="3080" max="3080" width="10.42578125" style="88" customWidth="1"/>
    <col min="3081" max="3081" width="9.5703125" style="88" bestFit="1" customWidth="1"/>
    <col min="3082" max="3085" width="9.42578125" style="88" customWidth="1"/>
    <col min="3086" max="3091" width="9.85546875" style="88" customWidth="1"/>
    <col min="3092" max="3329" width="9.140625" style="88"/>
    <col min="3330" max="3330" width="61.85546875" style="88" customWidth="1"/>
    <col min="3331" max="3331" width="8.42578125" style="88" bestFit="1" customWidth="1"/>
    <col min="3332" max="3332" width="12.140625" style="88" bestFit="1" customWidth="1"/>
    <col min="3333" max="3334" width="6.85546875" style="88" bestFit="1" customWidth="1"/>
    <col min="3335" max="3335" width="2" style="88" customWidth="1"/>
    <col min="3336" max="3336" width="10.42578125" style="88" customWidth="1"/>
    <col min="3337" max="3337" width="9.5703125" style="88" bestFit="1" customWidth="1"/>
    <col min="3338" max="3341" width="9.42578125" style="88" customWidth="1"/>
    <col min="3342" max="3347" width="9.85546875" style="88" customWidth="1"/>
    <col min="3348" max="3585" width="9.140625" style="88"/>
    <col min="3586" max="3586" width="61.85546875" style="88" customWidth="1"/>
    <col min="3587" max="3587" width="8.42578125" style="88" bestFit="1" customWidth="1"/>
    <col min="3588" max="3588" width="12.140625" style="88" bestFit="1" customWidth="1"/>
    <col min="3589" max="3590" width="6.85546875" style="88" bestFit="1" customWidth="1"/>
    <col min="3591" max="3591" width="2" style="88" customWidth="1"/>
    <col min="3592" max="3592" width="10.42578125" style="88" customWidth="1"/>
    <col min="3593" max="3593" width="9.5703125" style="88" bestFit="1" customWidth="1"/>
    <col min="3594" max="3597" width="9.42578125" style="88" customWidth="1"/>
    <col min="3598" max="3603" width="9.85546875" style="88" customWidth="1"/>
    <col min="3604" max="3841" width="9.140625" style="88"/>
    <col min="3842" max="3842" width="61.85546875" style="88" customWidth="1"/>
    <col min="3843" max="3843" width="8.42578125" style="88" bestFit="1" customWidth="1"/>
    <col min="3844" max="3844" width="12.140625" style="88" bestFit="1" customWidth="1"/>
    <col min="3845" max="3846" width="6.85546875" style="88" bestFit="1" customWidth="1"/>
    <col min="3847" max="3847" width="2" style="88" customWidth="1"/>
    <col min="3848" max="3848" width="10.42578125" style="88" customWidth="1"/>
    <col min="3849" max="3849" width="9.5703125" style="88" bestFit="1" customWidth="1"/>
    <col min="3850" max="3853" width="9.42578125" style="88" customWidth="1"/>
    <col min="3854" max="3859" width="9.85546875" style="88" customWidth="1"/>
    <col min="3860" max="4097" width="9.140625" style="88"/>
    <col min="4098" max="4098" width="61.85546875" style="88" customWidth="1"/>
    <col min="4099" max="4099" width="8.42578125" style="88" bestFit="1" customWidth="1"/>
    <col min="4100" max="4100" width="12.140625" style="88" bestFit="1" customWidth="1"/>
    <col min="4101" max="4102" width="6.85546875" style="88" bestFit="1" customWidth="1"/>
    <col min="4103" max="4103" width="2" style="88" customWidth="1"/>
    <col min="4104" max="4104" width="10.42578125" style="88" customWidth="1"/>
    <col min="4105" max="4105" width="9.5703125" style="88" bestFit="1" customWidth="1"/>
    <col min="4106" max="4109" width="9.42578125" style="88" customWidth="1"/>
    <col min="4110" max="4115" width="9.85546875" style="88" customWidth="1"/>
    <col min="4116" max="4353" width="9.140625" style="88"/>
    <col min="4354" max="4354" width="61.85546875" style="88" customWidth="1"/>
    <col min="4355" max="4355" width="8.42578125" style="88" bestFit="1" customWidth="1"/>
    <col min="4356" max="4356" width="12.140625" style="88" bestFit="1" customWidth="1"/>
    <col min="4357" max="4358" width="6.85546875" style="88" bestFit="1" customWidth="1"/>
    <col min="4359" max="4359" width="2" style="88" customWidth="1"/>
    <col min="4360" max="4360" width="10.42578125" style="88" customWidth="1"/>
    <col min="4361" max="4361" width="9.5703125" style="88" bestFit="1" customWidth="1"/>
    <col min="4362" max="4365" width="9.42578125" style="88" customWidth="1"/>
    <col min="4366" max="4371" width="9.85546875" style="88" customWidth="1"/>
    <col min="4372" max="4609" width="9.140625" style="88"/>
    <col min="4610" max="4610" width="61.85546875" style="88" customWidth="1"/>
    <col min="4611" max="4611" width="8.42578125" style="88" bestFit="1" customWidth="1"/>
    <col min="4612" max="4612" width="12.140625" style="88" bestFit="1" customWidth="1"/>
    <col min="4613" max="4614" width="6.85546875" style="88" bestFit="1" customWidth="1"/>
    <col min="4615" max="4615" width="2" style="88" customWidth="1"/>
    <col min="4616" max="4616" width="10.42578125" style="88" customWidth="1"/>
    <col min="4617" max="4617" width="9.5703125" style="88" bestFit="1" customWidth="1"/>
    <col min="4618" max="4621" width="9.42578125" style="88" customWidth="1"/>
    <col min="4622" max="4627" width="9.85546875" style="88" customWidth="1"/>
    <col min="4628" max="4865" width="9.140625" style="88"/>
    <col min="4866" max="4866" width="61.85546875" style="88" customWidth="1"/>
    <col min="4867" max="4867" width="8.42578125" style="88" bestFit="1" customWidth="1"/>
    <col min="4868" max="4868" width="12.140625" style="88" bestFit="1" customWidth="1"/>
    <col min="4869" max="4870" width="6.85546875" style="88" bestFit="1" customWidth="1"/>
    <col min="4871" max="4871" width="2" style="88" customWidth="1"/>
    <col min="4872" max="4872" width="10.42578125" style="88" customWidth="1"/>
    <col min="4873" max="4873" width="9.5703125" style="88" bestFit="1" customWidth="1"/>
    <col min="4874" max="4877" width="9.42578125" style="88" customWidth="1"/>
    <col min="4878" max="4883" width="9.85546875" style="88" customWidth="1"/>
    <col min="4884" max="5121" width="9.140625" style="88"/>
    <col min="5122" max="5122" width="61.85546875" style="88" customWidth="1"/>
    <col min="5123" max="5123" width="8.42578125" style="88" bestFit="1" customWidth="1"/>
    <col min="5124" max="5124" width="12.140625" style="88" bestFit="1" customWidth="1"/>
    <col min="5125" max="5126" width="6.85546875" style="88" bestFit="1" customWidth="1"/>
    <col min="5127" max="5127" width="2" style="88" customWidth="1"/>
    <col min="5128" max="5128" width="10.42578125" style="88" customWidth="1"/>
    <col min="5129" max="5129" width="9.5703125" style="88" bestFit="1" customWidth="1"/>
    <col min="5130" max="5133" width="9.42578125" style="88" customWidth="1"/>
    <col min="5134" max="5139" width="9.85546875" style="88" customWidth="1"/>
    <col min="5140" max="5377" width="9.140625" style="88"/>
    <col min="5378" max="5378" width="61.85546875" style="88" customWidth="1"/>
    <col min="5379" max="5379" width="8.42578125" style="88" bestFit="1" customWidth="1"/>
    <col min="5380" max="5380" width="12.140625" style="88" bestFit="1" customWidth="1"/>
    <col min="5381" max="5382" width="6.85546875" style="88" bestFit="1" customWidth="1"/>
    <col min="5383" max="5383" width="2" style="88" customWidth="1"/>
    <col min="5384" max="5384" width="10.42578125" style="88" customWidth="1"/>
    <col min="5385" max="5385" width="9.5703125" style="88" bestFit="1" customWidth="1"/>
    <col min="5386" max="5389" width="9.42578125" style="88" customWidth="1"/>
    <col min="5390" max="5395" width="9.85546875" style="88" customWidth="1"/>
    <col min="5396" max="5633" width="9.140625" style="88"/>
    <col min="5634" max="5634" width="61.85546875" style="88" customWidth="1"/>
    <col min="5635" max="5635" width="8.42578125" style="88" bestFit="1" customWidth="1"/>
    <col min="5636" max="5636" width="12.140625" style="88" bestFit="1" customWidth="1"/>
    <col min="5637" max="5638" width="6.85546875" style="88" bestFit="1" customWidth="1"/>
    <col min="5639" max="5639" width="2" style="88" customWidth="1"/>
    <col min="5640" max="5640" width="10.42578125" style="88" customWidth="1"/>
    <col min="5641" max="5641" width="9.5703125" style="88" bestFit="1" customWidth="1"/>
    <col min="5642" max="5645" width="9.42578125" style="88" customWidth="1"/>
    <col min="5646" max="5651" width="9.85546875" style="88" customWidth="1"/>
    <col min="5652" max="5889" width="9.140625" style="88"/>
    <col min="5890" max="5890" width="61.85546875" style="88" customWidth="1"/>
    <col min="5891" max="5891" width="8.42578125" style="88" bestFit="1" customWidth="1"/>
    <col min="5892" max="5892" width="12.140625" style="88" bestFit="1" customWidth="1"/>
    <col min="5893" max="5894" width="6.85546875" style="88" bestFit="1" customWidth="1"/>
    <col min="5895" max="5895" width="2" style="88" customWidth="1"/>
    <col min="5896" max="5896" width="10.42578125" style="88" customWidth="1"/>
    <col min="5897" max="5897" width="9.5703125" style="88" bestFit="1" customWidth="1"/>
    <col min="5898" max="5901" width="9.42578125" style="88" customWidth="1"/>
    <col min="5902" max="5907" width="9.85546875" style="88" customWidth="1"/>
    <col min="5908" max="6145" width="9.140625" style="88"/>
    <col min="6146" max="6146" width="61.85546875" style="88" customWidth="1"/>
    <col min="6147" max="6147" width="8.42578125" style="88" bestFit="1" customWidth="1"/>
    <col min="6148" max="6148" width="12.140625" style="88" bestFit="1" customWidth="1"/>
    <col min="6149" max="6150" width="6.85546875" style="88" bestFit="1" customWidth="1"/>
    <col min="6151" max="6151" width="2" style="88" customWidth="1"/>
    <col min="6152" max="6152" width="10.42578125" style="88" customWidth="1"/>
    <col min="6153" max="6153" width="9.5703125" style="88" bestFit="1" customWidth="1"/>
    <col min="6154" max="6157" width="9.42578125" style="88" customWidth="1"/>
    <col min="6158" max="6163" width="9.85546875" style="88" customWidth="1"/>
    <col min="6164" max="6401" width="9.140625" style="88"/>
    <col min="6402" max="6402" width="61.85546875" style="88" customWidth="1"/>
    <col min="6403" max="6403" width="8.42578125" style="88" bestFit="1" customWidth="1"/>
    <col min="6404" max="6404" width="12.140625" style="88" bestFit="1" customWidth="1"/>
    <col min="6405" max="6406" width="6.85546875" style="88" bestFit="1" customWidth="1"/>
    <col min="6407" max="6407" width="2" style="88" customWidth="1"/>
    <col min="6408" max="6408" width="10.42578125" style="88" customWidth="1"/>
    <col min="6409" max="6409" width="9.5703125" style="88" bestFit="1" customWidth="1"/>
    <col min="6410" max="6413" width="9.42578125" style="88" customWidth="1"/>
    <col min="6414" max="6419" width="9.85546875" style="88" customWidth="1"/>
    <col min="6420" max="6657" width="9.140625" style="88"/>
    <col min="6658" max="6658" width="61.85546875" style="88" customWidth="1"/>
    <col min="6659" max="6659" width="8.42578125" style="88" bestFit="1" customWidth="1"/>
    <col min="6660" max="6660" width="12.140625" style="88" bestFit="1" customWidth="1"/>
    <col min="6661" max="6662" width="6.85546875" style="88" bestFit="1" customWidth="1"/>
    <col min="6663" max="6663" width="2" style="88" customWidth="1"/>
    <col min="6664" max="6664" width="10.42578125" style="88" customWidth="1"/>
    <col min="6665" max="6665" width="9.5703125" style="88" bestFit="1" customWidth="1"/>
    <col min="6666" max="6669" width="9.42578125" style="88" customWidth="1"/>
    <col min="6670" max="6675" width="9.85546875" style="88" customWidth="1"/>
    <col min="6676" max="6913" width="9.140625" style="88"/>
    <col min="6914" max="6914" width="61.85546875" style="88" customWidth="1"/>
    <col min="6915" max="6915" width="8.42578125" style="88" bestFit="1" customWidth="1"/>
    <col min="6916" max="6916" width="12.140625" style="88" bestFit="1" customWidth="1"/>
    <col min="6917" max="6918" width="6.85546875" style="88" bestFit="1" customWidth="1"/>
    <col min="6919" max="6919" width="2" style="88" customWidth="1"/>
    <col min="6920" max="6920" width="10.42578125" style="88" customWidth="1"/>
    <col min="6921" max="6921" width="9.5703125" style="88" bestFit="1" customWidth="1"/>
    <col min="6922" max="6925" width="9.42578125" style="88" customWidth="1"/>
    <col min="6926" max="6931" width="9.85546875" style="88" customWidth="1"/>
    <col min="6932" max="7169" width="9.140625" style="88"/>
    <col min="7170" max="7170" width="61.85546875" style="88" customWidth="1"/>
    <col min="7171" max="7171" width="8.42578125" style="88" bestFit="1" customWidth="1"/>
    <col min="7172" max="7172" width="12.140625" style="88" bestFit="1" customWidth="1"/>
    <col min="7173" max="7174" width="6.85546875" style="88" bestFit="1" customWidth="1"/>
    <col min="7175" max="7175" width="2" style="88" customWidth="1"/>
    <col min="7176" max="7176" width="10.42578125" style="88" customWidth="1"/>
    <col min="7177" max="7177" width="9.5703125" style="88" bestFit="1" customWidth="1"/>
    <col min="7178" max="7181" width="9.42578125" style="88" customWidth="1"/>
    <col min="7182" max="7187" width="9.85546875" style="88" customWidth="1"/>
    <col min="7188" max="7425" width="9.140625" style="88"/>
    <col min="7426" max="7426" width="61.85546875" style="88" customWidth="1"/>
    <col min="7427" max="7427" width="8.42578125" style="88" bestFit="1" customWidth="1"/>
    <col min="7428" max="7428" width="12.140625" style="88" bestFit="1" customWidth="1"/>
    <col min="7429" max="7430" width="6.85546875" style="88" bestFit="1" customWidth="1"/>
    <col min="7431" max="7431" width="2" style="88" customWidth="1"/>
    <col min="7432" max="7432" width="10.42578125" style="88" customWidth="1"/>
    <col min="7433" max="7433" width="9.5703125" style="88" bestFit="1" customWidth="1"/>
    <col min="7434" max="7437" width="9.42578125" style="88" customWidth="1"/>
    <col min="7438" max="7443" width="9.85546875" style="88" customWidth="1"/>
    <col min="7444" max="7681" width="9.140625" style="88"/>
    <col min="7682" max="7682" width="61.85546875" style="88" customWidth="1"/>
    <col min="7683" max="7683" width="8.42578125" style="88" bestFit="1" customWidth="1"/>
    <col min="7684" max="7684" width="12.140625" style="88" bestFit="1" customWidth="1"/>
    <col min="7685" max="7686" width="6.85546875" style="88" bestFit="1" customWidth="1"/>
    <col min="7687" max="7687" width="2" style="88" customWidth="1"/>
    <col min="7688" max="7688" width="10.42578125" style="88" customWidth="1"/>
    <col min="7689" max="7689" width="9.5703125" style="88" bestFit="1" customWidth="1"/>
    <col min="7690" max="7693" width="9.42578125" style="88" customWidth="1"/>
    <col min="7694" max="7699" width="9.85546875" style="88" customWidth="1"/>
    <col min="7700" max="7937" width="9.140625" style="88"/>
    <col min="7938" max="7938" width="61.85546875" style="88" customWidth="1"/>
    <col min="7939" max="7939" width="8.42578125" style="88" bestFit="1" customWidth="1"/>
    <col min="7940" max="7940" width="12.140625" style="88" bestFit="1" customWidth="1"/>
    <col min="7941" max="7942" width="6.85546875" style="88" bestFit="1" customWidth="1"/>
    <col min="7943" max="7943" width="2" style="88" customWidth="1"/>
    <col min="7944" max="7944" width="10.42578125" style="88" customWidth="1"/>
    <col min="7945" max="7945" width="9.5703125" style="88" bestFit="1" customWidth="1"/>
    <col min="7946" max="7949" width="9.42578125" style="88" customWidth="1"/>
    <col min="7950" max="7955" width="9.85546875" style="88" customWidth="1"/>
    <col min="7956" max="8193" width="9.140625" style="88"/>
    <col min="8194" max="8194" width="61.85546875" style="88" customWidth="1"/>
    <col min="8195" max="8195" width="8.42578125" style="88" bestFit="1" customWidth="1"/>
    <col min="8196" max="8196" width="12.140625" style="88" bestFit="1" customWidth="1"/>
    <col min="8197" max="8198" width="6.85546875" style="88" bestFit="1" customWidth="1"/>
    <col min="8199" max="8199" width="2" style="88" customWidth="1"/>
    <col min="8200" max="8200" width="10.42578125" style="88" customWidth="1"/>
    <col min="8201" max="8201" width="9.5703125" style="88" bestFit="1" customWidth="1"/>
    <col min="8202" max="8205" width="9.42578125" style="88" customWidth="1"/>
    <col min="8206" max="8211" width="9.85546875" style="88" customWidth="1"/>
    <col min="8212" max="8449" width="9.140625" style="88"/>
    <col min="8450" max="8450" width="61.85546875" style="88" customWidth="1"/>
    <col min="8451" max="8451" width="8.42578125" style="88" bestFit="1" customWidth="1"/>
    <col min="8452" max="8452" width="12.140625" style="88" bestFit="1" customWidth="1"/>
    <col min="8453" max="8454" width="6.85546875" style="88" bestFit="1" customWidth="1"/>
    <col min="8455" max="8455" width="2" style="88" customWidth="1"/>
    <col min="8456" max="8456" width="10.42578125" style="88" customWidth="1"/>
    <col min="8457" max="8457" width="9.5703125" style="88" bestFit="1" customWidth="1"/>
    <col min="8458" max="8461" width="9.42578125" style="88" customWidth="1"/>
    <col min="8462" max="8467" width="9.85546875" style="88" customWidth="1"/>
    <col min="8468" max="8705" width="9.140625" style="88"/>
    <col min="8706" max="8706" width="61.85546875" style="88" customWidth="1"/>
    <col min="8707" max="8707" width="8.42578125" style="88" bestFit="1" customWidth="1"/>
    <col min="8708" max="8708" width="12.140625" style="88" bestFit="1" customWidth="1"/>
    <col min="8709" max="8710" width="6.85546875" style="88" bestFit="1" customWidth="1"/>
    <col min="8711" max="8711" width="2" style="88" customWidth="1"/>
    <col min="8712" max="8712" width="10.42578125" style="88" customWidth="1"/>
    <col min="8713" max="8713" width="9.5703125" style="88" bestFit="1" customWidth="1"/>
    <col min="8714" max="8717" width="9.42578125" style="88" customWidth="1"/>
    <col min="8718" max="8723" width="9.85546875" style="88" customWidth="1"/>
    <col min="8724" max="8961" width="9.140625" style="88"/>
    <col min="8962" max="8962" width="61.85546875" style="88" customWidth="1"/>
    <col min="8963" max="8963" width="8.42578125" style="88" bestFit="1" customWidth="1"/>
    <col min="8964" max="8964" width="12.140625" style="88" bestFit="1" customWidth="1"/>
    <col min="8965" max="8966" width="6.85546875" style="88" bestFit="1" customWidth="1"/>
    <col min="8967" max="8967" width="2" style="88" customWidth="1"/>
    <col min="8968" max="8968" width="10.42578125" style="88" customWidth="1"/>
    <col min="8969" max="8969" width="9.5703125" style="88" bestFit="1" customWidth="1"/>
    <col min="8970" max="8973" width="9.42578125" style="88" customWidth="1"/>
    <col min="8974" max="8979" width="9.85546875" style="88" customWidth="1"/>
    <col min="8980" max="9217" width="9.140625" style="88"/>
    <col min="9218" max="9218" width="61.85546875" style="88" customWidth="1"/>
    <col min="9219" max="9219" width="8.42578125" style="88" bestFit="1" customWidth="1"/>
    <col min="9220" max="9220" width="12.140625" style="88" bestFit="1" customWidth="1"/>
    <col min="9221" max="9222" width="6.85546875" style="88" bestFit="1" customWidth="1"/>
    <col min="9223" max="9223" width="2" style="88" customWidth="1"/>
    <col min="9224" max="9224" width="10.42578125" style="88" customWidth="1"/>
    <col min="9225" max="9225" width="9.5703125" style="88" bestFit="1" customWidth="1"/>
    <col min="9226" max="9229" width="9.42578125" style="88" customWidth="1"/>
    <col min="9230" max="9235" width="9.85546875" style="88" customWidth="1"/>
    <col min="9236" max="9473" width="9.140625" style="88"/>
    <col min="9474" max="9474" width="61.85546875" style="88" customWidth="1"/>
    <col min="9475" max="9475" width="8.42578125" style="88" bestFit="1" customWidth="1"/>
    <col min="9476" max="9476" width="12.140625" style="88" bestFit="1" customWidth="1"/>
    <col min="9477" max="9478" width="6.85546875" style="88" bestFit="1" customWidth="1"/>
    <col min="9479" max="9479" width="2" style="88" customWidth="1"/>
    <col min="9480" max="9480" width="10.42578125" style="88" customWidth="1"/>
    <col min="9481" max="9481" width="9.5703125" style="88" bestFit="1" customWidth="1"/>
    <col min="9482" max="9485" width="9.42578125" style="88" customWidth="1"/>
    <col min="9486" max="9491" width="9.85546875" style="88" customWidth="1"/>
    <col min="9492" max="9729" width="9.140625" style="88"/>
    <col min="9730" max="9730" width="61.85546875" style="88" customWidth="1"/>
    <col min="9731" max="9731" width="8.42578125" style="88" bestFit="1" customWidth="1"/>
    <col min="9732" max="9732" width="12.140625" style="88" bestFit="1" customWidth="1"/>
    <col min="9733" max="9734" width="6.85546875" style="88" bestFit="1" customWidth="1"/>
    <col min="9735" max="9735" width="2" style="88" customWidth="1"/>
    <col min="9736" max="9736" width="10.42578125" style="88" customWidth="1"/>
    <col min="9737" max="9737" width="9.5703125" style="88" bestFit="1" customWidth="1"/>
    <col min="9738" max="9741" width="9.42578125" style="88" customWidth="1"/>
    <col min="9742" max="9747" width="9.85546875" style="88" customWidth="1"/>
    <col min="9748" max="9985" width="9.140625" style="88"/>
    <col min="9986" max="9986" width="61.85546875" style="88" customWidth="1"/>
    <col min="9987" max="9987" width="8.42578125" style="88" bestFit="1" customWidth="1"/>
    <col min="9988" max="9988" width="12.140625" style="88" bestFit="1" customWidth="1"/>
    <col min="9989" max="9990" width="6.85546875" style="88" bestFit="1" customWidth="1"/>
    <col min="9991" max="9991" width="2" style="88" customWidth="1"/>
    <col min="9992" max="9992" width="10.42578125" style="88" customWidth="1"/>
    <col min="9993" max="9993" width="9.5703125" style="88" bestFit="1" customWidth="1"/>
    <col min="9994" max="9997" width="9.42578125" style="88" customWidth="1"/>
    <col min="9998" max="10003" width="9.85546875" style="88" customWidth="1"/>
    <col min="10004" max="10241" width="9.140625" style="88"/>
    <col min="10242" max="10242" width="61.85546875" style="88" customWidth="1"/>
    <col min="10243" max="10243" width="8.42578125" style="88" bestFit="1" customWidth="1"/>
    <col min="10244" max="10244" width="12.140625" style="88" bestFit="1" customWidth="1"/>
    <col min="10245" max="10246" width="6.85546875" style="88" bestFit="1" customWidth="1"/>
    <col min="10247" max="10247" width="2" style="88" customWidth="1"/>
    <col min="10248" max="10248" width="10.42578125" style="88" customWidth="1"/>
    <col min="10249" max="10249" width="9.5703125" style="88" bestFit="1" customWidth="1"/>
    <col min="10250" max="10253" width="9.42578125" style="88" customWidth="1"/>
    <col min="10254" max="10259" width="9.85546875" style="88" customWidth="1"/>
    <col min="10260" max="10497" width="9.140625" style="88"/>
    <col min="10498" max="10498" width="61.85546875" style="88" customWidth="1"/>
    <col min="10499" max="10499" width="8.42578125" style="88" bestFit="1" customWidth="1"/>
    <col min="10500" max="10500" width="12.140625" style="88" bestFit="1" customWidth="1"/>
    <col min="10501" max="10502" width="6.85546875" style="88" bestFit="1" customWidth="1"/>
    <col min="10503" max="10503" width="2" style="88" customWidth="1"/>
    <col min="10504" max="10504" width="10.42578125" style="88" customWidth="1"/>
    <col min="10505" max="10505" width="9.5703125" style="88" bestFit="1" customWidth="1"/>
    <col min="10506" max="10509" width="9.42578125" style="88" customWidth="1"/>
    <col min="10510" max="10515" width="9.85546875" style="88" customWidth="1"/>
    <col min="10516" max="10753" width="9.140625" style="88"/>
    <col min="10754" max="10754" width="61.85546875" style="88" customWidth="1"/>
    <col min="10755" max="10755" width="8.42578125" style="88" bestFit="1" customWidth="1"/>
    <col min="10756" max="10756" width="12.140625" style="88" bestFit="1" customWidth="1"/>
    <col min="10757" max="10758" width="6.85546875" style="88" bestFit="1" customWidth="1"/>
    <col min="10759" max="10759" width="2" style="88" customWidth="1"/>
    <col min="10760" max="10760" width="10.42578125" style="88" customWidth="1"/>
    <col min="10761" max="10761" width="9.5703125" style="88" bestFit="1" customWidth="1"/>
    <col min="10762" max="10765" width="9.42578125" style="88" customWidth="1"/>
    <col min="10766" max="10771" width="9.85546875" style="88" customWidth="1"/>
    <col min="10772" max="11009" width="9.140625" style="88"/>
    <col min="11010" max="11010" width="61.85546875" style="88" customWidth="1"/>
    <col min="11011" max="11011" width="8.42578125" style="88" bestFit="1" customWidth="1"/>
    <col min="11012" max="11012" width="12.140625" style="88" bestFit="1" customWidth="1"/>
    <col min="11013" max="11014" width="6.85546875" style="88" bestFit="1" customWidth="1"/>
    <col min="11015" max="11015" width="2" style="88" customWidth="1"/>
    <col min="11016" max="11016" width="10.42578125" style="88" customWidth="1"/>
    <col min="11017" max="11017" width="9.5703125" style="88" bestFit="1" customWidth="1"/>
    <col min="11018" max="11021" width="9.42578125" style="88" customWidth="1"/>
    <col min="11022" max="11027" width="9.85546875" style="88" customWidth="1"/>
    <col min="11028" max="11265" width="9.140625" style="88"/>
    <col min="11266" max="11266" width="61.85546875" style="88" customWidth="1"/>
    <col min="11267" max="11267" width="8.42578125" style="88" bestFit="1" customWidth="1"/>
    <col min="11268" max="11268" width="12.140625" style="88" bestFit="1" customWidth="1"/>
    <col min="11269" max="11270" width="6.85546875" style="88" bestFit="1" customWidth="1"/>
    <col min="11271" max="11271" width="2" style="88" customWidth="1"/>
    <col min="11272" max="11272" width="10.42578125" style="88" customWidth="1"/>
    <col min="11273" max="11273" width="9.5703125" style="88" bestFit="1" customWidth="1"/>
    <col min="11274" max="11277" width="9.42578125" style="88" customWidth="1"/>
    <col min="11278" max="11283" width="9.85546875" style="88" customWidth="1"/>
    <col min="11284" max="11521" width="9.140625" style="88"/>
    <col min="11522" max="11522" width="61.85546875" style="88" customWidth="1"/>
    <col min="11523" max="11523" width="8.42578125" style="88" bestFit="1" customWidth="1"/>
    <col min="11524" max="11524" width="12.140625" style="88" bestFit="1" customWidth="1"/>
    <col min="11525" max="11526" width="6.85546875" style="88" bestFit="1" customWidth="1"/>
    <col min="11527" max="11527" width="2" style="88" customWidth="1"/>
    <col min="11528" max="11528" width="10.42578125" style="88" customWidth="1"/>
    <col min="11529" max="11529" width="9.5703125" style="88" bestFit="1" customWidth="1"/>
    <col min="11530" max="11533" width="9.42578125" style="88" customWidth="1"/>
    <col min="11534" max="11539" width="9.85546875" style="88" customWidth="1"/>
    <col min="11540" max="11777" width="9.140625" style="88"/>
    <col min="11778" max="11778" width="61.85546875" style="88" customWidth="1"/>
    <col min="11779" max="11779" width="8.42578125" style="88" bestFit="1" customWidth="1"/>
    <col min="11780" max="11780" width="12.140625" style="88" bestFit="1" customWidth="1"/>
    <col min="11781" max="11782" width="6.85546875" style="88" bestFit="1" customWidth="1"/>
    <col min="11783" max="11783" width="2" style="88" customWidth="1"/>
    <col min="11784" max="11784" width="10.42578125" style="88" customWidth="1"/>
    <col min="11785" max="11785" width="9.5703125" style="88" bestFit="1" customWidth="1"/>
    <col min="11786" max="11789" width="9.42578125" style="88" customWidth="1"/>
    <col min="11790" max="11795" width="9.85546875" style="88" customWidth="1"/>
    <col min="11796" max="12033" width="9.140625" style="88"/>
    <col min="12034" max="12034" width="61.85546875" style="88" customWidth="1"/>
    <col min="12035" max="12035" width="8.42578125" style="88" bestFit="1" customWidth="1"/>
    <col min="12036" max="12036" width="12.140625" style="88" bestFit="1" customWidth="1"/>
    <col min="12037" max="12038" width="6.85546875" style="88" bestFit="1" customWidth="1"/>
    <col min="12039" max="12039" width="2" style="88" customWidth="1"/>
    <col min="12040" max="12040" width="10.42578125" style="88" customWidth="1"/>
    <col min="12041" max="12041" width="9.5703125" style="88" bestFit="1" customWidth="1"/>
    <col min="12042" max="12045" width="9.42578125" style="88" customWidth="1"/>
    <col min="12046" max="12051" width="9.85546875" style="88" customWidth="1"/>
    <col min="12052" max="12289" width="9.140625" style="88"/>
    <col min="12290" max="12290" width="61.85546875" style="88" customWidth="1"/>
    <col min="12291" max="12291" width="8.42578125" style="88" bestFit="1" customWidth="1"/>
    <col min="12292" max="12292" width="12.140625" style="88" bestFit="1" customWidth="1"/>
    <col min="12293" max="12294" width="6.85546875" style="88" bestFit="1" customWidth="1"/>
    <col min="12295" max="12295" width="2" style="88" customWidth="1"/>
    <col min="12296" max="12296" width="10.42578125" style="88" customWidth="1"/>
    <col min="12297" max="12297" width="9.5703125" style="88" bestFit="1" customWidth="1"/>
    <col min="12298" max="12301" width="9.42578125" style="88" customWidth="1"/>
    <col min="12302" max="12307" width="9.85546875" style="88" customWidth="1"/>
    <col min="12308" max="12545" width="9.140625" style="88"/>
    <col min="12546" max="12546" width="61.85546875" style="88" customWidth="1"/>
    <col min="12547" max="12547" width="8.42578125" style="88" bestFit="1" customWidth="1"/>
    <col min="12548" max="12548" width="12.140625" style="88" bestFit="1" customWidth="1"/>
    <col min="12549" max="12550" width="6.85546875" style="88" bestFit="1" customWidth="1"/>
    <col min="12551" max="12551" width="2" style="88" customWidth="1"/>
    <col min="12552" max="12552" width="10.42578125" style="88" customWidth="1"/>
    <col min="12553" max="12553" width="9.5703125" style="88" bestFit="1" customWidth="1"/>
    <col min="12554" max="12557" width="9.42578125" style="88" customWidth="1"/>
    <col min="12558" max="12563" width="9.85546875" style="88" customWidth="1"/>
    <col min="12564" max="12801" width="9.140625" style="88"/>
    <col min="12802" max="12802" width="61.85546875" style="88" customWidth="1"/>
    <col min="12803" max="12803" width="8.42578125" style="88" bestFit="1" customWidth="1"/>
    <col min="12804" max="12804" width="12.140625" style="88" bestFit="1" customWidth="1"/>
    <col min="12805" max="12806" width="6.85546875" style="88" bestFit="1" customWidth="1"/>
    <col min="12807" max="12807" width="2" style="88" customWidth="1"/>
    <col min="12808" max="12808" width="10.42578125" style="88" customWidth="1"/>
    <col min="12809" max="12809" width="9.5703125" style="88" bestFit="1" customWidth="1"/>
    <col min="12810" max="12813" width="9.42578125" style="88" customWidth="1"/>
    <col min="12814" max="12819" width="9.85546875" style="88" customWidth="1"/>
    <col min="12820" max="13057" width="9.140625" style="88"/>
    <col min="13058" max="13058" width="61.85546875" style="88" customWidth="1"/>
    <col min="13059" max="13059" width="8.42578125" style="88" bestFit="1" customWidth="1"/>
    <col min="13060" max="13060" width="12.140625" style="88" bestFit="1" customWidth="1"/>
    <col min="13061" max="13062" width="6.85546875" style="88" bestFit="1" customWidth="1"/>
    <col min="13063" max="13063" width="2" style="88" customWidth="1"/>
    <col min="13064" max="13064" width="10.42578125" style="88" customWidth="1"/>
    <col min="13065" max="13065" width="9.5703125" style="88" bestFit="1" customWidth="1"/>
    <col min="13066" max="13069" width="9.42578125" style="88" customWidth="1"/>
    <col min="13070" max="13075" width="9.85546875" style="88" customWidth="1"/>
    <col min="13076" max="13313" width="9.140625" style="88"/>
    <col min="13314" max="13314" width="61.85546875" style="88" customWidth="1"/>
    <col min="13315" max="13315" width="8.42578125" style="88" bestFit="1" customWidth="1"/>
    <col min="13316" max="13316" width="12.140625" style="88" bestFit="1" customWidth="1"/>
    <col min="13317" max="13318" width="6.85546875" style="88" bestFit="1" customWidth="1"/>
    <col min="13319" max="13319" width="2" style="88" customWidth="1"/>
    <col min="13320" max="13320" width="10.42578125" style="88" customWidth="1"/>
    <col min="13321" max="13321" width="9.5703125" style="88" bestFit="1" customWidth="1"/>
    <col min="13322" max="13325" width="9.42578125" style="88" customWidth="1"/>
    <col min="13326" max="13331" width="9.85546875" style="88" customWidth="1"/>
    <col min="13332" max="13569" width="9.140625" style="88"/>
    <col min="13570" max="13570" width="61.85546875" style="88" customWidth="1"/>
    <col min="13571" max="13571" width="8.42578125" style="88" bestFit="1" customWidth="1"/>
    <col min="13572" max="13572" width="12.140625" style="88" bestFit="1" customWidth="1"/>
    <col min="13573" max="13574" width="6.85546875" style="88" bestFit="1" customWidth="1"/>
    <col min="13575" max="13575" width="2" style="88" customWidth="1"/>
    <col min="13576" max="13576" width="10.42578125" style="88" customWidth="1"/>
    <col min="13577" max="13577" width="9.5703125" style="88" bestFit="1" customWidth="1"/>
    <col min="13578" max="13581" width="9.42578125" style="88" customWidth="1"/>
    <col min="13582" max="13587" width="9.85546875" style="88" customWidth="1"/>
    <col min="13588" max="13825" width="9.140625" style="88"/>
    <col min="13826" max="13826" width="61.85546875" style="88" customWidth="1"/>
    <col min="13827" max="13827" width="8.42578125" style="88" bestFit="1" customWidth="1"/>
    <col min="13828" max="13828" width="12.140625" style="88" bestFit="1" customWidth="1"/>
    <col min="13829" max="13830" width="6.85546875" style="88" bestFit="1" customWidth="1"/>
    <col min="13831" max="13831" width="2" style="88" customWidth="1"/>
    <col min="13832" max="13832" width="10.42578125" style="88" customWidth="1"/>
    <col min="13833" max="13833" width="9.5703125" style="88" bestFit="1" customWidth="1"/>
    <col min="13834" max="13837" width="9.42578125" style="88" customWidth="1"/>
    <col min="13838" max="13843" width="9.85546875" style="88" customWidth="1"/>
    <col min="13844" max="14081" width="9.140625" style="88"/>
    <col min="14082" max="14082" width="61.85546875" style="88" customWidth="1"/>
    <col min="14083" max="14083" width="8.42578125" style="88" bestFit="1" customWidth="1"/>
    <col min="14084" max="14084" width="12.140625" style="88" bestFit="1" customWidth="1"/>
    <col min="14085" max="14086" width="6.85546875" style="88" bestFit="1" customWidth="1"/>
    <col min="14087" max="14087" width="2" style="88" customWidth="1"/>
    <col min="14088" max="14088" width="10.42578125" style="88" customWidth="1"/>
    <col min="14089" max="14089" width="9.5703125" style="88" bestFit="1" customWidth="1"/>
    <col min="14090" max="14093" width="9.42578125" style="88" customWidth="1"/>
    <col min="14094" max="14099" width="9.85546875" style="88" customWidth="1"/>
    <col min="14100" max="14337" width="9.140625" style="88"/>
    <col min="14338" max="14338" width="61.85546875" style="88" customWidth="1"/>
    <col min="14339" max="14339" width="8.42578125" style="88" bestFit="1" customWidth="1"/>
    <col min="14340" max="14340" width="12.140625" style="88" bestFit="1" customWidth="1"/>
    <col min="14341" max="14342" width="6.85546875" style="88" bestFit="1" customWidth="1"/>
    <col min="14343" max="14343" width="2" style="88" customWidth="1"/>
    <col min="14344" max="14344" width="10.42578125" style="88" customWidth="1"/>
    <col min="14345" max="14345" width="9.5703125" style="88" bestFit="1" customWidth="1"/>
    <col min="14346" max="14349" width="9.42578125" style="88" customWidth="1"/>
    <col min="14350" max="14355" width="9.85546875" style="88" customWidth="1"/>
    <col min="14356" max="14593" width="9.140625" style="88"/>
    <col min="14594" max="14594" width="61.85546875" style="88" customWidth="1"/>
    <col min="14595" max="14595" width="8.42578125" style="88" bestFit="1" customWidth="1"/>
    <col min="14596" max="14596" width="12.140625" style="88" bestFit="1" customWidth="1"/>
    <col min="14597" max="14598" width="6.85546875" style="88" bestFit="1" customWidth="1"/>
    <col min="14599" max="14599" width="2" style="88" customWidth="1"/>
    <col min="14600" max="14600" width="10.42578125" style="88" customWidth="1"/>
    <col min="14601" max="14601" width="9.5703125" style="88" bestFit="1" customWidth="1"/>
    <col min="14602" max="14605" width="9.42578125" style="88" customWidth="1"/>
    <col min="14606" max="14611" width="9.85546875" style="88" customWidth="1"/>
    <col min="14612" max="14849" width="9.140625" style="88"/>
    <col min="14850" max="14850" width="61.85546875" style="88" customWidth="1"/>
    <col min="14851" max="14851" width="8.42578125" style="88" bestFit="1" customWidth="1"/>
    <col min="14852" max="14852" width="12.140625" style="88" bestFit="1" customWidth="1"/>
    <col min="14853" max="14854" width="6.85546875" style="88" bestFit="1" customWidth="1"/>
    <col min="14855" max="14855" width="2" style="88" customWidth="1"/>
    <col min="14856" max="14856" width="10.42578125" style="88" customWidth="1"/>
    <col min="14857" max="14857" width="9.5703125" style="88" bestFit="1" customWidth="1"/>
    <col min="14858" max="14861" width="9.42578125" style="88" customWidth="1"/>
    <col min="14862" max="14867" width="9.85546875" style="88" customWidth="1"/>
    <col min="14868" max="15105" width="9.140625" style="88"/>
    <col min="15106" max="15106" width="61.85546875" style="88" customWidth="1"/>
    <col min="15107" max="15107" width="8.42578125" style="88" bestFit="1" customWidth="1"/>
    <col min="15108" max="15108" width="12.140625" style="88" bestFit="1" customWidth="1"/>
    <col min="15109" max="15110" width="6.85546875" style="88" bestFit="1" customWidth="1"/>
    <col min="15111" max="15111" width="2" style="88" customWidth="1"/>
    <col min="15112" max="15112" width="10.42578125" style="88" customWidth="1"/>
    <col min="15113" max="15113" width="9.5703125" style="88" bestFit="1" customWidth="1"/>
    <col min="15114" max="15117" width="9.42578125" style="88" customWidth="1"/>
    <col min="15118" max="15123" width="9.85546875" style="88" customWidth="1"/>
    <col min="15124" max="15361" width="9.140625" style="88"/>
    <col min="15362" max="15362" width="61.85546875" style="88" customWidth="1"/>
    <col min="15363" max="15363" width="8.42578125" style="88" bestFit="1" customWidth="1"/>
    <col min="15364" max="15364" width="12.140625" style="88" bestFit="1" customWidth="1"/>
    <col min="15365" max="15366" width="6.85546875" style="88" bestFit="1" customWidth="1"/>
    <col min="15367" max="15367" width="2" style="88" customWidth="1"/>
    <col min="15368" max="15368" width="10.42578125" style="88" customWidth="1"/>
    <col min="15369" max="15369" width="9.5703125" style="88" bestFit="1" customWidth="1"/>
    <col min="15370" max="15373" width="9.42578125" style="88" customWidth="1"/>
    <col min="15374" max="15379" width="9.85546875" style="88" customWidth="1"/>
    <col min="15380" max="15617" width="9.140625" style="88"/>
    <col min="15618" max="15618" width="61.85546875" style="88" customWidth="1"/>
    <col min="15619" max="15619" width="8.42578125" style="88" bestFit="1" customWidth="1"/>
    <col min="15620" max="15620" width="12.140625" style="88" bestFit="1" customWidth="1"/>
    <col min="15621" max="15622" width="6.85546875" style="88" bestFit="1" customWidth="1"/>
    <col min="15623" max="15623" width="2" style="88" customWidth="1"/>
    <col min="15624" max="15624" width="10.42578125" style="88" customWidth="1"/>
    <col min="15625" max="15625" width="9.5703125" style="88" bestFit="1" customWidth="1"/>
    <col min="15626" max="15629" width="9.42578125" style="88" customWidth="1"/>
    <col min="15630" max="15635" width="9.85546875" style="88" customWidth="1"/>
    <col min="15636" max="15873" width="9.140625" style="88"/>
    <col min="15874" max="15874" width="61.85546875" style="88" customWidth="1"/>
    <col min="15875" max="15875" width="8.42578125" style="88" bestFit="1" customWidth="1"/>
    <col min="15876" max="15876" width="12.140625" style="88" bestFit="1" customWidth="1"/>
    <col min="15877" max="15878" width="6.85546875" style="88" bestFit="1" customWidth="1"/>
    <col min="15879" max="15879" width="2" style="88" customWidth="1"/>
    <col min="15880" max="15880" width="10.42578125" style="88" customWidth="1"/>
    <col min="15881" max="15881" width="9.5703125" style="88" bestFit="1" customWidth="1"/>
    <col min="15882" max="15885" width="9.42578125" style="88" customWidth="1"/>
    <col min="15886" max="15891" width="9.85546875" style="88" customWidth="1"/>
    <col min="15892" max="16129" width="9.140625" style="88"/>
    <col min="16130" max="16130" width="61.85546875" style="88" customWidth="1"/>
    <col min="16131" max="16131" width="8.42578125" style="88" bestFit="1" customWidth="1"/>
    <col min="16132" max="16132" width="12.140625" style="88" bestFit="1" customWidth="1"/>
    <col min="16133" max="16134" width="6.85546875" style="88" bestFit="1" customWidth="1"/>
    <col min="16135" max="16135" width="2" style="88" customWidth="1"/>
    <col min="16136" max="16136" width="10.42578125" style="88" customWidth="1"/>
    <col min="16137" max="16137" width="9.5703125" style="88" bestFit="1" customWidth="1"/>
    <col min="16138" max="16141" width="9.42578125" style="88" customWidth="1"/>
    <col min="16142" max="16147" width="9.85546875" style="88" customWidth="1"/>
    <col min="16148" max="16384" width="9.140625" style="88"/>
  </cols>
  <sheetData>
    <row r="1" spans="1:19" ht="15.75">
      <c r="A1" s="1323" t="s">
        <v>349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104"/>
      <c r="C2" s="104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08"/>
      <c r="C3" s="109" t="s">
        <v>87</v>
      </c>
      <c r="D3" s="172"/>
      <c r="E3" s="172"/>
      <c r="F3" s="173"/>
      <c r="G3" s="112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174" t="s">
        <v>88</v>
      </c>
      <c r="B4" s="114" t="s">
        <v>89</v>
      </c>
      <c r="C4" s="11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120" t="s">
        <v>94</v>
      </c>
      <c r="C5" s="121" t="s">
        <v>95</v>
      </c>
      <c r="D5" s="122" t="s">
        <v>96</v>
      </c>
      <c r="E5" s="122" t="s">
        <v>111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27" t="s">
        <v>99</v>
      </c>
      <c r="C6" s="128"/>
      <c r="D6" s="180"/>
      <c r="E6" s="180"/>
      <c r="F6" s="181"/>
      <c r="G6" s="130"/>
      <c r="H6" s="182"/>
      <c r="I6" s="182"/>
      <c r="J6" s="182"/>
      <c r="K6" s="182"/>
      <c r="L6" s="182"/>
      <c r="M6" s="182"/>
      <c r="N6" s="92"/>
      <c r="O6" s="92"/>
      <c r="P6" s="92"/>
      <c r="Q6" s="92"/>
      <c r="R6" s="92"/>
      <c r="S6" s="92"/>
    </row>
    <row r="7" spans="1:19">
      <c r="A7" s="92"/>
      <c r="B7" s="132"/>
      <c r="C7" s="128"/>
      <c r="D7" s="183"/>
      <c r="E7" s="183"/>
      <c r="F7" s="179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32"/>
      <c r="C8" s="128"/>
      <c r="D8" s="183"/>
      <c r="E8" s="183"/>
      <c r="F8" s="179">
        <f>E8*C8</f>
        <v>0</v>
      </c>
      <c r="G8" s="133"/>
      <c r="H8" s="137"/>
      <c r="I8" s="137"/>
      <c r="J8" s="137"/>
      <c r="K8" s="137"/>
      <c r="L8" s="137"/>
      <c r="M8" s="137"/>
      <c r="N8" s="137">
        <f t="shared" ref="N8:S8" si="0">H8*$F8</f>
        <v>0</v>
      </c>
      <c r="O8" s="137">
        <f t="shared" si="0"/>
        <v>0</v>
      </c>
      <c r="P8" s="137">
        <f t="shared" si="0"/>
        <v>0</v>
      </c>
      <c r="Q8" s="137">
        <f t="shared" si="0"/>
        <v>0</v>
      </c>
      <c r="R8" s="137">
        <f t="shared" si="0"/>
        <v>0</v>
      </c>
      <c r="S8" s="137">
        <f t="shared" si="0"/>
        <v>0</v>
      </c>
    </row>
    <row r="9" spans="1:19">
      <c r="A9" s="184"/>
      <c r="B9" s="259"/>
      <c r="C9" s="128"/>
      <c r="D9" s="183"/>
      <c r="E9" s="183"/>
      <c r="F9" s="179"/>
      <c r="G9" s="133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</row>
    <row r="10" spans="1:19">
      <c r="A10" s="184"/>
      <c r="B10" s="259"/>
      <c r="C10" s="128"/>
      <c r="D10" s="183"/>
      <c r="E10" s="183"/>
      <c r="F10" s="179">
        <f>E10*C10</f>
        <v>0</v>
      </c>
      <c r="G10" s="133"/>
      <c r="H10" s="137"/>
      <c r="I10" s="137"/>
      <c r="J10" s="137"/>
      <c r="K10" s="137"/>
      <c r="L10" s="137"/>
      <c r="M10" s="137"/>
      <c r="N10" s="137">
        <f t="shared" ref="N10:S10" si="1">H10*$F10</f>
        <v>0</v>
      </c>
      <c r="O10" s="137">
        <f t="shared" si="1"/>
        <v>0</v>
      </c>
      <c r="P10" s="137">
        <f t="shared" si="1"/>
        <v>0</v>
      </c>
      <c r="Q10" s="137">
        <f t="shared" si="1"/>
        <v>0</v>
      </c>
      <c r="R10" s="137">
        <f t="shared" si="1"/>
        <v>0</v>
      </c>
      <c r="S10" s="137">
        <f t="shared" si="1"/>
        <v>0</v>
      </c>
    </row>
    <row r="11" spans="1:19">
      <c r="A11" s="184"/>
      <c r="B11" s="132"/>
      <c r="C11" s="128"/>
      <c r="D11" s="183"/>
      <c r="E11" s="183"/>
      <c r="F11" s="179"/>
      <c r="G11" s="133"/>
      <c r="H11" s="134"/>
      <c r="I11" s="134"/>
      <c r="J11" s="134"/>
      <c r="K11" s="134"/>
      <c r="L11" s="134"/>
      <c r="M11" s="134"/>
      <c r="N11" s="137"/>
      <c r="O11" s="137"/>
      <c r="P11" s="137"/>
      <c r="Q11" s="137"/>
      <c r="R11" s="137"/>
      <c r="S11" s="137"/>
    </row>
    <row r="12" spans="1:19">
      <c r="A12" s="184">
        <v>1.2</v>
      </c>
      <c r="B12" s="132"/>
      <c r="C12" s="128"/>
      <c r="D12" s="183"/>
      <c r="E12" s="183"/>
      <c r="F12" s="179">
        <f>E12*C12</f>
        <v>0</v>
      </c>
      <c r="G12" s="133"/>
      <c r="H12" s="137"/>
      <c r="I12" s="137"/>
      <c r="J12" s="137"/>
      <c r="K12" s="137"/>
      <c r="L12" s="137"/>
      <c r="M12" s="137"/>
      <c r="N12" s="137">
        <f t="shared" ref="N12:S12" si="2">H12*$F12</f>
        <v>0</v>
      </c>
      <c r="O12" s="137">
        <f t="shared" si="2"/>
        <v>0</v>
      </c>
      <c r="P12" s="137">
        <f t="shared" si="2"/>
        <v>0</v>
      </c>
      <c r="Q12" s="137">
        <f t="shared" si="2"/>
        <v>0</v>
      </c>
      <c r="R12" s="137">
        <f t="shared" si="2"/>
        <v>0</v>
      </c>
      <c r="S12" s="137">
        <f t="shared" si="2"/>
        <v>0</v>
      </c>
    </row>
    <row r="13" spans="1:19">
      <c r="A13" s="184"/>
      <c r="B13" s="132"/>
      <c r="C13" s="128"/>
      <c r="D13" s="183"/>
      <c r="E13" s="183"/>
      <c r="F13" s="179"/>
      <c r="G13" s="133"/>
      <c r="H13" s="134"/>
      <c r="I13" s="134"/>
      <c r="J13" s="134"/>
      <c r="K13" s="134"/>
      <c r="L13" s="134"/>
      <c r="M13" s="134"/>
      <c r="N13" s="137"/>
      <c r="O13" s="137"/>
      <c r="P13" s="137"/>
      <c r="Q13" s="137"/>
      <c r="R13" s="137"/>
      <c r="S13" s="137"/>
    </row>
    <row r="14" spans="1:19">
      <c r="A14" s="184"/>
      <c r="B14" s="132"/>
      <c r="C14" s="128"/>
      <c r="D14" s="183"/>
      <c r="E14" s="183"/>
      <c r="F14" s="179"/>
      <c r="G14" s="133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</row>
    <row r="15" spans="1:19">
      <c r="A15" s="184">
        <v>1.3</v>
      </c>
      <c r="B15" s="132"/>
      <c r="C15" s="128"/>
      <c r="D15" s="183"/>
      <c r="E15" s="183"/>
      <c r="F15" s="179">
        <f>E15*C15</f>
        <v>0</v>
      </c>
      <c r="G15" s="133"/>
      <c r="H15" s="137"/>
      <c r="I15" s="137"/>
      <c r="J15" s="137"/>
      <c r="K15" s="137"/>
      <c r="L15" s="137"/>
      <c r="M15" s="137"/>
      <c r="N15" s="137">
        <f t="shared" ref="N15:S15" si="3">H15*$F15</f>
        <v>0</v>
      </c>
      <c r="O15" s="137">
        <f t="shared" si="3"/>
        <v>0</v>
      </c>
      <c r="P15" s="137">
        <f t="shared" si="3"/>
        <v>0</v>
      </c>
      <c r="Q15" s="137">
        <f t="shared" si="3"/>
        <v>0</v>
      </c>
      <c r="R15" s="137">
        <f t="shared" si="3"/>
        <v>0</v>
      </c>
      <c r="S15" s="137">
        <f t="shared" si="3"/>
        <v>0</v>
      </c>
    </row>
    <row r="16" spans="1:19">
      <c r="A16" s="184"/>
      <c r="B16" s="132"/>
      <c r="C16" s="128"/>
      <c r="D16" s="183"/>
      <c r="E16" s="183"/>
      <c r="F16" s="179"/>
      <c r="G16" s="133"/>
      <c r="H16" s="134"/>
      <c r="I16" s="134"/>
      <c r="J16" s="134"/>
      <c r="K16" s="134"/>
      <c r="L16" s="134"/>
      <c r="M16" s="134"/>
      <c r="N16" s="137"/>
      <c r="O16" s="137"/>
      <c r="P16" s="137"/>
      <c r="Q16" s="137"/>
      <c r="R16" s="137"/>
      <c r="S16" s="137"/>
    </row>
    <row r="17" spans="1:19">
      <c r="A17" s="184">
        <v>1.4</v>
      </c>
      <c r="B17" s="132"/>
      <c r="C17" s="128"/>
      <c r="D17" s="183"/>
      <c r="E17" s="183"/>
      <c r="F17" s="179">
        <f>E17*C17</f>
        <v>0</v>
      </c>
      <c r="G17" s="133"/>
      <c r="H17" s="137"/>
      <c r="I17" s="137"/>
      <c r="J17" s="137"/>
      <c r="K17" s="137"/>
      <c r="L17" s="137"/>
      <c r="M17" s="137"/>
      <c r="N17" s="137">
        <f t="shared" ref="N17:S17" si="4">H17*$F17</f>
        <v>0</v>
      </c>
      <c r="O17" s="137">
        <f t="shared" si="4"/>
        <v>0</v>
      </c>
      <c r="P17" s="137">
        <f t="shared" si="4"/>
        <v>0</v>
      </c>
      <c r="Q17" s="137">
        <f t="shared" si="4"/>
        <v>0</v>
      </c>
      <c r="R17" s="137">
        <f t="shared" si="4"/>
        <v>0</v>
      </c>
      <c r="S17" s="137">
        <f t="shared" si="4"/>
        <v>0</v>
      </c>
    </row>
    <row r="18" spans="1:19">
      <c r="A18" s="184"/>
      <c r="B18" s="132"/>
      <c r="C18" s="128"/>
      <c r="D18" s="183"/>
      <c r="E18" s="183"/>
      <c r="F18" s="179"/>
      <c r="G18" s="133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</row>
    <row r="19" spans="1:19">
      <c r="A19" s="184"/>
      <c r="B19" s="132"/>
      <c r="C19" s="128"/>
      <c r="D19" s="183"/>
      <c r="E19" s="183"/>
      <c r="F19" s="179"/>
      <c r="G19" s="133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</row>
    <row r="20" spans="1:19">
      <c r="A20" s="184">
        <v>1.5</v>
      </c>
      <c r="B20" s="132"/>
      <c r="C20" s="128"/>
      <c r="D20" s="183"/>
      <c r="E20" s="183"/>
      <c r="F20" s="179">
        <f>E20*C20</f>
        <v>0</v>
      </c>
      <c r="G20" s="133"/>
      <c r="H20" s="137"/>
      <c r="I20" s="137"/>
      <c r="J20" s="137"/>
      <c r="K20" s="137"/>
      <c r="L20" s="137"/>
      <c r="M20" s="137"/>
      <c r="N20" s="137">
        <f t="shared" ref="N20:S20" si="5">H20*$F20</f>
        <v>0</v>
      </c>
      <c r="O20" s="137">
        <f t="shared" si="5"/>
        <v>0</v>
      </c>
      <c r="P20" s="137">
        <f t="shared" si="5"/>
        <v>0</v>
      </c>
      <c r="Q20" s="137">
        <f t="shared" si="5"/>
        <v>0</v>
      </c>
      <c r="R20" s="137">
        <f t="shared" si="5"/>
        <v>0</v>
      </c>
      <c r="S20" s="137">
        <f t="shared" si="5"/>
        <v>0</v>
      </c>
    </row>
    <row r="21" spans="1:19">
      <c r="A21" s="184"/>
      <c r="B21" s="132"/>
      <c r="C21" s="128"/>
      <c r="D21" s="183"/>
      <c r="E21" s="183"/>
      <c r="F21" s="179"/>
      <c r="G21" s="133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</row>
    <row r="22" spans="1:19">
      <c r="A22" s="184">
        <v>1.6</v>
      </c>
      <c r="B22" s="132"/>
      <c r="C22" s="128"/>
      <c r="D22" s="183"/>
      <c r="E22" s="183"/>
      <c r="F22" s="179">
        <f>E22*C22</f>
        <v>0</v>
      </c>
      <c r="G22" s="133"/>
      <c r="H22" s="137"/>
      <c r="I22" s="137"/>
      <c r="J22" s="137"/>
      <c r="K22" s="137"/>
      <c r="L22" s="137"/>
      <c r="M22" s="137"/>
      <c r="N22" s="137">
        <f t="shared" ref="N22:S22" si="6">H22*$F22</f>
        <v>0</v>
      </c>
      <c r="O22" s="137">
        <f t="shared" si="6"/>
        <v>0</v>
      </c>
      <c r="P22" s="137">
        <f t="shared" si="6"/>
        <v>0</v>
      </c>
      <c r="Q22" s="137">
        <f t="shared" si="6"/>
        <v>0</v>
      </c>
      <c r="R22" s="137">
        <f t="shared" si="6"/>
        <v>0</v>
      </c>
      <c r="S22" s="137">
        <f t="shared" si="6"/>
        <v>0</v>
      </c>
    </row>
    <row r="23" spans="1:19">
      <c r="A23" s="92"/>
      <c r="B23" s="132"/>
      <c r="C23" s="128"/>
      <c r="D23" s="183"/>
      <c r="E23" s="183"/>
      <c r="F23" s="179"/>
      <c r="G23" s="133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</row>
    <row r="24" spans="1:19">
      <c r="A24" s="94"/>
      <c r="B24" s="139" t="s">
        <v>44</v>
      </c>
      <c r="C24" s="186">
        <f>SUM(C6:C23)</f>
        <v>0</v>
      </c>
      <c r="D24" s="240"/>
      <c r="E24" s="240"/>
      <c r="F24" s="186">
        <f>SUM(F6:F23)</f>
        <v>0</v>
      </c>
      <c r="G24" s="142"/>
      <c r="H24" s="98"/>
      <c r="I24" s="240"/>
      <c r="J24" s="240"/>
      <c r="K24" s="240"/>
      <c r="L24" s="240"/>
      <c r="M24" s="240"/>
      <c r="N24" s="244">
        <f t="shared" ref="N24:S24" si="7">SUM(N8:N22)</f>
        <v>0</v>
      </c>
      <c r="O24" s="244">
        <f t="shared" si="7"/>
        <v>0</v>
      </c>
      <c r="P24" s="244">
        <f t="shared" si="7"/>
        <v>0</v>
      </c>
      <c r="Q24" s="244">
        <f t="shared" si="7"/>
        <v>0</v>
      </c>
      <c r="R24" s="244">
        <f t="shared" si="7"/>
        <v>0</v>
      </c>
      <c r="S24" s="244">
        <f t="shared" si="7"/>
        <v>0</v>
      </c>
    </row>
    <row r="25" spans="1:19">
      <c r="A25" s="92"/>
      <c r="B25" s="145" t="s">
        <v>103</v>
      </c>
      <c r="C25" s="128"/>
      <c r="D25" s="91"/>
      <c r="E25" s="183"/>
      <c r="F25" s="179"/>
      <c r="G25" s="133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</row>
    <row r="26" spans="1:19">
      <c r="A26" s="92"/>
      <c r="B26" s="132"/>
      <c r="C26" s="128"/>
      <c r="D26" s="92"/>
      <c r="E26" s="183"/>
      <c r="F26" s="179"/>
      <c r="G26" s="148"/>
      <c r="H26" s="151"/>
      <c r="I26" s="151"/>
      <c r="J26" s="151"/>
      <c r="K26" s="151"/>
      <c r="L26" s="151"/>
      <c r="M26" s="151"/>
      <c r="N26" s="150"/>
      <c r="O26" s="150"/>
      <c r="P26" s="150"/>
      <c r="Q26" s="150"/>
      <c r="R26" s="150"/>
      <c r="S26" s="150"/>
    </row>
    <row r="27" spans="1:19">
      <c r="A27" s="184">
        <v>2.1</v>
      </c>
      <c r="B27" s="132" t="s">
        <v>120</v>
      </c>
      <c r="C27" s="666">
        <f>120/60</f>
        <v>2</v>
      </c>
      <c r="D27" s="189" t="str">
        <f>Inputs!$D$80</f>
        <v>Skilled Electrical Worker BH</v>
      </c>
      <c r="E27" s="183">
        <v>2</v>
      </c>
      <c r="F27" s="179">
        <f>E27*C27</f>
        <v>4</v>
      </c>
      <c r="G27" s="148"/>
      <c r="H27" s="137">
        <f>Inputs!L$80</f>
        <v>122.54295007007411</v>
      </c>
      <c r="I27" s="137">
        <f>Inputs!M$80</f>
        <v>124.96041976315415</v>
      </c>
      <c r="J27" s="137">
        <f>Inputs!N$80</f>
        <v>127.16457642850023</v>
      </c>
      <c r="K27" s="137">
        <f>Inputs!O$80</f>
        <v>129.40761185733479</v>
      </c>
      <c r="L27" s="137">
        <f>Inputs!P$80</f>
        <v>131.69021182588875</v>
      </c>
      <c r="M27" s="137">
        <f>Inputs!Q$80</f>
        <v>134.01307420668928</v>
      </c>
      <c r="N27" s="137">
        <f t="shared" ref="N27:S27" si="8">H27*$F27</f>
        <v>490.17180028029645</v>
      </c>
      <c r="O27" s="137">
        <f t="shared" si="8"/>
        <v>499.8416790526166</v>
      </c>
      <c r="P27" s="137">
        <f t="shared" si="8"/>
        <v>508.6583057140009</v>
      </c>
      <c r="Q27" s="137">
        <f t="shared" si="8"/>
        <v>517.63044742933914</v>
      </c>
      <c r="R27" s="137">
        <f t="shared" si="8"/>
        <v>526.76084730355501</v>
      </c>
      <c r="S27" s="137">
        <f t="shared" si="8"/>
        <v>536.05229682675713</v>
      </c>
    </row>
    <row r="28" spans="1:19">
      <c r="A28" s="184"/>
      <c r="B28" s="132"/>
      <c r="C28" s="128"/>
      <c r="D28" s="94"/>
      <c r="E28" s="183"/>
      <c r="F28" s="179"/>
      <c r="G28" s="148"/>
      <c r="H28" s="151"/>
      <c r="I28" s="151"/>
      <c r="J28" s="151"/>
      <c r="K28" s="151"/>
      <c r="L28" s="151"/>
      <c r="M28" s="151"/>
      <c r="N28" s="99"/>
      <c r="O28" s="99"/>
      <c r="P28" s="99"/>
      <c r="Q28" s="99"/>
      <c r="R28" s="99"/>
      <c r="S28" s="99"/>
    </row>
    <row r="29" spans="1:19">
      <c r="A29" s="190"/>
      <c r="B29" s="139" t="s">
        <v>44</v>
      </c>
      <c r="C29" s="186">
        <f>SUM(C25:C28)</f>
        <v>2</v>
      </c>
      <c r="D29" s="240"/>
      <c r="E29" s="240"/>
      <c r="F29" s="186">
        <f>SUM(F25:F28)</f>
        <v>4</v>
      </c>
      <c r="G29" s="142"/>
      <c r="H29" s="144"/>
      <c r="I29" s="144"/>
      <c r="J29" s="144"/>
      <c r="K29" s="144"/>
      <c r="L29" s="144"/>
      <c r="M29" s="144"/>
      <c r="N29" s="144">
        <f t="shared" ref="N29:S29" si="9">SUM(N27:N28)</f>
        <v>490.17180028029645</v>
      </c>
      <c r="O29" s="144">
        <f t="shared" si="9"/>
        <v>499.8416790526166</v>
      </c>
      <c r="P29" s="144">
        <f t="shared" si="9"/>
        <v>508.6583057140009</v>
      </c>
      <c r="Q29" s="144">
        <f t="shared" si="9"/>
        <v>517.63044742933914</v>
      </c>
      <c r="R29" s="144">
        <f t="shared" si="9"/>
        <v>526.76084730355501</v>
      </c>
      <c r="S29" s="144">
        <f t="shared" si="9"/>
        <v>536.05229682675713</v>
      </c>
    </row>
    <row r="30" spans="1:19">
      <c r="A30" s="184"/>
      <c r="B30" s="127" t="s">
        <v>104</v>
      </c>
      <c r="C30" s="128"/>
      <c r="D30" s="183"/>
      <c r="E30" s="183"/>
      <c r="F30" s="179"/>
      <c r="G30" s="148"/>
      <c r="H30" s="151"/>
      <c r="I30" s="151"/>
      <c r="J30" s="151"/>
      <c r="K30" s="151"/>
      <c r="L30" s="151"/>
      <c r="M30" s="151"/>
      <c r="N30" s="99"/>
      <c r="O30" s="99"/>
      <c r="P30" s="99"/>
      <c r="Q30" s="99"/>
      <c r="R30" s="99"/>
      <c r="S30" s="99"/>
    </row>
    <row r="31" spans="1:19">
      <c r="A31" s="92"/>
      <c r="B31" s="132"/>
      <c r="C31" s="128"/>
      <c r="D31" s="183"/>
      <c r="E31" s="183"/>
      <c r="F31" s="179"/>
      <c r="G31" s="148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</row>
    <row r="32" spans="1:19">
      <c r="A32" s="184">
        <v>3.1</v>
      </c>
      <c r="B32" s="132"/>
      <c r="C32" s="128"/>
      <c r="D32" s="189"/>
      <c r="E32" s="183"/>
      <c r="F32" s="179">
        <f>E32*C32</f>
        <v>0</v>
      </c>
      <c r="G32" s="148"/>
      <c r="H32" s="150"/>
      <c r="I32" s="150"/>
      <c r="J32" s="150"/>
      <c r="K32" s="150"/>
      <c r="L32" s="150"/>
      <c r="M32" s="150"/>
      <c r="N32" s="137">
        <f t="shared" ref="N32:S32" si="10">H32*$F32</f>
        <v>0</v>
      </c>
      <c r="O32" s="137">
        <f t="shared" si="10"/>
        <v>0</v>
      </c>
      <c r="P32" s="137">
        <f t="shared" si="10"/>
        <v>0</v>
      </c>
      <c r="Q32" s="137">
        <f t="shared" si="10"/>
        <v>0</v>
      </c>
      <c r="R32" s="137">
        <f t="shared" si="10"/>
        <v>0</v>
      </c>
      <c r="S32" s="137">
        <f t="shared" si="10"/>
        <v>0</v>
      </c>
    </row>
    <row r="33" spans="1:19">
      <c r="A33" s="184"/>
      <c r="B33" s="132"/>
      <c r="C33" s="128"/>
      <c r="D33" s="206"/>
      <c r="E33" s="183"/>
      <c r="F33" s="179"/>
      <c r="G33" s="148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</row>
    <row r="34" spans="1:19">
      <c r="A34" s="184">
        <v>3.2</v>
      </c>
      <c r="B34" s="132"/>
      <c r="C34" s="128"/>
      <c r="D34" s="189"/>
      <c r="E34" s="183"/>
      <c r="F34" s="179">
        <f>E34*C34</f>
        <v>0</v>
      </c>
      <c r="G34" s="148"/>
      <c r="H34" s="150"/>
      <c r="I34" s="150"/>
      <c r="J34" s="150"/>
      <c r="K34" s="150"/>
      <c r="L34" s="150"/>
      <c r="M34" s="150"/>
      <c r="N34" s="137">
        <f t="shared" ref="N34:S34" si="11">H34*$F34</f>
        <v>0</v>
      </c>
      <c r="O34" s="137">
        <f t="shared" si="11"/>
        <v>0</v>
      </c>
      <c r="P34" s="137">
        <f t="shared" si="11"/>
        <v>0</v>
      </c>
      <c r="Q34" s="137">
        <f t="shared" si="11"/>
        <v>0</v>
      </c>
      <c r="R34" s="137">
        <f t="shared" si="11"/>
        <v>0</v>
      </c>
      <c r="S34" s="137">
        <f t="shared" si="11"/>
        <v>0</v>
      </c>
    </row>
    <row r="35" spans="1:19">
      <c r="A35" s="92"/>
      <c r="B35" s="132"/>
      <c r="C35" s="128"/>
      <c r="D35" s="183"/>
      <c r="E35" s="183"/>
      <c r="F35" s="179"/>
      <c r="G35" s="133"/>
      <c r="H35" s="134"/>
      <c r="I35" s="134"/>
      <c r="J35" s="134"/>
      <c r="K35" s="134"/>
      <c r="L35" s="134"/>
      <c r="M35" s="134"/>
      <c r="N35" s="92"/>
      <c r="O35" s="92"/>
      <c r="P35" s="92"/>
      <c r="Q35" s="92"/>
      <c r="R35" s="92"/>
      <c r="S35" s="92"/>
    </row>
    <row r="36" spans="1:19">
      <c r="A36" s="184">
        <v>3.3</v>
      </c>
      <c r="B36" s="132"/>
      <c r="C36" s="128"/>
      <c r="D36" s="189"/>
      <c r="E36" s="183"/>
      <c r="F36" s="179">
        <f>E36*C36</f>
        <v>0</v>
      </c>
      <c r="G36" s="133"/>
      <c r="H36" s="150"/>
      <c r="I36" s="150"/>
      <c r="J36" s="150"/>
      <c r="K36" s="150"/>
      <c r="L36" s="150"/>
      <c r="M36" s="150"/>
      <c r="N36" s="137">
        <f t="shared" ref="N36:S36" si="12">H36*$F36</f>
        <v>0</v>
      </c>
      <c r="O36" s="137">
        <f t="shared" si="12"/>
        <v>0</v>
      </c>
      <c r="P36" s="137">
        <f t="shared" si="12"/>
        <v>0</v>
      </c>
      <c r="Q36" s="137">
        <f t="shared" si="12"/>
        <v>0</v>
      </c>
      <c r="R36" s="137">
        <f t="shared" si="12"/>
        <v>0</v>
      </c>
      <c r="S36" s="137">
        <f t="shared" si="12"/>
        <v>0</v>
      </c>
    </row>
    <row r="37" spans="1:19">
      <c r="A37" s="184"/>
      <c r="B37" s="132"/>
      <c r="C37" s="128"/>
      <c r="D37" s="206"/>
      <c r="E37" s="183"/>
      <c r="F37" s="179"/>
      <c r="G37" s="106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</row>
    <row r="38" spans="1:19">
      <c r="A38" s="184">
        <v>3.4</v>
      </c>
      <c r="B38" s="132"/>
      <c r="C38" s="128"/>
      <c r="D38" s="189"/>
      <c r="E38" s="183"/>
      <c r="F38" s="179">
        <f>E38*C38</f>
        <v>0</v>
      </c>
      <c r="G38" s="133"/>
      <c r="H38" s="150"/>
      <c r="I38" s="150"/>
      <c r="J38" s="150"/>
      <c r="K38" s="150"/>
      <c r="L38" s="150"/>
      <c r="M38" s="150"/>
      <c r="N38" s="137">
        <f t="shared" ref="N38:S38" si="13">H38*$F38</f>
        <v>0</v>
      </c>
      <c r="O38" s="137">
        <f t="shared" si="13"/>
        <v>0</v>
      </c>
      <c r="P38" s="137">
        <f t="shared" si="13"/>
        <v>0</v>
      </c>
      <c r="Q38" s="137">
        <f t="shared" si="13"/>
        <v>0</v>
      </c>
      <c r="R38" s="137">
        <f t="shared" si="13"/>
        <v>0</v>
      </c>
      <c r="S38" s="137">
        <f t="shared" si="13"/>
        <v>0</v>
      </c>
    </row>
    <row r="39" spans="1:19">
      <c r="A39" s="184"/>
      <c r="B39" s="132"/>
      <c r="C39" s="128"/>
      <c r="D39" s="183"/>
      <c r="E39" s="183"/>
      <c r="F39" s="179"/>
      <c r="G39" s="105"/>
      <c r="H39" s="134"/>
      <c r="I39" s="134"/>
      <c r="J39" s="134"/>
      <c r="K39" s="134"/>
      <c r="L39" s="134"/>
      <c r="M39" s="134"/>
      <c r="N39" s="92"/>
      <c r="O39" s="92"/>
      <c r="P39" s="92"/>
      <c r="Q39" s="92"/>
      <c r="R39" s="92"/>
      <c r="S39" s="92"/>
    </row>
    <row r="40" spans="1:19">
      <c r="A40" s="190"/>
      <c r="B40" s="139" t="s">
        <v>44</v>
      </c>
      <c r="C40" s="186">
        <f>SUM(C30:C39)</f>
        <v>0</v>
      </c>
      <c r="D40" s="240"/>
      <c r="E40" s="240"/>
      <c r="F40" s="186">
        <f>SUM(F30:F39)</f>
        <v>0</v>
      </c>
      <c r="G40" s="142"/>
      <c r="H40" s="144"/>
      <c r="I40" s="144"/>
      <c r="J40" s="144"/>
      <c r="K40" s="144"/>
      <c r="L40" s="144"/>
      <c r="M40" s="144"/>
      <c r="N40" s="144">
        <f t="shared" ref="N40:S40" si="14">SUM(N32:N38)</f>
        <v>0</v>
      </c>
      <c r="O40" s="144">
        <f t="shared" si="14"/>
        <v>0</v>
      </c>
      <c r="P40" s="144">
        <f t="shared" si="14"/>
        <v>0</v>
      </c>
      <c r="Q40" s="144">
        <f t="shared" si="14"/>
        <v>0</v>
      </c>
      <c r="R40" s="144">
        <f t="shared" si="14"/>
        <v>0</v>
      </c>
      <c r="S40" s="144">
        <f t="shared" si="14"/>
        <v>0</v>
      </c>
    </row>
    <row r="41" spans="1:19">
      <c r="A41" s="92"/>
      <c r="B41" s="127" t="s">
        <v>106</v>
      </c>
      <c r="C41" s="128"/>
      <c r="D41" s="183"/>
      <c r="E41" s="183"/>
      <c r="F41" s="179"/>
      <c r="G41" s="133"/>
      <c r="H41" s="134"/>
      <c r="I41" s="134"/>
      <c r="J41" s="134"/>
      <c r="K41" s="134"/>
      <c r="L41" s="134"/>
      <c r="M41" s="134"/>
      <c r="N41" s="92"/>
      <c r="O41" s="92"/>
      <c r="P41" s="92"/>
      <c r="Q41" s="92"/>
      <c r="R41" s="92"/>
      <c r="S41" s="92"/>
    </row>
    <row r="42" spans="1:19">
      <c r="A42" s="92"/>
      <c r="B42" s="132"/>
      <c r="C42" s="128"/>
      <c r="D42" s="183"/>
      <c r="E42" s="183"/>
      <c r="F42" s="179"/>
      <c r="G42" s="133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</row>
    <row r="43" spans="1:19">
      <c r="A43" s="184">
        <v>4.0999999999999996</v>
      </c>
      <c r="B43" s="132"/>
      <c r="C43" s="128"/>
      <c r="D43" s="189"/>
      <c r="E43" s="183"/>
      <c r="F43" s="179">
        <f>E43*C43</f>
        <v>0</v>
      </c>
      <c r="G43" s="133"/>
      <c r="H43" s="150"/>
      <c r="I43" s="150"/>
      <c r="J43" s="150"/>
      <c r="K43" s="150"/>
      <c r="L43" s="150"/>
      <c r="M43" s="150"/>
      <c r="N43" s="260">
        <f t="shared" ref="N43:S43" si="15">H43*$F43</f>
        <v>0</v>
      </c>
      <c r="O43" s="260">
        <f t="shared" si="15"/>
        <v>0</v>
      </c>
      <c r="P43" s="260">
        <f t="shared" si="15"/>
        <v>0</v>
      </c>
      <c r="Q43" s="260">
        <f t="shared" si="15"/>
        <v>0</v>
      </c>
      <c r="R43" s="260">
        <f t="shared" si="15"/>
        <v>0</v>
      </c>
      <c r="S43" s="260">
        <f t="shared" si="15"/>
        <v>0</v>
      </c>
    </row>
    <row r="44" spans="1:19">
      <c r="A44" s="184"/>
      <c r="B44" s="132"/>
      <c r="C44" s="207"/>
      <c r="D44" s="183"/>
      <c r="E44" s="183"/>
      <c r="F44" s="179"/>
      <c r="G44" s="105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</row>
    <row r="45" spans="1:19">
      <c r="A45" s="184">
        <v>4.2</v>
      </c>
      <c r="B45" s="132"/>
      <c r="C45" s="128"/>
      <c r="D45" s="183"/>
      <c r="E45" s="183"/>
      <c r="F45" s="179">
        <f>E45*C45</f>
        <v>0</v>
      </c>
      <c r="G45" s="105"/>
      <c r="H45" s="137"/>
      <c r="I45" s="137"/>
      <c r="J45" s="137"/>
      <c r="K45" s="137"/>
      <c r="L45" s="137"/>
      <c r="M45" s="137"/>
      <c r="N45" s="137">
        <f t="shared" ref="N45:S45" si="16">H45*$F45</f>
        <v>0</v>
      </c>
      <c r="O45" s="137">
        <f t="shared" si="16"/>
        <v>0</v>
      </c>
      <c r="P45" s="137">
        <f t="shared" si="16"/>
        <v>0</v>
      </c>
      <c r="Q45" s="137">
        <f t="shared" si="16"/>
        <v>0</v>
      </c>
      <c r="R45" s="137">
        <f t="shared" si="16"/>
        <v>0</v>
      </c>
      <c r="S45" s="137">
        <f t="shared" si="16"/>
        <v>0</v>
      </c>
    </row>
    <row r="46" spans="1:19">
      <c r="A46" s="184"/>
      <c r="B46" s="132"/>
      <c r="C46" s="128"/>
      <c r="D46" s="183"/>
      <c r="E46" s="183"/>
      <c r="F46" s="179"/>
      <c r="G46" s="105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</row>
    <row r="47" spans="1:19">
      <c r="A47" s="184"/>
      <c r="B47" s="132"/>
      <c r="C47" s="207"/>
      <c r="D47" s="183"/>
      <c r="E47" s="183"/>
      <c r="F47" s="179"/>
      <c r="G47" s="105"/>
      <c r="H47" s="193"/>
      <c r="I47" s="193"/>
      <c r="J47" s="193"/>
      <c r="K47" s="193"/>
      <c r="L47" s="193"/>
      <c r="M47" s="193"/>
      <c r="N47" s="194"/>
      <c r="O47" s="194"/>
      <c r="P47" s="194"/>
      <c r="Q47" s="194"/>
      <c r="R47" s="194"/>
      <c r="S47" s="194"/>
    </row>
    <row r="48" spans="1:19">
      <c r="A48" s="184">
        <v>4.3</v>
      </c>
      <c r="B48" s="132"/>
      <c r="C48" s="128"/>
      <c r="D48" s="183"/>
      <c r="E48" s="183"/>
      <c r="F48" s="179">
        <f>E48*C48</f>
        <v>0</v>
      </c>
      <c r="G48" s="105"/>
      <c r="H48" s="137"/>
      <c r="I48" s="137"/>
      <c r="J48" s="137"/>
      <c r="K48" s="137"/>
      <c r="L48" s="137"/>
      <c r="M48" s="137"/>
      <c r="N48" s="137">
        <f t="shared" ref="N48:S48" si="17">H48*$F48</f>
        <v>0</v>
      </c>
      <c r="O48" s="137">
        <f t="shared" si="17"/>
        <v>0</v>
      </c>
      <c r="P48" s="137">
        <f t="shared" si="17"/>
        <v>0</v>
      </c>
      <c r="Q48" s="137">
        <f t="shared" si="17"/>
        <v>0</v>
      </c>
      <c r="R48" s="137">
        <f t="shared" si="17"/>
        <v>0</v>
      </c>
      <c r="S48" s="137">
        <f t="shared" si="17"/>
        <v>0</v>
      </c>
    </row>
    <row r="49" spans="1:20">
      <c r="A49" s="184"/>
      <c r="B49" s="132"/>
      <c r="C49" s="128"/>
      <c r="D49" s="183"/>
      <c r="E49" s="183"/>
      <c r="F49" s="179"/>
      <c r="G49" s="105"/>
      <c r="H49" s="151"/>
      <c r="I49" s="151"/>
      <c r="J49" s="151"/>
      <c r="K49" s="151"/>
      <c r="L49" s="151"/>
      <c r="M49" s="151"/>
      <c r="N49" s="151"/>
      <c r="O49" s="99"/>
      <c r="P49" s="99"/>
      <c r="Q49" s="99"/>
      <c r="R49" s="99"/>
      <c r="S49" s="99"/>
    </row>
    <row r="50" spans="1:20">
      <c r="A50" s="184">
        <v>4.4000000000000004</v>
      </c>
      <c r="B50" s="132"/>
      <c r="C50" s="128"/>
      <c r="D50" s="183"/>
      <c r="E50" s="183"/>
      <c r="F50" s="179">
        <f>E50*C50</f>
        <v>0</v>
      </c>
      <c r="G50" s="105"/>
      <c r="H50" s="137"/>
      <c r="I50" s="137"/>
      <c r="J50" s="137"/>
      <c r="K50" s="137"/>
      <c r="L50" s="137"/>
      <c r="M50" s="137"/>
      <c r="N50" s="137">
        <f t="shared" ref="N50:S50" si="18">H50*$F50</f>
        <v>0</v>
      </c>
      <c r="O50" s="137">
        <f t="shared" si="18"/>
        <v>0</v>
      </c>
      <c r="P50" s="137">
        <f t="shared" si="18"/>
        <v>0</v>
      </c>
      <c r="Q50" s="137">
        <f t="shared" si="18"/>
        <v>0</v>
      </c>
      <c r="R50" s="137">
        <f t="shared" si="18"/>
        <v>0</v>
      </c>
      <c r="S50" s="137">
        <f t="shared" si="18"/>
        <v>0</v>
      </c>
    </row>
    <row r="51" spans="1:20">
      <c r="A51" s="184"/>
      <c r="B51" s="132"/>
      <c r="C51" s="207"/>
      <c r="D51" s="183"/>
      <c r="E51" s="183"/>
      <c r="F51" s="179"/>
      <c r="G51" s="105"/>
      <c r="H51" s="151"/>
      <c r="I51" s="151"/>
      <c r="J51" s="151"/>
      <c r="K51" s="151"/>
      <c r="L51" s="151"/>
      <c r="M51" s="151"/>
      <c r="N51" s="151"/>
      <c r="O51" s="99"/>
      <c r="P51" s="99"/>
      <c r="Q51" s="99"/>
      <c r="R51" s="99"/>
      <c r="S51" s="99"/>
    </row>
    <row r="52" spans="1:20">
      <c r="A52" s="184"/>
      <c r="B52" s="132"/>
      <c r="C52" s="207"/>
      <c r="D52" s="183"/>
      <c r="E52" s="183"/>
      <c r="F52" s="179"/>
      <c r="H52" s="134"/>
      <c r="I52" s="134"/>
      <c r="J52" s="134"/>
      <c r="K52" s="134"/>
      <c r="L52" s="134"/>
      <c r="M52" s="134"/>
      <c r="N52" s="134"/>
      <c r="O52" s="92"/>
      <c r="P52" s="92"/>
      <c r="Q52" s="92"/>
      <c r="R52" s="92"/>
      <c r="S52" s="92"/>
    </row>
    <row r="53" spans="1:20">
      <c r="A53" s="184"/>
      <c r="B53" s="132"/>
      <c r="C53" s="207"/>
      <c r="D53" s="183"/>
      <c r="E53" s="183"/>
      <c r="F53" s="179"/>
      <c r="H53" s="134"/>
      <c r="I53" s="134"/>
      <c r="J53" s="134"/>
      <c r="K53" s="134"/>
      <c r="L53" s="134"/>
      <c r="M53" s="134"/>
      <c r="N53" s="134"/>
      <c r="O53" s="92"/>
      <c r="P53" s="92"/>
      <c r="Q53" s="92"/>
      <c r="R53" s="92"/>
      <c r="S53" s="92"/>
    </row>
    <row r="54" spans="1:20">
      <c r="A54" s="190"/>
      <c r="B54" s="139" t="s">
        <v>44</v>
      </c>
      <c r="C54" s="186">
        <f>SUM(C41:C53)</f>
        <v>0</v>
      </c>
      <c r="D54" s="240"/>
      <c r="E54" s="240"/>
      <c r="F54" s="186">
        <f>SUM(F41:F53)</f>
        <v>0</v>
      </c>
      <c r="G54" s="142"/>
      <c r="H54" s="143"/>
      <c r="I54" s="143"/>
      <c r="J54" s="143"/>
      <c r="K54" s="143"/>
      <c r="L54" s="143"/>
      <c r="M54" s="143"/>
      <c r="N54" s="144">
        <f t="shared" ref="N54:S54" si="19">SUM(N43:N53)</f>
        <v>0</v>
      </c>
      <c r="O54" s="144">
        <f t="shared" si="19"/>
        <v>0</v>
      </c>
      <c r="P54" s="144">
        <f t="shared" si="19"/>
        <v>0</v>
      </c>
      <c r="Q54" s="144">
        <f t="shared" si="19"/>
        <v>0</v>
      </c>
      <c r="R54" s="144">
        <f t="shared" si="19"/>
        <v>0</v>
      </c>
      <c r="S54" s="144">
        <f t="shared" si="19"/>
        <v>0</v>
      </c>
    </row>
    <row r="55" spans="1:20">
      <c r="A55" s="273"/>
      <c r="B55" s="154"/>
      <c r="C55" s="155"/>
      <c r="D55" s="196"/>
      <c r="E55" s="196"/>
      <c r="F55" s="197"/>
      <c r="G55" s="133"/>
      <c r="H55" s="134"/>
      <c r="I55" s="134"/>
      <c r="J55" s="134"/>
      <c r="K55" s="134"/>
      <c r="L55" s="134"/>
      <c r="M55" s="134"/>
      <c r="N55" s="134"/>
      <c r="O55" s="92"/>
      <c r="P55" s="92"/>
      <c r="Q55" s="92"/>
      <c r="R55" s="92"/>
      <c r="S55" s="92"/>
    </row>
    <row r="56" spans="1:20">
      <c r="A56" s="273"/>
      <c r="B56" s="154" t="s">
        <v>130</v>
      </c>
      <c r="C56" s="198">
        <f>C24+C29+C40+C54</f>
        <v>2</v>
      </c>
      <c r="D56" s="90"/>
      <c r="E56" s="90"/>
      <c r="F56" s="198">
        <f>F24+F29+F40+F54</f>
        <v>4</v>
      </c>
      <c r="G56" s="199"/>
      <c r="H56" s="143"/>
      <c r="I56" s="143"/>
      <c r="J56" s="143"/>
      <c r="K56" s="143"/>
      <c r="L56" s="143"/>
      <c r="M56" s="143"/>
      <c r="N56" s="250">
        <f t="shared" ref="N56:S56" si="20">N24+N29+N40+N54</f>
        <v>490.17180028029645</v>
      </c>
      <c r="O56" s="250">
        <f t="shared" si="20"/>
        <v>499.8416790526166</v>
      </c>
      <c r="P56" s="250">
        <f t="shared" si="20"/>
        <v>508.6583057140009</v>
      </c>
      <c r="Q56" s="250">
        <f t="shared" si="20"/>
        <v>517.63044742933914</v>
      </c>
      <c r="R56" s="250">
        <f t="shared" si="20"/>
        <v>526.76084730355501</v>
      </c>
      <c r="S56" s="250">
        <f t="shared" si="20"/>
        <v>536.05229682675713</v>
      </c>
    </row>
    <row r="58" spans="1:20" s="102" customFormat="1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s="102" customFormat="1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</row>
    <row r="60" spans="1:20" s="102" customFormat="1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</row>
    <row r="61" spans="1:20" s="102" customFormat="1">
      <c r="B61" s="154"/>
      <c r="F61" s="159"/>
      <c r="G61" s="105"/>
      <c r="H61" s="105"/>
      <c r="I61" s="159"/>
      <c r="J61" s="159"/>
      <c r="K61" s="159"/>
      <c r="L61" s="159"/>
      <c r="M61" s="159"/>
      <c r="N61" s="275"/>
      <c r="O61" s="275"/>
      <c r="P61" s="275"/>
      <c r="Q61" s="275"/>
      <c r="R61" s="275"/>
      <c r="S61" s="275"/>
    </row>
    <row r="62" spans="1:20">
      <c r="B62" s="385" t="s">
        <v>265</v>
      </c>
      <c r="C62" s="88"/>
      <c r="I62" s="106"/>
      <c r="J62" s="106"/>
      <c r="K62" s="106"/>
      <c r="L62" s="106"/>
      <c r="M62" s="106"/>
      <c r="N62" s="106">
        <f>N56</f>
        <v>490.17180028029645</v>
      </c>
      <c r="O62" s="106">
        <f>O56</f>
        <v>499.8416790526166</v>
      </c>
      <c r="P62" s="106">
        <f t="shared" ref="P62:S62" si="21">P56</f>
        <v>508.6583057140009</v>
      </c>
      <c r="Q62" s="106">
        <f t="shared" si="21"/>
        <v>517.63044742933914</v>
      </c>
      <c r="R62" s="106">
        <f t="shared" si="21"/>
        <v>526.76084730355501</v>
      </c>
      <c r="S62" s="106">
        <f t="shared" si="21"/>
        <v>536.05229682675713</v>
      </c>
    </row>
    <row r="63" spans="1:20">
      <c r="B63" s="385" t="s">
        <v>43</v>
      </c>
      <c r="C63" s="88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</row>
    <row r="64" spans="1:20">
      <c r="B64" s="385" t="s">
        <v>268</v>
      </c>
      <c r="C64" s="88"/>
      <c r="I64" s="106"/>
      <c r="J64" s="106"/>
      <c r="K64" s="106"/>
      <c r="L64" s="106"/>
      <c r="M64" s="106"/>
      <c r="O64" s="160"/>
      <c r="P64" s="160"/>
      <c r="Q64" s="160"/>
      <c r="R64" s="160"/>
      <c r="S64" s="160"/>
    </row>
    <row r="65" spans="2:19">
      <c r="B65" s="385" t="s">
        <v>274</v>
      </c>
      <c r="C65" s="88"/>
      <c r="I65" s="106"/>
      <c r="J65" s="106"/>
      <c r="K65" s="106"/>
      <c r="L65" s="106"/>
      <c r="M65" s="106"/>
      <c r="N65" s="106">
        <f>SUM(N66,N62:N64)*(Inputs!$M$27)</f>
        <v>60.608762761058088</v>
      </c>
      <c r="O65" s="106">
        <f>SUM(O66,O62:O64)*(Inputs!$M$27)</f>
        <v>61.804423931497929</v>
      </c>
      <c r="P65" s="106">
        <f>SUM(P66,P62:P64)*(Inputs!$M$27)</f>
        <v>62.894582184924786</v>
      </c>
      <c r="Q65" s="106">
        <f>SUM(Q66,Q62:Q64)*(Inputs!$M$27)</f>
        <v>64.003969563742928</v>
      </c>
      <c r="R65" s="106">
        <f>SUM(R66,R62:R64)*(Inputs!$M$27)</f>
        <v>65.132925247389977</v>
      </c>
      <c r="S65" s="106">
        <f>SUM(S66,S62:S64)*(Inputs!$M$27)</f>
        <v>66.281794398034876</v>
      </c>
    </row>
    <row r="66" spans="2:19">
      <c r="B66" s="385" t="s">
        <v>273</v>
      </c>
      <c r="C66" s="88"/>
      <c r="I66" s="106"/>
      <c r="J66" s="106"/>
      <c r="K66" s="106"/>
      <c r="L66" s="106"/>
      <c r="M66" s="106"/>
      <c r="N66" s="106">
        <f>SUM(N62:N64)*(Inputs!$M$26)</f>
        <v>50.977867229150831</v>
      </c>
      <c r="O66" s="106">
        <f>SUM(O62:O64)*(Inputs!$M$26)</f>
        <v>51.983534621472124</v>
      </c>
      <c r="P66" s="106">
        <f>SUM(P62:P64)*(Inputs!$M$26)</f>
        <v>52.90046379425609</v>
      </c>
      <c r="Q66" s="106">
        <f>SUM(Q62:Q64)*(Inputs!$M$26)</f>
        <v>53.833566532651268</v>
      </c>
      <c r="R66" s="106">
        <f>SUM(R62:R64)*(Inputs!$M$26)</f>
        <v>54.783128119569717</v>
      </c>
      <c r="S66" s="106">
        <f>SUM(S62:S64)*(Inputs!$M$26)</f>
        <v>55.74943886998274</v>
      </c>
    </row>
    <row r="67" spans="2:19">
      <c r="B67" s="998" t="s">
        <v>85</v>
      </c>
      <c r="C67" s="2"/>
      <c r="D67" s="2"/>
      <c r="E67" s="2"/>
      <c r="F67" s="484"/>
      <c r="G67" s="472"/>
      <c r="H67" s="429"/>
      <c r="I67" s="429"/>
      <c r="J67" s="429"/>
      <c r="K67" s="429"/>
      <c r="L67" s="429"/>
      <c r="M67" s="429"/>
      <c r="N67" s="106">
        <f>SUM(N62:N66)*Inputs!$M$28</f>
        <v>42.12309011893538</v>
      </c>
      <c r="O67" s="106">
        <f>SUM(O62:O66)*Inputs!$M$28</f>
        <v>42.954074632391077</v>
      </c>
      <c r="P67" s="106">
        <f>SUM(P62:P66)*Inputs!$M$28</f>
        <v>43.711734618522733</v>
      </c>
      <c r="Q67" s="106">
        <f>SUM(Q62:Q66)*Inputs!$M$28</f>
        <v>44.482758846801339</v>
      </c>
      <c r="R67" s="106">
        <f>SUM(R62:R66)*Inputs!$M$28</f>
        <v>45.267383046936033</v>
      </c>
      <c r="S67" s="106">
        <f>SUM(S62:S66)*Inputs!$M$28</f>
        <v>46.065847106634237</v>
      </c>
    </row>
    <row r="68" spans="2:19">
      <c r="B68" s="998"/>
      <c r="C68" s="2"/>
      <c r="D68" s="2"/>
      <c r="E68" s="2"/>
      <c r="F68" s="484"/>
      <c r="G68" s="472"/>
      <c r="H68" s="429"/>
      <c r="I68" s="429"/>
      <c r="J68" s="429"/>
      <c r="K68" s="429"/>
      <c r="L68" s="429"/>
      <c r="M68" s="429"/>
      <c r="N68" s="655"/>
      <c r="O68" s="655"/>
      <c r="P68" s="655"/>
      <c r="Q68" s="655"/>
      <c r="R68" s="655"/>
      <c r="S68" s="655"/>
    </row>
    <row r="69" spans="2:19">
      <c r="B69" s="479" t="s">
        <v>521</v>
      </c>
      <c r="C69" s="2"/>
      <c r="D69" s="2"/>
      <c r="E69" s="2"/>
      <c r="F69" s="484"/>
      <c r="G69" s="472"/>
      <c r="H69" s="429"/>
      <c r="I69" s="429"/>
      <c r="J69" s="429"/>
      <c r="K69" s="429"/>
      <c r="L69" s="429"/>
      <c r="M69" s="429"/>
      <c r="N69" s="485">
        <f>SUM(N62:N68)</f>
        <v>643.88152038944077</v>
      </c>
      <c r="O69" s="485">
        <f t="shared" ref="O69:S69" si="22">SUM(O62:O68)</f>
        <v>656.58371223797781</v>
      </c>
      <c r="P69" s="485">
        <f t="shared" si="22"/>
        <v>668.16508631170461</v>
      </c>
      <c r="Q69" s="485">
        <f t="shared" si="22"/>
        <v>679.95074237253459</v>
      </c>
      <c r="R69" s="485">
        <f t="shared" si="22"/>
        <v>691.94428371745073</v>
      </c>
      <c r="S69" s="485">
        <f t="shared" si="22"/>
        <v>704.14937720140904</v>
      </c>
    </row>
    <row r="70" spans="2:19">
      <c r="B70" s="999" t="s">
        <v>39</v>
      </c>
      <c r="C70" s="88"/>
      <c r="N70" s="521">
        <f>(N56*(1+Inputs!$M$29))-N69</f>
        <v>0</v>
      </c>
      <c r="O70" s="521">
        <f>(O56*(1+Inputs!$M$29))-O69</f>
        <v>0</v>
      </c>
      <c r="P70" s="521">
        <f>(P56*(1+Inputs!$M$29))-P69</f>
        <v>0</v>
      </c>
      <c r="Q70" s="521">
        <f>(Q56*(1+Inputs!$M$29))-Q69</f>
        <v>0</v>
      </c>
      <c r="R70" s="521">
        <f>(R56*(1+Inputs!$M$29))-R69</f>
        <v>0</v>
      </c>
      <c r="S70" s="521">
        <f>(S56*(1+Inputs!$M$29))-S69</f>
        <v>0</v>
      </c>
    </row>
    <row r="71" spans="2:19">
      <c r="B71" s="385"/>
    </row>
    <row r="72" spans="2:19">
      <c r="B72" s="385"/>
    </row>
    <row r="73" spans="2:19">
      <c r="B73" s="385"/>
    </row>
    <row r="74" spans="2:19">
      <c r="B74" s="385"/>
    </row>
    <row r="75" spans="2:19">
      <c r="B75" s="385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59" orientation="landscape" r:id="rId1"/>
  <headerFooter alignWithMargins="0">
    <oddFooter>&amp;C&amp;P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1"/>
    <pageSetUpPr fitToPage="1"/>
  </sheetPr>
  <dimension ref="A1:T76"/>
  <sheetViews>
    <sheetView showGridLines="0" zoomScale="70" zoomScaleNormal="70" workbookViewId="0">
      <pane xSplit="1" ySplit="5" topLeftCell="B6" activePane="bottomRight" state="frozen"/>
      <selection activeCell="H46" sqref="H46"/>
      <selection pane="topRight" activeCell="H46" sqref="H46"/>
      <selection pane="bottomLeft" activeCell="H46" sqref="H46"/>
      <selection pane="bottomRight" activeCell="B6" sqref="B6"/>
    </sheetView>
  </sheetViews>
  <sheetFormatPr defaultRowHeight="12.75" outlineLevelCol="1"/>
  <cols>
    <col min="1" max="1" width="9.140625" style="88"/>
    <col min="2" max="2" width="61.85546875" style="102" customWidth="1"/>
    <col min="3" max="3" width="8.42578125" style="102" bestFit="1" customWidth="1"/>
    <col min="4" max="4" width="26.85546875" style="88" bestFit="1" customWidth="1"/>
    <col min="5" max="5" width="6.85546875" style="88" bestFit="1" customWidth="1"/>
    <col min="6" max="6" width="6.85546875" style="160" bestFit="1" customWidth="1"/>
    <col min="7" max="7" width="2" style="160" customWidth="1"/>
    <col min="8" max="8" width="10.42578125" style="106" customWidth="1" outlineLevel="1"/>
    <col min="9" max="9" width="9.5703125" style="160" bestFit="1" customWidth="1" outlineLevel="1"/>
    <col min="10" max="13" width="9.42578125" style="160" customWidth="1" outlineLevel="1"/>
    <col min="14" max="14" width="9.85546875" style="160" customWidth="1"/>
    <col min="15" max="19" width="9.85546875" style="88" customWidth="1"/>
    <col min="20" max="257" width="9.140625" style="88"/>
    <col min="258" max="258" width="61.85546875" style="88" customWidth="1"/>
    <col min="259" max="259" width="8.42578125" style="88" bestFit="1" customWidth="1"/>
    <col min="260" max="260" width="12.140625" style="88" bestFit="1" customWidth="1"/>
    <col min="261" max="262" width="6.85546875" style="88" bestFit="1" customWidth="1"/>
    <col min="263" max="263" width="2" style="88" customWidth="1"/>
    <col min="264" max="264" width="10.42578125" style="88" customWidth="1"/>
    <col min="265" max="265" width="9.5703125" style="88" bestFit="1" customWidth="1"/>
    <col min="266" max="269" width="9.42578125" style="88" customWidth="1"/>
    <col min="270" max="275" width="9.85546875" style="88" customWidth="1"/>
    <col min="276" max="513" width="9.140625" style="88"/>
    <col min="514" max="514" width="61.85546875" style="88" customWidth="1"/>
    <col min="515" max="515" width="8.42578125" style="88" bestFit="1" customWidth="1"/>
    <col min="516" max="516" width="12.140625" style="88" bestFit="1" customWidth="1"/>
    <col min="517" max="518" width="6.85546875" style="88" bestFit="1" customWidth="1"/>
    <col min="519" max="519" width="2" style="88" customWidth="1"/>
    <col min="520" max="520" width="10.42578125" style="88" customWidth="1"/>
    <col min="521" max="521" width="9.5703125" style="88" bestFit="1" customWidth="1"/>
    <col min="522" max="525" width="9.42578125" style="88" customWidth="1"/>
    <col min="526" max="531" width="9.85546875" style="88" customWidth="1"/>
    <col min="532" max="769" width="9.140625" style="88"/>
    <col min="770" max="770" width="61.85546875" style="88" customWidth="1"/>
    <col min="771" max="771" width="8.42578125" style="88" bestFit="1" customWidth="1"/>
    <col min="772" max="772" width="12.140625" style="88" bestFit="1" customWidth="1"/>
    <col min="773" max="774" width="6.85546875" style="88" bestFit="1" customWidth="1"/>
    <col min="775" max="775" width="2" style="88" customWidth="1"/>
    <col min="776" max="776" width="10.42578125" style="88" customWidth="1"/>
    <col min="777" max="777" width="9.5703125" style="88" bestFit="1" customWidth="1"/>
    <col min="778" max="781" width="9.42578125" style="88" customWidth="1"/>
    <col min="782" max="787" width="9.85546875" style="88" customWidth="1"/>
    <col min="788" max="1025" width="9.140625" style="88"/>
    <col min="1026" max="1026" width="61.85546875" style="88" customWidth="1"/>
    <col min="1027" max="1027" width="8.42578125" style="88" bestFit="1" customWidth="1"/>
    <col min="1028" max="1028" width="12.140625" style="88" bestFit="1" customWidth="1"/>
    <col min="1029" max="1030" width="6.85546875" style="88" bestFit="1" customWidth="1"/>
    <col min="1031" max="1031" width="2" style="88" customWidth="1"/>
    <col min="1032" max="1032" width="10.42578125" style="88" customWidth="1"/>
    <col min="1033" max="1033" width="9.5703125" style="88" bestFit="1" customWidth="1"/>
    <col min="1034" max="1037" width="9.42578125" style="88" customWidth="1"/>
    <col min="1038" max="1043" width="9.85546875" style="88" customWidth="1"/>
    <col min="1044" max="1281" width="9.140625" style="88"/>
    <col min="1282" max="1282" width="61.85546875" style="88" customWidth="1"/>
    <col min="1283" max="1283" width="8.42578125" style="88" bestFit="1" customWidth="1"/>
    <col min="1284" max="1284" width="12.140625" style="88" bestFit="1" customWidth="1"/>
    <col min="1285" max="1286" width="6.85546875" style="88" bestFit="1" customWidth="1"/>
    <col min="1287" max="1287" width="2" style="88" customWidth="1"/>
    <col min="1288" max="1288" width="10.42578125" style="88" customWidth="1"/>
    <col min="1289" max="1289" width="9.5703125" style="88" bestFit="1" customWidth="1"/>
    <col min="1290" max="1293" width="9.42578125" style="88" customWidth="1"/>
    <col min="1294" max="1299" width="9.85546875" style="88" customWidth="1"/>
    <col min="1300" max="1537" width="9.140625" style="88"/>
    <col min="1538" max="1538" width="61.85546875" style="88" customWidth="1"/>
    <col min="1539" max="1539" width="8.42578125" style="88" bestFit="1" customWidth="1"/>
    <col min="1540" max="1540" width="12.140625" style="88" bestFit="1" customWidth="1"/>
    <col min="1541" max="1542" width="6.85546875" style="88" bestFit="1" customWidth="1"/>
    <col min="1543" max="1543" width="2" style="88" customWidth="1"/>
    <col min="1544" max="1544" width="10.42578125" style="88" customWidth="1"/>
    <col min="1545" max="1545" width="9.5703125" style="88" bestFit="1" customWidth="1"/>
    <col min="1546" max="1549" width="9.42578125" style="88" customWidth="1"/>
    <col min="1550" max="1555" width="9.85546875" style="88" customWidth="1"/>
    <col min="1556" max="1793" width="9.140625" style="88"/>
    <col min="1794" max="1794" width="61.85546875" style="88" customWidth="1"/>
    <col min="1795" max="1795" width="8.42578125" style="88" bestFit="1" customWidth="1"/>
    <col min="1796" max="1796" width="12.140625" style="88" bestFit="1" customWidth="1"/>
    <col min="1797" max="1798" width="6.85546875" style="88" bestFit="1" customWidth="1"/>
    <col min="1799" max="1799" width="2" style="88" customWidth="1"/>
    <col min="1800" max="1800" width="10.42578125" style="88" customWidth="1"/>
    <col min="1801" max="1801" width="9.5703125" style="88" bestFit="1" customWidth="1"/>
    <col min="1802" max="1805" width="9.42578125" style="88" customWidth="1"/>
    <col min="1806" max="1811" width="9.85546875" style="88" customWidth="1"/>
    <col min="1812" max="2049" width="9.140625" style="88"/>
    <col min="2050" max="2050" width="61.85546875" style="88" customWidth="1"/>
    <col min="2051" max="2051" width="8.42578125" style="88" bestFit="1" customWidth="1"/>
    <col min="2052" max="2052" width="12.140625" style="88" bestFit="1" customWidth="1"/>
    <col min="2053" max="2054" width="6.85546875" style="88" bestFit="1" customWidth="1"/>
    <col min="2055" max="2055" width="2" style="88" customWidth="1"/>
    <col min="2056" max="2056" width="10.42578125" style="88" customWidth="1"/>
    <col min="2057" max="2057" width="9.5703125" style="88" bestFit="1" customWidth="1"/>
    <col min="2058" max="2061" width="9.42578125" style="88" customWidth="1"/>
    <col min="2062" max="2067" width="9.85546875" style="88" customWidth="1"/>
    <col min="2068" max="2305" width="9.140625" style="88"/>
    <col min="2306" max="2306" width="61.85546875" style="88" customWidth="1"/>
    <col min="2307" max="2307" width="8.42578125" style="88" bestFit="1" customWidth="1"/>
    <col min="2308" max="2308" width="12.140625" style="88" bestFit="1" customWidth="1"/>
    <col min="2309" max="2310" width="6.85546875" style="88" bestFit="1" customWidth="1"/>
    <col min="2311" max="2311" width="2" style="88" customWidth="1"/>
    <col min="2312" max="2312" width="10.42578125" style="88" customWidth="1"/>
    <col min="2313" max="2313" width="9.5703125" style="88" bestFit="1" customWidth="1"/>
    <col min="2314" max="2317" width="9.42578125" style="88" customWidth="1"/>
    <col min="2318" max="2323" width="9.85546875" style="88" customWidth="1"/>
    <col min="2324" max="2561" width="9.140625" style="88"/>
    <col min="2562" max="2562" width="61.85546875" style="88" customWidth="1"/>
    <col min="2563" max="2563" width="8.42578125" style="88" bestFit="1" customWidth="1"/>
    <col min="2564" max="2564" width="12.140625" style="88" bestFit="1" customWidth="1"/>
    <col min="2565" max="2566" width="6.85546875" style="88" bestFit="1" customWidth="1"/>
    <col min="2567" max="2567" width="2" style="88" customWidth="1"/>
    <col min="2568" max="2568" width="10.42578125" style="88" customWidth="1"/>
    <col min="2569" max="2569" width="9.5703125" style="88" bestFit="1" customWidth="1"/>
    <col min="2570" max="2573" width="9.42578125" style="88" customWidth="1"/>
    <col min="2574" max="2579" width="9.85546875" style="88" customWidth="1"/>
    <col min="2580" max="2817" width="9.140625" style="88"/>
    <col min="2818" max="2818" width="61.85546875" style="88" customWidth="1"/>
    <col min="2819" max="2819" width="8.42578125" style="88" bestFit="1" customWidth="1"/>
    <col min="2820" max="2820" width="12.140625" style="88" bestFit="1" customWidth="1"/>
    <col min="2821" max="2822" width="6.85546875" style="88" bestFit="1" customWidth="1"/>
    <col min="2823" max="2823" width="2" style="88" customWidth="1"/>
    <col min="2824" max="2824" width="10.42578125" style="88" customWidth="1"/>
    <col min="2825" max="2825" width="9.5703125" style="88" bestFit="1" customWidth="1"/>
    <col min="2826" max="2829" width="9.42578125" style="88" customWidth="1"/>
    <col min="2830" max="2835" width="9.85546875" style="88" customWidth="1"/>
    <col min="2836" max="3073" width="9.140625" style="88"/>
    <col min="3074" max="3074" width="61.85546875" style="88" customWidth="1"/>
    <col min="3075" max="3075" width="8.42578125" style="88" bestFit="1" customWidth="1"/>
    <col min="3076" max="3076" width="12.140625" style="88" bestFit="1" customWidth="1"/>
    <col min="3077" max="3078" width="6.85546875" style="88" bestFit="1" customWidth="1"/>
    <col min="3079" max="3079" width="2" style="88" customWidth="1"/>
    <col min="3080" max="3080" width="10.42578125" style="88" customWidth="1"/>
    <col min="3081" max="3081" width="9.5703125" style="88" bestFit="1" customWidth="1"/>
    <col min="3082" max="3085" width="9.42578125" style="88" customWidth="1"/>
    <col min="3086" max="3091" width="9.85546875" style="88" customWidth="1"/>
    <col min="3092" max="3329" width="9.140625" style="88"/>
    <col min="3330" max="3330" width="61.85546875" style="88" customWidth="1"/>
    <col min="3331" max="3331" width="8.42578125" style="88" bestFit="1" customWidth="1"/>
    <col min="3332" max="3332" width="12.140625" style="88" bestFit="1" customWidth="1"/>
    <col min="3333" max="3334" width="6.85546875" style="88" bestFit="1" customWidth="1"/>
    <col min="3335" max="3335" width="2" style="88" customWidth="1"/>
    <col min="3336" max="3336" width="10.42578125" style="88" customWidth="1"/>
    <col min="3337" max="3337" width="9.5703125" style="88" bestFit="1" customWidth="1"/>
    <col min="3338" max="3341" width="9.42578125" style="88" customWidth="1"/>
    <col min="3342" max="3347" width="9.85546875" style="88" customWidth="1"/>
    <col min="3348" max="3585" width="9.140625" style="88"/>
    <col min="3586" max="3586" width="61.85546875" style="88" customWidth="1"/>
    <col min="3587" max="3587" width="8.42578125" style="88" bestFit="1" customWidth="1"/>
    <col min="3588" max="3588" width="12.140625" style="88" bestFit="1" customWidth="1"/>
    <col min="3589" max="3590" width="6.85546875" style="88" bestFit="1" customWidth="1"/>
    <col min="3591" max="3591" width="2" style="88" customWidth="1"/>
    <col min="3592" max="3592" width="10.42578125" style="88" customWidth="1"/>
    <col min="3593" max="3593" width="9.5703125" style="88" bestFit="1" customWidth="1"/>
    <col min="3594" max="3597" width="9.42578125" style="88" customWidth="1"/>
    <col min="3598" max="3603" width="9.85546875" style="88" customWidth="1"/>
    <col min="3604" max="3841" width="9.140625" style="88"/>
    <col min="3842" max="3842" width="61.85546875" style="88" customWidth="1"/>
    <col min="3843" max="3843" width="8.42578125" style="88" bestFit="1" customWidth="1"/>
    <col min="3844" max="3844" width="12.140625" style="88" bestFit="1" customWidth="1"/>
    <col min="3845" max="3846" width="6.85546875" style="88" bestFit="1" customWidth="1"/>
    <col min="3847" max="3847" width="2" style="88" customWidth="1"/>
    <col min="3848" max="3848" width="10.42578125" style="88" customWidth="1"/>
    <col min="3849" max="3849" width="9.5703125" style="88" bestFit="1" customWidth="1"/>
    <col min="3850" max="3853" width="9.42578125" style="88" customWidth="1"/>
    <col min="3854" max="3859" width="9.85546875" style="88" customWidth="1"/>
    <col min="3860" max="4097" width="9.140625" style="88"/>
    <col min="4098" max="4098" width="61.85546875" style="88" customWidth="1"/>
    <col min="4099" max="4099" width="8.42578125" style="88" bestFit="1" customWidth="1"/>
    <col min="4100" max="4100" width="12.140625" style="88" bestFit="1" customWidth="1"/>
    <col min="4101" max="4102" width="6.85546875" style="88" bestFit="1" customWidth="1"/>
    <col min="4103" max="4103" width="2" style="88" customWidth="1"/>
    <col min="4104" max="4104" width="10.42578125" style="88" customWidth="1"/>
    <col min="4105" max="4105" width="9.5703125" style="88" bestFit="1" customWidth="1"/>
    <col min="4106" max="4109" width="9.42578125" style="88" customWidth="1"/>
    <col min="4110" max="4115" width="9.85546875" style="88" customWidth="1"/>
    <col min="4116" max="4353" width="9.140625" style="88"/>
    <col min="4354" max="4354" width="61.85546875" style="88" customWidth="1"/>
    <col min="4355" max="4355" width="8.42578125" style="88" bestFit="1" customWidth="1"/>
    <col min="4356" max="4356" width="12.140625" style="88" bestFit="1" customWidth="1"/>
    <col min="4357" max="4358" width="6.85546875" style="88" bestFit="1" customWidth="1"/>
    <col min="4359" max="4359" width="2" style="88" customWidth="1"/>
    <col min="4360" max="4360" width="10.42578125" style="88" customWidth="1"/>
    <col min="4361" max="4361" width="9.5703125" style="88" bestFit="1" customWidth="1"/>
    <col min="4362" max="4365" width="9.42578125" style="88" customWidth="1"/>
    <col min="4366" max="4371" width="9.85546875" style="88" customWidth="1"/>
    <col min="4372" max="4609" width="9.140625" style="88"/>
    <col min="4610" max="4610" width="61.85546875" style="88" customWidth="1"/>
    <col min="4611" max="4611" width="8.42578125" style="88" bestFit="1" customWidth="1"/>
    <col min="4612" max="4612" width="12.140625" style="88" bestFit="1" customWidth="1"/>
    <col min="4613" max="4614" width="6.85546875" style="88" bestFit="1" customWidth="1"/>
    <col min="4615" max="4615" width="2" style="88" customWidth="1"/>
    <col min="4616" max="4616" width="10.42578125" style="88" customWidth="1"/>
    <col min="4617" max="4617" width="9.5703125" style="88" bestFit="1" customWidth="1"/>
    <col min="4618" max="4621" width="9.42578125" style="88" customWidth="1"/>
    <col min="4622" max="4627" width="9.85546875" style="88" customWidth="1"/>
    <col min="4628" max="4865" width="9.140625" style="88"/>
    <col min="4866" max="4866" width="61.85546875" style="88" customWidth="1"/>
    <col min="4867" max="4867" width="8.42578125" style="88" bestFit="1" customWidth="1"/>
    <col min="4868" max="4868" width="12.140625" style="88" bestFit="1" customWidth="1"/>
    <col min="4869" max="4870" width="6.85546875" style="88" bestFit="1" customWidth="1"/>
    <col min="4871" max="4871" width="2" style="88" customWidth="1"/>
    <col min="4872" max="4872" width="10.42578125" style="88" customWidth="1"/>
    <col min="4873" max="4873" width="9.5703125" style="88" bestFit="1" customWidth="1"/>
    <col min="4874" max="4877" width="9.42578125" style="88" customWidth="1"/>
    <col min="4878" max="4883" width="9.85546875" style="88" customWidth="1"/>
    <col min="4884" max="5121" width="9.140625" style="88"/>
    <col min="5122" max="5122" width="61.85546875" style="88" customWidth="1"/>
    <col min="5123" max="5123" width="8.42578125" style="88" bestFit="1" customWidth="1"/>
    <col min="5124" max="5124" width="12.140625" style="88" bestFit="1" customWidth="1"/>
    <col min="5125" max="5126" width="6.85546875" style="88" bestFit="1" customWidth="1"/>
    <col min="5127" max="5127" width="2" style="88" customWidth="1"/>
    <col min="5128" max="5128" width="10.42578125" style="88" customWidth="1"/>
    <col min="5129" max="5129" width="9.5703125" style="88" bestFit="1" customWidth="1"/>
    <col min="5130" max="5133" width="9.42578125" style="88" customWidth="1"/>
    <col min="5134" max="5139" width="9.85546875" style="88" customWidth="1"/>
    <col min="5140" max="5377" width="9.140625" style="88"/>
    <col min="5378" max="5378" width="61.85546875" style="88" customWidth="1"/>
    <col min="5379" max="5379" width="8.42578125" style="88" bestFit="1" customWidth="1"/>
    <col min="5380" max="5380" width="12.140625" style="88" bestFit="1" customWidth="1"/>
    <col min="5381" max="5382" width="6.85546875" style="88" bestFit="1" customWidth="1"/>
    <col min="5383" max="5383" width="2" style="88" customWidth="1"/>
    <col min="5384" max="5384" width="10.42578125" style="88" customWidth="1"/>
    <col min="5385" max="5385" width="9.5703125" style="88" bestFit="1" customWidth="1"/>
    <col min="5386" max="5389" width="9.42578125" style="88" customWidth="1"/>
    <col min="5390" max="5395" width="9.85546875" style="88" customWidth="1"/>
    <col min="5396" max="5633" width="9.140625" style="88"/>
    <col min="5634" max="5634" width="61.85546875" style="88" customWidth="1"/>
    <col min="5635" max="5635" width="8.42578125" style="88" bestFit="1" customWidth="1"/>
    <col min="5636" max="5636" width="12.140625" style="88" bestFit="1" customWidth="1"/>
    <col min="5637" max="5638" width="6.85546875" style="88" bestFit="1" customWidth="1"/>
    <col min="5639" max="5639" width="2" style="88" customWidth="1"/>
    <col min="5640" max="5640" width="10.42578125" style="88" customWidth="1"/>
    <col min="5641" max="5641" width="9.5703125" style="88" bestFit="1" customWidth="1"/>
    <col min="5642" max="5645" width="9.42578125" style="88" customWidth="1"/>
    <col min="5646" max="5651" width="9.85546875" style="88" customWidth="1"/>
    <col min="5652" max="5889" width="9.140625" style="88"/>
    <col min="5890" max="5890" width="61.85546875" style="88" customWidth="1"/>
    <col min="5891" max="5891" width="8.42578125" style="88" bestFit="1" customWidth="1"/>
    <col min="5892" max="5892" width="12.140625" style="88" bestFit="1" customWidth="1"/>
    <col min="5893" max="5894" width="6.85546875" style="88" bestFit="1" customWidth="1"/>
    <col min="5895" max="5895" width="2" style="88" customWidth="1"/>
    <col min="5896" max="5896" width="10.42578125" style="88" customWidth="1"/>
    <col min="5897" max="5897" width="9.5703125" style="88" bestFit="1" customWidth="1"/>
    <col min="5898" max="5901" width="9.42578125" style="88" customWidth="1"/>
    <col min="5902" max="5907" width="9.85546875" style="88" customWidth="1"/>
    <col min="5908" max="6145" width="9.140625" style="88"/>
    <col min="6146" max="6146" width="61.85546875" style="88" customWidth="1"/>
    <col min="6147" max="6147" width="8.42578125" style="88" bestFit="1" customWidth="1"/>
    <col min="6148" max="6148" width="12.140625" style="88" bestFit="1" customWidth="1"/>
    <col min="6149" max="6150" width="6.85546875" style="88" bestFit="1" customWidth="1"/>
    <col min="6151" max="6151" width="2" style="88" customWidth="1"/>
    <col min="6152" max="6152" width="10.42578125" style="88" customWidth="1"/>
    <col min="6153" max="6153" width="9.5703125" style="88" bestFit="1" customWidth="1"/>
    <col min="6154" max="6157" width="9.42578125" style="88" customWidth="1"/>
    <col min="6158" max="6163" width="9.85546875" style="88" customWidth="1"/>
    <col min="6164" max="6401" width="9.140625" style="88"/>
    <col min="6402" max="6402" width="61.85546875" style="88" customWidth="1"/>
    <col min="6403" max="6403" width="8.42578125" style="88" bestFit="1" customWidth="1"/>
    <col min="6404" max="6404" width="12.140625" style="88" bestFit="1" customWidth="1"/>
    <col min="6405" max="6406" width="6.85546875" style="88" bestFit="1" customWidth="1"/>
    <col min="6407" max="6407" width="2" style="88" customWidth="1"/>
    <col min="6408" max="6408" width="10.42578125" style="88" customWidth="1"/>
    <col min="6409" max="6409" width="9.5703125" style="88" bestFit="1" customWidth="1"/>
    <col min="6410" max="6413" width="9.42578125" style="88" customWidth="1"/>
    <col min="6414" max="6419" width="9.85546875" style="88" customWidth="1"/>
    <col min="6420" max="6657" width="9.140625" style="88"/>
    <col min="6658" max="6658" width="61.85546875" style="88" customWidth="1"/>
    <col min="6659" max="6659" width="8.42578125" style="88" bestFit="1" customWidth="1"/>
    <col min="6660" max="6660" width="12.140625" style="88" bestFit="1" customWidth="1"/>
    <col min="6661" max="6662" width="6.85546875" style="88" bestFit="1" customWidth="1"/>
    <col min="6663" max="6663" width="2" style="88" customWidth="1"/>
    <col min="6664" max="6664" width="10.42578125" style="88" customWidth="1"/>
    <col min="6665" max="6665" width="9.5703125" style="88" bestFit="1" customWidth="1"/>
    <col min="6666" max="6669" width="9.42578125" style="88" customWidth="1"/>
    <col min="6670" max="6675" width="9.85546875" style="88" customWidth="1"/>
    <col min="6676" max="6913" width="9.140625" style="88"/>
    <col min="6914" max="6914" width="61.85546875" style="88" customWidth="1"/>
    <col min="6915" max="6915" width="8.42578125" style="88" bestFit="1" customWidth="1"/>
    <col min="6916" max="6916" width="12.140625" style="88" bestFit="1" customWidth="1"/>
    <col min="6917" max="6918" width="6.85546875" style="88" bestFit="1" customWidth="1"/>
    <col min="6919" max="6919" width="2" style="88" customWidth="1"/>
    <col min="6920" max="6920" width="10.42578125" style="88" customWidth="1"/>
    <col min="6921" max="6921" width="9.5703125" style="88" bestFit="1" customWidth="1"/>
    <col min="6922" max="6925" width="9.42578125" style="88" customWidth="1"/>
    <col min="6926" max="6931" width="9.85546875" style="88" customWidth="1"/>
    <col min="6932" max="7169" width="9.140625" style="88"/>
    <col min="7170" max="7170" width="61.85546875" style="88" customWidth="1"/>
    <col min="7171" max="7171" width="8.42578125" style="88" bestFit="1" customWidth="1"/>
    <col min="7172" max="7172" width="12.140625" style="88" bestFit="1" customWidth="1"/>
    <col min="7173" max="7174" width="6.85546875" style="88" bestFit="1" customWidth="1"/>
    <col min="7175" max="7175" width="2" style="88" customWidth="1"/>
    <col min="7176" max="7176" width="10.42578125" style="88" customWidth="1"/>
    <col min="7177" max="7177" width="9.5703125" style="88" bestFit="1" customWidth="1"/>
    <col min="7178" max="7181" width="9.42578125" style="88" customWidth="1"/>
    <col min="7182" max="7187" width="9.85546875" style="88" customWidth="1"/>
    <col min="7188" max="7425" width="9.140625" style="88"/>
    <col min="7426" max="7426" width="61.85546875" style="88" customWidth="1"/>
    <col min="7427" max="7427" width="8.42578125" style="88" bestFit="1" customWidth="1"/>
    <col min="7428" max="7428" width="12.140625" style="88" bestFit="1" customWidth="1"/>
    <col min="7429" max="7430" width="6.85546875" style="88" bestFit="1" customWidth="1"/>
    <col min="7431" max="7431" width="2" style="88" customWidth="1"/>
    <col min="7432" max="7432" width="10.42578125" style="88" customWidth="1"/>
    <col min="7433" max="7433" width="9.5703125" style="88" bestFit="1" customWidth="1"/>
    <col min="7434" max="7437" width="9.42578125" style="88" customWidth="1"/>
    <col min="7438" max="7443" width="9.85546875" style="88" customWidth="1"/>
    <col min="7444" max="7681" width="9.140625" style="88"/>
    <col min="7682" max="7682" width="61.85546875" style="88" customWidth="1"/>
    <col min="7683" max="7683" width="8.42578125" style="88" bestFit="1" customWidth="1"/>
    <col min="7684" max="7684" width="12.140625" style="88" bestFit="1" customWidth="1"/>
    <col min="7685" max="7686" width="6.85546875" style="88" bestFit="1" customWidth="1"/>
    <col min="7687" max="7687" width="2" style="88" customWidth="1"/>
    <col min="7688" max="7688" width="10.42578125" style="88" customWidth="1"/>
    <col min="7689" max="7689" width="9.5703125" style="88" bestFit="1" customWidth="1"/>
    <col min="7690" max="7693" width="9.42578125" style="88" customWidth="1"/>
    <col min="7694" max="7699" width="9.85546875" style="88" customWidth="1"/>
    <col min="7700" max="7937" width="9.140625" style="88"/>
    <col min="7938" max="7938" width="61.85546875" style="88" customWidth="1"/>
    <col min="7939" max="7939" width="8.42578125" style="88" bestFit="1" customWidth="1"/>
    <col min="7940" max="7940" width="12.140625" style="88" bestFit="1" customWidth="1"/>
    <col min="7941" max="7942" width="6.85546875" style="88" bestFit="1" customWidth="1"/>
    <col min="7943" max="7943" width="2" style="88" customWidth="1"/>
    <col min="7944" max="7944" width="10.42578125" style="88" customWidth="1"/>
    <col min="7945" max="7945" width="9.5703125" style="88" bestFit="1" customWidth="1"/>
    <col min="7946" max="7949" width="9.42578125" style="88" customWidth="1"/>
    <col min="7950" max="7955" width="9.85546875" style="88" customWidth="1"/>
    <col min="7956" max="8193" width="9.140625" style="88"/>
    <col min="8194" max="8194" width="61.85546875" style="88" customWidth="1"/>
    <col min="8195" max="8195" width="8.42578125" style="88" bestFit="1" customWidth="1"/>
    <col min="8196" max="8196" width="12.140625" style="88" bestFit="1" customWidth="1"/>
    <col min="8197" max="8198" width="6.85546875" style="88" bestFit="1" customWidth="1"/>
    <col min="8199" max="8199" width="2" style="88" customWidth="1"/>
    <col min="8200" max="8200" width="10.42578125" style="88" customWidth="1"/>
    <col min="8201" max="8201" width="9.5703125" style="88" bestFit="1" customWidth="1"/>
    <col min="8202" max="8205" width="9.42578125" style="88" customWidth="1"/>
    <col min="8206" max="8211" width="9.85546875" style="88" customWidth="1"/>
    <col min="8212" max="8449" width="9.140625" style="88"/>
    <col min="8450" max="8450" width="61.85546875" style="88" customWidth="1"/>
    <col min="8451" max="8451" width="8.42578125" style="88" bestFit="1" customWidth="1"/>
    <col min="8452" max="8452" width="12.140625" style="88" bestFit="1" customWidth="1"/>
    <col min="8453" max="8454" width="6.85546875" style="88" bestFit="1" customWidth="1"/>
    <col min="8455" max="8455" width="2" style="88" customWidth="1"/>
    <col min="8456" max="8456" width="10.42578125" style="88" customWidth="1"/>
    <col min="8457" max="8457" width="9.5703125" style="88" bestFit="1" customWidth="1"/>
    <col min="8458" max="8461" width="9.42578125" style="88" customWidth="1"/>
    <col min="8462" max="8467" width="9.85546875" style="88" customWidth="1"/>
    <col min="8468" max="8705" width="9.140625" style="88"/>
    <col min="8706" max="8706" width="61.85546875" style="88" customWidth="1"/>
    <col min="8707" max="8707" width="8.42578125" style="88" bestFit="1" customWidth="1"/>
    <col min="8708" max="8708" width="12.140625" style="88" bestFit="1" customWidth="1"/>
    <col min="8709" max="8710" width="6.85546875" style="88" bestFit="1" customWidth="1"/>
    <col min="8711" max="8711" width="2" style="88" customWidth="1"/>
    <col min="8712" max="8712" width="10.42578125" style="88" customWidth="1"/>
    <col min="8713" max="8713" width="9.5703125" style="88" bestFit="1" customWidth="1"/>
    <col min="8714" max="8717" width="9.42578125" style="88" customWidth="1"/>
    <col min="8718" max="8723" width="9.85546875" style="88" customWidth="1"/>
    <col min="8724" max="8961" width="9.140625" style="88"/>
    <col min="8962" max="8962" width="61.85546875" style="88" customWidth="1"/>
    <col min="8963" max="8963" width="8.42578125" style="88" bestFit="1" customWidth="1"/>
    <col min="8964" max="8964" width="12.140625" style="88" bestFit="1" customWidth="1"/>
    <col min="8965" max="8966" width="6.85546875" style="88" bestFit="1" customWidth="1"/>
    <col min="8967" max="8967" width="2" style="88" customWidth="1"/>
    <col min="8968" max="8968" width="10.42578125" style="88" customWidth="1"/>
    <col min="8969" max="8969" width="9.5703125" style="88" bestFit="1" customWidth="1"/>
    <col min="8970" max="8973" width="9.42578125" style="88" customWidth="1"/>
    <col min="8974" max="8979" width="9.85546875" style="88" customWidth="1"/>
    <col min="8980" max="9217" width="9.140625" style="88"/>
    <col min="9218" max="9218" width="61.85546875" style="88" customWidth="1"/>
    <col min="9219" max="9219" width="8.42578125" style="88" bestFit="1" customWidth="1"/>
    <col min="9220" max="9220" width="12.140625" style="88" bestFit="1" customWidth="1"/>
    <col min="9221" max="9222" width="6.85546875" style="88" bestFit="1" customWidth="1"/>
    <col min="9223" max="9223" width="2" style="88" customWidth="1"/>
    <col min="9224" max="9224" width="10.42578125" style="88" customWidth="1"/>
    <col min="9225" max="9225" width="9.5703125" style="88" bestFit="1" customWidth="1"/>
    <col min="9226" max="9229" width="9.42578125" style="88" customWidth="1"/>
    <col min="9230" max="9235" width="9.85546875" style="88" customWidth="1"/>
    <col min="9236" max="9473" width="9.140625" style="88"/>
    <col min="9474" max="9474" width="61.85546875" style="88" customWidth="1"/>
    <col min="9475" max="9475" width="8.42578125" style="88" bestFit="1" customWidth="1"/>
    <col min="9476" max="9476" width="12.140625" style="88" bestFit="1" customWidth="1"/>
    <col min="9477" max="9478" width="6.85546875" style="88" bestFit="1" customWidth="1"/>
    <col min="9479" max="9479" width="2" style="88" customWidth="1"/>
    <col min="9480" max="9480" width="10.42578125" style="88" customWidth="1"/>
    <col min="9481" max="9481" width="9.5703125" style="88" bestFit="1" customWidth="1"/>
    <col min="9482" max="9485" width="9.42578125" style="88" customWidth="1"/>
    <col min="9486" max="9491" width="9.85546875" style="88" customWidth="1"/>
    <col min="9492" max="9729" width="9.140625" style="88"/>
    <col min="9730" max="9730" width="61.85546875" style="88" customWidth="1"/>
    <col min="9731" max="9731" width="8.42578125" style="88" bestFit="1" customWidth="1"/>
    <col min="9732" max="9732" width="12.140625" style="88" bestFit="1" customWidth="1"/>
    <col min="9733" max="9734" width="6.85546875" style="88" bestFit="1" customWidth="1"/>
    <col min="9735" max="9735" width="2" style="88" customWidth="1"/>
    <col min="9736" max="9736" width="10.42578125" style="88" customWidth="1"/>
    <col min="9737" max="9737" width="9.5703125" style="88" bestFit="1" customWidth="1"/>
    <col min="9738" max="9741" width="9.42578125" style="88" customWidth="1"/>
    <col min="9742" max="9747" width="9.85546875" style="88" customWidth="1"/>
    <col min="9748" max="9985" width="9.140625" style="88"/>
    <col min="9986" max="9986" width="61.85546875" style="88" customWidth="1"/>
    <col min="9987" max="9987" width="8.42578125" style="88" bestFit="1" customWidth="1"/>
    <col min="9988" max="9988" width="12.140625" style="88" bestFit="1" customWidth="1"/>
    <col min="9989" max="9990" width="6.85546875" style="88" bestFit="1" customWidth="1"/>
    <col min="9991" max="9991" width="2" style="88" customWidth="1"/>
    <col min="9992" max="9992" width="10.42578125" style="88" customWidth="1"/>
    <col min="9993" max="9993" width="9.5703125" style="88" bestFit="1" customWidth="1"/>
    <col min="9994" max="9997" width="9.42578125" style="88" customWidth="1"/>
    <col min="9998" max="10003" width="9.85546875" style="88" customWidth="1"/>
    <col min="10004" max="10241" width="9.140625" style="88"/>
    <col min="10242" max="10242" width="61.85546875" style="88" customWidth="1"/>
    <col min="10243" max="10243" width="8.42578125" style="88" bestFit="1" customWidth="1"/>
    <col min="10244" max="10244" width="12.140625" style="88" bestFit="1" customWidth="1"/>
    <col min="10245" max="10246" width="6.85546875" style="88" bestFit="1" customWidth="1"/>
    <col min="10247" max="10247" width="2" style="88" customWidth="1"/>
    <col min="10248" max="10248" width="10.42578125" style="88" customWidth="1"/>
    <col min="10249" max="10249" width="9.5703125" style="88" bestFit="1" customWidth="1"/>
    <col min="10250" max="10253" width="9.42578125" style="88" customWidth="1"/>
    <col min="10254" max="10259" width="9.85546875" style="88" customWidth="1"/>
    <col min="10260" max="10497" width="9.140625" style="88"/>
    <col min="10498" max="10498" width="61.85546875" style="88" customWidth="1"/>
    <col min="10499" max="10499" width="8.42578125" style="88" bestFit="1" customWidth="1"/>
    <col min="10500" max="10500" width="12.140625" style="88" bestFit="1" customWidth="1"/>
    <col min="10501" max="10502" width="6.85546875" style="88" bestFit="1" customWidth="1"/>
    <col min="10503" max="10503" width="2" style="88" customWidth="1"/>
    <col min="10504" max="10504" width="10.42578125" style="88" customWidth="1"/>
    <col min="10505" max="10505" width="9.5703125" style="88" bestFit="1" customWidth="1"/>
    <col min="10506" max="10509" width="9.42578125" style="88" customWidth="1"/>
    <col min="10510" max="10515" width="9.85546875" style="88" customWidth="1"/>
    <col min="10516" max="10753" width="9.140625" style="88"/>
    <col min="10754" max="10754" width="61.85546875" style="88" customWidth="1"/>
    <col min="10755" max="10755" width="8.42578125" style="88" bestFit="1" customWidth="1"/>
    <col min="10756" max="10756" width="12.140625" style="88" bestFit="1" customWidth="1"/>
    <col min="10757" max="10758" width="6.85546875" style="88" bestFit="1" customWidth="1"/>
    <col min="10759" max="10759" width="2" style="88" customWidth="1"/>
    <col min="10760" max="10760" width="10.42578125" style="88" customWidth="1"/>
    <col min="10761" max="10761" width="9.5703125" style="88" bestFit="1" customWidth="1"/>
    <col min="10762" max="10765" width="9.42578125" style="88" customWidth="1"/>
    <col min="10766" max="10771" width="9.85546875" style="88" customWidth="1"/>
    <col min="10772" max="11009" width="9.140625" style="88"/>
    <col min="11010" max="11010" width="61.85546875" style="88" customWidth="1"/>
    <col min="11011" max="11011" width="8.42578125" style="88" bestFit="1" customWidth="1"/>
    <col min="11012" max="11012" width="12.140625" style="88" bestFit="1" customWidth="1"/>
    <col min="11013" max="11014" width="6.85546875" style="88" bestFit="1" customWidth="1"/>
    <col min="11015" max="11015" width="2" style="88" customWidth="1"/>
    <col min="11016" max="11016" width="10.42578125" style="88" customWidth="1"/>
    <col min="11017" max="11017" width="9.5703125" style="88" bestFit="1" customWidth="1"/>
    <col min="11018" max="11021" width="9.42578125" style="88" customWidth="1"/>
    <col min="11022" max="11027" width="9.85546875" style="88" customWidth="1"/>
    <col min="11028" max="11265" width="9.140625" style="88"/>
    <col min="11266" max="11266" width="61.85546875" style="88" customWidth="1"/>
    <col min="11267" max="11267" width="8.42578125" style="88" bestFit="1" customWidth="1"/>
    <col min="11268" max="11268" width="12.140625" style="88" bestFit="1" customWidth="1"/>
    <col min="11269" max="11270" width="6.85546875" style="88" bestFit="1" customWidth="1"/>
    <col min="11271" max="11271" width="2" style="88" customWidth="1"/>
    <col min="11272" max="11272" width="10.42578125" style="88" customWidth="1"/>
    <col min="11273" max="11273" width="9.5703125" style="88" bestFit="1" customWidth="1"/>
    <col min="11274" max="11277" width="9.42578125" style="88" customWidth="1"/>
    <col min="11278" max="11283" width="9.85546875" style="88" customWidth="1"/>
    <col min="11284" max="11521" width="9.140625" style="88"/>
    <col min="11522" max="11522" width="61.85546875" style="88" customWidth="1"/>
    <col min="11523" max="11523" width="8.42578125" style="88" bestFit="1" customWidth="1"/>
    <col min="11524" max="11524" width="12.140625" style="88" bestFit="1" customWidth="1"/>
    <col min="11525" max="11526" width="6.85546875" style="88" bestFit="1" customWidth="1"/>
    <col min="11527" max="11527" width="2" style="88" customWidth="1"/>
    <col min="11528" max="11528" width="10.42578125" style="88" customWidth="1"/>
    <col min="11529" max="11529" width="9.5703125" style="88" bestFit="1" customWidth="1"/>
    <col min="11530" max="11533" width="9.42578125" style="88" customWidth="1"/>
    <col min="11534" max="11539" width="9.85546875" style="88" customWidth="1"/>
    <col min="11540" max="11777" width="9.140625" style="88"/>
    <col min="11778" max="11778" width="61.85546875" style="88" customWidth="1"/>
    <col min="11779" max="11779" width="8.42578125" style="88" bestFit="1" customWidth="1"/>
    <col min="11780" max="11780" width="12.140625" style="88" bestFit="1" customWidth="1"/>
    <col min="11781" max="11782" width="6.85546875" style="88" bestFit="1" customWidth="1"/>
    <col min="11783" max="11783" width="2" style="88" customWidth="1"/>
    <col min="11784" max="11784" width="10.42578125" style="88" customWidth="1"/>
    <col min="11785" max="11785" width="9.5703125" style="88" bestFit="1" customWidth="1"/>
    <col min="11786" max="11789" width="9.42578125" style="88" customWidth="1"/>
    <col min="11790" max="11795" width="9.85546875" style="88" customWidth="1"/>
    <col min="11796" max="12033" width="9.140625" style="88"/>
    <col min="12034" max="12034" width="61.85546875" style="88" customWidth="1"/>
    <col min="12035" max="12035" width="8.42578125" style="88" bestFit="1" customWidth="1"/>
    <col min="12036" max="12036" width="12.140625" style="88" bestFit="1" customWidth="1"/>
    <col min="12037" max="12038" width="6.85546875" style="88" bestFit="1" customWidth="1"/>
    <col min="12039" max="12039" width="2" style="88" customWidth="1"/>
    <col min="12040" max="12040" width="10.42578125" style="88" customWidth="1"/>
    <col min="12041" max="12041" width="9.5703125" style="88" bestFit="1" customWidth="1"/>
    <col min="12042" max="12045" width="9.42578125" style="88" customWidth="1"/>
    <col min="12046" max="12051" width="9.85546875" style="88" customWidth="1"/>
    <col min="12052" max="12289" width="9.140625" style="88"/>
    <col min="12290" max="12290" width="61.85546875" style="88" customWidth="1"/>
    <col min="12291" max="12291" width="8.42578125" style="88" bestFit="1" customWidth="1"/>
    <col min="12292" max="12292" width="12.140625" style="88" bestFit="1" customWidth="1"/>
    <col min="12293" max="12294" width="6.85546875" style="88" bestFit="1" customWidth="1"/>
    <col min="12295" max="12295" width="2" style="88" customWidth="1"/>
    <col min="12296" max="12296" width="10.42578125" style="88" customWidth="1"/>
    <col min="12297" max="12297" width="9.5703125" style="88" bestFit="1" customWidth="1"/>
    <col min="12298" max="12301" width="9.42578125" style="88" customWidth="1"/>
    <col min="12302" max="12307" width="9.85546875" style="88" customWidth="1"/>
    <col min="12308" max="12545" width="9.140625" style="88"/>
    <col min="12546" max="12546" width="61.85546875" style="88" customWidth="1"/>
    <col min="12547" max="12547" width="8.42578125" style="88" bestFit="1" customWidth="1"/>
    <col min="12548" max="12548" width="12.140625" style="88" bestFit="1" customWidth="1"/>
    <col min="12549" max="12550" width="6.85546875" style="88" bestFit="1" customWidth="1"/>
    <col min="12551" max="12551" width="2" style="88" customWidth="1"/>
    <col min="12552" max="12552" width="10.42578125" style="88" customWidth="1"/>
    <col min="12553" max="12553" width="9.5703125" style="88" bestFit="1" customWidth="1"/>
    <col min="12554" max="12557" width="9.42578125" style="88" customWidth="1"/>
    <col min="12558" max="12563" width="9.85546875" style="88" customWidth="1"/>
    <col min="12564" max="12801" width="9.140625" style="88"/>
    <col min="12802" max="12802" width="61.85546875" style="88" customWidth="1"/>
    <col min="12803" max="12803" width="8.42578125" style="88" bestFit="1" customWidth="1"/>
    <col min="12804" max="12804" width="12.140625" style="88" bestFit="1" customWidth="1"/>
    <col min="12805" max="12806" width="6.85546875" style="88" bestFit="1" customWidth="1"/>
    <col min="12807" max="12807" width="2" style="88" customWidth="1"/>
    <col min="12808" max="12808" width="10.42578125" style="88" customWidth="1"/>
    <col min="12809" max="12809" width="9.5703125" style="88" bestFit="1" customWidth="1"/>
    <col min="12810" max="12813" width="9.42578125" style="88" customWidth="1"/>
    <col min="12814" max="12819" width="9.85546875" style="88" customWidth="1"/>
    <col min="12820" max="13057" width="9.140625" style="88"/>
    <col min="13058" max="13058" width="61.85546875" style="88" customWidth="1"/>
    <col min="13059" max="13059" width="8.42578125" style="88" bestFit="1" customWidth="1"/>
    <col min="13060" max="13060" width="12.140625" style="88" bestFit="1" customWidth="1"/>
    <col min="13061" max="13062" width="6.85546875" style="88" bestFit="1" customWidth="1"/>
    <col min="13063" max="13063" width="2" style="88" customWidth="1"/>
    <col min="13064" max="13064" width="10.42578125" style="88" customWidth="1"/>
    <col min="13065" max="13065" width="9.5703125" style="88" bestFit="1" customWidth="1"/>
    <col min="13066" max="13069" width="9.42578125" style="88" customWidth="1"/>
    <col min="13070" max="13075" width="9.85546875" style="88" customWidth="1"/>
    <col min="13076" max="13313" width="9.140625" style="88"/>
    <col min="13314" max="13314" width="61.85546875" style="88" customWidth="1"/>
    <col min="13315" max="13315" width="8.42578125" style="88" bestFit="1" customWidth="1"/>
    <col min="13316" max="13316" width="12.140625" style="88" bestFit="1" customWidth="1"/>
    <col min="13317" max="13318" width="6.85546875" style="88" bestFit="1" customWidth="1"/>
    <col min="13319" max="13319" width="2" style="88" customWidth="1"/>
    <col min="13320" max="13320" width="10.42578125" style="88" customWidth="1"/>
    <col min="13321" max="13321" width="9.5703125" style="88" bestFit="1" customWidth="1"/>
    <col min="13322" max="13325" width="9.42578125" style="88" customWidth="1"/>
    <col min="13326" max="13331" width="9.85546875" style="88" customWidth="1"/>
    <col min="13332" max="13569" width="9.140625" style="88"/>
    <col min="13570" max="13570" width="61.85546875" style="88" customWidth="1"/>
    <col min="13571" max="13571" width="8.42578125" style="88" bestFit="1" customWidth="1"/>
    <col min="13572" max="13572" width="12.140625" style="88" bestFit="1" customWidth="1"/>
    <col min="13573" max="13574" width="6.85546875" style="88" bestFit="1" customWidth="1"/>
    <col min="13575" max="13575" width="2" style="88" customWidth="1"/>
    <col min="13576" max="13576" width="10.42578125" style="88" customWidth="1"/>
    <col min="13577" max="13577" width="9.5703125" style="88" bestFit="1" customWidth="1"/>
    <col min="13578" max="13581" width="9.42578125" style="88" customWidth="1"/>
    <col min="13582" max="13587" width="9.85546875" style="88" customWidth="1"/>
    <col min="13588" max="13825" width="9.140625" style="88"/>
    <col min="13826" max="13826" width="61.85546875" style="88" customWidth="1"/>
    <col min="13827" max="13827" width="8.42578125" style="88" bestFit="1" customWidth="1"/>
    <col min="13828" max="13828" width="12.140625" style="88" bestFit="1" customWidth="1"/>
    <col min="13829" max="13830" width="6.85546875" style="88" bestFit="1" customWidth="1"/>
    <col min="13831" max="13831" width="2" style="88" customWidth="1"/>
    <col min="13832" max="13832" width="10.42578125" style="88" customWidth="1"/>
    <col min="13833" max="13833" width="9.5703125" style="88" bestFit="1" customWidth="1"/>
    <col min="13834" max="13837" width="9.42578125" style="88" customWidth="1"/>
    <col min="13838" max="13843" width="9.85546875" style="88" customWidth="1"/>
    <col min="13844" max="14081" width="9.140625" style="88"/>
    <col min="14082" max="14082" width="61.85546875" style="88" customWidth="1"/>
    <col min="14083" max="14083" width="8.42578125" style="88" bestFit="1" customWidth="1"/>
    <col min="14084" max="14084" width="12.140625" style="88" bestFit="1" customWidth="1"/>
    <col min="14085" max="14086" width="6.85546875" style="88" bestFit="1" customWidth="1"/>
    <col min="14087" max="14087" width="2" style="88" customWidth="1"/>
    <col min="14088" max="14088" width="10.42578125" style="88" customWidth="1"/>
    <col min="14089" max="14089" width="9.5703125" style="88" bestFit="1" customWidth="1"/>
    <col min="14090" max="14093" width="9.42578125" style="88" customWidth="1"/>
    <col min="14094" max="14099" width="9.85546875" style="88" customWidth="1"/>
    <col min="14100" max="14337" width="9.140625" style="88"/>
    <col min="14338" max="14338" width="61.85546875" style="88" customWidth="1"/>
    <col min="14339" max="14339" width="8.42578125" style="88" bestFit="1" customWidth="1"/>
    <col min="14340" max="14340" width="12.140625" style="88" bestFit="1" customWidth="1"/>
    <col min="14341" max="14342" width="6.85546875" style="88" bestFit="1" customWidth="1"/>
    <col min="14343" max="14343" width="2" style="88" customWidth="1"/>
    <col min="14344" max="14344" width="10.42578125" style="88" customWidth="1"/>
    <col min="14345" max="14345" width="9.5703125" style="88" bestFit="1" customWidth="1"/>
    <col min="14346" max="14349" width="9.42578125" style="88" customWidth="1"/>
    <col min="14350" max="14355" width="9.85546875" style="88" customWidth="1"/>
    <col min="14356" max="14593" width="9.140625" style="88"/>
    <col min="14594" max="14594" width="61.85546875" style="88" customWidth="1"/>
    <col min="14595" max="14595" width="8.42578125" style="88" bestFit="1" customWidth="1"/>
    <col min="14596" max="14596" width="12.140625" style="88" bestFit="1" customWidth="1"/>
    <col min="14597" max="14598" width="6.85546875" style="88" bestFit="1" customWidth="1"/>
    <col min="14599" max="14599" width="2" style="88" customWidth="1"/>
    <col min="14600" max="14600" width="10.42578125" style="88" customWidth="1"/>
    <col min="14601" max="14601" width="9.5703125" style="88" bestFit="1" customWidth="1"/>
    <col min="14602" max="14605" width="9.42578125" style="88" customWidth="1"/>
    <col min="14606" max="14611" width="9.85546875" style="88" customWidth="1"/>
    <col min="14612" max="14849" width="9.140625" style="88"/>
    <col min="14850" max="14850" width="61.85546875" style="88" customWidth="1"/>
    <col min="14851" max="14851" width="8.42578125" style="88" bestFit="1" customWidth="1"/>
    <col min="14852" max="14852" width="12.140625" style="88" bestFit="1" customWidth="1"/>
    <col min="14853" max="14854" width="6.85546875" style="88" bestFit="1" customWidth="1"/>
    <col min="14855" max="14855" width="2" style="88" customWidth="1"/>
    <col min="14856" max="14856" width="10.42578125" style="88" customWidth="1"/>
    <col min="14857" max="14857" width="9.5703125" style="88" bestFit="1" customWidth="1"/>
    <col min="14858" max="14861" width="9.42578125" style="88" customWidth="1"/>
    <col min="14862" max="14867" width="9.85546875" style="88" customWidth="1"/>
    <col min="14868" max="15105" width="9.140625" style="88"/>
    <col min="15106" max="15106" width="61.85546875" style="88" customWidth="1"/>
    <col min="15107" max="15107" width="8.42578125" style="88" bestFit="1" customWidth="1"/>
    <col min="15108" max="15108" width="12.140625" style="88" bestFit="1" customWidth="1"/>
    <col min="15109" max="15110" width="6.85546875" style="88" bestFit="1" customWidth="1"/>
    <col min="15111" max="15111" width="2" style="88" customWidth="1"/>
    <col min="15112" max="15112" width="10.42578125" style="88" customWidth="1"/>
    <col min="15113" max="15113" width="9.5703125" style="88" bestFit="1" customWidth="1"/>
    <col min="15114" max="15117" width="9.42578125" style="88" customWidth="1"/>
    <col min="15118" max="15123" width="9.85546875" style="88" customWidth="1"/>
    <col min="15124" max="15361" width="9.140625" style="88"/>
    <col min="15362" max="15362" width="61.85546875" style="88" customWidth="1"/>
    <col min="15363" max="15363" width="8.42578125" style="88" bestFit="1" customWidth="1"/>
    <col min="15364" max="15364" width="12.140625" style="88" bestFit="1" customWidth="1"/>
    <col min="15365" max="15366" width="6.85546875" style="88" bestFit="1" customWidth="1"/>
    <col min="15367" max="15367" width="2" style="88" customWidth="1"/>
    <col min="15368" max="15368" width="10.42578125" style="88" customWidth="1"/>
    <col min="15369" max="15369" width="9.5703125" style="88" bestFit="1" customWidth="1"/>
    <col min="15370" max="15373" width="9.42578125" style="88" customWidth="1"/>
    <col min="15374" max="15379" width="9.85546875" style="88" customWidth="1"/>
    <col min="15380" max="15617" width="9.140625" style="88"/>
    <col min="15618" max="15618" width="61.85546875" style="88" customWidth="1"/>
    <col min="15619" max="15619" width="8.42578125" style="88" bestFit="1" customWidth="1"/>
    <col min="15620" max="15620" width="12.140625" style="88" bestFit="1" customWidth="1"/>
    <col min="15621" max="15622" width="6.85546875" style="88" bestFit="1" customWidth="1"/>
    <col min="15623" max="15623" width="2" style="88" customWidth="1"/>
    <col min="15624" max="15624" width="10.42578125" style="88" customWidth="1"/>
    <col min="15625" max="15625" width="9.5703125" style="88" bestFit="1" customWidth="1"/>
    <col min="15626" max="15629" width="9.42578125" style="88" customWidth="1"/>
    <col min="15630" max="15635" width="9.85546875" style="88" customWidth="1"/>
    <col min="15636" max="15873" width="9.140625" style="88"/>
    <col min="15874" max="15874" width="61.85546875" style="88" customWidth="1"/>
    <col min="15875" max="15875" width="8.42578125" style="88" bestFit="1" customWidth="1"/>
    <col min="15876" max="15876" width="12.140625" style="88" bestFit="1" customWidth="1"/>
    <col min="15877" max="15878" width="6.85546875" style="88" bestFit="1" customWidth="1"/>
    <col min="15879" max="15879" width="2" style="88" customWidth="1"/>
    <col min="15880" max="15880" width="10.42578125" style="88" customWidth="1"/>
    <col min="15881" max="15881" width="9.5703125" style="88" bestFit="1" customWidth="1"/>
    <col min="15882" max="15885" width="9.42578125" style="88" customWidth="1"/>
    <col min="15886" max="15891" width="9.85546875" style="88" customWidth="1"/>
    <col min="15892" max="16129" width="9.140625" style="88"/>
    <col min="16130" max="16130" width="61.85546875" style="88" customWidth="1"/>
    <col min="16131" max="16131" width="8.42578125" style="88" bestFit="1" customWidth="1"/>
    <col min="16132" max="16132" width="12.140625" style="88" bestFit="1" customWidth="1"/>
    <col min="16133" max="16134" width="6.85546875" style="88" bestFit="1" customWidth="1"/>
    <col min="16135" max="16135" width="2" style="88" customWidth="1"/>
    <col min="16136" max="16136" width="10.42578125" style="88" customWidth="1"/>
    <col min="16137" max="16137" width="9.5703125" style="88" bestFit="1" customWidth="1"/>
    <col min="16138" max="16141" width="9.42578125" style="88" customWidth="1"/>
    <col min="16142" max="16147" width="9.85546875" style="88" customWidth="1"/>
    <col min="16148" max="16384" width="9.140625" style="88"/>
  </cols>
  <sheetData>
    <row r="1" spans="1:19" ht="15.75">
      <c r="A1" s="1323" t="s">
        <v>235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104"/>
      <c r="C2" s="104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08"/>
      <c r="C3" s="109" t="s">
        <v>87</v>
      </c>
      <c r="D3" s="172"/>
      <c r="E3" s="172"/>
      <c r="F3" s="173"/>
      <c r="G3" s="112"/>
      <c r="H3" s="1319" t="s">
        <v>263</v>
      </c>
      <c r="I3" s="1319"/>
      <c r="J3" s="1319"/>
      <c r="K3" s="1319"/>
      <c r="L3" s="1319"/>
      <c r="M3" s="1319"/>
      <c r="N3" s="1320" t="s">
        <v>264</v>
      </c>
      <c r="O3" s="1320"/>
      <c r="P3" s="1320"/>
      <c r="Q3" s="1320"/>
      <c r="R3" s="1320"/>
      <c r="S3" s="1320"/>
    </row>
    <row r="4" spans="1:19">
      <c r="A4" s="174" t="s">
        <v>88</v>
      </c>
      <c r="B4" s="114" t="s">
        <v>89</v>
      </c>
      <c r="C4" s="11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120" t="s">
        <v>94</v>
      </c>
      <c r="C5" s="121" t="s">
        <v>95</v>
      </c>
      <c r="D5" s="122" t="s">
        <v>96</v>
      </c>
      <c r="E5" s="122" t="s">
        <v>111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27" t="s">
        <v>99</v>
      </c>
      <c r="C6" s="128"/>
      <c r="D6" s="180"/>
      <c r="E6" s="180"/>
      <c r="F6" s="181"/>
      <c r="G6" s="130"/>
      <c r="H6" s="182"/>
      <c r="I6" s="182"/>
      <c r="J6" s="182"/>
      <c r="K6" s="182"/>
      <c r="L6" s="182"/>
      <c r="M6" s="182"/>
      <c r="N6" s="92"/>
      <c r="O6" s="92"/>
      <c r="P6" s="92"/>
      <c r="Q6" s="92"/>
      <c r="R6" s="92"/>
      <c r="S6" s="92"/>
    </row>
    <row r="7" spans="1:19">
      <c r="A7" s="92"/>
      <c r="B7" s="132"/>
      <c r="C7" s="128"/>
      <c r="D7" s="183"/>
      <c r="E7" s="183"/>
      <c r="F7" s="179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32" t="s">
        <v>230</v>
      </c>
      <c r="C8" s="557">
        <v>4.6666666666666662E-2</v>
      </c>
      <c r="D8" s="132" t="str">
        <f>Inputs!$D$82</f>
        <v>Support staff</v>
      </c>
      <c r="E8" s="183">
        <v>1</v>
      </c>
      <c r="F8" s="179">
        <f>E8*C8</f>
        <v>4.6666666666666662E-2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8" si="0">H8*$F8</f>
        <v>3.1939141436047871</v>
      </c>
      <c r="O8" s="137">
        <f t="shared" si="0"/>
        <v>3.256922179889608</v>
      </c>
      <c r="P8" s="137">
        <f t="shared" si="0"/>
        <v>3.3143705042864333</v>
      </c>
      <c r="Q8" s="137">
        <f t="shared" si="0"/>
        <v>3.3728321504004257</v>
      </c>
      <c r="R8" s="137">
        <f t="shared" si="0"/>
        <v>3.4323249920497201</v>
      </c>
      <c r="S8" s="137">
        <f t="shared" si="0"/>
        <v>3.4928672183258445</v>
      </c>
    </row>
    <row r="9" spans="1:19">
      <c r="A9" s="184"/>
      <c r="B9" s="259" t="s">
        <v>136</v>
      </c>
      <c r="C9" s="557"/>
      <c r="D9" s="183"/>
      <c r="E9" s="183"/>
      <c r="F9" s="179"/>
      <c r="G9" s="133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</row>
    <row r="10" spans="1:19">
      <c r="A10" s="184"/>
      <c r="B10" s="259" t="s">
        <v>166</v>
      </c>
      <c r="C10" s="557">
        <v>0.04</v>
      </c>
      <c r="D10" s="132" t="str">
        <f>Inputs!$D$82</f>
        <v>Support staff</v>
      </c>
      <c r="E10" s="183">
        <v>1</v>
      </c>
      <c r="F10" s="179">
        <f>E10*C10</f>
        <v>0.04</v>
      </c>
      <c r="G10" s="133"/>
      <c r="H10" s="137">
        <f>Inputs!L$82</f>
        <v>68.441017362959727</v>
      </c>
      <c r="I10" s="137">
        <f>Inputs!M$82</f>
        <v>69.791189569063036</v>
      </c>
      <c r="J10" s="137">
        <f>Inputs!N$82</f>
        <v>71.02222509185215</v>
      </c>
      <c r="K10" s="137">
        <f>Inputs!O$82</f>
        <v>72.274974651437702</v>
      </c>
      <c r="L10" s="137">
        <f>Inputs!P$82</f>
        <v>73.549821258208297</v>
      </c>
      <c r="M10" s="137">
        <f>Inputs!Q$82</f>
        <v>74.847154678410959</v>
      </c>
      <c r="N10" s="137">
        <f t="shared" ref="N10:S10" si="1">H10*$F10</f>
        <v>2.7376406945183893</v>
      </c>
      <c r="O10" s="137">
        <f t="shared" si="1"/>
        <v>2.7916475827625216</v>
      </c>
      <c r="P10" s="137">
        <f t="shared" si="1"/>
        <v>2.8408890036740861</v>
      </c>
      <c r="Q10" s="137">
        <f t="shared" si="1"/>
        <v>2.8909989860575083</v>
      </c>
      <c r="R10" s="137">
        <f t="shared" si="1"/>
        <v>2.9419928503283321</v>
      </c>
      <c r="S10" s="137">
        <f t="shared" si="1"/>
        <v>2.9938861871364386</v>
      </c>
    </row>
    <row r="11" spans="1:19">
      <c r="A11" s="184"/>
      <c r="B11" s="132"/>
      <c r="C11" s="557"/>
      <c r="D11" s="183"/>
      <c r="E11" s="183"/>
      <c r="F11" s="179"/>
      <c r="G11" s="133"/>
      <c r="H11" s="134"/>
      <c r="I11" s="134"/>
      <c r="J11" s="134"/>
      <c r="K11" s="134"/>
      <c r="L11" s="134"/>
      <c r="M11" s="134"/>
      <c r="N11" s="137"/>
      <c r="O11" s="137"/>
      <c r="P11" s="137"/>
      <c r="Q11" s="137"/>
      <c r="R11" s="137"/>
      <c r="S11" s="137"/>
    </row>
    <row r="12" spans="1:19">
      <c r="A12" s="184">
        <v>1.2</v>
      </c>
      <c r="B12" s="132" t="s">
        <v>231</v>
      </c>
      <c r="C12" s="557">
        <v>5.333333333333333E-2</v>
      </c>
      <c r="D12" s="132" t="str">
        <f>Inputs!$D$82</f>
        <v>Support staff</v>
      </c>
      <c r="E12" s="183">
        <v>1</v>
      </c>
      <c r="F12" s="179">
        <f>E12*C12</f>
        <v>5.333333333333333E-2</v>
      </c>
      <c r="G12" s="133"/>
      <c r="H12" s="137">
        <f>Inputs!L$82</f>
        <v>68.441017362959727</v>
      </c>
      <c r="I12" s="137">
        <f>Inputs!M$82</f>
        <v>69.791189569063036</v>
      </c>
      <c r="J12" s="137">
        <f>Inputs!N$82</f>
        <v>71.02222509185215</v>
      </c>
      <c r="K12" s="137">
        <f>Inputs!O$82</f>
        <v>72.274974651437702</v>
      </c>
      <c r="L12" s="137">
        <f>Inputs!P$82</f>
        <v>73.549821258208297</v>
      </c>
      <c r="M12" s="137">
        <f>Inputs!Q$82</f>
        <v>74.847154678410959</v>
      </c>
      <c r="N12" s="137">
        <f t="shared" ref="N12:S12" si="2">H12*$F12</f>
        <v>3.6501875926911853</v>
      </c>
      <c r="O12" s="137">
        <f t="shared" si="2"/>
        <v>3.7221967770166948</v>
      </c>
      <c r="P12" s="137">
        <f t="shared" si="2"/>
        <v>3.7878520048987809</v>
      </c>
      <c r="Q12" s="137">
        <f t="shared" si="2"/>
        <v>3.8546653147433441</v>
      </c>
      <c r="R12" s="137">
        <f t="shared" si="2"/>
        <v>3.9226571337711089</v>
      </c>
      <c r="S12" s="137">
        <f t="shared" si="2"/>
        <v>3.9918482495152507</v>
      </c>
    </row>
    <row r="13" spans="1:19">
      <c r="A13" s="184"/>
      <c r="B13" s="132" t="s">
        <v>232</v>
      </c>
      <c r="C13" s="557"/>
      <c r="D13" s="183"/>
      <c r="E13" s="183"/>
      <c r="F13" s="179"/>
      <c r="G13" s="133"/>
      <c r="H13" s="134"/>
      <c r="I13" s="134"/>
      <c r="J13" s="134"/>
      <c r="K13" s="134"/>
      <c r="L13" s="134"/>
      <c r="M13" s="134"/>
      <c r="N13" s="137"/>
      <c r="O13" s="137"/>
      <c r="P13" s="137"/>
      <c r="Q13" s="137"/>
      <c r="R13" s="137"/>
      <c r="S13" s="137"/>
    </row>
    <row r="14" spans="1:19">
      <c r="A14" s="184"/>
      <c r="B14" s="132"/>
      <c r="C14" s="557"/>
      <c r="D14" s="183"/>
      <c r="E14" s="183"/>
      <c r="F14" s="179"/>
      <c r="G14" s="133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</row>
    <row r="15" spans="1:19">
      <c r="A15" s="184">
        <v>1.3</v>
      </c>
      <c r="B15" s="132" t="s">
        <v>137</v>
      </c>
      <c r="C15" s="557">
        <v>0.08</v>
      </c>
      <c r="D15" s="132" t="str">
        <f>Inputs!$D$82</f>
        <v>Support staff</v>
      </c>
      <c r="E15" s="183">
        <v>1</v>
      </c>
      <c r="F15" s="179">
        <f>E15*C15</f>
        <v>0.08</v>
      </c>
      <c r="G15" s="133"/>
      <c r="H15" s="137">
        <f>Inputs!L$82</f>
        <v>68.441017362959727</v>
      </c>
      <c r="I15" s="137">
        <f>Inputs!M$82</f>
        <v>69.791189569063036</v>
      </c>
      <c r="J15" s="137">
        <f>Inputs!N$82</f>
        <v>71.02222509185215</v>
      </c>
      <c r="K15" s="137">
        <f>Inputs!O$82</f>
        <v>72.274974651437702</v>
      </c>
      <c r="L15" s="137">
        <f>Inputs!P$82</f>
        <v>73.549821258208297</v>
      </c>
      <c r="M15" s="137">
        <f>Inputs!Q$82</f>
        <v>74.847154678410959</v>
      </c>
      <c r="N15" s="137">
        <f t="shared" ref="N15:S15" si="3">H15*$F15</f>
        <v>5.4752813890367786</v>
      </c>
      <c r="O15" s="137">
        <f t="shared" si="3"/>
        <v>5.5832951655250431</v>
      </c>
      <c r="P15" s="137">
        <f t="shared" si="3"/>
        <v>5.6817780073481723</v>
      </c>
      <c r="Q15" s="137">
        <f t="shared" si="3"/>
        <v>5.7819979721150165</v>
      </c>
      <c r="R15" s="137">
        <f t="shared" si="3"/>
        <v>5.8839857006566643</v>
      </c>
      <c r="S15" s="137">
        <f t="shared" si="3"/>
        <v>5.9877723742728772</v>
      </c>
    </row>
    <row r="16" spans="1:19">
      <c r="A16" s="184"/>
      <c r="B16" s="132"/>
      <c r="C16" s="557"/>
      <c r="D16" s="183"/>
      <c r="E16" s="183"/>
      <c r="F16" s="179"/>
      <c r="G16" s="133"/>
      <c r="H16" s="134"/>
      <c r="I16" s="134"/>
      <c r="J16" s="134"/>
      <c r="K16" s="134"/>
      <c r="L16" s="134"/>
      <c r="M16" s="134"/>
      <c r="N16" s="137"/>
      <c r="O16" s="137"/>
      <c r="P16" s="137"/>
      <c r="Q16" s="137"/>
      <c r="R16" s="137"/>
      <c r="S16" s="137"/>
    </row>
    <row r="17" spans="1:19">
      <c r="A17" s="184">
        <v>1.4</v>
      </c>
      <c r="B17" s="132" t="s">
        <v>171</v>
      </c>
      <c r="C17" s="557">
        <v>4.6666666666666662E-2</v>
      </c>
      <c r="D17" s="132" t="str">
        <f>Inputs!$D$82</f>
        <v>Support staff</v>
      </c>
      <c r="E17" s="183">
        <v>1</v>
      </c>
      <c r="F17" s="179">
        <f>E17*C17</f>
        <v>4.6666666666666662E-2</v>
      </c>
      <c r="G17" s="133"/>
      <c r="H17" s="137">
        <f>Inputs!L$82</f>
        <v>68.441017362959727</v>
      </c>
      <c r="I17" s="137">
        <f>Inputs!M$82</f>
        <v>69.791189569063036</v>
      </c>
      <c r="J17" s="137">
        <f>Inputs!N$82</f>
        <v>71.02222509185215</v>
      </c>
      <c r="K17" s="137">
        <f>Inputs!O$82</f>
        <v>72.274974651437702</v>
      </c>
      <c r="L17" s="137">
        <f>Inputs!P$82</f>
        <v>73.549821258208297</v>
      </c>
      <c r="M17" s="137">
        <f>Inputs!Q$82</f>
        <v>74.847154678410959</v>
      </c>
      <c r="N17" s="137">
        <f t="shared" ref="N17:S17" si="4">H17*$F17</f>
        <v>3.1939141436047871</v>
      </c>
      <c r="O17" s="137">
        <f t="shared" si="4"/>
        <v>3.256922179889608</v>
      </c>
      <c r="P17" s="137">
        <f t="shared" si="4"/>
        <v>3.3143705042864333</v>
      </c>
      <c r="Q17" s="137">
        <f t="shared" si="4"/>
        <v>3.3728321504004257</v>
      </c>
      <c r="R17" s="137">
        <f t="shared" si="4"/>
        <v>3.4323249920497201</v>
      </c>
      <c r="S17" s="137">
        <f t="shared" si="4"/>
        <v>3.4928672183258445</v>
      </c>
    </row>
    <row r="18" spans="1:19">
      <c r="A18" s="184"/>
      <c r="B18" s="132" t="s">
        <v>138</v>
      </c>
      <c r="C18" s="557"/>
      <c r="D18" s="183"/>
      <c r="E18" s="183"/>
      <c r="F18" s="179"/>
      <c r="G18" s="133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</row>
    <row r="19" spans="1:19">
      <c r="A19" s="184"/>
      <c r="B19" s="132"/>
      <c r="C19" s="557"/>
      <c r="D19" s="183"/>
      <c r="E19" s="183"/>
      <c r="F19" s="179"/>
      <c r="G19" s="133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</row>
    <row r="20" spans="1:19">
      <c r="A20" s="184">
        <v>1.5</v>
      </c>
      <c r="B20" s="132" t="s">
        <v>139</v>
      </c>
      <c r="C20" s="557">
        <v>0.02</v>
      </c>
      <c r="D20" s="132" t="str">
        <f>Inputs!$D$82</f>
        <v>Support staff</v>
      </c>
      <c r="E20" s="183">
        <v>1</v>
      </c>
      <c r="F20" s="179">
        <f>E20*C20</f>
        <v>0.02</v>
      </c>
      <c r="G20" s="133"/>
      <c r="H20" s="137">
        <f>Inputs!L$82</f>
        <v>68.441017362959727</v>
      </c>
      <c r="I20" s="137">
        <f>Inputs!M$82</f>
        <v>69.791189569063036</v>
      </c>
      <c r="J20" s="137">
        <f>Inputs!N$82</f>
        <v>71.02222509185215</v>
      </c>
      <c r="K20" s="137">
        <f>Inputs!O$82</f>
        <v>72.274974651437702</v>
      </c>
      <c r="L20" s="137">
        <f>Inputs!P$82</f>
        <v>73.549821258208297</v>
      </c>
      <c r="M20" s="137">
        <f>Inputs!Q$82</f>
        <v>74.847154678410959</v>
      </c>
      <c r="N20" s="137">
        <f t="shared" ref="N20:S20" si="5">H20*$F20</f>
        <v>1.3688203472591947</v>
      </c>
      <c r="O20" s="137">
        <f t="shared" si="5"/>
        <v>1.3958237913812608</v>
      </c>
      <c r="P20" s="137">
        <f t="shared" si="5"/>
        <v>1.4204445018370431</v>
      </c>
      <c r="Q20" s="137">
        <f t="shared" si="5"/>
        <v>1.4454994930287541</v>
      </c>
      <c r="R20" s="137">
        <f t="shared" si="5"/>
        <v>1.4709964251641661</v>
      </c>
      <c r="S20" s="137">
        <f t="shared" si="5"/>
        <v>1.4969430935682193</v>
      </c>
    </row>
    <row r="21" spans="1:19">
      <c r="A21" s="184"/>
      <c r="B21" s="132"/>
      <c r="C21" s="557"/>
      <c r="D21" s="183"/>
      <c r="E21" s="183"/>
      <c r="F21" s="179"/>
      <c r="G21" s="133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</row>
    <row r="22" spans="1:19">
      <c r="A22" s="184">
        <v>1.6</v>
      </c>
      <c r="B22" s="132" t="s">
        <v>233</v>
      </c>
      <c r="C22" s="557">
        <v>0.11333333333333333</v>
      </c>
      <c r="D22" s="132" t="str">
        <f>Inputs!$D$82</f>
        <v>Support staff</v>
      </c>
      <c r="E22" s="183">
        <v>1</v>
      </c>
      <c r="F22" s="179">
        <f>E22*C22</f>
        <v>0.11333333333333333</v>
      </c>
      <c r="G22" s="133"/>
      <c r="H22" s="137">
        <f>Inputs!L$82</f>
        <v>68.441017362959727</v>
      </c>
      <c r="I22" s="137">
        <f>Inputs!M$82</f>
        <v>69.791189569063036</v>
      </c>
      <c r="J22" s="137">
        <f>Inputs!N$82</f>
        <v>71.02222509185215</v>
      </c>
      <c r="K22" s="137">
        <f>Inputs!O$82</f>
        <v>72.274974651437702</v>
      </c>
      <c r="L22" s="137">
        <f>Inputs!P$82</f>
        <v>73.549821258208297</v>
      </c>
      <c r="M22" s="137">
        <f>Inputs!Q$82</f>
        <v>74.847154678410959</v>
      </c>
      <c r="N22" s="137">
        <f t="shared" ref="N22:S22" si="6">H22*$F22</f>
        <v>7.7566486344687684</v>
      </c>
      <c r="O22" s="137">
        <f t="shared" si="6"/>
        <v>7.9096681511604769</v>
      </c>
      <c r="P22" s="137">
        <f t="shared" si="6"/>
        <v>8.0491855104099095</v>
      </c>
      <c r="Q22" s="137">
        <f t="shared" si="6"/>
        <v>8.191163793829606</v>
      </c>
      <c r="R22" s="137">
        <f t="shared" si="6"/>
        <v>8.3356464092636067</v>
      </c>
      <c r="S22" s="137">
        <f t="shared" si="6"/>
        <v>8.4826775302199078</v>
      </c>
    </row>
    <row r="23" spans="1:19">
      <c r="A23" s="92"/>
      <c r="B23" s="132"/>
      <c r="C23" s="128"/>
      <c r="D23" s="183"/>
      <c r="E23" s="183"/>
      <c r="F23" s="179"/>
      <c r="G23" s="133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</row>
    <row r="24" spans="1:19">
      <c r="A24" s="94"/>
      <c r="B24" s="139" t="s">
        <v>44</v>
      </c>
      <c r="C24" s="186">
        <f>SUM(C6:C23)</f>
        <v>0.40000000000000008</v>
      </c>
      <c r="D24" s="240"/>
      <c r="E24" s="240"/>
      <c r="F24" s="186">
        <f>SUM(F6:F23)</f>
        <v>0.40000000000000008</v>
      </c>
      <c r="G24" s="142"/>
      <c r="H24" s="98"/>
      <c r="I24" s="240"/>
      <c r="J24" s="240"/>
      <c r="K24" s="240"/>
      <c r="L24" s="240"/>
      <c r="M24" s="240"/>
      <c r="N24" s="244">
        <f t="shared" ref="N24:S24" si="7">SUM(N8:N22)</f>
        <v>27.376406945183891</v>
      </c>
      <c r="O24" s="244">
        <f t="shared" si="7"/>
        <v>27.916475827625213</v>
      </c>
      <c r="P24" s="244">
        <f t="shared" si="7"/>
        <v>28.408890036740857</v>
      </c>
      <c r="Q24" s="244">
        <f t="shared" si="7"/>
        <v>28.909989860575081</v>
      </c>
      <c r="R24" s="244">
        <f t="shared" si="7"/>
        <v>29.41992850328332</v>
      </c>
      <c r="S24" s="244">
        <f t="shared" si="7"/>
        <v>29.938861871364381</v>
      </c>
    </row>
    <row r="25" spans="1:19">
      <c r="A25" s="92"/>
      <c r="B25" s="145" t="s">
        <v>103</v>
      </c>
      <c r="C25" s="128"/>
      <c r="D25" s="91"/>
      <c r="E25" s="183"/>
      <c r="F25" s="179"/>
      <c r="G25" s="133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</row>
    <row r="26" spans="1:19">
      <c r="A26" s="92"/>
      <c r="B26" s="132"/>
      <c r="C26" s="128"/>
      <c r="D26" s="92"/>
      <c r="E26" s="183"/>
      <c r="F26" s="179"/>
      <c r="G26" s="148"/>
      <c r="H26" s="151"/>
      <c r="I26" s="151"/>
      <c r="J26" s="151"/>
      <c r="K26" s="151"/>
      <c r="L26" s="151"/>
      <c r="M26" s="151"/>
      <c r="N26" s="150"/>
      <c r="O26" s="150"/>
      <c r="P26" s="150"/>
      <c r="Q26" s="150"/>
      <c r="R26" s="150"/>
      <c r="S26" s="150"/>
    </row>
    <row r="27" spans="1:19">
      <c r="A27" s="184">
        <v>2.1</v>
      </c>
      <c r="B27" s="132" t="s">
        <v>120</v>
      </c>
      <c r="C27" s="557">
        <v>0.66666666666666663</v>
      </c>
      <c r="D27" s="653" t="str">
        <f>Inputs!$D$81</f>
        <v>Skilled Electrical Worker AH</v>
      </c>
      <c r="E27" s="183">
        <v>2</v>
      </c>
      <c r="F27" s="179">
        <f>E27*C27</f>
        <v>1.3333333333333333</v>
      </c>
      <c r="G27" s="148"/>
      <c r="H27" s="246">
        <f>Inputs!L$81</f>
        <v>143.91156341859428</v>
      </c>
      <c r="I27" s="246">
        <f>Inputs!M$81</f>
        <v>146.75058306720953</v>
      </c>
      <c r="J27" s="246">
        <f>Inputs!N$81</f>
        <v>149.33909290435707</v>
      </c>
      <c r="K27" s="246">
        <f>Inputs!O$81</f>
        <v>151.97326104852442</v>
      </c>
      <c r="L27" s="246">
        <f>Inputs!P$81</f>
        <v>154.65389285921603</v>
      </c>
      <c r="M27" s="246">
        <f>Inputs!Q$81</f>
        <v>157.38180790154269</v>
      </c>
      <c r="N27" s="137">
        <f t="shared" ref="N27:S27" si="8">H27*$F27</f>
        <v>191.88208455812571</v>
      </c>
      <c r="O27" s="137">
        <f t="shared" si="8"/>
        <v>195.6674440896127</v>
      </c>
      <c r="P27" s="137">
        <f t="shared" si="8"/>
        <v>199.11879053914276</v>
      </c>
      <c r="Q27" s="137">
        <f t="shared" si="8"/>
        <v>202.63101473136589</v>
      </c>
      <c r="R27" s="137">
        <f t="shared" si="8"/>
        <v>206.20519047895471</v>
      </c>
      <c r="S27" s="137">
        <f t="shared" si="8"/>
        <v>209.84241053539023</v>
      </c>
    </row>
    <row r="28" spans="1:19">
      <c r="A28" s="184"/>
      <c r="B28" s="132"/>
      <c r="C28" s="128"/>
      <c r="D28" s="94"/>
      <c r="E28" s="183"/>
      <c r="F28" s="179"/>
      <c r="G28" s="148"/>
      <c r="H28" s="151"/>
      <c r="I28" s="151"/>
      <c r="J28" s="151"/>
      <c r="K28" s="151"/>
      <c r="L28" s="151"/>
      <c r="M28" s="151"/>
      <c r="N28" s="99"/>
      <c r="O28" s="99"/>
      <c r="P28" s="99"/>
      <c r="Q28" s="99"/>
      <c r="R28" s="99"/>
      <c r="S28" s="99"/>
    </row>
    <row r="29" spans="1:19">
      <c r="A29" s="190"/>
      <c r="B29" s="139" t="s">
        <v>44</v>
      </c>
      <c r="C29" s="186">
        <f>SUM(C25:C28)</f>
        <v>0.66666666666666663</v>
      </c>
      <c r="D29" s="240"/>
      <c r="E29" s="240"/>
      <c r="F29" s="186">
        <f>SUM(F25:F28)</f>
        <v>1.3333333333333333</v>
      </c>
      <c r="G29" s="142"/>
      <c r="H29" s="144"/>
      <c r="I29" s="144"/>
      <c r="J29" s="144"/>
      <c r="K29" s="144"/>
      <c r="L29" s="144"/>
      <c r="M29" s="144"/>
      <c r="N29" s="144">
        <f t="shared" ref="N29:S29" si="9">SUM(N27:N28)</f>
        <v>191.88208455812571</v>
      </c>
      <c r="O29" s="144">
        <f t="shared" si="9"/>
        <v>195.6674440896127</v>
      </c>
      <c r="P29" s="144">
        <f t="shared" si="9"/>
        <v>199.11879053914276</v>
      </c>
      <c r="Q29" s="144">
        <f t="shared" si="9"/>
        <v>202.63101473136589</v>
      </c>
      <c r="R29" s="144">
        <f t="shared" si="9"/>
        <v>206.20519047895471</v>
      </c>
      <c r="S29" s="144">
        <f t="shared" si="9"/>
        <v>209.84241053539023</v>
      </c>
    </row>
    <row r="30" spans="1:19">
      <c r="A30" s="184"/>
      <c r="B30" s="127" t="s">
        <v>104</v>
      </c>
      <c r="C30" s="128"/>
      <c r="D30" s="183"/>
      <c r="E30" s="183"/>
      <c r="F30" s="179"/>
      <c r="G30" s="148"/>
      <c r="H30" s="151"/>
      <c r="I30" s="151"/>
      <c r="J30" s="151"/>
      <c r="K30" s="151"/>
      <c r="L30" s="151"/>
      <c r="M30" s="151"/>
      <c r="N30" s="99"/>
      <c r="O30" s="99"/>
      <c r="P30" s="99"/>
      <c r="Q30" s="99"/>
      <c r="R30" s="99"/>
      <c r="S30" s="99"/>
    </row>
    <row r="31" spans="1:19">
      <c r="A31" s="92"/>
      <c r="B31" s="132"/>
      <c r="C31" s="128"/>
      <c r="D31" s="183"/>
      <c r="E31" s="183"/>
      <c r="F31" s="179"/>
      <c r="G31" s="148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</row>
    <row r="32" spans="1:19">
      <c r="A32" s="184">
        <v>3.1</v>
      </c>
      <c r="B32" s="132" t="s">
        <v>141</v>
      </c>
      <c r="C32" s="557">
        <v>0.15</v>
      </c>
      <c r="D32" s="653" t="str">
        <f>Inputs!$D$81</f>
        <v>Skilled Electrical Worker AH</v>
      </c>
      <c r="E32" s="183">
        <v>2</v>
      </c>
      <c r="F32" s="179">
        <f>E32*C32</f>
        <v>0.3</v>
      </c>
      <c r="G32" s="148"/>
      <c r="H32" s="246">
        <f>Inputs!L$81</f>
        <v>143.91156341859428</v>
      </c>
      <c r="I32" s="246">
        <f>Inputs!M$81</f>
        <v>146.75058306720953</v>
      </c>
      <c r="J32" s="246">
        <f>Inputs!N$81</f>
        <v>149.33909290435707</v>
      </c>
      <c r="K32" s="246">
        <f>Inputs!O$81</f>
        <v>151.97326104852442</v>
      </c>
      <c r="L32" s="246">
        <f>Inputs!P$81</f>
        <v>154.65389285921603</v>
      </c>
      <c r="M32" s="246">
        <f>Inputs!Q$81</f>
        <v>157.38180790154269</v>
      </c>
      <c r="N32" s="137">
        <f t="shared" ref="N32:S32" si="10">H32*$F32</f>
        <v>43.173469025578285</v>
      </c>
      <c r="O32" s="137">
        <f t="shared" si="10"/>
        <v>44.025174920162861</v>
      </c>
      <c r="P32" s="137">
        <f t="shared" si="10"/>
        <v>44.801727871307122</v>
      </c>
      <c r="Q32" s="137">
        <f t="shared" si="10"/>
        <v>45.591978314557323</v>
      </c>
      <c r="R32" s="137">
        <f t="shared" si="10"/>
        <v>46.396167857764809</v>
      </c>
      <c r="S32" s="137">
        <f t="shared" si="10"/>
        <v>47.214542370462802</v>
      </c>
    </row>
    <row r="33" spans="1:19">
      <c r="A33" s="184"/>
      <c r="B33" s="132"/>
      <c r="C33" s="557"/>
      <c r="D33" s="206"/>
      <c r="E33" s="183"/>
      <c r="F33" s="179"/>
      <c r="G33" s="148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</row>
    <row r="34" spans="1:19">
      <c r="A34" s="184">
        <v>3.2</v>
      </c>
      <c r="B34" s="132" t="s">
        <v>142</v>
      </c>
      <c r="C34" s="557">
        <v>0.15</v>
      </c>
      <c r="D34" s="653" t="str">
        <f>Inputs!$D$81</f>
        <v>Skilled Electrical Worker AH</v>
      </c>
      <c r="E34" s="183">
        <v>2</v>
      </c>
      <c r="F34" s="179">
        <f>E34*C34</f>
        <v>0.3</v>
      </c>
      <c r="G34" s="148"/>
      <c r="H34" s="246">
        <f>Inputs!L$81</f>
        <v>143.91156341859428</v>
      </c>
      <c r="I34" s="246">
        <f>Inputs!M$81</f>
        <v>146.75058306720953</v>
      </c>
      <c r="J34" s="246">
        <f>Inputs!N$81</f>
        <v>149.33909290435707</v>
      </c>
      <c r="K34" s="246">
        <f>Inputs!O$81</f>
        <v>151.97326104852442</v>
      </c>
      <c r="L34" s="246">
        <f>Inputs!P$81</f>
        <v>154.65389285921603</v>
      </c>
      <c r="M34" s="246">
        <f>Inputs!Q$81</f>
        <v>157.38180790154269</v>
      </c>
      <c r="N34" s="137">
        <f t="shared" ref="N34:S34" si="11">H34*$F34</f>
        <v>43.173469025578285</v>
      </c>
      <c r="O34" s="137">
        <f t="shared" si="11"/>
        <v>44.025174920162861</v>
      </c>
      <c r="P34" s="137">
        <f t="shared" si="11"/>
        <v>44.801727871307122</v>
      </c>
      <c r="Q34" s="137">
        <f t="shared" si="11"/>
        <v>45.591978314557323</v>
      </c>
      <c r="R34" s="137">
        <f t="shared" si="11"/>
        <v>46.396167857764809</v>
      </c>
      <c r="S34" s="137">
        <f t="shared" si="11"/>
        <v>47.214542370462802</v>
      </c>
    </row>
    <row r="35" spans="1:19">
      <c r="A35" s="92"/>
      <c r="B35" s="132"/>
      <c r="C35" s="557"/>
      <c r="D35" s="189"/>
      <c r="E35" s="183"/>
      <c r="F35" s="179"/>
      <c r="G35" s="148"/>
      <c r="H35" s="137"/>
      <c r="I35" s="150"/>
      <c r="J35" s="137"/>
      <c r="K35" s="137"/>
      <c r="L35" s="137"/>
      <c r="M35" s="137"/>
      <c r="N35" s="137"/>
      <c r="O35" s="137"/>
      <c r="P35" s="137"/>
      <c r="Q35" s="137"/>
      <c r="R35" s="137"/>
      <c r="S35" s="137"/>
    </row>
    <row r="36" spans="1:19">
      <c r="A36" s="184">
        <v>3.3</v>
      </c>
      <c r="B36" s="132" t="s">
        <v>143</v>
      </c>
      <c r="C36" s="557">
        <v>0.08</v>
      </c>
      <c r="D36" s="653" t="str">
        <f>Inputs!$D$81</f>
        <v>Skilled Electrical Worker AH</v>
      </c>
      <c r="E36" s="183">
        <v>2</v>
      </c>
      <c r="F36" s="179">
        <f>E36*C36</f>
        <v>0.16</v>
      </c>
      <c r="G36" s="133"/>
      <c r="H36" s="246">
        <f>Inputs!L$81</f>
        <v>143.91156341859428</v>
      </c>
      <c r="I36" s="246">
        <f>Inputs!M$81</f>
        <v>146.75058306720953</v>
      </c>
      <c r="J36" s="246">
        <f>Inputs!N$81</f>
        <v>149.33909290435707</v>
      </c>
      <c r="K36" s="246">
        <f>Inputs!O$81</f>
        <v>151.97326104852442</v>
      </c>
      <c r="L36" s="246">
        <f>Inputs!P$81</f>
        <v>154.65389285921603</v>
      </c>
      <c r="M36" s="246">
        <f>Inputs!Q$81</f>
        <v>157.38180790154269</v>
      </c>
      <c r="N36" s="137">
        <f t="shared" ref="N36:S36" si="12">H36*$F36</f>
        <v>23.025850146975085</v>
      </c>
      <c r="O36" s="137">
        <f t="shared" si="12"/>
        <v>23.480093290753526</v>
      </c>
      <c r="P36" s="137">
        <f t="shared" si="12"/>
        <v>23.894254864697132</v>
      </c>
      <c r="Q36" s="137">
        <f t="shared" si="12"/>
        <v>24.315721767763907</v>
      </c>
      <c r="R36" s="137">
        <f t="shared" si="12"/>
        <v>24.744622857474564</v>
      </c>
      <c r="S36" s="137">
        <f t="shared" si="12"/>
        <v>25.181089264246829</v>
      </c>
    </row>
    <row r="37" spans="1:19">
      <c r="A37" s="184"/>
      <c r="B37" s="132"/>
      <c r="C37" s="557"/>
      <c r="D37" s="206"/>
      <c r="E37" s="183"/>
      <c r="F37" s="179"/>
      <c r="G37" s="106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</row>
    <row r="38" spans="1:19">
      <c r="A38" s="184">
        <v>3.4</v>
      </c>
      <c r="B38" s="132" t="s">
        <v>144</v>
      </c>
      <c r="C38" s="557">
        <v>0.62</v>
      </c>
      <c r="D38" s="653" t="str">
        <f>Inputs!$D$81</f>
        <v>Skilled Electrical Worker AH</v>
      </c>
      <c r="E38" s="183">
        <v>2</v>
      </c>
      <c r="F38" s="179">
        <f>E38*C38</f>
        <v>1.24</v>
      </c>
      <c r="G38" s="106"/>
      <c r="H38" s="246">
        <f>Inputs!L$81</f>
        <v>143.91156341859428</v>
      </c>
      <c r="I38" s="246">
        <f>Inputs!M$81</f>
        <v>146.75058306720953</v>
      </c>
      <c r="J38" s="246">
        <f>Inputs!N$81</f>
        <v>149.33909290435707</v>
      </c>
      <c r="K38" s="246">
        <f>Inputs!O$81</f>
        <v>151.97326104852442</v>
      </c>
      <c r="L38" s="246">
        <f>Inputs!P$81</f>
        <v>154.65389285921603</v>
      </c>
      <c r="M38" s="246">
        <f>Inputs!Q$81</f>
        <v>157.38180790154269</v>
      </c>
      <c r="N38" s="137">
        <f t="shared" ref="N38:S38" si="13">H38*$F38</f>
        <v>178.45033863905692</v>
      </c>
      <c r="O38" s="137">
        <f t="shared" si="13"/>
        <v>181.97072300333983</v>
      </c>
      <c r="P38" s="137">
        <f t="shared" si="13"/>
        <v>185.18047520140277</v>
      </c>
      <c r="Q38" s="137">
        <f t="shared" si="13"/>
        <v>188.44684370017029</v>
      </c>
      <c r="R38" s="137">
        <f t="shared" si="13"/>
        <v>191.77082714542789</v>
      </c>
      <c r="S38" s="137">
        <f t="shared" si="13"/>
        <v>195.15344179791293</v>
      </c>
    </row>
    <row r="39" spans="1:19">
      <c r="A39" s="184"/>
      <c r="B39" s="132"/>
      <c r="C39" s="128"/>
      <c r="D39" s="183"/>
      <c r="E39" s="183"/>
      <c r="F39" s="179"/>
      <c r="G39" s="105"/>
      <c r="H39" s="134"/>
      <c r="I39" s="134"/>
      <c r="J39" s="134"/>
      <c r="K39" s="134"/>
      <c r="L39" s="134"/>
      <c r="M39" s="134"/>
      <c r="N39" s="92"/>
      <c r="O39" s="92"/>
      <c r="P39" s="92"/>
      <c r="Q39" s="92"/>
      <c r="R39" s="92"/>
      <c r="S39" s="92"/>
    </row>
    <row r="40" spans="1:19">
      <c r="A40" s="190"/>
      <c r="B40" s="139" t="s">
        <v>44</v>
      </c>
      <c r="C40" s="186">
        <f>SUM(C30:C39)</f>
        <v>1</v>
      </c>
      <c r="D40" s="240"/>
      <c r="E40" s="240"/>
      <c r="F40" s="186">
        <f>SUM(F30:F39)</f>
        <v>2</v>
      </c>
      <c r="G40" s="142"/>
      <c r="H40" s="144"/>
      <c r="I40" s="144"/>
      <c r="J40" s="144"/>
      <c r="K40" s="144"/>
      <c r="L40" s="144"/>
      <c r="M40" s="144"/>
      <c r="N40" s="144">
        <f t="shared" ref="N40:S40" si="14">SUM(N32:N38)</f>
        <v>287.82312683718857</v>
      </c>
      <c r="O40" s="144">
        <f t="shared" si="14"/>
        <v>293.50116613441907</v>
      </c>
      <c r="P40" s="144">
        <f t="shared" si="14"/>
        <v>298.67818580871415</v>
      </c>
      <c r="Q40" s="144">
        <f t="shared" si="14"/>
        <v>303.94652209704884</v>
      </c>
      <c r="R40" s="144">
        <f t="shared" si="14"/>
        <v>309.30778571843206</v>
      </c>
      <c r="S40" s="144">
        <f t="shared" si="14"/>
        <v>314.76361580308537</v>
      </c>
    </row>
    <row r="41" spans="1:19">
      <c r="A41" s="92"/>
      <c r="B41" s="127" t="s">
        <v>106</v>
      </c>
      <c r="C41" s="128"/>
      <c r="D41" s="183"/>
      <c r="E41" s="183"/>
      <c r="F41" s="179"/>
      <c r="G41" s="133"/>
      <c r="H41" s="134"/>
      <c r="I41" s="134"/>
      <c r="J41" s="134"/>
      <c r="K41" s="134"/>
      <c r="L41" s="134"/>
      <c r="M41" s="134"/>
      <c r="N41" s="92"/>
      <c r="O41" s="92"/>
      <c r="P41" s="92"/>
      <c r="Q41" s="92"/>
      <c r="R41" s="92"/>
      <c r="S41" s="92"/>
    </row>
    <row r="42" spans="1:19">
      <c r="A42" s="92"/>
      <c r="B42" s="132"/>
      <c r="C42" s="128"/>
      <c r="D42" s="183"/>
      <c r="E42" s="183"/>
      <c r="F42" s="179"/>
      <c r="G42" s="133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</row>
    <row r="43" spans="1:19">
      <c r="A43" s="184">
        <v>4.0999999999999996</v>
      </c>
      <c r="B43" s="132" t="s">
        <v>196</v>
      </c>
      <c r="C43" s="557">
        <v>0.3</v>
      </c>
      <c r="D43" s="189" t="s">
        <v>121</v>
      </c>
      <c r="E43" s="183">
        <v>1</v>
      </c>
      <c r="F43" s="179">
        <f>E43*C43</f>
        <v>0.3</v>
      </c>
      <c r="G43" s="133"/>
      <c r="H43" s="246">
        <f>Inputs!L$81</f>
        <v>143.91156341859428</v>
      </c>
      <c r="I43" s="246">
        <f>Inputs!M$81</f>
        <v>146.75058306720953</v>
      </c>
      <c r="J43" s="246">
        <f>Inputs!N$81</f>
        <v>149.33909290435707</v>
      </c>
      <c r="K43" s="246">
        <f>Inputs!O$81</f>
        <v>151.97326104852442</v>
      </c>
      <c r="L43" s="246">
        <f>Inputs!P$81</f>
        <v>154.65389285921603</v>
      </c>
      <c r="M43" s="246">
        <f>Inputs!Q$81</f>
        <v>157.38180790154269</v>
      </c>
      <c r="N43" s="137">
        <f t="shared" ref="N43:S43" si="15">H43*$F43</f>
        <v>43.173469025578285</v>
      </c>
      <c r="O43" s="137">
        <f t="shared" si="15"/>
        <v>44.025174920162861</v>
      </c>
      <c r="P43" s="137">
        <f t="shared" si="15"/>
        <v>44.801727871307122</v>
      </c>
      <c r="Q43" s="137">
        <f t="shared" si="15"/>
        <v>45.591978314557323</v>
      </c>
      <c r="R43" s="137">
        <f t="shared" si="15"/>
        <v>46.396167857764809</v>
      </c>
      <c r="S43" s="137">
        <f t="shared" si="15"/>
        <v>47.214542370462802</v>
      </c>
    </row>
    <row r="44" spans="1:19">
      <c r="A44" s="184"/>
      <c r="B44" s="132"/>
      <c r="C44" s="558"/>
      <c r="D44" s="183"/>
      <c r="E44" s="183"/>
      <c r="F44" s="179"/>
      <c r="G44" s="105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</row>
    <row r="45" spans="1:19">
      <c r="A45" s="184">
        <v>4.2</v>
      </c>
      <c r="B45" s="132" t="s">
        <v>178</v>
      </c>
      <c r="C45" s="557">
        <v>2.6666666666666665E-2</v>
      </c>
      <c r="D45" s="132" t="str">
        <f>Inputs!$D$82</f>
        <v>Support staff</v>
      </c>
      <c r="E45" s="183">
        <v>1</v>
      </c>
      <c r="F45" s="179">
        <f>E45*C45</f>
        <v>2.6666666666666665E-2</v>
      </c>
      <c r="G45" s="105"/>
      <c r="H45" s="137">
        <f>Inputs!L$82</f>
        <v>68.441017362959727</v>
      </c>
      <c r="I45" s="137">
        <f>Inputs!M$82</f>
        <v>69.791189569063036</v>
      </c>
      <c r="J45" s="137">
        <f>Inputs!N$82</f>
        <v>71.02222509185215</v>
      </c>
      <c r="K45" s="137">
        <f>Inputs!O$82</f>
        <v>72.274974651437702</v>
      </c>
      <c r="L45" s="137">
        <f>Inputs!P$82</f>
        <v>73.549821258208297</v>
      </c>
      <c r="M45" s="137">
        <f>Inputs!Q$82</f>
        <v>74.847154678410959</v>
      </c>
      <c r="N45" s="137">
        <f t="shared" ref="N45:S45" si="16">H45*$F45</f>
        <v>1.8250937963455927</v>
      </c>
      <c r="O45" s="137">
        <f t="shared" si="16"/>
        <v>1.8610983885083474</v>
      </c>
      <c r="P45" s="137">
        <f t="shared" si="16"/>
        <v>1.8939260024493905</v>
      </c>
      <c r="Q45" s="137">
        <f t="shared" si="16"/>
        <v>1.927332657371672</v>
      </c>
      <c r="R45" s="137">
        <f t="shared" si="16"/>
        <v>1.9613285668855545</v>
      </c>
      <c r="S45" s="137">
        <f t="shared" si="16"/>
        <v>1.9959241247576254</v>
      </c>
    </row>
    <row r="46" spans="1:19">
      <c r="A46" s="184"/>
      <c r="B46" s="132" t="s">
        <v>234</v>
      </c>
      <c r="C46" s="557"/>
      <c r="D46" s="183"/>
      <c r="E46" s="183"/>
      <c r="F46" s="179"/>
      <c r="G46" s="105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</row>
    <row r="47" spans="1:19">
      <c r="A47" s="184"/>
      <c r="B47" s="132"/>
      <c r="C47" s="558"/>
      <c r="D47" s="183"/>
      <c r="E47" s="183"/>
      <c r="F47" s="179"/>
      <c r="G47" s="105"/>
      <c r="H47" s="193"/>
      <c r="I47" s="193"/>
      <c r="J47" s="193"/>
      <c r="K47" s="193"/>
      <c r="L47" s="193"/>
      <c r="M47" s="193"/>
      <c r="N47" s="194"/>
      <c r="O47" s="194"/>
      <c r="P47" s="194"/>
      <c r="Q47" s="194"/>
      <c r="R47" s="194"/>
      <c r="S47" s="194"/>
    </row>
    <row r="48" spans="1:19">
      <c r="A48" s="184">
        <v>4.3</v>
      </c>
      <c r="B48" s="132" t="s">
        <v>145</v>
      </c>
      <c r="C48" s="557">
        <v>5.333333333333333E-2</v>
      </c>
      <c r="D48" s="132" t="str">
        <f>Inputs!$D$82</f>
        <v>Support staff</v>
      </c>
      <c r="E48" s="183">
        <v>1</v>
      </c>
      <c r="F48" s="179">
        <f>E48*C48</f>
        <v>5.333333333333333E-2</v>
      </c>
      <c r="G48" s="105"/>
      <c r="H48" s="137">
        <f>Inputs!L$82</f>
        <v>68.441017362959727</v>
      </c>
      <c r="I48" s="137">
        <f>Inputs!M$82</f>
        <v>69.791189569063036</v>
      </c>
      <c r="J48" s="137">
        <f>Inputs!N$82</f>
        <v>71.02222509185215</v>
      </c>
      <c r="K48" s="137">
        <f>Inputs!O$82</f>
        <v>72.274974651437702</v>
      </c>
      <c r="L48" s="137">
        <f>Inputs!P$82</f>
        <v>73.549821258208297</v>
      </c>
      <c r="M48" s="137">
        <f>Inputs!Q$82</f>
        <v>74.847154678410959</v>
      </c>
      <c r="N48" s="137">
        <f t="shared" ref="N48:S48" si="17">H48*$F48</f>
        <v>3.6501875926911853</v>
      </c>
      <c r="O48" s="137">
        <f t="shared" si="17"/>
        <v>3.7221967770166948</v>
      </c>
      <c r="P48" s="137">
        <f t="shared" si="17"/>
        <v>3.7878520048987809</v>
      </c>
      <c r="Q48" s="137">
        <f t="shared" si="17"/>
        <v>3.8546653147433441</v>
      </c>
      <c r="R48" s="137">
        <f t="shared" si="17"/>
        <v>3.9226571337711089</v>
      </c>
      <c r="S48" s="137">
        <f t="shared" si="17"/>
        <v>3.9918482495152507</v>
      </c>
    </row>
    <row r="49" spans="1:20">
      <c r="A49" s="184"/>
      <c r="B49" s="132"/>
      <c r="C49" s="557"/>
      <c r="D49" s="183"/>
      <c r="E49" s="183"/>
      <c r="F49" s="179"/>
      <c r="G49" s="105"/>
      <c r="H49" s="151"/>
      <c r="I49" s="151"/>
      <c r="J49" s="151"/>
      <c r="K49" s="151"/>
      <c r="L49" s="151"/>
      <c r="M49" s="151"/>
      <c r="N49" s="151"/>
      <c r="O49" s="99"/>
      <c r="P49" s="99"/>
      <c r="Q49" s="99"/>
      <c r="R49" s="99"/>
      <c r="S49" s="99"/>
    </row>
    <row r="50" spans="1:20">
      <c r="A50" s="184">
        <v>4.4000000000000004</v>
      </c>
      <c r="B50" s="132" t="s">
        <v>146</v>
      </c>
      <c r="C50" s="557">
        <v>0.02</v>
      </c>
      <c r="D50" s="132" t="str">
        <f>Inputs!$D$82</f>
        <v>Support staff</v>
      </c>
      <c r="E50" s="183">
        <v>1</v>
      </c>
      <c r="F50" s="179">
        <f>E50*C50</f>
        <v>0.02</v>
      </c>
      <c r="G50" s="105"/>
      <c r="H50" s="137">
        <f>Inputs!L$82</f>
        <v>68.441017362959727</v>
      </c>
      <c r="I50" s="137">
        <f>Inputs!M$82</f>
        <v>69.791189569063036</v>
      </c>
      <c r="J50" s="137">
        <f>Inputs!N$82</f>
        <v>71.02222509185215</v>
      </c>
      <c r="K50" s="137">
        <f>Inputs!O$82</f>
        <v>72.274974651437702</v>
      </c>
      <c r="L50" s="137">
        <f>Inputs!P$82</f>
        <v>73.549821258208297</v>
      </c>
      <c r="M50" s="137">
        <f>Inputs!Q$82</f>
        <v>74.847154678410959</v>
      </c>
      <c r="N50" s="137">
        <f t="shared" ref="N50:S50" si="18">H50*$F50</f>
        <v>1.3688203472591947</v>
      </c>
      <c r="O50" s="137">
        <f t="shared" si="18"/>
        <v>1.3958237913812608</v>
      </c>
      <c r="P50" s="137">
        <f t="shared" si="18"/>
        <v>1.4204445018370431</v>
      </c>
      <c r="Q50" s="137">
        <f t="shared" si="18"/>
        <v>1.4454994930287541</v>
      </c>
      <c r="R50" s="137">
        <f t="shared" si="18"/>
        <v>1.4709964251641661</v>
      </c>
      <c r="S50" s="137">
        <f t="shared" si="18"/>
        <v>1.4969430935682193</v>
      </c>
    </row>
    <row r="51" spans="1:20">
      <c r="A51" s="184"/>
      <c r="B51" s="132"/>
      <c r="C51" s="207"/>
      <c r="D51" s="183"/>
      <c r="E51" s="183"/>
      <c r="F51" s="179"/>
      <c r="G51" s="105"/>
      <c r="H51" s="151"/>
      <c r="I51" s="151"/>
      <c r="J51" s="151"/>
      <c r="K51" s="151"/>
      <c r="L51" s="151"/>
      <c r="M51" s="151"/>
      <c r="N51" s="151"/>
      <c r="O51" s="99"/>
      <c r="P51" s="99"/>
      <c r="Q51" s="99"/>
      <c r="R51" s="99"/>
      <c r="S51" s="99"/>
    </row>
    <row r="52" spans="1:20">
      <c r="A52" s="184"/>
      <c r="B52" s="132"/>
      <c r="C52" s="207"/>
      <c r="D52" s="183"/>
      <c r="E52" s="183"/>
      <c r="F52" s="179"/>
      <c r="H52" s="134"/>
      <c r="I52" s="134"/>
      <c r="J52" s="134"/>
      <c r="K52" s="134"/>
      <c r="L52" s="134"/>
      <c r="M52" s="134"/>
      <c r="N52" s="134"/>
      <c r="O52" s="92"/>
      <c r="P52" s="92"/>
      <c r="Q52" s="92"/>
      <c r="R52" s="92"/>
      <c r="S52" s="92"/>
    </row>
    <row r="53" spans="1:20">
      <c r="A53" s="184"/>
      <c r="B53" s="132"/>
      <c r="C53" s="207"/>
      <c r="D53" s="183"/>
      <c r="E53" s="183"/>
      <c r="F53" s="179"/>
      <c r="H53" s="134"/>
      <c r="I53" s="134"/>
      <c r="J53" s="134"/>
      <c r="K53" s="134"/>
      <c r="L53" s="134"/>
      <c r="M53" s="134"/>
      <c r="N53" s="134"/>
      <c r="O53" s="92"/>
      <c r="P53" s="92"/>
      <c r="Q53" s="92"/>
      <c r="R53" s="92"/>
      <c r="S53" s="92"/>
    </row>
    <row r="54" spans="1:20">
      <c r="A54" s="190"/>
      <c r="B54" s="139" t="s">
        <v>44</v>
      </c>
      <c r="C54" s="186">
        <f>SUM(C41:C53)</f>
        <v>0.4</v>
      </c>
      <c r="D54" s="240"/>
      <c r="E54" s="240"/>
      <c r="F54" s="186">
        <f>SUM(F41:F53)</f>
        <v>0.4</v>
      </c>
      <c r="G54" s="142"/>
      <c r="H54" s="143"/>
      <c r="I54" s="143"/>
      <c r="J54" s="143"/>
      <c r="K54" s="143"/>
      <c r="L54" s="143"/>
      <c r="M54" s="143"/>
      <c r="N54" s="144">
        <f t="shared" ref="N54:S54" si="19">SUM(N43:N53)</f>
        <v>50.017570761874254</v>
      </c>
      <c r="O54" s="144">
        <f t="shared" si="19"/>
        <v>51.004293877069159</v>
      </c>
      <c r="P54" s="144">
        <f t="shared" si="19"/>
        <v>51.90395038049234</v>
      </c>
      <c r="Q54" s="144">
        <f t="shared" si="19"/>
        <v>52.819475779701094</v>
      </c>
      <c r="R54" s="144">
        <f t="shared" si="19"/>
        <v>53.751149983585641</v>
      </c>
      <c r="S54" s="144">
        <f t="shared" si="19"/>
        <v>54.6992578383039</v>
      </c>
    </row>
    <row r="55" spans="1:20">
      <c r="A55" s="241"/>
      <c r="B55" s="154"/>
      <c r="C55" s="155"/>
      <c r="D55" s="196"/>
      <c r="E55" s="196"/>
      <c r="F55" s="197"/>
      <c r="G55" s="133"/>
      <c r="H55" s="134"/>
      <c r="I55" s="134"/>
      <c r="J55" s="134"/>
      <c r="K55" s="134"/>
      <c r="L55" s="134"/>
      <c r="M55" s="134"/>
      <c r="N55" s="134"/>
      <c r="O55" s="92"/>
      <c r="P55" s="92"/>
      <c r="Q55" s="92"/>
      <c r="R55" s="92"/>
      <c r="S55" s="92"/>
    </row>
    <row r="56" spans="1:20">
      <c r="A56" s="241"/>
      <c r="B56" s="154" t="s">
        <v>130</v>
      </c>
      <c r="C56" s="198">
        <f>C24+C29+C40+C54</f>
        <v>2.4666666666666663</v>
      </c>
      <c r="D56" s="90"/>
      <c r="E56" s="90"/>
      <c r="F56" s="198">
        <f>F24+F29+F40+F54</f>
        <v>4.1333333333333337</v>
      </c>
      <c r="G56" s="199"/>
      <c r="H56" s="143"/>
      <c r="I56" s="143"/>
      <c r="J56" s="143"/>
      <c r="K56" s="143"/>
      <c r="L56" s="143"/>
      <c r="M56" s="143"/>
      <c r="N56" s="250">
        <f t="shared" ref="N56:S56" si="20">N24+N29+N40+N54</f>
        <v>557.09918910237241</v>
      </c>
      <c r="O56" s="250">
        <f t="shared" si="20"/>
        <v>568.08937992872609</v>
      </c>
      <c r="P56" s="250">
        <f t="shared" si="20"/>
        <v>578.10981676509016</v>
      </c>
      <c r="Q56" s="250">
        <f t="shared" si="20"/>
        <v>588.30700246869094</v>
      </c>
      <c r="R56" s="250">
        <f t="shared" si="20"/>
        <v>598.68405468425567</v>
      </c>
      <c r="S56" s="250">
        <f t="shared" si="20"/>
        <v>609.24414604814388</v>
      </c>
    </row>
    <row r="58" spans="1:20" s="102" customFormat="1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s="102" customFormat="1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</row>
    <row r="60" spans="1:20" s="102" customFormat="1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</row>
    <row r="61" spans="1:20" s="102" customFormat="1">
      <c r="B61" s="154"/>
      <c r="F61" s="159"/>
      <c r="G61" s="105"/>
      <c r="H61" s="105"/>
      <c r="I61" s="159"/>
      <c r="J61" s="159"/>
      <c r="K61" s="159"/>
      <c r="L61" s="159"/>
      <c r="M61" s="159"/>
      <c r="N61" s="275"/>
      <c r="O61" s="275"/>
      <c r="P61" s="275"/>
      <c r="Q61" s="275"/>
      <c r="R61" s="275"/>
      <c r="S61" s="275"/>
    </row>
    <row r="62" spans="1:20">
      <c r="B62" s="385" t="s">
        <v>265</v>
      </c>
      <c r="C62" s="88"/>
      <c r="I62" s="106"/>
      <c r="J62" s="106"/>
      <c r="K62" s="106"/>
      <c r="L62" s="106"/>
      <c r="M62" s="106"/>
      <c r="N62" s="106">
        <f>N56</f>
        <v>557.09918910237241</v>
      </c>
      <c r="O62" s="106">
        <f>O56</f>
        <v>568.08937992872609</v>
      </c>
      <c r="P62" s="106">
        <f t="shared" ref="P62:S62" si="21">P56</f>
        <v>578.10981676509016</v>
      </c>
      <c r="Q62" s="106">
        <f t="shared" si="21"/>
        <v>588.30700246869094</v>
      </c>
      <c r="R62" s="106">
        <f t="shared" si="21"/>
        <v>598.68405468425567</v>
      </c>
      <c r="S62" s="106">
        <f t="shared" si="21"/>
        <v>609.24414604814388</v>
      </c>
    </row>
    <row r="63" spans="1:20">
      <c r="B63" s="385" t="s">
        <v>43</v>
      </c>
      <c r="C63" s="88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</row>
    <row r="64" spans="1:20">
      <c r="B64" s="385" t="s">
        <v>268</v>
      </c>
      <c r="C64" s="88"/>
      <c r="I64" s="106"/>
      <c r="J64" s="106"/>
      <c r="K64" s="106"/>
      <c r="L64" s="106"/>
      <c r="M64" s="106"/>
      <c r="O64" s="160"/>
      <c r="P64" s="160"/>
      <c r="Q64" s="160"/>
      <c r="R64" s="160"/>
      <c r="S64" s="160"/>
    </row>
    <row r="65" spans="2:19">
      <c r="B65" s="385" t="s">
        <v>274</v>
      </c>
      <c r="C65" s="88"/>
      <c r="I65" s="106"/>
      <c r="J65" s="106"/>
      <c r="K65" s="106"/>
      <c r="L65" s="106"/>
      <c r="M65" s="106"/>
      <c r="N65" s="106">
        <f>SUM(N66,N62:N64)*(Inputs!$M$27)</f>
        <v>68.884200534130144</v>
      </c>
      <c r="O65" s="106">
        <f>SUM(O66,O62:O64)*(Inputs!$M$27)</f>
        <v>70.243115649427125</v>
      </c>
      <c r="P65" s="106">
        <f>SUM(P66,P62:P64)*(Inputs!$M$27)</f>
        <v>71.482122623369875</v>
      </c>
      <c r="Q65" s="106">
        <f>SUM(Q66,Q62:Q64)*(Inputs!$M$27)</f>
        <v>72.742984241248692</v>
      </c>
      <c r="R65" s="106">
        <f>SUM(R66,R62:R64)*(Inputs!$M$27)</f>
        <v>74.026085993598855</v>
      </c>
      <c r="S65" s="106">
        <f>SUM(S66,S62:S64)*(Inputs!$M$27)</f>
        <v>75.331820170560903</v>
      </c>
    </row>
    <row r="66" spans="2:19">
      <c r="B66" s="385" t="s">
        <v>273</v>
      </c>
      <c r="C66" s="88"/>
      <c r="I66" s="106"/>
      <c r="J66" s="106"/>
      <c r="K66" s="106"/>
      <c r="L66" s="106"/>
      <c r="M66" s="106"/>
      <c r="N66" s="106">
        <f>SUM(N62:N64)*(Inputs!$M$26)</f>
        <v>57.93831566664673</v>
      </c>
      <c r="O66" s="106">
        <f>SUM(O62:O64)*(Inputs!$M$26)</f>
        <v>59.081295512587509</v>
      </c>
      <c r="P66" s="106">
        <f>SUM(P62:P64)*(Inputs!$M$26)</f>
        <v>60.123420943569371</v>
      </c>
      <c r="Q66" s="106">
        <f>SUM(Q62:Q64)*(Inputs!$M$26)</f>
        <v>61.183928256743854</v>
      </c>
      <c r="R66" s="106">
        <f>SUM(R62:R64)*(Inputs!$M$26)</f>
        <v>62.263141687162587</v>
      </c>
      <c r="S66" s="106">
        <f>SUM(S62:S64)*(Inputs!$M$26)</f>
        <v>63.361391189006959</v>
      </c>
    </row>
    <row r="67" spans="2:19">
      <c r="B67" s="998" t="s">
        <v>85</v>
      </c>
      <c r="C67" s="2"/>
      <c r="D67" s="2"/>
      <c r="E67" s="2"/>
      <c r="F67" s="484"/>
      <c r="G67" s="472"/>
      <c r="H67" s="429"/>
      <c r="I67" s="429"/>
      <c r="J67" s="429"/>
      <c r="K67" s="429"/>
      <c r="L67" s="429"/>
      <c r="M67" s="429"/>
      <c r="N67" s="106">
        <f>SUM(N62:N66)*Inputs!$M$28</f>
        <v>47.874519371220458</v>
      </c>
      <c r="O67" s="106">
        <f>SUM(O62:O66)*Inputs!$M$28</f>
        <v>48.818965376351855</v>
      </c>
      <c r="P67" s="106">
        <f>SUM(P62:P66)*Inputs!$M$28</f>
        <v>49.680075223242063</v>
      </c>
      <c r="Q67" s="106">
        <f>SUM(Q62:Q66)*Inputs!$M$28</f>
        <v>50.556374047667845</v>
      </c>
      <c r="R67" s="106">
        <f>SUM(R62:R66)*Inputs!$M$28</f>
        <v>51.448129765551201</v>
      </c>
      <c r="S67" s="106">
        <f>SUM(S62:S66)*Inputs!$M$28</f>
        <v>52.355615018539837</v>
      </c>
    </row>
    <row r="68" spans="2:19">
      <c r="B68" s="998"/>
      <c r="C68" s="2"/>
      <c r="D68" s="2"/>
      <c r="E68" s="2"/>
      <c r="F68" s="484"/>
      <c r="G68" s="472"/>
      <c r="H68" s="429"/>
      <c r="I68" s="429"/>
      <c r="J68" s="429"/>
      <c r="K68" s="429"/>
      <c r="L68" s="429"/>
      <c r="M68" s="429"/>
      <c r="N68" s="655"/>
      <c r="O68" s="655"/>
      <c r="P68" s="655"/>
      <c r="Q68" s="655"/>
      <c r="R68" s="655"/>
      <c r="S68" s="655"/>
    </row>
    <row r="69" spans="2:19">
      <c r="B69" s="479" t="s">
        <v>521</v>
      </c>
      <c r="C69" s="2"/>
      <c r="D69" s="2"/>
      <c r="E69" s="2"/>
      <c r="F69" s="484"/>
      <c r="G69" s="472"/>
      <c r="H69" s="429"/>
      <c r="I69" s="429"/>
      <c r="J69" s="429"/>
      <c r="K69" s="429"/>
      <c r="L69" s="429"/>
      <c r="M69" s="429"/>
      <c r="N69" s="485">
        <f>SUM(N62:N68)</f>
        <v>731.7962246743698</v>
      </c>
      <c r="O69" s="485">
        <f t="shared" ref="O69:S69" si="22">SUM(O62:O68)</f>
        <v>746.23275646709249</v>
      </c>
      <c r="P69" s="485">
        <f t="shared" si="22"/>
        <v>759.39543555527143</v>
      </c>
      <c r="Q69" s="485">
        <f t="shared" si="22"/>
        <v>772.79028901435129</v>
      </c>
      <c r="R69" s="485">
        <f t="shared" si="22"/>
        <v>786.42141213056834</v>
      </c>
      <c r="S69" s="485">
        <f t="shared" si="22"/>
        <v>800.29297242625171</v>
      </c>
    </row>
    <row r="70" spans="2:19">
      <c r="B70" s="999" t="s">
        <v>39</v>
      </c>
      <c r="C70" s="88"/>
      <c r="N70" s="521">
        <f>(N56*(1+Inputs!$M$29))-N69</f>
        <v>0</v>
      </c>
      <c r="O70" s="521">
        <f>(O56*(1+Inputs!$M$29))-O69</f>
        <v>0</v>
      </c>
      <c r="P70" s="521">
        <f>(P56*(1+Inputs!$M$29))-P69</f>
        <v>0</v>
      </c>
      <c r="Q70" s="521">
        <f>(Q56*(1+Inputs!$M$29))-Q69</f>
        <v>0</v>
      </c>
      <c r="R70" s="521">
        <f>(R56*(1+Inputs!$M$29))-R69</f>
        <v>0</v>
      </c>
      <c r="S70" s="521">
        <f>(S56*(1+Inputs!$M$29))-S69</f>
        <v>0</v>
      </c>
    </row>
    <row r="71" spans="2:19">
      <c r="B71" s="385"/>
    </row>
    <row r="72" spans="2:19">
      <c r="B72" s="385"/>
    </row>
    <row r="73" spans="2:19">
      <c r="B73" s="385"/>
    </row>
    <row r="74" spans="2:19">
      <c r="B74" s="385"/>
    </row>
    <row r="75" spans="2:19">
      <c r="B75" s="385"/>
    </row>
    <row r="76" spans="2:19">
      <c r="B76" s="385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59" orientation="landscape" r:id="rId1"/>
  <headerFooter alignWithMargins="0">
    <oddFooter>&amp;C&amp;P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1"/>
    <pageSetUpPr fitToPage="1"/>
  </sheetPr>
  <dimension ref="A1:S59"/>
  <sheetViews>
    <sheetView showGridLines="0" zoomScale="70" zoomScaleNormal="70" workbookViewId="0">
      <pane xSplit="1" ySplit="5" topLeftCell="B6" activePane="bottomRight" state="frozen"/>
      <selection activeCell="H46" sqref="H46"/>
      <selection pane="topRight" activeCell="H46" sqref="H46"/>
      <selection pane="bottomLeft" activeCell="H46" sqref="H46"/>
      <selection pane="bottomRight" activeCell="B6" sqref="B6"/>
    </sheetView>
  </sheetViews>
  <sheetFormatPr defaultRowHeight="12.75" outlineLevelCol="1"/>
  <cols>
    <col min="1" max="1" width="9.140625" style="88"/>
    <col min="2" max="2" width="64.85546875" style="102" customWidth="1"/>
    <col min="3" max="3" width="8.42578125" style="102" bestFit="1" customWidth="1"/>
    <col min="4" max="4" width="25.42578125" style="88" bestFit="1" customWidth="1"/>
    <col min="5" max="5" width="6.85546875" style="88" bestFit="1" customWidth="1"/>
    <col min="6" max="6" width="6.85546875" style="160" bestFit="1" customWidth="1"/>
    <col min="7" max="7" width="2" style="160" customWidth="1"/>
    <col min="8" max="8" width="10.42578125" style="106" customWidth="1" outlineLevel="1"/>
    <col min="9" max="9" width="9.5703125" style="160" bestFit="1" customWidth="1" outlineLevel="1"/>
    <col min="10" max="13" width="9.42578125" style="160" customWidth="1" outlineLevel="1"/>
    <col min="14" max="14" width="9.85546875" style="160" customWidth="1"/>
    <col min="15" max="19" width="9.85546875" style="88" customWidth="1"/>
    <col min="20" max="257" width="9.140625" style="88"/>
    <col min="258" max="258" width="64.85546875" style="88" customWidth="1"/>
    <col min="259" max="259" width="8.42578125" style="88" bestFit="1" customWidth="1"/>
    <col min="260" max="260" width="12.140625" style="88" bestFit="1" customWidth="1"/>
    <col min="261" max="262" width="6.85546875" style="88" bestFit="1" customWidth="1"/>
    <col min="263" max="263" width="2" style="88" customWidth="1"/>
    <col min="264" max="264" width="10.42578125" style="88" customWidth="1"/>
    <col min="265" max="265" width="9.5703125" style="88" bestFit="1" customWidth="1"/>
    <col min="266" max="269" width="9.42578125" style="88" customWidth="1"/>
    <col min="270" max="275" width="9.85546875" style="88" customWidth="1"/>
    <col min="276" max="513" width="9.140625" style="88"/>
    <col min="514" max="514" width="64.85546875" style="88" customWidth="1"/>
    <col min="515" max="515" width="8.42578125" style="88" bestFit="1" customWidth="1"/>
    <col min="516" max="516" width="12.140625" style="88" bestFit="1" customWidth="1"/>
    <col min="517" max="518" width="6.85546875" style="88" bestFit="1" customWidth="1"/>
    <col min="519" max="519" width="2" style="88" customWidth="1"/>
    <col min="520" max="520" width="10.42578125" style="88" customWidth="1"/>
    <col min="521" max="521" width="9.5703125" style="88" bestFit="1" customWidth="1"/>
    <col min="522" max="525" width="9.42578125" style="88" customWidth="1"/>
    <col min="526" max="531" width="9.85546875" style="88" customWidth="1"/>
    <col min="532" max="769" width="9.140625" style="88"/>
    <col min="770" max="770" width="64.85546875" style="88" customWidth="1"/>
    <col min="771" max="771" width="8.42578125" style="88" bestFit="1" customWidth="1"/>
    <col min="772" max="772" width="12.140625" style="88" bestFit="1" customWidth="1"/>
    <col min="773" max="774" width="6.85546875" style="88" bestFit="1" customWidth="1"/>
    <col min="775" max="775" width="2" style="88" customWidth="1"/>
    <col min="776" max="776" width="10.42578125" style="88" customWidth="1"/>
    <col min="777" max="777" width="9.5703125" style="88" bestFit="1" customWidth="1"/>
    <col min="778" max="781" width="9.42578125" style="88" customWidth="1"/>
    <col min="782" max="787" width="9.85546875" style="88" customWidth="1"/>
    <col min="788" max="1025" width="9.140625" style="88"/>
    <col min="1026" max="1026" width="64.85546875" style="88" customWidth="1"/>
    <col min="1027" max="1027" width="8.42578125" style="88" bestFit="1" customWidth="1"/>
    <col min="1028" max="1028" width="12.140625" style="88" bestFit="1" customWidth="1"/>
    <col min="1029" max="1030" width="6.85546875" style="88" bestFit="1" customWidth="1"/>
    <col min="1031" max="1031" width="2" style="88" customWidth="1"/>
    <col min="1032" max="1032" width="10.42578125" style="88" customWidth="1"/>
    <col min="1033" max="1033" width="9.5703125" style="88" bestFit="1" customWidth="1"/>
    <col min="1034" max="1037" width="9.42578125" style="88" customWidth="1"/>
    <col min="1038" max="1043" width="9.85546875" style="88" customWidth="1"/>
    <col min="1044" max="1281" width="9.140625" style="88"/>
    <col min="1282" max="1282" width="64.85546875" style="88" customWidth="1"/>
    <col min="1283" max="1283" width="8.42578125" style="88" bestFit="1" customWidth="1"/>
    <col min="1284" max="1284" width="12.140625" style="88" bestFit="1" customWidth="1"/>
    <col min="1285" max="1286" width="6.85546875" style="88" bestFit="1" customWidth="1"/>
    <col min="1287" max="1287" width="2" style="88" customWidth="1"/>
    <col min="1288" max="1288" width="10.42578125" style="88" customWidth="1"/>
    <col min="1289" max="1289" width="9.5703125" style="88" bestFit="1" customWidth="1"/>
    <col min="1290" max="1293" width="9.42578125" style="88" customWidth="1"/>
    <col min="1294" max="1299" width="9.85546875" style="88" customWidth="1"/>
    <col min="1300" max="1537" width="9.140625" style="88"/>
    <col min="1538" max="1538" width="64.85546875" style="88" customWidth="1"/>
    <col min="1539" max="1539" width="8.42578125" style="88" bestFit="1" customWidth="1"/>
    <col min="1540" max="1540" width="12.140625" style="88" bestFit="1" customWidth="1"/>
    <col min="1541" max="1542" width="6.85546875" style="88" bestFit="1" customWidth="1"/>
    <col min="1543" max="1543" width="2" style="88" customWidth="1"/>
    <col min="1544" max="1544" width="10.42578125" style="88" customWidth="1"/>
    <col min="1545" max="1545" width="9.5703125" style="88" bestFit="1" customWidth="1"/>
    <col min="1546" max="1549" width="9.42578125" style="88" customWidth="1"/>
    <col min="1550" max="1555" width="9.85546875" style="88" customWidth="1"/>
    <col min="1556" max="1793" width="9.140625" style="88"/>
    <col min="1794" max="1794" width="64.85546875" style="88" customWidth="1"/>
    <col min="1795" max="1795" width="8.42578125" style="88" bestFit="1" customWidth="1"/>
    <col min="1796" max="1796" width="12.140625" style="88" bestFit="1" customWidth="1"/>
    <col min="1797" max="1798" width="6.85546875" style="88" bestFit="1" customWidth="1"/>
    <col min="1799" max="1799" width="2" style="88" customWidth="1"/>
    <col min="1800" max="1800" width="10.42578125" style="88" customWidth="1"/>
    <col min="1801" max="1801" width="9.5703125" style="88" bestFit="1" customWidth="1"/>
    <col min="1802" max="1805" width="9.42578125" style="88" customWidth="1"/>
    <col min="1806" max="1811" width="9.85546875" style="88" customWidth="1"/>
    <col min="1812" max="2049" width="9.140625" style="88"/>
    <col min="2050" max="2050" width="64.85546875" style="88" customWidth="1"/>
    <col min="2051" max="2051" width="8.42578125" style="88" bestFit="1" customWidth="1"/>
    <col min="2052" max="2052" width="12.140625" style="88" bestFit="1" customWidth="1"/>
    <col min="2053" max="2054" width="6.85546875" style="88" bestFit="1" customWidth="1"/>
    <col min="2055" max="2055" width="2" style="88" customWidth="1"/>
    <col min="2056" max="2056" width="10.42578125" style="88" customWidth="1"/>
    <col min="2057" max="2057" width="9.5703125" style="88" bestFit="1" customWidth="1"/>
    <col min="2058" max="2061" width="9.42578125" style="88" customWidth="1"/>
    <col min="2062" max="2067" width="9.85546875" style="88" customWidth="1"/>
    <col min="2068" max="2305" width="9.140625" style="88"/>
    <col min="2306" max="2306" width="64.85546875" style="88" customWidth="1"/>
    <col min="2307" max="2307" width="8.42578125" style="88" bestFit="1" customWidth="1"/>
    <col min="2308" max="2308" width="12.140625" style="88" bestFit="1" customWidth="1"/>
    <col min="2309" max="2310" width="6.85546875" style="88" bestFit="1" customWidth="1"/>
    <col min="2311" max="2311" width="2" style="88" customWidth="1"/>
    <col min="2312" max="2312" width="10.42578125" style="88" customWidth="1"/>
    <col min="2313" max="2313" width="9.5703125" style="88" bestFit="1" customWidth="1"/>
    <col min="2314" max="2317" width="9.42578125" style="88" customWidth="1"/>
    <col min="2318" max="2323" width="9.85546875" style="88" customWidth="1"/>
    <col min="2324" max="2561" width="9.140625" style="88"/>
    <col min="2562" max="2562" width="64.85546875" style="88" customWidth="1"/>
    <col min="2563" max="2563" width="8.42578125" style="88" bestFit="1" customWidth="1"/>
    <col min="2564" max="2564" width="12.140625" style="88" bestFit="1" customWidth="1"/>
    <col min="2565" max="2566" width="6.85546875" style="88" bestFit="1" customWidth="1"/>
    <col min="2567" max="2567" width="2" style="88" customWidth="1"/>
    <col min="2568" max="2568" width="10.42578125" style="88" customWidth="1"/>
    <col min="2569" max="2569" width="9.5703125" style="88" bestFit="1" customWidth="1"/>
    <col min="2570" max="2573" width="9.42578125" style="88" customWidth="1"/>
    <col min="2574" max="2579" width="9.85546875" style="88" customWidth="1"/>
    <col min="2580" max="2817" width="9.140625" style="88"/>
    <col min="2818" max="2818" width="64.85546875" style="88" customWidth="1"/>
    <col min="2819" max="2819" width="8.42578125" style="88" bestFit="1" customWidth="1"/>
    <col min="2820" max="2820" width="12.140625" style="88" bestFit="1" customWidth="1"/>
    <col min="2821" max="2822" width="6.85546875" style="88" bestFit="1" customWidth="1"/>
    <col min="2823" max="2823" width="2" style="88" customWidth="1"/>
    <col min="2824" max="2824" width="10.42578125" style="88" customWidth="1"/>
    <col min="2825" max="2825" width="9.5703125" style="88" bestFit="1" customWidth="1"/>
    <col min="2826" max="2829" width="9.42578125" style="88" customWidth="1"/>
    <col min="2830" max="2835" width="9.85546875" style="88" customWidth="1"/>
    <col min="2836" max="3073" width="9.140625" style="88"/>
    <col min="3074" max="3074" width="64.85546875" style="88" customWidth="1"/>
    <col min="3075" max="3075" width="8.42578125" style="88" bestFit="1" customWidth="1"/>
    <col min="3076" max="3076" width="12.140625" style="88" bestFit="1" customWidth="1"/>
    <col min="3077" max="3078" width="6.85546875" style="88" bestFit="1" customWidth="1"/>
    <col min="3079" max="3079" width="2" style="88" customWidth="1"/>
    <col min="3080" max="3080" width="10.42578125" style="88" customWidth="1"/>
    <col min="3081" max="3081" width="9.5703125" style="88" bestFit="1" customWidth="1"/>
    <col min="3082" max="3085" width="9.42578125" style="88" customWidth="1"/>
    <col min="3086" max="3091" width="9.85546875" style="88" customWidth="1"/>
    <col min="3092" max="3329" width="9.140625" style="88"/>
    <col min="3330" max="3330" width="64.85546875" style="88" customWidth="1"/>
    <col min="3331" max="3331" width="8.42578125" style="88" bestFit="1" customWidth="1"/>
    <col min="3332" max="3332" width="12.140625" style="88" bestFit="1" customWidth="1"/>
    <col min="3333" max="3334" width="6.85546875" style="88" bestFit="1" customWidth="1"/>
    <col min="3335" max="3335" width="2" style="88" customWidth="1"/>
    <col min="3336" max="3336" width="10.42578125" style="88" customWidth="1"/>
    <col min="3337" max="3337" width="9.5703125" style="88" bestFit="1" customWidth="1"/>
    <col min="3338" max="3341" width="9.42578125" style="88" customWidth="1"/>
    <col min="3342" max="3347" width="9.85546875" style="88" customWidth="1"/>
    <col min="3348" max="3585" width="9.140625" style="88"/>
    <col min="3586" max="3586" width="64.85546875" style="88" customWidth="1"/>
    <col min="3587" max="3587" width="8.42578125" style="88" bestFit="1" customWidth="1"/>
    <col min="3588" max="3588" width="12.140625" style="88" bestFit="1" customWidth="1"/>
    <col min="3589" max="3590" width="6.85546875" style="88" bestFit="1" customWidth="1"/>
    <col min="3591" max="3591" width="2" style="88" customWidth="1"/>
    <col min="3592" max="3592" width="10.42578125" style="88" customWidth="1"/>
    <col min="3593" max="3593" width="9.5703125" style="88" bestFit="1" customWidth="1"/>
    <col min="3594" max="3597" width="9.42578125" style="88" customWidth="1"/>
    <col min="3598" max="3603" width="9.85546875" style="88" customWidth="1"/>
    <col min="3604" max="3841" width="9.140625" style="88"/>
    <col min="3842" max="3842" width="64.85546875" style="88" customWidth="1"/>
    <col min="3843" max="3843" width="8.42578125" style="88" bestFit="1" customWidth="1"/>
    <col min="3844" max="3844" width="12.140625" style="88" bestFit="1" customWidth="1"/>
    <col min="3845" max="3846" width="6.85546875" style="88" bestFit="1" customWidth="1"/>
    <col min="3847" max="3847" width="2" style="88" customWidth="1"/>
    <col min="3848" max="3848" width="10.42578125" style="88" customWidth="1"/>
    <col min="3849" max="3849" width="9.5703125" style="88" bestFit="1" customWidth="1"/>
    <col min="3850" max="3853" width="9.42578125" style="88" customWidth="1"/>
    <col min="3854" max="3859" width="9.85546875" style="88" customWidth="1"/>
    <col min="3860" max="4097" width="9.140625" style="88"/>
    <col min="4098" max="4098" width="64.85546875" style="88" customWidth="1"/>
    <col min="4099" max="4099" width="8.42578125" style="88" bestFit="1" customWidth="1"/>
    <col min="4100" max="4100" width="12.140625" style="88" bestFit="1" customWidth="1"/>
    <col min="4101" max="4102" width="6.85546875" style="88" bestFit="1" customWidth="1"/>
    <col min="4103" max="4103" width="2" style="88" customWidth="1"/>
    <col min="4104" max="4104" width="10.42578125" style="88" customWidth="1"/>
    <col min="4105" max="4105" width="9.5703125" style="88" bestFit="1" customWidth="1"/>
    <col min="4106" max="4109" width="9.42578125" style="88" customWidth="1"/>
    <col min="4110" max="4115" width="9.85546875" style="88" customWidth="1"/>
    <col min="4116" max="4353" width="9.140625" style="88"/>
    <col min="4354" max="4354" width="64.85546875" style="88" customWidth="1"/>
    <col min="4355" max="4355" width="8.42578125" style="88" bestFit="1" customWidth="1"/>
    <col min="4356" max="4356" width="12.140625" style="88" bestFit="1" customWidth="1"/>
    <col min="4357" max="4358" width="6.85546875" style="88" bestFit="1" customWidth="1"/>
    <col min="4359" max="4359" width="2" style="88" customWidth="1"/>
    <col min="4360" max="4360" width="10.42578125" style="88" customWidth="1"/>
    <col min="4361" max="4361" width="9.5703125" style="88" bestFit="1" customWidth="1"/>
    <col min="4362" max="4365" width="9.42578125" style="88" customWidth="1"/>
    <col min="4366" max="4371" width="9.85546875" style="88" customWidth="1"/>
    <col min="4372" max="4609" width="9.140625" style="88"/>
    <col min="4610" max="4610" width="64.85546875" style="88" customWidth="1"/>
    <col min="4611" max="4611" width="8.42578125" style="88" bestFit="1" customWidth="1"/>
    <col min="4612" max="4612" width="12.140625" style="88" bestFit="1" customWidth="1"/>
    <col min="4613" max="4614" width="6.85546875" style="88" bestFit="1" customWidth="1"/>
    <col min="4615" max="4615" width="2" style="88" customWidth="1"/>
    <col min="4616" max="4616" width="10.42578125" style="88" customWidth="1"/>
    <col min="4617" max="4617" width="9.5703125" style="88" bestFit="1" customWidth="1"/>
    <col min="4618" max="4621" width="9.42578125" style="88" customWidth="1"/>
    <col min="4622" max="4627" width="9.85546875" style="88" customWidth="1"/>
    <col min="4628" max="4865" width="9.140625" style="88"/>
    <col min="4866" max="4866" width="64.85546875" style="88" customWidth="1"/>
    <col min="4867" max="4867" width="8.42578125" style="88" bestFit="1" customWidth="1"/>
    <col min="4868" max="4868" width="12.140625" style="88" bestFit="1" customWidth="1"/>
    <col min="4869" max="4870" width="6.85546875" style="88" bestFit="1" customWidth="1"/>
    <col min="4871" max="4871" width="2" style="88" customWidth="1"/>
    <col min="4872" max="4872" width="10.42578125" style="88" customWidth="1"/>
    <col min="4873" max="4873" width="9.5703125" style="88" bestFit="1" customWidth="1"/>
    <col min="4874" max="4877" width="9.42578125" style="88" customWidth="1"/>
    <col min="4878" max="4883" width="9.85546875" style="88" customWidth="1"/>
    <col min="4884" max="5121" width="9.140625" style="88"/>
    <col min="5122" max="5122" width="64.85546875" style="88" customWidth="1"/>
    <col min="5123" max="5123" width="8.42578125" style="88" bestFit="1" customWidth="1"/>
    <col min="5124" max="5124" width="12.140625" style="88" bestFit="1" customWidth="1"/>
    <col min="5125" max="5126" width="6.85546875" style="88" bestFit="1" customWidth="1"/>
    <col min="5127" max="5127" width="2" style="88" customWidth="1"/>
    <col min="5128" max="5128" width="10.42578125" style="88" customWidth="1"/>
    <col min="5129" max="5129" width="9.5703125" style="88" bestFit="1" customWidth="1"/>
    <col min="5130" max="5133" width="9.42578125" style="88" customWidth="1"/>
    <col min="5134" max="5139" width="9.85546875" style="88" customWidth="1"/>
    <col min="5140" max="5377" width="9.140625" style="88"/>
    <col min="5378" max="5378" width="64.85546875" style="88" customWidth="1"/>
    <col min="5379" max="5379" width="8.42578125" style="88" bestFit="1" customWidth="1"/>
    <col min="5380" max="5380" width="12.140625" style="88" bestFit="1" customWidth="1"/>
    <col min="5381" max="5382" width="6.85546875" style="88" bestFit="1" customWidth="1"/>
    <col min="5383" max="5383" width="2" style="88" customWidth="1"/>
    <col min="5384" max="5384" width="10.42578125" style="88" customWidth="1"/>
    <col min="5385" max="5385" width="9.5703125" style="88" bestFit="1" customWidth="1"/>
    <col min="5386" max="5389" width="9.42578125" style="88" customWidth="1"/>
    <col min="5390" max="5395" width="9.85546875" style="88" customWidth="1"/>
    <col min="5396" max="5633" width="9.140625" style="88"/>
    <col min="5634" max="5634" width="64.85546875" style="88" customWidth="1"/>
    <col min="5635" max="5635" width="8.42578125" style="88" bestFit="1" customWidth="1"/>
    <col min="5636" max="5636" width="12.140625" style="88" bestFit="1" customWidth="1"/>
    <col min="5637" max="5638" width="6.85546875" style="88" bestFit="1" customWidth="1"/>
    <col min="5639" max="5639" width="2" style="88" customWidth="1"/>
    <col min="5640" max="5640" width="10.42578125" style="88" customWidth="1"/>
    <col min="5641" max="5641" width="9.5703125" style="88" bestFit="1" customWidth="1"/>
    <col min="5642" max="5645" width="9.42578125" style="88" customWidth="1"/>
    <col min="5646" max="5651" width="9.85546875" style="88" customWidth="1"/>
    <col min="5652" max="5889" width="9.140625" style="88"/>
    <col min="5890" max="5890" width="64.85546875" style="88" customWidth="1"/>
    <col min="5891" max="5891" width="8.42578125" style="88" bestFit="1" customWidth="1"/>
    <col min="5892" max="5892" width="12.140625" style="88" bestFit="1" customWidth="1"/>
    <col min="5893" max="5894" width="6.85546875" style="88" bestFit="1" customWidth="1"/>
    <col min="5895" max="5895" width="2" style="88" customWidth="1"/>
    <col min="5896" max="5896" width="10.42578125" style="88" customWidth="1"/>
    <col min="5897" max="5897" width="9.5703125" style="88" bestFit="1" customWidth="1"/>
    <col min="5898" max="5901" width="9.42578125" style="88" customWidth="1"/>
    <col min="5902" max="5907" width="9.85546875" style="88" customWidth="1"/>
    <col min="5908" max="6145" width="9.140625" style="88"/>
    <col min="6146" max="6146" width="64.85546875" style="88" customWidth="1"/>
    <col min="6147" max="6147" width="8.42578125" style="88" bestFit="1" customWidth="1"/>
    <col min="6148" max="6148" width="12.140625" style="88" bestFit="1" customWidth="1"/>
    <col min="6149" max="6150" width="6.85546875" style="88" bestFit="1" customWidth="1"/>
    <col min="6151" max="6151" width="2" style="88" customWidth="1"/>
    <col min="6152" max="6152" width="10.42578125" style="88" customWidth="1"/>
    <col min="6153" max="6153" width="9.5703125" style="88" bestFit="1" customWidth="1"/>
    <col min="6154" max="6157" width="9.42578125" style="88" customWidth="1"/>
    <col min="6158" max="6163" width="9.85546875" style="88" customWidth="1"/>
    <col min="6164" max="6401" width="9.140625" style="88"/>
    <col min="6402" max="6402" width="64.85546875" style="88" customWidth="1"/>
    <col min="6403" max="6403" width="8.42578125" style="88" bestFit="1" customWidth="1"/>
    <col min="6404" max="6404" width="12.140625" style="88" bestFit="1" customWidth="1"/>
    <col min="6405" max="6406" width="6.85546875" style="88" bestFit="1" customWidth="1"/>
    <col min="6407" max="6407" width="2" style="88" customWidth="1"/>
    <col min="6408" max="6408" width="10.42578125" style="88" customWidth="1"/>
    <col min="6409" max="6409" width="9.5703125" style="88" bestFit="1" customWidth="1"/>
    <col min="6410" max="6413" width="9.42578125" style="88" customWidth="1"/>
    <col min="6414" max="6419" width="9.85546875" style="88" customWidth="1"/>
    <col min="6420" max="6657" width="9.140625" style="88"/>
    <col min="6658" max="6658" width="64.85546875" style="88" customWidth="1"/>
    <col min="6659" max="6659" width="8.42578125" style="88" bestFit="1" customWidth="1"/>
    <col min="6660" max="6660" width="12.140625" style="88" bestFit="1" customWidth="1"/>
    <col min="6661" max="6662" width="6.85546875" style="88" bestFit="1" customWidth="1"/>
    <col min="6663" max="6663" width="2" style="88" customWidth="1"/>
    <col min="6664" max="6664" width="10.42578125" style="88" customWidth="1"/>
    <col min="6665" max="6665" width="9.5703125" style="88" bestFit="1" customWidth="1"/>
    <col min="6666" max="6669" width="9.42578125" style="88" customWidth="1"/>
    <col min="6670" max="6675" width="9.85546875" style="88" customWidth="1"/>
    <col min="6676" max="6913" width="9.140625" style="88"/>
    <col min="6914" max="6914" width="64.85546875" style="88" customWidth="1"/>
    <col min="6915" max="6915" width="8.42578125" style="88" bestFit="1" customWidth="1"/>
    <col min="6916" max="6916" width="12.140625" style="88" bestFit="1" customWidth="1"/>
    <col min="6917" max="6918" width="6.85546875" style="88" bestFit="1" customWidth="1"/>
    <col min="6919" max="6919" width="2" style="88" customWidth="1"/>
    <col min="6920" max="6920" width="10.42578125" style="88" customWidth="1"/>
    <col min="6921" max="6921" width="9.5703125" style="88" bestFit="1" customWidth="1"/>
    <col min="6922" max="6925" width="9.42578125" style="88" customWidth="1"/>
    <col min="6926" max="6931" width="9.85546875" style="88" customWidth="1"/>
    <col min="6932" max="7169" width="9.140625" style="88"/>
    <col min="7170" max="7170" width="64.85546875" style="88" customWidth="1"/>
    <col min="7171" max="7171" width="8.42578125" style="88" bestFit="1" customWidth="1"/>
    <col min="7172" max="7172" width="12.140625" style="88" bestFit="1" customWidth="1"/>
    <col min="7173" max="7174" width="6.85546875" style="88" bestFit="1" customWidth="1"/>
    <col min="7175" max="7175" width="2" style="88" customWidth="1"/>
    <col min="7176" max="7176" width="10.42578125" style="88" customWidth="1"/>
    <col min="7177" max="7177" width="9.5703125" style="88" bestFit="1" customWidth="1"/>
    <col min="7178" max="7181" width="9.42578125" style="88" customWidth="1"/>
    <col min="7182" max="7187" width="9.85546875" style="88" customWidth="1"/>
    <col min="7188" max="7425" width="9.140625" style="88"/>
    <col min="7426" max="7426" width="64.85546875" style="88" customWidth="1"/>
    <col min="7427" max="7427" width="8.42578125" style="88" bestFit="1" customWidth="1"/>
    <col min="7428" max="7428" width="12.140625" style="88" bestFit="1" customWidth="1"/>
    <col min="7429" max="7430" width="6.85546875" style="88" bestFit="1" customWidth="1"/>
    <col min="7431" max="7431" width="2" style="88" customWidth="1"/>
    <col min="7432" max="7432" width="10.42578125" style="88" customWidth="1"/>
    <col min="7433" max="7433" width="9.5703125" style="88" bestFit="1" customWidth="1"/>
    <col min="7434" max="7437" width="9.42578125" style="88" customWidth="1"/>
    <col min="7438" max="7443" width="9.85546875" style="88" customWidth="1"/>
    <col min="7444" max="7681" width="9.140625" style="88"/>
    <col min="7682" max="7682" width="64.85546875" style="88" customWidth="1"/>
    <col min="7683" max="7683" width="8.42578125" style="88" bestFit="1" customWidth="1"/>
    <col min="7684" max="7684" width="12.140625" style="88" bestFit="1" customWidth="1"/>
    <col min="7685" max="7686" width="6.85546875" style="88" bestFit="1" customWidth="1"/>
    <col min="7687" max="7687" width="2" style="88" customWidth="1"/>
    <col min="7688" max="7688" width="10.42578125" style="88" customWidth="1"/>
    <col min="7689" max="7689" width="9.5703125" style="88" bestFit="1" customWidth="1"/>
    <col min="7690" max="7693" width="9.42578125" style="88" customWidth="1"/>
    <col min="7694" max="7699" width="9.85546875" style="88" customWidth="1"/>
    <col min="7700" max="7937" width="9.140625" style="88"/>
    <col min="7938" max="7938" width="64.85546875" style="88" customWidth="1"/>
    <col min="7939" max="7939" width="8.42578125" style="88" bestFit="1" customWidth="1"/>
    <col min="7940" max="7940" width="12.140625" style="88" bestFit="1" customWidth="1"/>
    <col min="7941" max="7942" width="6.85546875" style="88" bestFit="1" customWidth="1"/>
    <col min="7943" max="7943" width="2" style="88" customWidth="1"/>
    <col min="7944" max="7944" width="10.42578125" style="88" customWidth="1"/>
    <col min="7945" max="7945" width="9.5703125" style="88" bestFit="1" customWidth="1"/>
    <col min="7946" max="7949" width="9.42578125" style="88" customWidth="1"/>
    <col min="7950" max="7955" width="9.85546875" style="88" customWidth="1"/>
    <col min="7956" max="8193" width="9.140625" style="88"/>
    <col min="8194" max="8194" width="64.85546875" style="88" customWidth="1"/>
    <col min="8195" max="8195" width="8.42578125" style="88" bestFit="1" customWidth="1"/>
    <col min="8196" max="8196" width="12.140625" style="88" bestFit="1" customWidth="1"/>
    <col min="8197" max="8198" width="6.85546875" style="88" bestFit="1" customWidth="1"/>
    <col min="8199" max="8199" width="2" style="88" customWidth="1"/>
    <col min="8200" max="8200" width="10.42578125" style="88" customWidth="1"/>
    <col min="8201" max="8201" width="9.5703125" style="88" bestFit="1" customWidth="1"/>
    <col min="8202" max="8205" width="9.42578125" style="88" customWidth="1"/>
    <col min="8206" max="8211" width="9.85546875" style="88" customWidth="1"/>
    <col min="8212" max="8449" width="9.140625" style="88"/>
    <col min="8450" max="8450" width="64.85546875" style="88" customWidth="1"/>
    <col min="8451" max="8451" width="8.42578125" style="88" bestFit="1" customWidth="1"/>
    <col min="8452" max="8452" width="12.140625" style="88" bestFit="1" customWidth="1"/>
    <col min="8453" max="8454" width="6.85546875" style="88" bestFit="1" customWidth="1"/>
    <col min="8455" max="8455" width="2" style="88" customWidth="1"/>
    <col min="8456" max="8456" width="10.42578125" style="88" customWidth="1"/>
    <col min="8457" max="8457" width="9.5703125" style="88" bestFit="1" customWidth="1"/>
    <col min="8458" max="8461" width="9.42578125" style="88" customWidth="1"/>
    <col min="8462" max="8467" width="9.85546875" style="88" customWidth="1"/>
    <col min="8468" max="8705" width="9.140625" style="88"/>
    <col min="8706" max="8706" width="64.85546875" style="88" customWidth="1"/>
    <col min="8707" max="8707" width="8.42578125" style="88" bestFit="1" customWidth="1"/>
    <col min="8708" max="8708" width="12.140625" style="88" bestFit="1" customWidth="1"/>
    <col min="8709" max="8710" width="6.85546875" style="88" bestFit="1" customWidth="1"/>
    <col min="8711" max="8711" width="2" style="88" customWidth="1"/>
    <col min="8712" max="8712" width="10.42578125" style="88" customWidth="1"/>
    <col min="8713" max="8713" width="9.5703125" style="88" bestFit="1" customWidth="1"/>
    <col min="8714" max="8717" width="9.42578125" style="88" customWidth="1"/>
    <col min="8718" max="8723" width="9.85546875" style="88" customWidth="1"/>
    <col min="8724" max="8961" width="9.140625" style="88"/>
    <col min="8962" max="8962" width="64.85546875" style="88" customWidth="1"/>
    <col min="8963" max="8963" width="8.42578125" style="88" bestFit="1" customWidth="1"/>
    <col min="8964" max="8964" width="12.140625" style="88" bestFit="1" customWidth="1"/>
    <col min="8965" max="8966" width="6.85546875" style="88" bestFit="1" customWidth="1"/>
    <col min="8967" max="8967" width="2" style="88" customWidth="1"/>
    <col min="8968" max="8968" width="10.42578125" style="88" customWidth="1"/>
    <col min="8969" max="8969" width="9.5703125" style="88" bestFit="1" customWidth="1"/>
    <col min="8970" max="8973" width="9.42578125" style="88" customWidth="1"/>
    <col min="8974" max="8979" width="9.85546875" style="88" customWidth="1"/>
    <col min="8980" max="9217" width="9.140625" style="88"/>
    <col min="9218" max="9218" width="64.85546875" style="88" customWidth="1"/>
    <col min="9219" max="9219" width="8.42578125" style="88" bestFit="1" customWidth="1"/>
    <col min="9220" max="9220" width="12.140625" style="88" bestFit="1" customWidth="1"/>
    <col min="9221" max="9222" width="6.85546875" style="88" bestFit="1" customWidth="1"/>
    <col min="9223" max="9223" width="2" style="88" customWidth="1"/>
    <col min="9224" max="9224" width="10.42578125" style="88" customWidth="1"/>
    <col min="9225" max="9225" width="9.5703125" style="88" bestFit="1" customWidth="1"/>
    <col min="9226" max="9229" width="9.42578125" style="88" customWidth="1"/>
    <col min="9230" max="9235" width="9.85546875" style="88" customWidth="1"/>
    <col min="9236" max="9473" width="9.140625" style="88"/>
    <col min="9474" max="9474" width="64.85546875" style="88" customWidth="1"/>
    <col min="9475" max="9475" width="8.42578125" style="88" bestFit="1" customWidth="1"/>
    <col min="9476" max="9476" width="12.140625" style="88" bestFit="1" customWidth="1"/>
    <col min="9477" max="9478" width="6.85546875" style="88" bestFit="1" customWidth="1"/>
    <col min="9479" max="9479" width="2" style="88" customWidth="1"/>
    <col min="9480" max="9480" width="10.42578125" style="88" customWidth="1"/>
    <col min="9481" max="9481" width="9.5703125" style="88" bestFit="1" customWidth="1"/>
    <col min="9482" max="9485" width="9.42578125" style="88" customWidth="1"/>
    <col min="9486" max="9491" width="9.85546875" style="88" customWidth="1"/>
    <col min="9492" max="9729" width="9.140625" style="88"/>
    <col min="9730" max="9730" width="64.85546875" style="88" customWidth="1"/>
    <col min="9731" max="9731" width="8.42578125" style="88" bestFit="1" customWidth="1"/>
    <col min="9732" max="9732" width="12.140625" style="88" bestFit="1" customWidth="1"/>
    <col min="9733" max="9734" width="6.85546875" style="88" bestFit="1" customWidth="1"/>
    <col min="9735" max="9735" width="2" style="88" customWidth="1"/>
    <col min="9736" max="9736" width="10.42578125" style="88" customWidth="1"/>
    <col min="9737" max="9737" width="9.5703125" style="88" bestFit="1" customWidth="1"/>
    <col min="9738" max="9741" width="9.42578125" style="88" customWidth="1"/>
    <col min="9742" max="9747" width="9.85546875" style="88" customWidth="1"/>
    <col min="9748" max="9985" width="9.140625" style="88"/>
    <col min="9986" max="9986" width="64.85546875" style="88" customWidth="1"/>
    <col min="9987" max="9987" width="8.42578125" style="88" bestFit="1" customWidth="1"/>
    <col min="9988" max="9988" width="12.140625" style="88" bestFit="1" customWidth="1"/>
    <col min="9989" max="9990" width="6.85546875" style="88" bestFit="1" customWidth="1"/>
    <col min="9991" max="9991" width="2" style="88" customWidth="1"/>
    <col min="9992" max="9992" width="10.42578125" style="88" customWidth="1"/>
    <col min="9993" max="9993" width="9.5703125" style="88" bestFit="1" customWidth="1"/>
    <col min="9994" max="9997" width="9.42578125" style="88" customWidth="1"/>
    <col min="9998" max="10003" width="9.85546875" style="88" customWidth="1"/>
    <col min="10004" max="10241" width="9.140625" style="88"/>
    <col min="10242" max="10242" width="64.85546875" style="88" customWidth="1"/>
    <col min="10243" max="10243" width="8.42578125" style="88" bestFit="1" customWidth="1"/>
    <col min="10244" max="10244" width="12.140625" style="88" bestFit="1" customWidth="1"/>
    <col min="10245" max="10246" width="6.85546875" style="88" bestFit="1" customWidth="1"/>
    <col min="10247" max="10247" width="2" style="88" customWidth="1"/>
    <col min="10248" max="10248" width="10.42578125" style="88" customWidth="1"/>
    <col min="10249" max="10249" width="9.5703125" style="88" bestFit="1" customWidth="1"/>
    <col min="10250" max="10253" width="9.42578125" style="88" customWidth="1"/>
    <col min="10254" max="10259" width="9.85546875" style="88" customWidth="1"/>
    <col min="10260" max="10497" width="9.140625" style="88"/>
    <col min="10498" max="10498" width="64.85546875" style="88" customWidth="1"/>
    <col min="10499" max="10499" width="8.42578125" style="88" bestFit="1" customWidth="1"/>
    <col min="10500" max="10500" width="12.140625" style="88" bestFit="1" customWidth="1"/>
    <col min="10501" max="10502" width="6.85546875" style="88" bestFit="1" customWidth="1"/>
    <col min="10503" max="10503" width="2" style="88" customWidth="1"/>
    <col min="10504" max="10504" width="10.42578125" style="88" customWidth="1"/>
    <col min="10505" max="10505" width="9.5703125" style="88" bestFit="1" customWidth="1"/>
    <col min="10506" max="10509" width="9.42578125" style="88" customWidth="1"/>
    <col min="10510" max="10515" width="9.85546875" style="88" customWidth="1"/>
    <col min="10516" max="10753" width="9.140625" style="88"/>
    <col min="10754" max="10754" width="64.85546875" style="88" customWidth="1"/>
    <col min="10755" max="10755" width="8.42578125" style="88" bestFit="1" customWidth="1"/>
    <col min="10756" max="10756" width="12.140625" style="88" bestFit="1" customWidth="1"/>
    <col min="10757" max="10758" width="6.85546875" style="88" bestFit="1" customWidth="1"/>
    <col min="10759" max="10759" width="2" style="88" customWidth="1"/>
    <col min="10760" max="10760" width="10.42578125" style="88" customWidth="1"/>
    <col min="10761" max="10761" width="9.5703125" style="88" bestFit="1" customWidth="1"/>
    <col min="10762" max="10765" width="9.42578125" style="88" customWidth="1"/>
    <col min="10766" max="10771" width="9.85546875" style="88" customWidth="1"/>
    <col min="10772" max="11009" width="9.140625" style="88"/>
    <col min="11010" max="11010" width="64.85546875" style="88" customWidth="1"/>
    <col min="11011" max="11011" width="8.42578125" style="88" bestFit="1" customWidth="1"/>
    <col min="11012" max="11012" width="12.140625" style="88" bestFit="1" customWidth="1"/>
    <col min="11013" max="11014" width="6.85546875" style="88" bestFit="1" customWidth="1"/>
    <col min="11015" max="11015" width="2" style="88" customWidth="1"/>
    <col min="11016" max="11016" width="10.42578125" style="88" customWidth="1"/>
    <col min="11017" max="11017" width="9.5703125" style="88" bestFit="1" customWidth="1"/>
    <col min="11018" max="11021" width="9.42578125" style="88" customWidth="1"/>
    <col min="11022" max="11027" width="9.85546875" style="88" customWidth="1"/>
    <col min="11028" max="11265" width="9.140625" style="88"/>
    <col min="11266" max="11266" width="64.85546875" style="88" customWidth="1"/>
    <col min="11267" max="11267" width="8.42578125" style="88" bestFit="1" customWidth="1"/>
    <col min="11268" max="11268" width="12.140625" style="88" bestFit="1" customWidth="1"/>
    <col min="11269" max="11270" width="6.85546875" style="88" bestFit="1" customWidth="1"/>
    <col min="11271" max="11271" width="2" style="88" customWidth="1"/>
    <col min="11272" max="11272" width="10.42578125" style="88" customWidth="1"/>
    <col min="11273" max="11273" width="9.5703125" style="88" bestFit="1" customWidth="1"/>
    <col min="11274" max="11277" width="9.42578125" style="88" customWidth="1"/>
    <col min="11278" max="11283" width="9.85546875" style="88" customWidth="1"/>
    <col min="11284" max="11521" width="9.140625" style="88"/>
    <col min="11522" max="11522" width="64.85546875" style="88" customWidth="1"/>
    <col min="11523" max="11523" width="8.42578125" style="88" bestFit="1" customWidth="1"/>
    <col min="11524" max="11524" width="12.140625" style="88" bestFit="1" customWidth="1"/>
    <col min="11525" max="11526" width="6.85546875" style="88" bestFit="1" customWidth="1"/>
    <col min="11527" max="11527" width="2" style="88" customWidth="1"/>
    <col min="11528" max="11528" width="10.42578125" style="88" customWidth="1"/>
    <col min="11529" max="11529" width="9.5703125" style="88" bestFit="1" customWidth="1"/>
    <col min="11530" max="11533" width="9.42578125" style="88" customWidth="1"/>
    <col min="11534" max="11539" width="9.85546875" style="88" customWidth="1"/>
    <col min="11540" max="11777" width="9.140625" style="88"/>
    <col min="11778" max="11778" width="64.85546875" style="88" customWidth="1"/>
    <col min="11779" max="11779" width="8.42578125" style="88" bestFit="1" customWidth="1"/>
    <col min="11780" max="11780" width="12.140625" style="88" bestFit="1" customWidth="1"/>
    <col min="11781" max="11782" width="6.85546875" style="88" bestFit="1" customWidth="1"/>
    <col min="11783" max="11783" width="2" style="88" customWidth="1"/>
    <col min="11784" max="11784" width="10.42578125" style="88" customWidth="1"/>
    <col min="11785" max="11785" width="9.5703125" style="88" bestFit="1" customWidth="1"/>
    <col min="11786" max="11789" width="9.42578125" style="88" customWidth="1"/>
    <col min="11790" max="11795" width="9.85546875" style="88" customWidth="1"/>
    <col min="11796" max="12033" width="9.140625" style="88"/>
    <col min="12034" max="12034" width="64.85546875" style="88" customWidth="1"/>
    <col min="12035" max="12035" width="8.42578125" style="88" bestFit="1" customWidth="1"/>
    <col min="12036" max="12036" width="12.140625" style="88" bestFit="1" customWidth="1"/>
    <col min="12037" max="12038" width="6.85546875" style="88" bestFit="1" customWidth="1"/>
    <col min="12039" max="12039" width="2" style="88" customWidth="1"/>
    <col min="12040" max="12040" width="10.42578125" style="88" customWidth="1"/>
    <col min="12041" max="12041" width="9.5703125" style="88" bestFit="1" customWidth="1"/>
    <col min="12042" max="12045" width="9.42578125" style="88" customWidth="1"/>
    <col min="12046" max="12051" width="9.85546875" style="88" customWidth="1"/>
    <col min="12052" max="12289" width="9.140625" style="88"/>
    <col min="12290" max="12290" width="64.85546875" style="88" customWidth="1"/>
    <col min="12291" max="12291" width="8.42578125" style="88" bestFit="1" customWidth="1"/>
    <col min="12292" max="12292" width="12.140625" style="88" bestFit="1" customWidth="1"/>
    <col min="12293" max="12294" width="6.85546875" style="88" bestFit="1" customWidth="1"/>
    <col min="12295" max="12295" width="2" style="88" customWidth="1"/>
    <col min="12296" max="12296" width="10.42578125" style="88" customWidth="1"/>
    <col min="12297" max="12297" width="9.5703125" style="88" bestFit="1" customWidth="1"/>
    <col min="12298" max="12301" width="9.42578125" style="88" customWidth="1"/>
    <col min="12302" max="12307" width="9.85546875" style="88" customWidth="1"/>
    <col min="12308" max="12545" width="9.140625" style="88"/>
    <col min="12546" max="12546" width="64.85546875" style="88" customWidth="1"/>
    <col min="12547" max="12547" width="8.42578125" style="88" bestFit="1" customWidth="1"/>
    <col min="12548" max="12548" width="12.140625" style="88" bestFit="1" customWidth="1"/>
    <col min="12549" max="12550" width="6.85546875" style="88" bestFit="1" customWidth="1"/>
    <col min="12551" max="12551" width="2" style="88" customWidth="1"/>
    <col min="12552" max="12552" width="10.42578125" style="88" customWidth="1"/>
    <col min="12553" max="12553" width="9.5703125" style="88" bestFit="1" customWidth="1"/>
    <col min="12554" max="12557" width="9.42578125" style="88" customWidth="1"/>
    <col min="12558" max="12563" width="9.85546875" style="88" customWidth="1"/>
    <col min="12564" max="12801" width="9.140625" style="88"/>
    <col min="12802" max="12802" width="64.85546875" style="88" customWidth="1"/>
    <col min="12803" max="12803" width="8.42578125" style="88" bestFit="1" customWidth="1"/>
    <col min="12804" max="12804" width="12.140625" style="88" bestFit="1" customWidth="1"/>
    <col min="12805" max="12806" width="6.85546875" style="88" bestFit="1" customWidth="1"/>
    <col min="12807" max="12807" width="2" style="88" customWidth="1"/>
    <col min="12808" max="12808" width="10.42578125" style="88" customWidth="1"/>
    <col min="12809" max="12809" width="9.5703125" style="88" bestFit="1" customWidth="1"/>
    <col min="12810" max="12813" width="9.42578125" style="88" customWidth="1"/>
    <col min="12814" max="12819" width="9.85546875" style="88" customWidth="1"/>
    <col min="12820" max="13057" width="9.140625" style="88"/>
    <col min="13058" max="13058" width="64.85546875" style="88" customWidth="1"/>
    <col min="13059" max="13059" width="8.42578125" style="88" bestFit="1" customWidth="1"/>
    <col min="13060" max="13060" width="12.140625" style="88" bestFit="1" customWidth="1"/>
    <col min="13061" max="13062" width="6.85546875" style="88" bestFit="1" customWidth="1"/>
    <col min="13063" max="13063" width="2" style="88" customWidth="1"/>
    <col min="13064" max="13064" width="10.42578125" style="88" customWidth="1"/>
    <col min="13065" max="13065" width="9.5703125" style="88" bestFit="1" customWidth="1"/>
    <col min="13066" max="13069" width="9.42578125" style="88" customWidth="1"/>
    <col min="13070" max="13075" width="9.85546875" style="88" customWidth="1"/>
    <col min="13076" max="13313" width="9.140625" style="88"/>
    <col min="13314" max="13314" width="64.85546875" style="88" customWidth="1"/>
    <col min="13315" max="13315" width="8.42578125" style="88" bestFit="1" customWidth="1"/>
    <col min="13316" max="13316" width="12.140625" style="88" bestFit="1" customWidth="1"/>
    <col min="13317" max="13318" width="6.85546875" style="88" bestFit="1" customWidth="1"/>
    <col min="13319" max="13319" width="2" style="88" customWidth="1"/>
    <col min="13320" max="13320" width="10.42578125" style="88" customWidth="1"/>
    <col min="13321" max="13321" width="9.5703125" style="88" bestFit="1" customWidth="1"/>
    <col min="13322" max="13325" width="9.42578125" style="88" customWidth="1"/>
    <col min="13326" max="13331" width="9.85546875" style="88" customWidth="1"/>
    <col min="13332" max="13569" width="9.140625" style="88"/>
    <col min="13570" max="13570" width="64.85546875" style="88" customWidth="1"/>
    <col min="13571" max="13571" width="8.42578125" style="88" bestFit="1" customWidth="1"/>
    <col min="13572" max="13572" width="12.140625" style="88" bestFit="1" customWidth="1"/>
    <col min="13573" max="13574" width="6.85546875" style="88" bestFit="1" customWidth="1"/>
    <col min="13575" max="13575" width="2" style="88" customWidth="1"/>
    <col min="13576" max="13576" width="10.42578125" style="88" customWidth="1"/>
    <col min="13577" max="13577" width="9.5703125" style="88" bestFit="1" customWidth="1"/>
    <col min="13578" max="13581" width="9.42578125" style="88" customWidth="1"/>
    <col min="13582" max="13587" width="9.85546875" style="88" customWidth="1"/>
    <col min="13588" max="13825" width="9.140625" style="88"/>
    <col min="13826" max="13826" width="64.85546875" style="88" customWidth="1"/>
    <col min="13827" max="13827" width="8.42578125" style="88" bestFit="1" customWidth="1"/>
    <col min="13828" max="13828" width="12.140625" style="88" bestFit="1" customWidth="1"/>
    <col min="13829" max="13830" width="6.85546875" style="88" bestFit="1" customWidth="1"/>
    <col min="13831" max="13831" width="2" style="88" customWidth="1"/>
    <col min="13832" max="13832" width="10.42578125" style="88" customWidth="1"/>
    <col min="13833" max="13833" width="9.5703125" style="88" bestFit="1" customWidth="1"/>
    <col min="13834" max="13837" width="9.42578125" style="88" customWidth="1"/>
    <col min="13838" max="13843" width="9.85546875" style="88" customWidth="1"/>
    <col min="13844" max="14081" width="9.140625" style="88"/>
    <col min="14082" max="14082" width="64.85546875" style="88" customWidth="1"/>
    <col min="14083" max="14083" width="8.42578125" style="88" bestFit="1" customWidth="1"/>
    <col min="14084" max="14084" width="12.140625" style="88" bestFit="1" customWidth="1"/>
    <col min="14085" max="14086" width="6.85546875" style="88" bestFit="1" customWidth="1"/>
    <col min="14087" max="14087" width="2" style="88" customWidth="1"/>
    <col min="14088" max="14088" width="10.42578125" style="88" customWidth="1"/>
    <col min="14089" max="14089" width="9.5703125" style="88" bestFit="1" customWidth="1"/>
    <col min="14090" max="14093" width="9.42578125" style="88" customWidth="1"/>
    <col min="14094" max="14099" width="9.85546875" style="88" customWidth="1"/>
    <col min="14100" max="14337" width="9.140625" style="88"/>
    <col min="14338" max="14338" width="64.85546875" style="88" customWidth="1"/>
    <col min="14339" max="14339" width="8.42578125" style="88" bestFit="1" customWidth="1"/>
    <col min="14340" max="14340" width="12.140625" style="88" bestFit="1" customWidth="1"/>
    <col min="14341" max="14342" width="6.85546875" style="88" bestFit="1" customWidth="1"/>
    <col min="14343" max="14343" width="2" style="88" customWidth="1"/>
    <col min="14344" max="14344" width="10.42578125" style="88" customWidth="1"/>
    <col min="14345" max="14345" width="9.5703125" style="88" bestFit="1" customWidth="1"/>
    <col min="14346" max="14349" width="9.42578125" style="88" customWidth="1"/>
    <col min="14350" max="14355" width="9.85546875" style="88" customWidth="1"/>
    <col min="14356" max="14593" width="9.140625" style="88"/>
    <col min="14594" max="14594" width="64.85546875" style="88" customWidth="1"/>
    <col min="14595" max="14595" width="8.42578125" style="88" bestFit="1" customWidth="1"/>
    <col min="14596" max="14596" width="12.140625" style="88" bestFit="1" customWidth="1"/>
    <col min="14597" max="14598" width="6.85546875" style="88" bestFit="1" customWidth="1"/>
    <col min="14599" max="14599" width="2" style="88" customWidth="1"/>
    <col min="14600" max="14600" width="10.42578125" style="88" customWidth="1"/>
    <col min="14601" max="14601" width="9.5703125" style="88" bestFit="1" customWidth="1"/>
    <col min="14602" max="14605" width="9.42578125" style="88" customWidth="1"/>
    <col min="14606" max="14611" width="9.85546875" style="88" customWidth="1"/>
    <col min="14612" max="14849" width="9.140625" style="88"/>
    <col min="14850" max="14850" width="64.85546875" style="88" customWidth="1"/>
    <col min="14851" max="14851" width="8.42578125" style="88" bestFit="1" customWidth="1"/>
    <col min="14852" max="14852" width="12.140625" style="88" bestFit="1" customWidth="1"/>
    <col min="14853" max="14854" width="6.85546875" style="88" bestFit="1" customWidth="1"/>
    <col min="14855" max="14855" width="2" style="88" customWidth="1"/>
    <col min="14856" max="14856" width="10.42578125" style="88" customWidth="1"/>
    <col min="14857" max="14857" width="9.5703125" style="88" bestFit="1" customWidth="1"/>
    <col min="14858" max="14861" width="9.42578125" style="88" customWidth="1"/>
    <col min="14862" max="14867" width="9.85546875" style="88" customWidth="1"/>
    <col min="14868" max="15105" width="9.140625" style="88"/>
    <col min="15106" max="15106" width="64.85546875" style="88" customWidth="1"/>
    <col min="15107" max="15107" width="8.42578125" style="88" bestFit="1" customWidth="1"/>
    <col min="15108" max="15108" width="12.140625" style="88" bestFit="1" customWidth="1"/>
    <col min="15109" max="15110" width="6.85546875" style="88" bestFit="1" customWidth="1"/>
    <col min="15111" max="15111" width="2" style="88" customWidth="1"/>
    <col min="15112" max="15112" width="10.42578125" style="88" customWidth="1"/>
    <col min="15113" max="15113" width="9.5703125" style="88" bestFit="1" customWidth="1"/>
    <col min="15114" max="15117" width="9.42578125" style="88" customWidth="1"/>
    <col min="15118" max="15123" width="9.85546875" style="88" customWidth="1"/>
    <col min="15124" max="15361" width="9.140625" style="88"/>
    <col min="15362" max="15362" width="64.85546875" style="88" customWidth="1"/>
    <col min="15363" max="15363" width="8.42578125" style="88" bestFit="1" customWidth="1"/>
    <col min="15364" max="15364" width="12.140625" style="88" bestFit="1" customWidth="1"/>
    <col min="15365" max="15366" width="6.85546875" style="88" bestFit="1" customWidth="1"/>
    <col min="15367" max="15367" width="2" style="88" customWidth="1"/>
    <col min="15368" max="15368" width="10.42578125" style="88" customWidth="1"/>
    <col min="15369" max="15369" width="9.5703125" style="88" bestFit="1" customWidth="1"/>
    <col min="15370" max="15373" width="9.42578125" style="88" customWidth="1"/>
    <col min="15374" max="15379" width="9.85546875" style="88" customWidth="1"/>
    <col min="15380" max="15617" width="9.140625" style="88"/>
    <col min="15618" max="15618" width="64.85546875" style="88" customWidth="1"/>
    <col min="15619" max="15619" width="8.42578125" style="88" bestFit="1" customWidth="1"/>
    <col min="15620" max="15620" width="12.140625" style="88" bestFit="1" customWidth="1"/>
    <col min="15621" max="15622" width="6.85546875" style="88" bestFit="1" customWidth="1"/>
    <col min="15623" max="15623" width="2" style="88" customWidth="1"/>
    <col min="15624" max="15624" width="10.42578125" style="88" customWidth="1"/>
    <col min="15625" max="15625" width="9.5703125" style="88" bestFit="1" customWidth="1"/>
    <col min="15626" max="15629" width="9.42578125" style="88" customWidth="1"/>
    <col min="15630" max="15635" width="9.85546875" style="88" customWidth="1"/>
    <col min="15636" max="15873" width="9.140625" style="88"/>
    <col min="15874" max="15874" width="64.85546875" style="88" customWidth="1"/>
    <col min="15875" max="15875" width="8.42578125" style="88" bestFit="1" customWidth="1"/>
    <col min="15876" max="15876" width="12.140625" style="88" bestFit="1" customWidth="1"/>
    <col min="15877" max="15878" width="6.85546875" style="88" bestFit="1" customWidth="1"/>
    <col min="15879" max="15879" width="2" style="88" customWidth="1"/>
    <col min="15880" max="15880" width="10.42578125" style="88" customWidth="1"/>
    <col min="15881" max="15881" width="9.5703125" style="88" bestFit="1" customWidth="1"/>
    <col min="15882" max="15885" width="9.42578125" style="88" customWidth="1"/>
    <col min="15886" max="15891" width="9.85546875" style="88" customWidth="1"/>
    <col min="15892" max="16129" width="9.140625" style="88"/>
    <col min="16130" max="16130" width="64.85546875" style="88" customWidth="1"/>
    <col min="16131" max="16131" width="8.42578125" style="88" bestFit="1" customWidth="1"/>
    <col min="16132" max="16132" width="12.140625" style="88" bestFit="1" customWidth="1"/>
    <col min="16133" max="16134" width="6.85546875" style="88" bestFit="1" customWidth="1"/>
    <col min="16135" max="16135" width="2" style="88" customWidth="1"/>
    <col min="16136" max="16136" width="10.42578125" style="88" customWidth="1"/>
    <col min="16137" max="16137" width="9.5703125" style="88" bestFit="1" customWidth="1"/>
    <col min="16138" max="16141" width="9.42578125" style="88" customWidth="1"/>
    <col min="16142" max="16147" width="9.85546875" style="88" customWidth="1"/>
    <col min="16148" max="16384" width="9.140625" style="88"/>
  </cols>
  <sheetData>
    <row r="1" spans="1:19" ht="15.75">
      <c r="A1" s="1323" t="s">
        <v>236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104"/>
      <c r="C2" s="104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08"/>
      <c r="C3" s="109" t="s">
        <v>87</v>
      </c>
      <c r="D3" s="172"/>
      <c r="E3" s="172"/>
      <c r="F3" s="173"/>
      <c r="G3" s="112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174" t="s">
        <v>88</v>
      </c>
      <c r="B4" s="114" t="s">
        <v>89</v>
      </c>
      <c r="C4" s="11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120" t="s">
        <v>94</v>
      </c>
      <c r="C5" s="121" t="s">
        <v>95</v>
      </c>
      <c r="D5" s="122" t="s">
        <v>96</v>
      </c>
      <c r="E5" s="122" t="s">
        <v>111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27" t="s">
        <v>99</v>
      </c>
      <c r="C6" s="128"/>
      <c r="D6" s="180"/>
      <c r="E6" s="180"/>
      <c r="F6" s="181"/>
      <c r="G6" s="130"/>
      <c r="H6" s="182"/>
      <c r="I6" s="182"/>
      <c r="J6" s="182"/>
      <c r="K6" s="182"/>
      <c r="L6" s="182"/>
      <c r="M6" s="182"/>
      <c r="N6" s="92"/>
      <c r="O6" s="92"/>
      <c r="P6" s="92"/>
      <c r="Q6" s="92"/>
      <c r="R6" s="92"/>
      <c r="S6" s="92"/>
    </row>
    <row r="7" spans="1:19">
      <c r="A7" s="92"/>
      <c r="B7" s="132"/>
      <c r="C7" s="128"/>
      <c r="D7" s="183"/>
      <c r="E7" s="183"/>
      <c r="F7" s="179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83" t="s">
        <v>237</v>
      </c>
      <c r="C8" s="557">
        <v>0.04</v>
      </c>
      <c r="D8" s="132" t="str">
        <f>Inputs!$D$82</f>
        <v>Support staff</v>
      </c>
      <c r="E8" s="183">
        <v>1</v>
      </c>
      <c r="F8" s="179">
        <f>E8*C8</f>
        <v>0.04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9" si="0">H8*$F8</f>
        <v>2.7376406945183893</v>
      </c>
      <c r="O8" s="137">
        <f t="shared" si="0"/>
        <v>2.7916475827625216</v>
      </c>
      <c r="P8" s="137">
        <f t="shared" si="0"/>
        <v>2.8408890036740861</v>
      </c>
      <c r="Q8" s="137">
        <f t="shared" si="0"/>
        <v>2.8909989860575083</v>
      </c>
      <c r="R8" s="137">
        <f t="shared" si="0"/>
        <v>2.9419928503283321</v>
      </c>
      <c r="S8" s="137">
        <f t="shared" si="0"/>
        <v>2.9938861871364386</v>
      </c>
    </row>
    <row r="9" spans="1:19">
      <c r="A9" s="184"/>
      <c r="B9" s="183" t="s">
        <v>238</v>
      </c>
      <c r="C9" s="557">
        <v>0.04</v>
      </c>
      <c r="D9" s="132" t="str">
        <f>Inputs!$D$82</f>
        <v>Support staff</v>
      </c>
      <c r="E9" s="183">
        <v>1</v>
      </c>
      <c r="F9" s="179">
        <f>E9*C9</f>
        <v>0.04</v>
      </c>
      <c r="G9" s="133"/>
      <c r="H9" s="137">
        <f>Inputs!L$82</f>
        <v>68.441017362959727</v>
      </c>
      <c r="I9" s="137">
        <f>Inputs!M$82</f>
        <v>69.791189569063036</v>
      </c>
      <c r="J9" s="137">
        <f>Inputs!N$82</f>
        <v>71.02222509185215</v>
      </c>
      <c r="K9" s="137">
        <f>Inputs!O$82</f>
        <v>72.274974651437702</v>
      </c>
      <c r="L9" s="137">
        <f>Inputs!P$82</f>
        <v>73.549821258208297</v>
      </c>
      <c r="M9" s="137">
        <f>Inputs!Q$82</f>
        <v>74.847154678410959</v>
      </c>
      <c r="N9" s="137">
        <f t="shared" si="0"/>
        <v>2.7376406945183893</v>
      </c>
      <c r="O9" s="137">
        <f t="shared" si="0"/>
        <v>2.7916475827625216</v>
      </c>
      <c r="P9" s="137">
        <f t="shared" si="0"/>
        <v>2.8408890036740861</v>
      </c>
      <c r="Q9" s="137">
        <f t="shared" si="0"/>
        <v>2.8909989860575083</v>
      </c>
      <c r="R9" s="137">
        <f t="shared" si="0"/>
        <v>2.9419928503283321</v>
      </c>
      <c r="S9" s="137">
        <f t="shared" si="0"/>
        <v>2.9938861871364386</v>
      </c>
    </row>
    <row r="10" spans="1:19">
      <c r="A10" s="184"/>
      <c r="B10" s="132"/>
      <c r="C10" s="557"/>
      <c r="D10" s="183"/>
      <c r="E10" s="183"/>
      <c r="F10" s="179"/>
      <c r="G10" s="133"/>
      <c r="H10" s="134"/>
      <c r="I10" s="134"/>
      <c r="J10" s="134"/>
      <c r="K10" s="134"/>
      <c r="L10" s="134"/>
      <c r="M10" s="134"/>
      <c r="N10" s="137"/>
      <c r="O10" s="137"/>
      <c r="P10" s="137"/>
      <c r="Q10" s="137"/>
      <c r="R10" s="137"/>
      <c r="S10" s="137"/>
    </row>
    <row r="11" spans="1:19">
      <c r="A11" s="184">
        <v>1.2</v>
      </c>
      <c r="B11" s="183" t="s">
        <v>239</v>
      </c>
      <c r="C11" s="557">
        <v>6.6666666666666666E-2</v>
      </c>
      <c r="D11" s="132" t="str">
        <f>Inputs!$D$82</f>
        <v>Support staff</v>
      </c>
      <c r="E11" s="183">
        <v>1</v>
      </c>
      <c r="F11" s="179">
        <f>E11*C11</f>
        <v>6.6666666666666666E-2</v>
      </c>
      <c r="G11" s="133"/>
      <c r="H11" s="137">
        <f>Inputs!L$82</f>
        <v>68.441017362959727</v>
      </c>
      <c r="I11" s="137">
        <f>Inputs!M$82</f>
        <v>69.791189569063036</v>
      </c>
      <c r="J11" s="137">
        <f>Inputs!N$82</f>
        <v>71.02222509185215</v>
      </c>
      <c r="K11" s="137">
        <f>Inputs!O$82</f>
        <v>72.274974651437702</v>
      </c>
      <c r="L11" s="137">
        <f>Inputs!P$82</f>
        <v>73.549821258208297</v>
      </c>
      <c r="M11" s="137">
        <f>Inputs!Q$82</f>
        <v>74.847154678410959</v>
      </c>
      <c r="N11" s="137">
        <f t="shared" ref="N11:S11" si="1">H11*$F11</f>
        <v>4.5627344908639813</v>
      </c>
      <c r="O11" s="137">
        <f t="shared" si="1"/>
        <v>4.6527459712708694</v>
      </c>
      <c r="P11" s="137">
        <f t="shared" si="1"/>
        <v>4.7348150061234762</v>
      </c>
      <c r="Q11" s="137">
        <f t="shared" si="1"/>
        <v>4.8183316434291799</v>
      </c>
      <c r="R11" s="137">
        <f t="shared" si="1"/>
        <v>4.9033214172138866</v>
      </c>
      <c r="S11" s="137">
        <f t="shared" si="1"/>
        <v>4.9898103118940638</v>
      </c>
    </row>
    <row r="12" spans="1:19">
      <c r="A12" s="184"/>
      <c r="B12" s="183" t="s">
        <v>240</v>
      </c>
      <c r="C12" s="557"/>
      <c r="D12" s="183"/>
      <c r="E12" s="183"/>
      <c r="F12" s="179"/>
      <c r="G12" s="133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</row>
    <row r="13" spans="1:19">
      <c r="A13" s="184">
        <v>1.3</v>
      </c>
      <c r="B13" s="183" t="s">
        <v>241</v>
      </c>
      <c r="C13" s="557">
        <v>0.04</v>
      </c>
      <c r="D13" s="132" t="str">
        <f>Inputs!$D$82</f>
        <v>Support staff</v>
      </c>
      <c r="E13" s="183">
        <v>1</v>
      </c>
      <c r="F13" s="179">
        <f>E13*C13</f>
        <v>0.04</v>
      </c>
      <c r="G13" s="133"/>
      <c r="H13" s="137">
        <f>Inputs!L$82</f>
        <v>68.441017362959727</v>
      </c>
      <c r="I13" s="137">
        <f>Inputs!M$82</f>
        <v>69.791189569063036</v>
      </c>
      <c r="J13" s="137">
        <f>Inputs!N$82</f>
        <v>71.02222509185215</v>
      </c>
      <c r="K13" s="137">
        <f>Inputs!O$82</f>
        <v>72.274974651437702</v>
      </c>
      <c r="L13" s="137">
        <f>Inputs!P$82</f>
        <v>73.549821258208297</v>
      </c>
      <c r="M13" s="137">
        <f>Inputs!Q$82</f>
        <v>74.847154678410959</v>
      </c>
      <c r="N13" s="137">
        <f t="shared" ref="N13:S13" si="2">H13*$F13</f>
        <v>2.7376406945183893</v>
      </c>
      <c r="O13" s="137">
        <f t="shared" si="2"/>
        <v>2.7916475827625216</v>
      </c>
      <c r="P13" s="137">
        <f t="shared" si="2"/>
        <v>2.8408890036740861</v>
      </c>
      <c r="Q13" s="137">
        <f t="shared" si="2"/>
        <v>2.8909989860575083</v>
      </c>
      <c r="R13" s="137">
        <f t="shared" si="2"/>
        <v>2.9419928503283321</v>
      </c>
      <c r="S13" s="137">
        <f t="shared" si="2"/>
        <v>2.9938861871364386</v>
      </c>
    </row>
    <row r="14" spans="1:19">
      <c r="A14" s="184"/>
      <c r="B14" s="183"/>
      <c r="C14" s="557"/>
      <c r="D14" s="183"/>
      <c r="E14" s="183"/>
      <c r="F14" s="179"/>
      <c r="G14" s="133"/>
      <c r="H14" s="134"/>
      <c r="I14" s="134"/>
      <c r="J14" s="134"/>
      <c r="K14" s="134"/>
      <c r="L14" s="134"/>
      <c r="M14" s="134"/>
      <c r="N14" s="137"/>
      <c r="O14" s="137"/>
      <c r="P14" s="137"/>
      <c r="Q14" s="137"/>
      <c r="R14" s="137"/>
      <c r="S14" s="137"/>
    </row>
    <row r="15" spans="1:19">
      <c r="A15" s="184">
        <v>1.4</v>
      </c>
      <c r="B15" s="183" t="s">
        <v>242</v>
      </c>
      <c r="C15" s="557">
        <v>0.04</v>
      </c>
      <c r="D15" s="132" t="str">
        <f>Inputs!$D$82</f>
        <v>Support staff</v>
      </c>
      <c r="E15" s="183">
        <v>1</v>
      </c>
      <c r="F15" s="179">
        <f>E15*C15</f>
        <v>0.04</v>
      </c>
      <c r="G15" s="133"/>
      <c r="H15" s="137">
        <f>Inputs!L$82</f>
        <v>68.441017362959727</v>
      </c>
      <c r="I15" s="137">
        <f>Inputs!M$82</f>
        <v>69.791189569063036</v>
      </c>
      <c r="J15" s="137">
        <f>Inputs!N$82</f>
        <v>71.02222509185215</v>
      </c>
      <c r="K15" s="137">
        <f>Inputs!O$82</f>
        <v>72.274974651437702</v>
      </c>
      <c r="L15" s="137">
        <f>Inputs!P$82</f>
        <v>73.549821258208297</v>
      </c>
      <c r="M15" s="137">
        <f>Inputs!Q$82</f>
        <v>74.847154678410959</v>
      </c>
      <c r="N15" s="137">
        <f t="shared" ref="N15:S15" si="3">H15*$F15</f>
        <v>2.7376406945183893</v>
      </c>
      <c r="O15" s="137">
        <f t="shared" si="3"/>
        <v>2.7916475827625216</v>
      </c>
      <c r="P15" s="137">
        <f t="shared" si="3"/>
        <v>2.8408890036740861</v>
      </c>
      <c r="Q15" s="137">
        <f t="shared" si="3"/>
        <v>2.8909989860575083</v>
      </c>
      <c r="R15" s="137">
        <f t="shared" si="3"/>
        <v>2.9419928503283321</v>
      </c>
      <c r="S15" s="137">
        <f t="shared" si="3"/>
        <v>2.9938861871364386</v>
      </c>
    </row>
    <row r="16" spans="1:19">
      <c r="A16" s="184"/>
      <c r="B16" s="132"/>
      <c r="C16" s="128"/>
      <c r="D16" s="183"/>
      <c r="E16" s="183"/>
      <c r="F16" s="179"/>
      <c r="G16" s="133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</row>
    <row r="17" spans="1:19">
      <c r="A17" s="94"/>
      <c r="B17" s="139" t="s">
        <v>44</v>
      </c>
      <c r="C17" s="186">
        <f>SUM(C6:C16)</f>
        <v>0.22666666666666668</v>
      </c>
      <c r="D17" s="240"/>
      <c r="E17" s="240"/>
      <c r="F17" s="186">
        <f>SUM(F6:F16)</f>
        <v>0.22666666666666668</v>
      </c>
      <c r="G17" s="142"/>
      <c r="H17" s="98"/>
      <c r="I17" s="240"/>
      <c r="J17" s="240"/>
      <c r="K17" s="240"/>
      <c r="L17" s="240"/>
      <c r="M17" s="240"/>
      <c r="N17" s="244">
        <f t="shared" ref="N17:S17" si="4">SUM(N8:N16)</f>
        <v>15.513297268937539</v>
      </c>
      <c r="O17" s="244">
        <f t="shared" si="4"/>
        <v>15.819336302320956</v>
      </c>
      <c r="P17" s="244">
        <f t="shared" si="4"/>
        <v>16.098371020819819</v>
      </c>
      <c r="Q17" s="244">
        <f t="shared" si="4"/>
        <v>16.382327587659212</v>
      </c>
      <c r="R17" s="244">
        <f t="shared" si="4"/>
        <v>16.671292818527217</v>
      </c>
      <c r="S17" s="244">
        <f t="shared" si="4"/>
        <v>16.965355060439819</v>
      </c>
    </row>
    <row r="18" spans="1:19">
      <c r="A18" s="92"/>
      <c r="B18" s="145" t="s">
        <v>103</v>
      </c>
      <c r="C18" s="128"/>
      <c r="D18" s="91"/>
      <c r="E18" s="183"/>
      <c r="F18" s="179"/>
      <c r="G18" s="133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</row>
    <row r="19" spans="1:19">
      <c r="A19" s="92"/>
      <c r="B19" s="132"/>
      <c r="C19" s="128"/>
      <c r="D19" s="92"/>
      <c r="E19" s="183"/>
      <c r="F19" s="179"/>
      <c r="G19" s="148"/>
      <c r="H19" s="151"/>
      <c r="I19" s="151"/>
      <c r="J19" s="151"/>
      <c r="K19" s="151"/>
      <c r="L19" s="151"/>
      <c r="M19" s="151"/>
      <c r="N19" s="150"/>
      <c r="O19" s="150"/>
      <c r="P19" s="150"/>
      <c r="Q19" s="150"/>
      <c r="R19" s="150"/>
      <c r="S19" s="150"/>
    </row>
    <row r="20" spans="1:19">
      <c r="A20" s="184">
        <v>2.1</v>
      </c>
      <c r="B20" s="132" t="s">
        <v>120</v>
      </c>
      <c r="C20" s="557">
        <v>0.66666666666666663</v>
      </c>
      <c r="D20" s="189" t="str">
        <f>Inputs!$D$80</f>
        <v>Skilled Electrical Worker BH</v>
      </c>
      <c r="E20" s="183">
        <v>2</v>
      </c>
      <c r="F20" s="179">
        <f>E20*C20</f>
        <v>1.3333333333333333</v>
      </c>
      <c r="G20" s="148"/>
      <c r="H20" s="137">
        <f>Inputs!L$80</f>
        <v>122.54295007007411</v>
      </c>
      <c r="I20" s="137">
        <f>Inputs!M$80</f>
        <v>124.96041976315415</v>
      </c>
      <c r="J20" s="137">
        <f>Inputs!N$80</f>
        <v>127.16457642850023</v>
      </c>
      <c r="K20" s="137">
        <f>Inputs!O$80</f>
        <v>129.40761185733479</v>
      </c>
      <c r="L20" s="137">
        <f>Inputs!P$80</f>
        <v>131.69021182588875</v>
      </c>
      <c r="M20" s="137">
        <f>Inputs!Q$80</f>
        <v>134.01307420668928</v>
      </c>
      <c r="N20" s="137">
        <f t="shared" ref="N20:S20" si="5">H20*$F20</f>
        <v>163.39060009343214</v>
      </c>
      <c r="O20" s="137">
        <f t="shared" si="5"/>
        <v>166.61389301753886</v>
      </c>
      <c r="P20" s="137">
        <f t="shared" si="5"/>
        <v>169.55276857133362</v>
      </c>
      <c r="Q20" s="137">
        <f t="shared" si="5"/>
        <v>172.54348247644637</v>
      </c>
      <c r="R20" s="137">
        <f t="shared" si="5"/>
        <v>175.58694910118498</v>
      </c>
      <c r="S20" s="137">
        <f t="shared" si="5"/>
        <v>178.68409894225238</v>
      </c>
    </row>
    <row r="21" spans="1:19">
      <c r="A21" s="184"/>
      <c r="B21" s="132"/>
      <c r="C21" s="128"/>
      <c r="D21" s="94"/>
      <c r="E21" s="183"/>
      <c r="F21" s="179"/>
      <c r="G21" s="148"/>
      <c r="H21" s="151"/>
      <c r="I21" s="151"/>
      <c r="J21" s="151"/>
      <c r="K21" s="151"/>
      <c r="L21" s="151"/>
      <c r="M21" s="151"/>
      <c r="N21" s="99"/>
      <c r="O21" s="99"/>
      <c r="P21" s="99"/>
      <c r="Q21" s="99"/>
      <c r="R21" s="99"/>
      <c r="S21" s="99"/>
    </row>
    <row r="22" spans="1:19">
      <c r="A22" s="190"/>
      <c r="B22" s="139" t="s">
        <v>44</v>
      </c>
      <c r="C22" s="186">
        <f>SUM(C18:C21)</f>
        <v>0.66666666666666663</v>
      </c>
      <c r="D22" s="240"/>
      <c r="E22" s="240"/>
      <c r="F22" s="186">
        <f>SUM(F18:F21)</f>
        <v>1.3333333333333333</v>
      </c>
      <c r="G22" s="142"/>
      <c r="H22" s="144"/>
      <c r="I22" s="144"/>
      <c r="J22" s="144"/>
      <c r="K22" s="144"/>
      <c r="L22" s="144"/>
      <c r="M22" s="144"/>
      <c r="N22" s="144">
        <f t="shared" ref="N22:S22" si="6">SUM(N20:N21)</f>
        <v>163.39060009343214</v>
      </c>
      <c r="O22" s="144">
        <f t="shared" si="6"/>
        <v>166.61389301753886</v>
      </c>
      <c r="P22" s="144">
        <f t="shared" si="6"/>
        <v>169.55276857133362</v>
      </c>
      <c r="Q22" s="144">
        <f t="shared" si="6"/>
        <v>172.54348247644637</v>
      </c>
      <c r="R22" s="144">
        <f t="shared" si="6"/>
        <v>175.58694910118498</v>
      </c>
      <c r="S22" s="144">
        <f t="shared" si="6"/>
        <v>178.68409894225238</v>
      </c>
    </row>
    <row r="23" spans="1:19">
      <c r="A23" s="184"/>
      <c r="B23" s="127" t="s">
        <v>104</v>
      </c>
      <c r="C23" s="128"/>
      <c r="D23" s="183"/>
      <c r="E23" s="183"/>
      <c r="F23" s="179"/>
      <c r="G23" s="148"/>
      <c r="H23" s="151"/>
      <c r="I23" s="151"/>
      <c r="J23" s="151"/>
      <c r="K23" s="151"/>
      <c r="L23" s="151"/>
      <c r="M23" s="151"/>
      <c r="N23" s="99"/>
      <c r="O23" s="99"/>
      <c r="P23" s="99"/>
      <c r="Q23" s="99"/>
      <c r="R23" s="99"/>
      <c r="S23" s="99"/>
    </row>
    <row r="24" spans="1:19">
      <c r="A24" s="92"/>
      <c r="B24" s="132"/>
      <c r="C24" s="128"/>
      <c r="D24" s="183"/>
      <c r="E24" s="183"/>
      <c r="F24" s="179"/>
      <c r="G24" s="148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</row>
    <row r="25" spans="1:19">
      <c r="A25" s="184">
        <v>3.1</v>
      </c>
      <c r="B25" s="183" t="s">
        <v>148</v>
      </c>
      <c r="C25" s="557">
        <v>0.03</v>
      </c>
      <c r="D25" s="189" t="str">
        <f>Inputs!$D$80</f>
        <v>Skilled Electrical Worker BH</v>
      </c>
      <c r="E25" s="183">
        <v>2</v>
      </c>
      <c r="F25" s="179">
        <f>E25*C25</f>
        <v>0.06</v>
      </c>
      <c r="G25" s="148"/>
      <c r="H25" s="137">
        <f>Inputs!L$80</f>
        <v>122.54295007007411</v>
      </c>
      <c r="I25" s="137">
        <f>Inputs!M$80</f>
        <v>124.96041976315415</v>
      </c>
      <c r="J25" s="137">
        <f>Inputs!N$80</f>
        <v>127.16457642850023</v>
      </c>
      <c r="K25" s="137">
        <f>Inputs!O$80</f>
        <v>129.40761185733479</v>
      </c>
      <c r="L25" s="137">
        <f>Inputs!P$80</f>
        <v>131.69021182588875</v>
      </c>
      <c r="M25" s="137">
        <f>Inputs!Q$80</f>
        <v>134.01307420668928</v>
      </c>
      <c r="N25" s="137">
        <f t="shared" ref="N25:S25" si="7">H25*$F25</f>
        <v>7.3525770042044467</v>
      </c>
      <c r="O25" s="137">
        <f t="shared" si="7"/>
        <v>7.4976251857892491</v>
      </c>
      <c r="P25" s="137">
        <f t="shared" si="7"/>
        <v>7.629874585710013</v>
      </c>
      <c r="Q25" s="137">
        <f t="shared" si="7"/>
        <v>7.7644567114400864</v>
      </c>
      <c r="R25" s="137">
        <f t="shared" si="7"/>
        <v>7.9014127095533251</v>
      </c>
      <c r="S25" s="137">
        <f t="shared" si="7"/>
        <v>8.0407844524013559</v>
      </c>
    </row>
    <row r="26" spans="1:19">
      <c r="A26" s="92"/>
      <c r="B26" s="132"/>
      <c r="C26" s="557"/>
      <c r="D26" s="183"/>
      <c r="E26" s="183"/>
      <c r="F26" s="179"/>
      <c r="G26" s="148"/>
      <c r="H26" s="151"/>
      <c r="I26" s="151"/>
      <c r="J26" s="151"/>
      <c r="K26" s="151"/>
      <c r="L26" s="151"/>
      <c r="M26" s="151"/>
      <c r="N26" s="99"/>
      <c r="O26" s="99"/>
      <c r="P26" s="99"/>
      <c r="Q26" s="99"/>
      <c r="R26" s="99"/>
      <c r="S26" s="99"/>
    </row>
    <row r="27" spans="1:19">
      <c r="A27" s="184">
        <v>3.2</v>
      </c>
      <c r="B27" s="183" t="s">
        <v>149</v>
      </c>
      <c r="C27" s="557">
        <v>0.20571428571428571</v>
      </c>
      <c r="D27" s="189" t="str">
        <f>Inputs!$D$80</f>
        <v>Skilled Electrical Worker BH</v>
      </c>
      <c r="E27" s="183">
        <v>2</v>
      </c>
      <c r="F27" s="179">
        <f>E27*C27</f>
        <v>0.41142857142857142</v>
      </c>
      <c r="G27" s="148"/>
      <c r="H27" s="137">
        <f>Inputs!L$80</f>
        <v>122.54295007007411</v>
      </c>
      <c r="I27" s="137">
        <f>Inputs!M$80</f>
        <v>124.96041976315415</v>
      </c>
      <c r="J27" s="137">
        <f>Inputs!N$80</f>
        <v>127.16457642850023</v>
      </c>
      <c r="K27" s="137">
        <f>Inputs!O$80</f>
        <v>129.40761185733479</v>
      </c>
      <c r="L27" s="137">
        <f>Inputs!P$80</f>
        <v>131.69021182588875</v>
      </c>
      <c r="M27" s="137">
        <f>Inputs!Q$80</f>
        <v>134.01307420668928</v>
      </c>
      <c r="N27" s="137">
        <f t="shared" ref="N27:S27" si="8">H27*$F27</f>
        <v>50.417670885973351</v>
      </c>
      <c r="O27" s="137">
        <f t="shared" si="8"/>
        <v>51.412286988269138</v>
      </c>
      <c r="P27" s="137">
        <f t="shared" si="8"/>
        <v>52.319140016297233</v>
      </c>
      <c r="Q27" s="137">
        <f t="shared" si="8"/>
        <v>53.241988878446314</v>
      </c>
      <c r="R27" s="137">
        <f t="shared" si="8"/>
        <v>54.18111572265137</v>
      </c>
      <c r="S27" s="137">
        <f t="shared" si="8"/>
        <v>55.136807673609304</v>
      </c>
    </row>
    <row r="28" spans="1:19">
      <c r="A28" s="92"/>
      <c r="B28" s="132"/>
      <c r="C28" s="557"/>
      <c r="D28" s="183"/>
      <c r="E28" s="183"/>
      <c r="F28" s="179"/>
      <c r="G28" s="105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</row>
    <row r="29" spans="1:19">
      <c r="A29" s="184">
        <v>3.3</v>
      </c>
      <c r="B29" s="183" t="s">
        <v>150</v>
      </c>
      <c r="C29" s="557">
        <v>2.5714285714285714E-2</v>
      </c>
      <c r="D29" s="189" t="str">
        <f>Inputs!$D$80</f>
        <v>Skilled Electrical Worker BH</v>
      </c>
      <c r="E29" s="183">
        <v>2</v>
      </c>
      <c r="F29" s="179">
        <f>E29*C29</f>
        <v>5.1428571428571428E-2</v>
      </c>
      <c r="G29" s="148"/>
      <c r="H29" s="137">
        <f>Inputs!L$80</f>
        <v>122.54295007007411</v>
      </c>
      <c r="I29" s="137">
        <f>Inputs!M$80</f>
        <v>124.96041976315415</v>
      </c>
      <c r="J29" s="137">
        <f>Inputs!N$80</f>
        <v>127.16457642850023</v>
      </c>
      <c r="K29" s="137">
        <f>Inputs!O$80</f>
        <v>129.40761185733479</v>
      </c>
      <c r="L29" s="137">
        <f>Inputs!P$80</f>
        <v>131.69021182588875</v>
      </c>
      <c r="M29" s="137">
        <f>Inputs!Q$80</f>
        <v>134.01307420668928</v>
      </c>
      <c r="N29" s="137">
        <f t="shared" ref="N29:S29" si="9">H29*$F29</f>
        <v>6.3022088607466689</v>
      </c>
      <c r="O29" s="137">
        <f t="shared" si="9"/>
        <v>6.4265358735336422</v>
      </c>
      <c r="P29" s="137">
        <f t="shared" si="9"/>
        <v>6.5398925020371541</v>
      </c>
      <c r="Q29" s="137">
        <f t="shared" si="9"/>
        <v>6.6552486098057893</v>
      </c>
      <c r="R29" s="137">
        <f t="shared" si="9"/>
        <v>6.7726394653314212</v>
      </c>
      <c r="S29" s="137">
        <f t="shared" si="9"/>
        <v>6.8921009592011631</v>
      </c>
    </row>
    <row r="30" spans="1:19">
      <c r="A30" s="92"/>
      <c r="B30" s="132"/>
      <c r="C30" s="128"/>
      <c r="D30" s="183"/>
      <c r="E30" s="183"/>
      <c r="F30" s="179"/>
      <c r="G30" s="148"/>
      <c r="H30" s="151"/>
      <c r="I30" s="151"/>
      <c r="J30" s="151"/>
      <c r="K30" s="151"/>
      <c r="L30" s="151"/>
      <c r="M30" s="151"/>
      <c r="N30" s="99"/>
      <c r="O30" s="99"/>
      <c r="P30" s="99"/>
      <c r="Q30" s="99"/>
      <c r="R30" s="99"/>
      <c r="S30" s="99"/>
    </row>
    <row r="31" spans="1:19">
      <c r="A31" s="190"/>
      <c r="B31" s="139" t="s">
        <v>44</v>
      </c>
      <c r="C31" s="186">
        <f>SUM(C23:C30)</f>
        <v>0.2614285714285714</v>
      </c>
      <c r="D31" s="240"/>
      <c r="E31" s="240"/>
      <c r="F31" s="186">
        <f>SUM(F23:F30)</f>
        <v>0.5228571428571428</v>
      </c>
      <c r="G31" s="142"/>
      <c r="H31" s="144"/>
      <c r="I31" s="144"/>
      <c r="J31" s="144"/>
      <c r="K31" s="144"/>
      <c r="L31" s="144"/>
      <c r="M31" s="144"/>
      <c r="N31" s="144">
        <f t="shared" ref="N31:S31" si="10">SUM(N25:N30)</f>
        <v>64.072456750924474</v>
      </c>
      <c r="O31" s="144">
        <f t="shared" si="10"/>
        <v>65.336448047592029</v>
      </c>
      <c r="P31" s="144">
        <f t="shared" si="10"/>
        <v>66.488907104044401</v>
      </c>
      <c r="Q31" s="144">
        <f t="shared" si="10"/>
        <v>67.661694199692192</v>
      </c>
      <c r="R31" s="144">
        <f t="shared" si="10"/>
        <v>68.85516789753612</v>
      </c>
      <c r="S31" s="144">
        <f t="shared" si="10"/>
        <v>70.069693085211824</v>
      </c>
    </row>
    <row r="32" spans="1:19">
      <c r="A32" s="92"/>
      <c r="B32" s="127" t="s">
        <v>106</v>
      </c>
      <c r="C32" s="128"/>
      <c r="D32" s="183"/>
      <c r="E32" s="183"/>
      <c r="F32" s="179"/>
      <c r="G32" s="133"/>
      <c r="H32" s="134"/>
      <c r="I32" s="134"/>
      <c r="J32" s="134"/>
      <c r="K32" s="134"/>
      <c r="L32" s="134"/>
      <c r="M32" s="134"/>
      <c r="N32" s="92"/>
      <c r="O32" s="92"/>
      <c r="P32" s="92"/>
      <c r="Q32" s="92"/>
      <c r="R32" s="92"/>
      <c r="S32" s="92"/>
    </row>
    <row r="33" spans="1:19">
      <c r="A33" s="92"/>
      <c r="B33" s="132"/>
      <c r="C33" s="128"/>
      <c r="D33" s="183"/>
      <c r="E33" s="183"/>
      <c r="F33" s="179"/>
      <c r="G33" s="133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</row>
    <row r="34" spans="1:19">
      <c r="A34" s="184">
        <v>4.0999999999999996</v>
      </c>
      <c r="B34" s="183" t="s">
        <v>151</v>
      </c>
      <c r="C34" s="557">
        <v>6.6666666666666666E-2</v>
      </c>
      <c r="D34" s="132" t="str">
        <f>Inputs!$D$82</f>
        <v>Support staff</v>
      </c>
      <c r="E34" s="183">
        <v>1</v>
      </c>
      <c r="F34" s="179">
        <f>E34*C34</f>
        <v>6.6666666666666666E-2</v>
      </c>
      <c r="G34" s="133"/>
      <c r="H34" s="137">
        <f>Inputs!L$82</f>
        <v>68.441017362959727</v>
      </c>
      <c r="I34" s="137">
        <f>Inputs!M$82</f>
        <v>69.791189569063036</v>
      </c>
      <c r="J34" s="137">
        <f>Inputs!N$82</f>
        <v>71.02222509185215</v>
      </c>
      <c r="K34" s="137">
        <f>Inputs!O$82</f>
        <v>72.274974651437702</v>
      </c>
      <c r="L34" s="137">
        <f>Inputs!P$82</f>
        <v>73.549821258208297</v>
      </c>
      <c r="M34" s="137">
        <f>Inputs!Q$82</f>
        <v>74.847154678410959</v>
      </c>
      <c r="N34" s="137">
        <f t="shared" ref="N34:S34" si="11">H34*$F34</f>
        <v>4.5627344908639813</v>
      </c>
      <c r="O34" s="137">
        <f t="shared" si="11"/>
        <v>4.6527459712708694</v>
      </c>
      <c r="P34" s="137">
        <f t="shared" si="11"/>
        <v>4.7348150061234762</v>
      </c>
      <c r="Q34" s="137">
        <f t="shared" si="11"/>
        <v>4.8183316434291799</v>
      </c>
      <c r="R34" s="137">
        <f t="shared" si="11"/>
        <v>4.9033214172138866</v>
      </c>
      <c r="S34" s="137">
        <f t="shared" si="11"/>
        <v>4.9898103118940638</v>
      </c>
    </row>
    <row r="35" spans="1:19">
      <c r="A35" s="184"/>
      <c r="B35" s="183"/>
      <c r="C35" s="557"/>
      <c r="D35" s="183"/>
      <c r="E35" s="183"/>
      <c r="F35" s="179"/>
      <c r="G35" s="105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</row>
    <row r="36" spans="1:19">
      <c r="A36" s="184">
        <v>4.2</v>
      </c>
      <c r="B36" s="183" t="s">
        <v>152</v>
      </c>
      <c r="C36" s="557">
        <v>0.10666666666666665</v>
      </c>
      <c r="D36" s="132" t="str">
        <f>Inputs!$D$82</f>
        <v>Support staff</v>
      </c>
      <c r="E36" s="183">
        <v>1</v>
      </c>
      <c r="F36" s="179">
        <f>E36*C36</f>
        <v>0.10666666666666665</v>
      </c>
      <c r="G36" s="105"/>
      <c r="H36" s="137">
        <f>Inputs!L$82</f>
        <v>68.441017362959727</v>
      </c>
      <c r="I36" s="137">
        <f>Inputs!M$82</f>
        <v>69.791189569063036</v>
      </c>
      <c r="J36" s="137">
        <f>Inputs!N$82</f>
        <v>71.02222509185215</v>
      </c>
      <c r="K36" s="137">
        <f>Inputs!O$82</f>
        <v>72.274974651437702</v>
      </c>
      <c r="L36" s="137">
        <f>Inputs!P$82</f>
        <v>73.549821258208297</v>
      </c>
      <c r="M36" s="137">
        <f>Inputs!Q$82</f>
        <v>74.847154678410959</v>
      </c>
      <c r="N36" s="137">
        <f t="shared" ref="N36:S36" si="12">H36*$F36</f>
        <v>7.3003751853823697</v>
      </c>
      <c r="O36" s="137">
        <f t="shared" si="12"/>
        <v>7.4443935540333888</v>
      </c>
      <c r="P36" s="137">
        <f t="shared" si="12"/>
        <v>7.575704009797561</v>
      </c>
      <c r="Q36" s="137">
        <f t="shared" si="12"/>
        <v>7.7093306294866863</v>
      </c>
      <c r="R36" s="137">
        <f t="shared" si="12"/>
        <v>7.8453142675422169</v>
      </c>
      <c r="S36" s="137">
        <f t="shared" si="12"/>
        <v>7.9836964990305006</v>
      </c>
    </row>
    <row r="37" spans="1:19">
      <c r="A37" s="184"/>
      <c r="B37" s="132"/>
      <c r="C37" s="207"/>
      <c r="D37" s="183"/>
      <c r="E37" s="183"/>
      <c r="F37" s="179"/>
      <c r="H37" s="134"/>
      <c r="I37" s="134"/>
      <c r="J37" s="134"/>
      <c r="K37" s="134"/>
      <c r="L37" s="134"/>
      <c r="M37" s="134"/>
      <c r="N37" s="134"/>
      <c r="O37" s="92"/>
      <c r="P37" s="92"/>
      <c r="Q37" s="92"/>
      <c r="R37" s="92"/>
      <c r="S37" s="92"/>
    </row>
    <row r="38" spans="1:19">
      <c r="A38" s="190"/>
      <c r="B38" s="139" t="s">
        <v>44</v>
      </c>
      <c r="C38" s="186">
        <f>SUM(C32:C37)</f>
        <v>0.17333333333333331</v>
      </c>
      <c r="D38" s="240"/>
      <c r="E38" s="240"/>
      <c r="F38" s="186">
        <f>SUM(F32:F37)</f>
        <v>0.17333333333333331</v>
      </c>
      <c r="G38" s="142"/>
      <c r="H38" s="143"/>
      <c r="I38" s="143"/>
      <c r="J38" s="143"/>
      <c r="K38" s="143"/>
      <c r="L38" s="143"/>
      <c r="M38" s="143"/>
      <c r="N38" s="144">
        <f t="shared" ref="N38:S38" si="13">SUM(N34:N37)</f>
        <v>11.863109676246351</v>
      </c>
      <c r="O38" s="144">
        <f t="shared" si="13"/>
        <v>12.097139525304257</v>
      </c>
      <c r="P38" s="144">
        <f t="shared" si="13"/>
        <v>12.310519015921038</v>
      </c>
      <c r="Q38" s="144">
        <f t="shared" si="13"/>
        <v>12.527662272915865</v>
      </c>
      <c r="R38" s="144">
        <f t="shared" si="13"/>
        <v>12.748635684756103</v>
      </c>
      <c r="S38" s="144">
        <f t="shared" si="13"/>
        <v>12.973506810924565</v>
      </c>
    </row>
    <row r="39" spans="1:19">
      <c r="A39" s="241"/>
      <c r="B39" s="154"/>
      <c r="C39" s="155"/>
      <c r="D39" s="196"/>
      <c r="E39" s="196"/>
      <c r="F39" s="197"/>
      <c r="G39" s="133"/>
      <c r="H39" s="134"/>
      <c r="I39" s="134"/>
      <c r="J39" s="134"/>
      <c r="K39" s="134"/>
      <c r="L39" s="134"/>
      <c r="M39" s="134"/>
      <c r="N39" s="134"/>
      <c r="O39" s="92"/>
      <c r="P39" s="92"/>
      <c r="Q39" s="92"/>
      <c r="R39" s="92"/>
      <c r="S39" s="92"/>
    </row>
    <row r="40" spans="1:19">
      <c r="A40" s="241"/>
      <c r="B40" s="154" t="s">
        <v>130</v>
      </c>
      <c r="C40" s="198">
        <f>C17+C22+C31+C38</f>
        <v>1.328095238095238</v>
      </c>
      <c r="D40" s="90"/>
      <c r="E40" s="90"/>
      <c r="F40" s="198">
        <f>F17+F22+F31+F38</f>
        <v>2.2561904761904761</v>
      </c>
      <c r="G40" s="199"/>
      <c r="H40" s="143"/>
      <c r="I40" s="143"/>
      <c r="J40" s="143"/>
      <c r="K40" s="143"/>
      <c r="L40" s="143"/>
      <c r="M40" s="143"/>
      <c r="N40" s="250">
        <f t="shared" ref="N40:S40" si="14">N17+N22+N31+N38</f>
        <v>254.83946378954053</v>
      </c>
      <c r="O40" s="250">
        <f t="shared" si="14"/>
        <v>259.86681689275611</v>
      </c>
      <c r="P40" s="250">
        <f t="shared" si="14"/>
        <v>264.45056571211887</v>
      </c>
      <c r="Q40" s="250">
        <f t="shared" si="14"/>
        <v>269.11516653671362</v>
      </c>
      <c r="R40" s="250">
        <f t="shared" si="14"/>
        <v>273.86204550200443</v>
      </c>
      <c r="S40" s="250">
        <f t="shared" si="14"/>
        <v>278.69265389882861</v>
      </c>
    </row>
    <row r="42" spans="1:19" s="102" customFormat="1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</row>
    <row r="43" spans="1:19" s="102" customFormat="1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</row>
    <row r="44" spans="1:19" s="102" customFormat="1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</row>
    <row r="45" spans="1:19" s="102" customFormat="1">
      <c r="B45" s="154"/>
      <c r="F45" s="159"/>
      <c r="G45" s="105"/>
      <c r="H45" s="105"/>
      <c r="I45" s="159"/>
      <c r="J45" s="159"/>
      <c r="K45" s="159"/>
      <c r="L45" s="159"/>
      <c r="M45" s="159"/>
      <c r="N45" s="275"/>
      <c r="O45" s="275"/>
      <c r="P45" s="275"/>
      <c r="Q45" s="275"/>
      <c r="R45" s="275"/>
      <c r="S45" s="275"/>
    </row>
    <row r="46" spans="1:19">
      <c r="B46" s="385" t="s">
        <v>265</v>
      </c>
      <c r="C46" s="88"/>
      <c r="I46" s="106"/>
      <c r="J46" s="106"/>
      <c r="K46" s="106"/>
      <c r="L46" s="106"/>
      <c r="M46" s="106"/>
      <c r="N46" s="106">
        <f>N40</f>
        <v>254.83946378954053</v>
      </c>
      <c r="O46" s="106">
        <f>O40</f>
        <v>259.86681689275611</v>
      </c>
      <c r="P46" s="106">
        <f t="shared" ref="P46:S46" si="15">P40</f>
        <v>264.45056571211887</v>
      </c>
      <c r="Q46" s="106">
        <f t="shared" si="15"/>
        <v>269.11516653671362</v>
      </c>
      <c r="R46" s="106">
        <f t="shared" si="15"/>
        <v>273.86204550200443</v>
      </c>
      <c r="S46" s="106">
        <f t="shared" si="15"/>
        <v>278.69265389882861</v>
      </c>
    </row>
    <row r="47" spans="1:19">
      <c r="B47" s="385" t="s">
        <v>43</v>
      </c>
      <c r="C47" s="88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</row>
    <row r="48" spans="1:19">
      <c r="B48" s="385" t="s">
        <v>268</v>
      </c>
      <c r="C48" s="88"/>
      <c r="I48" s="106"/>
      <c r="J48" s="106"/>
      <c r="K48" s="106"/>
      <c r="L48" s="106"/>
      <c r="M48" s="106"/>
      <c r="O48" s="160"/>
      <c r="P48" s="160"/>
      <c r="Q48" s="160"/>
      <c r="R48" s="160"/>
      <c r="S48" s="160"/>
    </row>
    <row r="49" spans="2:19">
      <c r="B49" s="385" t="s">
        <v>274</v>
      </c>
      <c r="C49" s="88"/>
      <c r="I49" s="106"/>
      <c r="J49" s="106"/>
      <c r="K49" s="106"/>
      <c r="L49" s="106"/>
      <c r="M49" s="106"/>
      <c r="N49" s="106">
        <f>SUM(N50,N46:N48)*(Inputs!$M$27)</f>
        <v>31.510390018649108</v>
      </c>
      <c r="O49" s="106">
        <f>SUM(O50,O46:O48)*(Inputs!$M$27)</f>
        <v>32.132012175155502</v>
      </c>
      <c r="P49" s="106">
        <f>SUM(P50,P46:P48)*(Inputs!$M$27)</f>
        <v>32.698783549172077</v>
      </c>
      <c r="Q49" s="106">
        <f>SUM(Q50,Q46:Q48)*(Inputs!$M$27)</f>
        <v>33.27555211193156</v>
      </c>
      <c r="R49" s="106">
        <f>SUM(R50,R46:R48)*(Inputs!$M$27)</f>
        <v>33.862494202231844</v>
      </c>
      <c r="S49" s="106">
        <f>SUM(S50,S46:S48)*(Inputs!$M$27)</f>
        <v>34.459789269282361</v>
      </c>
    </row>
    <row r="50" spans="2:19">
      <c r="B50" s="385" t="s">
        <v>273</v>
      </c>
      <c r="C50" s="88"/>
      <c r="I50" s="106"/>
      <c r="J50" s="106"/>
      <c r="K50" s="106"/>
      <c r="L50" s="106"/>
      <c r="M50" s="106"/>
      <c r="N50" s="106">
        <f>SUM(N46:N48)*(Inputs!$M$26)</f>
        <v>26.503304234112214</v>
      </c>
      <c r="O50" s="106">
        <f>SUM(O46:O48)*(Inputs!$M$26)</f>
        <v>27.026148956846633</v>
      </c>
      <c r="P50" s="106">
        <f>SUM(P46:P48)*(Inputs!$M$26)</f>
        <v>27.502858834060362</v>
      </c>
      <c r="Q50" s="106">
        <f>SUM(Q46:Q48)*(Inputs!$M$26)</f>
        <v>27.987977319818214</v>
      </c>
      <c r="R50" s="106">
        <f>SUM(R46:R48)*(Inputs!$M$26)</f>
        <v>28.48165273220846</v>
      </c>
      <c r="S50" s="106">
        <f>SUM(S46:S48)*(Inputs!$M$26)</f>
        <v>28.984036005478174</v>
      </c>
    </row>
    <row r="51" spans="2:19">
      <c r="B51" s="998" t="s">
        <v>85</v>
      </c>
      <c r="C51" s="2"/>
      <c r="D51" s="2"/>
      <c r="E51" s="2"/>
      <c r="F51" s="484"/>
      <c r="G51" s="472"/>
      <c r="H51" s="429"/>
      <c r="I51" s="429"/>
      <c r="J51" s="429"/>
      <c r="K51" s="429"/>
      <c r="L51" s="429"/>
      <c r="M51" s="429"/>
      <c r="N51" s="106">
        <f>SUM(N46:N50)*Inputs!$M$28</f>
        <v>21.899721062961131</v>
      </c>
      <c r="O51" s="106">
        <f>SUM(O46:O50)*Inputs!$M$28</f>
        <v>22.331748461733078</v>
      </c>
      <c r="P51" s="106">
        <f>SUM(P46:P50)*Inputs!$M$28</f>
        <v>22.725654566674592</v>
      </c>
      <c r="Q51" s="106">
        <f>SUM(Q46:Q50)*Inputs!$M$28</f>
        <v>23.12650871779244</v>
      </c>
      <c r="R51" s="106">
        <f>SUM(R46:R50)*Inputs!$M$28</f>
        <v>23.534433470551136</v>
      </c>
      <c r="S51" s="106">
        <f>SUM(S46:S50)*Inputs!$M$28</f>
        <v>23.949553542151239</v>
      </c>
    </row>
    <row r="52" spans="2:19">
      <c r="B52" s="998"/>
      <c r="C52" s="2"/>
      <c r="D52" s="2"/>
      <c r="E52" s="2"/>
      <c r="F52" s="484"/>
      <c r="G52" s="472"/>
      <c r="H52" s="429"/>
      <c r="I52" s="429"/>
      <c r="J52" s="429"/>
      <c r="K52" s="429"/>
      <c r="L52" s="429"/>
      <c r="M52" s="429"/>
      <c r="N52" s="655"/>
      <c r="O52" s="655"/>
      <c r="P52" s="655"/>
      <c r="Q52" s="655"/>
      <c r="R52" s="655"/>
      <c r="S52" s="655"/>
    </row>
    <row r="53" spans="2:19">
      <c r="B53" s="479" t="s">
        <v>521</v>
      </c>
      <c r="C53" s="2"/>
      <c r="D53" s="2"/>
      <c r="E53" s="2"/>
      <c r="F53" s="484"/>
      <c r="G53" s="472"/>
      <c r="H53" s="429"/>
      <c r="I53" s="429"/>
      <c r="J53" s="429"/>
      <c r="K53" s="429"/>
      <c r="L53" s="429"/>
      <c r="M53" s="429"/>
      <c r="N53" s="485">
        <f>SUM(N46:N52)</f>
        <v>334.75287910526299</v>
      </c>
      <c r="O53" s="485">
        <f t="shared" ref="O53:S53" si="16">SUM(O46:O52)</f>
        <v>341.35672648649131</v>
      </c>
      <c r="P53" s="485">
        <f t="shared" si="16"/>
        <v>347.3778626620259</v>
      </c>
      <c r="Q53" s="485">
        <f t="shared" si="16"/>
        <v>353.50520468625581</v>
      </c>
      <c r="R53" s="485">
        <f t="shared" si="16"/>
        <v>359.74062590699589</v>
      </c>
      <c r="S53" s="485">
        <f t="shared" si="16"/>
        <v>366.08603271574037</v>
      </c>
    </row>
    <row r="54" spans="2:19">
      <c r="B54" s="999" t="s">
        <v>39</v>
      </c>
      <c r="C54" s="88"/>
      <c r="N54" s="521">
        <f>(N40*(1+Inputs!$M$29))-N53</f>
        <v>0</v>
      </c>
      <c r="O54" s="521">
        <f>(O40*(1+Inputs!$M$29))-O53</f>
        <v>0</v>
      </c>
      <c r="P54" s="521">
        <f>(P40*(1+Inputs!$M$29))-P53</f>
        <v>0</v>
      </c>
      <c r="Q54" s="521">
        <f>(Q40*(1+Inputs!$M$29))-Q53</f>
        <v>0</v>
      </c>
      <c r="R54" s="521">
        <f>(R40*(1+Inputs!$M$29))-R53</f>
        <v>0</v>
      </c>
      <c r="S54" s="521">
        <f>(S40*(1+Inputs!$M$29))-S53</f>
        <v>0</v>
      </c>
    </row>
    <row r="55" spans="2:19">
      <c r="B55" s="385"/>
    </row>
    <row r="56" spans="2:19">
      <c r="B56" s="385"/>
    </row>
    <row r="57" spans="2:19">
      <c r="B57" s="385"/>
    </row>
    <row r="58" spans="2:19">
      <c r="B58" s="385"/>
    </row>
    <row r="59" spans="2:19">
      <c r="B59" s="385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62" orientation="landscape" r:id="rId1"/>
  <headerFooter alignWithMargins="0">
    <oddFooter>&amp;C&amp;P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1"/>
    <pageSetUpPr fitToPage="1"/>
  </sheetPr>
  <dimension ref="A1:T56"/>
  <sheetViews>
    <sheetView showGridLines="0" zoomScale="70" zoomScaleNormal="70" workbookViewId="0">
      <pane xSplit="1" ySplit="5" topLeftCell="B6" activePane="bottomRight" state="frozen"/>
      <selection activeCell="H46" sqref="H46"/>
      <selection pane="topRight" activeCell="H46" sqref="H46"/>
      <selection pane="bottomLeft" activeCell="H46" sqref="H46"/>
      <selection pane="bottomRight" activeCell="B6" sqref="B6"/>
    </sheetView>
  </sheetViews>
  <sheetFormatPr defaultRowHeight="12.75" outlineLevelCol="1"/>
  <cols>
    <col min="1" max="1" width="9.140625" style="88"/>
    <col min="2" max="2" width="61.85546875" style="102" customWidth="1"/>
    <col min="3" max="3" width="8.42578125" style="102" bestFit="1" customWidth="1"/>
    <col min="4" max="4" width="26.85546875" style="88" bestFit="1" customWidth="1"/>
    <col min="5" max="5" width="6.85546875" style="88" bestFit="1" customWidth="1"/>
    <col min="6" max="6" width="6.85546875" style="160" bestFit="1" customWidth="1"/>
    <col min="7" max="7" width="2" style="160" customWidth="1"/>
    <col min="8" max="8" width="10.42578125" style="106" customWidth="1" outlineLevel="1"/>
    <col min="9" max="9" width="9.5703125" style="160" bestFit="1" customWidth="1" outlineLevel="1"/>
    <col min="10" max="13" width="9.42578125" style="160" customWidth="1" outlineLevel="1"/>
    <col min="14" max="14" width="9.85546875" style="160" customWidth="1"/>
    <col min="15" max="19" width="9.85546875" style="88" customWidth="1"/>
    <col min="20" max="257" width="9.140625" style="88"/>
    <col min="258" max="258" width="61.85546875" style="88" customWidth="1"/>
    <col min="259" max="259" width="8.42578125" style="88" bestFit="1" customWidth="1"/>
    <col min="260" max="260" width="12.140625" style="88" bestFit="1" customWidth="1"/>
    <col min="261" max="262" width="6.85546875" style="88" bestFit="1" customWidth="1"/>
    <col min="263" max="263" width="2" style="88" customWidth="1"/>
    <col min="264" max="264" width="10.42578125" style="88" customWidth="1"/>
    <col min="265" max="265" width="9.5703125" style="88" bestFit="1" customWidth="1"/>
    <col min="266" max="269" width="9.42578125" style="88" customWidth="1"/>
    <col min="270" max="275" width="9.85546875" style="88" customWidth="1"/>
    <col min="276" max="513" width="9.140625" style="88"/>
    <col min="514" max="514" width="61.85546875" style="88" customWidth="1"/>
    <col min="515" max="515" width="8.42578125" style="88" bestFit="1" customWidth="1"/>
    <col min="516" max="516" width="12.140625" style="88" bestFit="1" customWidth="1"/>
    <col min="517" max="518" width="6.85546875" style="88" bestFit="1" customWidth="1"/>
    <col min="519" max="519" width="2" style="88" customWidth="1"/>
    <col min="520" max="520" width="10.42578125" style="88" customWidth="1"/>
    <col min="521" max="521" width="9.5703125" style="88" bestFit="1" customWidth="1"/>
    <col min="522" max="525" width="9.42578125" style="88" customWidth="1"/>
    <col min="526" max="531" width="9.85546875" style="88" customWidth="1"/>
    <col min="532" max="769" width="9.140625" style="88"/>
    <col min="770" max="770" width="61.85546875" style="88" customWidth="1"/>
    <col min="771" max="771" width="8.42578125" style="88" bestFit="1" customWidth="1"/>
    <col min="772" max="772" width="12.140625" style="88" bestFit="1" customWidth="1"/>
    <col min="773" max="774" width="6.85546875" style="88" bestFit="1" customWidth="1"/>
    <col min="775" max="775" width="2" style="88" customWidth="1"/>
    <col min="776" max="776" width="10.42578125" style="88" customWidth="1"/>
    <col min="777" max="777" width="9.5703125" style="88" bestFit="1" customWidth="1"/>
    <col min="778" max="781" width="9.42578125" style="88" customWidth="1"/>
    <col min="782" max="787" width="9.85546875" style="88" customWidth="1"/>
    <col min="788" max="1025" width="9.140625" style="88"/>
    <col min="1026" max="1026" width="61.85546875" style="88" customWidth="1"/>
    <col min="1027" max="1027" width="8.42578125" style="88" bestFit="1" customWidth="1"/>
    <col min="1028" max="1028" width="12.140625" style="88" bestFit="1" customWidth="1"/>
    <col min="1029" max="1030" width="6.85546875" style="88" bestFit="1" customWidth="1"/>
    <col min="1031" max="1031" width="2" style="88" customWidth="1"/>
    <col min="1032" max="1032" width="10.42578125" style="88" customWidth="1"/>
    <col min="1033" max="1033" width="9.5703125" style="88" bestFit="1" customWidth="1"/>
    <col min="1034" max="1037" width="9.42578125" style="88" customWidth="1"/>
    <col min="1038" max="1043" width="9.85546875" style="88" customWidth="1"/>
    <col min="1044" max="1281" width="9.140625" style="88"/>
    <col min="1282" max="1282" width="61.85546875" style="88" customWidth="1"/>
    <col min="1283" max="1283" width="8.42578125" style="88" bestFit="1" customWidth="1"/>
    <col min="1284" max="1284" width="12.140625" style="88" bestFit="1" customWidth="1"/>
    <col min="1285" max="1286" width="6.85546875" style="88" bestFit="1" customWidth="1"/>
    <col min="1287" max="1287" width="2" style="88" customWidth="1"/>
    <col min="1288" max="1288" width="10.42578125" style="88" customWidth="1"/>
    <col min="1289" max="1289" width="9.5703125" style="88" bestFit="1" customWidth="1"/>
    <col min="1290" max="1293" width="9.42578125" style="88" customWidth="1"/>
    <col min="1294" max="1299" width="9.85546875" style="88" customWidth="1"/>
    <col min="1300" max="1537" width="9.140625" style="88"/>
    <col min="1538" max="1538" width="61.85546875" style="88" customWidth="1"/>
    <col min="1539" max="1539" width="8.42578125" style="88" bestFit="1" customWidth="1"/>
    <col min="1540" max="1540" width="12.140625" style="88" bestFit="1" customWidth="1"/>
    <col min="1541" max="1542" width="6.85546875" style="88" bestFit="1" customWidth="1"/>
    <col min="1543" max="1543" width="2" style="88" customWidth="1"/>
    <col min="1544" max="1544" width="10.42578125" style="88" customWidth="1"/>
    <col min="1545" max="1545" width="9.5703125" style="88" bestFit="1" customWidth="1"/>
    <col min="1546" max="1549" width="9.42578125" style="88" customWidth="1"/>
    <col min="1550" max="1555" width="9.85546875" style="88" customWidth="1"/>
    <col min="1556" max="1793" width="9.140625" style="88"/>
    <col min="1794" max="1794" width="61.85546875" style="88" customWidth="1"/>
    <col min="1795" max="1795" width="8.42578125" style="88" bestFit="1" customWidth="1"/>
    <col min="1796" max="1796" width="12.140625" style="88" bestFit="1" customWidth="1"/>
    <col min="1797" max="1798" width="6.85546875" style="88" bestFit="1" customWidth="1"/>
    <col min="1799" max="1799" width="2" style="88" customWidth="1"/>
    <col min="1800" max="1800" width="10.42578125" style="88" customWidth="1"/>
    <col min="1801" max="1801" width="9.5703125" style="88" bestFit="1" customWidth="1"/>
    <col min="1802" max="1805" width="9.42578125" style="88" customWidth="1"/>
    <col min="1806" max="1811" width="9.85546875" style="88" customWidth="1"/>
    <col min="1812" max="2049" width="9.140625" style="88"/>
    <col min="2050" max="2050" width="61.85546875" style="88" customWidth="1"/>
    <col min="2051" max="2051" width="8.42578125" style="88" bestFit="1" customWidth="1"/>
    <col min="2052" max="2052" width="12.140625" style="88" bestFit="1" customWidth="1"/>
    <col min="2053" max="2054" width="6.85546875" style="88" bestFit="1" customWidth="1"/>
    <col min="2055" max="2055" width="2" style="88" customWidth="1"/>
    <col min="2056" max="2056" width="10.42578125" style="88" customWidth="1"/>
    <col min="2057" max="2057" width="9.5703125" style="88" bestFit="1" customWidth="1"/>
    <col min="2058" max="2061" width="9.42578125" style="88" customWidth="1"/>
    <col min="2062" max="2067" width="9.85546875" style="88" customWidth="1"/>
    <col min="2068" max="2305" width="9.140625" style="88"/>
    <col min="2306" max="2306" width="61.85546875" style="88" customWidth="1"/>
    <col min="2307" max="2307" width="8.42578125" style="88" bestFit="1" customWidth="1"/>
    <col min="2308" max="2308" width="12.140625" style="88" bestFit="1" customWidth="1"/>
    <col min="2309" max="2310" width="6.85546875" style="88" bestFit="1" customWidth="1"/>
    <col min="2311" max="2311" width="2" style="88" customWidth="1"/>
    <col min="2312" max="2312" width="10.42578125" style="88" customWidth="1"/>
    <col min="2313" max="2313" width="9.5703125" style="88" bestFit="1" customWidth="1"/>
    <col min="2314" max="2317" width="9.42578125" style="88" customWidth="1"/>
    <col min="2318" max="2323" width="9.85546875" style="88" customWidth="1"/>
    <col min="2324" max="2561" width="9.140625" style="88"/>
    <col min="2562" max="2562" width="61.85546875" style="88" customWidth="1"/>
    <col min="2563" max="2563" width="8.42578125" style="88" bestFit="1" customWidth="1"/>
    <col min="2564" max="2564" width="12.140625" style="88" bestFit="1" customWidth="1"/>
    <col min="2565" max="2566" width="6.85546875" style="88" bestFit="1" customWidth="1"/>
    <col min="2567" max="2567" width="2" style="88" customWidth="1"/>
    <col min="2568" max="2568" width="10.42578125" style="88" customWidth="1"/>
    <col min="2569" max="2569" width="9.5703125" style="88" bestFit="1" customWidth="1"/>
    <col min="2570" max="2573" width="9.42578125" style="88" customWidth="1"/>
    <col min="2574" max="2579" width="9.85546875" style="88" customWidth="1"/>
    <col min="2580" max="2817" width="9.140625" style="88"/>
    <col min="2818" max="2818" width="61.85546875" style="88" customWidth="1"/>
    <col min="2819" max="2819" width="8.42578125" style="88" bestFit="1" customWidth="1"/>
    <col min="2820" max="2820" width="12.140625" style="88" bestFit="1" customWidth="1"/>
    <col min="2821" max="2822" width="6.85546875" style="88" bestFit="1" customWidth="1"/>
    <col min="2823" max="2823" width="2" style="88" customWidth="1"/>
    <col min="2824" max="2824" width="10.42578125" style="88" customWidth="1"/>
    <col min="2825" max="2825" width="9.5703125" style="88" bestFit="1" customWidth="1"/>
    <col min="2826" max="2829" width="9.42578125" style="88" customWidth="1"/>
    <col min="2830" max="2835" width="9.85546875" style="88" customWidth="1"/>
    <col min="2836" max="3073" width="9.140625" style="88"/>
    <col min="3074" max="3074" width="61.85546875" style="88" customWidth="1"/>
    <col min="3075" max="3075" width="8.42578125" style="88" bestFit="1" customWidth="1"/>
    <col min="3076" max="3076" width="12.140625" style="88" bestFit="1" customWidth="1"/>
    <col min="3077" max="3078" width="6.85546875" style="88" bestFit="1" customWidth="1"/>
    <col min="3079" max="3079" width="2" style="88" customWidth="1"/>
    <col min="3080" max="3080" width="10.42578125" style="88" customWidth="1"/>
    <col min="3081" max="3081" width="9.5703125" style="88" bestFit="1" customWidth="1"/>
    <col min="3082" max="3085" width="9.42578125" style="88" customWidth="1"/>
    <col min="3086" max="3091" width="9.85546875" style="88" customWidth="1"/>
    <col min="3092" max="3329" width="9.140625" style="88"/>
    <col min="3330" max="3330" width="61.85546875" style="88" customWidth="1"/>
    <col min="3331" max="3331" width="8.42578125" style="88" bestFit="1" customWidth="1"/>
    <col min="3332" max="3332" width="12.140625" style="88" bestFit="1" customWidth="1"/>
    <col min="3333" max="3334" width="6.85546875" style="88" bestFit="1" customWidth="1"/>
    <col min="3335" max="3335" width="2" style="88" customWidth="1"/>
    <col min="3336" max="3336" width="10.42578125" style="88" customWidth="1"/>
    <col min="3337" max="3337" width="9.5703125" style="88" bestFit="1" customWidth="1"/>
    <col min="3338" max="3341" width="9.42578125" style="88" customWidth="1"/>
    <col min="3342" max="3347" width="9.85546875" style="88" customWidth="1"/>
    <col min="3348" max="3585" width="9.140625" style="88"/>
    <col min="3586" max="3586" width="61.85546875" style="88" customWidth="1"/>
    <col min="3587" max="3587" width="8.42578125" style="88" bestFit="1" customWidth="1"/>
    <col min="3588" max="3588" width="12.140625" style="88" bestFit="1" customWidth="1"/>
    <col min="3589" max="3590" width="6.85546875" style="88" bestFit="1" customWidth="1"/>
    <col min="3591" max="3591" width="2" style="88" customWidth="1"/>
    <col min="3592" max="3592" width="10.42578125" style="88" customWidth="1"/>
    <col min="3593" max="3593" width="9.5703125" style="88" bestFit="1" customWidth="1"/>
    <col min="3594" max="3597" width="9.42578125" style="88" customWidth="1"/>
    <col min="3598" max="3603" width="9.85546875" style="88" customWidth="1"/>
    <col min="3604" max="3841" width="9.140625" style="88"/>
    <col min="3842" max="3842" width="61.85546875" style="88" customWidth="1"/>
    <col min="3843" max="3843" width="8.42578125" style="88" bestFit="1" customWidth="1"/>
    <col min="3844" max="3844" width="12.140625" style="88" bestFit="1" customWidth="1"/>
    <col min="3845" max="3846" width="6.85546875" style="88" bestFit="1" customWidth="1"/>
    <col min="3847" max="3847" width="2" style="88" customWidth="1"/>
    <col min="3848" max="3848" width="10.42578125" style="88" customWidth="1"/>
    <col min="3849" max="3849" width="9.5703125" style="88" bestFit="1" customWidth="1"/>
    <col min="3850" max="3853" width="9.42578125" style="88" customWidth="1"/>
    <col min="3854" max="3859" width="9.85546875" style="88" customWidth="1"/>
    <col min="3860" max="4097" width="9.140625" style="88"/>
    <col min="4098" max="4098" width="61.85546875" style="88" customWidth="1"/>
    <col min="4099" max="4099" width="8.42578125" style="88" bestFit="1" customWidth="1"/>
    <col min="4100" max="4100" width="12.140625" style="88" bestFit="1" customWidth="1"/>
    <col min="4101" max="4102" width="6.85546875" style="88" bestFit="1" customWidth="1"/>
    <col min="4103" max="4103" width="2" style="88" customWidth="1"/>
    <col min="4104" max="4104" width="10.42578125" style="88" customWidth="1"/>
    <col min="4105" max="4105" width="9.5703125" style="88" bestFit="1" customWidth="1"/>
    <col min="4106" max="4109" width="9.42578125" style="88" customWidth="1"/>
    <col min="4110" max="4115" width="9.85546875" style="88" customWidth="1"/>
    <col min="4116" max="4353" width="9.140625" style="88"/>
    <col min="4354" max="4354" width="61.85546875" style="88" customWidth="1"/>
    <col min="4355" max="4355" width="8.42578125" style="88" bestFit="1" customWidth="1"/>
    <col min="4356" max="4356" width="12.140625" style="88" bestFit="1" customWidth="1"/>
    <col min="4357" max="4358" width="6.85546875" style="88" bestFit="1" customWidth="1"/>
    <col min="4359" max="4359" width="2" style="88" customWidth="1"/>
    <col min="4360" max="4360" width="10.42578125" style="88" customWidth="1"/>
    <col min="4361" max="4361" width="9.5703125" style="88" bestFit="1" customWidth="1"/>
    <col min="4362" max="4365" width="9.42578125" style="88" customWidth="1"/>
    <col min="4366" max="4371" width="9.85546875" style="88" customWidth="1"/>
    <col min="4372" max="4609" width="9.140625" style="88"/>
    <col min="4610" max="4610" width="61.85546875" style="88" customWidth="1"/>
    <col min="4611" max="4611" width="8.42578125" style="88" bestFit="1" customWidth="1"/>
    <col min="4612" max="4612" width="12.140625" style="88" bestFit="1" customWidth="1"/>
    <col min="4613" max="4614" width="6.85546875" style="88" bestFit="1" customWidth="1"/>
    <col min="4615" max="4615" width="2" style="88" customWidth="1"/>
    <col min="4616" max="4616" width="10.42578125" style="88" customWidth="1"/>
    <col min="4617" max="4617" width="9.5703125" style="88" bestFit="1" customWidth="1"/>
    <col min="4618" max="4621" width="9.42578125" style="88" customWidth="1"/>
    <col min="4622" max="4627" width="9.85546875" style="88" customWidth="1"/>
    <col min="4628" max="4865" width="9.140625" style="88"/>
    <col min="4866" max="4866" width="61.85546875" style="88" customWidth="1"/>
    <col min="4867" max="4867" width="8.42578125" style="88" bestFit="1" customWidth="1"/>
    <col min="4868" max="4868" width="12.140625" style="88" bestFit="1" customWidth="1"/>
    <col min="4869" max="4870" width="6.85546875" style="88" bestFit="1" customWidth="1"/>
    <col min="4871" max="4871" width="2" style="88" customWidth="1"/>
    <col min="4872" max="4872" width="10.42578125" style="88" customWidth="1"/>
    <col min="4873" max="4873" width="9.5703125" style="88" bestFit="1" customWidth="1"/>
    <col min="4874" max="4877" width="9.42578125" style="88" customWidth="1"/>
    <col min="4878" max="4883" width="9.85546875" style="88" customWidth="1"/>
    <col min="4884" max="5121" width="9.140625" style="88"/>
    <col min="5122" max="5122" width="61.85546875" style="88" customWidth="1"/>
    <col min="5123" max="5123" width="8.42578125" style="88" bestFit="1" customWidth="1"/>
    <col min="5124" max="5124" width="12.140625" style="88" bestFit="1" customWidth="1"/>
    <col min="5125" max="5126" width="6.85546875" style="88" bestFit="1" customWidth="1"/>
    <col min="5127" max="5127" width="2" style="88" customWidth="1"/>
    <col min="5128" max="5128" width="10.42578125" style="88" customWidth="1"/>
    <col min="5129" max="5129" width="9.5703125" style="88" bestFit="1" customWidth="1"/>
    <col min="5130" max="5133" width="9.42578125" style="88" customWidth="1"/>
    <col min="5134" max="5139" width="9.85546875" style="88" customWidth="1"/>
    <col min="5140" max="5377" width="9.140625" style="88"/>
    <col min="5378" max="5378" width="61.85546875" style="88" customWidth="1"/>
    <col min="5379" max="5379" width="8.42578125" style="88" bestFit="1" customWidth="1"/>
    <col min="5380" max="5380" width="12.140625" style="88" bestFit="1" customWidth="1"/>
    <col min="5381" max="5382" width="6.85546875" style="88" bestFit="1" customWidth="1"/>
    <col min="5383" max="5383" width="2" style="88" customWidth="1"/>
    <col min="5384" max="5384" width="10.42578125" style="88" customWidth="1"/>
    <col min="5385" max="5385" width="9.5703125" style="88" bestFit="1" customWidth="1"/>
    <col min="5386" max="5389" width="9.42578125" style="88" customWidth="1"/>
    <col min="5390" max="5395" width="9.85546875" style="88" customWidth="1"/>
    <col min="5396" max="5633" width="9.140625" style="88"/>
    <col min="5634" max="5634" width="61.85546875" style="88" customWidth="1"/>
    <col min="5635" max="5635" width="8.42578125" style="88" bestFit="1" customWidth="1"/>
    <col min="5636" max="5636" width="12.140625" style="88" bestFit="1" customWidth="1"/>
    <col min="5637" max="5638" width="6.85546875" style="88" bestFit="1" customWidth="1"/>
    <col min="5639" max="5639" width="2" style="88" customWidth="1"/>
    <col min="5640" max="5640" width="10.42578125" style="88" customWidth="1"/>
    <col min="5641" max="5641" width="9.5703125" style="88" bestFit="1" customWidth="1"/>
    <col min="5642" max="5645" width="9.42578125" style="88" customWidth="1"/>
    <col min="5646" max="5651" width="9.85546875" style="88" customWidth="1"/>
    <col min="5652" max="5889" width="9.140625" style="88"/>
    <col min="5890" max="5890" width="61.85546875" style="88" customWidth="1"/>
    <col min="5891" max="5891" width="8.42578125" style="88" bestFit="1" customWidth="1"/>
    <col min="5892" max="5892" width="12.140625" style="88" bestFit="1" customWidth="1"/>
    <col min="5893" max="5894" width="6.85546875" style="88" bestFit="1" customWidth="1"/>
    <col min="5895" max="5895" width="2" style="88" customWidth="1"/>
    <col min="5896" max="5896" width="10.42578125" style="88" customWidth="1"/>
    <col min="5897" max="5897" width="9.5703125" style="88" bestFit="1" customWidth="1"/>
    <col min="5898" max="5901" width="9.42578125" style="88" customWidth="1"/>
    <col min="5902" max="5907" width="9.85546875" style="88" customWidth="1"/>
    <col min="5908" max="6145" width="9.140625" style="88"/>
    <col min="6146" max="6146" width="61.85546875" style="88" customWidth="1"/>
    <col min="6147" max="6147" width="8.42578125" style="88" bestFit="1" customWidth="1"/>
    <col min="6148" max="6148" width="12.140625" style="88" bestFit="1" customWidth="1"/>
    <col min="6149" max="6150" width="6.85546875" style="88" bestFit="1" customWidth="1"/>
    <col min="6151" max="6151" width="2" style="88" customWidth="1"/>
    <col min="6152" max="6152" width="10.42578125" style="88" customWidth="1"/>
    <col min="6153" max="6153" width="9.5703125" style="88" bestFit="1" customWidth="1"/>
    <col min="6154" max="6157" width="9.42578125" style="88" customWidth="1"/>
    <col min="6158" max="6163" width="9.85546875" style="88" customWidth="1"/>
    <col min="6164" max="6401" width="9.140625" style="88"/>
    <col min="6402" max="6402" width="61.85546875" style="88" customWidth="1"/>
    <col min="6403" max="6403" width="8.42578125" style="88" bestFit="1" customWidth="1"/>
    <col min="6404" max="6404" width="12.140625" style="88" bestFit="1" customWidth="1"/>
    <col min="6405" max="6406" width="6.85546875" style="88" bestFit="1" customWidth="1"/>
    <col min="6407" max="6407" width="2" style="88" customWidth="1"/>
    <col min="6408" max="6408" width="10.42578125" style="88" customWidth="1"/>
    <col min="6409" max="6409" width="9.5703125" style="88" bestFit="1" customWidth="1"/>
    <col min="6410" max="6413" width="9.42578125" style="88" customWidth="1"/>
    <col min="6414" max="6419" width="9.85546875" style="88" customWidth="1"/>
    <col min="6420" max="6657" width="9.140625" style="88"/>
    <col min="6658" max="6658" width="61.85546875" style="88" customWidth="1"/>
    <col min="6659" max="6659" width="8.42578125" style="88" bestFit="1" customWidth="1"/>
    <col min="6660" max="6660" width="12.140625" style="88" bestFit="1" customWidth="1"/>
    <col min="6661" max="6662" width="6.85546875" style="88" bestFit="1" customWidth="1"/>
    <col min="6663" max="6663" width="2" style="88" customWidth="1"/>
    <col min="6664" max="6664" width="10.42578125" style="88" customWidth="1"/>
    <col min="6665" max="6665" width="9.5703125" style="88" bestFit="1" customWidth="1"/>
    <col min="6666" max="6669" width="9.42578125" style="88" customWidth="1"/>
    <col min="6670" max="6675" width="9.85546875" style="88" customWidth="1"/>
    <col min="6676" max="6913" width="9.140625" style="88"/>
    <col min="6914" max="6914" width="61.85546875" style="88" customWidth="1"/>
    <col min="6915" max="6915" width="8.42578125" style="88" bestFit="1" customWidth="1"/>
    <col min="6916" max="6916" width="12.140625" style="88" bestFit="1" customWidth="1"/>
    <col min="6917" max="6918" width="6.85546875" style="88" bestFit="1" customWidth="1"/>
    <col min="6919" max="6919" width="2" style="88" customWidth="1"/>
    <col min="6920" max="6920" width="10.42578125" style="88" customWidth="1"/>
    <col min="6921" max="6921" width="9.5703125" style="88" bestFit="1" customWidth="1"/>
    <col min="6922" max="6925" width="9.42578125" style="88" customWidth="1"/>
    <col min="6926" max="6931" width="9.85546875" style="88" customWidth="1"/>
    <col min="6932" max="7169" width="9.140625" style="88"/>
    <col min="7170" max="7170" width="61.85546875" style="88" customWidth="1"/>
    <col min="7171" max="7171" width="8.42578125" style="88" bestFit="1" customWidth="1"/>
    <col min="7172" max="7172" width="12.140625" style="88" bestFit="1" customWidth="1"/>
    <col min="7173" max="7174" width="6.85546875" style="88" bestFit="1" customWidth="1"/>
    <col min="7175" max="7175" width="2" style="88" customWidth="1"/>
    <col min="7176" max="7176" width="10.42578125" style="88" customWidth="1"/>
    <col min="7177" max="7177" width="9.5703125" style="88" bestFit="1" customWidth="1"/>
    <col min="7178" max="7181" width="9.42578125" style="88" customWidth="1"/>
    <col min="7182" max="7187" width="9.85546875" style="88" customWidth="1"/>
    <col min="7188" max="7425" width="9.140625" style="88"/>
    <col min="7426" max="7426" width="61.85546875" style="88" customWidth="1"/>
    <col min="7427" max="7427" width="8.42578125" style="88" bestFit="1" customWidth="1"/>
    <col min="7428" max="7428" width="12.140625" style="88" bestFit="1" customWidth="1"/>
    <col min="7429" max="7430" width="6.85546875" style="88" bestFit="1" customWidth="1"/>
    <col min="7431" max="7431" width="2" style="88" customWidth="1"/>
    <col min="7432" max="7432" width="10.42578125" style="88" customWidth="1"/>
    <col min="7433" max="7433" width="9.5703125" style="88" bestFit="1" customWidth="1"/>
    <col min="7434" max="7437" width="9.42578125" style="88" customWidth="1"/>
    <col min="7438" max="7443" width="9.85546875" style="88" customWidth="1"/>
    <col min="7444" max="7681" width="9.140625" style="88"/>
    <col min="7682" max="7682" width="61.85546875" style="88" customWidth="1"/>
    <col min="7683" max="7683" width="8.42578125" style="88" bestFit="1" customWidth="1"/>
    <col min="7684" max="7684" width="12.140625" style="88" bestFit="1" customWidth="1"/>
    <col min="7685" max="7686" width="6.85546875" style="88" bestFit="1" customWidth="1"/>
    <col min="7687" max="7687" width="2" style="88" customWidth="1"/>
    <col min="7688" max="7688" width="10.42578125" style="88" customWidth="1"/>
    <col min="7689" max="7689" width="9.5703125" style="88" bestFit="1" customWidth="1"/>
    <col min="7690" max="7693" width="9.42578125" style="88" customWidth="1"/>
    <col min="7694" max="7699" width="9.85546875" style="88" customWidth="1"/>
    <col min="7700" max="7937" width="9.140625" style="88"/>
    <col min="7938" max="7938" width="61.85546875" style="88" customWidth="1"/>
    <col min="7939" max="7939" width="8.42578125" style="88" bestFit="1" customWidth="1"/>
    <col min="7940" max="7940" width="12.140625" style="88" bestFit="1" customWidth="1"/>
    <col min="7941" max="7942" width="6.85546875" style="88" bestFit="1" customWidth="1"/>
    <col min="7943" max="7943" width="2" style="88" customWidth="1"/>
    <col min="7944" max="7944" width="10.42578125" style="88" customWidth="1"/>
    <col min="7945" max="7945" width="9.5703125" style="88" bestFit="1" customWidth="1"/>
    <col min="7946" max="7949" width="9.42578125" style="88" customWidth="1"/>
    <col min="7950" max="7955" width="9.85546875" style="88" customWidth="1"/>
    <col min="7956" max="8193" width="9.140625" style="88"/>
    <col min="8194" max="8194" width="61.85546875" style="88" customWidth="1"/>
    <col min="8195" max="8195" width="8.42578125" style="88" bestFit="1" customWidth="1"/>
    <col min="8196" max="8196" width="12.140625" style="88" bestFit="1" customWidth="1"/>
    <col min="8197" max="8198" width="6.85546875" style="88" bestFit="1" customWidth="1"/>
    <col min="8199" max="8199" width="2" style="88" customWidth="1"/>
    <col min="8200" max="8200" width="10.42578125" style="88" customWidth="1"/>
    <col min="8201" max="8201" width="9.5703125" style="88" bestFit="1" customWidth="1"/>
    <col min="8202" max="8205" width="9.42578125" style="88" customWidth="1"/>
    <col min="8206" max="8211" width="9.85546875" style="88" customWidth="1"/>
    <col min="8212" max="8449" width="9.140625" style="88"/>
    <col min="8450" max="8450" width="61.85546875" style="88" customWidth="1"/>
    <col min="8451" max="8451" width="8.42578125" style="88" bestFit="1" customWidth="1"/>
    <col min="8452" max="8452" width="12.140625" style="88" bestFit="1" customWidth="1"/>
    <col min="8453" max="8454" width="6.85546875" style="88" bestFit="1" customWidth="1"/>
    <col min="8455" max="8455" width="2" style="88" customWidth="1"/>
    <col min="8456" max="8456" width="10.42578125" style="88" customWidth="1"/>
    <col min="8457" max="8457" width="9.5703125" style="88" bestFit="1" customWidth="1"/>
    <col min="8458" max="8461" width="9.42578125" style="88" customWidth="1"/>
    <col min="8462" max="8467" width="9.85546875" style="88" customWidth="1"/>
    <col min="8468" max="8705" width="9.140625" style="88"/>
    <col min="8706" max="8706" width="61.85546875" style="88" customWidth="1"/>
    <col min="8707" max="8707" width="8.42578125" style="88" bestFit="1" customWidth="1"/>
    <col min="8708" max="8708" width="12.140625" style="88" bestFit="1" customWidth="1"/>
    <col min="8709" max="8710" width="6.85546875" style="88" bestFit="1" customWidth="1"/>
    <col min="8711" max="8711" width="2" style="88" customWidth="1"/>
    <col min="8712" max="8712" width="10.42578125" style="88" customWidth="1"/>
    <col min="8713" max="8713" width="9.5703125" style="88" bestFit="1" customWidth="1"/>
    <col min="8714" max="8717" width="9.42578125" style="88" customWidth="1"/>
    <col min="8718" max="8723" width="9.85546875" style="88" customWidth="1"/>
    <col min="8724" max="8961" width="9.140625" style="88"/>
    <col min="8962" max="8962" width="61.85546875" style="88" customWidth="1"/>
    <col min="8963" max="8963" width="8.42578125" style="88" bestFit="1" customWidth="1"/>
    <col min="8964" max="8964" width="12.140625" style="88" bestFit="1" customWidth="1"/>
    <col min="8965" max="8966" width="6.85546875" style="88" bestFit="1" customWidth="1"/>
    <col min="8967" max="8967" width="2" style="88" customWidth="1"/>
    <col min="8968" max="8968" width="10.42578125" style="88" customWidth="1"/>
    <col min="8969" max="8969" width="9.5703125" style="88" bestFit="1" customWidth="1"/>
    <col min="8970" max="8973" width="9.42578125" style="88" customWidth="1"/>
    <col min="8974" max="8979" width="9.85546875" style="88" customWidth="1"/>
    <col min="8980" max="9217" width="9.140625" style="88"/>
    <col min="9218" max="9218" width="61.85546875" style="88" customWidth="1"/>
    <col min="9219" max="9219" width="8.42578125" style="88" bestFit="1" customWidth="1"/>
    <col min="9220" max="9220" width="12.140625" style="88" bestFit="1" customWidth="1"/>
    <col min="9221" max="9222" width="6.85546875" style="88" bestFit="1" customWidth="1"/>
    <col min="9223" max="9223" width="2" style="88" customWidth="1"/>
    <col min="9224" max="9224" width="10.42578125" style="88" customWidth="1"/>
    <col min="9225" max="9225" width="9.5703125" style="88" bestFit="1" customWidth="1"/>
    <col min="9226" max="9229" width="9.42578125" style="88" customWidth="1"/>
    <col min="9230" max="9235" width="9.85546875" style="88" customWidth="1"/>
    <col min="9236" max="9473" width="9.140625" style="88"/>
    <col min="9474" max="9474" width="61.85546875" style="88" customWidth="1"/>
    <col min="9475" max="9475" width="8.42578125" style="88" bestFit="1" customWidth="1"/>
    <col min="9476" max="9476" width="12.140625" style="88" bestFit="1" customWidth="1"/>
    <col min="9477" max="9478" width="6.85546875" style="88" bestFit="1" customWidth="1"/>
    <col min="9479" max="9479" width="2" style="88" customWidth="1"/>
    <col min="9480" max="9480" width="10.42578125" style="88" customWidth="1"/>
    <col min="9481" max="9481" width="9.5703125" style="88" bestFit="1" customWidth="1"/>
    <col min="9482" max="9485" width="9.42578125" style="88" customWidth="1"/>
    <col min="9486" max="9491" width="9.85546875" style="88" customWidth="1"/>
    <col min="9492" max="9729" width="9.140625" style="88"/>
    <col min="9730" max="9730" width="61.85546875" style="88" customWidth="1"/>
    <col min="9731" max="9731" width="8.42578125" style="88" bestFit="1" customWidth="1"/>
    <col min="9732" max="9732" width="12.140625" style="88" bestFit="1" customWidth="1"/>
    <col min="9733" max="9734" width="6.85546875" style="88" bestFit="1" customWidth="1"/>
    <col min="9735" max="9735" width="2" style="88" customWidth="1"/>
    <col min="9736" max="9736" width="10.42578125" style="88" customWidth="1"/>
    <col min="9737" max="9737" width="9.5703125" style="88" bestFit="1" customWidth="1"/>
    <col min="9738" max="9741" width="9.42578125" style="88" customWidth="1"/>
    <col min="9742" max="9747" width="9.85546875" style="88" customWidth="1"/>
    <col min="9748" max="9985" width="9.140625" style="88"/>
    <col min="9986" max="9986" width="61.85546875" style="88" customWidth="1"/>
    <col min="9987" max="9987" width="8.42578125" style="88" bestFit="1" customWidth="1"/>
    <col min="9988" max="9988" width="12.140625" style="88" bestFit="1" customWidth="1"/>
    <col min="9989" max="9990" width="6.85546875" style="88" bestFit="1" customWidth="1"/>
    <col min="9991" max="9991" width="2" style="88" customWidth="1"/>
    <col min="9992" max="9992" width="10.42578125" style="88" customWidth="1"/>
    <col min="9993" max="9993" width="9.5703125" style="88" bestFit="1" customWidth="1"/>
    <col min="9994" max="9997" width="9.42578125" style="88" customWidth="1"/>
    <col min="9998" max="10003" width="9.85546875" style="88" customWidth="1"/>
    <col min="10004" max="10241" width="9.140625" style="88"/>
    <col min="10242" max="10242" width="61.85546875" style="88" customWidth="1"/>
    <col min="10243" max="10243" width="8.42578125" style="88" bestFit="1" customWidth="1"/>
    <col min="10244" max="10244" width="12.140625" style="88" bestFit="1" customWidth="1"/>
    <col min="10245" max="10246" width="6.85546875" style="88" bestFit="1" customWidth="1"/>
    <col min="10247" max="10247" width="2" style="88" customWidth="1"/>
    <col min="10248" max="10248" width="10.42578125" style="88" customWidth="1"/>
    <col min="10249" max="10249" width="9.5703125" style="88" bestFit="1" customWidth="1"/>
    <col min="10250" max="10253" width="9.42578125" style="88" customWidth="1"/>
    <col min="10254" max="10259" width="9.85546875" style="88" customWidth="1"/>
    <col min="10260" max="10497" width="9.140625" style="88"/>
    <col min="10498" max="10498" width="61.85546875" style="88" customWidth="1"/>
    <col min="10499" max="10499" width="8.42578125" style="88" bestFit="1" customWidth="1"/>
    <col min="10500" max="10500" width="12.140625" style="88" bestFit="1" customWidth="1"/>
    <col min="10501" max="10502" width="6.85546875" style="88" bestFit="1" customWidth="1"/>
    <col min="10503" max="10503" width="2" style="88" customWidth="1"/>
    <col min="10504" max="10504" width="10.42578125" style="88" customWidth="1"/>
    <col min="10505" max="10505" width="9.5703125" style="88" bestFit="1" customWidth="1"/>
    <col min="10506" max="10509" width="9.42578125" style="88" customWidth="1"/>
    <col min="10510" max="10515" width="9.85546875" style="88" customWidth="1"/>
    <col min="10516" max="10753" width="9.140625" style="88"/>
    <col min="10754" max="10754" width="61.85546875" style="88" customWidth="1"/>
    <col min="10755" max="10755" width="8.42578125" style="88" bestFit="1" customWidth="1"/>
    <col min="10756" max="10756" width="12.140625" style="88" bestFit="1" customWidth="1"/>
    <col min="10757" max="10758" width="6.85546875" style="88" bestFit="1" customWidth="1"/>
    <col min="10759" max="10759" width="2" style="88" customWidth="1"/>
    <col min="10760" max="10760" width="10.42578125" style="88" customWidth="1"/>
    <col min="10761" max="10761" width="9.5703125" style="88" bestFit="1" customWidth="1"/>
    <col min="10762" max="10765" width="9.42578125" style="88" customWidth="1"/>
    <col min="10766" max="10771" width="9.85546875" style="88" customWidth="1"/>
    <col min="10772" max="11009" width="9.140625" style="88"/>
    <col min="11010" max="11010" width="61.85546875" style="88" customWidth="1"/>
    <col min="11011" max="11011" width="8.42578125" style="88" bestFit="1" customWidth="1"/>
    <col min="11012" max="11012" width="12.140625" style="88" bestFit="1" customWidth="1"/>
    <col min="11013" max="11014" width="6.85546875" style="88" bestFit="1" customWidth="1"/>
    <col min="11015" max="11015" width="2" style="88" customWidth="1"/>
    <col min="11016" max="11016" width="10.42578125" style="88" customWidth="1"/>
    <col min="11017" max="11017" width="9.5703125" style="88" bestFit="1" customWidth="1"/>
    <col min="11018" max="11021" width="9.42578125" style="88" customWidth="1"/>
    <col min="11022" max="11027" width="9.85546875" style="88" customWidth="1"/>
    <col min="11028" max="11265" width="9.140625" style="88"/>
    <col min="11266" max="11266" width="61.85546875" style="88" customWidth="1"/>
    <col min="11267" max="11267" width="8.42578125" style="88" bestFit="1" customWidth="1"/>
    <col min="11268" max="11268" width="12.140625" style="88" bestFit="1" customWidth="1"/>
    <col min="11269" max="11270" width="6.85546875" style="88" bestFit="1" customWidth="1"/>
    <col min="11271" max="11271" width="2" style="88" customWidth="1"/>
    <col min="11272" max="11272" width="10.42578125" style="88" customWidth="1"/>
    <col min="11273" max="11273" width="9.5703125" style="88" bestFit="1" customWidth="1"/>
    <col min="11274" max="11277" width="9.42578125" style="88" customWidth="1"/>
    <col min="11278" max="11283" width="9.85546875" style="88" customWidth="1"/>
    <col min="11284" max="11521" width="9.140625" style="88"/>
    <col min="11522" max="11522" width="61.85546875" style="88" customWidth="1"/>
    <col min="11523" max="11523" width="8.42578125" style="88" bestFit="1" customWidth="1"/>
    <col min="11524" max="11524" width="12.140625" style="88" bestFit="1" customWidth="1"/>
    <col min="11525" max="11526" width="6.85546875" style="88" bestFit="1" customWidth="1"/>
    <col min="11527" max="11527" width="2" style="88" customWidth="1"/>
    <col min="11528" max="11528" width="10.42578125" style="88" customWidth="1"/>
    <col min="11529" max="11529" width="9.5703125" style="88" bestFit="1" customWidth="1"/>
    <col min="11530" max="11533" width="9.42578125" style="88" customWidth="1"/>
    <col min="11534" max="11539" width="9.85546875" style="88" customWidth="1"/>
    <col min="11540" max="11777" width="9.140625" style="88"/>
    <col min="11778" max="11778" width="61.85546875" style="88" customWidth="1"/>
    <col min="11779" max="11779" width="8.42578125" style="88" bestFit="1" customWidth="1"/>
    <col min="11780" max="11780" width="12.140625" style="88" bestFit="1" customWidth="1"/>
    <col min="11781" max="11782" width="6.85546875" style="88" bestFit="1" customWidth="1"/>
    <col min="11783" max="11783" width="2" style="88" customWidth="1"/>
    <col min="11784" max="11784" width="10.42578125" style="88" customWidth="1"/>
    <col min="11785" max="11785" width="9.5703125" style="88" bestFit="1" customWidth="1"/>
    <col min="11786" max="11789" width="9.42578125" style="88" customWidth="1"/>
    <col min="11790" max="11795" width="9.85546875" style="88" customWidth="1"/>
    <col min="11796" max="12033" width="9.140625" style="88"/>
    <col min="12034" max="12034" width="61.85546875" style="88" customWidth="1"/>
    <col min="12035" max="12035" width="8.42578125" style="88" bestFit="1" customWidth="1"/>
    <col min="12036" max="12036" width="12.140625" style="88" bestFit="1" customWidth="1"/>
    <col min="12037" max="12038" width="6.85546875" style="88" bestFit="1" customWidth="1"/>
    <col min="12039" max="12039" width="2" style="88" customWidth="1"/>
    <col min="12040" max="12040" width="10.42578125" style="88" customWidth="1"/>
    <col min="12041" max="12041" width="9.5703125" style="88" bestFit="1" customWidth="1"/>
    <col min="12042" max="12045" width="9.42578125" style="88" customWidth="1"/>
    <col min="12046" max="12051" width="9.85546875" style="88" customWidth="1"/>
    <col min="12052" max="12289" width="9.140625" style="88"/>
    <col min="12290" max="12290" width="61.85546875" style="88" customWidth="1"/>
    <col min="12291" max="12291" width="8.42578125" style="88" bestFit="1" customWidth="1"/>
    <col min="12292" max="12292" width="12.140625" style="88" bestFit="1" customWidth="1"/>
    <col min="12293" max="12294" width="6.85546875" style="88" bestFit="1" customWidth="1"/>
    <col min="12295" max="12295" width="2" style="88" customWidth="1"/>
    <col min="12296" max="12296" width="10.42578125" style="88" customWidth="1"/>
    <col min="12297" max="12297" width="9.5703125" style="88" bestFit="1" customWidth="1"/>
    <col min="12298" max="12301" width="9.42578125" style="88" customWidth="1"/>
    <col min="12302" max="12307" width="9.85546875" style="88" customWidth="1"/>
    <col min="12308" max="12545" width="9.140625" style="88"/>
    <col min="12546" max="12546" width="61.85546875" style="88" customWidth="1"/>
    <col min="12547" max="12547" width="8.42578125" style="88" bestFit="1" customWidth="1"/>
    <col min="12548" max="12548" width="12.140625" style="88" bestFit="1" customWidth="1"/>
    <col min="12549" max="12550" width="6.85546875" style="88" bestFit="1" customWidth="1"/>
    <col min="12551" max="12551" width="2" style="88" customWidth="1"/>
    <col min="12552" max="12552" width="10.42578125" style="88" customWidth="1"/>
    <col min="12553" max="12553" width="9.5703125" style="88" bestFit="1" customWidth="1"/>
    <col min="12554" max="12557" width="9.42578125" style="88" customWidth="1"/>
    <col min="12558" max="12563" width="9.85546875" style="88" customWidth="1"/>
    <col min="12564" max="12801" width="9.140625" style="88"/>
    <col min="12802" max="12802" width="61.85546875" style="88" customWidth="1"/>
    <col min="12803" max="12803" width="8.42578125" style="88" bestFit="1" customWidth="1"/>
    <col min="12804" max="12804" width="12.140625" style="88" bestFit="1" customWidth="1"/>
    <col min="12805" max="12806" width="6.85546875" style="88" bestFit="1" customWidth="1"/>
    <col min="12807" max="12807" width="2" style="88" customWidth="1"/>
    <col min="12808" max="12808" width="10.42578125" style="88" customWidth="1"/>
    <col min="12809" max="12809" width="9.5703125" style="88" bestFit="1" customWidth="1"/>
    <col min="12810" max="12813" width="9.42578125" style="88" customWidth="1"/>
    <col min="12814" max="12819" width="9.85546875" style="88" customWidth="1"/>
    <col min="12820" max="13057" width="9.140625" style="88"/>
    <col min="13058" max="13058" width="61.85546875" style="88" customWidth="1"/>
    <col min="13059" max="13059" width="8.42578125" style="88" bestFit="1" customWidth="1"/>
    <col min="13060" max="13060" width="12.140625" style="88" bestFit="1" customWidth="1"/>
    <col min="13061" max="13062" width="6.85546875" style="88" bestFit="1" customWidth="1"/>
    <col min="13063" max="13063" width="2" style="88" customWidth="1"/>
    <col min="13064" max="13064" width="10.42578125" style="88" customWidth="1"/>
    <col min="13065" max="13065" width="9.5703125" style="88" bestFit="1" customWidth="1"/>
    <col min="13066" max="13069" width="9.42578125" style="88" customWidth="1"/>
    <col min="13070" max="13075" width="9.85546875" style="88" customWidth="1"/>
    <col min="13076" max="13313" width="9.140625" style="88"/>
    <col min="13314" max="13314" width="61.85546875" style="88" customWidth="1"/>
    <col min="13315" max="13315" width="8.42578125" style="88" bestFit="1" customWidth="1"/>
    <col min="13316" max="13316" width="12.140625" style="88" bestFit="1" customWidth="1"/>
    <col min="13317" max="13318" width="6.85546875" style="88" bestFit="1" customWidth="1"/>
    <col min="13319" max="13319" width="2" style="88" customWidth="1"/>
    <col min="13320" max="13320" width="10.42578125" style="88" customWidth="1"/>
    <col min="13321" max="13321" width="9.5703125" style="88" bestFit="1" customWidth="1"/>
    <col min="13322" max="13325" width="9.42578125" style="88" customWidth="1"/>
    <col min="13326" max="13331" width="9.85546875" style="88" customWidth="1"/>
    <col min="13332" max="13569" width="9.140625" style="88"/>
    <col min="13570" max="13570" width="61.85546875" style="88" customWidth="1"/>
    <col min="13571" max="13571" width="8.42578125" style="88" bestFit="1" customWidth="1"/>
    <col min="13572" max="13572" width="12.140625" style="88" bestFit="1" customWidth="1"/>
    <col min="13573" max="13574" width="6.85546875" style="88" bestFit="1" customWidth="1"/>
    <col min="13575" max="13575" width="2" style="88" customWidth="1"/>
    <col min="13576" max="13576" width="10.42578125" style="88" customWidth="1"/>
    <col min="13577" max="13577" width="9.5703125" style="88" bestFit="1" customWidth="1"/>
    <col min="13578" max="13581" width="9.42578125" style="88" customWidth="1"/>
    <col min="13582" max="13587" width="9.85546875" style="88" customWidth="1"/>
    <col min="13588" max="13825" width="9.140625" style="88"/>
    <col min="13826" max="13826" width="61.85546875" style="88" customWidth="1"/>
    <col min="13827" max="13827" width="8.42578125" style="88" bestFit="1" customWidth="1"/>
    <col min="13828" max="13828" width="12.140625" style="88" bestFit="1" customWidth="1"/>
    <col min="13829" max="13830" width="6.85546875" style="88" bestFit="1" customWidth="1"/>
    <col min="13831" max="13831" width="2" style="88" customWidth="1"/>
    <col min="13832" max="13832" width="10.42578125" style="88" customWidth="1"/>
    <col min="13833" max="13833" width="9.5703125" style="88" bestFit="1" customWidth="1"/>
    <col min="13834" max="13837" width="9.42578125" style="88" customWidth="1"/>
    <col min="13838" max="13843" width="9.85546875" style="88" customWidth="1"/>
    <col min="13844" max="14081" width="9.140625" style="88"/>
    <col min="14082" max="14082" width="61.85546875" style="88" customWidth="1"/>
    <col min="14083" max="14083" width="8.42578125" style="88" bestFit="1" customWidth="1"/>
    <col min="14084" max="14084" width="12.140625" style="88" bestFit="1" customWidth="1"/>
    <col min="14085" max="14086" width="6.85546875" style="88" bestFit="1" customWidth="1"/>
    <col min="14087" max="14087" width="2" style="88" customWidth="1"/>
    <col min="14088" max="14088" width="10.42578125" style="88" customWidth="1"/>
    <col min="14089" max="14089" width="9.5703125" style="88" bestFit="1" customWidth="1"/>
    <col min="14090" max="14093" width="9.42578125" style="88" customWidth="1"/>
    <col min="14094" max="14099" width="9.85546875" style="88" customWidth="1"/>
    <col min="14100" max="14337" width="9.140625" style="88"/>
    <col min="14338" max="14338" width="61.85546875" style="88" customWidth="1"/>
    <col min="14339" max="14339" width="8.42578125" style="88" bestFit="1" customWidth="1"/>
    <col min="14340" max="14340" width="12.140625" style="88" bestFit="1" customWidth="1"/>
    <col min="14341" max="14342" width="6.85546875" style="88" bestFit="1" customWidth="1"/>
    <col min="14343" max="14343" width="2" style="88" customWidth="1"/>
    <col min="14344" max="14344" width="10.42578125" style="88" customWidth="1"/>
    <col min="14345" max="14345" width="9.5703125" style="88" bestFit="1" customWidth="1"/>
    <col min="14346" max="14349" width="9.42578125" style="88" customWidth="1"/>
    <col min="14350" max="14355" width="9.85546875" style="88" customWidth="1"/>
    <col min="14356" max="14593" width="9.140625" style="88"/>
    <col min="14594" max="14594" width="61.85546875" style="88" customWidth="1"/>
    <col min="14595" max="14595" width="8.42578125" style="88" bestFit="1" customWidth="1"/>
    <col min="14596" max="14596" width="12.140625" style="88" bestFit="1" customWidth="1"/>
    <col min="14597" max="14598" width="6.85546875" style="88" bestFit="1" customWidth="1"/>
    <col min="14599" max="14599" width="2" style="88" customWidth="1"/>
    <col min="14600" max="14600" width="10.42578125" style="88" customWidth="1"/>
    <col min="14601" max="14601" width="9.5703125" style="88" bestFit="1" customWidth="1"/>
    <col min="14602" max="14605" width="9.42578125" style="88" customWidth="1"/>
    <col min="14606" max="14611" width="9.85546875" style="88" customWidth="1"/>
    <col min="14612" max="14849" width="9.140625" style="88"/>
    <col min="14850" max="14850" width="61.85546875" style="88" customWidth="1"/>
    <col min="14851" max="14851" width="8.42578125" style="88" bestFit="1" customWidth="1"/>
    <col min="14852" max="14852" width="12.140625" style="88" bestFit="1" customWidth="1"/>
    <col min="14853" max="14854" width="6.85546875" style="88" bestFit="1" customWidth="1"/>
    <col min="14855" max="14855" width="2" style="88" customWidth="1"/>
    <col min="14856" max="14856" width="10.42578125" style="88" customWidth="1"/>
    <col min="14857" max="14857" width="9.5703125" style="88" bestFit="1" customWidth="1"/>
    <col min="14858" max="14861" width="9.42578125" style="88" customWidth="1"/>
    <col min="14862" max="14867" width="9.85546875" style="88" customWidth="1"/>
    <col min="14868" max="15105" width="9.140625" style="88"/>
    <col min="15106" max="15106" width="61.85546875" style="88" customWidth="1"/>
    <col min="15107" max="15107" width="8.42578125" style="88" bestFit="1" customWidth="1"/>
    <col min="15108" max="15108" width="12.140625" style="88" bestFit="1" customWidth="1"/>
    <col min="15109" max="15110" width="6.85546875" style="88" bestFit="1" customWidth="1"/>
    <col min="15111" max="15111" width="2" style="88" customWidth="1"/>
    <col min="15112" max="15112" width="10.42578125" style="88" customWidth="1"/>
    <col min="15113" max="15113" width="9.5703125" style="88" bestFit="1" customWidth="1"/>
    <col min="15114" max="15117" width="9.42578125" style="88" customWidth="1"/>
    <col min="15118" max="15123" width="9.85546875" style="88" customWidth="1"/>
    <col min="15124" max="15361" width="9.140625" style="88"/>
    <col min="15362" max="15362" width="61.85546875" style="88" customWidth="1"/>
    <col min="15363" max="15363" width="8.42578125" style="88" bestFit="1" customWidth="1"/>
    <col min="15364" max="15364" width="12.140625" style="88" bestFit="1" customWidth="1"/>
    <col min="15365" max="15366" width="6.85546875" style="88" bestFit="1" customWidth="1"/>
    <col min="15367" max="15367" width="2" style="88" customWidth="1"/>
    <col min="15368" max="15368" width="10.42578125" style="88" customWidth="1"/>
    <col min="15369" max="15369" width="9.5703125" style="88" bestFit="1" customWidth="1"/>
    <col min="15370" max="15373" width="9.42578125" style="88" customWidth="1"/>
    <col min="15374" max="15379" width="9.85546875" style="88" customWidth="1"/>
    <col min="15380" max="15617" width="9.140625" style="88"/>
    <col min="15618" max="15618" width="61.85546875" style="88" customWidth="1"/>
    <col min="15619" max="15619" width="8.42578125" style="88" bestFit="1" customWidth="1"/>
    <col min="15620" max="15620" width="12.140625" style="88" bestFit="1" customWidth="1"/>
    <col min="15621" max="15622" width="6.85546875" style="88" bestFit="1" customWidth="1"/>
    <col min="15623" max="15623" width="2" style="88" customWidth="1"/>
    <col min="15624" max="15624" width="10.42578125" style="88" customWidth="1"/>
    <col min="15625" max="15625" width="9.5703125" style="88" bestFit="1" customWidth="1"/>
    <col min="15626" max="15629" width="9.42578125" style="88" customWidth="1"/>
    <col min="15630" max="15635" width="9.85546875" style="88" customWidth="1"/>
    <col min="15636" max="15873" width="9.140625" style="88"/>
    <col min="15874" max="15874" width="61.85546875" style="88" customWidth="1"/>
    <col min="15875" max="15875" width="8.42578125" style="88" bestFit="1" customWidth="1"/>
    <col min="15876" max="15876" width="12.140625" style="88" bestFit="1" customWidth="1"/>
    <col min="15877" max="15878" width="6.85546875" style="88" bestFit="1" customWidth="1"/>
    <col min="15879" max="15879" width="2" style="88" customWidth="1"/>
    <col min="15880" max="15880" width="10.42578125" style="88" customWidth="1"/>
    <col min="15881" max="15881" width="9.5703125" style="88" bestFit="1" customWidth="1"/>
    <col min="15882" max="15885" width="9.42578125" style="88" customWidth="1"/>
    <col min="15886" max="15891" width="9.85546875" style="88" customWidth="1"/>
    <col min="15892" max="16129" width="9.140625" style="88"/>
    <col min="16130" max="16130" width="61.85546875" style="88" customWidth="1"/>
    <col min="16131" max="16131" width="8.42578125" style="88" bestFit="1" customWidth="1"/>
    <col min="16132" max="16132" width="12.140625" style="88" bestFit="1" customWidth="1"/>
    <col min="16133" max="16134" width="6.85546875" style="88" bestFit="1" customWidth="1"/>
    <col min="16135" max="16135" width="2" style="88" customWidth="1"/>
    <col min="16136" max="16136" width="10.42578125" style="88" customWidth="1"/>
    <col min="16137" max="16137" width="9.5703125" style="88" bestFit="1" customWidth="1"/>
    <col min="16138" max="16141" width="9.42578125" style="88" customWidth="1"/>
    <col min="16142" max="16147" width="9.85546875" style="88" customWidth="1"/>
    <col min="16148" max="16384" width="9.140625" style="88"/>
  </cols>
  <sheetData>
    <row r="1" spans="1:19" ht="15.75">
      <c r="A1" s="1323" t="s">
        <v>243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104"/>
      <c r="C2" s="104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08"/>
      <c r="C3" s="109" t="s">
        <v>87</v>
      </c>
      <c r="D3" s="172"/>
      <c r="E3" s="172"/>
      <c r="F3" s="173"/>
      <c r="G3" s="112"/>
      <c r="H3" s="1319" t="s">
        <v>263</v>
      </c>
      <c r="I3" s="1319"/>
      <c r="J3" s="1319"/>
      <c r="K3" s="1319"/>
      <c r="L3" s="1319"/>
      <c r="M3" s="1319"/>
      <c r="N3" s="1320" t="s">
        <v>264</v>
      </c>
      <c r="O3" s="1320"/>
      <c r="P3" s="1320"/>
      <c r="Q3" s="1320"/>
      <c r="R3" s="1320"/>
      <c r="S3" s="1320"/>
    </row>
    <row r="4" spans="1:19">
      <c r="A4" s="174" t="s">
        <v>88</v>
      </c>
      <c r="B4" s="114" t="s">
        <v>89</v>
      </c>
      <c r="C4" s="11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120" t="s">
        <v>94</v>
      </c>
      <c r="C5" s="121" t="s">
        <v>95</v>
      </c>
      <c r="D5" s="122" t="s">
        <v>96</v>
      </c>
      <c r="E5" s="122" t="s">
        <v>111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27" t="s">
        <v>99</v>
      </c>
      <c r="C6" s="128"/>
      <c r="D6" s="180"/>
      <c r="E6" s="180"/>
      <c r="F6" s="181"/>
      <c r="G6" s="130"/>
      <c r="H6" s="182"/>
      <c r="I6" s="182"/>
      <c r="J6" s="182"/>
      <c r="K6" s="182"/>
      <c r="L6" s="182"/>
      <c r="M6" s="182"/>
      <c r="N6" s="92"/>
      <c r="O6" s="92"/>
      <c r="P6" s="92"/>
      <c r="Q6" s="92"/>
      <c r="R6" s="92"/>
      <c r="S6" s="92"/>
    </row>
    <row r="7" spans="1:19">
      <c r="A7" s="92"/>
      <c r="B7" s="132"/>
      <c r="C7" s="128"/>
      <c r="D7" s="183"/>
      <c r="E7" s="183"/>
      <c r="F7" s="179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83" t="s">
        <v>237</v>
      </c>
      <c r="C8" s="557">
        <v>0.04</v>
      </c>
      <c r="D8" s="132" t="str">
        <f>Inputs!$D$82</f>
        <v>Support staff</v>
      </c>
      <c r="E8" s="183">
        <v>1</v>
      </c>
      <c r="F8" s="179">
        <f>E8*C8</f>
        <v>0.04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9" si="0">H8*$F8</f>
        <v>2.7376406945183893</v>
      </c>
      <c r="O8" s="137">
        <f t="shared" si="0"/>
        <v>2.7916475827625216</v>
      </c>
      <c r="P8" s="137">
        <f t="shared" si="0"/>
        <v>2.8408890036740861</v>
      </c>
      <c r="Q8" s="137">
        <f t="shared" si="0"/>
        <v>2.8909989860575083</v>
      </c>
      <c r="R8" s="137">
        <f t="shared" si="0"/>
        <v>2.9419928503283321</v>
      </c>
      <c r="S8" s="137">
        <f t="shared" si="0"/>
        <v>2.9938861871364386</v>
      </c>
    </row>
    <row r="9" spans="1:19">
      <c r="A9" s="184"/>
      <c r="B9" s="183" t="s">
        <v>238</v>
      </c>
      <c r="C9" s="557">
        <v>0.04</v>
      </c>
      <c r="D9" s="132" t="str">
        <f>Inputs!$D$82</f>
        <v>Support staff</v>
      </c>
      <c r="E9" s="183">
        <v>1</v>
      </c>
      <c r="F9" s="179">
        <f>E9*C9</f>
        <v>0.04</v>
      </c>
      <c r="G9" s="133"/>
      <c r="H9" s="137">
        <f>Inputs!L$82</f>
        <v>68.441017362959727</v>
      </c>
      <c r="I9" s="137">
        <f>Inputs!M$82</f>
        <v>69.791189569063036</v>
      </c>
      <c r="J9" s="137">
        <f>Inputs!N$82</f>
        <v>71.02222509185215</v>
      </c>
      <c r="K9" s="137">
        <f>Inputs!O$82</f>
        <v>72.274974651437702</v>
      </c>
      <c r="L9" s="137">
        <f>Inputs!P$82</f>
        <v>73.549821258208297</v>
      </c>
      <c r="M9" s="137">
        <f>Inputs!Q$82</f>
        <v>74.847154678410959</v>
      </c>
      <c r="N9" s="137">
        <f t="shared" si="0"/>
        <v>2.7376406945183893</v>
      </c>
      <c r="O9" s="137">
        <f t="shared" si="0"/>
        <v>2.7916475827625216</v>
      </c>
      <c r="P9" s="137">
        <f t="shared" si="0"/>
        <v>2.8408890036740861</v>
      </c>
      <c r="Q9" s="137">
        <f t="shared" si="0"/>
        <v>2.8909989860575083</v>
      </c>
      <c r="R9" s="137">
        <f t="shared" si="0"/>
        <v>2.9419928503283321</v>
      </c>
      <c r="S9" s="137">
        <f t="shared" si="0"/>
        <v>2.9938861871364386</v>
      </c>
    </row>
    <row r="10" spans="1:19">
      <c r="A10" s="184"/>
      <c r="B10" s="132"/>
      <c r="C10" s="557"/>
      <c r="D10" s="183"/>
      <c r="E10" s="183"/>
      <c r="F10" s="179"/>
      <c r="G10" s="133"/>
      <c r="H10" s="134"/>
      <c r="I10" s="134"/>
      <c r="J10" s="134"/>
      <c r="K10" s="134"/>
      <c r="L10" s="134"/>
      <c r="M10" s="134"/>
      <c r="N10" s="137"/>
      <c r="O10" s="137"/>
      <c r="P10" s="137"/>
      <c r="Q10" s="137"/>
      <c r="R10" s="137"/>
      <c r="S10" s="137"/>
    </row>
    <row r="11" spans="1:19">
      <c r="A11" s="184">
        <v>1.2</v>
      </c>
      <c r="B11" s="183" t="s">
        <v>239</v>
      </c>
      <c r="C11" s="557">
        <v>6.6666666666666666E-2</v>
      </c>
      <c r="D11" s="132" t="str">
        <f>Inputs!$D$82</f>
        <v>Support staff</v>
      </c>
      <c r="E11" s="183">
        <v>1</v>
      </c>
      <c r="F11" s="179">
        <f>E11*C11</f>
        <v>6.6666666666666666E-2</v>
      </c>
      <c r="G11" s="133"/>
      <c r="H11" s="137">
        <f>Inputs!L$82</f>
        <v>68.441017362959727</v>
      </c>
      <c r="I11" s="137">
        <f>Inputs!M$82</f>
        <v>69.791189569063036</v>
      </c>
      <c r="J11" s="137">
        <f>Inputs!N$82</f>
        <v>71.02222509185215</v>
      </c>
      <c r="K11" s="137">
        <f>Inputs!O$82</f>
        <v>72.274974651437702</v>
      </c>
      <c r="L11" s="137">
        <f>Inputs!P$82</f>
        <v>73.549821258208297</v>
      </c>
      <c r="M11" s="137">
        <f>Inputs!Q$82</f>
        <v>74.847154678410959</v>
      </c>
      <c r="N11" s="137">
        <f t="shared" ref="N11:S11" si="1">H11*$F11</f>
        <v>4.5627344908639813</v>
      </c>
      <c r="O11" s="137">
        <f t="shared" si="1"/>
        <v>4.6527459712708694</v>
      </c>
      <c r="P11" s="137">
        <f t="shared" si="1"/>
        <v>4.7348150061234762</v>
      </c>
      <c r="Q11" s="137">
        <f t="shared" si="1"/>
        <v>4.8183316434291799</v>
      </c>
      <c r="R11" s="137">
        <f t="shared" si="1"/>
        <v>4.9033214172138866</v>
      </c>
      <c r="S11" s="137">
        <f t="shared" si="1"/>
        <v>4.9898103118940638</v>
      </c>
    </row>
    <row r="12" spans="1:19">
      <c r="A12" s="184"/>
      <c r="B12" s="183" t="s">
        <v>240</v>
      </c>
      <c r="C12" s="557"/>
      <c r="D12" s="183"/>
      <c r="E12" s="183"/>
      <c r="F12" s="179"/>
      <c r="G12" s="133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</row>
    <row r="13" spans="1:19">
      <c r="A13" s="184">
        <v>1.3</v>
      </c>
      <c r="B13" s="183" t="s">
        <v>241</v>
      </c>
      <c r="C13" s="557">
        <v>0.04</v>
      </c>
      <c r="D13" s="132" t="str">
        <f>Inputs!$D$82</f>
        <v>Support staff</v>
      </c>
      <c r="E13" s="183">
        <v>1</v>
      </c>
      <c r="F13" s="179">
        <f>E13*C13</f>
        <v>0.04</v>
      </c>
      <c r="G13" s="133"/>
      <c r="H13" s="137">
        <f>Inputs!L$82</f>
        <v>68.441017362959727</v>
      </c>
      <c r="I13" s="137">
        <f>Inputs!M$82</f>
        <v>69.791189569063036</v>
      </c>
      <c r="J13" s="137">
        <f>Inputs!N$82</f>
        <v>71.02222509185215</v>
      </c>
      <c r="K13" s="137">
        <f>Inputs!O$82</f>
        <v>72.274974651437702</v>
      </c>
      <c r="L13" s="137">
        <f>Inputs!P$82</f>
        <v>73.549821258208297</v>
      </c>
      <c r="M13" s="137">
        <f>Inputs!Q$82</f>
        <v>74.847154678410959</v>
      </c>
      <c r="N13" s="137">
        <f t="shared" ref="N13:S13" si="2">H13*$F13</f>
        <v>2.7376406945183893</v>
      </c>
      <c r="O13" s="137">
        <f t="shared" si="2"/>
        <v>2.7916475827625216</v>
      </c>
      <c r="P13" s="137">
        <f t="shared" si="2"/>
        <v>2.8408890036740861</v>
      </c>
      <c r="Q13" s="137">
        <f t="shared" si="2"/>
        <v>2.8909989860575083</v>
      </c>
      <c r="R13" s="137">
        <f t="shared" si="2"/>
        <v>2.9419928503283321</v>
      </c>
      <c r="S13" s="137">
        <f t="shared" si="2"/>
        <v>2.9938861871364386</v>
      </c>
    </row>
    <row r="14" spans="1:19">
      <c r="A14" s="184"/>
      <c r="B14" s="183"/>
      <c r="C14" s="557"/>
      <c r="D14" s="183"/>
      <c r="E14" s="183"/>
      <c r="F14" s="179"/>
      <c r="G14" s="133"/>
      <c r="H14" s="134"/>
      <c r="I14" s="134"/>
      <c r="J14" s="134"/>
      <c r="K14" s="134"/>
      <c r="L14" s="134"/>
      <c r="M14" s="134"/>
      <c r="N14" s="137"/>
      <c r="O14" s="137"/>
      <c r="P14" s="137"/>
      <c r="Q14" s="137"/>
      <c r="R14" s="137"/>
      <c r="S14" s="137"/>
    </row>
    <row r="15" spans="1:19">
      <c r="A15" s="184">
        <v>1.4</v>
      </c>
      <c r="B15" s="183" t="s">
        <v>242</v>
      </c>
      <c r="C15" s="557">
        <v>0.04</v>
      </c>
      <c r="D15" s="132" t="str">
        <f>Inputs!$D$82</f>
        <v>Support staff</v>
      </c>
      <c r="E15" s="183">
        <v>1</v>
      </c>
      <c r="F15" s="179">
        <f>E15*C15</f>
        <v>0.04</v>
      </c>
      <c r="G15" s="133"/>
      <c r="H15" s="137">
        <f>Inputs!L$82</f>
        <v>68.441017362959727</v>
      </c>
      <c r="I15" s="137">
        <f>Inputs!M$82</f>
        <v>69.791189569063036</v>
      </c>
      <c r="J15" s="137">
        <f>Inputs!N$82</f>
        <v>71.02222509185215</v>
      </c>
      <c r="K15" s="137">
        <f>Inputs!O$82</f>
        <v>72.274974651437702</v>
      </c>
      <c r="L15" s="137">
        <f>Inputs!P$82</f>
        <v>73.549821258208297</v>
      </c>
      <c r="M15" s="137">
        <f>Inputs!Q$82</f>
        <v>74.847154678410959</v>
      </c>
      <c r="N15" s="137">
        <f t="shared" ref="N15:S15" si="3">H15*$F15</f>
        <v>2.7376406945183893</v>
      </c>
      <c r="O15" s="137">
        <f t="shared" si="3"/>
        <v>2.7916475827625216</v>
      </c>
      <c r="P15" s="137">
        <f t="shared" si="3"/>
        <v>2.8408890036740861</v>
      </c>
      <c r="Q15" s="137">
        <f t="shared" si="3"/>
        <v>2.8909989860575083</v>
      </c>
      <c r="R15" s="137">
        <f t="shared" si="3"/>
        <v>2.9419928503283321</v>
      </c>
      <c r="S15" s="137">
        <f t="shared" si="3"/>
        <v>2.9938861871364386</v>
      </c>
    </row>
    <row r="16" spans="1:19">
      <c r="A16" s="184"/>
      <c r="B16" s="132"/>
      <c r="C16" s="128"/>
      <c r="D16" s="183"/>
      <c r="E16" s="183"/>
      <c r="F16" s="179"/>
      <c r="G16" s="133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</row>
    <row r="17" spans="1:19">
      <c r="A17" s="94"/>
      <c r="B17" s="139" t="s">
        <v>44</v>
      </c>
      <c r="C17" s="186">
        <f>SUM(C6:C16)</f>
        <v>0.22666666666666668</v>
      </c>
      <c r="D17" s="240"/>
      <c r="E17" s="240"/>
      <c r="F17" s="186">
        <f>SUM(F6:F16)</f>
        <v>0.22666666666666668</v>
      </c>
      <c r="G17" s="142"/>
      <c r="H17" s="98"/>
      <c r="I17" s="240"/>
      <c r="J17" s="240"/>
      <c r="K17" s="240"/>
      <c r="L17" s="240"/>
      <c r="M17" s="240"/>
      <c r="N17" s="244">
        <f t="shared" ref="N17:S17" si="4">SUM(N8:N16)</f>
        <v>15.513297268937539</v>
      </c>
      <c r="O17" s="244">
        <f t="shared" si="4"/>
        <v>15.819336302320956</v>
      </c>
      <c r="P17" s="244">
        <f t="shared" si="4"/>
        <v>16.098371020819819</v>
      </c>
      <c r="Q17" s="244">
        <f t="shared" si="4"/>
        <v>16.382327587659212</v>
      </c>
      <c r="R17" s="244">
        <f t="shared" si="4"/>
        <v>16.671292818527217</v>
      </c>
      <c r="S17" s="244">
        <f t="shared" si="4"/>
        <v>16.965355060439819</v>
      </c>
    </row>
    <row r="18" spans="1:19">
      <c r="A18" s="92"/>
      <c r="B18" s="145" t="s">
        <v>103</v>
      </c>
      <c r="C18" s="128"/>
      <c r="D18" s="91"/>
      <c r="E18" s="183"/>
      <c r="F18" s="179"/>
      <c r="G18" s="133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</row>
    <row r="19" spans="1:19">
      <c r="A19" s="92"/>
      <c r="B19" s="132"/>
      <c r="C19" s="128"/>
      <c r="D19" s="92"/>
      <c r="E19" s="183"/>
      <c r="F19" s="179"/>
      <c r="G19" s="148"/>
      <c r="H19" s="151"/>
      <c r="I19" s="151"/>
      <c r="J19" s="151"/>
      <c r="K19" s="151"/>
      <c r="L19" s="151"/>
      <c r="M19" s="151"/>
      <c r="N19" s="150"/>
      <c r="O19" s="150"/>
      <c r="P19" s="150"/>
      <c r="Q19" s="150"/>
      <c r="R19" s="150"/>
      <c r="S19" s="150"/>
    </row>
    <row r="20" spans="1:19">
      <c r="A20" s="184">
        <v>2.1</v>
      </c>
      <c r="B20" s="132" t="s">
        <v>120</v>
      </c>
      <c r="C20" s="557">
        <v>0.66666666666666663</v>
      </c>
      <c r="D20" s="653" t="str">
        <f>Inputs!$D$81</f>
        <v>Skilled Electrical Worker AH</v>
      </c>
      <c r="E20" s="183">
        <v>2</v>
      </c>
      <c r="F20" s="179">
        <f>E20*C20</f>
        <v>1.3333333333333333</v>
      </c>
      <c r="G20" s="148"/>
      <c r="H20" s="246">
        <f>Inputs!L$81</f>
        <v>143.91156341859428</v>
      </c>
      <c r="I20" s="246">
        <f>Inputs!M$81</f>
        <v>146.75058306720953</v>
      </c>
      <c r="J20" s="246">
        <f>Inputs!N$81</f>
        <v>149.33909290435707</v>
      </c>
      <c r="K20" s="246">
        <f>Inputs!O$81</f>
        <v>151.97326104852442</v>
      </c>
      <c r="L20" s="246">
        <f>Inputs!P$81</f>
        <v>154.65389285921603</v>
      </c>
      <c r="M20" s="246">
        <f>Inputs!Q$81</f>
        <v>157.38180790154269</v>
      </c>
      <c r="N20" s="137">
        <f t="shared" ref="N20:S20" si="5">H20*$F20</f>
        <v>191.88208455812571</v>
      </c>
      <c r="O20" s="137">
        <f t="shared" si="5"/>
        <v>195.6674440896127</v>
      </c>
      <c r="P20" s="137">
        <f t="shared" si="5"/>
        <v>199.11879053914276</v>
      </c>
      <c r="Q20" s="137">
        <f t="shared" si="5"/>
        <v>202.63101473136589</v>
      </c>
      <c r="R20" s="137">
        <f t="shared" si="5"/>
        <v>206.20519047895471</v>
      </c>
      <c r="S20" s="137">
        <f t="shared" si="5"/>
        <v>209.84241053539023</v>
      </c>
    </row>
    <row r="21" spans="1:19">
      <c r="A21" s="184"/>
      <c r="B21" s="132"/>
      <c r="C21" s="128"/>
      <c r="D21" s="94"/>
      <c r="E21" s="183"/>
      <c r="F21" s="179"/>
      <c r="G21" s="148"/>
      <c r="H21" s="151"/>
      <c r="I21" s="151"/>
      <c r="J21" s="151"/>
      <c r="K21" s="151"/>
      <c r="L21" s="151"/>
      <c r="M21" s="151"/>
      <c r="N21" s="99"/>
      <c r="O21" s="99"/>
      <c r="P21" s="99"/>
      <c r="Q21" s="99"/>
      <c r="R21" s="99"/>
      <c r="S21" s="99"/>
    </row>
    <row r="22" spans="1:19">
      <c r="A22" s="190"/>
      <c r="B22" s="139" t="s">
        <v>44</v>
      </c>
      <c r="C22" s="186">
        <f>SUM(C18:C21)</f>
        <v>0.66666666666666663</v>
      </c>
      <c r="D22" s="240"/>
      <c r="E22" s="240"/>
      <c r="F22" s="186">
        <f>SUM(F18:F21)</f>
        <v>1.3333333333333333</v>
      </c>
      <c r="G22" s="142"/>
      <c r="H22" s="144"/>
      <c r="I22" s="144"/>
      <c r="J22" s="144"/>
      <c r="K22" s="144"/>
      <c r="L22" s="144"/>
      <c r="M22" s="144"/>
      <c r="N22" s="144">
        <f t="shared" ref="N22:S22" si="6">SUM(N20:N21)</f>
        <v>191.88208455812571</v>
      </c>
      <c r="O22" s="144">
        <f t="shared" si="6"/>
        <v>195.6674440896127</v>
      </c>
      <c r="P22" s="144">
        <f t="shared" si="6"/>
        <v>199.11879053914276</v>
      </c>
      <c r="Q22" s="144">
        <f t="shared" si="6"/>
        <v>202.63101473136589</v>
      </c>
      <c r="R22" s="144">
        <f t="shared" si="6"/>
        <v>206.20519047895471</v>
      </c>
      <c r="S22" s="144">
        <f t="shared" si="6"/>
        <v>209.84241053539023</v>
      </c>
    </row>
    <row r="23" spans="1:19">
      <c r="A23" s="184"/>
      <c r="B23" s="127" t="s">
        <v>104</v>
      </c>
      <c r="C23" s="128"/>
      <c r="D23" s="183"/>
      <c r="E23" s="183"/>
      <c r="F23" s="179"/>
      <c r="G23" s="148"/>
      <c r="H23" s="151"/>
      <c r="I23" s="151"/>
      <c r="J23" s="151"/>
      <c r="K23" s="151"/>
      <c r="L23" s="151"/>
      <c r="M23" s="151"/>
      <c r="N23" s="99"/>
      <c r="O23" s="99"/>
      <c r="P23" s="99"/>
      <c r="Q23" s="99"/>
      <c r="R23" s="99"/>
      <c r="S23" s="99"/>
    </row>
    <row r="24" spans="1:19">
      <c r="A24" s="92"/>
      <c r="B24" s="132"/>
      <c r="C24" s="128"/>
      <c r="D24" s="183"/>
      <c r="E24" s="183"/>
      <c r="F24" s="179"/>
      <c r="G24" s="148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</row>
    <row r="25" spans="1:19">
      <c r="A25" s="184">
        <v>3.1</v>
      </c>
      <c r="B25" s="183" t="s">
        <v>148</v>
      </c>
      <c r="C25" s="557">
        <v>0.03</v>
      </c>
      <c r="D25" s="653" t="str">
        <f>Inputs!$D$81</f>
        <v>Skilled Electrical Worker AH</v>
      </c>
      <c r="E25" s="183">
        <v>2</v>
      </c>
      <c r="F25" s="179">
        <f>E25*C25</f>
        <v>0.06</v>
      </c>
      <c r="G25" s="148"/>
      <c r="H25" s="246">
        <f>Inputs!L$81</f>
        <v>143.91156341859428</v>
      </c>
      <c r="I25" s="246">
        <f>Inputs!M$81</f>
        <v>146.75058306720953</v>
      </c>
      <c r="J25" s="246">
        <f>Inputs!N$81</f>
        <v>149.33909290435707</v>
      </c>
      <c r="K25" s="246">
        <f>Inputs!O$81</f>
        <v>151.97326104852442</v>
      </c>
      <c r="L25" s="246">
        <f>Inputs!P$81</f>
        <v>154.65389285921603</v>
      </c>
      <c r="M25" s="246">
        <f>Inputs!Q$81</f>
        <v>157.38180790154269</v>
      </c>
      <c r="N25" s="137">
        <f t="shared" ref="N25:S25" si="7">H25*$F25</f>
        <v>8.6346938051156563</v>
      </c>
      <c r="O25" s="137">
        <f t="shared" si="7"/>
        <v>8.8050349840325719</v>
      </c>
      <c r="P25" s="137">
        <f t="shared" si="7"/>
        <v>8.9603455742614244</v>
      </c>
      <c r="Q25" s="137">
        <f t="shared" si="7"/>
        <v>9.1183956629114657</v>
      </c>
      <c r="R25" s="137">
        <f t="shared" si="7"/>
        <v>9.279233571552961</v>
      </c>
      <c r="S25" s="137">
        <f t="shared" si="7"/>
        <v>9.44290847409256</v>
      </c>
    </row>
    <row r="26" spans="1:19">
      <c r="A26" s="92"/>
      <c r="B26" s="132"/>
      <c r="C26" s="557"/>
      <c r="D26" s="183"/>
      <c r="E26" s="183"/>
      <c r="F26" s="179"/>
      <c r="G26" s="148"/>
      <c r="H26" s="151"/>
      <c r="I26" s="151"/>
      <c r="J26" s="151"/>
      <c r="K26" s="151"/>
      <c r="L26" s="151"/>
      <c r="M26" s="151"/>
      <c r="N26" s="99"/>
      <c r="O26" s="99"/>
      <c r="P26" s="99"/>
      <c r="Q26" s="99"/>
      <c r="R26" s="99"/>
      <c r="S26" s="99"/>
    </row>
    <row r="27" spans="1:19">
      <c r="A27" s="184">
        <v>3.2</v>
      </c>
      <c r="B27" s="183" t="s">
        <v>149</v>
      </c>
      <c r="C27" s="557">
        <v>0.20571428571428571</v>
      </c>
      <c r="D27" s="653" t="str">
        <f>Inputs!$D$81</f>
        <v>Skilled Electrical Worker AH</v>
      </c>
      <c r="E27" s="183">
        <v>2</v>
      </c>
      <c r="F27" s="179">
        <f>E27*C27</f>
        <v>0.41142857142857142</v>
      </c>
      <c r="G27" s="148"/>
      <c r="H27" s="246">
        <f>Inputs!L$81</f>
        <v>143.91156341859428</v>
      </c>
      <c r="I27" s="246">
        <f>Inputs!M$81</f>
        <v>146.75058306720953</v>
      </c>
      <c r="J27" s="246">
        <f>Inputs!N$81</f>
        <v>149.33909290435707</v>
      </c>
      <c r="K27" s="246">
        <f>Inputs!O$81</f>
        <v>151.97326104852442</v>
      </c>
      <c r="L27" s="246">
        <f>Inputs!P$81</f>
        <v>154.65389285921603</v>
      </c>
      <c r="M27" s="246">
        <f>Inputs!Q$81</f>
        <v>157.38180790154269</v>
      </c>
      <c r="N27" s="137">
        <f t="shared" ref="N27:S27" si="8">H27*$F27</f>
        <v>59.209328949364505</v>
      </c>
      <c r="O27" s="137">
        <f t="shared" si="8"/>
        <v>60.377382747651922</v>
      </c>
      <c r="P27" s="137">
        <f t="shared" si="8"/>
        <v>61.442369652078341</v>
      </c>
      <c r="Q27" s="137">
        <f t="shared" si="8"/>
        <v>62.526141688535759</v>
      </c>
      <c r="R27" s="137">
        <f t="shared" si="8"/>
        <v>63.629030204934594</v>
      </c>
      <c r="S27" s="137">
        <f t="shared" si="8"/>
        <v>64.751372393777558</v>
      </c>
    </row>
    <row r="28" spans="1:19">
      <c r="A28" s="92"/>
      <c r="B28" s="132"/>
      <c r="C28" s="557"/>
      <c r="D28" s="183"/>
      <c r="E28" s="183"/>
      <c r="F28" s="179"/>
      <c r="G28" s="105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</row>
    <row r="29" spans="1:19">
      <c r="A29" s="184">
        <v>3.3</v>
      </c>
      <c r="B29" s="183" t="s">
        <v>150</v>
      </c>
      <c r="C29" s="557">
        <v>2.5714285714285714E-2</v>
      </c>
      <c r="D29" s="653" t="str">
        <f>Inputs!$D$81</f>
        <v>Skilled Electrical Worker AH</v>
      </c>
      <c r="E29" s="183">
        <v>2</v>
      </c>
      <c r="F29" s="179">
        <f>E29*C29</f>
        <v>5.1428571428571428E-2</v>
      </c>
      <c r="G29" s="148"/>
      <c r="H29" s="246">
        <f>Inputs!L$81</f>
        <v>143.91156341859428</v>
      </c>
      <c r="I29" s="246">
        <f>Inputs!M$81</f>
        <v>146.75058306720953</v>
      </c>
      <c r="J29" s="246">
        <f>Inputs!N$81</f>
        <v>149.33909290435707</v>
      </c>
      <c r="K29" s="246">
        <f>Inputs!O$81</f>
        <v>151.97326104852442</v>
      </c>
      <c r="L29" s="246">
        <f>Inputs!P$81</f>
        <v>154.65389285921603</v>
      </c>
      <c r="M29" s="246">
        <f>Inputs!Q$81</f>
        <v>157.38180790154269</v>
      </c>
      <c r="N29" s="137">
        <f t="shared" ref="N29:S29" si="9">H29*$F29</f>
        <v>7.4011661186705631</v>
      </c>
      <c r="O29" s="137">
        <f t="shared" si="9"/>
        <v>7.5471728434564902</v>
      </c>
      <c r="P29" s="137">
        <f t="shared" si="9"/>
        <v>7.6802962065097926</v>
      </c>
      <c r="Q29" s="137">
        <f t="shared" si="9"/>
        <v>7.8157677110669699</v>
      </c>
      <c r="R29" s="137">
        <f t="shared" si="9"/>
        <v>7.9536287756168242</v>
      </c>
      <c r="S29" s="137">
        <f t="shared" si="9"/>
        <v>8.0939215492221948</v>
      </c>
    </row>
    <row r="30" spans="1:19">
      <c r="A30" s="92"/>
      <c r="B30" s="132"/>
      <c r="C30" s="128"/>
      <c r="D30" s="183"/>
      <c r="E30" s="183"/>
      <c r="F30" s="179"/>
      <c r="G30" s="148"/>
      <c r="H30" s="151"/>
      <c r="I30" s="151"/>
      <c r="J30" s="151"/>
      <c r="K30" s="151"/>
      <c r="L30" s="151"/>
      <c r="M30" s="151"/>
      <c r="N30" s="99"/>
      <c r="O30" s="99"/>
      <c r="P30" s="99"/>
      <c r="Q30" s="99"/>
      <c r="R30" s="99"/>
      <c r="S30" s="99"/>
    </row>
    <row r="31" spans="1:19">
      <c r="A31" s="190"/>
      <c r="B31" s="139" t="s">
        <v>44</v>
      </c>
      <c r="C31" s="186">
        <f>SUM(C23:C30)</f>
        <v>0.2614285714285714</v>
      </c>
      <c r="D31" s="240"/>
      <c r="E31" s="240"/>
      <c r="F31" s="186">
        <f>SUM(F23:F30)</f>
        <v>0.5228571428571428</v>
      </c>
      <c r="G31" s="142"/>
      <c r="H31" s="144"/>
      <c r="I31" s="144"/>
      <c r="J31" s="144"/>
      <c r="K31" s="144"/>
      <c r="L31" s="144"/>
      <c r="M31" s="144"/>
      <c r="N31" s="144">
        <f t="shared" ref="N31:S31" si="10">SUM(N25:N30)</f>
        <v>75.245188873150724</v>
      </c>
      <c r="O31" s="144">
        <f t="shared" si="10"/>
        <v>76.729590575140989</v>
      </c>
      <c r="P31" s="144">
        <f t="shared" si="10"/>
        <v>78.08301143284956</v>
      </c>
      <c r="Q31" s="144">
        <f t="shared" si="10"/>
        <v>79.460305062514195</v>
      </c>
      <c r="R31" s="144">
        <f t="shared" si="10"/>
        <v>80.861892552104379</v>
      </c>
      <c r="S31" s="144">
        <f t="shared" si="10"/>
        <v>82.288202417092322</v>
      </c>
    </row>
    <row r="32" spans="1:19">
      <c r="A32" s="92"/>
      <c r="B32" s="127" t="s">
        <v>106</v>
      </c>
      <c r="C32" s="128"/>
      <c r="D32" s="183"/>
      <c r="E32" s="183"/>
      <c r="F32" s="179"/>
      <c r="G32" s="133"/>
      <c r="H32" s="134"/>
      <c r="I32" s="134"/>
      <c r="J32" s="134"/>
      <c r="K32" s="134"/>
      <c r="L32" s="134"/>
      <c r="M32" s="134"/>
      <c r="N32" s="92"/>
      <c r="O32" s="92"/>
      <c r="P32" s="92"/>
      <c r="Q32" s="92"/>
      <c r="R32" s="92"/>
      <c r="S32" s="92"/>
    </row>
    <row r="33" spans="1:20">
      <c r="A33" s="92"/>
      <c r="B33" s="132"/>
      <c r="C33" s="128"/>
      <c r="D33" s="183"/>
      <c r="E33" s="183"/>
      <c r="F33" s="179"/>
      <c r="G33" s="133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</row>
    <row r="34" spans="1:20">
      <c r="A34" s="184">
        <v>4.0999999999999996</v>
      </c>
      <c r="B34" s="183" t="s">
        <v>151</v>
      </c>
      <c r="C34" s="557">
        <v>6.6666666666666666E-2</v>
      </c>
      <c r="D34" s="132" t="str">
        <f>Inputs!$D$82</f>
        <v>Support staff</v>
      </c>
      <c r="E34" s="183">
        <v>1</v>
      </c>
      <c r="F34" s="179">
        <f>E34*C34</f>
        <v>6.6666666666666666E-2</v>
      </c>
      <c r="G34" s="133"/>
      <c r="H34" s="137">
        <f>Inputs!L$82</f>
        <v>68.441017362959727</v>
      </c>
      <c r="I34" s="137">
        <f>Inputs!M$82</f>
        <v>69.791189569063036</v>
      </c>
      <c r="J34" s="137">
        <f>Inputs!N$82</f>
        <v>71.02222509185215</v>
      </c>
      <c r="K34" s="137">
        <f>Inputs!O$82</f>
        <v>72.274974651437702</v>
      </c>
      <c r="L34" s="137">
        <f>Inputs!P$82</f>
        <v>73.549821258208297</v>
      </c>
      <c r="M34" s="137">
        <f>Inputs!Q$82</f>
        <v>74.847154678410959</v>
      </c>
      <c r="N34" s="137">
        <f t="shared" ref="N34:S34" si="11">H34*$F34</f>
        <v>4.5627344908639813</v>
      </c>
      <c r="O34" s="137">
        <f t="shared" si="11"/>
        <v>4.6527459712708694</v>
      </c>
      <c r="P34" s="137">
        <f t="shared" si="11"/>
        <v>4.7348150061234762</v>
      </c>
      <c r="Q34" s="137">
        <f t="shared" si="11"/>
        <v>4.8183316434291799</v>
      </c>
      <c r="R34" s="137">
        <f t="shared" si="11"/>
        <v>4.9033214172138866</v>
      </c>
      <c r="S34" s="137">
        <f t="shared" si="11"/>
        <v>4.9898103118940638</v>
      </c>
    </row>
    <row r="35" spans="1:20">
      <c r="A35" s="184"/>
      <c r="B35" s="183"/>
      <c r="C35" s="557"/>
      <c r="D35" s="183"/>
      <c r="E35" s="183"/>
      <c r="F35" s="179"/>
      <c r="G35" s="105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</row>
    <row r="36" spans="1:20">
      <c r="A36" s="184">
        <v>4.2</v>
      </c>
      <c r="B36" s="183" t="s">
        <v>152</v>
      </c>
      <c r="C36" s="557">
        <v>0.10666666666666665</v>
      </c>
      <c r="D36" s="132" t="str">
        <f>Inputs!$D$82</f>
        <v>Support staff</v>
      </c>
      <c r="E36" s="183">
        <v>1</v>
      </c>
      <c r="F36" s="179">
        <f>E36*C36</f>
        <v>0.10666666666666665</v>
      </c>
      <c r="G36" s="105"/>
      <c r="H36" s="137">
        <f>Inputs!L$82</f>
        <v>68.441017362959727</v>
      </c>
      <c r="I36" s="137">
        <f>Inputs!M$82</f>
        <v>69.791189569063036</v>
      </c>
      <c r="J36" s="137">
        <f>Inputs!N$82</f>
        <v>71.02222509185215</v>
      </c>
      <c r="K36" s="137">
        <f>Inputs!O$82</f>
        <v>72.274974651437702</v>
      </c>
      <c r="L36" s="137">
        <f>Inputs!P$82</f>
        <v>73.549821258208297</v>
      </c>
      <c r="M36" s="137">
        <f>Inputs!Q$82</f>
        <v>74.847154678410959</v>
      </c>
      <c r="N36" s="137">
        <f t="shared" ref="N36:S36" si="12">H36*$F36</f>
        <v>7.3003751853823697</v>
      </c>
      <c r="O36" s="137">
        <f t="shared" si="12"/>
        <v>7.4443935540333888</v>
      </c>
      <c r="P36" s="137">
        <f t="shared" si="12"/>
        <v>7.575704009797561</v>
      </c>
      <c r="Q36" s="137">
        <f t="shared" si="12"/>
        <v>7.7093306294866863</v>
      </c>
      <c r="R36" s="137">
        <f t="shared" si="12"/>
        <v>7.8453142675422169</v>
      </c>
      <c r="S36" s="137">
        <f t="shared" si="12"/>
        <v>7.9836964990305006</v>
      </c>
    </row>
    <row r="37" spans="1:20">
      <c r="A37" s="184"/>
      <c r="B37" s="132"/>
      <c r="C37" s="207"/>
      <c r="D37" s="183"/>
      <c r="E37" s="183"/>
      <c r="F37" s="179"/>
      <c r="H37" s="134"/>
      <c r="I37" s="134"/>
      <c r="J37" s="134"/>
      <c r="K37" s="134"/>
      <c r="L37" s="134"/>
      <c r="M37" s="134"/>
      <c r="N37" s="134"/>
      <c r="O37" s="92"/>
      <c r="P37" s="92"/>
      <c r="Q37" s="92"/>
      <c r="R37" s="92"/>
      <c r="S37" s="92"/>
    </row>
    <row r="38" spans="1:20">
      <c r="A38" s="190"/>
      <c r="B38" s="139" t="s">
        <v>44</v>
      </c>
      <c r="C38" s="186">
        <f>SUM(C32:C37)</f>
        <v>0.17333333333333331</v>
      </c>
      <c r="D38" s="240"/>
      <c r="E38" s="240"/>
      <c r="F38" s="186">
        <f>SUM(F32:F37)</f>
        <v>0.17333333333333331</v>
      </c>
      <c r="G38" s="142"/>
      <c r="H38" s="143"/>
      <c r="I38" s="143"/>
      <c r="J38" s="143"/>
      <c r="K38" s="143"/>
      <c r="L38" s="143"/>
      <c r="M38" s="143"/>
      <c r="N38" s="144">
        <f t="shared" ref="N38:S38" si="13">SUM(N34:N37)</f>
        <v>11.863109676246351</v>
      </c>
      <c r="O38" s="144">
        <f t="shared" si="13"/>
        <v>12.097139525304257</v>
      </c>
      <c r="P38" s="144">
        <f t="shared" si="13"/>
        <v>12.310519015921038</v>
      </c>
      <c r="Q38" s="144">
        <f t="shared" si="13"/>
        <v>12.527662272915865</v>
      </c>
      <c r="R38" s="144">
        <f t="shared" si="13"/>
        <v>12.748635684756103</v>
      </c>
      <c r="S38" s="144">
        <f t="shared" si="13"/>
        <v>12.973506810924565</v>
      </c>
    </row>
    <row r="39" spans="1:20">
      <c r="A39" s="241"/>
      <c r="B39" s="154"/>
      <c r="C39" s="155"/>
      <c r="D39" s="196"/>
      <c r="E39" s="196"/>
      <c r="F39" s="197"/>
      <c r="G39" s="133"/>
      <c r="H39" s="134"/>
      <c r="I39" s="134"/>
      <c r="J39" s="134"/>
      <c r="K39" s="134"/>
      <c r="L39" s="134"/>
      <c r="M39" s="134"/>
      <c r="N39" s="134"/>
      <c r="O39" s="92"/>
      <c r="P39" s="92"/>
      <c r="Q39" s="92"/>
      <c r="R39" s="92"/>
      <c r="S39" s="92"/>
    </row>
    <row r="40" spans="1:20">
      <c r="A40" s="241"/>
      <c r="B40" s="154" t="s">
        <v>130</v>
      </c>
      <c r="C40" s="198">
        <f>C17+C22+C31+C38</f>
        <v>1.328095238095238</v>
      </c>
      <c r="D40" s="90"/>
      <c r="E40" s="90"/>
      <c r="F40" s="198">
        <f>F17+F22+F31+F38</f>
        <v>2.2561904761904761</v>
      </c>
      <c r="G40" s="199"/>
      <c r="H40" s="143"/>
      <c r="I40" s="143"/>
      <c r="J40" s="143"/>
      <c r="K40" s="143"/>
      <c r="L40" s="143"/>
      <c r="M40" s="143"/>
      <c r="N40" s="250">
        <f t="shared" ref="N40:S40" si="14">N17+N22+N31+N38</f>
        <v>294.5036803764603</v>
      </c>
      <c r="O40" s="250">
        <f t="shared" si="14"/>
        <v>300.3135104923789</v>
      </c>
      <c r="P40" s="250">
        <f t="shared" si="14"/>
        <v>305.61069200873317</v>
      </c>
      <c r="Q40" s="250">
        <f t="shared" si="14"/>
        <v>311.00130965445516</v>
      </c>
      <c r="R40" s="250">
        <f t="shared" si="14"/>
        <v>316.4870115343424</v>
      </c>
      <c r="S40" s="250">
        <f t="shared" si="14"/>
        <v>322.06947482384697</v>
      </c>
    </row>
    <row r="42" spans="1:20" s="102" customFormat="1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</row>
    <row r="43" spans="1:20" s="102" customFormat="1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</row>
    <row r="44" spans="1:20" s="102" customFormat="1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</row>
    <row r="45" spans="1:20" s="102" customFormat="1">
      <c r="B45" s="154"/>
      <c r="F45" s="159"/>
      <c r="G45" s="105"/>
      <c r="H45" s="105"/>
      <c r="I45" s="159"/>
      <c r="J45" s="159"/>
      <c r="K45" s="159"/>
      <c r="L45" s="159"/>
      <c r="M45" s="159"/>
      <c r="N45" s="275"/>
      <c r="O45" s="275"/>
      <c r="P45" s="275"/>
      <c r="Q45" s="275"/>
      <c r="R45" s="275"/>
      <c r="S45" s="275"/>
    </row>
    <row r="46" spans="1:20">
      <c r="B46" s="385" t="s">
        <v>265</v>
      </c>
      <c r="C46" s="88"/>
      <c r="I46" s="106"/>
      <c r="J46" s="106"/>
      <c r="K46" s="106"/>
      <c r="L46" s="106"/>
      <c r="M46" s="106"/>
      <c r="N46" s="106">
        <f>N40</f>
        <v>294.5036803764603</v>
      </c>
      <c r="O46" s="106">
        <f>O40</f>
        <v>300.3135104923789</v>
      </c>
      <c r="P46" s="106">
        <f t="shared" ref="P46:S46" si="15">P40</f>
        <v>305.61069200873317</v>
      </c>
      <c r="Q46" s="106">
        <f t="shared" si="15"/>
        <v>311.00130965445516</v>
      </c>
      <c r="R46" s="106">
        <f t="shared" si="15"/>
        <v>316.4870115343424</v>
      </c>
      <c r="S46" s="106">
        <f t="shared" si="15"/>
        <v>322.06947482384697</v>
      </c>
      <c r="T46" s="106"/>
    </row>
    <row r="47" spans="1:20">
      <c r="B47" s="385" t="s">
        <v>43</v>
      </c>
      <c r="C47" s="88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60"/>
    </row>
    <row r="48" spans="1:20">
      <c r="B48" s="385" t="s">
        <v>268</v>
      </c>
      <c r="C48" s="88"/>
      <c r="I48" s="106"/>
      <c r="J48" s="106"/>
      <c r="K48" s="106"/>
      <c r="L48" s="106"/>
      <c r="M48" s="106"/>
      <c r="O48" s="160"/>
      <c r="P48" s="160"/>
      <c r="Q48" s="160"/>
      <c r="R48" s="160"/>
      <c r="S48" s="160"/>
      <c r="T48" s="160"/>
    </row>
    <row r="49" spans="2:20">
      <c r="B49" s="385" t="s">
        <v>274</v>
      </c>
      <c r="C49" s="88"/>
      <c r="I49" s="106"/>
      <c r="J49" s="106"/>
      <c r="K49" s="106"/>
      <c r="L49" s="106"/>
      <c r="M49" s="106"/>
      <c r="N49" s="106">
        <f>SUM(N50,N46:N48)*(Inputs!$M$27)</f>
        <v>36.41479107118856</v>
      </c>
      <c r="O49" s="106">
        <f>SUM(O50,O46:O48)*(Inputs!$M$27)</f>
        <v>37.133164945361663</v>
      </c>
      <c r="P49" s="106">
        <f>SUM(P50,P46:P48)*(Inputs!$M$27)</f>
        <v>37.788150845495842</v>
      </c>
      <c r="Q49" s="106">
        <f>SUM(Q50,Q46:Q48)*(Inputs!$M$27)</f>
        <v>38.454689936154068</v>
      </c>
      <c r="R49" s="106">
        <f>SUM(R50,R46:R48)*(Inputs!$M$27)</f>
        <v>39.132986002198372</v>
      </c>
      <c r="S49" s="106">
        <f>SUM(S50,S46:S48)*(Inputs!$M$27)</f>
        <v>39.823246423019029</v>
      </c>
      <c r="T49" s="106"/>
    </row>
    <row r="50" spans="2:20">
      <c r="B50" s="385" t="s">
        <v>273</v>
      </c>
      <c r="C50" s="88"/>
      <c r="I50" s="106"/>
      <c r="J50" s="106"/>
      <c r="K50" s="106"/>
      <c r="L50" s="106"/>
      <c r="M50" s="106"/>
      <c r="N50" s="106">
        <f>SUM(N46:N48)*(Inputs!$M$26)</f>
        <v>30.628382759151869</v>
      </c>
      <c r="O50" s="106">
        <f>SUM(O46:O48)*(Inputs!$M$26)</f>
        <v>31.232605091207404</v>
      </c>
      <c r="P50" s="106">
        <f>SUM(P46:P48)*(Inputs!$M$26)</f>
        <v>31.783511968908247</v>
      </c>
      <c r="Q50" s="106">
        <f>SUM(Q46:Q48)*(Inputs!$M$26)</f>
        <v>32.344136204063332</v>
      </c>
      <c r="R50" s="106">
        <f>SUM(R46:R48)*(Inputs!$M$26)</f>
        <v>32.914649199571606</v>
      </c>
      <c r="S50" s="106">
        <f>SUM(S46:S48)*(Inputs!$M$26)</f>
        <v>33.495225381680086</v>
      </c>
      <c r="T50" s="106"/>
    </row>
    <row r="51" spans="2:20">
      <c r="B51" s="998" t="s">
        <v>85</v>
      </c>
      <c r="C51" s="2"/>
      <c r="D51" s="2"/>
      <c r="E51" s="2"/>
      <c r="F51" s="484"/>
      <c r="G51" s="472"/>
      <c r="H51" s="429"/>
      <c r="I51" s="429"/>
      <c r="J51" s="429"/>
      <c r="K51" s="429"/>
      <c r="L51" s="429"/>
      <c r="M51" s="429"/>
      <c r="N51" s="106">
        <f>SUM(N46:N50)*Inputs!$M$28</f>
        <v>25.308279794476054</v>
      </c>
      <c r="O51" s="106">
        <f>SUM(O46:O50)*Inputs!$M$28</f>
        <v>25.807549637026359</v>
      </c>
      <c r="P51" s="106">
        <f>SUM(P46:P50)*Inputs!$M$28</f>
        <v>26.262764837619613</v>
      </c>
      <c r="Q51" s="106">
        <f>SUM(Q46:Q50)*Inputs!$M$28</f>
        <v>26.726009505627079</v>
      </c>
      <c r="R51" s="106">
        <f>SUM(R46:R50)*Inputs!$M$28</f>
        <v>27.197425271527869</v>
      </c>
      <c r="S51" s="106">
        <f>SUM(S46:S50)*Inputs!$M$28</f>
        <v>27.677156263998231</v>
      </c>
      <c r="T51" s="106"/>
    </row>
    <row r="52" spans="2:20">
      <c r="B52" s="998"/>
      <c r="C52" s="2"/>
      <c r="D52" s="2"/>
      <c r="E52" s="2"/>
      <c r="F52" s="484"/>
      <c r="G52" s="472"/>
      <c r="H52" s="429"/>
      <c r="I52" s="429"/>
      <c r="J52" s="429"/>
      <c r="K52" s="429"/>
      <c r="L52" s="429"/>
      <c r="M52" s="429"/>
      <c r="N52" s="655"/>
      <c r="O52" s="655"/>
      <c r="P52" s="655"/>
      <c r="Q52" s="655"/>
      <c r="R52" s="655"/>
      <c r="S52" s="655"/>
      <c r="T52" s="106"/>
    </row>
    <row r="53" spans="2:20">
      <c r="B53" s="479" t="s">
        <v>521</v>
      </c>
      <c r="C53" s="2"/>
      <c r="D53" s="2"/>
      <c r="E53" s="2"/>
      <c r="F53" s="484"/>
      <c r="G53" s="472"/>
      <c r="H53" s="429"/>
      <c r="I53" s="429"/>
      <c r="J53" s="429"/>
      <c r="K53" s="429"/>
      <c r="L53" s="429"/>
      <c r="M53" s="429"/>
      <c r="N53" s="485">
        <f>SUM(N46:N52)</f>
        <v>386.85513400127678</v>
      </c>
      <c r="O53" s="485">
        <f t="shared" ref="O53:S53" si="16">SUM(O46:O52)</f>
        <v>394.48683016597431</v>
      </c>
      <c r="P53" s="485">
        <f t="shared" si="16"/>
        <v>401.44511966075692</v>
      </c>
      <c r="Q53" s="485">
        <f t="shared" si="16"/>
        <v>408.52614530029962</v>
      </c>
      <c r="R53" s="485">
        <f t="shared" si="16"/>
        <v>415.73207200764028</v>
      </c>
      <c r="S53" s="485">
        <f t="shared" si="16"/>
        <v>423.06510289254436</v>
      </c>
    </row>
    <row r="54" spans="2:20">
      <c r="B54" s="999" t="s">
        <v>39</v>
      </c>
      <c r="C54" s="88"/>
      <c r="N54" s="521">
        <f>(N40*(1+Inputs!$M$29))-N53</f>
        <v>0</v>
      </c>
      <c r="O54" s="521">
        <f>(O40*(1+Inputs!$M$29))-O53</f>
        <v>0</v>
      </c>
      <c r="P54" s="521">
        <f>(P40*(1+Inputs!$M$29))-P53</f>
        <v>0</v>
      </c>
      <c r="Q54" s="521">
        <f>(Q40*(1+Inputs!$M$29))-Q53</f>
        <v>0</v>
      </c>
      <c r="R54" s="521">
        <f>(R40*(1+Inputs!$M$29))-R53</f>
        <v>0</v>
      </c>
      <c r="S54" s="521">
        <f>(S40*(1+Inputs!$M$29))-S53</f>
        <v>0</v>
      </c>
    </row>
    <row r="55" spans="2:20">
      <c r="B55" s="385"/>
    </row>
    <row r="56" spans="2:20">
      <c r="B56" s="385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63" orientation="landscape" r:id="rId1"/>
  <headerFooter alignWithMargins="0">
    <oddFooter>&amp;C&amp;P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>
    <tabColor theme="1"/>
    <pageSetUpPr fitToPage="1"/>
  </sheetPr>
  <dimension ref="A1:Q50"/>
  <sheetViews>
    <sheetView showGridLines="0" zoomScale="70" zoomScaleNormal="70" workbookViewId="0"/>
  </sheetViews>
  <sheetFormatPr defaultRowHeight="15"/>
  <cols>
    <col min="1" max="1" width="24.28515625" style="213" customWidth="1"/>
    <col min="2" max="2" width="13.5703125" style="213" customWidth="1"/>
    <col min="3" max="3" width="15.28515625" style="213" customWidth="1"/>
    <col min="4" max="4" width="13.5703125" style="213" customWidth="1"/>
    <col min="5" max="5" width="11.7109375" style="213" customWidth="1"/>
    <col min="6" max="7" width="9.5703125" style="88" bestFit="1" customWidth="1"/>
    <col min="8" max="13" width="13.5703125" style="88" customWidth="1"/>
    <col min="14" max="17" width="10.7109375" style="88" customWidth="1"/>
    <col min="18" max="256" width="9.140625" style="213"/>
    <col min="257" max="257" width="24.28515625" style="213" customWidth="1"/>
    <col min="258" max="258" width="13.5703125" style="213" customWidth="1"/>
    <col min="259" max="259" width="15.28515625" style="213" customWidth="1"/>
    <col min="260" max="260" width="13.5703125" style="213" customWidth="1"/>
    <col min="261" max="261" width="11.7109375" style="213" customWidth="1"/>
    <col min="262" max="263" width="9.5703125" style="213" bestFit="1" customWidth="1"/>
    <col min="264" max="269" width="13.5703125" style="213" customWidth="1"/>
    <col min="270" max="273" width="10.7109375" style="213" customWidth="1"/>
    <col min="274" max="512" width="9.140625" style="213"/>
    <col min="513" max="513" width="24.28515625" style="213" customWidth="1"/>
    <col min="514" max="514" width="13.5703125" style="213" customWidth="1"/>
    <col min="515" max="515" width="15.28515625" style="213" customWidth="1"/>
    <col min="516" max="516" width="13.5703125" style="213" customWidth="1"/>
    <col min="517" max="517" width="11.7109375" style="213" customWidth="1"/>
    <col min="518" max="519" width="9.5703125" style="213" bestFit="1" customWidth="1"/>
    <col min="520" max="525" width="13.5703125" style="213" customWidth="1"/>
    <col min="526" max="529" width="10.7109375" style="213" customWidth="1"/>
    <col min="530" max="768" width="9.140625" style="213"/>
    <col min="769" max="769" width="24.28515625" style="213" customWidth="1"/>
    <col min="770" max="770" width="13.5703125" style="213" customWidth="1"/>
    <col min="771" max="771" width="15.28515625" style="213" customWidth="1"/>
    <col min="772" max="772" width="13.5703125" style="213" customWidth="1"/>
    <col min="773" max="773" width="11.7109375" style="213" customWidth="1"/>
    <col min="774" max="775" width="9.5703125" style="213" bestFit="1" customWidth="1"/>
    <col min="776" max="781" width="13.5703125" style="213" customWidth="1"/>
    <col min="782" max="785" width="10.7109375" style="213" customWidth="1"/>
    <col min="786" max="1024" width="9.140625" style="213"/>
    <col min="1025" max="1025" width="24.28515625" style="213" customWidth="1"/>
    <col min="1026" max="1026" width="13.5703125" style="213" customWidth="1"/>
    <col min="1027" max="1027" width="15.28515625" style="213" customWidth="1"/>
    <col min="1028" max="1028" width="13.5703125" style="213" customWidth="1"/>
    <col min="1029" max="1029" width="11.7109375" style="213" customWidth="1"/>
    <col min="1030" max="1031" width="9.5703125" style="213" bestFit="1" customWidth="1"/>
    <col min="1032" max="1037" width="13.5703125" style="213" customWidth="1"/>
    <col min="1038" max="1041" width="10.7109375" style="213" customWidth="1"/>
    <col min="1042" max="1280" width="9.140625" style="213"/>
    <col min="1281" max="1281" width="24.28515625" style="213" customWidth="1"/>
    <col min="1282" max="1282" width="13.5703125" style="213" customWidth="1"/>
    <col min="1283" max="1283" width="15.28515625" style="213" customWidth="1"/>
    <col min="1284" max="1284" width="13.5703125" style="213" customWidth="1"/>
    <col min="1285" max="1285" width="11.7109375" style="213" customWidth="1"/>
    <col min="1286" max="1287" width="9.5703125" style="213" bestFit="1" customWidth="1"/>
    <col min="1288" max="1293" width="13.5703125" style="213" customWidth="1"/>
    <col min="1294" max="1297" width="10.7109375" style="213" customWidth="1"/>
    <col min="1298" max="1536" width="9.140625" style="213"/>
    <col min="1537" max="1537" width="24.28515625" style="213" customWidth="1"/>
    <col min="1538" max="1538" width="13.5703125" style="213" customWidth="1"/>
    <col min="1539" max="1539" width="15.28515625" style="213" customWidth="1"/>
    <col min="1540" max="1540" width="13.5703125" style="213" customWidth="1"/>
    <col min="1541" max="1541" width="11.7109375" style="213" customWidth="1"/>
    <col min="1542" max="1543" width="9.5703125" style="213" bestFit="1" customWidth="1"/>
    <col min="1544" max="1549" width="13.5703125" style="213" customWidth="1"/>
    <col min="1550" max="1553" width="10.7109375" style="213" customWidth="1"/>
    <col min="1554" max="1792" width="9.140625" style="213"/>
    <col min="1793" max="1793" width="24.28515625" style="213" customWidth="1"/>
    <col min="1794" max="1794" width="13.5703125" style="213" customWidth="1"/>
    <col min="1795" max="1795" width="15.28515625" style="213" customWidth="1"/>
    <col min="1796" max="1796" width="13.5703125" style="213" customWidth="1"/>
    <col min="1797" max="1797" width="11.7109375" style="213" customWidth="1"/>
    <col min="1798" max="1799" width="9.5703125" style="213" bestFit="1" customWidth="1"/>
    <col min="1800" max="1805" width="13.5703125" style="213" customWidth="1"/>
    <col min="1806" max="1809" width="10.7109375" style="213" customWidth="1"/>
    <col min="1810" max="2048" width="9.140625" style="213"/>
    <col min="2049" max="2049" width="24.28515625" style="213" customWidth="1"/>
    <col min="2050" max="2050" width="13.5703125" style="213" customWidth="1"/>
    <col min="2051" max="2051" width="15.28515625" style="213" customWidth="1"/>
    <col min="2052" max="2052" width="13.5703125" style="213" customWidth="1"/>
    <col min="2053" max="2053" width="11.7109375" style="213" customWidth="1"/>
    <col min="2054" max="2055" width="9.5703125" style="213" bestFit="1" customWidth="1"/>
    <col min="2056" max="2061" width="13.5703125" style="213" customWidth="1"/>
    <col min="2062" max="2065" width="10.7109375" style="213" customWidth="1"/>
    <col min="2066" max="2304" width="9.140625" style="213"/>
    <col min="2305" max="2305" width="24.28515625" style="213" customWidth="1"/>
    <col min="2306" max="2306" width="13.5703125" style="213" customWidth="1"/>
    <col min="2307" max="2307" width="15.28515625" style="213" customWidth="1"/>
    <col min="2308" max="2308" width="13.5703125" style="213" customWidth="1"/>
    <col min="2309" max="2309" width="11.7109375" style="213" customWidth="1"/>
    <col min="2310" max="2311" width="9.5703125" style="213" bestFit="1" customWidth="1"/>
    <col min="2312" max="2317" width="13.5703125" style="213" customWidth="1"/>
    <col min="2318" max="2321" width="10.7109375" style="213" customWidth="1"/>
    <col min="2322" max="2560" width="9.140625" style="213"/>
    <col min="2561" max="2561" width="24.28515625" style="213" customWidth="1"/>
    <col min="2562" max="2562" width="13.5703125" style="213" customWidth="1"/>
    <col min="2563" max="2563" width="15.28515625" style="213" customWidth="1"/>
    <col min="2564" max="2564" width="13.5703125" style="213" customWidth="1"/>
    <col min="2565" max="2565" width="11.7109375" style="213" customWidth="1"/>
    <col min="2566" max="2567" width="9.5703125" style="213" bestFit="1" customWidth="1"/>
    <col min="2568" max="2573" width="13.5703125" style="213" customWidth="1"/>
    <col min="2574" max="2577" width="10.7109375" style="213" customWidth="1"/>
    <col min="2578" max="2816" width="9.140625" style="213"/>
    <col min="2817" max="2817" width="24.28515625" style="213" customWidth="1"/>
    <col min="2818" max="2818" width="13.5703125" style="213" customWidth="1"/>
    <col min="2819" max="2819" width="15.28515625" style="213" customWidth="1"/>
    <col min="2820" max="2820" width="13.5703125" style="213" customWidth="1"/>
    <col min="2821" max="2821" width="11.7109375" style="213" customWidth="1"/>
    <col min="2822" max="2823" width="9.5703125" style="213" bestFit="1" customWidth="1"/>
    <col min="2824" max="2829" width="13.5703125" style="213" customWidth="1"/>
    <col min="2830" max="2833" width="10.7109375" style="213" customWidth="1"/>
    <col min="2834" max="3072" width="9.140625" style="213"/>
    <col min="3073" max="3073" width="24.28515625" style="213" customWidth="1"/>
    <col min="3074" max="3074" width="13.5703125" style="213" customWidth="1"/>
    <col min="3075" max="3075" width="15.28515625" style="213" customWidth="1"/>
    <col min="3076" max="3076" width="13.5703125" style="213" customWidth="1"/>
    <col min="3077" max="3077" width="11.7109375" style="213" customWidth="1"/>
    <col min="3078" max="3079" width="9.5703125" style="213" bestFit="1" customWidth="1"/>
    <col min="3080" max="3085" width="13.5703125" style="213" customWidth="1"/>
    <col min="3086" max="3089" width="10.7109375" style="213" customWidth="1"/>
    <col min="3090" max="3328" width="9.140625" style="213"/>
    <col min="3329" max="3329" width="24.28515625" style="213" customWidth="1"/>
    <col min="3330" max="3330" width="13.5703125" style="213" customWidth="1"/>
    <col min="3331" max="3331" width="15.28515625" style="213" customWidth="1"/>
    <col min="3332" max="3332" width="13.5703125" style="213" customWidth="1"/>
    <col min="3333" max="3333" width="11.7109375" style="213" customWidth="1"/>
    <col min="3334" max="3335" width="9.5703125" style="213" bestFit="1" customWidth="1"/>
    <col min="3336" max="3341" width="13.5703125" style="213" customWidth="1"/>
    <col min="3342" max="3345" width="10.7109375" style="213" customWidth="1"/>
    <col min="3346" max="3584" width="9.140625" style="213"/>
    <col min="3585" max="3585" width="24.28515625" style="213" customWidth="1"/>
    <col min="3586" max="3586" width="13.5703125" style="213" customWidth="1"/>
    <col min="3587" max="3587" width="15.28515625" style="213" customWidth="1"/>
    <col min="3588" max="3588" width="13.5703125" style="213" customWidth="1"/>
    <col min="3589" max="3589" width="11.7109375" style="213" customWidth="1"/>
    <col min="3590" max="3591" width="9.5703125" style="213" bestFit="1" customWidth="1"/>
    <col min="3592" max="3597" width="13.5703125" style="213" customWidth="1"/>
    <col min="3598" max="3601" width="10.7109375" style="213" customWidth="1"/>
    <col min="3602" max="3840" width="9.140625" style="213"/>
    <col min="3841" max="3841" width="24.28515625" style="213" customWidth="1"/>
    <col min="3842" max="3842" width="13.5703125" style="213" customWidth="1"/>
    <col min="3843" max="3843" width="15.28515625" style="213" customWidth="1"/>
    <col min="3844" max="3844" width="13.5703125" style="213" customWidth="1"/>
    <col min="3845" max="3845" width="11.7109375" style="213" customWidth="1"/>
    <col min="3846" max="3847" width="9.5703125" style="213" bestFit="1" customWidth="1"/>
    <col min="3848" max="3853" width="13.5703125" style="213" customWidth="1"/>
    <col min="3854" max="3857" width="10.7109375" style="213" customWidth="1"/>
    <col min="3858" max="4096" width="9.140625" style="213"/>
    <col min="4097" max="4097" width="24.28515625" style="213" customWidth="1"/>
    <col min="4098" max="4098" width="13.5703125" style="213" customWidth="1"/>
    <col min="4099" max="4099" width="15.28515625" style="213" customWidth="1"/>
    <col min="4100" max="4100" width="13.5703125" style="213" customWidth="1"/>
    <col min="4101" max="4101" width="11.7109375" style="213" customWidth="1"/>
    <col min="4102" max="4103" width="9.5703125" style="213" bestFit="1" customWidth="1"/>
    <col min="4104" max="4109" width="13.5703125" style="213" customWidth="1"/>
    <col min="4110" max="4113" width="10.7109375" style="213" customWidth="1"/>
    <col min="4114" max="4352" width="9.140625" style="213"/>
    <col min="4353" max="4353" width="24.28515625" style="213" customWidth="1"/>
    <col min="4354" max="4354" width="13.5703125" style="213" customWidth="1"/>
    <col min="4355" max="4355" width="15.28515625" style="213" customWidth="1"/>
    <col min="4356" max="4356" width="13.5703125" style="213" customWidth="1"/>
    <col min="4357" max="4357" width="11.7109375" style="213" customWidth="1"/>
    <col min="4358" max="4359" width="9.5703125" style="213" bestFit="1" customWidth="1"/>
    <col min="4360" max="4365" width="13.5703125" style="213" customWidth="1"/>
    <col min="4366" max="4369" width="10.7109375" style="213" customWidth="1"/>
    <col min="4370" max="4608" width="9.140625" style="213"/>
    <col min="4609" max="4609" width="24.28515625" style="213" customWidth="1"/>
    <col min="4610" max="4610" width="13.5703125" style="213" customWidth="1"/>
    <col min="4611" max="4611" width="15.28515625" style="213" customWidth="1"/>
    <col min="4612" max="4612" width="13.5703125" style="213" customWidth="1"/>
    <col min="4613" max="4613" width="11.7109375" style="213" customWidth="1"/>
    <col min="4614" max="4615" width="9.5703125" style="213" bestFit="1" customWidth="1"/>
    <col min="4616" max="4621" width="13.5703125" style="213" customWidth="1"/>
    <col min="4622" max="4625" width="10.7109375" style="213" customWidth="1"/>
    <col min="4626" max="4864" width="9.140625" style="213"/>
    <col min="4865" max="4865" width="24.28515625" style="213" customWidth="1"/>
    <col min="4866" max="4866" width="13.5703125" style="213" customWidth="1"/>
    <col min="4867" max="4867" width="15.28515625" style="213" customWidth="1"/>
    <col min="4868" max="4868" width="13.5703125" style="213" customWidth="1"/>
    <col min="4869" max="4869" width="11.7109375" style="213" customWidth="1"/>
    <col min="4870" max="4871" width="9.5703125" style="213" bestFit="1" customWidth="1"/>
    <col min="4872" max="4877" width="13.5703125" style="213" customWidth="1"/>
    <col min="4878" max="4881" width="10.7109375" style="213" customWidth="1"/>
    <col min="4882" max="5120" width="9.140625" style="213"/>
    <col min="5121" max="5121" width="24.28515625" style="213" customWidth="1"/>
    <col min="5122" max="5122" width="13.5703125" style="213" customWidth="1"/>
    <col min="5123" max="5123" width="15.28515625" style="213" customWidth="1"/>
    <col min="5124" max="5124" width="13.5703125" style="213" customWidth="1"/>
    <col min="5125" max="5125" width="11.7109375" style="213" customWidth="1"/>
    <col min="5126" max="5127" width="9.5703125" style="213" bestFit="1" customWidth="1"/>
    <col min="5128" max="5133" width="13.5703125" style="213" customWidth="1"/>
    <col min="5134" max="5137" width="10.7109375" style="213" customWidth="1"/>
    <col min="5138" max="5376" width="9.140625" style="213"/>
    <col min="5377" max="5377" width="24.28515625" style="213" customWidth="1"/>
    <col min="5378" max="5378" width="13.5703125" style="213" customWidth="1"/>
    <col min="5379" max="5379" width="15.28515625" style="213" customWidth="1"/>
    <col min="5380" max="5380" width="13.5703125" style="213" customWidth="1"/>
    <col min="5381" max="5381" width="11.7109375" style="213" customWidth="1"/>
    <col min="5382" max="5383" width="9.5703125" style="213" bestFit="1" customWidth="1"/>
    <col min="5384" max="5389" width="13.5703125" style="213" customWidth="1"/>
    <col min="5390" max="5393" width="10.7109375" style="213" customWidth="1"/>
    <col min="5394" max="5632" width="9.140625" style="213"/>
    <col min="5633" max="5633" width="24.28515625" style="213" customWidth="1"/>
    <col min="5634" max="5634" width="13.5703125" style="213" customWidth="1"/>
    <col min="5635" max="5635" width="15.28515625" style="213" customWidth="1"/>
    <col min="5636" max="5636" width="13.5703125" style="213" customWidth="1"/>
    <col min="5637" max="5637" width="11.7109375" style="213" customWidth="1"/>
    <col min="5638" max="5639" width="9.5703125" style="213" bestFit="1" customWidth="1"/>
    <col min="5640" max="5645" width="13.5703125" style="213" customWidth="1"/>
    <col min="5646" max="5649" width="10.7109375" style="213" customWidth="1"/>
    <col min="5650" max="5888" width="9.140625" style="213"/>
    <col min="5889" max="5889" width="24.28515625" style="213" customWidth="1"/>
    <col min="5890" max="5890" width="13.5703125" style="213" customWidth="1"/>
    <col min="5891" max="5891" width="15.28515625" style="213" customWidth="1"/>
    <col min="5892" max="5892" width="13.5703125" style="213" customWidth="1"/>
    <col min="5893" max="5893" width="11.7109375" style="213" customWidth="1"/>
    <col min="5894" max="5895" width="9.5703125" style="213" bestFit="1" customWidth="1"/>
    <col min="5896" max="5901" width="13.5703125" style="213" customWidth="1"/>
    <col min="5902" max="5905" width="10.7109375" style="213" customWidth="1"/>
    <col min="5906" max="6144" width="9.140625" style="213"/>
    <col min="6145" max="6145" width="24.28515625" style="213" customWidth="1"/>
    <col min="6146" max="6146" width="13.5703125" style="213" customWidth="1"/>
    <col min="6147" max="6147" width="15.28515625" style="213" customWidth="1"/>
    <col min="6148" max="6148" width="13.5703125" style="213" customWidth="1"/>
    <col min="6149" max="6149" width="11.7109375" style="213" customWidth="1"/>
    <col min="6150" max="6151" width="9.5703125" style="213" bestFit="1" customWidth="1"/>
    <col min="6152" max="6157" width="13.5703125" style="213" customWidth="1"/>
    <col min="6158" max="6161" width="10.7109375" style="213" customWidth="1"/>
    <col min="6162" max="6400" width="9.140625" style="213"/>
    <col min="6401" max="6401" width="24.28515625" style="213" customWidth="1"/>
    <col min="6402" max="6402" width="13.5703125" style="213" customWidth="1"/>
    <col min="6403" max="6403" width="15.28515625" style="213" customWidth="1"/>
    <col min="6404" max="6404" width="13.5703125" style="213" customWidth="1"/>
    <col min="6405" max="6405" width="11.7109375" style="213" customWidth="1"/>
    <col min="6406" max="6407" width="9.5703125" style="213" bestFit="1" customWidth="1"/>
    <col min="6408" max="6413" width="13.5703125" style="213" customWidth="1"/>
    <col min="6414" max="6417" width="10.7109375" style="213" customWidth="1"/>
    <col min="6418" max="6656" width="9.140625" style="213"/>
    <col min="6657" max="6657" width="24.28515625" style="213" customWidth="1"/>
    <col min="6658" max="6658" width="13.5703125" style="213" customWidth="1"/>
    <col min="6659" max="6659" width="15.28515625" style="213" customWidth="1"/>
    <col min="6660" max="6660" width="13.5703125" style="213" customWidth="1"/>
    <col min="6661" max="6661" width="11.7109375" style="213" customWidth="1"/>
    <col min="6662" max="6663" width="9.5703125" style="213" bestFit="1" customWidth="1"/>
    <col min="6664" max="6669" width="13.5703125" style="213" customWidth="1"/>
    <col min="6670" max="6673" width="10.7109375" style="213" customWidth="1"/>
    <col min="6674" max="6912" width="9.140625" style="213"/>
    <col min="6913" max="6913" width="24.28515625" style="213" customWidth="1"/>
    <col min="6914" max="6914" width="13.5703125" style="213" customWidth="1"/>
    <col min="6915" max="6915" width="15.28515625" style="213" customWidth="1"/>
    <col min="6916" max="6916" width="13.5703125" style="213" customWidth="1"/>
    <col min="6917" max="6917" width="11.7109375" style="213" customWidth="1"/>
    <col min="6918" max="6919" width="9.5703125" style="213" bestFit="1" customWidth="1"/>
    <col min="6920" max="6925" width="13.5703125" style="213" customWidth="1"/>
    <col min="6926" max="6929" width="10.7109375" style="213" customWidth="1"/>
    <col min="6930" max="7168" width="9.140625" style="213"/>
    <col min="7169" max="7169" width="24.28515625" style="213" customWidth="1"/>
    <col min="7170" max="7170" width="13.5703125" style="213" customWidth="1"/>
    <col min="7171" max="7171" width="15.28515625" style="213" customWidth="1"/>
    <col min="7172" max="7172" width="13.5703125" style="213" customWidth="1"/>
    <col min="7173" max="7173" width="11.7109375" style="213" customWidth="1"/>
    <col min="7174" max="7175" width="9.5703125" style="213" bestFit="1" customWidth="1"/>
    <col min="7176" max="7181" width="13.5703125" style="213" customWidth="1"/>
    <col min="7182" max="7185" width="10.7109375" style="213" customWidth="1"/>
    <col min="7186" max="7424" width="9.140625" style="213"/>
    <col min="7425" max="7425" width="24.28515625" style="213" customWidth="1"/>
    <col min="7426" max="7426" width="13.5703125" style="213" customWidth="1"/>
    <col min="7427" max="7427" width="15.28515625" style="213" customWidth="1"/>
    <col min="7428" max="7428" width="13.5703125" style="213" customWidth="1"/>
    <col min="7429" max="7429" width="11.7109375" style="213" customWidth="1"/>
    <col min="7430" max="7431" width="9.5703125" style="213" bestFit="1" customWidth="1"/>
    <col min="7432" max="7437" width="13.5703125" style="213" customWidth="1"/>
    <col min="7438" max="7441" width="10.7109375" style="213" customWidth="1"/>
    <col min="7442" max="7680" width="9.140625" style="213"/>
    <col min="7681" max="7681" width="24.28515625" style="213" customWidth="1"/>
    <col min="7682" max="7682" width="13.5703125" style="213" customWidth="1"/>
    <col min="7683" max="7683" width="15.28515625" style="213" customWidth="1"/>
    <col min="7684" max="7684" width="13.5703125" style="213" customWidth="1"/>
    <col min="7685" max="7685" width="11.7109375" style="213" customWidth="1"/>
    <col min="7686" max="7687" width="9.5703125" style="213" bestFit="1" customWidth="1"/>
    <col min="7688" max="7693" width="13.5703125" style="213" customWidth="1"/>
    <col min="7694" max="7697" width="10.7109375" style="213" customWidth="1"/>
    <col min="7698" max="7936" width="9.140625" style="213"/>
    <col min="7937" max="7937" width="24.28515625" style="213" customWidth="1"/>
    <col min="7938" max="7938" width="13.5703125" style="213" customWidth="1"/>
    <col min="7939" max="7939" width="15.28515625" style="213" customWidth="1"/>
    <col min="7940" max="7940" width="13.5703125" style="213" customWidth="1"/>
    <col min="7941" max="7941" width="11.7109375" style="213" customWidth="1"/>
    <col min="7942" max="7943" width="9.5703125" style="213" bestFit="1" customWidth="1"/>
    <col min="7944" max="7949" width="13.5703125" style="213" customWidth="1"/>
    <col min="7950" max="7953" width="10.7109375" style="213" customWidth="1"/>
    <col min="7954" max="8192" width="9.140625" style="213"/>
    <col min="8193" max="8193" width="24.28515625" style="213" customWidth="1"/>
    <col min="8194" max="8194" width="13.5703125" style="213" customWidth="1"/>
    <col min="8195" max="8195" width="15.28515625" style="213" customWidth="1"/>
    <col min="8196" max="8196" width="13.5703125" style="213" customWidth="1"/>
    <col min="8197" max="8197" width="11.7109375" style="213" customWidth="1"/>
    <col min="8198" max="8199" width="9.5703125" style="213" bestFit="1" customWidth="1"/>
    <col min="8200" max="8205" width="13.5703125" style="213" customWidth="1"/>
    <col min="8206" max="8209" width="10.7109375" style="213" customWidth="1"/>
    <col min="8210" max="8448" width="9.140625" style="213"/>
    <col min="8449" max="8449" width="24.28515625" style="213" customWidth="1"/>
    <col min="8450" max="8450" width="13.5703125" style="213" customWidth="1"/>
    <col min="8451" max="8451" width="15.28515625" style="213" customWidth="1"/>
    <col min="8452" max="8452" width="13.5703125" style="213" customWidth="1"/>
    <col min="8453" max="8453" width="11.7109375" style="213" customWidth="1"/>
    <col min="8454" max="8455" width="9.5703125" style="213" bestFit="1" customWidth="1"/>
    <col min="8456" max="8461" width="13.5703125" style="213" customWidth="1"/>
    <col min="8462" max="8465" width="10.7109375" style="213" customWidth="1"/>
    <col min="8466" max="8704" width="9.140625" style="213"/>
    <col min="8705" max="8705" width="24.28515625" style="213" customWidth="1"/>
    <col min="8706" max="8706" width="13.5703125" style="213" customWidth="1"/>
    <col min="8707" max="8707" width="15.28515625" style="213" customWidth="1"/>
    <col min="8708" max="8708" width="13.5703125" style="213" customWidth="1"/>
    <col min="8709" max="8709" width="11.7109375" style="213" customWidth="1"/>
    <col min="8710" max="8711" width="9.5703125" style="213" bestFit="1" customWidth="1"/>
    <col min="8712" max="8717" width="13.5703125" style="213" customWidth="1"/>
    <col min="8718" max="8721" width="10.7109375" style="213" customWidth="1"/>
    <col min="8722" max="8960" width="9.140625" style="213"/>
    <col min="8961" max="8961" width="24.28515625" style="213" customWidth="1"/>
    <col min="8962" max="8962" width="13.5703125" style="213" customWidth="1"/>
    <col min="8963" max="8963" width="15.28515625" style="213" customWidth="1"/>
    <col min="8964" max="8964" width="13.5703125" style="213" customWidth="1"/>
    <col min="8965" max="8965" width="11.7109375" style="213" customWidth="1"/>
    <col min="8966" max="8967" width="9.5703125" style="213" bestFit="1" customWidth="1"/>
    <col min="8968" max="8973" width="13.5703125" style="213" customWidth="1"/>
    <col min="8974" max="8977" width="10.7109375" style="213" customWidth="1"/>
    <col min="8978" max="9216" width="9.140625" style="213"/>
    <col min="9217" max="9217" width="24.28515625" style="213" customWidth="1"/>
    <col min="9218" max="9218" width="13.5703125" style="213" customWidth="1"/>
    <col min="9219" max="9219" width="15.28515625" style="213" customWidth="1"/>
    <col min="9220" max="9220" width="13.5703125" style="213" customWidth="1"/>
    <col min="9221" max="9221" width="11.7109375" style="213" customWidth="1"/>
    <col min="9222" max="9223" width="9.5703125" style="213" bestFit="1" customWidth="1"/>
    <col min="9224" max="9229" width="13.5703125" style="213" customWidth="1"/>
    <col min="9230" max="9233" width="10.7109375" style="213" customWidth="1"/>
    <col min="9234" max="9472" width="9.140625" style="213"/>
    <col min="9473" max="9473" width="24.28515625" style="213" customWidth="1"/>
    <col min="9474" max="9474" width="13.5703125" style="213" customWidth="1"/>
    <col min="9475" max="9475" width="15.28515625" style="213" customWidth="1"/>
    <col min="9476" max="9476" width="13.5703125" style="213" customWidth="1"/>
    <col min="9477" max="9477" width="11.7109375" style="213" customWidth="1"/>
    <col min="9478" max="9479" width="9.5703125" style="213" bestFit="1" customWidth="1"/>
    <col min="9480" max="9485" width="13.5703125" style="213" customWidth="1"/>
    <col min="9486" max="9489" width="10.7109375" style="213" customWidth="1"/>
    <col min="9490" max="9728" width="9.140625" style="213"/>
    <col min="9729" max="9729" width="24.28515625" style="213" customWidth="1"/>
    <col min="9730" max="9730" width="13.5703125" style="213" customWidth="1"/>
    <col min="9731" max="9731" width="15.28515625" style="213" customWidth="1"/>
    <col min="9732" max="9732" width="13.5703125" style="213" customWidth="1"/>
    <col min="9733" max="9733" width="11.7109375" style="213" customWidth="1"/>
    <col min="9734" max="9735" width="9.5703125" style="213" bestFit="1" customWidth="1"/>
    <col min="9736" max="9741" width="13.5703125" style="213" customWidth="1"/>
    <col min="9742" max="9745" width="10.7109375" style="213" customWidth="1"/>
    <col min="9746" max="9984" width="9.140625" style="213"/>
    <col min="9985" max="9985" width="24.28515625" style="213" customWidth="1"/>
    <col min="9986" max="9986" width="13.5703125" style="213" customWidth="1"/>
    <col min="9987" max="9987" width="15.28515625" style="213" customWidth="1"/>
    <col min="9988" max="9988" width="13.5703125" style="213" customWidth="1"/>
    <col min="9989" max="9989" width="11.7109375" style="213" customWidth="1"/>
    <col min="9990" max="9991" width="9.5703125" style="213" bestFit="1" customWidth="1"/>
    <col min="9992" max="9997" width="13.5703125" style="213" customWidth="1"/>
    <col min="9998" max="10001" width="10.7109375" style="213" customWidth="1"/>
    <col min="10002" max="10240" width="9.140625" style="213"/>
    <col min="10241" max="10241" width="24.28515625" style="213" customWidth="1"/>
    <col min="10242" max="10242" width="13.5703125" style="213" customWidth="1"/>
    <col min="10243" max="10243" width="15.28515625" style="213" customWidth="1"/>
    <col min="10244" max="10244" width="13.5703125" style="213" customWidth="1"/>
    <col min="10245" max="10245" width="11.7109375" style="213" customWidth="1"/>
    <col min="10246" max="10247" width="9.5703125" style="213" bestFit="1" customWidth="1"/>
    <col min="10248" max="10253" width="13.5703125" style="213" customWidth="1"/>
    <col min="10254" max="10257" width="10.7109375" style="213" customWidth="1"/>
    <col min="10258" max="10496" width="9.140625" style="213"/>
    <col min="10497" max="10497" width="24.28515625" style="213" customWidth="1"/>
    <col min="10498" max="10498" width="13.5703125" style="213" customWidth="1"/>
    <col min="10499" max="10499" width="15.28515625" style="213" customWidth="1"/>
    <col min="10500" max="10500" width="13.5703125" style="213" customWidth="1"/>
    <col min="10501" max="10501" width="11.7109375" style="213" customWidth="1"/>
    <col min="10502" max="10503" width="9.5703125" style="213" bestFit="1" customWidth="1"/>
    <col min="10504" max="10509" width="13.5703125" style="213" customWidth="1"/>
    <col min="10510" max="10513" width="10.7109375" style="213" customWidth="1"/>
    <col min="10514" max="10752" width="9.140625" style="213"/>
    <col min="10753" max="10753" width="24.28515625" style="213" customWidth="1"/>
    <col min="10754" max="10754" width="13.5703125" style="213" customWidth="1"/>
    <col min="10755" max="10755" width="15.28515625" style="213" customWidth="1"/>
    <col min="10756" max="10756" width="13.5703125" style="213" customWidth="1"/>
    <col min="10757" max="10757" width="11.7109375" style="213" customWidth="1"/>
    <col min="10758" max="10759" width="9.5703125" style="213" bestFit="1" customWidth="1"/>
    <col min="10760" max="10765" width="13.5703125" style="213" customWidth="1"/>
    <col min="10766" max="10769" width="10.7109375" style="213" customWidth="1"/>
    <col min="10770" max="11008" width="9.140625" style="213"/>
    <col min="11009" max="11009" width="24.28515625" style="213" customWidth="1"/>
    <col min="11010" max="11010" width="13.5703125" style="213" customWidth="1"/>
    <col min="11011" max="11011" width="15.28515625" style="213" customWidth="1"/>
    <col min="11012" max="11012" width="13.5703125" style="213" customWidth="1"/>
    <col min="11013" max="11013" width="11.7109375" style="213" customWidth="1"/>
    <col min="11014" max="11015" width="9.5703125" style="213" bestFit="1" customWidth="1"/>
    <col min="11016" max="11021" width="13.5703125" style="213" customWidth="1"/>
    <col min="11022" max="11025" width="10.7109375" style="213" customWidth="1"/>
    <col min="11026" max="11264" width="9.140625" style="213"/>
    <col min="11265" max="11265" width="24.28515625" style="213" customWidth="1"/>
    <col min="11266" max="11266" width="13.5703125" style="213" customWidth="1"/>
    <col min="11267" max="11267" width="15.28515625" style="213" customWidth="1"/>
    <col min="11268" max="11268" width="13.5703125" style="213" customWidth="1"/>
    <col min="11269" max="11269" width="11.7109375" style="213" customWidth="1"/>
    <col min="11270" max="11271" width="9.5703125" style="213" bestFit="1" customWidth="1"/>
    <col min="11272" max="11277" width="13.5703125" style="213" customWidth="1"/>
    <col min="11278" max="11281" width="10.7109375" style="213" customWidth="1"/>
    <col min="11282" max="11520" width="9.140625" style="213"/>
    <col min="11521" max="11521" width="24.28515625" style="213" customWidth="1"/>
    <col min="11522" max="11522" width="13.5703125" style="213" customWidth="1"/>
    <col min="11523" max="11523" width="15.28515625" style="213" customWidth="1"/>
    <col min="11524" max="11524" width="13.5703125" style="213" customWidth="1"/>
    <col min="11525" max="11525" width="11.7109375" style="213" customWidth="1"/>
    <col min="11526" max="11527" width="9.5703125" style="213" bestFit="1" customWidth="1"/>
    <col min="11528" max="11533" width="13.5703125" style="213" customWidth="1"/>
    <col min="11534" max="11537" width="10.7109375" style="213" customWidth="1"/>
    <col min="11538" max="11776" width="9.140625" style="213"/>
    <col min="11777" max="11777" width="24.28515625" style="213" customWidth="1"/>
    <col min="11778" max="11778" width="13.5703125" style="213" customWidth="1"/>
    <col min="11779" max="11779" width="15.28515625" style="213" customWidth="1"/>
    <col min="11780" max="11780" width="13.5703125" style="213" customWidth="1"/>
    <col min="11781" max="11781" width="11.7109375" style="213" customWidth="1"/>
    <col min="11782" max="11783" width="9.5703125" style="213" bestFit="1" customWidth="1"/>
    <col min="11784" max="11789" width="13.5703125" style="213" customWidth="1"/>
    <col min="11790" max="11793" width="10.7109375" style="213" customWidth="1"/>
    <col min="11794" max="12032" width="9.140625" style="213"/>
    <col min="12033" max="12033" width="24.28515625" style="213" customWidth="1"/>
    <col min="12034" max="12034" width="13.5703125" style="213" customWidth="1"/>
    <col min="12035" max="12035" width="15.28515625" style="213" customWidth="1"/>
    <col min="12036" max="12036" width="13.5703125" style="213" customWidth="1"/>
    <col min="12037" max="12037" width="11.7109375" style="213" customWidth="1"/>
    <col min="12038" max="12039" width="9.5703125" style="213" bestFit="1" customWidth="1"/>
    <col min="12040" max="12045" width="13.5703125" style="213" customWidth="1"/>
    <col min="12046" max="12049" width="10.7109375" style="213" customWidth="1"/>
    <col min="12050" max="12288" width="9.140625" style="213"/>
    <col min="12289" max="12289" width="24.28515625" style="213" customWidth="1"/>
    <col min="12290" max="12290" width="13.5703125" style="213" customWidth="1"/>
    <col min="12291" max="12291" width="15.28515625" style="213" customWidth="1"/>
    <col min="12292" max="12292" width="13.5703125" style="213" customWidth="1"/>
    <col min="12293" max="12293" width="11.7109375" style="213" customWidth="1"/>
    <col min="12294" max="12295" width="9.5703125" style="213" bestFit="1" customWidth="1"/>
    <col min="12296" max="12301" width="13.5703125" style="213" customWidth="1"/>
    <col min="12302" max="12305" width="10.7109375" style="213" customWidth="1"/>
    <col min="12306" max="12544" width="9.140625" style="213"/>
    <col min="12545" max="12545" width="24.28515625" style="213" customWidth="1"/>
    <col min="12546" max="12546" width="13.5703125" style="213" customWidth="1"/>
    <col min="12547" max="12547" width="15.28515625" style="213" customWidth="1"/>
    <col min="12548" max="12548" width="13.5703125" style="213" customWidth="1"/>
    <col min="12549" max="12549" width="11.7109375" style="213" customWidth="1"/>
    <col min="12550" max="12551" width="9.5703125" style="213" bestFit="1" customWidth="1"/>
    <col min="12552" max="12557" width="13.5703125" style="213" customWidth="1"/>
    <col min="12558" max="12561" width="10.7109375" style="213" customWidth="1"/>
    <col min="12562" max="12800" width="9.140625" style="213"/>
    <col min="12801" max="12801" width="24.28515625" style="213" customWidth="1"/>
    <col min="12802" max="12802" width="13.5703125" style="213" customWidth="1"/>
    <col min="12803" max="12803" width="15.28515625" style="213" customWidth="1"/>
    <col min="12804" max="12804" width="13.5703125" style="213" customWidth="1"/>
    <col min="12805" max="12805" width="11.7109375" style="213" customWidth="1"/>
    <col min="12806" max="12807" width="9.5703125" style="213" bestFit="1" customWidth="1"/>
    <col min="12808" max="12813" width="13.5703125" style="213" customWidth="1"/>
    <col min="12814" max="12817" width="10.7109375" style="213" customWidth="1"/>
    <col min="12818" max="13056" width="9.140625" style="213"/>
    <col min="13057" max="13057" width="24.28515625" style="213" customWidth="1"/>
    <col min="13058" max="13058" width="13.5703125" style="213" customWidth="1"/>
    <col min="13059" max="13059" width="15.28515625" style="213" customWidth="1"/>
    <col min="13060" max="13060" width="13.5703125" style="213" customWidth="1"/>
    <col min="13061" max="13061" width="11.7109375" style="213" customWidth="1"/>
    <col min="13062" max="13063" width="9.5703125" style="213" bestFit="1" customWidth="1"/>
    <col min="13064" max="13069" width="13.5703125" style="213" customWidth="1"/>
    <col min="13070" max="13073" width="10.7109375" style="213" customWidth="1"/>
    <col min="13074" max="13312" width="9.140625" style="213"/>
    <col min="13313" max="13313" width="24.28515625" style="213" customWidth="1"/>
    <col min="13314" max="13314" width="13.5703125" style="213" customWidth="1"/>
    <col min="13315" max="13315" width="15.28515625" style="213" customWidth="1"/>
    <col min="13316" max="13316" width="13.5703125" style="213" customWidth="1"/>
    <col min="13317" max="13317" width="11.7109375" style="213" customWidth="1"/>
    <col min="13318" max="13319" width="9.5703125" style="213" bestFit="1" customWidth="1"/>
    <col min="13320" max="13325" width="13.5703125" style="213" customWidth="1"/>
    <col min="13326" max="13329" width="10.7109375" style="213" customWidth="1"/>
    <col min="13330" max="13568" width="9.140625" style="213"/>
    <col min="13569" max="13569" width="24.28515625" style="213" customWidth="1"/>
    <col min="13570" max="13570" width="13.5703125" style="213" customWidth="1"/>
    <col min="13571" max="13571" width="15.28515625" style="213" customWidth="1"/>
    <col min="13572" max="13572" width="13.5703125" style="213" customWidth="1"/>
    <col min="13573" max="13573" width="11.7109375" style="213" customWidth="1"/>
    <col min="13574" max="13575" width="9.5703125" style="213" bestFit="1" customWidth="1"/>
    <col min="13576" max="13581" width="13.5703125" style="213" customWidth="1"/>
    <col min="13582" max="13585" width="10.7109375" style="213" customWidth="1"/>
    <col min="13586" max="13824" width="9.140625" style="213"/>
    <col min="13825" max="13825" width="24.28515625" style="213" customWidth="1"/>
    <col min="13826" max="13826" width="13.5703125" style="213" customWidth="1"/>
    <col min="13827" max="13827" width="15.28515625" style="213" customWidth="1"/>
    <col min="13828" max="13828" width="13.5703125" style="213" customWidth="1"/>
    <col min="13829" max="13829" width="11.7109375" style="213" customWidth="1"/>
    <col min="13830" max="13831" width="9.5703125" style="213" bestFit="1" customWidth="1"/>
    <col min="13832" max="13837" width="13.5703125" style="213" customWidth="1"/>
    <col min="13838" max="13841" width="10.7109375" style="213" customWidth="1"/>
    <col min="13842" max="14080" width="9.140625" style="213"/>
    <col min="14081" max="14081" width="24.28515625" style="213" customWidth="1"/>
    <col min="14082" max="14082" width="13.5703125" style="213" customWidth="1"/>
    <col min="14083" max="14083" width="15.28515625" style="213" customWidth="1"/>
    <col min="14084" max="14084" width="13.5703125" style="213" customWidth="1"/>
    <col min="14085" max="14085" width="11.7109375" style="213" customWidth="1"/>
    <col min="14086" max="14087" width="9.5703125" style="213" bestFit="1" customWidth="1"/>
    <col min="14088" max="14093" width="13.5703125" style="213" customWidth="1"/>
    <col min="14094" max="14097" width="10.7109375" style="213" customWidth="1"/>
    <col min="14098" max="14336" width="9.140625" style="213"/>
    <col min="14337" max="14337" width="24.28515625" style="213" customWidth="1"/>
    <col min="14338" max="14338" width="13.5703125" style="213" customWidth="1"/>
    <col min="14339" max="14339" width="15.28515625" style="213" customWidth="1"/>
    <col min="14340" max="14340" width="13.5703125" style="213" customWidth="1"/>
    <col min="14341" max="14341" width="11.7109375" style="213" customWidth="1"/>
    <col min="14342" max="14343" width="9.5703125" style="213" bestFit="1" customWidth="1"/>
    <col min="14344" max="14349" width="13.5703125" style="213" customWidth="1"/>
    <col min="14350" max="14353" width="10.7109375" style="213" customWidth="1"/>
    <col min="14354" max="14592" width="9.140625" style="213"/>
    <col min="14593" max="14593" width="24.28515625" style="213" customWidth="1"/>
    <col min="14594" max="14594" width="13.5703125" style="213" customWidth="1"/>
    <col min="14595" max="14595" width="15.28515625" style="213" customWidth="1"/>
    <col min="14596" max="14596" width="13.5703125" style="213" customWidth="1"/>
    <col min="14597" max="14597" width="11.7109375" style="213" customWidth="1"/>
    <col min="14598" max="14599" width="9.5703125" style="213" bestFit="1" customWidth="1"/>
    <col min="14600" max="14605" width="13.5703125" style="213" customWidth="1"/>
    <col min="14606" max="14609" width="10.7109375" style="213" customWidth="1"/>
    <col min="14610" max="14848" width="9.140625" style="213"/>
    <col min="14849" max="14849" width="24.28515625" style="213" customWidth="1"/>
    <col min="14850" max="14850" width="13.5703125" style="213" customWidth="1"/>
    <col min="14851" max="14851" width="15.28515625" style="213" customWidth="1"/>
    <col min="14852" max="14852" width="13.5703125" style="213" customWidth="1"/>
    <col min="14853" max="14853" width="11.7109375" style="213" customWidth="1"/>
    <col min="14854" max="14855" width="9.5703125" style="213" bestFit="1" customWidth="1"/>
    <col min="14856" max="14861" width="13.5703125" style="213" customWidth="1"/>
    <col min="14862" max="14865" width="10.7109375" style="213" customWidth="1"/>
    <col min="14866" max="15104" width="9.140625" style="213"/>
    <col min="15105" max="15105" width="24.28515625" style="213" customWidth="1"/>
    <col min="15106" max="15106" width="13.5703125" style="213" customWidth="1"/>
    <col min="15107" max="15107" width="15.28515625" style="213" customWidth="1"/>
    <col min="15108" max="15108" width="13.5703125" style="213" customWidth="1"/>
    <col min="15109" max="15109" width="11.7109375" style="213" customWidth="1"/>
    <col min="15110" max="15111" width="9.5703125" style="213" bestFit="1" customWidth="1"/>
    <col min="15112" max="15117" width="13.5703125" style="213" customWidth="1"/>
    <col min="15118" max="15121" width="10.7109375" style="213" customWidth="1"/>
    <col min="15122" max="15360" width="9.140625" style="213"/>
    <col min="15361" max="15361" width="24.28515625" style="213" customWidth="1"/>
    <col min="15362" max="15362" width="13.5703125" style="213" customWidth="1"/>
    <col min="15363" max="15363" width="15.28515625" style="213" customWidth="1"/>
    <col min="15364" max="15364" width="13.5703125" style="213" customWidth="1"/>
    <col min="15365" max="15365" width="11.7109375" style="213" customWidth="1"/>
    <col min="15366" max="15367" width="9.5703125" style="213" bestFit="1" customWidth="1"/>
    <col min="15368" max="15373" width="13.5703125" style="213" customWidth="1"/>
    <col min="15374" max="15377" width="10.7109375" style="213" customWidth="1"/>
    <col min="15378" max="15616" width="9.140625" style="213"/>
    <col min="15617" max="15617" width="24.28515625" style="213" customWidth="1"/>
    <col min="15618" max="15618" width="13.5703125" style="213" customWidth="1"/>
    <col min="15619" max="15619" width="15.28515625" style="213" customWidth="1"/>
    <col min="15620" max="15620" width="13.5703125" style="213" customWidth="1"/>
    <col min="15621" max="15621" width="11.7109375" style="213" customWidth="1"/>
    <col min="15622" max="15623" width="9.5703125" style="213" bestFit="1" customWidth="1"/>
    <col min="15624" max="15629" width="13.5703125" style="213" customWidth="1"/>
    <col min="15630" max="15633" width="10.7109375" style="213" customWidth="1"/>
    <col min="15634" max="15872" width="9.140625" style="213"/>
    <col min="15873" max="15873" width="24.28515625" style="213" customWidth="1"/>
    <col min="15874" max="15874" width="13.5703125" style="213" customWidth="1"/>
    <col min="15875" max="15875" width="15.28515625" style="213" customWidth="1"/>
    <col min="15876" max="15876" width="13.5703125" style="213" customWidth="1"/>
    <col min="15877" max="15877" width="11.7109375" style="213" customWidth="1"/>
    <col min="15878" max="15879" width="9.5703125" style="213" bestFit="1" customWidth="1"/>
    <col min="15880" max="15885" width="13.5703125" style="213" customWidth="1"/>
    <col min="15886" max="15889" width="10.7109375" style="213" customWidth="1"/>
    <col min="15890" max="16128" width="9.140625" style="213"/>
    <col min="16129" max="16129" width="24.28515625" style="213" customWidth="1"/>
    <col min="16130" max="16130" width="13.5703125" style="213" customWidth="1"/>
    <col min="16131" max="16131" width="15.28515625" style="213" customWidth="1"/>
    <col min="16132" max="16132" width="13.5703125" style="213" customWidth="1"/>
    <col min="16133" max="16133" width="11.7109375" style="213" customWidth="1"/>
    <col min="16134" max="16135" width="9.5703125" style="213" bestFit="1" customWidth="1"/>
    <col min="16136" max="16141" width="13.5703125" style="213" customWidth="1"/>
    <col min="16142" max="16145" width="10.7109375" style="213" customWidth="1"/>
    <col min="16146" max="16384" width="9.140625" style="213"/>
  </cols>
  <sheetData>
    <row r="1" spans="1:17" ht="15.75">
      <c r="A1" s="211" t="s">
        <v>244</v>
      </c>
      <c r="B1" s="212"/>
      <c r="C1" s="212"/>
      <c r="D1" s="212"/>
      <c r="E1" s="212"/>
    </row>
    <row r="2" spans="1:17">
      <c r="A2" s="214" t="s">
        <v>156</v>
      </c>
      <c r="B2" s="215"/>
      <c r="C2" s="215"/>
      <c r="D2" s="216"/>
      <c r="E2" s="216"/>
    </row>
    <row r="3" spans="1:17" ht="15.75">
      <c r="A3" s="217"/>
      <c r="B3" s="215"/>
      <c r="C3" s="215"/>
      <c r="D3" s="216"/>
      <c r="E3" s="216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5"/>
    </row>
    <row r="4" spans="1:17" ht="63">
      <c r="A4" s="219" t="s">
        <v>157</v>
      </c>
      <c r="B4" s="219" t="s">
        <v>158</v>
      </c>
      <c r="C4" s="219" t="s">
        <v>159</v>
      </c>
      <c r="D4" s="219" t="s">
        <v>401</v>
      </c>
      <c r="E4" s="219" t="s">
        <v>402</v>
      </c>
      <c r="F4" s="213"/>
      <c r="G4" s="218"/>
      <c r="H4" s="218"/>
      <c r="I4" s="218"/>
      <c r="J4" s="218"/>
      <c r="K4" s="218"/>
      <c r="L4" s="218"/>
      <c r="M4" s="215"/>
      <c r="N4" s="213"/>
      <c r="O4" s="213"/>
      <c r="P4" s="213"/>
      <c r="Q4" s="213"/>
    </row>
    <row r="5" spans="1:17" ht="15.75">
      <c r="C5" s="215"/>
      <c r="D5" s="216"/>
      <c r="F5" s="213"/>
      <c r="G5" s="218"/>
      <c r="H5" s="218"/>
      <c r="I5" s="218"/>
      <c r="J5" s="218"/>
      <c r="K5" s="218"/>
      <c r="L5" s="218"/>
      <c r="M5" s="215"/>
      <c r="N5" s="213"/>
      <c r="O5" s="213"/>
      <c r="P5" s="213"/>
      <c r="Q5" s="213"/>
    </row>
    <row r="6" spans="1:17" ht="15.75">
      <c r="C6" s="215"/>
      <c r="D6" s="216"/>
      <c r="F6" s="213"/>
      <c r="G6" s="218"/>
      <c r="H6" s="218"/>
      <c r="I6" s="218"/>
      <c r="J6" s="218"/>
      <c r="K6" s="218"/>
      <c r="L6" s="218"/>
      <c r="M6" s="215"/>
      <c r="N6" s="213"/>
      <c r="O6" s="213"/>
      <c r="P6" s="213"/>
      <c r="Q6" s="213"/>
    </row>
    <row r="7" spans="1:17" ht="15.75">
      <c r="A7" s="213" t="s">
        <v>42</v>
      </c>
      <c r="B7" s="220"/>
      <c r="C7" s="560">
        <v>1.4907452004474291E-2</v>
      </c>
      <c r="D7" s="384"/>
      <c r="E7" s="162">
        <f>B7*C7/1000</f>
        <v>0</v>
      </c>
      <c r="F7" s="213"/>
      <c r="G7" s="218"/>
      <c r="H7" s="218"/>
      <c r="I7" s="218"/>
      <c r="J7" s="218"/>
      <c r="K7" s="218"/>
      <c r="L7" s="218"/>
      <c r="M7" s="215"/>
      <c r="N7" s="213"/>
      <c r="O7" s="213"/>
      <c r="P7" s="213"/>
      <c r="Q7" s="213"/>
    </row>
    <row r="8" spans="1:17" ht="15.75">
      <c r="B8" s="220"/>
      <c r="C8" s="383"/>
      <c r="D8" s="216"/>
      <c r="E8" s="215"/>
      <c r="F8" s="213"/>
      <c r="G8" s="218"/>
      <c r="H8" s="218"/>
      <c r="I8" s="218"/>
      <c r="J8" s="218"/>
      <c r="K8" s="218"/>
      <c r="L8" s="218"/>
      <c r="M8" s="215"/>
      <c r="N8" s="213"/>
      <c r="O8" s="213"/>
      <c r="P8" s="213"/>
      <c r="Q8" s="213"/>
    </row>
    <row r="9" spans="1:17" ht="15.75">
      <c r="A9" s="213" t="s">
        <v>160</v>
      </c>
      <c r="B9" s="561">
        <v>266856</v>
      </c>
      <c r="C9" s="560">
        <v>1.4907452004474291E-2</v>
      </c>
      <c r="D9" s="562">
        <v>40594.473684210534</v>
      </c>
      <c r="E9" s="162">
        <f>B9*C9/1000</f>
        <v>3.9781430121059911</v>
      </c>
      <c r="F9" s="213"/>
      <c r="G9" s="218"/>
      <c r="H9" s="218"/>
      <c r="I9" s="218"/>
      <c r="J9" s="218"/>
      <c r="K9" s="218"/>
      <c r="L9" s="218"/>
      <c r="M9" s="215"/>
      <c r="N9" s="213"/>
      <c r="O9" s="213"/>
      <c r="P9" s="213"/>
      <c r="Q9" s="213"/>
    </row>
    <row r="10" spans="1:17" ht="15.75">
      <c r="B10" s="220"/>
      <c r="C10" s="383"/>
      <c r="D10" s="522"/>
      <c r="E10" s="215"/>
      <c r="F10" s="213"/>
      <c r="G10" s="218"/>
      <c r="H10" s="218"/>
      <c r="I10" s="218"/>
      <c r="J10" s="218"/>
      <c r="K10" s="218"/>
      <c r="L10" s="218"/>
      <c r="M10" s="215"/>
      <c r="N10" s="213"/>
      <c r="O10" s="213"/>
      <c r="P10" s="213"/>
      <c r="Q10" s="213"/>
    </row>
    <row r="11" spans="1:17" ht="15.75">
      <c r="A11" s="213" t="s">
        <v>161</v>
      </c>
      <c r="B11" s="561">
        <v>590543</v>
      </c>
      <c r="C11" s="560">
        <v>1.4907452004474291E-2</v>
      </c>
      <c r="D11" s="562">
        <v>4423</v>
      </c>
      <c r="E11" s="162">
        <f>B11*C11/1000</f>
        <v>8.803491429078262</v>
      </c>
      <c r="F11" s="213"/>
      <c r="G11" s="218"/>
      <c r="H11" s="218"/>
      <c r="I11" s="218"/>
      <c r="J11" s="218"/>
      <c r="K11" s="218"/>
      <c r="L11" s="218"/>
      <c r="M11" s="215"/>
      <c r="N11" s="213"/>
      <c r="O11" s="213"/>
      <c r="P11" s="213"/>
      <c r="Q11" s="213"/>
    </row>
    <row r="12" spans="1:17">
      <c r="A12" s="216"/>
      <c r="B12" s="88"/>
      <c r="C12" s="88"/>
      <c r="D12" s="88"/>
      <c r="E12" s="88"/>
      <c r="N12" s="213"/>
      <c r="O12" s="213"/>
      <c r="P12" s="213"/>
      <c r="Q12" s="213"/>
    </row>
    <row r="13" spans="1:17">
      <c r="A13" s="216"/>
      <c r="B13" s="88"/>
      <c r="C13" s="88"/>
      <c r="D13" s="88"/>
      <c r="E13" s="88"/>
      <c r="N13" s="213"/>
      <c r="O13" s="213"/>
      <c r="P13" s="213"/>
      <c r="Q13" s="213"/>
    </row>
    <row r="14" spans="1:17">
      <c r="A14" s="216"/>
      <c r="B14" s="88"/>
      <c r="C14" s="88"/>
      <c r="D14" s="88"/>
      <c r="E14" s="88"/>
      <c r="N14" s="213"/>
      <c r="O14" s="213"/>
      <c r="P14" s="213"/>
      <c r="Q14" s="213"/>
    </row>
    <row r="15" spans="1:17" s="221" customFormat="1">
      <c r="B15" s="1319" t="s">
        <v>269</v>
      </c>
      <c r="C15" s="1319"/>
      <c r="D15" s="1319"/>
      <c r="E15" s="1319"/>
      <c r="F15" s="1319"/>
      <c r="G15" s="1319"/>
      <c r="H15" s="1320" t="s">
        <v>264</v>
      </c>
      <c r="I15" s="1320"/>
      <c r="J15" s="1320"/>
      <c r="K15" s="1320"/>
      <c r="L15" s="1320"/>
      <c r="M15" s="1320"/>
    </row>
    <row r="16" spans="1:17">
      <c r="B16" s="118">
        <v>2015</v>
      </c>
      <c r="C16" s="118">
        <v>2016</v>
      </c>
      <c r="D16" s="118">
        <v>2017</v>
      </c>
      <c r="E16" s="118">
        <v>2018</v>
      </c>
      <c r="F16" s="118">
        <v>2019</v>
      </c>
      <c r="G16" s="118">
        <v>2020</v>
      </c>
      <c r="H16" s="118">
        <v>2015</v>
      </c>
      <c r="I16" s="118">
        <v>2016</v>
      </c>
      <c r="J16" s="118">
        <v>2017</v>
      </c>
      <c r="K16" s="118">
        <v>2018</v>
      </c>
      <c r="L16" s="118">
        <v>2019</v>
      </c>
      <c r="M16" s="118">
        <v>2020</v>
      </c>
      <c r="N16" s="213"/>
      <c r="O16" s="213"/>
      <c r="P16" s="213"/>
      <c r="Q16" s="213"/>
    </row>
    <row r="17" spans="1:17">
      <c r="A17" s="213" t="s">
        <v>245</v>
      </c>
      <c r="B17" s="125"/>
      <c r="C17" s="125"/>
      <c r="D17" s="125"/>
      <c r="E17" s="125"/>
      <c r="F17" s="125"/>
      <c r="G17" s="125"/>
      <c r="H17" s="125"/>
      <c r="I17" s="125"/>
      <c r="J17" s="126"/>
      <c r="K17" s="126"/>
      <c r="L17" s="126"/>
      <c r="M17" s="126"/>
      <c r="N17" s="213"/>
      <c r="O17" s="213"/>
      <c r="P17" s="213"/>
      <c r="Q17" s="213"/>
    </row>
    <row r="18" spans="1:17"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213"/>
      <c r="O18" s="213"/>
      <c r="P18" s="213"/>
      <c r="Q18" s="213"/>
    </row>
    <row r="19" spans="1:17">
      <c r="A19" s="222" t="s">
        <v>42</v>
      </c>
      <c r="B19" s="137">
        <f>Inputs!L152</f>
        <v>0</v>
      </c>
      <c r="C19" s="137">
        <f>Inputs!M152</f>
        <v>0</v>
      </c>
      <c r="D19" s="137">
        <f>Inputs!N152</f>
        <v>0</v>
      </c>
      <c r="E19" s="137">
        <f>Inputs!O152</f>
        <v>0</v>
      </c>
      <c r="F19" s="137">
        <f>Inputs!P152</f>
        <v>0</v>
      </c>
      <c r="G19" s="137">
        <f>Inputs!Q152</f>
        <v>0</v>
      </c>
      <c r="H19" s="137">
        <f t="shared" ref="H19:M19" si="0">$D$7*B19</f>
        <v>0</v>
      </c>
      <c r="I19" s="137">
        <f t="shared" si="0"/>
        <v>0</v>
      </c>
      <c r="J19" s="137">
        <f t="shared" si="0"/>
        <v>0</v>
      </c>
      <c r="K19" s="137">
        <f t="shared" si="0"/>
        <v>0</v>
      </c>
      <c r="L19" s="137">
        <f t="shared" si="0"/>
        <v>0</v>
      </c>
      <c r="M19" s="137">
        <f t="shared" si="0"/>
        <v>0</v>
      </c>
      <c r="N19" s="213"/>
      <c r="O19" s="213"/>
      <c r="P19" s="213"/>
      <c r="Q19" s="213"/>
    </row>
    <row r="20" spans="1:17">
      <c r="A20" s="222"/>
      <c r="B20" s="137"/>
      <c r="C20" s="137"/>
      <c r="D20" s="137"/>
      <c r="E20" s="137"/>
      <c r="F20" s="137"/>
      <c r="G20" s="137"/>
      <c r="H20" s="137"/>
      <c r="I20" s="137"/>
      <c r="J20" s="137"/>
      <c r="K20" s="137"/>
      <c r="L20" s="137"/>
      <c r="M20" s="137"/>
      <c r="N20" s="213"/>
      <c r="O20" s="213"/>
      <c r="P20" s="213"/>
      <c r="Q20" s="213"/>
    </row>
    <row r="21" spans="1:17">
      <c r="A21" s="222" t="s">
        <v>160</v>
      </c>
      <c r="B21" s="137">
        <f>Inputs!L153</f>
        <v>4.1252030248345131</v>
      </c>
      <c r="C21" s="137">
        <f>Inputs!M153</f>
        <v>0</v>
      </c>
      <c r="D21" s="137">
        <f>Inputs!N153</f>
        <v>0</v>
      </c>
      <c r="E21" s="137">
        <f>Inputs!O153</f>
        <v>0</v>
      </c>
      <c r="F21" s="137">
        <f>Inputs!P153</f>
        <v>0</v>
      </c>
      <c r="G21" s="137">
        <f>Inputs!Q153</f>
        <v>0</v>
      </c>
      <c r="H21" s="137">
        <f t="shared" ref="H21:M21" si="1">$D$9*B21</f>
        <v>167460.44563367034</v>
      </c>
      <c r="I21" s="137">
        <f t="shared" si="1"/>
        <v>0</v>
      </c>
      <c r="J21" s="137">
        <f t="shared" si="1"/>
        <v>0</v>
      </c>
      <c r="K21" s="137">
        <f t="shared" si="1"/>
        <v>0</v>
      </c>
      <c r="L21" s="137">
        <f t="shared" si="1"/>
        <v>0</v>
      </c>
      <c r="M21" s="137">
        <f t="shared" si="1"/>
        <v>0</v>
      </c>
      <c r="N21" s="213"/>
      <c r="O21" s="213"/>
      <c r="P21" s="213"/>
      <c r="Q21" s="213"/>
    </row>
    <row r="22" spans="1:17">
      <c r="A22" s="222"/>
      <c r="B22" s="137"/>
      <c r="C22" s="137"/>
      <c r="D22" s="137"/>
      <c r="E22" s="137"/>
      <c r="F22" s="137"/>
      <c r="G22" s="137"/>
      <c r="H22" s="92"/>
      <c r="I22" s="92"/>
      <c r="J22" s="92"/>
      <c r="K22" s="92"/>
      <c r="L22" s="92"/>
      <c r="M22" s="92"/>
      <c r="N22" s="213"/>
      <c r="O22" s="213"/>
      <c r="P22" s="213"/>
      <c r="Q22" s="213"/>
    </row>
    <row r="23" spans="1:17">
      <c r="A23" s="222" t="s">
        <v>161</v>
      </c>
      <c r="B23" s="137">
        <f>Inputs!L154</f>
        <v>9.1289300967369993</v>
      </c>
      <c r="C23" s="137">
        <f>Inputs!M154</f>
        <v>0</v>
      </c>
      <c r="D23" s="137">
        <f>Inputs!N154</f>
        <v>0</v>
      </c>
      <c r="E23" s="137">
        <f>Inputs!O154</f>
        <v>0</v>
      </c>
      <c r="F23" s="137">
        <f>Inputs!P154</f>
        <v>0</v>
      </c>
      <c r="G23" s="137">
        <f>Inputs!Q154</f>
        <v>0</v>
      </c>
      <c r="H23" s="137">
        <f t="shared" ref="H23:M23" si="2">$D$11*B23</f>
        <v>40377.25781786775</v>
      </c>
      <c r="I23" s="137">
        <f t="shared" si="2"/>
        <v>0</v>
      </c>
      <c r="J23" s="137">
        <f t="shared" si="2"/>
        <v>0</v>
      </c>
      <c r="K23" s="137">
        <f t="shared" si="2"/>
        <v>0</v>
      </c>
      <c r="L23" s="137">
        <f t="shared" si="2"/>
        <v>0</v>
      </c>
      <c r="M23" s="137">
        <f t="shared" si="2"/>
        <v>0</v>
      </c>
      <c r="N23" s="213"/>
      <c r="O23" s="213"/>
      <c r="P23" s="213"/>
      <c r="Q23" s="213"/>
    </row>
    <row r="24" spans="1:17">
      <c r="B24" s="137"/>
      <c r="C24" s="137"/>
      <c r="D24" s="137"/>
      <c r="E24" s="137"/>
      <c r="F24" s="137"/>
      <c r="G24" s="137"/>
      <c r="H24" s="137"/>
      <c r="I24" s="137"/>
      <c r="J24" s="137"/>
      <c r="K24" s="137"/>
      <c r="L24" s="137"/>
      <c r="M24" s="137"/>
      <c r="N24" s="213"/>
      <c r="O24" s="213"/>
      <c r="P24" s="213"/>
      <c r="Q24" s="213"/>
    </row>
    <row r="25" spans="1:17"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213"/>
      <c r="O25" s="213"/>
      <c r="P25" s="213"/>
      <c r="Q25" s="213"/>
    </row>
    <row r="26" spans="1:17">
      <c r="B26" s="137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213"/>
      <c r="O26" s="213"/>
      <c r="P26" s="213"/>
      <c r="Q26" s="213"/>
    </row>
    <row r="27" spans="1:17"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213"/>
      <c r="O27" s="213"/>
      <c r="P27" s="213"/>
      <c r="Q27" s="213"/>
    </row>
    <row r="28" spans="1:17">
      <c r="B28" s="137"/>
      <c r="C28" s="137"/>
      <c r="D28" s="137"/>
      <c r="E28" s="137"/>
      <c r="F28" s="137"/>
      <c r="G28" s="137"/>
      <c r="H28" s="137"/>
      <c r="I28" s="137"/>
      <c r="J28" s="137"/>
      <c r="K28" s="137"/>
      <c r="L28" s="137"/>
      <c r="M28" s="137"/>
      <c r="N28" s="213"/>
      <c r="O28" s="213"/>
      <c r="P28" s="213"/>
      <c r="Q28" s="213"/>
    </row>
    <row r="29" spans="1:17"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213"/>
      <c r="O29" s="213"/>
      <c r="P29" s="213"/>
      <c r="Q29" s="213"/>
    </row>
    <row r="30" spans="1:17">
      <c r="A30" s="195" t="s">
        <v>130</v>
      </c>
      <c r="B30" s="98"/>
      <c r="C30" s="98"/>
      <c r="D30" s="98"/>
      <c r="E30" s="98"/>
      <c r="F30" s="98"/>
      <c r="G30" s="98"/>
      <c r="H30" s="191">
        <f t="shared" ref="H30:M30" si="3">SUM(H19:H28)</f>
        <v>207837.70345153811</v>
      </c>
      <c r="I30" s="191">
        <f t="shared" si="3"/>
        <v>0</v>
      </c>
      <c r="J30" s="191">
        <f t="shared" si="3"/>
        <v>0</v>
      </c>
      <c r="K30" s="191">
        <f t="shared" si="3"/>
        <v>0</v>
      </c>
      <c r="L30" s="191">
        <f t="shared" si="3"/>
        <v>0</v>
      </c>
      <c r="M30" s="191">
        <f t="shared" si="3"/>
        <v>0</v>
      </c>
      <c r="N30" s="213"/>
      <c r="O30" s="213"/>
      <c r="P30" s="213"/>
      <c r="Q30" s="213"/>
    </row>
    <row r="31" spans="1:17">
      <c r="A31" s="88"/>
      <c r="B31" s="88"/>
      <c r="C31" s="88"/>
      <c r="D31" s="88"/>
      <c r="E31" s="88"/>
      <c r="H31" s="213"/>
      <c r="I31" s="213"/>
      <c r="J31" s="213"/>
      <c r="K31" s="213"/>
      <c r="L31" s="213"/>
      <c r="M31" s="213"/>
      <c r="N31" s="213"/>
      <c r="O31" s="213"/>
      <c r="P31" s="213"/>
      <c r="Q31" s="213"/>
    </row>
    <row r="32" spans="1:17">
      <c r="A32" s="154" t="s">
        <v>85</v>
      </c>
      <c r="B32" s="102"/>
      <c r="C32" s="102"/>
      <c r="D32" s="102"/>
      <c r="E32" s="102"/>
      <c r="F32" s="102"/>
      <c r="G32" s="102"/>
      <c r="H32" s="652">
        <f>Inputs!$M$28</f>
        <v>7.0000000000000007E-2</v>
      </c>
      <c r="I32" s="652">
        <f>Inputs!$M$28</f>
        <v>7.0000000000000007E-2</v>
      </c>
      <c r="J32" s="652">
        <f>Inputs!$M$28</f>
        <v>7.0000000000000007E-2</v>
      </c>
      <c r="K32" s="652">
        <f>Inputs!$M$28</f>
        <v>7.0000000000000007E-2</v>
      </c>
      <c r="L32" s="652">
        <f>Inputs!$M$28</f>
        <v>7.0000000000000007E-2</v>
      </c>
      <c r="M32" s="652">
        <f>Inputs!$M$28</f>
        <v>7.0000000000000007E-2</v>
      </c>
      <c r="N32" s="213"/>
      <c r="O32" s="213"/>
      <c r="P32" s="213"/>
      <c r="Q32" s="213"/>
    </row>
    <row r="33" spans="1:17">
      <c r="A33" s="102"/>
      <c r="B33" s="102"/>
      <c r="C33" s="102"/>
      <c r="D33" s="102"/>
      <c r="E33" s="102"/>
      <c r="F33" s="102"/>
      <c r="G33" s="102"/>
      <c r="H33" s="160"/>
      <c r="N33" s="213"/>
      <c r="O33" s="213"/>
      <c r="P33" s="213"/>
      <c r="Q33" s="213"/>
    </row>
    <row r="34" spans="1:17">
      <c r="A34" s="154" t="s">
        <v>109</v>
      </c>
      <c r="B34" s="102"/>
      <c r="C34" s="102"/>
      <c r="D34" s="102"/>
      <c r="E34" s="102"/>
      <c r="F34" s="102"/>
      <c r="G34" s="102"/>
      <c r="H34" s="250">
        <f t="shared" ref="H34:M34" si="4">H30*(1+H32)</f>
        <v>222386.34269314579</v>
      </c>
      <c r="I34" s="161">
        <f t="shared" si="4"/>
        <v>0</v>
      </c>
      <c r="J34" s="161">
        <f t="shared" si="4"/>
        <v>0</v>
      </c>
      <c r="K34" s="161">
        <f t="shared" si="4"/>
        <v>0</v>
      </c>
      <c r="L34" s="161">
        <f t="shared" si="4"/>
        <v>0</v>
      </c>
      <c r="M34" s="161">
        <f t="shared" si="4"/>
        <v>0</v>
      </c>
      <c r="N34" s="213"/>
      <c r="O34" s="213"/>
      <c r="P34" s="213"/>
      <c r="Q34" s="213"/>
    </row>
    <row r="35" spans="1:17">
      <c r="A35" s="102" t="s">
        <v>265</v>
      </c>
      <c r="B35" s="88"/>
      <c r="C35" s="88"/>
      <c r="D35" s="88"/>
      <c r="E35" s="88"/>
      <c r="H35" s="271"/>
      <c r="I35" s="213"/>
      <c r="J35" s="213"/>
      <c r="K35" s="213"/>
      <c r="L35" s="213"/>
      <c r="M35" s="213"/>
      <c r="N35" s="213"/>
      <c r="O35" s="213"/>
      <c r="P35" s="213"/>
      <c r="Q35" s="213"/>
    </row>
    <row r="36" spans="1:17">
      <c r="A36" s="385" t="s">
        <v>42</v>
      </c>
      <c r="B36" s="210">
        <f t="shared" ref="B36:G36" si="5">B19</f>
        <v>0</v>
      </c>
      <c r="C36" s="210">
        <f t="shared" si="5"/>
        <v>0</v>
      </c>
      <c r="D36" s="210">
        <f t="shared" si="5"/>
        <v>0</v>
      </c>
      <c r="E36" s="210">
        <f t="shared" si="5"/>
        <v>0</v>
      </c>
      <c r="F36" s="210">
        <f t="shared" si="5"/>
        <v>0</v>
      </c>
      <c r="G36" s="210">
        <f t="shared" si="5"/>
        <v>0</v>
      </c>
      <c r="H36" s="271"/>
      <c r="I36" s="213"/>
      <c r="J36" s="213"/>
      <c r="K36" s="213"/>
      <c r="L36" s="213"/>
      <c r="M36" s="213"/>
      <c r="N36" s="213"/>
      <c r="O36" s="213"/>
      <c r="P36" s="213"/>
      <c r="Q36" s="213"/>
    </row>
    <row r="37" spans="1:17">
      <c r="A37" s="385" t="s">
        <v>160</v>
      </c>
      <c r="B37" s="210">
        <f t="shared" ref="B37:G37" si="6">B21</f>
        <v>4.1252030248345131</v>
      </c>
      <c r="C37" s="210">
        <f t="shared" si="6"/>
        <v>0</v>
      </c>
      <c r="D37" s="210">
        <f t="shared" si="6"/>
        <v>0</v>
      </c>
      <c r="E37" s="210">
        <f t="shared" si="6"/>
        <v>0</v>
      </c>
      <c r="F37" s="210">
        <f t="shared" si="6"/>
        <v>0</v>
      </c>
      <c r="G37" s="210">
        <f t="shared" si="6"/>
        <v>0</v>
      </c>
      <c r="H37" s="271"/>
      <c r="I37" s="271"/>
      <c r="J37" s="271"/>
      <c r="K37" s="271"/>
      <c r="L37" s="271"/>
      <c r="M37" s="271"/>
      <c r="N37" s="213"/>
      <c r="O37" s="213"/>
      <c r="P37" s="213"/>
      <c r="Q37" s="213"/>
    </row>
    <row r="38" spans="1:17">
      <c r="A38" s="385" t="s">
        <v>161</v>
      </c>
      <c r="B38" s="210">
        <f t="shared" ref="B38:G38" si="7">B23</f>
        <v>9.1289300967369993</v>
      </c>
      <c r="C38" s="210">
        <f t="shared" si="7"/>
        <v>0</v>
      </c>
      <c r="D38" s="210">
        <f t="shared" si="7"/>
        <v>0</v>
      </c>
      <c r="E38" s="210">
        <f t="shared" si="7"/>
        <v>0</v>
      </c>
      <c r="F38" s="210">
        <f t="shared" si="7"/>
        <v>0</v>
      </c>
      <c r="G38" s="210">
        <f t="shared" si="7"/>
        <v>0</v>
      </c>
      <c r="H38" s="271"/>
      <c r="I38" s="213"/>
      <c r="J38" s="213"/>
      <c r="K38" s="213"/>
      <c r="L38" s="213"/>
      <c r="M38" s="213"/>
      <c r="N38" s="213"/>
      <c r="O38" s="213"/>
      <c r="P38" s="213"/>
      <c r="Q38" s="213"/>
    </row>
    <row r="39" spans="1:17">
      <c r="A39" s="102" t="s">
        <v>43</v>
      </c>
      <c r="B39" s="88"/>
      <c r="C39" s="88"/>
      <c r="D39" s="88"/>
      <c r="E39" s="88"/>
      <c r="H39" s="213"/>
      <c r="I39" s="213"/>
      <c r="J39" s="213"/>
      <c r="K39" s="213"/>
      <c r="L39" s="213"/>
      <c r="M39" s="213"/>
      <c r="N39" s="213"/>
      <c r="O39" s="213"/>
      <c r="P39" s="213"/>
      <c r="Q39" s="213"/>
    </row>
    <row r="40" spans="1:17">
      <c r="A40" s="102" t="s">
        <v>268</v>
      </c>
      <c r="B40" s="88"/>
      <c r="C40" s="88"/>
      <c r="D40" s="88"/>
      <c r="E40" s="88"/>
      <c r="H40" s="213"/>
      <c r="I40" s="213"/>
      <c r="J40" s="213"/>
      <c r="K40" s="213"/>
      <c r="L40" s="213"/>
      <c r="M40" s="213"/>
      <c r="N40" s="213"/>
      <c r="O40" s="213"/>
      <c r="P40" s="213"/>
      <c r="Q40" s="213"/>
    </row>
    <row r="41" spans="1:17">
      <c r="A41" s="102" t="s">
        <v>273</v>
      </c>
      <c r="B41" s="88"/>
      <c r="C41" s="88"/>
      <c r="D41" s="88"/>
      <c r="E41" s="88"/>
      <c r="G41" s="213"/>
      <c r="I41" s="213"/>
      <c r="J41" s="213"/>
      <c r="K41" s="213"/>
      <c r="L41" s="213"/>
      <c r="M41" s="213"/>
      <c r="N41" s="213"/>
      <c r="O41" s="213"/>
      <c r="P41" s="213"/>
      <c r="Q41" s="213"/>
    </row>
    <row r="42" spans="1:17">
      <c r="A42" s="102" t="s">
        <v>274</v>
      </c>
      <c r="B42" s="88"/>
      <c r="C42" s="88"/>
      <c r="D42" s="88"/>
      <c r="E42" s="88"/>
      <c r="H42" s="213"/>
      <c r="I42" s="213"/>
      <c r="J42" s="213"/>
      <c r="K42" s="213"/>
      <c r="L42" s="213"/>
      <c r="M42" s="213"/>
      <c r="N42" s="213"/>
      <c r="O42" s="213"/>
      <c r="P42" s="213"/>
      <c r="Q42" s="213"/>
    </row>
    <row r="43" spans="1:17"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213"/>
      <c r="O43" s="213"/>
      <c r="P43" s="213"/>
      <c r="Q43" s="213"/>
    </row>
    <row r="44" spans="1:17"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213"/>
      <c r="P44" s="213"/>
      <c r="Q44" s="213"/>
    </row>
    <row r="45" spans="1:17">
      <c r="B45" s="88"/>
      <c r="C45" s="88"/>
      <c r="D45" s="88"/>
      <c r="E45" s="88"/>
      <c r="N45" s="213"/>
      <c r="O45" s="213"/>
      <c r="P45" s="213"/>
      <c r="Q45" s="213"/>
    </row>
    <row r="46" spans="1:17" ht="15.75">
      <c r="A46" s="223" t="s">
        <v>246</v>
      </c>
      <c r="B46" s="89"/>
      <c r="C46" s="88"/>
      <c r="D46" s="88"/>
      <c r="E46" s="88"/>
      <c r="N46" s="213"/>
      <c r="O46" s="213"/>
      <c r="P46" s="213"/>
      <c r="Q46" s="213"/>
    </row>
    <row r="47" spans="1:17" ht="15.75">
      <c r="A47" s="224" t="s">
        <v>157</v>
      </c>
      <c r="B47" s="225" t="s">
        <v>162</v>
      </c>
      <c r="C47" s="88"/>
      <c r="D47" s="88"/>
      <c r="E47" s="88"/>
      <c r="N47" s="213"/>
      <c r="O47" s="213"/>
      <c r="P47" s="213"/>
      <c r="Q47" s="213"/>
    </row>
    <row r="48" spans="1:17">
      <c r="A48" s="226" t="str">
        <f>A19</f>
        <v>Subtransmission</v>
      </c>
      <c r="B48" s="191">
        <f>C19</f>
        <v>0</v>
      </c>
      <c r="C48" s="88"/>
      <c r="D48" s="88"/>
      <c r="E48" s="88"/>
      <c r="N48" s="213"/>
      <c r="O48" s="213"/>
      <c r="P48" s="213"/>
      <c r="Q48" s="213"/>
    </row>
    <row r="49" spans="1:2">
      <c r="A49" s="226" t="str">
        <f>A21</f>
        <v>High Voltage</v>
      </c>
      <c r="B49" s="191">
        <f>C21</f>
        <v>0</v>
      </c>
    </row>
    <row r="50" spans="1:2">
      <c r="A50" s="226" t="str">
        <f>A23</f>
        <v>Low Voltage</v>
      </c>
      <c r="B50" s="191">
        <f>C23</f>
        <v>0</v>
      </c>
    </row>
  </sheetData>
  <mergeCells count="2">
    <mergeCell ref="B15:G15"/>
    <mergeCell ref="H15:M15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63" orientation="landscape" r:id="rId1"/>
  <headerFooter alignWithMargins="0">
    <oddFooter>&amp;C&amp;P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1"/>
    <pageSetUpPr fitToPage="1"/>
  </sheetPr>
  <dimension ref="A1:T84"/>
  <sheetViews>
    <sheetView showGridLines="0" zoomScale="85" zoomScaleNormal="85" workbookViewId="0">
      <pane xSplit="2" ySplit="5" topLeftCell="C6" activePane="bottomRight" state="frozen"/>
      <selection activeCell="H46" sqref="H46"/>
      <selection pane="topRight" activeCell="H46" sqref="H46"/>
      <selection pane="bottomLeft" activeCell="H46" sqref="H46"/>
      <selection pane="bottomRight" activeCell="C6" sqref="C6"/>
    </sheetView>
  </sheetViews>
  <sheetFormatPr defaultRowHeight="12.75" outlineLevelCol="1"/>
  <cols>
    <col min="1" max="1" width="8" style="88" customWidth="1"/>
    <col min="2" max="2" width="63.42578125" style="88" customWidth="1"/>
    <col min="3" max="3" width="9.7109375" style="88" bestFit="1" customWidth="1"/>
    <col min="4" max="4" width="25" style="88" bestFit="1" customWidth="1"/>
    <col min="5" max="5" width="7.42578125" style="88" customWidth="1"/>
    <col min="6" max="6" width="8.7109375" style="160" bestFit="1" customWidth="1"/>
    <col min="7" max="7" width="0.7109375" style="160" customWidth="1"/>
    <col min="8" max="8" width="10.42578125" style="106" customWidth="1" outlineLevel="1"/>
    <col min="9" max="9" width="9.5703125" style="160" bestFit="1" customWidth="1" outlineLevel="1"/>
    <col min="10" max="13" width="9.42578125" style="160" customWidth="1" outlineLevel="1"/>
    <col min="14" max="14" width="11.42578125" style="160" customWidth="1"/>
    <col min="15" max="16" width="10.42578125" style="88" customWidth="1"/>
    <col min="17" max="17" width="11" style="88" customWidth="1"/>
    <col min="18" max="18" width="10.85546875" style="88" customWidth="1"/>
    <col min="19" max="19" width="11.42578125" style="88" customWidth="1"/>
    <col min="20" max="256" width="9.140625" style="88"/>
    <col min="257" max="257" width="8" style="88" customWidth="1"/>
    <col min="258" max="258" width="63.42578125" style="88" customWidth="1"/>
    <col min="259" max="259" width="9.7109375" style="88" bestFit="1" customWidth="1"/>
    <col min="260" max="260" width="11.5703125" style="88" bestFit="1" customWidth="1"/>
    <col min="261" max="261" width="7.42578125" style="88" customWidth="1"/>
    <col min="262" max="262" width="8.7109375" style="88" bestFit="1" customWidth="1"/>
    <col min="263" max="263" width="0.7109375" style="88" customWidth="1"/>
    <col min="264" max="264" width="10.42578125" style="88" customWidth="1"/>
    <col min="265" max="265" width="9.5703125" style="88" bestFit="1" customWidth="1"/>
    <col min="266" max="269" width="9.42578125" style="88" customWidth="1"/>
    <col min="270" max="270" width="11.42578125" style="88" customWidth="1"/>
    <col min="271" max="272" width="10.42578125" style="88" customWidth="1"/>
    <col min="273" max="273" width="11" style="88" customWidth="1"/>
    <col min="274" max="274" width="10.85546875" style="88" customWidth="1"/>
    <col min="275" max="275" width="11.42578125" style="88" customWidth="1"/>
    <col min="276" max="512" width="9.140625" style="88"/>
    <col min="513" max="513" width="8" style="88" customWidth="1"/>
    <col min="514" max="514" width="63.42578125" style="88" customWidth="1"/>
    <col min="515" max="515" width="9.7109375" style="88" bestFit="1" customWidth="1"/>
    <col min="516" max="516" width="11.5703125" style="88" bestFit="1" customWidth="1"/>
    <col min="517" max="517" width="7.42578125" style="88" customWidth="1"/>
    <col min="518" max="518" width="8.7109375" style="88" bestFit="1" customWidth="1"/>
    <col min="519" max="519" width="0.7109375" style="88" customWidth="1"/>
    <col min="520" max="520" width="10.42578125" style="88" customWidth="1"/>
    <col min="521" max="521" width="9.5703125" style="88" bestFit="1" customWidth="1"/>
    <col min="522" max="525" width="9.42578125" style="88" customWidth="1"/>
    <col min="526" max="526" width="11.42578125" style="88" customWidth="1"/>
    <col min="527" max="528" width="10.42578125" style="88" customWidth="1"/>
    <col min="529" max="529" width="11" style="88" customWidth="1"/>
    <col min="530" max="530" width="10.85546875" style="88" customWidth="1"/>
    <col min="531" max="531" width="11.42578125" style="88" customWidth="1"/>
    <col min="532" max="768" width="9.140625" style="88"/>
    <col min="769" max="769" width="8" style="88" customWidth="1"/>
    <col min="770" max="770" width="63.42578125" style="88" customWidth="1"/>
    <col min="771" max="771" width="9.7109375" style="88" bestFit="1" customWidth="1"/>
    <col min="772" max="772" width="11.5703125" style="88" bestFit="1" customWidth="1"/>
    <col min="773" max="773" width="7.42578125" style="88" customWidth="1"/>
    <col min="774" max="774" width="8.7109375" style="88" bestFit="1" customWidth="1"/>
    <col min="775" max="775" width="0.7109375" style="88" customWidth="1"/>
    <col min="776" max="776" width="10.42578125" style="88" customWidth="1"/>
    <col min="777" max="777" width="9.5703125" style="88" bestFit="1" customWidth="1"/>
    <col min="778" max="781" width="9.42578125" style="88" customWidth="1"/>
    <col min="782" max="782" width="11.42578125" style="88" customWidth="1"/>
    <col min="783" max="784" width="10.42578125" style="88" customWidth="1"/>
    <col min="785" max="785" width="11" style="88" customWidth="1"/>
    <col min="786" max="786" width="10.85546875" style="88" customWidth="1"/>
    <col min="787" max="787" width="11.42578125" style="88" customWidth="1"/>
    <col min="788" max="1024" width="9.140625" style="88"/>
    <col min="1025" max="1025" width="8" style="88" customWidth="1"/>
    <col min="1026" max="1026" width="63.42578125" style="88" customWidth="1"/>
    <col min="1027" max="1027" width="9.7109375" style="88" bestFit="1" customWidth="1"/>
    <col min="1028" max="1028" width="11.5703125" style="88" bestFit="1" customWidth="1"/>
    <col min="1029" max="1029" width="7.42578125" style="88" customWidth="1"/>
    <col min="1030" max="1030" width="8.7109375" style="88" bestFit="1" customWidth="1"/>
    <col min="1031" max="1031" width="0.7109375" style="88" customWidth="1"/>
    <col min="1032" max="1032" width="10.42578125" style="88" customWidth="1"/>
    <col min="1033" max="1033" width="9.5703125" style="88" bestFit="1" customWidth="1"/>
    <col min="1034" max="1037" width="9.42578125" style="88" customWidth="1"/>
    <col min="1038" max="1038" width="11.42578125" style="88" customWidth="1"/>
    <col min="1039" max="1040" width="10.42578125" style="88" customWidth="1"/>
    <col min="1041" max="1041" width="11" style="88" customWidth="1"/>
    <col min="1042" max="1042" width="10.85546875" style="88" customWidth="1"/>
    <col min="1043" max="1043" width="11.42578125" style="88" customWidth="1"/>
    <col min="1044" max="1280" width="9.140625" style="88"/>
    <col min="1281" max="1281" width="8" style="88" customWidth="1"/>
    <col min="1282" max="1282" width="63.42578125" style="88" customWidth="1"/>
    <col min="1283" max="1283" width="9.7109375" style="88" bestFit="1" customWidth="1"/>
    <col min="1284" max="1284" width="11.5703125" style="88" bestFit="1" customWidth="1"/>
    <col min="1285" max="1285" width="7.42578125" style="88" customWidth="1"/>
    <col min="1286" max="1286" width="8.7109375" style="88" bestFit="1" customWidth="1"/>
    <col min="1287" max="1287" width="0.7109375" style="88" customWidth="1"/>
    <col min="1288" max="1288" width="10.42578125" style="88" customWidth="1"/>
    <col min="1289" max="1289" width="9.5703125" style="88" bestFit="1" customWidth="1"/>
    <col min="1290" max="1293" width="9.42578125" style="88" customWidth="1"/>
    <col min="1294" max="1294" width="11.42578125" style="88" customWidth="1"/>
    <col min="1295" max="1296" width="10.42578125" style="88" customWidth="1"/>
    <col min="1297" max="1297" width="11" style="88" customWidth="1"/>
    <col min="1298" max="1298" width="10.85546875" style="88" customWidth="1"/>
    <col min="1299" max="1299" width="11.42578125" style="88" customWidth="1"/>
    <col min="1300" max="1536" width="9.140625" style="88"/>
    <col min="1537" max="1537" width="8" style="88" customWidth="1"/>
    <col min="1538" max="1538" width="63.42578125" style="88" customWidth="1"/>
    <col min="1539" max="1539" width="9.7109375" style="88" bestFit="1" customWidth="1"/>
    <col min="1540" max="1540" width="11.5703125" style="88" bestFit="1" customWidth="1"/>
    <col min="1541" max="1541" width="7.42578125" style="88" customWidth="1"/>
    <col min="1542" max="1542" width="8.7109375" style="88" bestFit="1" customWidth="1"/>
    <col min="1543" max="1543" width="0.7109375" style="88" customWidth="1"/>
    <col min="1544" max="1544" width="10.42578125" style="88" customWidth="1"/>
    <col min="1545" max="1545" width="9.5703125" style="88" bestFit="1" customWidth="1"/>
    <col min="1546" max="1549" width="9.42578125" style="88" customWidth="1"/>
    <col min="1550" max="1550" width="11.42578125" style="88" customWidth="1"/>
    <col min="1551" max="1552" width="10.42578125" style="88" customWidth="1"/>
    <col min="1553" max="1553" width="11" style="88" customWidth="1"/>
    <col min="1554" max="1554" width="10.85546875" style="88" customWidth="1"/>
    <col min="1555" max="1555" width="11.42578125" style="88" customWidth="1"/>
    <col min="1556" max="1792" width="9.140625" style="88"/>
    <col min="1793" max="1793" width="8" style="88" customWidth="1"/>
    <col min="1794" max="1794" width="63.42578125" style="88" customWidth="1"/>
    <col min="1795" max="1795" width="9.7109375" style="88" bestFit="1" customWidth="1"/>
    <col min="1796" max="1796" width="11.5703125" style="88" bestFit="1" customWidth="1"/>
    <col min="1797" max="1797" width="7.42578125" style="88" customWidth="1"/>
    <col min="1798" max="1798" width="8.7109375" style="88" bestFit="1" customWidth="1"/>
    <col min="1799" max="1799" width="0.7109375" style="88" customWidth="1"/>
    <col min="1800" max="1800" width="10.42578125" style="88" customWidth="1"/>
    <col min="1801" max="1801" width="9.5703125" style="88" bestFit="1" customWidth="1"/>
    <col min="1802" max="1805" width="9.42578125" style="88" customWidth="1"/>
    <col min="1806" max="1806" width="11.42578125" style="88" customWidth="1"/>
    <col min="1807" max="1808" width="10.42578125" style="88" customWidth="1"/>
    <col min="1809" max="1809" width="11" style="88" customWidth="1"/>
    <col min="1810" max="1810" width="10.85546875" style="88" customWidth="1"/>
    <col min="1811" max="1811" width="11.42578125" style="88" customWidth="1"/>
    <col min="1812" max="2048" width="9.140625" style="88"/>
    <col min="2049" max="2049" width="8" style="88" customWidth="1"/>
    <col min="2050" max="2050" width="63.42578125" style="88" customWidth="1"/>
    <col min="2051" max="2051" width="9.7109375" style="88" bestFit="1" customWidth="1"/>
    <col min="2052" max="2052" width="11.5703125" style="88" bestFit="1" customWidth="1"/>
    <col min="2053" max="2053" width="7.42578125" style="88" customWidth="1"/>
    <col min="2054" max="2054" width="8.7109375" style="88" bestFit="1" customWidth="1"/>
    <col min="2055" max="2055" width="0.7109375" style="88" customWidth="1"/>
    <col min="2056" max="2056" width="10.42578125" style="88" customWidth="1"/>
    <col min="2057" max="2057" width="9.5703125" style="88" bestFit="1" customWidth="1"/>
    <col min="2058" max="2061" width="9.42578125" style="88" customWidth="1"/>
    <col min="2062" max="2062" width="11.42578125" style="88" customWidth="1"/>
    <col min="2063" max="2064" width="10.42578125" style="88" customWidth="1"/>
    <col min="2065" max="2065" width="11" style="88" customWidth="1"/>
    <col min="2066" max="2066" width="10.85546875" style="88" customWidth="1"/>
    <col min="2067" max="2067" width="11.42578125" style="88" customWidth="1"/>
    <col min="2068" max="2304" width="9.140625" style="88"/>
    <col min="2305" max="2305" width="8" style="88" customWidth="1"/>
    <col min="2306" max="2306" width="63.42578125" style="88" customWidth="1"/>
    <col min="2307" max="2307" width="9.7109375" style="88" bestFit="1" customWidth="1"/>
    <col min="2308" max="2308" width="11.5703125" style="88" bestFit="1" customWidth="1"/>
    <col min="2309" max="2309" width="7.42578125" style="88" customWidth="1"/>
    <col min="2310" max="2310" width="8.7109375" style="88" bestFit="1" customWidth="1"/>
    <col min="2311" max="2311" width="0.7109375" style="88" customWidth="1"/>
    <col min="2312" max="2312" width="10.42578125" style="88" customWidth="1"/>
    <col min="2313" max="2313" width="9.5703125" style="88" bestFit="1" customWidth="1"/>
    <col min="2314" max="2317" width="9.42578125" style="88" customWidth="1"/>
    <col min="2318" max="2318" width="11.42578125" style="88" customWidth="1"/>
    <col min="2319" max="2320" width="10.42578125" style="88" customWidth="1"/>
    <col min="2321" max="2321" width="11" style="88" customWidth="1"/>
    <col min="2322" max="2322" width="10.85546875" style="88" customWidth="1"/>
    <col min="2323" max="2323" width="11.42578125" style="88" customWidth="1"/>
    <col min="2324" max="2560" width="9.140625" style="88"/>
    <col min="2561" max="2561" width="8" style="88" customWidth="1"/>
    <col min="2562" max="2562" width="63.42578125" style="88" customWidth="1"/>
    <col min="2563" max="2563" width="9.7109375" style="88" bestFit="1" customWidth="1"/>
    <col min="2564" max="2564" width="11.5703125" style="88" bestFit="1" customWidth="1"/>
    <col min="2565" max="2565" width="7.42578125" style="88" customWidth="1"/>
    <col min="2566" max="2566" width="8.7109375" style="88" bestFit="1" customWidth="1"/>
    <col min="2567" max="2567" width="0.7109375" style="88" customWidth="1"/>
    <col min="2568" max="2568" width="10.42578125" style="88" customWidth="1"/>
    <col min="2569" max="2569" width="9.5703125" style="88" bestFit="1" customWidth="1"/>
    <col min="2570" max="2573" width="9.42578125" style="88" customWidth="1"/>
    <col min="2574" max="2574" width="11.42578125" style="88" customWidth="1"/>
    <col min="2575" max="2576" width="10.42578125" style="88" customWidth="1"/>
    <col min="2577" max="2577" width="11" style="88" customWidth="1"/>
    <col min="2578" max="2578" width="10.85546875" style="88" customWidth="1"/>
    <col min="2579" max="2579" width="11.42578125" style="88" customWidth="1"/>
    <col min="2580" max="2816" width="9.140625" style="88"/>
    <col min="2817" max="2817" width="8" style="88" customWidth="1"/>
    <col min="2818" max="2818" width="63.42578125" style="88" customWidth="1"/>
    <col min="2819" max="2819" width="9.7109375" style="88" bestFit="1" customWidth="1"/>
    <col min="2820" max="2820" width="11.5703125" style="88" bestFit="1" customWidth="1"/>
    <col min="2821" max="2821" width="7.42578125" style="88" customWidth="1"/>
    <col min="2822" max="2822" width="8.7109375" style="88" bestFit="1" customWidth="1"/>
    <col min="2823" max="2823" width="0.7109375" style="88" customWidth="1"/>
    <col min="2824" max="2824" width="10.42578125" style="88" customWidth="1"/>
    <col min="2825" max="2825" width="9.5703125" style="88" bestFit="1" customWidth="1"/>
    <col min="2826" max="2829" width="9.42578125" style="88" customWidth="1"/>
    <col min="2830" max="2830" width="11.42578125" style="88" customWidth="1"/>
    <col min="2831" max="2832" width="10.42578125" style="88" customWidth="1"/>
    <col min="2833" max="2833" width="11" style="88" customWidth="1"/>
    <col min="2834" max="2834" width="10.85546875" style="88" customWidth="1"/>
    <col min="2835" max="2835" width="11.42578125" style="88" customWidth="1"/>
    <col min="2836" max="3072" width="9.140625" style="88"/>
    <col min="3073" max="3073" width="8" style="88" customWidth="1"/>
    <col min="3074" max="3074" width="63.42578125" style="88" customWidth="1"/>
    <col min="3075" max="3075" width="9.7109375" style="88" bestFit="1" customWidth="1"/>
    <col min="3076" max="3076" width="11.5703125" style="88" bestFit="1" customWidth="1"/>
    <col min="3077" max="3077" width="7.42578125" style="88" customWidth="1"/>
    <col min="3078" max="3078" width="8.7109375" style="88" bestFit="1" customWidth="1"/>
    <col min="3079" max="3079" width="0.7109375" style="88" customWidth="1"/>
    <col min="3080" max="3080" width="10.42578125" style="88" customWidth="1"/>
    <col min="3081" max="3081" width="9.5703125" style="88" bestFit="1" customWidth="1"/>
    <col min="3082" max="3085" width="9.42578125" style="88" customWidth="1"/>
    <col min="3086" max="3086" width="11.42578125" style="88" customWidth="1"/>
    <col min="3087" max="3088" width="10.42578125" style="88" customWidth="1"/>
    <col min="3089" max="3089" width="11" style="88" customWidth="1"/>
    <col min="3090" max="3090" width="10.85546875" style="88" customWidth="1"/>
    <col min="3091" max="3091" width="11.42578125" style="88" customWidth="1"/>
    <col min="3092" max="3328" width="9.140625" style="88"/>
    <col min="3329" max="3329" width="8" style="88" customWidth="1"/>
    <col min="3330" max="3330" width="63.42578125" style="88" customWidth="1"/>
    <col min="3331" max="3331" width="9.7109375" style="88" bestFit="1" customWidth="1"/>
    <col min="3332" max="3332" width="11.5703125" style="88" bestFit="1" customWidth="1"/>
    <col min="3333" max="3333" width="7.42578125" style="88" customWidth="1"/>
    <col min="3334" max="3334" width="8.7109375" style="88" bestFit="1" customWidth="1"/>
    <col min="3335" max="3335" width="0.7109375" style="88" customWidth="1"/>
    <col min="3336" max="3336" width="10.42578125" style="88" customWidth="1"/>
    <col min="3337" max="3337" width="9.5703125" style="88" bestFit="1" customWidth="1"/>
    <col min="3338" max="3341" width="9.42578125" style="88" customWidth="1"/>
    <col min="3342" max="3342" width="11.42578125" style="88" customWidth="1"/>
    <col min="3343" max="3344" width="10.42578125" style="88" customWidth="1"/>
    <col min="3345" max="3345" width="11" style="88" customWidth="1"/>
    <col min="3346" max="3346" width="10.85546875" style="88" customWidth="1"/>
    <col min="3347" max="3347" width="11.42578125" style="88" customWidth="1"/>
    <col min="3348" max="3584" width="9.140625" style="88"/>
    <col min="3585" max="3585" width="8" style="88" customWidth="1"/>
    <col min="3586" max="3586" width="63.42578125" style="88" customWidth="1"/>
    <col min="3587" max="3587" width="9.7109375" style="88" bestFit="1" customWidth="1"/>
    <col min="3588" max="3588" width="11.5703125" style="88" bestFit="1" customWidth="1"/>
    <col min="3589" max="3589" width="7.42578125" style="88" customWidth="1"/>
    <col min="3590" max="3590" width="8.7109375" style="88" bestFit="1" customWidth="1"/>
    <col min="3591" max="3591" width="0.7109375" style="88" customWidth="1"/>
    <col min="3592" max="3592" width="10.42578125" style="88" customWidth="1"/>
    <col min="3593" max="3593" width="9.5703125" style="88" bestFit="1" customWidth="1"/>
    <col min="3594" max="3597" width="9.42578125" style="88" customWidth="1"/>
    <col min="3598" max="3598" width="11.42578125" style="88" customWidth="1"/>
    <col min="3599" max="3600" width="10.42578125" style="88" customWidth="1"/>
    <col min="3601" max="3601" width="11" style="88" customWidth="1"/>
    <col min="3602" max="3602" width="10.85546875" style="88" customWidth="1"/>
    <col min="3603" max="3603" width="11.42578125" style="88" customWidth="1"/>
    <col min="3604" max="3840" width="9.140625" style="88"/>
    <col min="3841" max="3841" width="8" style="88" customWidth="1"/>
    <col min="3842" max="3842" width="63.42578125" style="88" customWidth="1"/>
    <col min="3843" max="3843" width="9.7109375" style="88" bestFit="1" customWidth="1"/>
    <col min="3844" max="3844" width="11.5703125" style="88" bestFit="1" customWidth="1"/>
    <col min="3845" max="3845" width="7.42578125" style="88" customWidth="1"/>
    <col min="3846" max="3846" width="8.7109375" style="88" bestFit="1" customWidth="1"/>
    <col min="3847" max="3847" width="0.7109375" style="88" customWidth="1"/>
    <col min="3848" max="3848" width="10.42578125" style="88" customWidth="1"/>
    <col min="3849" max="3849" width="9.5703125" style="88" bestFit="1" customWidth="1"/>
    <col min="3850" max="3853" width="9.42578125" style="88" customWidth="1"/>
    <col min="3854" max="3854" width="11.42578125" style="88" customWidth="1"/>
    <col min="3855" max="3856" width="10.42578125" style="88" customWidth="1"/>
    <col min="3857" max="3857" width="11" style="88" customWidth="1"/>
    <col min="3858" max="3858" width="10.85546875" style="88" customWidth="1"/>
    <col min="3859" max="3859" width="11.42578125" style="88" customWidth="1"/>
    <col min="3860" max="4096" width="9.140625" style="88"/>
    <col min="4097" max="4097" width="8" style="88" customWidth="1"/>
    <col min="4098" max="4098" width="63.42578125" style="88" customWidth="1"/>
    <col min="4099" max="4099" width="9.7109375" style="88" bestFit="1" customWidth="1"/>
    <col min="4100" max="4100" width="11.5703125" style="88" bestFit="1" customWidth="1"/>
    <col min="4101" max="4101" width="7.42578125" style="88" customWidth="1"/>
    <col min="4102" max="4102" width="8.7109375" style="88" bestFit="1" customWidth="1"/>
    <col min="4103" max="4103" width="0.7109375" style="88" customWidth="1"/>
    <col min="4104" max="4104" width="10.42578125" style="88" customWidth="1"/>
    <col min="4105" max="4105" width="9.5703125" style="88" bestFit="1" customWidth="1"/>
    <col min="4106" max="4109" width="9.42578125" style="88" customWidth="1"/>
    <col min="4110" max="4110" width="11.42578125" style="88" customWidth="1"/>
    <col min="4111" max="4112" width="10.42578125" style="88" customWidth="1"/>
    <col min="4113" max="4113" width="11" style="88" customWidth="1"/>
    <col min="4114" max="4114" width="10.85546875" style="88" customWidth="1"/>
    <col min="4115" max="4115" width="11.42578125" style="88" customWidth="1"/>
    <col min="4116" max="4352" width="9.140625" style="88"/>
    <col min="4353" max="4353" width="8" style="88" customWidth="1"/>
    <col min="4354" max="4354" width="63.42578125" style="88" customWidth="1"/>
    <col min="4355" max="4355" width="9.7109375" style="88" bestFit="1" customWidth="1"/>
    <col min="4356" max="4356" width="11.5703125" style="88" bestFit="1" customWidth="1"/>
    <col min="4357" max="4357" width="7.42578125" style="88" customWidth="1"/>
    <col min="4358" max="4358" width="8.7109375" style="88" bestFit="1" customWidth="1"/>
    <col min="4359" max="4359" width="0.7109375" style="88" customWidth="1"/>
    <col min="4360" max="4360" width="10.42578125" style="88" customWidth="1"/>
    <col min="4361" max="4361" width="9.5703125" style="88" bestFit="1" customWidth="1"/>
    <col min="4362" max="4365" width="9.42578125" style="88" customWidth="1"/>
    <col min="4366" max="4366" width="11.42578125" style="88" customWidth="1"/>
    <col min="4367" max="4368" width="10.42578125" style="88" customWidth="1"/>
    <col min="4369" max="4369" width="11" style="88" customWidth="1"/>
    <col min="4370" max="4370" width="10.85546875" style="88" customWidth="1"/>
    <col min="4371" max="4371" width="11.42578125" style="88" customWidth="1"/>
    <col min="4372" max="4608" width="9.140625" style="88"/>
    <col min="4609" max="4609" width="8" style="88" customWidth="1"/>
    <col min="4610" max="4610" width="63.42578125" style="88" customWidth="1"/>
    <col min="4611" max="4611" width="9.7109375" style="88" bestFit="1" customWidth="1"/>
    <col min="4612" max="4612" width="11.5703125" style="88" bestFit="1" customWidth="1"/>
    <col min="4613" max="4613" width="7.42578125" style="88" customWidth="1"/>
    <col min="4614" max="4614" width="8.7109375" style="88" bestFit="1" customWidth="1"/>
    <col min="4615" max="4615" width="0.7109375" style="88" customWidth="1"/>
    <col min="4616" max="4616" width="10.42578125" style="88" customWidth="1"/>
    <col min="4617" max="4617" width="9.5703125" style="88" bestFit="1" customWidth="1"/>
    <col min="4618" max="4621" width="9.42578125" style="88" customWidth="1"/>
    <col min="4622" max="4622" width="11.42578125" style="88" customWidth="1"/>
    <col min="4623" max="4624" width="10.42578125" style="88" customWidth="1"/>
    <col min="4625" max="4625" width="11" style="88" customWidth="1"/>
    <col min="4626" max="4626" width="10.85546875" style="88" customWidth="1"/>
    <col min="4627" max="4627" width="11.42578125" style="88" customWidth="1"/>
    <col min="4628" max="4864" width="9.140625" style="88"/>
    <col min="4865" max="4865" width="8" style="88" customWidth="1"/>
    <col min="4866" max="4866" width="63.42578125" style="88" customWidth="1"/>
    <col min="4867" max="4867" width="9.7109375" style="88" bestFit="1" customWidth="1"/>
    <col min="4868" max="4868" width="11.5703125" style="88" bestFit="1" customWidth="1"/>
    <col min="4869" max="4869" width="7.42578125" style="88" customWidth="1"/>
    <col min="4870" max="4870" width="8.7109375" style="88" bestFit="1" customWidth="1"/>
    <col min="4871" max="4871" width="0.7109375" style="88" customWidth="1"/>
    <col min="4872" max="4872" width="10.42578125" style="88" customWidth="1"/>
    <col min="4873" max="4873" width="9.5703125" style="88" bestFit="1" customWidth="1"/>
    <col min="4874" max="4877" width="9.42578125" style="88" customWidth="1"/>
    <col min="4878" max="4878" width="11.42578125" style="88" customWidth="1"/>
    <col min="4879" max="4880" width="10.42578125" style="88" customWidth="1"/>
    <col min="4881" max="4881" width="11" style="88" customWidth="1"/>
    <col min="4882" max="4882" width="10.85546875" style="88" customWidth="1"/>
    <col min="4883" max="4883" width="11.42578125" style="88" customWidth="1"/>
    <col min="4884" max="5120" width="9.140625" style="88"/>
    <col min="5121" max="5121" width="8" style="88" customWidth="1"/>
    <col min="5122" max="5122" width="63.42578125" style="88" customWidth="1"/>
    <col min="5123" max="5123" width="9.7109375" style="88" bestFit="1" customWidth="1"/>
    <col min="5124" max="5124" width="11.5703125" style="88" bestFit="1" customWidth="1"/>
    <col min="5125" max="5125" width="7.42578125" style="88" customWidth="1"/>
    <col min="5126" max="5126" width="8.7109375" style="88" bestFit="1" customWidth="1"/>
    <col min="5127" max="5127" width="0.7109375" style="88" customWidth="1"/>
    <col min="5128" max="5128" width="10.42578125" style="88" customWidth="1"/>
    <col min="5129" max="5129" width="9.5703125" style="88" bestFit="1" customWidth="1"/>
    <col min="5130" max="5133" width="9.42578125" style="88" customWidth="1"/>
    <col min="5134" max="5134" width="11.42578125" style="88" customWidth="1"/>
    <col min="5135" max="5136" width="10.42578125" style="88" customWidth="1"/>
    <col min="5137" max="5137" width="11" style="88" customWidth="1"/>
    <col min="5138" max="5138" width="10.85546875" style="88" customWidth="1"/>
    <col min="5139" max="5139" width="11.42578125" style="88" customWidth="1"/>
    <col min="5140" max="5376" width="9.140625" style="88"/>
    <col min="5377" max="5377" width="8" style="88" customWidth="1"/>
    <col min="5378" max="5378" width="63.42578125" style="88" customWidth="1"/>
    <col min="5379" max="5379" width="9.7109375" style="88" bestFit="1" customWidth="1"/>
    <col min="5380" max="5380" width="11.5703125" style="88" bestFit="1" customWidth="1"/>
    <col min="5381" max="5381" width="7.42578125" style="88" customWidth="1"/>
    <col min="5382" max="5382" width="8.7109375" style="88" bestFit="1" customWidth="1"/>
    <col min="5383" max="5383" width="0.7109375" style="88" customWidth="1"/>
    <col min="5384" max="5384" width="10.42578125" style="88" customWidth="1"/>
    <col min="5385" max="5385" width="9.5703125" style="88" bestFit="1" customWidth="1"/>
    <col min="5386" max="5389" width="9.42578125" style="88" customWidth="1"/>
    <col min="5390" max="5390" width="11.42578125" style="88" customWidth="1"/>
    <col min="5391" max="5392" width="10.42578125" style="88" customWidth="1"/>
    <col min="5393" max="5393" width="11" style="88" customWidth="1"/>
    <col min="5394" max="5394" width="10.85546875" style="88" customWidth="1"/>
    <col min="5395" max="5395" width="11.42578125" style="88" customWidth="1"/>
    <col min="5396" max="5632" width="9.140625" style="88"/>
    <col min="5633" max="5633" width="8" style="88" customWidth="1"/>
    <col min="5634" max="5634" width="63.42578125" style="88" customWidth="1"/>
    <col min="5635" max="5635" width="9.7109375" style="88" bestFit="1" customWidth="1"/>
    <col min="5636" max="5636" width="11.5703125" style="88" bestFit="1" customWidth="1"/>
    <col min="5637" max="5637" width="7.42578125" style="88" customWidth="1"/>
    <col min="5638" max="5638" width="8.7109375" style="88" bestFit="1" customWidth="1"/>
    <col min="5639" max="5639" width="0.7109375" style="88" customWidth="1"/>
    <col min="5640" max="5640" width="10.42578125" style="88" customWidth="1"/>
    <col min="5641" max="5641" width="9.5703125" style="88" bestFit="1" customWidth="1"/>
    <col min="5642" max="5645" width="9.42578125" style="88" customWidth="1"/>
    <col min="5646" max="5646" width="11.42578125" style="88" customWidth="1"/>
    <col min="5647" max="5648" width="10.42578125" style="88" customWidth="1"/>
    <col min="5649" max="5649" width="11" style="88" customWidth="1"/>
    <col min="5650" max="5650" width="10.85546875" style="88" customWidth="1"/>
    <col min="5651" max="5651" width="11.42578125" style="88" customWidth="1"/>
    <col min="5652" max="5888" width="9.140625" style="88"/>
    <col min="5889" max="5889" width="8" style="88" customWidth="1"/>
    <col min="5890" max="5890" width="63.42578125" style="88" customWidth="1"/>
    <col min="5891" max="5891" width="9.7109375" style="88" bestFit="1" customWidth="1"/>
    <col min="5892" max="5892" width="11.5703125" style="88" bestFit="1" customWidth="1"/>
    <col min="5893" max="5893" width="7.42578125" style="88" customWidth="1"/>
    <col min="5894" max="5894" width="8.7109375" style="88" bestFit="1" customWidth="1"/>
    <col min="5895" max="5895" width="0.7109375" style="88" customWidth="1"/>
    <col min="5896" max="5896" width="10.42578125" style="88" customWidth="1"/>
    <col min="5897" max="5897" width="9.5703125" style="88" bestFit="1" customWidth="1"/>
    <col min="5898" max="5901" width="9.42578125" style="88" customWidth="1"/>
    <col min="5902" max="5902" width="11.42578125" style="88" customWidth="1"/>
    <col min="5903" max="5904" width="10.42578125" style="88" customWidth="1"/>
    <col min="5905" max="5905" width="11" style="88" customWidth="1"/>
    <col min="5906" max="5906" width="10.85546875" style="88" customWidth="1"/>
    <col min="5907" max="5907" width="11.42578125" style="88" customWidth="1"/>
    <col min="5908" max="6144" width="9.140625" style="88"/>
    <col min="6145" max="6145" width="8" style="88" customWidth="1"/>
    <col min="6146" max="6146" width="63.42578125" style="88" customWidth="1"/>
    <col min="6147" max="6147" width="9.7109375" style="88" bestFit="1" customWidth="1"/>
    <col min="6148" max="6148" width="11.5703125" style="88" bestFit="1" customWidth="1"/>
    <col min="6149" max="6149" width="7.42578125" style="88" customWidth="1"/>
    <col min="6150" max="6150" width="8.7109375" style="88" bestFit="1" customWidth="1"/>
    <col min="6151" max="6151" width="0.7109375" style="88" customWidth="1"/>
    <col min="6152" max="6152" width="10.42578125" style="88" customWidth="1"/>
    <col min="6153" max="6153" width="9.5703125" style="88" bestFit="1" customWidth="1"/>
    <col min="6154" max="6157" width="9.42578125" style="88" customWidth="1"/>
    <col min="6158" max="6158" width="11.42578125" style="88" customWidth="1"/>
    <col min="6159" max="6160" width="10.42578125" style="88" customWidth="1"/>
    <col min="6161" max="6161" width="11" style="88" customWidth="1"/>
    <col min="6162" max="6162" width="10.85546875" style="88" customWidth="1"/>
    <col min="6163" max="6163" width="11.42578125" style="88" customWidth="1"/>
    <col min="6164" max="6400" width="9.140625" style="88"/>
    <col min="6401" max="6401" width="8" style="88" customWidth="1"/>
    <col min="6402" max="6402" width="63.42578125" style="88" customWidth="1"/>
    <col min="6403" max="6403" width="9.7109375" style="88" bestFit="1" customWidth="1"/>
    <col min="6404" max="6404" width="11.5703125" style="88" bestFit="1" customWidth="1"/>
    <col min="6405" max="6405" width="7.42578125" style="88" customWidth="1"/>
    <col min="6406" max="6406" width="8.7109375" style="88" bestFit="1" customWidth="1"/>
    <col min="6407" max="6407" width="0.7109375" style="88" customWidth="1"/>
    <col min="6408" max="6408" width="10.42578125" style="88" customWidth="1"/>
    <col min="6409" max="6409" width="9.5703125" style="88" bestFit="1" customWidth="1"/>
    <col min="6410" max="6413" width="9.42578125" style="88" customWidth="1"/>
    <col min="6414" max="6414" width="11.42578125" style="88" customWidth="1"/>
    <col min="6415" max="6416" width="10.42578125" style="88" customWidth="1"/>
    <col min="6417" max="6417" width="11" style="88" customWidth="1"/>
    <col min="6418" max="6418" width="10.85546875" style="88" customWidth="1"/>
    <col min="6419" max="6419" width="11.42578125" style="88" customWidth="1"/>
    <col min="6420" max="6656" width="9.140625" style="88"/>
    <col min="6657" max="6657" width="8" style="88" customWidth="1"/>
    <col min="6658" max="6658" width="63.42578125" style="88" customWidth="1"/>
    <col min="6659" max="6659" width="9.7109375" style="88" bestFit="1" customWidth="1"/>
    <col min="6660" max="6660" width="11.5703125" style="88" bestFit="1" customWidth="1"/>
    <col min="6661" max="6661" width="7.42578125" style="88" customWidth="1"/>
    <col min="6662" max="6662" width="8.7109375" style="88" bestFit="1" customWidth="1"/>
    <col min="6663" max="6663" width="0.7109375" style="88" customWidth="1"/>
    <col min="6664" max="6664" width="10.42578125" style="88" customWidth="1"/>
    <col min="6665" max="6665" width="9.5703125" style="88" bestFit="1" customWidth="1"/>
    <col min="6666" max="6669" width="9.42578125" style="88" customWidth="1"/>
    <col min="6670" max="6670" width="11.42578125" style="88" customWidth="1"/>
    <col min="6671" max="6672" width="10.42578125" style="88" customWidth="1"/>
    <col min="6673" max="6673" width="11" style="88" customWidth="1"/>
    <col min="6674" max="6674" width="10.85546875" style="88" customWidth="1"/>
    <col min="6675" max="6675" width="11.42578125" style="88" customWidth="1"/>
    <col min="6676" max="6912" width="9.140625" style="88"/>
    <col min="6913" max="6913" width="8" style="88" customWidth="1"/>
    <col min="6914" max="6914" width="63.42578125" style="88" customWidth="1"/>
    <col min="6915" max="6915" width="9.7109375" style="88" bestFit="1" customWidth="1"/>
    <col min="6916" max="6916" width="11.5703125" style="88" bestFit="1" customWidth="1"/>
    <col min="6917" max="6917" width="7.42578125" style="88" customWidth="1"/>
    <col min="6918" max="6918" width="8.7109375" style="88" bestFit="1" customWidth="1"/>
    <col min="6919" max="6919" width="0.7109375" style="88" customWidth="1"/>
    <col min="6920" max="6920" width="10.42578125" style="88" customWidth="1"/>
    <col min="6921" max="6921" width="9.5703125" style="88" bestFit="1" customWidth="1"/>
    <col min="6922" max="6925" width="9.42578125" style="88" customWidth="1"/>
    <col min="6926" max="6926" width="11.42578125" style="88" customWidth="1"/>
    <col min="6927" max="6928" width="10.42578125" style="88" customWidth="1"/>
    <col min="6929" max="6929" width="11" style="88" customWidth="1"/>
    <col min="6930" max="6930" width="10.85546875" style="88" customWidth="1"/>
    <col min="6931" max="6931" width="11.42578125" style="88" customWidth="1"/>
    <col min="6932" max="7168" width="9.140625" style="88"/>
    <col min="7169" max="7169" width="8" style="88" customWidth="1"/>
    <col min="7170" max="7170" width="63.42578125" style="88" customWidth="1"/>
    <col min="7171" max="7171" width="9.7109375" style="88" bestFit="1" customWidth="1"/>
    <col min="7172" max="7172" width="11.5703125" style="88" bestFit="1" customWidth="1"/>
    <col min="7173" max="7173" width="7.42578125" style="88" customWidth="1"/>
    <col min="7174" max="7174" width="8.7109375" style="88" bestFit="1" customWidth="1"/>
    <col min="7175" max="7175" width="0.7109375" style="88" customWidth="1"/>
    <col min="7176" max="7176" width="10.42578125" style="88" customWidth="1"/>
    <col min="7177" max="7177" width="9.5703125" style="88" bestFit="1" customWidth="1"/>
    <col min="7178" max="7181" width="9.42578125" style="88" customWidth="1"/>
    <col min="7182" max="7182" width="11.42578125" style="88" customWidth="1"/>
    <col min="7183" max="7184" width="10.42578125" style="88" customWidth="1"/>
    <col min="7185" max="7185" width="11" style="88" customWidth="1"/>
    <col min="7186" max="7186" width="10.85546875" style="88" customWidth="1"/>
    <col min="7187" max="7187" width="11.42578125" style="88" customWidth="1"/>
    <col min="7188" max="7424" width="9.140625" style="88"/>
    <col min="7425" max="7425" width="8" style="88" customWidth="1"/>
    <col min="7426" max="7426" width="63.42578125" style="88" customWidth="1"/>
    <col min="7427" max="7427" width="9.7109375" style="88" bestFit="1" customWidth="1"/>
    <col min="7428" max="7428" width="11.5703125" style="88" bestFit="1" customWidth="1"/>
    <col min="7429" max="7429" width="7.42578125" style="88" customWidth="1"/>
    <col min="7430" max="7430" width="8.7109375" style="88" bestFit="1" customWidth="1"/>
    <col min="7431" max="7431" width="0.7109375" style="88" customWidth="1"/>
    <col min="7432" max="7432" width="10.42578125" style="88" customWidth="1"/>
    <col min="7433" max="7433" width="9.5703125" style="88" bestFit="1" customWidth="1"/>
    <col min="7434" max="7437" width="9.42578125" style="88" customWidth="1"/>
    <col min="7438" max="7438" width="11.42578125" style="88" customWidth="1"/>
    <col min="7439" max="7440" width="10.42578125" style="88" customWidth="1"/>
    <col min="7441" max="7441" width="11" style="88" customWidth="1"/>
    <col min="7442" max="7442" width="10.85546875" style="88" customWidth="1"/>
    <col min="7443" max="7443" width="11.42578125" style="88" customWidth="1"/>
    <col min="7444" max="7680" width="9.140625" style="88"/>
    <col min="7681" max="7681" width="8" style="88" customWidth="1"/>
    <col min="7682" max="7682" width="63.42578125" style="88" customWidth="1"/>
    <col min="7683" max="7683" width="9.7109375" style="88" bestFit="1" customWidth="1"/>
    <col min="7684" max="7684" width="11.5703125" style="88" bestFit="1" customWidth="1"/>
    <col min="7685" max="7685" width="7.42578125" style="88" customWidth="1"/>
    <col min="7686" max="7686" width="8.7109375" style="88" bestFit="1" customWidth="1"/>
    <col min="7687" max="7687" width="0.7109375" style="88" customWidth="1"/>
    <col min="7688" max="7688" width="10.42578125" style="88" customWidth="1"/>
    <col min="7689" max="7689" width="9.5703125" style="88" bestFit="1" customWidth="1"/>
    <col min="7690" max="7693" width="9.42578125" style="88" customWidth="1"/>
    <col min="7694" max="7694" width="11.42578125" style="88" customWidth="1"/>
    <col min="7695" max="7696" width="10.42578125" style="88" customWidth="1"/>
    <col min="7697" max="7697" width="11" style="88" customWidth="1"/>
    <col min="7698" max="7698" width="10.85546875" style="88" customWidth="1"/>
    <col min="7699" max="7699" width="11.42578125" style="88" customWidth="1"/>
    <col min="7700" max="7936" width="9.140625" style="88"/>
    <col min="7937" max="7937" width="8" style="88" customWidth="1"/>
    <col min="7938" max="7938" width="63.42578125" style="88" customWidth="1"/>
    <col min="7939" max="7939" width="9.7109375" style="88" bestFit="1" customWidth="1"/>
    <col min="7940" max="7940" width="11.5703125" style="88" bestFit="1" customWidth="1"/>
    <col min="7941" max="7941" width="7.42578125" style="88" customWidth="1"/>
    <col min="7942" max="7942" width="8.7109375" style="88" bestFit="1" customWidth="1"/>
    <col min="7943" max="7943" width="0.7109375" style="88" customWidth="1"/>
    <col min="7944" max="7944" width="10.42578125" style="88" customWidth="1"/>
    <col min="7945" max="7945" width="9.5703125" style="88" bestFit="1" customWidth="1"/>
    <col min="7946" max="7949" width="9.42578125" style="88" customWidth="1"/>
    <col min="7950" max="7950" width="11.42578125" style="88" customWidth="1"/>
    <col min="7951" max="7952" width="10.42578125" style="88" customWidth="1"/>
    <col min="7953" max="7953" width="11" style="88" customWidth="1"/>
    <col min="7954" max="7954" width="10.85546875" style="88" customWidth="1"/>
    <col min="7955" max="7955" width="11.42578125" style="88" customWidth="1"/>
    <col min="7956" max="8192" width="9.140625" style="88"/>
    <col min="8193" max="8193" width="8" style="88" customWidth="1"/>
    <col min="8194" max="8194" width="63.42578125" style="88" customWidth="1"/>
    <col min="8195" max="8195" width="9.7109375" style="88" bestFit="1" customWidth="1"/>
    <col min="8196" max="8196" width="11.5703125" style="88" bestFit="1" customWidth="1"/>
    <col min="8197" max="8197" width="7.42578125" style="88" customWidth="1"/>
    <col min="8198" max="8198" width="8.7109375" style="88" bestFit="1" customWidth="1"/>
    <col min="8199" max="8199" width="0.7109375" style="88" customWidth="1"/>
    <col min="8200" max="8200" width="10.42578125" style="88" customWidth="1"/>
    <col min="8201" max="8201" width="9.5703125" style="88" bestFit="1" customWidth="1"/>
    <col min="8202" max="8205" width="9.42578125" style="88" customWidth="1"/>
    <col min="8206" max="8206" width="11.42578125" style="88" customWidth="1"/>
    <col min="8207" max="8208" width="10.42578125" style="88" customWidth="1"/>
    <col min="8209" max="8209" width="11" style="88" customWidth="1"/>
    <col min="8210" max="8210" width="10.85546875" style="88" customWidth="1"/>
    <col min="8211" max="8211" width="11.42578125" style="88" customWidth="1"/>
    <col min="8212" max="8448" width="9.140625" style="88"/>
    <col min="8449" max="8449" width="8" style="88" customWidth="1"/>
    <col min="8450" max="8450" width="63.42578125" style="88" customWidth="1"/>
    <col min="8451" max="8451" width="9.7109375" style="88" bestFit="1" customWidth="1"/>
    <col min="8452" max="8452" width="11.5703125" style="88" bestFit="1" customWidth="1"/>
    <col min="8453" max="8453" width="7.42578125" style="88" customWidth="1"/>
    <col min="8454" max="8454" width="8.7109375" style="88" bestFit="1" customWidth="1"/>
    <col min="8455" max="8455" width="0.7109375" style="88" customWidth="1"/>
    <col min="8456" max="8456" width="10.42578125" style="88" customWidth="1"/>
    <col min="8457" max="8457" width="9.5703125" style="88" bestFit="1" customWidth="1"/>
    <col min="8458" max="8461" width="9.42578125" style="88" customWidth="1"/>
    <col min="8462" max="8462" width="11.42578125" style="88" customWidth="1"/>
    <col min="8463" max="8464" width="10.42578125" style="88" customWidth="1"/>
    <col min="8465" max="8465" width="11" style="88" customWidth="1"/>
    <col min="8466" max="8466" width="10.85546875" style="88" customWidth="1"/>
    <col min="8467" max="8467" width="11.42578125" style="88" customWidth="1"/>
    <col min="8468" max="8704" width="9.140625" style="88"/>
    <col min="8705" max="8705" width="8" style="88" customWidth="1"/>
    <col min="8706" max="8706" width="63.42578125" style="88" customWidth="1"/>
    <col min="8707" max="8707" width="9.7109375" style="88" bestFit="1" customWidth="1"/>
    <col min="8708" max="8708" width="11.5703125" style="88" bestFit="1" customWidth="1"/>
    <col min="8709" max="8709" width="7.42578125" style="88" customWidth="1"/>
    <col min="8710" max="8710" width="8.7109375" style="88" bestFit="1" customWidth="1"/>
    <col min="8711" max="8711" width="0.7109375" style="88" customWidth="1"/>
    <col min="8712" max="8712" width="10.42578125" style="88" customWidth="1"/>
    <col min="8713" max="8713" width="9.5703125" style="88" bestFit="1" customWidth="1"/>
    <col min="8714" max="8717" width="9.42578125" style="88" customWidth="1"/>
    <col min="8718" max="8718" width="11.42578125" style="88" customWidth="1"/>
    <col min="8719" max="8720" width="10.42578125" style="88" customWidth="1"/>
    <col min="8721" max="8721" width="11" style="88" customWidth="1"/>
    <col min="8722" max="8722" width="10.85546875" style="88" customWidth="1"/>
    <col min="8723" max="8723" width="11.42578125" style="88" customWidth="1"/>
    <col min="8724" max="8960" width="9.140625" style="88"/>
    <col min="8961" max="8961" width="8" style="88" customWidth="1"/>
    <col min="8962" max="8962" width="63.42578125" style="88" customWidth="1"/>
    <col min="8963" max="8963" width="9.7109375" style="88" bestFit="1" customWidth="1"/>
    <col min="8964" max="8964" width="11.5703125" style="88" bestFit="1" customWidth="1"/>
    <col min="8965" max="8965" width="7.42578125" style="88" customWidth="1"/>
    <col min="8966" max="8966" width="8.7109375" style="88" bestFit="1" customWidth="1"/>
    <col min="8967" max="8967" width="0.7109375" style="88" customWidth="1"/>
    <col min="8968" max="8968" width="10.42578125" style="88" customWidth="1"/>
    <col min="8969" max="8969" width="9.5703125" style="88" bestFit="1" customWidth="1"/>
    <col min="8970" max="8973" width="9.42578125" style="88" customWidth="1"/>
    <col min="8974" max="8974" width="11.42578125" style="88" customWidth="1"/>
    <col min="8975" max="8976" width="10.42578125" style="88" customWidth="1"/>
    <col min="8977" max="8977" width="11" style="88" customWidth="1"/>
    <col min="8978" max="8978" width="10.85546875" style="88" customWidth="1"/>
    <col min="8979" max="8979" width="11.42578125" style="88" customWidth="1"/>
    <col min="8980" max="9216" width="9.140625" style="88"/>
    <col min="9217" max="9217" width="8" style="88" customWidth="1"/>
    <col min="9218" max="9218" width="63.42578125" style="88" customWidth="1"/>
    <col min="9219" max="9219" width="9.7109375" style="88" bestFit="1" customWidth="1"/>
    <col min="9220" max="9220" width="11.5703125" style="88" bestFit="1" customWidth="1"/>
    <col min="9221" max="9221" width="7.42578125" style="88" customWidth="1"/>
    <col min="9222" max="9222" width="8.7109375" style="88" bestFit="1" customWidth="1"/>
    <col min="9223" max="9223" width="0.7109375" style="88" customWidth="1"/>
    <col min="9224" max="9224" width="10.42578125" style="88" customWidth="1"/>
    <col min="9225" max="9225" width="9.5703125" style="88" bestFit="1" customWidth="1"/>
    <col min="9226" max="9229" width="9.42578125" style="88" customWidth="1"/>
    <col min="9230" max="9230" width="11.42578125" style="88" customWidth="1"/>
    <col min="9231" max="9232" width="10.42578125" style="88" customWidth="1"/>
    <col min="9233" max="9233" width="11" style="88" customWidth="1"/>
    <col min="9234" max="9234" width="10.85546875" style="88" customWidth="1"/>
    <col min="9235" max="9235" width="11.42578125" style="88" customWidth="1"/>
    <col min="9236" max="9472" width="9.140625" style="88"/>
    <col min="9473" max="9473" width="8" style="88" customWidth="1"/>
    <col min="9474" max="9474" width="63.42578125" style="88" customWidth="1"/>
    <col min="9475" max="9475" width="9.7109375" style="88" bestFit="1" customWidth="1"/>
    <col min="9476" max="9476" width="11.5703125" style="88" bestFit="1" customWidth="1"/>
    <col min="9477" max="9477" width="7.42578125" style="88" customWidth="1"/>
    <col min="9478" max="9478" width="8.7109375" style="88" bestFit="1" customWidth="1"/>
    <col min="9479" max="9479" width="0.7109375" style="88" customWidth="1"/>
    <col min="9480" max="9480" width="10.42578125" style="88" customWidth="1"/>
    <col min="9481" max="9481" width="9.5703125" style="88" bestFit="1" customWidth="1"/>
    <col min="9482" max="9485" width="9.42578125" style="88" customWidth="1"/>
    <col min="9486" max="9486" width="11.42578125" style="88" customWidth="1"/>
    <col min="9487" max="9488" width="10.42578125" style="88" customWidth="1"/>
    <col min="9489" max="9489" width="11" style="88" customWidth="1"/>
    <col min="9490" max="9490" width="10.85546875" style="88" customWidth="1"/>
    <col min="9491" max="9491" width="11.42578125" style="88" customWidth="1"/>
    <col min="9492" max="9728" width="9.140625" style="88"/>
    <col min="9729" max="9729" width="8" style="88" customWidth="1"/>
    <col min="9730" max="9730" width="63.42578125" style="88" customWidth="1"/>
    <col min="9731" max="9731" width="9.7109375" style="88" bestFit="1" customWidth="1"/>
    <col min="9732" max="9732" width="11.5703125" style="88" bestFit="1" customWidth="1"/>
    <col min="9733" max="9733" width="7.42578125" style="88" customWidth="1"/>
    <col min="9734" max="9734" width="8.7109375" style="88" bestFit="1" customWidth="1"/>
    <col min="9735" max="9735" width="0.7109375" style="88" customWidth="1"/>
    <col min="9736" max="9736" width="10.42578125" style="88" customWidth="1"/>
    <col min="9737" max="9737" width="9.5703125" style="88" bestFit="1" customWidth="1"/>
    <col min="9738" max="9741" width="9.42578125" style="88" customWidth="1"/>
    <col min="9742" max="9742" width="11.42578125" style="88" customWidth="1"/>
    <col min="9743" max="9744" width="10.42578125" style="88" customWidth="1"/>
    <col min="9745" max="9745" width="11" style="88" customWidth="1"/>
    <col min="9746" max="9746" width="10.85546875" style="88" customWidth="1"/>
    <col min="9747" max="9747" width="11.42578125" style="88" customWidth="1"/>
    <col min="9748" max="9984" width="9.140625" style="88"/>
    <col min="9985" max="9985" width="8" style="88" customWidth="1"/>
    <col min="9986" max="9986" width="63.42578125" style="88" customWidth="1"/>
    <col min="9987" max="9987" width="9.7109375" style="88" bestFit="1" customWidth="1"/>
    <col min="9988" max="9988" width="11.5703125" style="88" bestFit="1" customWidth="1"/>
    <col min="9989" max="9989" width="7.42578125" style="88" customWidth="1"/>
    <col min="9990" max="9990" width="8.7109375" style="88" bestFit="1" customWidth="1"/>
    <col min="9991" max="9991" width="0.7109375" style="88" customWidth="1"/>
    <col min="9992" max="9992" width="10.42578125" style="88" customWidth="1"/>
    <col min="9993" max="9993" width="9.5703125" style="88" bestFit="1" customWidth="1"/>
    <col min="9994" max="9997" width="9.42578125" style="88" customWidth="1"/>
    <col min="9998" max="9998" width="11.42578125" style="88" customWidth="1"/>
    <col min="9999" max="10000" width="10.42578125" style="88" customWidth="1"/>
    <col min="10001" max="10001" width="11" style="88" customWidth="1"/>
    <col min="10002" max="10002" width="10.85546875" style="88" customWidth="1"/>
    <col min="10003" max="10003" width="11.42578125" style="88" customWidth="1"/>
    <col min="10004" max="10240" width="9.140625" style="88"/>
    <col min="10241" max="10241" width="8" style="88" customWidth="1"/>
    <col min="10242" max="10242" width="63.42578125" style="88" customWidth="1"/>
    <col min="10243" max="10243" width="9.7109375" style="88" bestFit="1" customWidth="1"/>
    <col min="10244" max="10244" width="11.5703125" style="88" bestFit="1" customWidth="1"/>
    <col min="10245" max="10245" width="7.42578125" style="88" customWidth="1"/>
    <col min="10246" max="10246" width="8.7109375" style="88" bestFit="1" customWidth="1"/>
    <col min="10247" max="10247" width="0.7109375" style="88" customWidth="1"/>
    <col min="10248" max="10248" width="10.42578125" style="88" customWidth="1"/>
    <col min="10249" max="10249" width="9.5703125" style="88" bestFit="1" customWidth="1"/>
    <col min="10250" max="10253" width="9.42578125" style="88" customWidth="1"/>
    <col min="10254" max="10254" width="11.42578125" style="88" customWidth="1"/>
    <col min="10255" max="10256" width="10.42578125" style="88" customWidth="1"/>
    <col min="10257" max="10257" width="11" style="88" customWidth="1"/>
    <col min="10258" max="10258" width="10.85546875" style="88" customWidth="1"/>
    <col min="10259" max="10259" width="11.42578125" style="88" customWidth="1"/>
    <col min="10260" max="10496" width="9.140625" style="88"/>
    <col min="10497" max="10497" width="8" style="88" customWidth="1"/>
    <col min="10498" max="10498" width="63.42578125" style="88" customWidth="1"/>
    <col min="10499" max="10499" width="9.7109375" style="88" bestFit="1" customWidth="1"/>
    <col min="10500" max="10500" width="11.5703125" style="88" bestFit="1" customWidth="1"/>
    <col min="10501" max="10501" width="7.42578125" style="88" customWidth="1"/>
    <col min="10502" max="10502" width="8.7109375" style="88" bestFit="1" customWidth="1"/>
    <col min="10503" max="10503" width="0.7109375" style="88" customWidth="1"/>
    <col min="10504" max="10504" width="10.42578125" style="88" customWidth="1"/>
    <col min="10505" max="10505" width="9.5703125" style="88" bestFit="1" customWidth="1"/>
    <col min="10506" max="10509" width="9.42578125" style="88" customWidth="1"/>
    <col min="10510" max="10510" width="11.42578125" style="88" customWidth="1"/>
    <col min="10511" max="10512" width="10.42578125" style="88" customWidth="1"/>
    <col min="10513" max="10513" width="11" style="88" customWidth="1"/>
    <col min="10514" max="10514" width="10.85546875" style="88" customWidth="1"/>
    <col min="10515" max="10515" width="11.42578125" style="88" customWidth="1"/>
    <col min="10516" max="10752" width="9.140625" style="88"/>
    <col min="10753" max="10753" width="8" style="88" customWidth="1"/>
    <col min="10754" max="10754" width="63.42578125" style="88" customWidth="1"/>
    <col min="10755" max="10755" width="9.7109375" style="88" bestFit="1" customWidth="1"/>
    <col min="10756" max="10756" width="11.5703125" style="88" bestFit="1" customWidth="1"/>
    <col min="10757" max="10757" width="7.42578125" style="88" customWidth="1"/>
    <col min="10758" max="10758" width="8.7109375" style="88" bestFit="1" customWidth="1"/>
    <col min="10759" max="10759" width="0.7109375" style="88" customWidth="1"/>
    <col min="10760" max="10760" width="10.42578125" style="88" customWidth="1"/>
    <col min="10761" max="10761" width="9.5703125" style="88" bestFit="1" customWidth="1"/>
    <col min="10762" max="10765" width="9.42578125" style="88" customWidth="1"/>
    <col min="10766" max="10766" width="11.42578125" style="88" customWidth="1"/>
    <col min="10767" max="10768" width="10.42578125" style="88" customWidth="1"/>
    <col min="10769" max="10769" width="11" style="88" customWidth="1"/>
    <col min="10770" max="10770" width="10.85546875" style="88" customWidth="1"/>
    <col min="10771" max="10771" width="11.42578125" style="88" customWidth="1"/>
    <col min="10772" max="11008" width="9.140625" style="88"/>
    <col min="11009" max="11009" width="8" style="88" customWidth="1"/>
    <col min="11010" max="11010" width="63.42578125" style="88" customWidth="1"/>
    <col min="11011" max="11011" width="9.7109375" style="88" bestFit="1" customWidth="1"/>
    <col min="11012" max="11012" width="11.5703125" style="88" bestFit="1" customWidth="1"/>
    <col min="11013" max="11013" width="7.42578125" style="88" customWidth="1"/>
    <col min="11014" max="11014" width="8.7109375" style="88" bestFit="1" customWidth="1"/>
    <col min="11015" max="11015" width="0.7109375" style="88" customWidth="1"/>
    <col min="11016" max="11016" width="10.42578125" style="88" customWidth="1"/>
    <col min="11017" max="11017" width="9.5703125" style="88" bestFit="1" customWidth="1"/>
    <col min="11018" max="11021" width="9.42578125" style="88" customWidth="1"/>
    <col min="11022" max="11022" width="11.42578125" style="88" customWidth="1"/>
    <col min="11023" max="11024" width="10.42578125" style="88" customWidth="1"/>
    <col min="11025" max="11025" width="11" style="88" customWidth="1"/>
    <col min="11026" max="11026" width="10.85546875" style="88" customWidth="1"/>
    <col min="11027" max="11027" width="11.42578125" style="88" customWidth="1"/>
    <col min="11028" max="11264" width="9.140625" style="88"/>
    <col min="11265" max="11265" width="8" style="88" customWidth="1"/>
    <col min="11266" max="11266" width="63.42578125" style="88" customWidth="1"/>
    <col min="11267" max="11267" width="9.7109375" style="88" bestFit="1" customWidth="1"/>
    <col min="11268" max="11268" width="11.5703125" style="88" bestFit="1" customWidth="1"/>
    <col min="11269" max="11269" width="7.42578125" style="88" customWidth="1"/>
    <col min="11270" max="11270" width="8.7109375" style="88" bestFit="1" customWidth="1"/>
    <col min="11271" max="11271" width="0.7109375" style="88" customWidth="1"/>
    <col min="11272" max="11272" width="10.42578125" style="88" customWidth="1"/>
    <col min="11273" max="11273" width="9.5703125" style="88" bestFit="1" customWidth="1"/>
    <col min="11274" max="11277" width="9.42578125" style="88" customWidth="1"/>
    <col min="11278" max="11278" width="11.42578125" style="88" customWidth="1"/>
    <col min="11279" max="11280" width="10.42578125" style="88" customWidth="1"/>
    <col min="11281" max="11281" width="11" style="88" customWidth="1"/>
    <col min="11282" max="11282" width="10.85546875" style="88" customWidth="1"/>
    <col min="11283" max="11283" width="11.42578125" style="88" customWidth="1"/>
    <col min="11284" max="11520" width="9.140625" style="88"/>
    <col min="11521" max="11521" width="8" style="88" customWidth="1"/>
    <col min="11522" max="11522" width="63.42578125" style="88" customWidth="1"/>
    <col min="11523" max="11523" width="9.7109375" style="88" bestFit="1" customWidth="1"/>
    <col min="11524" max="11524" width="11.5703125" style="88" bestFit="1" customWidth="1"/>
    <col min="11525" max="11525" width="7.42578125" style="88" customWidth="1"/>
    <col min="11526" max="11526" width="8.7109375" style="88" bestFit="1" customWidth="1"/>
    <col min="11527" max="11527" width="0.7109375" style="88" customWidth="1"/>
    <col min="11528" max="11528" width="10.42578125" style="88" customWidth="1"/>
    <col min="11529" max="11529" width="9.5703125" style="88" bestFit="1" customWidth="1"/>
    <col min="11530" max="11533" width="9.42578125" style="88" customWidth="1"/>
    <col min="11534" max="11534" width="11.42578125" style="88" customWidth="1"/>
    <col min="11535" max="11536" width="10.42578125" style="88" customWidth="1"/>
    <col min="11537" max="11537" width="11" style="88" customWidth="1"/>
    <col min="11538" max="11538" width="10.85546875" style="88" customWidth="1"/>
    <col min="11539" max="11539" width="11.42578125" style="88" customWidth="1"/>
    <col min="11540" max="11776" width="9.140625" style="88"/>
    <col min="11777" max="11777" width="8" style="88" customWidth="1"/>
    <col min="11778" max="11778" width="63.42578125" style="88" customWidth="1"/>
    <col min="11779" max="11779" width="9.7109375" style="88" bestFit="1" customWidth="1"/>
    <col min="11780" max="11780" width="11.5703125" style="88" bestFit="1" customWidth="1"/>
    <col min="11781" max="11781" width="7.42578125" style="88" customWidth="1"/>
    <col min="11782" max="11782" width="8.7109375" style="88" bestFit="1" customWidth="1"/>
    <col min="11783" max="11783" width="0.7109375" style="88" customWidth="1"/>
    <col min="11784" max="11784" width="10.42578125" style="88" customWidth="1"/>
    <col min="11785" max="11785" width="9.5703125" style="88" bestFit="1" customWidth="1"/>
    <col min="11786" max="11789" width="9.42578125" style="88" customWidth="1"/>
    <col min="11790" max="11790" width="11.42578125" style="88" customWidth="1"/>
    <col min="11791" max="11792" width="10.42578125" style="88" customWidth="1"/>
    <col min="11793" max="11793" width="11" style="88" customWidth="1"/>
    <col min="11794" max="11794" width="10.85546875" style="88" customWidth="1"/>
    <col min="11795" max="11795" width="11.42578125" style="88" customWidth="1"/>
    <col min="11796" max="12032" width="9.140625" style="88"/>
    <col min="12033" max="12033" width="8" style="88" customWidth="1"/>
    <col min="12034" max="12034" width="63.42578125" style="88" customWidth="1"/>
    <col min="12035" max="12035" width="9.7109375" style="88" bestFit="1" customWidth="1"/>
    <col min="12036" max="12036" width="11.5703125" style="88" bestFit="1" customWidth="1"/>
    <col min="12037" max="12037" width="7.42578125" style="88" customWidth="1"/>
    <col min="12038" max="12038" width="8.7109375" style="88" bestFit="1" customWidth="1"/>
    <col min="12039" max="12039" width="0.7109375" style="88" customWidth="1"/>
    <col min="12040" max="12040" width="10.42578125" style="88" customWidth="1"/>
    <col min="12041" max="12041" width="9.5703125" style="88" bestFit="1" customWidth="1"/>
    <col min="12042" max="12045" width="9.42578125" style="88" customWidth="1"/>
    <col min="12046" max="12046" width="11.42578125" style="88" customWidth="1"/>
    <col min="12047" max="12048" width="10.42578125" style="88" customWidth="1"/>
    <col min="12049" max="12049" width="11" style="88" customWidth="1"/>
    <col min="12050" max="12050" width="10.85546875" style="88" customWidth="1"/>
    <col min="12051" max="12051" width="11.42578125" style="88" customWidth="1"/>
    <col min="12052" max="12288" width="9.140625" style="88"/>
    <col min="12289" max="12289" width="8" style="88" customWidth="1"/>
    <col min="12290" max="12290" width="63.42578125" style="88" customWidth="1"/>
    <col min="12291" max="12291" width="9.7109375" style="88" bestFit="1" customWidth="1"/>
    <col min="12292" max="12292" width="11.5703125" style="88" bestFit="1" customWidth="1"/>
    <col min="12293" max="12293" width="7.42578125" style="88" customWidth="1"/>
    <col min="12294" max="12294" width="8.7109375" style="88" bestFit="1" customWidth="1"/>
    <col min="12295" max="12295" width="0.7109375" style="88" customWidth="1"/>
    <col min="12296" max="12296" width="10.42578125" style="88" customWidth="1"/>
    <col min="12297" max="12297" width="9.5703125" style="88" bestFit="1" customWidth="1"/>
    <col min="12298" max="12301" width="9.42578125" style="88" customWidth="1"/>
    <col min="12302" max="12302" width="11.42578125" style="88" customWidth="1"/>
    <col min="12303" max="12304" width="10.42578125" style="88" customWidth="1"/>
    <col min="12305" max="12305" width="11" style="88" customWidth="1"/>
    <col min="12306" max="12306" width="10.85546875" style="88" customWidth="1"/>
    <col min="12307" max="12307" width="11.42578125" style="88" customWidth="1"/>
    <col min="12308" max="12544" width="9.140625" style="88"/>
    <col min="12545" max="12545" width="8" style="88" customWidth="1"/>
    <col min="12546" max="12546" width="63.42578125" style="88" customWidth="1"/>
    <col min="12547" max="12547" width="9.7109375" style="88" bestFit="1" customWidth="1"/>
    <col min="12548" max="12548" width="11.5703125" style="88" bestFit="1" customWidth="1"/>
    <col min="12549" max="12549" width="7.42578125" style="88" customWidth="1"/>
    <col min="12550" max="12550" width="8.7109375" style="88" bestFit="1" customWidth="1"/>
    <col min="12551" max="12551" width="0.7109375" style="88" customWidth="1"/>
    <col min="12552" max="12552" width="10.42578125" style="88" customWidth="1"/>
    <col min="12553" max="12553" width="9.5703125" style="88" bestFit="1" customWidth="1"/>
    <col min="12554" max="12557" width="9.42578125" style="88" customWidth="1"/>
    <col min="12558" max="12558" width="11.42578125" style="88" customWidth="1"/>
    <col min="12559" max="12560" width="10.42578125" style="88" customWidth="1"/>
    <col min="12561" max="12561" width="11" style="88" customWidth="1"/>
    <col min="12562" max="12562" width="10.85546875" style="88" customWidth="1"/>
    <col min="12563" max="12563" width="11.42578125" style="88" customWidth="1"/>
    <col min="12564" max="12800" width="9.140625" style="88"/>
    <col min="12801" max="12801" width="8" style="88" customWidth="1"/>
    <col min="12802" max="12802" width="63.42578125" style="88" customWidth="1"/>
    <col min="12803" max="12803" width="9.7109375" style="88" bestFit="1" customWidth="1"/>
    <col min="12804" max="12804" width="11.5703125" style="88" bestFit="1" customWidth="1"/>
    <col min="12805" max="12805" width="7.42578125" style="88" customWidth="1"/>
    <col min="12806" max="12806" width="8.7109375" style="88" bestFit="1" customWidth="1"/>
    <col min="12807" max="12807" width="0.7109375" style="88" customWidth="1"/>
    <col min="12808" max="12808" width="10.42578125" style="88" customWidth="1"/>
    <col min="12809" max="12809" width="9.5703125" style="88" bestFit="1" customWidth="1"/>
    <col min="12810" max="12813" width="9.42578125" style="88" customWidth="1"/>
    <col min="12814" max="12814" width="11.42578125" style="88" customWidth="1"/>
    <col min="12815" max="12816" width="10.42578125" style="88" customWidth="1"/>
    <col min="12817" max="12817" width="11" style="88" customWidth="1"/>
    <col min="12818" max="12818" width="10.85546875" style="88" customWidth="1"/>
    <col min="12819" max="12819" width="11.42578125" style="88" customWidth="1"/>
    <col min="12820" max="13056" width="9.140625" style="88"/>
    <col min="13057" max="13057" width="8" style="88" customWidth="1"/>
    <col min="13058" max="13058" width="63.42578125" style="88" customWidth="1"/>
    <col min="13059" max="13059" width="9.7109375" style="88" bestFit="1" customWidth="1"/>
    <col min="13060" max="13060" width="11.5703125" style="88" bestFit="1" customWidth="1"/>
    <col min="13061" max="13061" width="7.42578125" style="88" customWidth="1"/>
    <col min="13062" max="13062" width="8.7109375" style="88" bestFit="1" customWidth="1"/>
    <col min="13063" max="13063" width="0.7109375" style="88" customWidth="1"/>
    <col min="13064" max="13064" width="10.42578125" style="88" customWidth="1"/>
    <col min="13065" max="13065" width="9.5703125" style="88" bestFit="1" customWidth="1"/>
    <col min="13066" max="13069" width="9.42578125" style="88" customWidth="1"/>
    <col min="13070" max="13070" width="11.42578125" style="88" customWidth="1"/>
    <col min="13071" max="13072" width="10.42578125" style="88" customWidth="1"/>
    <col min="13073" max="13073" width="11" style="88" customWidth="1"/>
    <col min="13074" max="13074" width="10.85546875" style="88" customWidth="1"/>
    <col min="13075" max="13075" width="11.42578125" style="88" customWidth="1"/>
    <col min="13076" max="13312" width="9.140625" style="88"/>
    <col min="13313" max="13313" width="8" style="88" customWidth="1"/>
    <col min="13314" max="13314" width="63.42578125" style="88" customWidth="1"/>
    <col min="13315" max="13315" width="9.7109375" style="88" bestFit="1" customWidth="1"/>
    <col min="13316" max="13316" width="11.5703125" style="88" bestFit="1" customWidth="1"/>
    <col min="13317" max="13317" width="7.42578125" style="88" customWidth="1"/>
    <col min="13318" max="13318" width="8.7109375" style="88" bestFit="1" customWidth="1"/>
    <col min="13319" max="13319" width="0.7109375" style="88" customWidth="1"/>
    <col min="13320" max="13320" width="10.42578125" style="88" customWidth="1"/>
    <col min="13321" max="13321" width="9.5703125" style="88" bestFit="1" customWidth="1"/>
    <col min="13322" max="13325" width="9.42578125" style="88" customWidth="1"/>
    <col min="13326" max="13326" width="11.42578125" style="88" customWidth="1"/>
    <col min="13327" max="13328" width="10.42578125" style="88" customWidth="1"/>
    <col min="13329" max="13329" width="11" style="88" customWidth="1"/>
    <col min="13330" max="13330" width="10.85546875" style="88" customWidth="1"/>
    <col min="13331" max="13331" width="11.42578125" style="88" customWidth="1"/>
    <col min="13332" max="13568" width="9.140625" style="88"/>
    <col min="13569" max="13569" width="8" style="88" customWidth="1"/>
    <col min="13570" max="13570" width="63.42578125" style="88" customWidth="1"/>
    <col min="13571" max="13571" width="9.7109375" style="88" bestFit="1" customWidth="1"/>
    <col min="13572" max="13572" width="11.5703125" style="88" bestFit="1" customWidth="1"/>
    <col min="13573" max="13573" width="7.42578125" style="88" customWidth="1"/>
    <col min="13574" max="13574" width="8.7109375" style="88" bestFit="1" customWidth="1"/>
    <col min="13575" max="13575" width="0.7109375" style="88" customWidth="1"/>
    <col min="13576" max="13576" width="10.42578125" style="88" customWidth="1"/>
    <col min="13577" max="13577" width="9.5703125" style="88" bestFit="1" customWidth="1"/>
    <col min="13578" max="13581" width="9.42578125" style="88" customWidth="1"/>
    <col min="13582" max="13582" width="11.42578125" style="88" customWidth="1"/>
    <col min="13583" max="13584" width="10.42578125" style="88" customWidth="1"/>
    <col min="13585" max="13585" width="11" style="88" customWidth="1"/>
    <col min="13586" max="13586" width="10.85546875" style="88" customWidth="1"/>
    <col min="13587" max="13587" width="11.42578125" style="88" customWidth="1"/>
    <col min="13588" max="13824" width="9.140625" style="88"/>
    <col min="13825" max="13825" width="8" style="88" customWidth="1"/>
    <col min="13826" max="13826" width="63.42578125" style="88" customWidth="1"/>
    <col min="13827" max="13827" width="9.7109375" style="88" bestFit="1" customWidth="1"/>
    <col min="13828" max="13828" width="11.5703125" style="88" bestFit="1" customWidth="1"/>
    <col min="13829" max="13829" width="7.42578125" style="88" customWidth="1"/>
    <col min="13830" max="13830" width="8.7109375" style="88" bestFit="1" customWidth="1"/>
    <col min="13831" max="13831" width="0.7109375" style="88" customWidth="1"/>
    <col min="13832" max="13832" width="10.42578125" style="88" customWidth="1"/>
    <col min="13833" max="13833" width="9.5703125" style="88" bestFit="1" customWidth="1"/>
    <col min="13834" max="13837" width="9.42578125" style="88" customWidth="1"/>
    <col min="13838" max="13838" width="11.42578125" style="88" customWidth="1"/>
    <col min="13839" max="13840" width="10.42578125" style="88" customWidth="1"/>
    <col min="13841" max="13841" width="11" style="88" customWidth="1"/>
    <col min="13842" max="13842" width="10.85546875" style="88" customWidth="1"/>
    <col min="13843" max="13843" width="11.42578125" style="88" customWidth="1"/>
    <col min="13844" max="14080" width="9.140625" style="88"/>
    <col min="14081" max="14081" width="8" style="88" customWidth="1"/>
    <col min="14082" max="14082" width="63.42578125" style="88" customWidth="1"/>
    <col min="14083" max="14083" width="9.7109375" style="88" bestFit="1" customWidth="1"/>
    <col min="14084" max="14084" width="11.5703125" style="88" bestFit="1" customWidth="1"/>
    <col min="14085" max="14085" width="7.42578125" style="88" customWidth="1"/>
    <col min="14086" max="14086" width="8.7109375" style="88" bestFit="1" customWidth="1"/>
    <col min="14087" max="14087" width="0.7109375" style="88" customWidth="1"/>
    <col min="14088" max="14088" width="10.42578125" style="88" customWidth="1"/>
    <col min="14089" max="14089" width="9.5703125" style="88" bestFit="1" customWidth="1"/>
    <col min="14090" max="14093" width="9.42578125" style="88" customWidth="1"/>
    <col min="14094" max="14094" width="11.42578125" style="88" customWidth="1"/>
    <col min="14095" max="14096" width="10.42578125" style="88" customWidth="1"/>
    <col min="14097" max="14097" width="11" style="88" customWidth="1"/>
    <col min="14098" max="14098" width="10.85546875" style="88" customWidth="1"/>
    <col min="14099" max="14099" width="11.42578125" style="88" customWidth="1"/>
    <col min="14100" max="14336" width="9.140625" style="88"/>
    <col min="14337" max="14337" width="8" style="88" customWidth="1"/>
    <col min="14338" max="14338" width="63.42578125" style="88" customWidth="1"/>
    <col min="14339" max="14339" width="9.7109375" style="88" bestFit="1" customWidth="1"/>
    <col min="14340" max="14340" width="11.5703125" style="88" bestFit="1" customWidth="1"/>
    <col min="14341" max="14341" width="7.42578125" style="88" customWidth="1"/>
    <col min="14342" max="14342" width="8.7109375" style="88" bestFit="1" customWidth="1"/>
    <col min="14343" max="14343" width="0.7109375" style="88" customWidth="1"/>
    <col min="14344" max="14344" width="10.42578125" style="88" customWidth="1"/>
    <col min="14345" max="14345" width="9.5703125" style="88" bestFit="1" customWidth="1"/>
    <col min="14346" max="14349" width="9.42578125" style="88" customWidth="1"/>
    <col min="14350" max="14350" width="11.42578125" style="88" customWidth="1"/>
    <col min="14351" max="14352" width="10.42578125" style="88" customWidth="1"/>
    <col min="14353" max="14353" width="11" style="88" customWidth="1"/>
    <col min="14354" max="14354" width="10.85546875" style="88" customWidth="1"/>
    <col min="14355" max="14355" width="11.42578125" style="88" customWidth="1"/>
    <col min="14356" max="14592" width="9.140625" style="88"/>
    <col min="14593" max="14593" width="8" style="88" customWidth="1"/>
    <col min="14594" max="14594" width="63.42578125" style="88" customWidth="1"/>
    <col min="14595" max="14595" width="9.7109375" style="88" bestFit="1" customWidth="1"/>
    <col min="14596" max="14596" width="11.5703125" style="88" bestFit="1" customWidth="1"/>
    <col min="14597" max="14597" width="7.42578125" style="88" customWidth="1"/>
    <col min="14598" max="14598" width="8.7109375" style="88" bestFit="1" customWidth="1"/>
    <col min="14599" max="14599" width="0.7109375" style="88" customWidth="1"/>
    <col min="14600" max="14600" width="10.42578125" style="88" customWidth="1"/>
    <col min="14601" max="14601" width="9.5703125" style="88" bestFit="1" customWidth="1"/>
    <col min="14602" max="14605" width="9.42578125" style="88" customWidth="1"/>
    <col min="14606" max="14606" width="11.42578125" style="88" customWidth="1"/>
    <col min="14607" max="14608" width="10.42578125" style="88" customWidth="1"/>
    <col min="14609" max="14609" width="11" style="88" customWidth="1"/>
    <col min="14610" max="14610" width="10.85546875" style="88" customWidth="1"/>
    <col min="14611" max="14611" width="11.42578125" style="88" customWidth="1"/>
    <col min="14612" max="14848" width="9.140625" style="88"/>
    <col min="14849" max="14849" width="8" style="88" customWidth="1"/>
    <col min="14850" max="14850" width="63.42578125" style="88" customWidth="1"/>
    <col min="14851" max="14851" width="9.7109375" style="88" bestFit="1" customWidth="1"/>
    <col min="14852" max="14852" width="11.5703125" style="88" bestFit="1" customWidth="1"/>
    <col min="14853" max="14853" width="7.42578125" style="88" customWidth="1"/>
    <col min="14854" max="14854" width="8.7109375" style="88" bestFit="1" customWidth="1"/>
    <col min="14855" max="14855" width="0.7109375" style="88" customWidth="1"/>
    <col min="14856" max="14856" width="10.42578125" style="88" customWidth="1"/>
    <col min="14857" max="14857" width="9.5703125" style="88" bestFit="1" customWidth="1"/>
    <col min="14858" max="14861" width="9.42578125" style="88" customWidth="1"/>
    <col min="14862" max="14862" width="11.42578125" style="88" customWidth="1"/>
    <col min="14863" max="14864" width="10.42578125" style="88" customWidth="1"/>
    <col min="14865" max="14865" width="11" style="88" customWidth="1"/>
    <col min="14866" max="14866" width="10.85546875" style="88" customWidth="1"/>
    <col min="14867" max="14867" width="11.42578125" style="88" customWidth="1"/>
    <col min="14868" max="15104" width="9.140625" style="88"/>
    <col min="15105" max="15105" width="8" style="88" customWidth="1"/>
    <col min="15106" max="15106" width="63.42578125" style="88" customWidth="1"/>
    <col min="15107" max="15107" width="9.7109375" style="88" bestFit="1" customWidth="1"/>
    <col min="15108" max="15108" width="11.5703125" style="88" bestFit="1" customWidth="1"/>
    <col min="15109" max="15109" width="7.42578125" style="88" customWidth="1"/>
    <col min="15110" max="15110" width="8.7109375" style="88" bestFit="1" customWidth="1"/>
    <col min="15111" max="15111" width="0.7109375" style="88" customWidth="1"/>
    <col min="15112" max="15112" width="10.42578125" style="88" customWidth="1"/>
    <col min="15113" max="15113" width="9.5703125" style="88" bestFit="1" customWidth="1"/>
    <col min="15114" max="15117" width="9.42578125" style="88" customWidth="1"/>
    <col min="15118" max="15118" width="11.42578125" style="88" customWidth="1"/>
    <col min="15119" max="15120" width="10.42578125" style="88" customWidth="1"/>
    <col min="15121" max="15121" width="11" style="88" customWidth="1"/>
    <col min="15122" max="15122" width="10.85546875" style="88" customWidth="1"/>
    <col min="15123" max="15123" width="11.42578125" style="88" customWidth="1"/>
    <col min="15124" max="15360" width="9.140625" style="88"/>
    <col min="15361" max="15361" width="8" style="88" customWidth="1"/>
    <col min="15362" max="15362" width="63.42578125" style="88" customWidth="1"/>
    <col min="15363" max="15363" width="9.7109375" style="88" bestFit="1" customWidth="1"/>
    <col min="15364" max="15364" width="11.5703125" style="88" bestFit="1" customWidth="1"/>
    <col min="15365" max="15365" width="7.42578125" style="88" customWidth="1"/>
    <col min="15366" max="15366" width="8.7109375" style="88" bestFit="1" customWidth="1"/>
    <col min="15367" max="15367" width="0.7109375" style="88" customWidth="1"/>
    <col min="15368" max="15368" width="10.42578125" style="88" customWidth="1"/>
    <col min="15369" max="15369" width="9.5703125" style="88" bestFit="1" customWidth="1"/>
    <col min="15370" max="15373" width="9.42578125" style="88" customWidth="1"/>
    <col min="15374" max="15374" width="11.42578125" style="88" customWidth="1"/>
    <col min="15375" max="15376" width="10.42578125" style="88" customWidth="1"/>
    <col min="15377" max="15377" width="11" style="88" customWidth="1"/>
    <col min="15378" max="15378" width="10.85546875" style="88" customWidth="1"/>
    <col min="15379" max="15379" width="11.42578125" style="88" customWidth="1"/>
    <col min="15380" max="15616" width="9.140625" style="88"/>
    <col min="15617" max="15617" width="8" style="88" customWidth="1"/>
    <col min="15618" max="15618" width="63.42578125" style="88" customWidth="1"/>
    <col min="15619" max="15619" width="9.7109375" style="88" bestFit="1" customWidth="1"/>
    <col min="15620" max="15620" width="11.5703125" style="88" bestFit="1" customWidth="1"/>
    <col min="15621" max="15621" width="7.42578125" style="88" customWidth="1"/>
    <col min="15622" max="15622" width="8.7109375" style="88" bestFit="1" customWidth="1"/>
    <col min="15623" max="15623" width="0.7109375" style="88" customWidth="1"/>
    <col min="15624" max="15624" width="10.42578125" style="88" customWidth="1"/>
    <col min="15625" max="15625" width="9.5703125" style="88" bestFit="1" customWidth="1"/>
    <col min="15626" max="15629" width="9.42578125" style="88" customWidth="1"/>
    <col min="15630" max="15630" width="11.42578125" style="88" customWidth="1"/>
    <col min="15631" max="15632" width="10.42578125" style="88" customWidth="1"/>
    <col min="15633" max="15633" width="11" style="88" customWidth="1"/>
    <col min="15634" max="15634" width="10.85546875" style="88" customWidth="1"/>
    <col min="15635" max="15635" width="11.42578125" style="88" customWidth="1"/>
    <col min="15636" max="15872" width="9.140625" style="88"/>
    <col min="15873" max="15873" width="8" style="88" customWidth="1"/>
    <col min="15874" max="15874" width="63.42578125" style="88" customWidth="1"/>
    <col min="15875" max="15875" width="9.7109375" style="88" bestFit="1" customWidth="1"/>
    <col min="15876" max="15876" width="11.5703125" style="88" bestFit="1" customWidth="1"/>
    <col min="15877" max="15877" width="7.42578125" style="88" customWidth="1"/>
    <col min="15878" max="15878" width="8.7109375" style="88" bestFit="1" customWidth="1"/>
    <col min="15879" max="15879" width="0.7109375" style="88" customWidth="1"/>
    <col min="15880" max="15880" width="10.42578125" style="88" customWidth="1"/>
    <col min="15881" max="15881" width="9.5703125" style="88" bestFit="1" customWidth="1"/>
    <col min="15882" max="15885" width="9.42578125" style="88" customWidth="1"/>
    <col min="15886" max="15886" width="11.42578125" style="88" customWidth="1"/>
    <col min="15887" max="15888" width="10.42578125" style="88" customWidth="1"/>
    <col min="15889" max="15889" width="11" style="88" customWidth="1"/>
    <col min="15890" max="15890" width="10.85546875" style="88" customWidth="1"/>
    <col min="15891" max="15891" width="11.42578125" style="88" customWidth="1"/>
    <col min="15892" max="16128" width="9.140625" style="88"/>
    <col min="16129" max="16129" width="8" style="88" customWidth="1"/>
    <col min="16130" max="16130" width="63.42578125" style="88" customWidth="1"/>
    <col min="16131" max="16131" width="9.7109375" style="88" bestFit="1" customWidth="1"/>
    <col min="16132" max="16132" width="11.5703125" style="88" bestFit="1" customWidth="1"/>
    <col min="16133" max="16133" width="7.42578125" style="88" customWidth="1"/>
    <col min="16134" max="16134" width="8.7109375" style="88" bestFit="1" customWidth="1"/>
    <col min="16135" max="16135" width="0.7109375" style="88" customWidth="1"/>
    <col min="16136" max="16136" width="10.42578125" style="88" customWidth="1"/>
    <col min="16137" max="16137" width="9.5703125" style="88" bestFit="1" customWidth="1"/>
    <col min="16138" max="16141" width="9.42578125" style="88" customWidth="1"/>
    <col min="16142" max="16142" width="11.42578125" style="88" customWidth="1"/>
    <col min="16143" max="16144" width="10.42578125" style="88" customWidth="1"/>
    <col min="16145" max="16145" width="11" style="88" customWidth="1"/>
    <col min="16146" max="16146" width="10.85546875" style="88" customWidth="1"/>
    <col min="16147" max="16147" width="11.42578125" style="88" customWidth="1"/>
    <col min="16148" max="16384" width="9.140625" style="88"/>
  </cols>
  <sheetData>
    <row r="1" spans="1:19" ht="15.75">
      <c r="A1" s="1323" t="s">
        <v>247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 ht="13.5" customHeight="1">
      <c r="A2" s="69" t="s">
        <v>156</v>
      </c>
      <c r="B2" s="95"/>
      <c r="C2" s="95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96"/>
      <c r="C3" s="227" t="s">
        <v>87</v>
      </c>
      <c r="D3" s="172"/>
      <c r="E3" s="172"/>
      <c r="F3" s="173"/>
      <c r="G3" s="112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174" t="s">
        <v>88</v>
      </c>
      <c r="B4" s="180" t="s">
        <v>89</v>
      </c>
      <c r="C4" s="17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228" t="s">
        <v>94</v>
      </c>
      <c r="C5" s="122" t="s">
        <v>95</v>
      </c>
      <c r="D5" s="122" t="s">
        <v>96</v>
      </c>
      <c r="E5" s="122" t="s">
        <v>111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78" t="s">
        <v>99</v>
      </c>
      <c r="C6" s="179"/>
      <c r="D6" s="180"/>
      <c r="E6" s="180"/>
      <c r="F6" s="181"/>
      <c r="G6" s="130"/>
      <c r="H6" s="182"/>
      <c r="I6" s="182"/>
      <c r="J6" s="182"/>
      <c r="K6" s="182"/>
      <c r="L6" s="182"/>
      <c r="M6" s="182"/>
      <c r="N6" s="92"/>
      <c r="O6" s="92"/>
      <c r="P6" s="92"/>
      <c r="Q6" s="92"/>
      <c r="R6" s="92"/>
      <c r="S6" s="92"/>
    </row>
    <row r="7" spans="1:19">
      <c r="A7" s="92"/>
      <c r="B7" s="183"/>
      <c r="C7" s="179"/>
      <c r="D7" s="183"/>
      <c r="E7" s="183"/>
      <c r="F7" s="128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83" t="s">
        <v>163</v>
      </c>
      <c r="C8" s="557">
        <v>9.8236775818639779E-2</v>
      </c>
      <c r="D8" s="132" t="str">
        <f>Inputs!$D$82</f>
        <v>Support staff</v>
      </c>
      <c r="E8" s="229">
        <v>1</v>
      </c>
      <c r="F8" s="128">
        <f>C8*E8</f>
        <v>9.8236775818639779E-2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8" si="0">H8*$F8</f>
        <v>6.7234248794847078</v>
      </c>
      <c r="O8" s="137">
        <f t="shared" si="0"/>
        <v>6.8560614438122363</v>
      </c>
      <c r="P8" s="137">
        <f t="shared" si="0"/>
        <v>6.9769944044892522</v>
      </c>
      <c r="Q8" s="137">
        <f t="shared" si="0"/>
        <v>7.1000604821311581</v>
      </c>
      <c r="R8" s="137">
        <f t="shared" si="0"/>
        <v>7.2252973024436349</v>
      </c>
      <c r="S8" s="137">
        <f t="shared" si="0"/>
        <v>7.3527431548061131</v>
      </c>
    </row>
    <row r="9" spans="1:19">
      <c r="A9" s="184"/>
      <c r="B9" s="205" t="s">
        <v>164</v>
      </c>
      <c r="C9" s="557"/>
      <c r="D9" s="132"/>
      <c r="E9" s="229"/>
      <c r="F9" s="128"/>
      <c r="G9" s="133"/>
      <c r="H9" s="134"/>
      <c r="I9" s="134"/>
      <c r="J9" s="134"/>
      <c r="K9" s="134"/>
      <c r="L9" s="134"/>
      <c r="M9" s="134"/>
      <c r="N9" s="137"/>
      <c r="O9" s="137"/>
      <c r="P9" s="137"/>
      <c r="Q9" s="137"/>
      <c r="R9" s="137"/>
      <c r="S9" s="137"/>
    </row>
    <row r="10" spans="1:19">
      <c r="A10" s="184"/>
      <c r="B10" s="183" t="s">
        <v>165</v>
      </c>
      <c r="C10" s="557"/>
      <c r="D10" s="132"/>
      <c r="E10" s="229"/>
      <c r="F10" s="128"/>
      <c r="G10" s="133"/>
      <c r="H10" s="134"/>
      <c r="I10" s="134"/>
      <c r="J10" s="134"/>
      <c r="K10" s="134"/>
      <c r="L10" s="134"/>
      <c r="M10" s="134"/>
      <c r="N10" s="137"/>
      <c r="O10" s="137"/>
      <c r="P10" s="137"/>
      <c r="Q10" s="137"/>
      <c r="R10" s="137"/>
      <c r="S10" s="137"/>
    </row>
    <row r="11" spans="1:19">
      <c r="A11" s="184"/>
      <c r="B11" s="205" t="s">
        <v>166</v>
      </c>
      <c r="C11" s="557"/>
      <c r="D11" s="132"/>
      <c r="E11" s="229"/>
      <c r="F11" s="128"/>
      <c r="G11" s="133"/>
      <c r="H11" s="134"/>
      <c r="I11" s="134"/>
      <c r="J11" s="134"/>
      <c r="K11" s="134"/>
      <c r="L11" s="134"/>
      <c r="M11" s="134"/>
      <c r="N11" s="137"/>
      <c r="O11" s="137"/>
      <c r="P11" s="137"/>
      <c r="Q11" s="137"/>
      <c r="R11" s="137"/>
      <c r="S11" s="137"/>
    </row>
    <row r="12" spans="1:19">
      <c r="A12" s="184">
        <v>1.2</v>
      </c>
      <c r="B12" s="183" t="s">
        <v>167</v>
      </c>
      <c r="C12" s="557">
        <v>0.1511335012594458</v>
      </c>
      <c r="D12" s="132" t="str">
        <f>Inputs!$D$82</f>
        <v>Support staff</v>
      </c>
      <c r="E12" s="229">
        <v>1</v>
      </c>
      <c r="F12" s="128">
        <f>C12*E12</f>
        <v>0.1511335012594458</v>
      </c>
      <c r="G12" s="133"/>
      <c r="H12" s="137">
        <f>Inputs!L$82</f>
        <v>68.441017362959727</v>
      </c>
      <c r="I12" s="137">
        <f>Inputs!M$82</f>
        <v>69.791189569063036</v>
      </c>
      <c r="J12" s="137">
        <f>Inputs!N$82</f>
        <v>71.02222509185215</v>
      </c>
      <c r="K12" s="137">
        <f>Inputs!O$82</f>
        <v>72.274974651437702</v>
      </c>
      <c r="L12" s="137">
        <f>Inputs!P$82</f>
        <v>73.549821258208297</v>
      </c>
      <c r="M12" s="137">
        <f>Inputs!Q$82</f>
        <v>74.847154678410959</v>
      </c>
      <c r="N12" s="137">
        <f t="shared" ref="N12:S13" si="1">H12*$F12</f>
        <v>10.343730583822627</v>
      </c>
      <c r="O12" s="137">
        <f t="shared" si="1"/>
        <v>10.547786836634209</v>
      </c>
      <c r="P12" s="137">
        <f t="shared" si="1"/>
        <v>10.733837545368081</v>
      </c>
      <c r="Q12" s="137">
        <f t="shared" si="1"/>
        <v>10.923169972509474</v>
      </c>
      <c r="R12" s="137">
        <f t="shared" si="1"/>
        <v>11.115842003759438</v>
      </c>
      <c r="S12" s="137">
        <f t="shared" si="1"/>
        <v>11.311912545855558</v>
      </c>
    </row>
    <row r="13" spans="1:19">
      <c r="A13" s="184">
        <v>1.3</v>
      </c>
      <c r="B13" s="183" t="s">
        <v>168</v>
      </c>
      <c r="C13" s="557">
        <v>6.0453400503778322E-2</v>
      </c>
      <c r="D13" s="132" t="str">
        <f>Inputs!$D$82</f>
        <v>Support staff</v>
      </c>
      <c r="E13" s="229">
        <v>1</v>
      </c>
      <c r="F13" s="128">
        <f>C13*E13</f>
        <v>6.0453400503778322E-2</v>
      </c>
      <c r="G13" s="133"/>
      <c r="H13" s="137">
        <f>Inputs!L$82</f>
        <v>68.441017362959727</v>
      </c>
      <c r="I13" s="137">
        <f>Inputs!M$82</f>
        <v>69.791189569063036</v>
      </c>
      <c r="J13" s="137">
        <f>Inputs!N$82</f>
        <v>71.02222509185215</v>
      </c>
      <c r="K13" s="137">
        <f>Inputs!O$82</f>
        <v>72.274974651437702</v>
      </c>
      <c r="L13" s="137">
        <f>Inputs!P$82</f>
        <v>73.549821258208297</v>
      </c>
      <c r="M13" s="137">
        <f>Inputs!Q$82</f>
        <v>74.847154678410959</v>
      </c>
      <c r="N13" s="137">
        <f t="shared" si="1"/>
        <v>4.1374922335290503</v>
      </c>
      <c r="O13" s="137">
        <f t="shared" si="1"/>
        <v>4.2191147346536839</v>
      </c>
      <c r="P13" s="137">
        <f t="shared" si="1"/>
        <v>4.2935350181472325</v>
      </c>
      <c r="Q13" s="137">
        <f t="shared" si="1"/>
        <v>4.3692679890037898</v>
      </c>
      <c r="R13" s="137">
        <f t="shared" si="1"/>
        <v>4.446336801503775</v>
      </c>
      <c r="S13" s="137">
        <f t="shared" si="1"/>
        <v>4.5247650183422232</v>
      </c>
    </row>
    <row r="14" spans="1:19">
      <c r="A14" s="184"/>
      <c r="B14" s="183"/>
      <c r="C14" s="557"/>
      <c r="D14" s="132"/>
      <c r="E14" s="229"/>
      <c r="F14" s="128"/>
      <c r="G14" s="133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</row>
    <row r="15" spans="1:19">
      <c r="A15" s="184">
        <v>1.4</v>
      </c>
      <c r="B15" s="183" t="s">
        <v>169</v>
      </c>
      <c r="C15" s="557">
        <v>6.0453400503778322E-2</v>
      </c>
      <c r="D15" s="132" t="str">
        <f>Inputs!$D$82</f>
        <v>Support staff</v>
      </c>
      <c r="E15" s="229">
        <v>1</v>
      </c>
      <c r="F15" s="128">
        <f>C15*E15</f>
        <v>6.0453400503778322E-2</v>
      </c>
      <c r="G15" s="133"/>
      <c r="H15" s="137">
        <f>Inputs!L$82</f>
        <v>68.441017362959727</v>
      </c>
      <c r="I15" s="137">
        <f>Inputs!M$82</f>
        <v>69.791189569063036</v>
      </c>
      <c r="J15" s="137">
        <f>Inputs!N$82</f>
        <v>71.02222509185215</v>
      </c>
      <c r="K15" s="137">
        <f>Inputs!O$82</f>
        <v>72.274974651437702</v>
      </c>
      <c r="L15" s="137">
        <f>Inputs!P$82</f>
        <v>73.549821258208297</v>
      </c>
      <c r="M15" s="137">
        <f>Inputs!Q$82</f>
        <v>74.847154678410959</v>
      </c>
      <c r="N15" s="137">
        <f t="shared" ref="N15:S15" si="2">H15*$F15</f>
        <v>4.1374922335290503</v>
      </c>
      <c r="O15" s="137">
        <f t="shared" si="2"/>
        <v>4.2191147346536839</v>
      </c>
      <c r="P15" s="137">
        <f t="shared" si="2"/>
        <v>4.2935350181472325</v>
      </c>
      <c r="Q15" s="137">
        <f t="shared" si="2"/>
        <v>4.3692679890037898</v>
      </c>
      <c r="R15" s="137">
        <f t="shared" si="2"/>
        <v>4.446336801503775</v>
      </c>
      <c r="S15" s="137">
        <f t="shared" si="2"/>
        <v>4.5247650183422232</v>
      </c>
    </row>
    <row r="16" spans="1:19">
      <c r="A16" s="184"/>
      <c r="B16" s="183" t="s">
        <v>170</v>
      </c>
      <c r="C16" s="557"/>
      <c r="D16" s="132"/>
      <c r="E16" s="229"/>
      <c r="F16" s="128"/>
      <c r="G16" s="133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</row>
    <row r="17" spans="1:19">
      <c r="A17" s="184">
        <v>1.5</v>
      </c>
      <c r="B17" s="183" t="s">
        <v>171</v>
      </c>
      <c r="C17" s="557">
        <v>5.2896725440806043E-2</v>
      </c>
      <c r="D17" s="132" t="str">
        <f>Inputs!$D$82</f>
        <v>Support staff</v>
      </c>
      <c r="E17" s="229">
        <v>1</v>
      </c>
      <c r="F17" s="128">
        <f>C17*E17</f>
        <v>5.2896725440806043E-2</v>
      </c>
      <c r="G17" s="133"/>
      <c r="H17" s="137">
        <f>Inputs!L$82</f>
        <v>68.441017362959727</v>
      </c>
      <c r="I17" s="137">
        <f>Inputs!M$82</f>
        <v>69.791189569063036</v>
      </c>
      <c r="J17" s="137">
        <f>Inputs!N$82</f>
        <v>71.02222509185215</v>
      </c>
      <c r="K17" s="137">
        <f>Inputs!O$82</f>
        <v>72.274974651437702</v>
      </c>
      <c r="L17" s="137">
        <f>Inputs!P$82</f>
        <v>73.549821258208297</v>
      </c>
      <c r="M17" s="137">
        <f>Inputs!Q$82</f>
        <v>74.847154678410959</v>
      </c>
      <c r="N17" s="137">
        <f t="shared" ref="N17:S17" si="3">H17*$F17</f>
        <v>3.6203057043379201</v>
      </c>
      <c r="O17" s="137">
        <f t="shared" si="3"/>
        <v>3.691725392821974</v>
      </c>
      <c r="P17" s="137">
        <f t="shared" si="3"/>
        <v>3.756843140878829</v>
      </c>
      <c r="Q17" s="137">
        <f t="shared" si="3"/>
        <v>3.8231094903783167</v>
      </c>
      <c r="R17" s="137">
        <f t="shared" si="3"/>
        <v>3.8905447013158039</v>
      </c>
      <c r="S17" s="137">
        <f t="shared" si="3"/>
        <v>3.9591693910494459</v>
      </c>
    </row>
    <row r="18" spans="1:19">
      <c r="A18" s="92"/>
      <c r="B18" s="183" t="s">
        <v>138</v>
      </c>
      <c r="C18" s="557"/>
      <c r="D18" s="132"/>
      <c r="E18" s="229"/>
      <c r="F18" s="128"/>
      <c r="G18" s="133"/>
      <c r="H18" s="134"/>
      <c r="I18" s="134"/>
      <c r="J18" s="134"/>
      <c r="K18" s="134"/>
      <c r="L18" s="134"/>
      <c r="M18" s="134"/>
      <c r="N18" s="137"/>
      <c r="O18" s="137"/>
      <c r="P18" s="137"/>
      <c r="Q18" s="137"/>
      <c r="R18" s="137"/>
      <c r="S18" s="137"/>
    </row>
    <row r="19" spans="1:19">
      <c r="A19" s="184">
        <v>1.6</v>
      </c>
      <c r="B19" s="183" t="s">
        <v>172</v>
      </c>
      <c r="C19" s="557">
        <v>0</v>
      </c>
      <c r="D19" s="132" t="str">
        <f>Inputs!$D$82</f>
        <v>Support staff</v>
      </c>
      <c r="E19" s="229">
        <v>1</v>
      </c>
      <c r="F19" s="128">
        <f>C19*E19</f>
        <v>0</v>
      </c>
      <c r="G19" s="133"/>
      <c r="H19" s="137">
        <f>Inputs!L$82</f>
        <v>68.441017362959727</v>
      </c>
      <c r="I19" s="137">
        <f>Inputs!M$82</f>
        <v>69.791189569063036</v>
      </c>
      <c r="J19" s="137">
        <f>Inputs!N$82</f>
        <v>71.02222509185215</v>
      </c>
      <c r="K19" s="137">
        <f>Inputs!O$82</f>
        <v>72.274974651437702</v>
      </c>
      <c r="L19" s="137">
        <f>Inputs!P$82</f>
        <v>73.549821258208297</v>
      </c>
      <c r="M19" s="137">
        <f>Inputs!Q$82</f>
        <v>74.847154678410959</v>
      </c>
      <c r="N19" s="137">
        <f t="shared" ref="N19:S19" si="4">H19*$F19</f>
        <v>0</v>
      </c>
      <c r="O19" s="137">
        <f t="shared" si="4"/>
        <v>0</v>
      </c>
      <c r="P19" s="137">
        <f t="shared" si="4"/>
        <v>0</v>
      </c>
      <c r="Q19" s="137">
        <f t="shared" si="4"/>
        <v>0</v>
      </c>
      <c r="R19" s="137">
        <f t="shared" si="4"/>
        <v>0</v>
      </c>
      <c r="S19" s="137">
        <f t="shared" si="4"/>
        <v>0</v>
      </c>
    </row>
    <row r="20" spans="1:19">
      <c r="A20" s="184"/>
      <c r="B20" s="183"/>
      <c r="C20" s="128"/>
      <c r="D20" s="132"/>
      <c r="E20" s="262"/>
      <c r="F20" s="128"/>
      <c r="G20" s="133"/>
      <c r="H20" s="134"/>
      <c r="I20" s="134"/>
      <c r="J20" s="134"/>
      <c r="K20" s="134"/>
      <c r="L20" s="134"/>
      <c r="M20" s="134"/>
      <c r="N20" s="137"/>
      <c r="O20" s="137"/>
      <c r="P20" s="137"/>
      <c r="Q20" s="137"/>
      <c r="R20" s="137"/>
      <c r="S20" s="137"/>
    </row>
    <row r="21" spans="1:19">
      <c r="A21" s="94"/>
      <c r="B21" s="185" t="s">
        <v>44</v>
      </c>
      <c r="C21" s="140">
        <f>SUM(C6:C20)</f>
        <v>0.42317380352644829</v>
      </c>
      <c r="D21" s="141"/>
      <c r="E21" s="230"/>
      <c r="F21" s="140">
        <f>SUM(F6:F20)</f>
        <v>0.42317380352644829</v>
      </c>
      <c r="G21" s="142"/>
      <c r="H21" s="144"/>
      <c r="I21" s="144"/>
      <c r="J21" s="144"/>
      <c r="K21" s="144"/>
      <c r="L21" s="144"/>
      <c r="M21" s="144"/>
      <c r="N21" s="231">
        <f t="shared" ref="N21:S21" si="5">SUM(N8:N20)</f>
        <v>28.962445634703354</v>
      </c>
      <c r="O21" s="144">
        <f t="shared" si="5"/>
        <v>29.533803142575785</v>
      </c>
      <c r="P21" s="144">
        <f t="shared" si="5"/>
        <v>30.054745127030625</v>
      </c>
      <c r="Q21" s="144">
        <f t="shared" si="5"/>
        <v>30.584875923026527</v>
      </c>
      <c r="R21" s="144">
        <f t="shared" si="5"/>
        <v>31.124357610526427</v>
      </c>
      <c r="S21" s="144">
        <f t="shared" si="5"/>
        <v>31.67335512839556</v>
      </c>
    </row>
    <row r="22" spans="1:19" s="102" customFormat="1">
      <c r="A22" s="99"/>
      <c r="B22" s="145" t="s">
        <v>103</v>
      </c>
      <c r="C22" s="128"/>
      <c r="D22" s="132"/>
      <c r="E22" s="132"/>
      <c r="F22" s="128"/>
      <c r="G22" s="148"/>
      <c r="H22" s="134"/>
      <c r="I22" s="134"/>
      <c r="J22" s="134"/>
      <c r="K22" s="134"/>
      <c r="L22" s="134"/>
      <c r="M22" s="134"/>
      <c r="N22" s="137"/>
      <c r="O22" s="137"/>
      <c r="P22" s="137"/>
      <c r="Q22" s="137"/>
      <c r="R22" s="137"/>
      <c r="S22" s="137"/>
    </row>
    <row r="23" spans="1:19" s="102" customFormat="1">
      <c r="A23" s="99"/>
      <c r="B23" s="132"/>
      <c r="C23" s="128"/>
      <c r="D23" s="132"/>
      <c r="E23" s="132"/>
      <c r="F23" s="128"/>
      <c r="G23" s="148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</row>
    <row r="24" spans="1:19" s="102" customFormat="1">
      <c r="A24" s="135">
        <v>2.1</v>
      </c>
      <c r="B24" s="132" t="s">
        <v>140</v>
      </c>
      <c r="C24" s="557">
        <v>0.48905109489051102</v>
      </c>
      <c r="D24" s="189" t="str">
        <f>Inputs!$D$80</f>
        <v>Skilled Electrical Worker BH</v>
      </c>
      <c r="E24" s="132">
        <v>2</v>
      </c>
      <c r="F24" s="128">
        <f>C24*E24</f>
        <v>0.97810218978102204</v>
      </c>
      <c r="G24" s="148"/>
      <c r="H24" s="137">
        <f>Inputs!L$80</f>
        <v>122.54295007007411</v>
      </c>
      <c r="I24" s="137">
        <f>Inputs!M$80</f>
        <v>124.96041976315415</v>
      </c>
      <c r="J24" s="137">
        <f>Inputs!N$80</f>
        <v>127.16457642850023</v>
      </c>
      <c r="K24" s="137">
        <f>Inputs!O$80</f>
        <v>129.40761185733479</v>
      </c>
      <c r="L24" s="137">
        <f>Inputs!P$80</f>
        <v>131.69021182588875</v>
      </c>
      <c r="M24" s="137">
        <f>Inputs!Q$80</f>
        <v>134.01307420668928</v>
      </c>
      <c r="N24" s="137">
        <f t="shared" ref="N24:S24" si="6">H24*$F24</f>
        <v>119.85952780576594</v>
      </c>
      <c r="O24" s="137">
        <f t="shared" si="6"/>
        <v>122.22406020629677</v>
      </c>
      <c r="P24" s="137">
        <f t="shared" si="6"/>
        <v>124.37995066729221</v>
      </c>
      <c r="Q24" s="137">
        <f t="shared" si="6"/>
        <v>126.57386853199171</v>
      </c>
      <c r="R24" s="137">
        <f t="shared" si="6"/>
        <v>128.80648455962844</v>
      </c>
      <c r="S24" s="137">
        <f t="shared" si="6"/>
        <v>131.07848134084938</v>
      </c>
    </row>
    <row r="25" spans="1:19" s="102" customFormat="1">
      <c r="A25" s="135"/>
      <c r="B25" s="132"/>
      <c r="C25" s="128"/>
      <c r="D25" s="132"/>
      <c r="E25" s="132"/>
      <c r="F25" s="128"/>
      <c r="G25" s="148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</row>
    <row r="26" spans="1:19" s="102" customFormat="1">
      <c r="A26" s="147"/>
      <c r="B26" s="139" t="s">
        <v>44</v>
      </c>
      <c r="C26" s="140">
        <f>SUM(C22:C25)</f>
        <v>0.48905109489051102</v>
      </c>
      <c r="D26" s="141"/>
      <c r="E26" s="263"/>
      <c r="F26" s="140">
        <f>SUM(F22:F25)</f>
        <v>0.97810218978102204</v>
      </c>
      <c r="G26" s="142"/>
      <c r="H26" s="167"/>
      <c r="I26" s="167"/>
      <c r="J26" s="167"/>
      <c r="K26" s="167"/>
      <c r="L26" s="167"/>
      <c r="M26" s="167"/>
      <c r="N26" s="231">
        <f t="shared" ref="N26:S26" si="7">SUM(N24:N25)</f>
        <v>119.85952780576594</v>
      </c>
      <c r="O26" s="231">
        <f t="shared" si="7"/>
        <v>122.22406020629677</v>
      </c>
      <c r="P26" s="231">
        <f t="shared" si="7"/>
        <v>124.37995066729221</v>
      </c>
      <c r="Q26" s="231">
        <f t="shared" si="7"/>
        <v>126.57386853199171</v>
      </c>
      <c r="R26" s="231">
        <f t="shared" si="7"/>
        <v>128.80648455962844</v>
      </c>
      <c r="S26" s="231">
        <f t="shared" si="7"/>
        <v>131.07848134084938</v>
      </c>
    </row>
    <row r="27" spans="1:19" s="102" customFormat="1">
      <c r="A27" s="135"/>
      <c r="B27" s="127" t="s">
        <v>104</v>
      </c>
      <c r="C27" s="128"/>
      <c r="D27" s="132"/>
      <c r="E27" s="132"/>
      <c r="F27" s="128"/>
      <c r="G27" s="148"/>
      <c r="H27" s="151"/>
      <c r="I27" s="151"/>
      <c r="J27" s="151"/>
      <c r="K27" s="151"/>
      <c r="L27" s="151"/>
      <c r="M27" s="151"/>
      <c r="N27" s="150"/>
      <c r="O27" s="150"/>
      <c r="P27" s="150"/>
      <c r="Q27" s="150"/>
      <c r="R27" s="150"/>
      <c r="S27" s="150"/>
    </row>
    <row r="28" spans="1:19" s="102" customFormat="1">
      <c r="A28" s="99"/>
      <c r="B28" s="132"/>
      <c r="C28" s="128"/>
      <c r="D28" s="132"/>
      <c r="E28" s="132"/>
      <c r="F28" s="128"/>
      <c r="G28" s="148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</row>
    <row r="29" spans="1:19" s="102" customFormat="1">
      <c r="A29" s="135">
        <v>3.1</v>
      </c>
      <c r="B29" s="132" t="s">
        <v>173</v>
      </c>
      <c r="C29" s="557">
        <v>7.2992700729927015E-2</v>
      </c>
      <c r="D29" s="189" t="str">
        <f>Inputs!$D$80</f>
        <v>Skilled Electrical Worker BH</v>
      </c>
      <c r="E29" s="132">
        <v>2</v>
      </c>
      <c r="F29" s="128">
        <f>C29*E29</f>
        <v>0.14598540145985403</v>
      </c>
      <c r="G29" s="148"/>
      <c r="H29" s="137">
        <f>Inputs!L$80</f>
        <v>122.54295007007411</v>
      </c>
      <c r="I29" s="137">
        <f>Inputs!M$80</f>
        <v>124.96041976315415</v>
      </c>
      <c r="J29" s="137">
        <f>Inputs!N$80</f>
        <v>127.16457642850023</v>
      </c>
      <c r="K29" s="137">
        <f>Inputs!O$80</f>
        <v>129.40761185733479</v>
      </c>
      <c r="L29" s="137">
        <f>Inputs!P$80</f>
        <v>131.69021182588875</v>
      </c>
      <c r="M29" s="137">
        <f>Inputs!Q$80</f>
        <v>134.01307420668928</v>
      </c>
      <c r="N29" s="137">
        <f t="shared" ref="N29:S29" si="8">H29*$F29</f>
        <v>17.889481762054618</v>
      </c>
      <c r="O29" s="137">
        <f t="shared" si="8"/>
        <v>18.242397045715936</v>
      </c>
      <c r="P29" s="137">
        <f t="shared" si="8"/>
        <v>18.564171741386897</v>
      </c>
      <c r="Q29" s="137">
        <f t="shared" si="8"/>
        <v>18.891622168953987</v>
      </c>
      <c r="R29" s="137">
        <f t="shared" si="8"/>
        <v>19.224848441735585</v>
      </c>
      <c r="S29" s="137">
        <f t="shared" si="8"/>
        <v>19.563952438932745</v>
      </c>
    </row>
    <row r="30" spans="1:19" s="102" customFormat="1">
      <c r="A30" s="99"/>
      <c r="B30" s="132" t="s">
        <v>174</v>
      </c>
      <c r="C30" s="128"/>
      <c r="D30" s="132"/>
      <c r="E30" s="132"/>
      <c r="F30" s="128"/>
      <c r="G30" s="148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</row>
    <row r="31" spans="1:19" s="102" customFormat="1">
      <c r="A31" s="135">
        <v>3.2</v>
      </c>
      <c r="B31" s="132" t="s">
        <v>175</v>
      </c>
      <c r="C31" s="557">
        <v>0.29927007299270075</v>
      </c>
      <c r="D31" s="189" t="str">
        <f>Inputs!$D$80</f>
        <v>Skilled Electrical Worker BH</v>
      </c>
      <c r="E31" s="132">
        <v>2</v>
      </c>
      <c r="F31" s="128">
        <f>C31*E31</f>
        <v>0.59854014598540151</v>
      </c>
      <c r="G31" s="148"/>
      <c r="H31" s="137">
        <f>Inputs!L$80</f>
        <v>122.54295007007411</v>
      </c>
      <c r="I31" s="137">
        <f>Inputs!M$80</f>
        <v>124.96041976315415</v>
      </c>
      <c r="J31" s="137">
        <f>Inputs!N$80</f>
        <v>127.16457642850023</v>
      </c>
      <c r="K31" s="137">
        <f>Inputs!O$80</f>
        <v>129.40761185733479</v>
      </c>
      <c r="L31" s="137">
        <f>Inputs!P$80</f>
        <v>131.69021182588875</v>
      </c>
      <c r="M31" s="137">
        <f>Inputs!Q$80</f>
        <v>134.01307420668928</v>
      </c>
      <c r="N31" s="150">
        <f t="shared" ref="N31:S34" si="9">H31*$F31</f>
        <v>73.346875224423925</v>
      </c>
      <c r="O31" s="137">
        <f t="shared" si="9"/>
        <v>74.793827887435341</v>
      </c>
      <c r="P31" s="137">
        <f t="shared" si="9"/>
        <v>76.113104139686271</v>
      </c>
      <c r="Q31" s="137">
        <f t="shared" si="9"/>
        <v>77.455650892711333</v>
      </c>
      <c r="R31" s="137">
        <f t="shared" si="9"/>
        <v>78.821878611115906</v>
      </c>
      <c r="S31" s="137">
        <f t="shared" si="9"/>
        <v>80.212204999624248</v>
      </c>
    </row>
    <row r="32" spans="1:19" s="102" customFormat="1">
      <c r="A32" s="232">
        <v>3.3</v>
      </c>
      <c r="B32" s="132" t="s">
        <v>142</v>
      </c>
      <c r="C32" s="557">
        <v>0.10948905109489052</v>
      </c>
      <c r="D32" s="189" t="str">
        <f>Inputs!$D$80</f>
        <v>Skilled Electrical Worker BH</v>
      </c>
      <c r="E32" s="132">
        <v>2</v>
      </c>
      <c r="F32" s="128">
        <f>C32*E32</f>
        <v>0.21897810218978103</v>
      </c>
      <c r="G32" s="148"/>
      <c r="H32" s="137">
        <f>Inputs!L$80</f>
        <v>122.54295007007411</v>
      </c>
      <c r="I32" s="137">
        <f>Inputs!M$80</f>
        <v>124.96041976315415</v>
      </c>
      <c r="J32" s="137">
        <f>Inputs!N$80</f>
        <v>127.16457642850023</v>
      </c>
      <c r="K32" s="137">
        <f>Inputs!O$80</f>
        <v>129.40761185733479</v>
      </c>
      <c r="L32" s="137">
        <f>Inputs!P$80</f>
        <v>131.69021182588875</v>
      </c>
      <c r="M32" s="137">
        <f>Inputs!Q$80</f>
        <v>134.01307420668928</v>
      </c>
      <c r="N32" s="137">
        <f t="shared" si="9"/>
        <v>26.834222643081922</v>
      </c>
      <c r="O32" s="137">
        <f t="shared" si="9"/>
        <v>27.363595568573903</v>
      </c>
      <c r="P32" s="137">
        <f t="shared" si="9"/>
        <v>27.846257612080343</v>
      </c>
      <c r="Q32" s="137">
        <f t="shared" si="9"/>
        <v>28.337433253430977</v>
      </c>
      <c r="R32" s="137">
        <f t="shared" si="9"/>
        <v>28.837272662603379</v>
      </c>
      <c r="S32" s="137">
        <f t="shared" si="9"/>
        <v>29.345928658399114</v>
      </c>
    </row>
    <row r="33" spans="1:19" s="102" customFormat="1">
      <c r="A33" s="135">
        <v>3.4</v>
      </c>
      <c r="B33" s="132" t="s">
        <v>176</v>
      </c>
      <c r="C33" s="557">
        <v>5.8394160583941611E-2</v>
      </c>
      <c r="D33" s="189" t="str">
        <f>Inputs!$D$80</f>
        <v>Skilled Electrical Worker BH</v>
      </c>
      <c r="E33" s="132">
        <v>1</v>
      </c>
      <c r="F33" s="128">
        <f>C33*E33</f>
        <v>5.8394160583941611E-2</v>
      </c>
      <c r="G33" s="148"/>
      <c r="H33" s="137">
        <f>Inputs!L$80</f>
        <v>122.54295007007411</v>
      </c>
      <c r="I33" s="137">
        <f>Inputs!M$80</f>
        <v>124.96041976315415</v>
      </c>
      <c r="J33" s="137">
        <f>Inputs!N$80</f>
        <v>127.16457642850023</v>
      </c>
      <c r="K33" s="137">
        <f>Inputs!O$80</f>
        <v>129.40761185733479</v>
      </c>
      <c r="L33" s="137">
        <f>Inputs!P$80</f>
        <v>131.69021182588875</v>
      </c>
      <c r="M33" s="137">
        <f>Inputs!Q$80</f>
        <v>134.01307420668928</v>
      </c>
      <c r="N33" s="137">
        <f t="shared" si="9"/>
        <v>7.155792704821847</v>
      </c>
      <c r="O33" s="137">
        <f t="shared" si="9"/>
        <v>7.2969588182863747</v>
      </c>
      <c r="P33" s="137">
        <f t="shared" si="9"/>
        <v>7.4256686965547587</v>
      </c>
      <c r="Q33" s="137">
        <f t="shared" si="9"/>
        <v>7.5566488675815942</v>
      </c>
      <c r="R33" s="137">
        <f t="shared" si="9"/>
        <v>7.6899393766942348</v>
      </c>
      <c r="S33" s="137">
        <f t="shared" si="9"/>
        <v>7.8255809755730974</v>
      </c>
    </row>
    <row r="34" spans="1:19" s="102" customFormat="1">
      <c r="A34" s="135">
        <v>3.5</v>
      </c>
      <c r="B34" s="132" t="s">
        <v>177</v>
      </c>
      <c r="C34" s="557">
        <v>0.1</v>
      </c>
      <c r="D34" s="189" t="str">
        <f>Inputs!$D$80</f>
        <v>Skilled Electrical Worker BH</v>
      </c>
      <c r="E34" s="132">
        <v>1</v>
      </c>
      <c r="F34" s="128">
        <f>C34*E34</f>
        <v>0.1</v>
      </c>
      <c r="G34" s="148"/>
      <c r="H34" s="137">
        <f>Inputs!L$80</f>
        <v>122.54295007007411</v>
      </c>
      <c r="I34" s="137">
        <f>Inputs!M$80</f>
        <v>124.96041976315415</v>
      </c>
      <c r="J34" s="137">
        <f>Inputs!N$80</f>
        <v>127.16457642850023</v>
      </c>
      <c r="K34" s="137">
        <f>Inputs!O$80</f>
        <v>129.40761185733479</v>
      </c>
      <c r="L34" s="137">
        <f>Inputs!P$80</f>
        <v>131.69021182588875</v>
      </c>
      <c r="M34" s="137">
        <f>Inputs!Q$80</f>
        <v>134.01307420668928</v>
      </c>
      <c r="N34" s="137">
        <f t="shared" si="9"/>
        <v>12.254295007007412</v>
      </c>
      <c r="O34" s="137">
        <f t="shared" si="9"/>
        <v>12.496041976315416</v>
      </c>
      <c r="P34" s="137">
        <f t="shared" si="9"/>
        <v>12.716457642850024</v>
      </c>
      <c r="Q34" s="137">
        <f t="shared" si="9"/>
        <v>12.940761185733479</v>
      </c>
      <c r="R34" s="137">
        <f t="shared" si="9"/>
        <v>13.169021182588876</v>
      </c>
      <c r="S34" s="137">
        <f t="shared" si="9"/>
        <v>13.401307420668928</v>
      </c>
    </row>
    <row r="35" spans="1:19" s="102" customFormat="1">
      <c r="A35" s="147"/>
      <c r="B35" s="139" t="s">
        <v>44</v>
      </c>
      <c r="C35" s="140">
        <f>SUM(C29:C34)</f>
        <v>0.64014598540145995</v>
      </c>
      <c r="D35" s="141" t="s">
        <v>105</v>
      </c>
      <c r="E35" s="141"/>
      <c r="F35" s="140">
        <f>SUM(F29:F34)</f>
        <v>1.1218978102189783</v>
      </c>
      <c r="G35" s="142"/>
      <c r="H35" s="144"/>
      <c r="I35" s="144"/>
      <c r="J35" s="144"/>
      <c r="K35" s="144"/>
      <c r="L35" s="144"/>
      <c r="M35" s="144"/>
      <c r="N35" s="144">
        <f t="shared" ref="N35:S35" si="10">SUM(N29:N34)</f>
        <v>137.4806673413897</v>
      </c>
      <c r="O35" s="144">
        <f t="shared" si="10"/>
        <v>140.19282129632697</v>
      </c>
      <c r="P35" s="144">
        <f t="shared" si="10"/>
        <v>142.6656598325583</v>
      </c>
      <c r="Q35" s="144">
        <f t="shared" si="10"/>
        <v>145.18211636841136</v>
      </c>
      <c r="R35" s="144">
        <f t="shared" si="10"/>
        <v>147.74296027473798</v>
      </c>
      <c r="S35" s="144">
        <f t="shared" si="10"/>
        <v>150.34897449319814</v>
      </c>
    </row>
    <row r="36" spans="1:19" s="102" customFormat="1">
      <c r="A36" s="99"/>
      <c r="B36" s="127" t="s">
        <v>106</v>
      </c>
      <c r="C36" s="128"/>
      <c r="D36" s="132"/>
      <c r="E36" s="132"/>
      <c r="F36" s="128"/>
      <c r="G36" s="148"/>
      <c r="H36" s="151"/>
      <c r="I36" s="151"/>
      <c r="J36" s="151"/>
      <c r="K36" s="151"/>
      <c r="L36" s="151"/>
      <c r="M36" s="151"/>
      <c r="N36" s="99"/>
      <c r="O36" s="99"/>
      <c r="P36" s="99"/>
      <c r="Q36" s="99"/>
      <c r="R36" s="99"/>
      <c r="S36" s="99"/>
    </row>
    <row r="37" spans="1:19" s="102" customFormat="1">
      <c r="A37" s="99"/>
      <c r="B37" s="132"/>
      <c r="C37" s="128"/>
      <c r="D37" s="132"/>
      <c r="E37" s="132"/>
      <c r="F37" s="128"/>
      <c r="G37" s="148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</row>
    <row r="38" spans="1:19" s="102" customFormat="1">
      <c r="A38" s="135">
        <v>4.0999999999999996</v>
      </c>
      <c r="B38" s="132" t="s">
        <v>196</v>
      </c>
      <c r="C38" s="557">
        <v>0</v>
      </c>
      <c r="D38" s="189" t="str">
        <f>Inputs!$D$80</f>
        <v>Skilled Electrical Worker BH</v>
      </c>
      <c r="E38" s="132">
        <v>1</v>
      </c>
      <c r="F38" s="128">
        <f>C38*E38</f>
        <v>0</v>
      </c>
      <c r="G38" s="233"/>
      <c r="H38" s="137">
        <f>Inputs!L$80</f>
        <v>122.54295007007411</v>
      </c>
      <c r="I38" s="137">
        <f>Inputs!M$80</f>
        <v>124.96041976315415</v>
      </c>
      <c r="J38" s="137">
        <f>Inputs!N$80</f>
        <v>127.16457642850023</v>
      </c>
      <c r="K38" s="137">
        <f>Inputs!O$80</f>
        <v>129.40761185733479</v>
      </c>
      <c r="L38" s="137">
        <f>Inputs!P$80</f>
        <v>131.69021182588875</v>
      </c>
      <c r="M38" s="137">
        <f>Inputs!Q$80</f>
        <v>134.01307420668928</v>
      </c>
      <c r="N38" s="137">
        <f t="shared" ref="N38:S39" si="11">H38*$F38</f>
        <v>0</v>
      </c>
      <c r="O38" s="137">
        <f t="shared" si="11"/>
        <v>0</v>
      </c>
      <c r="P38" s="137">
        <f t="shared" si="11"/>
        <v>0</v>
      </c>
      <c r="Q38" s="137">
        <f t="shared" si="11"/>
        <v>0</v>
      </c>
      <c r="R38" s="137">
        <f t="shared" si="11"/>
        <v>0</v>
      </c>
      <c r="S38" s="137">
        <f t="shared" si="11"/>
        <v>0</v>
      </c>
    </row>
    <row r="39" spans="1:19">
      <c r="A39" s="184">
        <v>4.2</v>
      </c>
      <c r="B39" s="183" t="s">
        <v>178</v>
      </c>
      <c r="C39" s="557">
        <v>3.0226700251889161E-2</v>
      </c>
      <c r="D39" s="132" t="str">
        <f>Inputs!$D$82</f>
        <v>Support staff</v>
      </c>
      <c r="E39" s="132">
        <v>1</v>
      </c>
      <c r="F39" s="128">
        <f>C39*E39</f>
        <v>3.0226700251889161E-2</v>
      </c>
      <c r="G39" s="169"/>
      <c r="H39" s="137">
        <f>Inputs!L$82</f>
        <v>68.441017362959727</v>
      </c>
      <c r="I39" s="137">
        <f>Inputs!M$82</f>
        <v>69.791189569063036</v>
      </c>
      <c r="J39" s="137">
        <f>Inputs!N$82</f>
        <v>71.02222509185215</v>
      </c>
      <c r="K39" s="137">
        <f>Inputs!O$82</f>
        <v>72.274974651437702</v>
      </c>
      <c r="L39" s="137">
        <f>Inputs!P$82</f>
        <v>73.549821258208297</v>
      </c>
      <c r="M39" s="137">
        <f>Inputs!Q$82</f>
        <v>74.847154678410959</v>
      </c>
      <c r="N39" s="150">
        <f t="shared" si="11"/>
        <v>2.0687461167645251</v>
      </c>
      <c r="O39" s="137">
        <f t="shared" si="11"/>
        <v>2.109557367326842</v>
      </c>
      <c r="P39" s="137">
        <f t="shared" si="11"/>
        <v>2.1467675090736162</v>
      </c>
      <c r="Q39" s="137">
        <f t="shared" si="11"/>
        <v>2.1846339945018949</v>
      </c>
      <c r="R39" s="137">
        <f t="shared" si="11"/>
        <v>2.2231684007518875</v>
      </c>
      <c r="S39" s="137">
        <f t="shared" si="11"/>
        <v>2.2623825091711116</v>
      </c>
    </row>
    <row r="40" spans="1:19">
      <c r="A40" s="184"/>
      <c r="B40" s="183" t="s">
        <v>197</v>
      </c>
      <c r="C40" s="557"/>
      <c r="D40" s="132"/>
      <c r="E40" s="132"/>
      <c r="F40" s="128"/>
      <c r="G40" s="133"/>
      <c r="H40" s="151"/>
      <c r="I40" s="151"/>
      <c r="J40" s="151"/>
      <c r="K40" s="151"/>
      <c r="L40" s="151"/>
      <c r="M40" s="151"/>
      <c r="N40" s="99"/>
      <c r="O40" s="99"/>
      <c r="P40" s="99"/>
      <c r="Q40" s="99"/>
      <c r="R40" s="99"/>
      <c r="S40" s="99"/>
    </row>
    <row r="41" spans="1:19">
      <c r="A41" s="184">
        <v>4.3</v>
      </c>
      <c r="B41" s="183" t="s">
        <v>179</v>
      </c>
      <c r="C41" s="557">
        <v>6.0453400503778322E-2</v>
      </c>
      <c r="D41" s="132" t="str">
        <f>Inputs!$D$82</f>
        <v>Support staff</v>
      </c>
      <c r="E41" s="132">
        <v>1</v>
      </c>
      <c r="F41" s="128">
        <f>C41*E41</f>
        <v>6.0453400503778322E-2</v>
      </c>
      <c r="G41" s="169"/>
      <c r="H41" s="137">
        <f>Inputs!L$82</f>
        <v>68.441017362959727</v>
      </c>
      <c r="I41" s="137">
        <f>Inputs!M$82</f>
        <v>69.791189569063036</v>
      </c>
      <c r="J41" s="137">
        <f>Inputs!N$82</f>
        <v>71.02222509185215</v>
      </c>
      <c r="K41" s="137">
        <f>Inputs!O$82</f>
        <v>72.274974651437702</v>
      </c>
      <c r="L41" s="137">
        <f>Inputs!P$82</f>
        <v>73.549821258208297</v>
      </c>
      <c r="M41" s="137">
        <f>Inputs!Q$82</f>
        <v>74.847154678410959</v>
      </c>
      <c r="N41" s="150">
        <f t="shared" ref="N41:S41" si="12">H41*$F41</f>
        <v>4.1374922335290503</v>
      </c>
      <c r="O41" s="137">
        <f t="shared" si="12"/>
        <v>4.2191147346536839</v>
      </c>
      <c r="P41" s="137">
        <f t="shared" si="12"/>
        <v>4.2935350181472325</v>
      </c>
      <c r="Q41" s="137">
        <f t="shared" si="12"/>
        <v>4.3692679890037898</v>
      </c>
      <c r="R41" s="137">
        <f t="shared" si="12"/>
        <v>4.446336801503775</v>
      </c>
      <c r="S41" s="137">
        <f t="shared" si="12"/>
        <v>4.5247650183422232</v>
      </c>
    </row>
    <row r="42" spans="1:19">
      <c r="A42" s="184"/>
      <c r="B42" s="183" t="s">
        <v>180</v>
      </c>
      <c r="C42" s="128"/>
      <c r="D42" s="132"/>
      <c r="E42" s="132"/>
      <c r="F42" s="128"/>
      <c r="G42" s="133"/>
      <c r="H42" s="151"/>
      <c r="I42" s="151"/>
      <c r="J42" s="151"/>
      <c r="K42" s="151"/>
      <c r="L42" s="151"/>
      <c r="M42" s="151"/>
      <c r="N42" s="99"/>
      <c r="O42" s="99"/>
      <c r="P42" s="99"/>
      <c r="Q42" s="99"/>
      <c r="R42" s="99"/>
      <c r="S42" s="99"/>
    </row>
    <row r="43" spans="1:19">
      <c r="A43" s="184">
        <v>4.4000000000000004</v>
      </c>
      <c r="B43" s="183" t="s">
        <v>181</v>
      </c>
      <c r="C43" s="557">
        <v>3.173803526448362E-2</v>
      </c>
      <c r="D43" s="132" t="str">
        <f>Inputs!$D$82</f>
        <v>Support staff</v>
      </c>
      <c r="E43" s="132">
        <v>1</v>
      </c>
      <c r="F43" s="128">
        <f>C43*E43</f>
        <v>3.173803526448362E-2</v>
      </c>
      <c r="G43" s="169"/>
      <c r="H43" s="137">
        <f>Inputs!L$82</f>
        <v>68.441017362959727</v>
      </c>
      <c r="I43" s="137">
        <f>Inputs!M$82</f>
        <v>69.791189569063036</v>
      </c>
      <c r="J43" s="137">
        <f>Inputs!N$82</f>
        <v>71.02222509185215</v>
      </c>
      <c r="K43" s="137">
        <f>Inputs!O$82</f>
        <v>72.274974651437702</v>
      </c>
      <c r="L43" s="137">
        <f>Inputs!P$82</f>
        <v>73.549821258208297</v>
      </c>
      <c r="M43" s="137">
        <f>Inputs!Q$82</f>
        <v>74.847154678410959</v>
      </c>
      <c r="N43" s="150">
        <f t="shared" ref="N43:S45" si="13">H43*$F43</f>
        <v>2.1721834226027514</v>
      </c>
      <c r="O43" s="137">
        <f t="shared" si="13"/>
        <v>2.2150352356931839</v>
      </c>
      <c r="P43" s="137">
        <f t="shared" si="13"/>
        <v>2.2541058845272968</v>
      </c>
      <c r="Q43" s="137">
        <f t="shared" si="13"/>
        <v>2.2938656942269895</v>
      </c>
      <c r="R43" s="137">
        <f t="shared" si="13"/>
        <v>2.3343268207894821</v>
      </c>
      <c r="S43" s="137">
        <f t="shared" si="13"/>
        <v>2.3755016346296673</v>
      </c>
    </row>
    <row r="44" spans="1:19">
      <c r="A44" s="184">
        <v>4.5</v>
      </c>
      <c r="B44" s="183" t="s">
        <v>182</v>
      </c>
      <c r="C44" s="557">
        <v>3.173803526448362E-2</v>
      </c>
      <c r="D44" s="132" t="str">
        <f>Inputs!$D$82</f>
        <v>Support staff</v>
      </c>
      <c r="E44" s="132">
        <v>1</v>
      </c>
      <c r="F44" s="128">
        <f>C44*E44</f>
        <v>3.173803526448362E-2</v>
      </c>
      <c r="G44" s="169"/>
      <c r="H44" s="137">
        <f>Inputs!L$82</f>
        <v>68.441017362959727</v>
      </c>
      <c r="I44" s="137">
        <f>Inputs!M$82</f>
        <v>69.791189569063036</v>
      </c>
      <c r="J44" s="137">
        <f>Inputs!N$82</f>
        <v>71.02222509185215</v>
      </c>
      <c r="K44" s="137">
        <f>Inputs!O$82</f>
        <v>72.274974651437702</v>
      </c>
      <c r="L44" s="137">
        <f>Inputs!P$82</f>
        <v>73.549821258208297</v>
      </c>
      <c r="M44" s="137">
        <f>Inputs!Q$82</f>
        <v>74.847154678410959</v>
      </c>
      <c r="N44" s="150">
        <f t="shared" si="13"/>
        <v>2.1721834226027514</v>
      </c>
      <c r="O44" s="137">
        <f t="shared" si="13"/>
        <v>2.2150352356931839</v>
      </c>
      <c r="P44" s="137">
        <f t="shared" si="13"/>
        <v>2.2541058845272968</v>
      </c>
      <c r="Q44" s="137">
        <f t="shared" si="13"/>
        <v>2.2938656942269895</v>
      </c>
      <c r="R44" s="137">
        <f t="shared" si="13"/>
        <v>2.3343268207894821</v>
      </c>
      <c r="S44" s="137">
        <f t="shared" si="13"/>
        <v>2.3755016346296673</v>
      </c>
    </row>
    <row r="45" spans="1:19">
      <c r="A45" s="184">
        <v>4.5999999999999996</v>
      </c>
      <c r="B45" s="183" t="s">
        <v>146</v>
      </c>
      <c r="C45" s="557">
        <v>2.2670025188916868E-2</v>
      </c>
      <c r="D45" s="132" t="str">
        <f>Inputs!$D$82</f>
        <v>Support staff</v>
      </c>
      <c r="E45" s="132">
        <v>1</v>
      </c>
      <c r="F45" s="128">
        <f>C45*E45</f>
        <v>2.2670025188916868E-2</v>
      </c>
      <c r="G45" s="169"/>
      <c r="H45" s="137">
        <f>Inputs!L$82</f>
        <v>68.441017362959727</v>
      </c>
      <c r="I45" s="137">
        <f>Inputs!M$82</f>
        <v>69.791189569063036</v>
      </c>
      <c r="J45" s="137">
        <f>Inputs!N$82</f>
        <v>71.02222509185215</v>
      </c>
      <c r="K45" s="137">
        <f>Inputs!O$82</f>
        <v>72.274974651437702</v>
      </c>
      <c r="L45" s="137">
        <f>Inputs!P$82</f>
        <v>73.549821258208297</v>
      </c>
      <c r="M45" s="137">
        <f>Inputs!Q$82</f>
        <v>74.847154678410959</v>
      </c>
      <c r="N45" s="150">
        <f t="shared" si="13"/>
        <v>1.5515595875733936</v>
      </c>
      <c r="O45" s="137">
        <f t="shared" si="13"/>
        <v>1.5821680254951311</v>
      </c>
      <c r="P45" s="137">
        <f t="shared" si="13"/>
        <v>1.6100756318052118</v>
      </c>
      <c r="Q45" s="137">
        <f t="shared" si="13"/>
        <v>1.6384754958764209</v>
      </c>
      <c r="R45" s="137">
        <f t="shared" si="13"/>
        <v>1.6673763005639155</v>
      </c>
      <c r="S45" s="137">
        <f t="shared" si="13"/>
        <v>1.6967868818783334</v>
      </c>
    </row>
    <row r="46" spans="1:19">
      <c r="A46" s="190"/>
      <c r="B46" s="185" t="s">
        <v>44</v>
      </c>
      <c r="C46" s="563">
        <f>SUM(C36:C45)</f>
        <v>0.17682619647355161</v>
      </c>
      <c r="D46" s="240"/>
      <c r="E46" s="240"/>
      <c r="F46" s="140">
        <f>SUM(F36:F45)</f>
        <v>0.17682619647355161</v>
      </c>
      <c r="G46" s="142"/>
      <c r="H46" s="167"/>
      <c r="I46" s="167"/>
      <c r="J46" s="167"/>
      <c r="K46" s="167"/>
      <c r="L46" s="167"/>
      <c r="M46" s="167"/>
      <c r="N46" s="252">
        <f t="shared" ref="N46:S46" si="14">SUM(N38:N45)</f>
        <v>12.102164783072473</v>
      </c>
      <c r="O46" s="252">
        <f t="shared" si="14"/>
        <v>12.340910598862026</v>
      </c>
      <c r="P46" s="252">
        <f t="shared" si="14"/>
        <v>12.558589928080654</v>
      </c>
      <c r="Q46" s="252">
        <f t="shared" si="14"/>
        <v>12.780108867836084</v>
      </c>
      <c r="R46" s="252">
        <f t="shared" si="14"/>
        <v>13.005535144398541</v>
      </c>
      <c r="S46" s="252">
        <f t="shared" si="14"/>
        <v>13.234937678651004</v>
      </c>
    </row>
    <row r="47" spans="1:19">
      <c r="A47" s="118"/>
      <c r="B47" s="234" t="s">
        <v>183</v>
      </c>
      <c r="C47" s="197"/>
      <c r="D47" s="196"/>
      <c r="E47" s="196"/>
      <c r="F47" s="156"/>
      <c r="G47" s="169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</row>
    <row r="48" spans="1:19">
      <c r="A48" s="184">
        <v>5.0999999999999996</v>
      </c>
      <c r="B48" s="235" t="s">
        <v>184</v>
      </c>
      <c r="C48" s="179"/>
      <c r="D48" s="183"/>
      <c r="E48" s="183"/>
      <c r="F48" s="128"/>
      <c r="G48" s="169"/>
      <c r="H48" s="137"/>
      <c r="I48" s="137"/>
      <c r="J48" s="137"/>
      <c r="K48" s="137"/>
      <c r="L48" s="137"/>
      <c r="M48" s="137"/>
      <c r="N48" s="137">
        <f>Inputs!L90</f>
        <v>71.390803238917371</v>
      </c>
      <c r="O48" s="137">
        <f>Inputs!M90</f>
        <v>71.390803238917371</v>
      </c>
      <c r="P48" s="137">
        <f>Inputs!N90</f>
        <v>71.390803238917371</v>
      </c>
      <c r="Q48" s="137">
        <f>Inputs!O90</f>
        <v>71.390803238917371</v>
      </c>
      <c r="R48" s="137">
        <f>Inputs!P90</f>
        <v>71.390803238917371</v>
      </c>
      <c r="S48" s="137">
        <f>Inputs!Q90</f>
        <v>71.390803238917371</v>
      </c>
    </row>
    <row r="49" spans="1:20">
      <c r="A49" s="190"/>
      <c r="B49" s="185" t="s">
        <v>44</v>
      </c>
      <c r="C49" s="197"/>
      <c r="D49" s="196"/>
      <c r="E49" s="196"/>
      <c r="F49" s="156"/>
      <c r="G49" s="169"/>
      <c r="H49" s="144"/>
      <c r="I49" s="144"/>
      <c r="J49" s="144"/>
      <c r="K49" s="144"/>
      <c r="L49" s="144"/>
      <c r="M49" s="144"/>
      <c r="N49" s="144">
        <f t="shared" ref="N49:S49" si="15">SUM(N48)</f>
        <v>71.390803238917371</v>
      </c>
      <c r="O49" s="144">
        <f t="shared" si="15"/>
        <v>71.390803238917371</v>
      </c>
      <c r="P49" s="144">
        <f t="shared" si="15"/>
        <v>71.390803238917371</v>
      </c>
      <c r="Q49" s="144">
        <f t="shared" si="15"/>
        <v>71.390803238917371</v>
      </c>
      <c r="R49" s="144">
        <f t="shared" si="15"/>
        <v>71.390803238917371</v>
      </c>
      <c r="S49" s="144">
        <f t="shared" si="15"/>
        <v>71.390803238917371</v>
      </c>
    </row>
    <row r="50" spans="1:20">
      <c r="A50" s="241"/>
      <c r="B50" s="195"/>
      <c r="C50" s="192"/>
      <c r="D50" s="196"/>
      <c r="E50" s="196"/>
      <c r="F50" s="156"/>
      <c r="G50" s="133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</row>
    <row r="51" spans="1:20">
      <c r="A51" s="241"/>
      <c r="B51" s="195"/>
      <c r="C51" s="171">
        <f>C21+C26+C35+C46</f>
        <v>1.7291970802919707</v>
      </c>
      <c r="D51" s="90"/>
      <c r="E51" s="236"/>
      <c r="F51" s="171">
        <f>F21+F26+F35+F46</f>
        <v>2.7000000000000006</v>
      </c>
      <c r="G51" s="199"/>
      <c r="H51" s="143"/>
      <c r="I51" s="143"/>
      <c r="J51" s="143"/>
      <c r="K51" s="143"/>
      <c r="L51" s="143"/>
      <c r="M51" s="143"/>
      <c r="N51" s="144">
        <f t="shared" ref="N51:S51" si="16">N21+N26+N35+N46+N49</f>
        <v>369.79560880384884</v>
      </c>
      <c r="O51" s="144">
        <f t="shared" si="16"/>
        <v>375.68239848297895</v>
      </c>
      <c r="P51" s="144">
        <f t="shared" si="16"/>
        <v>381.04974879387919</v>
      </c>
      <c r="Q51" s="144">
        <f t="shared" si="16"/>
        <v>386.51177293018304</v>
      </c>
      <c r="R51" s="144">
        <f t="shared" si="16"/>
        <v>392.07014082820882</v>
      </c>
      <c r="S51" s="144">
        <f t="shared" si="16"/>
        <v>397.72655188001153</v>
      </c>
    </row>
    <row r="52" spans="1:20">
      <c r="H52" s="105"/>
      <c r="I52" s="105"/>
      <c r="J52" s="105"/>
      <c r="K52" s="105"/>
      <c r="L52" s="105"/>
      <c r="M52" s="105"/>
      <c r="N52" s="105"/>
      <c r="O52" s="104"/>
      <c r="P52" s="104"/>
      <c r="Q52" s="104"/>
      <c r="R52" s="104"/>
      <c r="S52" s="104"/>
    </row>
    <row r="53" spans="1:20" s="102" customFormat="1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</row>
    <row r="54" spans="1:20" s="102" customFormat="1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</row>
    <row r="55" spans="1:20" s="102" customForma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</row>
    <row r="56" spans="1:20" s="102" customFormat="1">
      <c r="B56" s="154"/>
      <c r="F56" s="159"/>
      <c r="G56" s="105"/>
      <c r="H56" s="105"/>
      <c r="I56" s="159"/>
      <c r="J56" s="159"/>
      <c r="K56" s="159"/>
      <c r="L56" s="159"/>
      <c r="M56" s="159"/>
      <c r="N56" s="275"/>
      <c r="O56" s="275"/>
      <c r="P56" s="275"/>
      <c r="Q56" s="275"/>
      <c r="R56" s="275"/>
      <c r="S56" s="275"/>
    </row>
    <row r="57" spans="1:20">
      <c r="B57" s="385" t="s">
        <v>265</v>
      </c>
      <c r="I57" s="106"/>
      <c r="J57" s="106"/>
      <c r="K57" s="106"/>
      <c r="L57" s="106"/>
      <c r="M57" s="106"/>
      <c r="N57" s="106">
        <f>N51-N58</f>
        <v>298.40480556493145</v>
      </c>
      <c r="O57" s="106">
        <f t="shared" ref="O57:S57" si="17">O51-O58</f>
        <v>304.29159524406157</v>
      </c>
      <c r="P57" s="106">
        <f t="shared" si="17"/>
        <v>309.6589455549618</v>
      </c>
      <c r="Q57" s="106">
        <f t="shared" si="17"/>
        <v>315.12096969126566</v>
      </c>
      <c r="R57" s="106">
        <f t="shared" si="17"/>
        <v>320.67933758929144</v>
      </c>
      <c r="S57" s="106">
        <f t="shared" si="17"/>
        <v>326.33574864109414</v>
      </c>
    </row>
    <row r="58" spans="1:20">
      <c r="B58" s="385" t="s">
        <v>43</v>
      </c>
      <c r="I58" s="106"/>
      <c r="J58" s="106"/>
      <c r="K58" s="106"/>
      <c r="L58" s="106"/>
      <c r="M58" s="106"/>
      <c r="N58" s="106">
        <f>N49</f>
        <v>71.390803238917371</v>
      </c>
      <c r="O58" s="106">
        <f t="shared" ref="O58:S58" si="18">O49</f>
        <v>71.390803238917371</v>
      </c>
      <c r="P58" s="106">
        <f t="shared" si="18"/>
        <v>71.390803238917371</v>
      </c>
      <c r="Q58" s="106">
        <f t="shared" si="18"/>
        <v>71.390803238917371</v>
      </c>
      <c r="R58" s="106">
        <f t="shared" si="18"/>
        <v>71.390803238917371</v>
      </c>
      <c r="S58" s="106">
        <f t="shared" si="18"/>
        <v>71.390803238917371</v>
      </c>
    </row>
    <row r="59" spans="1:20">
      <c r="B59" s="385" t="s">
        <v>268</v>
      </c>
      <c r="I59" s="106"/>
      <c r="J59" s="106"/>
      <c r="K59" s="106"/>
      <c r="L59" s="106"/>
      <c r="M59" s="106"/>
      <c r="O59" s="160"/>
      <c r="P59" s="160"/>
      <c r="Q59" s="160"/>
      <c r="R59" s="160"/>
      <c r="S59" s="160"/>
    </row>
    <row r="60" spans="1:20">
      <c r="B60" s="385" t="s">
        <v>274</v>
      </c>
      <c r="I60" s="106"/>
      <c r="J60" s="106"/>
      <c r="K60" s="106"/>
      <c r="L60" s="106"/>
      <c r="M60" s="106"/>
      <c r="N60" s="106">
        <f>SUM(N61,N57:N59)*(Inputs!$M$27)</f>
        <v>45.724487437378301</v>
      </c>
      <c r="O60" s="106">
        <f>SUM(O61,O57:O59)*(Inputs!$M$27)</f>
        <v>46.452377207623378</v>
      </c>
      <c r="P60" s="106">
        <f>SUM(P61,P57:P59)*(Inputs!$M$27)</f>
        <v>47.116039338865576</v>
      </c>
      <c r="Q60" s="106">
        <f>SUM(Q61,Q57:Q59)*(Inputs!$M$27)</f>
        <v>47.791407699271275</v>
      </c>
      <c r="R60" s="106">
        <f>SUM(R61,R57:R59)*(Inputs!$M$27)</f>
        <v>48.478688773126365</v>
      </c>
      <c r="S60" s="106">
        <f>SUM(S61,S57:S59)*(Inputs!$M$27)</f>
        <v>49.178092686859664</v>
      </c>
    </row>
    <row r="61" spans="1:20">
      <c r="B61" s="385" t="s">
        <v>273</v>
      </c>
      <c r="I61" s="106"/>
      <c r="J61" s="106"/>
      <c r="K61" s="106"/>
      <c r="L61" s="106"/>
      <c r="M61" s="106"/>
      <c r="N61" s="106">
        <f>SUM(N57:N59)*(Inputs!$M$26)</f>
        <v>38.45874331560028</v>
      </c>
      <c r="O61" s="106">
        <f>SUM(O57:O59)*(Inputs!$M$26)</f>
        <v>39.07096944222981</v>
      </c>
      <c r="P61" s="106">
        <f>SUM(P57:P59)*(Inputs!$M$26)</f>
        <v>39.629173874563435</v>
      </c>
      <c r="Q61" s="106">
        <f>SUM(Q57:Q59)*(Inputs!$M$26)</f>
        <v>40.197224384739037</v>
      </c>
      <c r="R61" s="106">
        <f>SUM(R57:R59)*(Inputs!$M$26)</f>
        <v>40.775294646133716</v>
      </c>
      <c r="S61" s="106">
        <f>SUM(S57:S59)*(Inputs!$M$26)</f>
        <v>41.363561395521195</v>
      </c>
    </row>
    <row r="62" spans="1:20">
      <c r="B62" s="998" t="s">
        <v>85</v>
      </c>
      <c r="C62" s="2"/>
      <c r="D62" s="2"/>
      <c r="E62" s="2"/>
      <c r="F62" s="484"/>
      <c r="G62" s="472"/>
      <c r="H62" s="429"/>
      <c r="I62" s="429"/>
      <c r="J62" s="429"/>
      <c r="K62" s="429"/>
      <c r="L62" s="429"/>
      <c r="M62" s="429"/>
      <c r="N62" s="106">
        <f>SUM(N57:N61)*Inputs!$M$28</f>
        <v>31.778518768977921</v>
      </c>
      <c r="O62" s="106">
        <f>SUM(O57:O61)*Inputs!$M$28</f>
        <v>32.284402159298253</v>
      </c>
      <c r="P62" s="106">
        <f>SUM(P57:P61)*Inputs!$M$28</f>
        <v>32.745647340511574</v>
      </c>
      <c r="Q62" s="106">
        <f>SUM(Q57:Q61)*Inputs!$M$28</f>
        <v>33.215028350993542</v>
      </c>
      <c r="R62" s="106">
        <f>SUM(R57:R61)*Inputs!$M$28</f>
        <v>33.692688697322822</v>
      </c>
      <c r="S62" s="106">
        <f>SUM(S57:S61)*Inputs!$M$28</f>
        <v>34.178774417367471</v>
      </c>
    </row>
    <row r="63" spans="1:20">
      <c r="B63" s="998"/>
      <c r="C63" s="2"/>
      <c r="D63" s="2"/>
      <c r="E63" s="2"/>
      <c r="F63" s="484"/>
      <c r="G63" s="472"/>
      <c r="H63" s="429"/>
      <c r="I63" s="429"/>
      <c r="J63" s="429"/>
      <c r="K63" s="429"/>
      <c r="L63" s="429"/>
      <c r="M63" s="429"/>
      <c r="N63" s="655"/>
      <c r="O63" s="655"/>
      <c r="P63" s="655"/>
      <c r="Q63" s="655"/>
      <c r="R63" s="655"/>
      <c r="S63" s="655"/>
    </row>
    <row r="64" spans="1:20" s="95" customFormat="1">
      <c r="B64" s="479" t="s">
        <v>521</v>
      </c>
      <c r="C64" s="2"/>
      <c r="D64" s="2"/>
      <c r="E64" s="2"/>
      <c r="F64" s="484"/>
      <c r="G64" s="472"/>
      <c r="H64" s="429"/>
      <c r="I64" s="429"/>
      <c r="J64" s="429"/>
      <c r="K64" s="429"/>
      <c r="L64" s="429"/>
      <c r="M64" s="429"/>
      <c r="N64" s="485">
        <f>SUM(N57:N63)</f>
        <v>485.75735832580528</v>
      </c>
      <c r="O64" s="485">
        <f t="shared" ref="O64:S64" si="19">SUM(O57:O63)</f>
        <v>493.49014729213036</v>
      </c>
      <c r="P64" s="485">
        <f t="shared" si="19"/>
        <v>500.54060934781978</v>
      </c>
      <c r="Q64" s="485">
        <f t="shared" si="19"/>
        <v>507.71543336518693</v>
      </c>
      <c r="R64" s="485">
        <f t="shared" si="19"/>
        <v>515.0168129447917</v>
      </c>
      <c r="S64" s="485">
        <f t="shared" si="19"/>
        <v>522.44698037975979</v>
      </c>
    </row>
    <row r="65" spans="2:19" s="95" customFormat="1">
      <c r="B65" s="999" t="s">
        <v>39</v>
      </c>
      <c r="C65" s="88"/>
      <c r="D65" s="88"/>
      <c r="E65" s="88"/>
      <c r="F65" s="160"/>
      <c r="G65" s="160"/>
      <c r="H65" s="106"/>
      <c r="I65" s="160"/>
      <c r="J65" s="160"/>
      <c r="K65" s="160"/>
      <c r="L65" s="160"/>
      <c r="M65" s="160"/>
      <c r="N65" s="521">
        <f>(N51*(1+Inputs!$M$29))-N64</f>
        <v>0</v>
      </c>
      <c r="O65" s="521">
        <f>(O51*(1+Inputs!$M$29))-O64</f>
        <v>0</v>
      </c>
      <c r="P65" s="521">
        <f>(P51*(1+Inputs!$M$29))-P64</f>
        <v>0</v>
      </c>
      <c r="Q65" s="521">
        <f>(Q51*(1+Inputs!$M$29))-Q64</f>
        <v>0</v>
      </c>
      <c r="R65" s="521">
        <f>(R51*(1+Inputs!$M$29))-R64</f>
        <v>0</v>
      </c>
      <c r="S65" s="521">
        <f>(S51*(1+Inputs!$M$29))-S64</f>
        <v>0</v>
      </c>
    </row>
    <row r="66" spans="2:19" s="95" customFormat="1">
      <c r="D66" s="264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</row>
    <row r="67" spans="2:19" s="95" customFormat="1"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</row>
    <row r="68" spans="2:19" s="95" customFormat="1">
      <c r="B68" s="202" t="s">
        <v>153</v>
      </c>
      <c r="C68" s="202"/>
      <c r="D68" s="202"/>
      <c r="E68" s="202"/>
      <c r="F68" s="209">
        <v>0.6</v>
      </c>
      <c r="G68" s="106"/>
      <c r="H68" s="106"/>
      <c r="I68" s="106"/>
      <c r="J68" s="106"/>
      <c r="K68" s="106"/>
      <c r="L68" s="106"/>
      <c r="M68" s="106"/>
      <c r="N68" s="162"/>
      <c r="O68" s="162"/>
      <c r="P68" s="162"/>
      <c r="Q68" s="162"/>
      <c r="R68" s="162"/>
      <c r="S68" s="162"/>
    </row>
    <row r="69" spans="2:19" s="95" customFormat="1">
      <c r="B69" s="202" t="s">
        <v>248</v>
      </c>
      <c r="C69" s="202"/>
      <c r="D69" s="202"/>
      <c r="E69" s="202"/>
      <c r="F69" s="209">
        <v>2</v>
      </c>
      <c r="G69" s="106"/>
      <c r="H69" s="106"/>
      <c r="I69" s="106"/>
      <c r="J69" s="106"/>
      <c r="K69" s="106"/>
      <c r="L69" s="106"/>
      <c r="M69" s="106"/>
      <c r="N69" s="162"/>
      <c r="O69" s="162"/>
      <c r="P69" s="162"/>
      <c r="Q69" s="162"/>
      <c r="R69" s="162"/>
      <c r="S69" s="162"/>
    </row>
    <row r="70" spans="2:19" s="95" customFormat="1">
      <c r="B70" s="202" t="s">
        <v>249</v>
      </c>
      <c r="C70" s="202"/>
      <c r="D70" s="202"/>
      <c r="E70" s="202"/>
      <c r="F70" s="209">
        <v>0</v>
      </c>
      <c r="G70" s="106"/>
      <c r="H70" s="106"/>
      <c r="I70" s="106"/>
      <c r="J70" s="106"/>
      <c r="K70" s="106"/>
      <c r="L70" s="106"/>
      <c r="M70" s="106"/>
      <c r="N70" s="162"/>
      <c r="O70" s="162"/>
      <c r="P70" s="162"/>
      <c r="Q70" s="162"/>
      <c r="R70" s="162"/>
      <c r="S70" s="162"/>
    </row>
    <row r="71" spans="2:19" s="95" customFormat="1">
      <c r="B71" s="202" t="s">
        <v>186</v>
      </c>
      <c r="C71" s="202"/>
      <c r="D71" s="202"/>
      <c r="E71" s="202"/>
      <c r="F71" s="209">
        <v>0.1</v>
      </c>
      <c r="G71" s="106"/>
      <c r="H71" s="106"/>
      <c r="I71" s="106"/>
      <c r="J71" s="106"/>
      <c r="K71" s="106"/>
      <c r="L71" s="106"/>
      <c r="M71" s="106"/>
      <c r="N71" s="162"/>
      <c r="O71" s="162"/>
      <c r="P71" s="162"/>
      <c r="Q71" s="162"/>
      <c r="R71" s="162"/>
      <c r="S71" s="162"/>
    </row>
    <row r="72" spans="2:19" s="95" customFormat="1"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</row>
    <row r="73" spans="2:19" s="95" customFormat="1">
      <c r="F73" s="106"/>
      <c r="G73" s="106"/>
      <c r="H73" s="106"/>
      <c r="I73" s="106"/>
      <c r="J73" s="106"/>
      <c r="K73" s="106"/>
      <c r="L73" s="106"/>
      <c r="M73" s="106"/>
      <c r="N73" s="106"/>
    </row>
    <row r="77" spans="2:19">
      <c r="B77" s="202" t="s">
        <v>153</v>
      </c>
      <c r="C77" s="202"/>
      <c r="D77" s="202"/>
      <c r="E77" s="202"/>
      <c r="F77" s="209">
        <f>SUM($F$8:$F$17,$F$39:$F$45)</f>
        <v>0.59999999999999987</v>
      </c>
    </row>
    <row r="78" spans="2:19">
      <c r="B78" s="202" t="s">
        <v>248</v>
      </c>
      <c r="C78" s="202"/>
      <c r="D78" s="202"/>
      <c r="E78" s="202"/>
      <c r="F78" s="209">
        <f>SUM($F$24,$F$29:$F$33)</f>
        <v>2</v>
      </c>
    </row>
    <row r="79" spans="2:19">
      <c r="B79" s="202" t="s">
        <v>249</v>
      </c>
      <c r="C79" s="202"/>
      <c r="D79" s="202"/>
      <c r="E79" s="202"/>
      <c r="F79" s="209">
        <f>SUM($F$38,$F$19)</f>
        <v>0</v>
      </c>
    </row>
    <row r="80" spans="2:19">
      <c r="B80" s="202" t="s">
        <v>186</v>
      </c>
      <c r="C80" s="202"/>
      <c r="D80" s="202"/>
      <c r="E80" s="202"/>
      <c r="F80" s="209">
        <f>$F$34</f>
        <v>0.1</v>
      </c>
    </row>
    <row r="83" spans="2:14" s="163" customFormat="1">
      <c r="B83" s="163" t="s">
        <v>110</v>
      </c>
      <c r="F83" s="164"/>
      <c r="G83" s="165"/>
      <c r="H83" s="166"/>
      <c r="I83" s="164"/>
      <c r="J83" s="164"/>
      <c r="K83" s="164"/>
      <c r="L83" s="164"/>
      <c r="M83" s="164"/>
      <c r="N83" s="164"/>
    </row>
    <row r="84" spans="2:14" s="89" customFormat="1">
      <c r="B84" s="89" t="s">
        <v>147</v>
      </c>
      <c r="F84" s="208"/>
      <c r="G84" s="208"/>
      <c r="H84" s="209"/>
      <c r="I84" s="208"/>
      <c r="J84" s="208"/>
      <c r="K84" s="208"/>
      <c r="L84" s="208"/>
      <c r="M84" s="208"/>
      <c r="N84" s="208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47" orientation="landscape" r:id="rId1"/>
  <headerFooter alignWithMargins="0">
    <oddFooter>&amp;C&amp;P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1"/>
    <pageSetUpPr fitToPage="1"/>
  </sheetPr>
  <dimension ref="A1:T84"/>
  <sheetViews>
    <sheetView showGridLines="0" zoomScale="70" zoomScaleNormal="70" workbookViewId="0">
      <pane xSplit="2" ySplit="5" topLeftCell="C6" activePane="bottomRight" state="frozen"/>
      <selection activeCell="H46" sqref="H46"/>
      <selection pane="topRight" activeCell="H46" sqref="H46"/>
      <selection pane="bottomLeft" activeCell="H46" sqref="H46"/>
      <selection pane="bottomRight" activeCell="C6" sqref="C6"/>
    </sheetView>
  </sheetViews>
  <sheetFormatPr defaultRowHeight="12.75" outlineLevelCol="1"/>
  <cols>
    <col min="1" max="1" width="9" style="88" bestFit="1" customWidth="1"/>
    <col min="2" max="2" width="59.5703125" style="88" customWidth="1"/>
    <col min="3" max="3" width="9.85546875" style="88" bestFit="1" customWidth="1"/>
    <col min="4" max="4" width="26.85546875" style="88" bestFit="1" customWidth="1"/>
    <col min="5" max="5" width="8.7109375" style="88" bestFit="1" customWidth="1"/>
    <col min="6" max="6" width="8.7109375" style="160" bestFit="1" customWidth="1"/>
    <col min="7" max="7" width="0.7109375" style="160" customWidth="1"/>
    <col min="8" max="8" width="10.42578125" style="106" customWidth="1" outlineLevel="1"/>
    <col min="9" max="9" width="9.5703125" style="160" bestFit="1" customWidth="1" outlineLevel="1"/>
    <col min="10" max="13" width="9.42578125" style="160" customWidth="1" outlineLevel="1"/>
    <col min="14" max="14" width="10.5703125" style="160" customWidth="1"/>
    <col min="15" max="15" width="10.42578125" style="88" customWidth="1"/>
    <col min="16" max="16" width="9.42578125" style="88" customWidth="1"/>
    <col min="17" max="17" width="11" style="88" customWidth="1"/>
    <col min="18" max="18" width="10.85546875" style="88" customWidth="1"/>
    <col min="19" max="19" width="11.42578125" style="88" customWidth="1"/>
    <col min="20" max="256" width="9.140625" style="88"/>
    <col min="257" max="257" width="9" style="88" bestFit="1" customWidth="1"/>
    <col min="258" max="258" width="59.5703125" style="88" customWidth="1"/>
    <col min="259" max="259" width="9.85546875" style="88" bestFit="1" customWidth="1"/>
    <col min="260" max="260" width="11.5703125" style="88" bestFit="1" customWidth="1"/>
    <col min="261" max="262" width="8.7109375" style="88" bestFit="1" customWidth="1"/>
    <col min="263" max="263" width="0.7109375" style="88" customWidth="1"/>
    <col min="264" max="264" width="10.42578125" style="88" customWidth="1"/>
    <col min="265" max="265" width="9.5703125" style="88" bestFit="1" customWidth="1"/>
    <col min="266" max="269" width="9.42578125" style="88" customWidth="1"/>
    <col min="270" max="270" width="10.5703125" style="88" customWidth="1"/>
    <col min="271" max="271" width="10.42578125" style="88" customWidth="1"/>
    <col min="272" max="272" width="9.42578125" style="88" customWidth="1"/>
    <col min="273" max="273" width="11" style="88" customWidth="1"/>
    <col min="274" max="274" width="10.85546875" style="88" customWidth="1"/>
    <col min="275" max="275" width="11.42578125" style="88" customWidth="1"/>
    <col min="276" max="512" width="9.140625" style="88"/>
    <col min="513" max="513" width="9" style="88" bestFit="1" customWidth="1"/>
    <col min="514" max="514" width="59.5703125" style="88" customWidth="1"/>
    <col min="515" max="515" width="9.85546875" style="88" bestFit="1" customWidth="1"/>
    <col min="516" max="516" width="11.5703125" style="88" bestFit="1" customWidth="1"/>
    <col min="517" max="518" width="8.7109375" style="88" bestFit="1" customWidth="1"/>
    <col min="519" max="519" width="0.7109375" style="88" customWidth="1"/>
    <col min="520" max="520" width="10.42578125" style="88" customWidth="1"/>
    <col min="521" max="521" width="9.5703125" style="88" bestFit="1" customWidth="1"/>
    <col min="522" max="525" width="9.42578125" style="88" customWidth="1"/>
    <col min="526" max="526" width="10.5703125" style="88" customWidth="1"/>
    <col min="527" max="527" width="10.42578125" style="88" customWidth="1"/>
    <col min="528" max="528" width="9.42578125" style="88" customWidth="1"/>
    <col min="529" max="529" width="11" style="88" customWidth="1"/>
    <col min="530" max="530" width="10.85546875" style="88" customWidth="1"/>
    <col min="531" max="531" width="11.42578125" style="88" customWidth="1"/>
    <col min="532" max="768" width="9.140625" style="88"/>
    <col min="769" max="769" width="9" style="88" bestFit="1" customWidth="1"/>
    <col min="770" max="770" width="59.5703125" style="88" customWidth="1"/>
    <col min="771" max="771" width="9.85546875" style="88" bestFit="1" customWidth="1"/>
    <col min="772" max="772" width="11.5703125" style="88" bestFit="1" customWidth="1"/>
    <col min="773" max="774" width="8.7109375" style="88" bestFit="1" customWidth="1"/>
    <col min="775" max="775" width="0.7109375" style="88" customWidth="1"/>
    <col min="776" max="776" width="10.42578125" style="88" customWidth="1"/>
    <col min="777" max="777" width="9.5703125" style="88" bestFit="1" customWidth="1"/>
    <col min="778" max="781" width="9.42578125" style="88" customWidth="1"/>
    <col min="782" max="782" width="10.5703125" style="88" customWidth="1"/>
    <col min="783" max="783" width="10.42578125" style="88" customWidth="1"/>
    <col min="784" max="784" width="9.42578125" style="88" customWidth="1"/>
    <col min="785" max="785" width="11" style="88" customWidth="1"/>
    <col min="786" max="786" width="10.85546875" style="88" customWidth="1"/>
    <col min="787" max="787" width="11.42578125" style="88" customWidth="1"/>
    <col min="788" max="1024" width="9.140625" style="88"/>
    <col min="1025" max="1025" width="9" style="88" bestFit="1" customWidth="1"/>
    <col min="1026" max="1026" width="59.5703125" style="88" customWidth="1"/>
    <col min="1027" max="1027" width="9.85546875" style="88" bestFit="1" customWidth="1"/>
    <col min="1028" max="1028" width="11.5703125" style="88" bestFit="1" customWidth="1"/>
    <col min="1029" max="1030" width="8.7109375" style="88" bestFit="1" customWidth="1"/>
    <col min="1031" max="1031" width="0.7109375" style="88" customWidth="1"/>
    <col min="1032" max="1032" width="10.42578125" style="88" customWidth="1"/>
    <col min="1033" max="1033" width="9.5703125" style="88" bestFit="1" customWidth="1"/>
    <col min="1034" max="1037" width="9.42578125" style="88" customWidth="1"/>
    <col min="1038" max="1038" width="10.5703125" style="88" customWidth="1"/>
    <col min="1039" max="1039" width="10.42578125" style="88" customWidth="1"/>
    <col min="1040" max="1040" width="9.42578125" style="88" customWidth="1"/>
    <col min="1041" max="1041" width="11" style="88" customWidth="1"/>
    <col min="1042" max="1042" width="10.85546875" style="88" customWidth="1"/>
    <col min="1043" max="1043" width="11.42578125" style="88" customWidth="1"/>
    <col min="1044" max="1280" width="9.140625" style="88"/>
    <col min="1281" max="1281" width="9" style="88" bestFit="1" customWidth="1"/>
    <col min="1282" max="1282" width="59.5703125" style="88" customWidth="1"/>
    <col min="1283" max="1283" width="9.85546875" style="88" bestFit="1" customWidth="1"/>
    <col min="1284" max="1284" width="11.5703125" style="88" bestFit="1" customWidth="1"/>
    <col min="1285" max="1286" width="8.7109375" style="88" bestFit="1" customWidth="1"/>
    <col min="1287" max="1287" width="0.7109375" style="88" customWidth="1"/>
    <col min="1288" max="1288" width="10.42578125" style="88" customWidth="1"/>
    <col min="1289" max="1289" width="9.5703125" style="88" bestFit="1" customWidth="1"/>
    <col min="1290" max="1293" width="9.42578125" style="88" customWidth="1"/>
    <col min="1294" max="1294" width="10.5703125" style="88" customWidth="1"/>
    <col min="1295" max="1295" width="10.42578125" style="88" customWidth="1"/>
    <col min="1296" max="1296" width="9.42578125" style="88" customWidth="1"/>
    <col min="1297" max="1297" width="11" style="88" customWidth="1"/>
    <col min="1298" max="1298" width="10.85546875" style="88" customWidth="1"/>
    <col min="1299" max="1299" width="11.42578125" style="88" customWidth="1"/>
    <col min="1300" max="1536" width="9.140625" style="88"/>
    <col min="1537" max="1537" width="9" style="88" bestFit="1" customWidth="1"/>
    <col min="1538" max="1538" width="59.5703125" style="88" customWidth="1"/>
    <col min="1539" max="1539" width="9.85546875" style="88" bestFit="1" customWidth="1"/>
    <col min="1540" max="1540" width="11.5703125" style="88" bestFit="1" customWidth="1"/>
    <col min="1541" max="1542" width="8.7109375" style="88" bestFit="1" customWidth="1"/>
    <col min="1543" max="1543" width="0.7109375" style="88" customWidth="1"/>
    <col min="1544" max="1544" width="10.42578125" style="88" customWidth="1"/>
    <col min="1545" max="1545" width="9.5703125" style="88" bestFit="1" customWidth="1"/>
    <col min="1546" max="1549" width="9.42578125" style="88" customWidth="1"/>
    <col min="1550" max="1550" width="10.5703125" style="88" customWidth="1"/>
    <col min="1551" max="1551" width="10.42578125" style="88" customWidth="1"/>
    <col min="1552" max="1552" width="9.42578125" style="88" customWidth="1"/>
    <col min="1553" max="1553" width="11" style="88" customWidth="1"/>
    <col min="1554" max="1554" width="10.85546875" style="88" customWidth="1"/>
    <col min="1555" max="1555" width="11.42578125" style="88" customWidth="1"/>
    <col min="1556" max="1792" width="9.140625" style="88"/>
    <col min="1793" max="1793" width="9" style="88" bestFit="1" customWidth="1"/>
    <col min="1794" max="1794" width="59.5703125" style="88" customWidth="1"/>
    <col min="1795" max="1795" width="9.85546875" style="88" bestFit="1" customWidth="1"/>
    <col min="1796" max="1796" width="11.5703125" style="88" bestFit="1" customWidth="1"/>
    <col min="1797" max="1798" width="8.7109375" style="88" bestFit="1" customWidth="1"/>
    <col min="1799" max="1799" width="0.7109375" style="88" customWidth="1"/>
    <col min="1800" max="1800" width="10.42578125" style="88" customWidth="1"/>
    <col min="1801" max="1801" width="9.5703125" style="88" bestFit="1" customWidth="1"/>
    <col min="1802" max="1805" width="9.42578125" style="88" customWidth="1"/>
    <col min="1806" max="1806" width="10.5703125" style="88" customWidth="1"/>
    <col min="1807" max="1807" width="10.42578125" style="88" customWidth="1"/>
    <col min="1808" max="1808" width="9.42578125" style="88" customWidth="1"/>
    <col min="1809" max="1809" width="11" style="88" customWidth="1"/>
    <col min="1810" max="1810" width="10.85546875" style="88" customWidth="1"/>
    <col min="1811" max="1811" width="11.42578125" style="88" customWidth="1"/>
    <col min="1812" max="2048" width="9.140625" style="88"/>
    <col min="2049" max="2049" width="9" style="88" bestFit="1" customWidth="1"/>
    <col min="2050" max="2050" width="59.5703125" style="88" customWidth="1"/>
    <col min="2051" max="2051" width="9.85546875" style="88" bestFit="1" customWidth="1"/>
    <col min="2052" max="2052" width="11.5703125" style="88" bestFit="1" customWidth="1"/>
    <col min="2053" max="2054" width="8.7109375" style="88" bestFit="1" customWidth="1"/>
    <col min="2055" max="2055" width="0.7109375" style="88" customWidth="1"/>
    <col min="2056" max="2056" width="10.42578125" style="88" customWidth="1"/>
    <col min="2057" max="2057" width="9.5703125" style="88" bestFit="1" customWidth="1"/>
    <col min="2058" max="2061" width="9.42578125" style="88" customWidth="1"/>
    <col min="2062" max="2062" width="10.5703125" style="88" customWidth="1"/>
    <col min="2063" max="2063" width="10.42578125" style="88" customWidth="1"/>
    <col min="2064" max="2064" width="9.42578125" style="88" customWidth="1"/>
    <col min="2065" max="2065" width="11" style="88" customWidth="1"/>
    <col min="2066" max="2066" width="10.85546875" style="88" customWidth="1"/>
    <col min="2067" max="2067" width="11.42578125" style="88" customWidth="1"/>
    <col min="2068" max="2304" width="9.140625" style="88"/>
    <col min="2305" max="2305" width="9" style="88" bestFit="1" customWidth="1"/>
    <col min="2306" max="2306" width="59.5703125" style="88" customWidth="1"/>
    <col min="2307" max="2307" width="9.85546875" style="88" bestFit="1" customWidth="1"/>
    <col min="2308" max="2308" width="11.5703125" style="88" bestFit="1" customWidth="1"/>
    <col min="2309" max="2310" width="8.7109375" style="88" bestFit="1" customWidth="1"/>
    <col min="2311" max="2311" width="0.7109375" style="88" customWidth="1"/>
    <col min="2312" max="2312" width="10.42578125" style="88" customWidth="1"/>
    <col min="2313" max="2313" width="9.5703125" style="88" bestFit="1" customWidth="1"/>
    <col min="2314" max="2317" width="9.42578125" style="88" customWidth="1"/>
    <col min="2318" max="2318" width="10.5703125" style="88" customWidth="1"/>
    <col min="2319" max="2319" width="10.42578125" style="88" customWidth="1"/>
    <col min="2320" max="2320" width="9.42578125" style="88" customWidth="1"/>
    <col min="2321" max="2321" width="11" style="88" customWidth="1"/>
    <col min="2322" max="2322" width="10.85546875" style="88" customWidth="1"/>
    <col min="2323" max="2323" width="11.42578125" style="88" customWidth="1"/>
    <col min="2324" max="2560" width="9.140625" style="88"/>
    <col min="2561" max="2561" width="9" style="88" bestFit="1" customWidth="1"/>
    <col min="2562" max="2562" width="59.5703125" style="88" customWidth="1"/>
    <col min="2563" max="2563" width="9.85546875" style="88" bestFit="1" customWidth="1"/>
    <col min="2564" max="2564" width="11.5703125" style="88" bestFit="1" customWidth="1"/>
    <col min="2565" max="2566" width="8.7109375" style="88" bestFit="1" customWidth="1"/>
    <col min="2567" max="2567" width="0.7109375" style="88" customWidth="1"/>
    <col min="2568" max="2568" width="10.42578125" style="88" customWidth="1"/>
    <col min="2569" max="2569" width="9.5703125" style="88" bestFit="1" customWidth="1"/>
    <col min="2570" max="2573" width="9.42578125" style="88" customWidth="1"/>
    <col min="2574" max="2574" width="10.5703125" style="88" customWidth="1"/>
    <col min="2575" max="2575" width="10.42578125" style="88" customWidth="1"/>
    <col min="2576" max="2576" width="9.42578125" style="88" customWidth="1"/>
    <col min="2577" max="2577" width="11" style="88" customWidth="1"/>
    <col min="2578" max="2578" width="10.85546875" style="88" customWidth="1"/>
    <col min="2579" max="2579" width="11.42578125" style="88" customWidth="1"/>
    <col min="2580" max="2816" width="9.140625" style="88"/>
    <col min="2817" max="2817" width="9" style="88" bestFit="1" customWidth="1"/>
    <col min="2818" max="2818" width="59.5703125" style="88" customWidth="1"/>
    <col min="2819" max="2819" width="9.85546875" style="88" bestFit="1" customWidth="1"/>
    <col min="2820" max="2820" width="11.5703125" style="88" bestFit="1" customWidth="1"/>
    <col min="2821" max="2822" width="8.7109375" style="88" bestFit="1" customWidth="1"/>
    <col min="2823" max="2823" width="0.7109375" style="88" customWidth="1"/>
    <col min="2824" max="2824" width="10.42578125" style="88" customWidth="1"/>
    <col min="2825" max="2825" width="9.5703125" style="88" bestFit="1" customWidth="1"/>
    <col min="2826" max="2829" width="9.42578125" style="88" customWidth="1"/>
    <col min="2830" max="2830" width="10.5703125" style="88" customWidth="1"/>
    <col min="2831" max="2831" width="10.42578125" style="88" customWidth="1"/>
    <col min="2832" max="2832" width="9.42578125" style="88" customWidth="1"/>
    <col min="2833" max="2833" width="11" style="88" customWidth="1"/>
    <col min="2834" max="2834" width="10.85546875" style="88" customWidth="1"/>
    <col min="2835" max="2835" width="11.42578125" style="88" customWidth="1"/>
    <col min="2836" max="3072" width="9.140625" style="88"/>
    <col min="3073" max="3073" width="9" style="88" bestFit="1" customWidth="1"/>
    <col min="3074" max="3074" width="59.5703125" style="88" customWidth="1"/>
    <col min="3075" max="3075" width="9.85546875" style="88" bestFit="1" customWidth="1"/>
    <col min="3076" max="3076" width="11.5703125" style="88" bestFit="1" customWidth="1"/>
    <col min="3077" max="3078" width="8.7109375" style="88" bestFit="1" customWidth="1"/>
    <col min="3079" max="3079" width="0.7109375" style="88" customWidth="1"/>
    <col min="3080" max="3080" width="10.42578125" style="88" customWidth="1"/>
    <col min="3081" max="3081" width="9.5703125" style="88" bestFit="1" customWidth="1"/>
    <col min="3082" max="3085" width="9.42578125" style="88" customWidth="1"/>
    <col min="3086" max="3086" width="10.5703125" style="88" customWidth="1"/>
    <col min="3087" max="3087" width="10.42578125" style="88" customWidth="1"/>
    <col min="3088" max="3088" width="9.42578125" style="88" customWidth="1"/>
    <col min="3089" max="3089" width="11" style="88" customWidth="1"/>
    <col min="3090" max="3090" width="10.85546875" style="88" customWidth="1"/>
    <col min="3091" max="3091" width="11.42578125" style="88" customWidth="1"/>
    <col min="3092" max="3328" width="9.140625" style="88"/>
    <col min="3329" max="3329" width="9" style="88" bestFit="1" customWidth="1"/>
    <col min="3330" max="3330" width="59.5703125" style="88" customWidth="1"/>
    <col min="3331" max="3331" width="9.85546875" style="88" bestFit="1" customWidth="1"/>
    <col min="3332" max="3332" width="11.5703125" style="88" bestFit="1" customWidth="1"/>
    <col min="3333" max="3334" width="8.7109375" style="88" bestFit="1" customWidth="1"/>
    <col min="3335" max="3335" width="0.7109375" style="88" customWidth="1"/>
    <col min="3336" max="3336" width="10.42578125" style="88" customWidth="1"/>
    <col min="3337" max="3337" width="9.5703125" style="88" bestFit="1" customWidth="1"/>
    <col min="3338" max="3341" width="9.42578125" style="88" customWidth="1"/>
    <col min="3342" max="3342" width="10.5703125" style="88" customWidth="1"/>
    <col min="3343" max="3343" width="10.42578125" style="88" customWidth="1"/>
    <col min="3344" max="3344" width="9.42578125" style="88" customWidth="1"/>
    <col min="3345" max="3345" width="11" style="88" customWidth="1"/>
    <col min="3346" max="3346" width="10.85546875" style="88" customWidth="1"/>
    <col min="3347" max="3347" width="11.42578125" style="88" customWidth="1"/>
    <col min="3348" max="3584" width="9.140625" style="88"/>
    <col min="3585" max="3585" width="9" style="88" bestFit="1" customWidth="1"/>
    <col min="3586" max="3586" width="59.5703125" style="88" customWidth="1"/>
    <col min="3587" max="3587" width="9.85546875" style="88" bestFit="1" customWidth="1"/>
    <col min="3588" max="3588" width="11.5703125" style="88" bestFit="1" customWidth="1"/>
    <col min="3589" max="3590" width="8.7109375" style="88" bestFit="1" customWidth="1"/>
    <col min="3591" max="3591" width="0.7109375" style="88" customWidth="1"/>
    <col min="3592" max="3592" width="10.42578125" style="88" customWidth="1"/>
    <col min="3593" max="3593" width="9.5703125" style="88" bestFit="1" customWidth="1"/>
    <col min="3594" max="3597" width="9.42578125" style="88" customWidth="1"/>
    <col min="3598" max="3598" width="10.5703125" style="88" customWidth="1"/>
    <col min="3599" max="3599" width="10.42578125" style="88" customWidth="1"/>
    <col min="3600" max="3600" width="9.42578125" style="88" customWidth="1"/>
    <col min="3601" max="3601" width="11" style="88" customWidth="1"/>
    <col min="3602" max="3602" width="10.85546875" style="88" customWidth="1"/>
    <col min="3603" max="3603" width="11.42578125" style="88" customWidth="1"/>
    <col min="3604" max="3840" width="9.140625" style="88"/>
    <col min="3841" max="3841" width="9" style="88" bestFit="1" customWidth="1"/>
    <col min="3842" max="3842" width="59.5703125" style="88" customWidth="1"/>
    <col min="3843" max="3843" width="9.85546875" style="88" bestFit="1" customWidth="1"/>
    <col min="3844" max="3844" width="11.5703125" style="88" bestFit="1" customWidth="1"/>
    <col min="3845" max="3846" width="8.7109375" style="88" bestFit="1" customWidth="1"/>
    <col min="3847" max="3847" width="0.7109375" style="88" customWidth="1"/>
    <col min="3848" max="3848" width="10.42578125" style="88" customWidth="1"/>
    <col min="3849" max="3849" width="9.5703125" style="88" bestFit="1" customWidth="1"/>
    <col min="3850" max="3853" width="9.42578125" style="88" customWidth="1"/>
    <col min="3854" max="3854" width="10.5703125" style="88" customWidth="1"/>
    <col min="3855" max="3855" width="10.42578125" style="88" customWidth="1"/>
    <col min="3856" max="3856" width="9.42578125" style="88" customWidth="1"/>
    <col min="3857" max="3857" width="11" style="88" customWidth="1"/>
    <col min="3858" max="3858" width="10.85546875" style="88" customWidth="1"/>
    <col min="3859" max="3859" width="11.42578125" style="88" customWidth="1"/>
    <col min="3860" max="4096" width="9.140625" style="88"/>
    <col min="4097" max="4097" width="9" style="88" bestFit="1" customWidth="1"/>
    <col min="4098" max="4098" width="59.5703125" style="88" customWidth="1"/>
    <col min="4099" max="4099" width="9.85546875" style="88" bestFit="1" customWidth="1"/>
    <col min="4100" max="4100" width="11.5703125" style="88" bestFit="1" customWidth="1"/>
    <col min="4101" max="4102" width="8.7109375" style="88" bestFit="1" customWidth="1"/>
    <col min="4103" max="4103" width="0.7109375" style="88" customWidth="1"/>
    <col min="4104" max="4104" width="10.42578125" style="88" customWidth="1"/>
    <col min="4105" max="4105" width="9.5703125" style="88" bestFit="1" customWidth="1"/>
    <col min="4106" max="4109" width="9.42578125" style="88" customWidth="1"/>
    <col min="4110" max="4110" width="10.5703125" style="88" customWidth="1"/>
    <col min="4111" max="4111" width="10.42578125" style="88" customWidth="1"/>
    <col min="4112" max="4112" width="9.42578125" style="88" customWidth="1"/>
    <col min="4113" max="4113" width="11" style="88" customWidth="1"/>
    <col min="4114" max="4114" width="10.85546875" style="88" customWidth="1"/>
    <col min="4115" max="4115" width="11.42578125" style="88" customWidth="1"/>
    <col min="4116" max="4352" width="9.140625" style="88"/>
    <col min="4353" max="4353" width="9" style="88" bestFit="1" customWidth="1"/>
    <col min="4354" max="4354" width="59.5703125" style="88" customWidth="1"/>
    <col min="4355" max="4355" width="9.85546875" style="88" bestFit="1" customWidth="1"/>
    <col min="4356" max="4356" width="11.5703125" style="88" bestFit="1" customWidth="1"/>
    <col min="4357" max="4358" width="8.7109375" style="88" bestFit="1" customWidth="1"/>
    <col min="4359" max="4359" width="0.7109375" style="88" customWidth="1"/>
    <col min="4360" max="4360" width="10.42578125" style="88" customWidth="1"/>
    <col min="4361" max="4361" width="9.5703125" style="88" bestFit="1" customWidth="1"/>
    <col min="4362" max="4365" width="9.42578125" style="88" customWidth="1"/>
    <col min="4366" max="4366" width="10.5703125" style="88" customWidth="1"/>
    <col min="4367" max="4367" width="10.42578125" style="88" customWidth="1"/>
    <col min="4368" max="4368" width="9.42578125" style="88" customWidth="1"/>
    <col min="4369" max="4369" width="11" style="88" customWidth="1"/>
    <col min="4370" max="4370" width="10.85546875" style="88" customWidth="1"/>
    <col min="4371" max="4371" width="11.42578125" style="88" customWidth="1"/>
    <col min="4372" max="4608" width="9.140625" style="88"/>
    <col min="4609" max="4609" width="9" style="88" bestFit="1" customWidth="1"/>
    <col min="4610" max="4610" width="59.5703125" style="88" customWidth="1"/>
    <col min="4611" max="4611" width="9.85546875" style="88" bestFit="1" customWidth="1"/>
    <col min="4612" max="4612" width="11.5703125" style="88" bestFit="1" customWidth="1"/>
    <col min="4613" max="4614" width="8.7109375" style="88" bestFit="1" customWidth="1"/>
    <col min="4615" max="4615" width="0.7109375" style="88" customWidth="1"/>
    <col min="4616" max="4616" width="10.42578125" style="88" customWidth="1"/>
    <col min="4617" max="4617" width="9.5703125" style="88" bestFit="1" customWidth="1"/>
    <col min="4618" max="4621" width="9.42578125" style="88" customWidth="1"/>
    <col min="4622" max="4622" width="10.5703125" style="88" customWidth="1"/>
    <col min="4623" max="4623" width="10.42578125" style="88" customWidth="1"/>
    <col min="4624" max="4624" width="9.42578125" style="88" customWidth="1"/>
    <col min="4625" max="4625" width="11" style="88" customWidth="1"/>
    <col min="4626" max="4626" width="10.85546875" style="88" customWidth="1"/>
    <col min="4627" max="4627" width="11.42578125" style="88" customWidth="1"/>
    <col min="4628" max="4864" width="9.140625" style="88"/>
    <col min="4865" max="4865" width="9" style="88" bestFit="1" customWidth="1"/>
    <col min="4866" max="4866" width="59.5703125" style="88" customWidth="1"/>
    <col min="4867" max="4867" width="9.85546875" style="88" bestFit="1" customWidth="1"/>
    <col min="4868" max="4868" width="11.5703125" style="88" bestFit="1" customWidth="1"/>
    <col min="4869" max="4870" width="8.7109375" style="88" bestFit="1" customWidth="1"/>
    <col min="4871" max="4871" width="0.7109375" style="88" customWidth="1"/>
    <col min="4872" max="4872" width="10.42578125" style="88" customWidth="1"/>
    <col min="4873" max="4873" width="9.5703125" style="88" bestFit="1" customWidth="1"/>
    <col min="4874" max="4877" width="9.42578125" style="88" customWidth="1"/>
    <col min="4878" max="4878" width="10.5703125" style="88" customWidth="1"/>
    <col min="4879" max="4879" width="10.42578125" style="88" customWidth="1"/>
    <col min="4880" max="4880" width="9.42578125" style="88" customWidth="1"/>
    <col min="4881" max="4881" width="11" style="88" customWidth="1"/>
    <col min="4882" max="4882" width="10.85546875" style="88" customWidth="1"/>
    <col min="4883" max="4883" width="11.42578125" style="88" customWidth="1"/>
    <col min="4884" max="5120" width="9.140625" style="88"/>
    <col min="5121" max="5121" width="9" style="88" bestFit="1" customWidth="1"/>
    <col min="5122" max="5122" width="59.5703125" style="88" customWidth="1"/>
    <col min="5123" max="5123" width="9.85546875" style="88" bestFit="1" customWidth="1"/>
    <col min="5124" max="5124" width="11.5703125" style="88" bestFit="1" customWidth="1"/>
    <col min="5125" max="5126" width="8.7109375" style="88" bestFit="1" customWidth="1"/>
    <col min="5127" max="5127" width="0.7109375" style="88" customWidth="1"/>
    <col min="5128" max="5128" width="10.42578125" style="88" customWidth="1"/>
    <col min="5129" max="5129" width="9.5703125" style="88" bestFit="1" customWidth="1"/>
    <col min="5130" max="5133" width="9.42578125" style="88" customWidth="1"/>
    <col min="5134" max="5134" width="10.5703125" style="88" customWidth="1"/>
    <col min="5135" max="5135" width="10.42578125" style="88" customWidth="1"/>
    <col min="5136" max="5136" width="9.42578125" style="88" customWidth="1"/>
    <col min="5137" max="5137" width="11" style="88" customWidth="1"/>
    <col min="5138" max="5138" width="10.85546875" style="88" customWidth="1"/>
    <col min="5139" max="5139" width="11.42578125" style="88" customWidth="1"/>
    <col min="5140" max="5376" width="9.140625" style="88"/>
    <col min="5377" max="5377" width="9" style="88" bestFit="1" customWidth="1"/>
    <col min="5378" max="5378" width="59.5703125" style="88" customWidth="1"/>
    <col min="5379" max="5379" width="9.85546875" style="88" bestFit="1" customWidth="1"/>
    <col min="5380" max="5380" width="11.5703125" style="88" bestFit="1" customWidth="1"/>
    <col min="5381" max="5382" width="8.7109375" style="88" bestFit="1" customWidth="1"/>
    <col min="5383" max="5383" width="0.7109375" style="88" customWidth="1"/>
    <col min="5384" max="5384" width="10.42578125" style="88" customWidth="1"/>
    <col min="5385" max="5385" width="9.5703125" style="88" bestFit="1" customWidth="1"/>
    <col min="5386" max="5389" width="9.42578125" style="88" customWidth="1"/>
    <col min="5390" max="5390" width="10.5703125" style="88" customWidth="1"/>
    <col min="5391" max="5391" width="10.42578125" style="88" customWidth="1"/>
    <col min="5392" max="5392" width="9.42578125" style="88" customWidth="1"/>
    <col min="5393" max="5393" width="11" style="88" customWidth="1"/>
    <col min="5394" max="5394" width="10.85546875" style="88" customWidth="1"/>
    <col min="5395" max="5395" width="11.42578125" style="88" customWidth="1"/>
    <col min="5396" max="5632" width="9.140625" style="88"/>
    <col min="5633" max="5633" width="9" style="88" bestFit="1" customWidth="1"/>
    <col min="5634" max="5634" width="59.5703125" style="88" customWidth="1"/>
    <col min="5635" max="5635" width="9.85546875" style="88" bestFit="1" customWidth="1"/>
    <col min="5636" max="5636" width="11.5703125" style="88" bestFit="1" customWidth="1"/>
    <col min="5637" max="5638" width="8.7109375" style="88" bestFit="1" customWidth="1"/>
    <col min="5639" max="5639" width="0.7109375" style="88" customWidth="1"/>
    <col min="5640" max="5640" width="10.42578125" style="88" customWidth="1"/>
    <col min="5641" max="5641" width="9.5703125" style="88" bestFit="1" customWidth="1"/>
    <col min="5642" max="5645" width="9.42578125" style="88" customWidth="1"/>
    <col min="5646" max="5646" width="10.5703125" style="88" customWidth="1"/>
    <col min="5647" max="5647" width="10.42578125" style="88" customWidth="1"/>
    <col min="5648" max="5648" width="9.42578125" style="88" customWidth="1"/>
    <col min="5649" max="5649" width="11" style="88" customWidth="1"/>
    <col min="5650" max="5650" width="10.85546875" style="88" customWidth="1"/>
    <col min="5651" max="5651" width="11.42578125" style="88" customWidth="1"/>
    <col min="5652" max="5888" width="9.140625" style="88"/>
    <col min="5889" max="5889" width="9" style="88" bestFit="1" customWidth="1"/>
    <col min="5890" max="5890" width="59.5703125" style="88" customWidth="1"/>
    <col min="5891" max="5891" width="9.85546875" style="88" bestFit="1" customWidth="1"/>
    <col min="5892" max="5892" width="11.5703125" style="88" bestFit="1" customWidth="1"/>
    <col min="5893" max="5894" width="8.7109375" style="88" bestFit="1" customWidth="1"/>
    <col min="5895" max="5895" width="0.7109375" style="88" customWidth="1"/>
    <col min="5896" max="5896" width="10.42578125" style="88" customWidth="1"/>
    <col min="5897" max="5897" width="9.5703125" style="88" bestFit="1" customWidth="1"/>
    <col min="5898" max="5901" width="9.42578125" style="88" customWidth="1"/>
    <col min="5902" max="5902" width="10.5703125" style="88" customWidth="1"/>
    <col min="5903" max="5903" width="10.42578125" style="88" customWidth="1"/>
    <col min="5904" max="5904" width="9.42578125" style="88" customWidth="1"/>
    <col min="5905" max="5905" width="11" style="88" customWidth="1"/>
    <col min="5906" max="5906" width="10.85546875" style="88" customWidth="1"/>
    <col min="5907" max="5907" width="11.42578125" style="88" customWidth="1"/>
    <col min="5908" max="6144" width="9.140625" style="88"/>
    <col min="6145" max="6145" width="9" style="88" bestFit="1" customWidth="1"/>
    <col min="6146" max="6146" width="59.5703125" style="88" customWidth="1"/>
    <col min="6147" max="6147" width="9.85546875" style="88" bestFit="1" customWidth="1"/>
    <col min="6148" max="6148" width="11.5703125" style="88" bestFit="1" customWidth="1"/>
    <col min="6149" max="6150" width="8.7109375" style="88" bestFit="1" customWidth="1"/>
    <col min="6151" max="6151" width="0.7109375" style="88" customWidth="1"/>
    <col min="6152" max="6152" width="10.42578125" style="88" customWidth="1"/>
    <col min="6153" max="6153" width="9.5703125" style="88" bestFit="1" customWidth="1"/>
    <col min="6154" max="6157" width="9.42578125" style="88" customWidth="1"/>
    <col min="6158" max="6158" width="10.5703125" style="88" customWidth="1"/>
    <col min="6159" max="6159" width="10.42578125" style="88" customWidth="1"/>
    <col min="6160" max="6160" width="9.42578125" style="88" customWidth="1"/>
    <col min="6161" max="6161" width="11" style="88" customWidth="1"/>
    <col min="6162" max="6162" width="10.85546875" style="88" customWidth="1"/>
    <col min="6163" max="6163" width="11.42578125" style="88" customWidth="1"/>
    <col min="6164" max="6400" width="9.140625" style="88"/>
    <col min="6401" max="6401" width="9" style="88" bestFit="1" customWidth="1"/>
    <col min="6402" max="6402" width="59.5703125" style="88" customWidth="1"/>
    <col min="6403" max="6403" width="9.85546875" style="88" bestFit="1" customWidth="1"/>
    <col min="6404" max="6404" width="11.5703125" style="88" bestFit="1" customWidth="1"/>
    <col min="6405" max="6406" width="8.7109375" style="88" bestFit="1" customWidth="1"/>
    <col min="6407" max="6407" width="0.7109375" style="88" customWidth="1"/>
    <col min="6408" max="6408" width="10.42578125" style="88" customWidth="1"/>
    <col min="6409" max="6409" width="9.5703125" style="88" bestFit="1" customWidth="1"/>
    <col min="6410" max="6413" width="9.42578125" style="88" customWidth="1"/>
    <col min="6414" max="6414" width="10.5703125" style="88" customWidth="1"/>
    <col min="6415" max="6415" width="10.42578125" style="88" customWidth="1"/>
    <col min="6416" max="6416" width="9.42578125" style="88" customWidth="1"/>
    <col min="6417" max="6417" width="11" style="88" customWidth="1"/>
    <col min="6418" max="6418" width="10.85546875" style="88" customWidth="1"/>
    <col min="6419" max="6419" width="11.42578125" style="88" customWidth="1"/>
    <col min="6420" max="6656" width="9.140625" style="88"/>
    <col min="6657" max="6657" width="9" style="88" bestFit="1" customWidth="1"/>
    <col min="6658" max="6658" width="59.5703125" style="88" customWidth="1"/>
    <col min="6659" max="6659" width="9.85546875" style="88" bestFit="1" customWidth="1"/>
    <col min="6660" max="6660" width="11.5703125" style="88" bestFit="1" customWidth="1"/>
    <col min="6661" max="6662" width="8.7109375" style="88" bestFit="1" customWidth="1"/>
    <col min="6663" max="6663" width="0.7109375" style="88" customWidth="1"/>
    <col min="6664" max="6664" width="10.42578125" style="88" customWidth="1"/>
    <col min="6665" max="6665" width="9.5703125" style="88" bestFit="1" customWidth="1"/>
    <col min="6666" max="6669" width="9.42578125" style="88" customWidth="1"/>
    <col min="6670" max="6670" width="10.5703125" style="88" customWidth="1"/>
    <col min="6671" max="6671" width="10.42578125" style="88" customWidth="1"/>
    <col min="6672" max="6672" width="9.42578125" style="88" customWidth="1"/>
    <col min="6673" max="6673" width="11" style="88" customWidth="1"/>
    <col min="6674" max="6674" width="10.85546875" style="88" customWidth="1"/>
    <col min="6675" max="6675" width="11.42578125" style="88" customWidth="1"/>
    <col min="6676" max="6912" width="9.140625" style="88"/>
    <col min="6913" max="6913" width="9" style="88" bestFit="1" customWidth="1"/>
    <col min="6914" max="6914" width="59.5703125" style="88" customWidth="1"/>
    <col min="6915" max="6915" width="9.85546875" style="88" bestFit="1" customWidth="1"/>
    <col min="6916" max="6916" width="11.5703125" style="88" bestFit="1" customWidth="1"/>
    <col min="6917" max="6918" width="8.7109375" style="88" bestFit="1" customWidth="1"/>
    <col min="6919" max="6919" width="0.7109375" style="88" customWidth="1"/>
    <col min="6920" max="6920" width="10.42578125" style="88" customWidth="1"/>
    <col min="6921" max="6921" width="9.5703125" style="88" bestFit="1" customWidth="1"/>
    <col min="6922" max="6925" width="9.42578125" style="88" customWidth="1"/>
    <col min="6926" max="6926" width="10.5703125" style="88" customWidth="1"/>
    <col min="6927" max="6927" width="10.42578125" style="88" customWidth="1"/>
    <col min="6928" max="6928" width="9.42578125" style="88" customWidth="1"/>
    <col min="6929" max="6929" width="11" style="88" customWidth="1"/>
    <col min="6930" max="6930" width="10.85546875" style="88" customWidth="1"/>
    <col min="6931" max="6931" width="11.42578125" style="88" customWidth="1"/>
    <col min="6932" max="7168" width="9.140625" style="88"/>
    <col min="7169" max="7169" width="9" style="88" bestFit="1" customWidth="1"/>
    <col min="7170" max="7170" width="59.5703125" style="88" customWidth="1"/>
    <col min="7171" max="7171" width="9.85546875" style="88" bestFit="1" customWidth="1"/>
    <col min="7172" max="7172" width="11.5703125" style="88" bestFit="1" customWidth="1"/>
    <col min="7173" max="7174" width="8.7109375" style="88" bestFit="1" customWidth="1"/>
    <col min="7175" max="7175" width="0.7109375" style="88" customWidth="1"/>
    <col min="7176" max="7176" width="10.42578125" style="88" customWidth="1"/>
    <col min="7177" max="7177" width="9.5703125" style="88" bestFit="1" customWidth="1"/>
    <col min="7178" max="7181" width="9.42578125" style="88" customWidth="1"/>
    <col min="7182" max="7182" width="10.5703125" style="88" customWidth="1"/>
    <col min="7183" max="7183" width="10.42578125" style="88" customWidth="1"/>
    <col min="7184" max="7184" width="9.42578125" style="88" customWidth="1"/>
    <col min="7185" max="7185" width="11" style="88" customWidth="1"/>
    <col min="7186" max="7186" width="10.85546875" style="88" customWidth="1"/>
    <col min="7187" max="7187" width="11.42578125" style="88" customWidth="1"/>
    <col min="7188" max="7424" width="9.140625" style="88"/>
    <col min="7425" max="7425" width="9" style="88" bestFit="1" customWidth="1"/>
    <col min="7426" max="7426" width="59.5703125" style="88" customWidth="1"/>
    <col min="7427" max="7427" width="9.85546875" style="88" bestFit="1" customWidth="1"/>
    <col min="7428" max="7428" width="11.5703125" style="88" bestFit="1" customWidth="1"/>
    <col min="7429" max="7430" width="8.7109375" style="88" bestFit="1" customWidth="1"/>
    <col min="7431" max="7431" width="0.7109375" style="88" customWidth="1"/>
    <col min="7432" max="7432" width="10.42578125" style="88" customWidth="1"/>
    <col min="7433" max="7433" width="9.5703125" style="88" bestFit="1" customWidth="1"/>
    <col min="7434" max="7437" width="9.42578125" style="88" customWidth="1"/>
    <col min="7438" max="7438" width="10.5703125" style="88" customWidth="1"/>
    <col min="7439" max="7439" width="10.42578125" style="88" customWidth="1"/>
    <col min="7440" max="7440" width="9.42578125" style="88" customWidth="1"/>
    <col min="7441" max="7441" width="11" style="88" customWidth="1"/>
    <col min="7442" max="7442" width="10.85546875" style="88" customWidth="1"/>
    <col min="7443" max="7443" width="11.42578125" style="88" customWidth="1"/>
    <col min="7444" max="7680" width="9.140625" style="88"/>
    <col min="7681" max="7681" width="9" style="88" bestFit="1" customWidth="1"/>
    <col min="7682" max="7682" width="59.5703125" style="88" customWidth="1"/>
    <col min="7683" max="7683" width="9.85546875" style="88" bestFit="1" customWidth="1"/>
    <col min="7684" max="7684" width="11.5703125" style="88" bestFit="1" customWidth="1"/>
    <col min="7685" max="7686" width="8.7109375" style="88" bestFit="1" customWidth="1"/>
    <col min="7687" max="7687" width="0.7109375" style="88" customWidth="1"/>
    <col min="7688" max="7688" width="10.42578125" style="88" customWidth="1"/>
    <col min="7689" max="7689" width="9.5703125" style="88" bestFit="1" customWidth="1"/>
    <col min="7690" max="7693" width="9.42578125" style="88" customWidth="1"/>
    <col min="7694" max="7694" width="10.5703125" style="88" customWidth="1"/>
    <col min="7695" max="7695" width="10.42578125" style="88" customWidth="1"/>
    <col min="7696" max="7696" width="9.42578125" style="88" customWidth="1"/>
    <col min="7697" max="7697" width="11" style="88" customWidth="1"/>
    <col min="7698" max="7698" width="10.85546875" style="88" customWidth="1"/>
    <col min="7699" max="7699" width="11.42578125" style="88" customWidth="1"/>
    <col min="7700" max="7936" width="9.140625" style="88"/>
    <col min="7937" max="7937" width="9" style="88" bestFit="1" customWidth="1"/>
    <col min="7938" max="7938" width="59.5703125" style="88" customWidth="1"/>
    <col min="7939" max="7939" width="9.85546875" style="88" bestFit="1" customWidth="1"/>
    <col min="7940" max="7940" width="11.5703125" style="88" bestFit="1" customWidth="1"/>
    <col min="7941" max="7942" width="8.7109375" style="88" bestFit="1" customWidth="1"/>
    <col min="7943" max="7943" width="0.7109375" style="88" customWidth="1"/>
    <col min="7944" max="7944" width="10.42578125" style="88" customWidth="1"/>
    <col min="7945" max="7945" width="9.5703125" style="88" bestFit="1" customWidth="1"/>
    <col min="7946" max="7949" width="9.42578125" style="88" customWidth="1"/>
    <col min="7950" max="7950" width="10.5703125" style="88" customWidth="1"/>
    <col min="7951" max="7951" width="10.42578125" style="88" customWidth="1"/>
    <col min="7952" max="7952" width="9.42578125" style="88" customWidth="1"/>
    <col min="7953" max="7953" width="11" style="88" customWidth="1"/>
    <col min="7954" max="7954" width="10.85546875" style="88" customWidth="1"/>
    <col min="7955" max="7955" width="11.42578125" style="88" customWidth="1"/>
    <col min="7956" max="8192" width="9.140625" style="88"/>
    <col min="8193" max="8193" width="9" style="88" bestFit="1" customWidth="1"/>
    <col min="8194" max="8194" width="59.5703125" style="88" customWidth="1"/>
    <col min="8195" max="8195" width="9.85546875" style="88" bestFit="1" customWidth="1"/>
    <col min="8196" max="8196" width="11.5703125" style="88" bestFit="1" customWidth="1"/>
    <col min="8197" max="8198" width="8.7109375" style="88" bestFit="1" customWidth="1"/>
    <col min="8199" max="8199" width="0.7109375" style="88" customWidth="1"/>
    <col min="8200" max="8200" width="10.42578125" style="88" customWidth="1"/>
    <col min="8201" max="8201" width="9.5703125" style="88" bestFit="1" customWidth="1"/>
    <col min="8202" max="8205" width="9.42578125" style="88" customWidth="1"/>
    <col min="8206" max="8206" width="10.5703125" style="88" customWidth="1"/>
    <col min="8207" max="8207" width="10.42578125" style="88" customWidth="1"/>
    <col min="8208" max="8208" width="9.42578125" style="88" customWidth="1"/>
    <col min="8209" max="8209" width="11" style="88" customWidth="1"/>
    <col min="8210" max="8210" width="10.85546875" style="88" customWidth="1"/>
    <col min="8211" max="8211" width="11.42578125" style="88" customWidth="1"/>
    <col min="8212" max="8448" width="9.140625" style="88"/>
    <col min="8449" max="8449" width="9" style="88" bestFit="1" customWidth="1"/>
    <col min="8450" max="8450" width="59.5703125" style="88" customWidth="1"/>
    <col min="8451" max="8451" width="9.85546875" style="88" bestFit="1" customWidth="1"/>
    <col min="8452" max="8452" width="11.5703125" style="88" bestFit="1" customWidth="1"/>
    <col min="8453" max="8454" width="8.7109375" style="88" bestFit="1" customWidth="1"/>
    <col min="8455" max="8455" width="0.7109375" style="88" customWidth="1"/>
    <col min="8456" max="8456" width="10.42578125" style="88" customWidth="1"/>
    <col min="8457" max="8457" width="9.5703125" style="88" bestFit="1" customWidth="1"/>
    <col min="8458" max="8461" width="9.42578125" style="88" customWidth="1"/>
    <col min="8462" max="8462" width="10.5703125" style="88" customWidth="1"/>
    <col min="8463" max="8463" width="10.42578125" style="88" customWidth="1"/>
    <col min="8464" max="8464" width="9.42578125" style="88" customWidth="1"/>
    <col min="8465" max="8465" width="11" style="88" customWidth="1"/>
    <col min="8466" max="8466" width="10.85546875" style="88" customWidth="1"/>
    <col min="8467" max="8467" width="11.42578125" style="88" customWidth="1"/>
    <col min="8468" max="8704" width="9.140625" style="88"/>
    <col min="8705" max="8705" width="9" style="88" bestFit="1" customWidth="1"/>
    <col min="8706" max="8706" width="59.5703125" style="88" customWidth="1"/>
    <col min="8707" max="8707" width="9.85546875" style="88" bestFit="1" customWidth="1"/>
    <col min="8708" max="8708" width="11.5703125" style="88" bestFit="1" customWidth="1"/>
    <col min="8709" max="8710" width="8.7109375" style="88" bestFit="1" customWidth="1"/>
    <col min="8711" max="8711" width="0.7109375" style="88" customWidth="1"/>
    <col min="8712" max="8712" width="10.42578125" style="88" customWidth="1"/>
    <col min="8713" max="8713" width="9.5703125" style="88" bestFit="1" customWidth="1"/>
    <col min="8714" max="8717" width="9.42578125" style="88" customWidth="1"/>
    <col min="8718" max="8718" width="10.5703125" style="88" customWidth="1"/>
    <col min="8719" max="8719" width="10.42578125" style="88" customWidth="1"/>
    <col min="8720" max="8720" width="9.42578125" style="88" customWidth="1"/>
    <col min="8721" max="8721" width="11" style="88" customWidth="1"/>
    <col min="8722" max="8722" width="10.85546875" style="88" customWidth="1"/>
    <col min="8723" max="8723" width="11.42578125" style="88" customWidth="1"/>
    <col min="8724" max="8960" width="9.140625" style="88"/>
    <col min="8961" max="8961" width="9" style="88" bestFit="1" customWidth="1"/>
    <col min="8962" max="8962" width="59.5703125" style="88" customWidth="1"/>
    <col min="8963" max="8963" width="9.85546875" style="88" bestFit="1" customWidth="1"/>
    <col min="8964" max="8964" width="11.5703125" style="88" bestFit="1" customWidth="1"/>
    <col min="8965" max="8966" width="8.7109375" style="88" bestFit="1" customWidth="1"/>
    <col min="8967" max="8967" width="0.7109375" style="88" customWidth="1"/>
    <col min="8968" max="8968" width="10.42578125" style="88" customWidth="1"/>
    <col min="8969" max="8969" width="9.5703125" style="88" bestFit="1" customWidth="1"/>
    <col min="8970" max="8973" width="9.42578125" style="88" customWidth="1"/>
    <col min="8974" max="8974" width="10.5703125" style="88" customWidth="1"/>
    <col min="8975" max="8975" width="10.42578125" style="88" customWidth="1"/>
    <col min="8976" max="8976" width="9.42578125" style="88" customWidth="1"/>
    <col min="8977" max="8977" width="11" style="88" customWidth="1"/>
    <col min="8978" max="8978" width="10.85546875" style="88" customWidth="1"/>
    <col min="8979" max="8979" width="11.42578125" style="88" customWidth="1"/>
    <col min="8980" max="9216" width="9.140625" style="88"/>
    <col min="9217" max="9217" width="9" style="88" bestFit="1" customWidth="1"/>
    <col min="9218" max="9218" width="59.5703125" style="88" customWidth="1"/>
    <col min="9219" max="9219" width="9.85546875" style="88" bestFit="1" customWidth="1"/>
    <col min="9220" max="9220" width="11.5703125" style="88" bestFit="1" customWidth="1"/>
    <col min="9221" max="9222" width="8.7109375" style="88" bestFit="1" customWidth="1"/>
    <col min="9223" max="9223" width="0.7109375" style="88" customWidth="1"/>
    <col min="9224" max="9224" width="10.42578125" style="88" customWidth="1"/>
    <col min="9225" max="9225" width="9.5703125" style="88" bestFit="1" customWidth="1"/>
    <col min="9226" max="9229" width="9.42578125" style="88" customWidth="1"/>
    <col min="9230" max="9230" width="10.5703125" style="88" customWidth="1"/>
    <col min="9231" max="9231" width="10.42578125" style="88" customWidth="1"/>
    <col min="9232" max="9232" width="9.42578125" style="88" customWidth="1"/>
    <col min="9233" max="9233" width="11" style="88" customWidth="1"/>
    <col min="9234" max="9234" width="10.85546875" style="88" customWidth="1"/>
    <col min="9235" max="9235" width="11.42578125" style="88" customWidth="1"/>
    <col min="9236" max="9472" width="9.140625" style="88"/>
    <col min="9473" max="9473" width="9" style="88" bestFit="1" customWidth="1"/>
    <col min="9474" max="9474" width="59.5703125" style="88" customWidth="1"/>
    <col min="9475" max="9475" width="9.85546875" style="88" bestFit="1" customWidth="1"/>
    <col min="9476" max="9476" width="11.5703125" style="88" bestFit="1" customWidth="1"/>
    <col min="9477" max="9478" width="8.7109375" style="88" bestFit="1" customWidth="1"/>
    <col min="9479" max="9479" width="0.7109375" style="88" customWidth="1"/>
    <col min="9480" max="9480" width="10.42578125" style="88" customWidth="1"/>
    <col min="9481" max="9481" width="9.5703125" style="88" bestFit="1" customWidth="1"/>
    <col min="9482" max="9485" width="9.42578125" style="88" customWidth="1"/>
    <col min="9486" max="9486" width="10.5703125" style="88" customWidth="1"/>
    <col min="9487" max="9487" width="10.42578125" style="88" customWidth="1"/>
    <col min="9488" max="9488" width="9.42578125" style="88" customWidth="1"/>
    <col min="9489" max="9489" width="11" style="88" customWidth="1"/>
    <col min="9490" max="9490" width="10.85546875" style="88" customWidth="1"/>
    <col min="9491" max="9491" width="11.42578125" style="88" customWidth="1"/>
    <col min="9492" max="9728" width="9.140625" style="88"/>
    <col min="9729" max="9729" width="9" style="88" bestFit="1" customWidth="1"/>
    <col min="9730" max="9730" width="59.5703125" style="88" customWidth="1"/>
    <col min="9731" max="9731" width="9.85546875" style="88" bestFit="1" customWidth="1"/>
    <col min="9732" max="9732" width="11.5703125" style="88" bestFit="1" customWidth="1"/>
    <col min="9733" max="9734" width="8.7109375" style="88" bestFit="1" customWidth="1"/>
    <col min="9735" max="9735" width="0.7109375" style="88" customWidth="1"/>
    <col min="9736" max="9736" width="10.42578125" style="88" customWidth="1"/>
    <col min="9737" max="9737" width="9.5703125" style="88" bestFit="1" customWidth="1"/>
    <col min="9738" max="9741" width="9.42578125" style="88" customWidth="1"/>
    <col min="9742" max="9742" width="10.5703125" style="88" customWidth="1"/>
    <col min="9743" max="9743" width="10.42578125" style="88" customWidth="1"/>
    <col min="9744" max="9744" width="9.42578125" style="88" customWidth="1"/>
    <col min="9745" max="9745" width="11" style="88" customWidth="1"/>
    <col min="9746" max="9746" width="10.85546875" style="88" customWidth="1"/>
    <col min="9747" max="9747" width="11.42578125" style="88" customWidth="1"/>
    <col min="9748" max="9984" width="9.140625" style="88"/>
    <col min="9985" max="9985" width="9" style="88" bestFit="1" customWidth="1"/>
    <col min="9986" max="9986" width="59.5703125" style="88" customWidth="1"/>
    <col min="9987" max="9987" width="9.85546875" style="88" bestFit="1" customWidth="1"/>
    <col min="9988" max="9988" width="11.5703125" style="88" bestFit="1" customWidth="1"/>
    <col min="9989" max="9990" width="8.7109375" style="88" bestFit="1" customWidth="1"/>
    <col min="9991" max="9991" width="0.7109375" style="88" customWidth="1"/>
    <col min="9992" max="9992" width="10.42578125" style="88" customWidth="1"/>
    <col min="9993" max="9993" width="9.5703125" style="88" bestFit="1" customWidth="1"/>
    <col min="9994" max="9997" width="9.42578125" style="88" customWidth="1"/>
    <col min="9998" max="9998" width="10.5703125" style="88" customWidth="1"/>
    <col min="9999" max="9999" width="10.42578125" style="88" customWidth="1"/>
    <col min="10000" max="10000" width="9.42578125" style="88" customWidth="1"/>
    <col min="10001" max="10001" width="11" style="88" customWidth="1"/>
    <col min="10002" max="10002" width="10.85546875" style="88" customWidth="1"/>
    <col min="10003" max="10003" width="11.42578125" style="88" customWidth="1"/>
    <col min="10004" max="10240" width="9.140625" style="88"/>
    <col min="10241" max="10241" width="9" style="88" bestFit="1" customWidth="1"/>
    <col min="10242" max="10242" width="59.5703125" style="88" customWidth="1"/>
    <col min="10243" max="10243" width="9.85546875" style="88" bestFit="1" customWidth="1"/>
    <col min="10244" max="10244" width="11.5703125" style="88" bestFit="1" customWidth="1"/>
    <col min="10245" max="10246" width="8.7109375" style="88" bestFit="1" customWidth="1"/>
    <col min="10247" max="10247" width="0.7109375" style="88" customWidth="1"/>
    <col min="10248" max="10248" width="10.42578125" style="88" customWidth="1"/>
    <col min="10249" max="10249" width="9.5703125" style="88" bestFit="1" customWidth="1"/>
    <col min="10250" max="10253" width="9.42578125" style="88" customWidth="1"/>
    <col min="10254" max="10254" width="10.5703125" style="88" customWidth="1"/>
    <col min="10255" max="10255" width="10.42578125" style="88" customWidth="1"/>
    <col min="10256" max="10256" width="9.42578125" style="88" customWidth="1"/>
    <col min="10257" max="10257" width="11" style="88" customWidth="1"/>
    <col min="10258" max="10258" width="10.85546875" style="88" customWidth="1"/>
    <col min="10259" max="10259" width="11.42578125" style="88" customWidth="1"/>
    <col min="10260" max="10496" width="9.140625" style="88"/>
    <col min="10497" max="10497" width="9" style="88" bestFit="1" customWidth="1"/>
    <col min="10498" max="10498" width="59.5703125" style="88" customWidth="1"/>
    <col min="10499" max="10499" width="9.85546875" style="88" bestFit="1" customWidth="1"/>
    <col min="10500" max="10500" width="11.5703125" style="88" bestFit="1" customWidth="1"/>
    <col min="10501" max="10502" width="8.7109375" style="88" bestFit="1" customWidth="1"/>
    <col min="10503" max="10503" width="0.7109375" style="88" customWidth="1"/>
    <col min="10504" max="10504" width="10.42578125" style="88" customWidth="1"/>
    <col min="10505" max="10505" width="9.5703125" style="88" bestFit="1" customWidth="1"/>
    <col min="10506" max="10509" width="9.42578125" style="88" customWidth="1"/>
    <col min="10510" max="10510" width="10.5703125" style="88" customWidth="1"/>
    <col min="10511" max="10511" width="10.42578125" style="88" customWidth="1"/>
    <col min="10512" max="10512" width="9.42578125" style="88" customWidth="1"/>
    <col min="10513" max="10513" width="11" style="88" customWidth="1"/>
    <col min="10514" max="10514" width="10.85546875" style="88" customWidth="1"/>
    <col min="10515" max="10515" width="11.42578125" style="88" customWidth="1"/>
    <col min="10516" max="10752" width="9.140625" style="88"/>
    <col min="10753" max="10753" width="9" style="88" bestFit="1" customWidth="1"/>
    <col min="10754" max="10754" width="59.5703125" style="88" customWidth="1"/>
    <col min="10755" max="10755" width="9.85546875" style="88" bestFit="1" customWidth="1"/>
    <col min="10756" max="10756" width="11.5703125" style="88" bestFit="1" customWidth="1"/>
    <col min="10757" max="10758" width="8.7109375" style="88" bestFit="1" customWidth="1"/>
    <col min="10759" max="10759" width="0.7109375" style="88" customWidth="1"/>
    <col min="10760" max="10760" width="10.42578125" style="88" customWidth="1"/>
    <col min="10761" max="10761" width="9.5703125" style="88" bestFit="1" customWidth="1"/>
    <col min="10762" max="10765" width="9.42578125" style="88" customWidth="1"/>
    <col min="10766" max="10766" width="10.5703125" style="88" customWidth="1"/>
    <col min="10767" max="10767" width="10.42578125" style="88" customWidth="1"/>
    <col min="10768" max="10768" width="9.42578125" style="88" customWidth="1"/>
    <col min="10769" max="10769" width="11" style="88" customWidth="1"/>
    <col min="10770" max="10770" width="10.85546875" style="88" customWidth="1"/>
    <col min="10771" max="10771" width="11.42578125" style="88" customWidth="1"/>
    <col min="10772" max="11008" width="9.140625" style="88"/>
    <col min="11009" max="11009" width="9" style="88" bestFit="1" customWidth="1"/>
    <col min="11010" max="11010" width="59.5703125" style="88" customWidth="1"/>
    <col min="11011" max="11011" width="9.85546875" style="88" bestFit="1" customWidth="1"/>
    <col min="11012" max="11012" width="11.5703125" style="88" bestFit="1" customWidth="1"/>
    <col min="11013" max="11014" width="8.7109375" style="88" bestFit="1" customWidth="1"/>
    <col min="11015" max="11015" width="0.7109375" style="88" customWidth="1"/>
    <col min="11016" max="11016" width="10.42578125" style="88" customWidth="1"/>
    <col min="11017" max="11017" width="9.5703125" style="88" bestFit="1" customWidth="1"/>
    <col min="11018" max="11021" width="9.42578125" style="88" customWidth="1"/>
    <col min="11022" max="11022" width="10.5703125" style="88" customWidth="1"/>
    <col min="11023" max="11023" width="10.42578125" style="88" customWidth="1"/>
    <col min="11024" max="11024" width="9.42578125" style="88" customWidth="1"/>
    <col min="11025" max="11025" width="11" style="88" customWidth="1"/>
    <col min="11026" max="11026" width="10.85546875" style="88" customWidth="1"/>
    <col min="11027" max="11027" width="11.42578125" style="88" customWidth="1"/>
    <col min="11028" max="11264" width="9.140625" style="88"/>
    <col min="11265" max="11265" width="9" style="88" bestFit="1" customWidth="1"/>
    <col min="11266" max="11266" width="59.5703125" style="88" customWidth="1"/>
    <col min="11267" max="11267" width="9.85546875" style="88" bestFit="1" customWidth="1"/>
    <col min="11268" max="11268" width="11.5703125" style="88" bestFit="1" customWidth="1"/>
    <col min="11269" max="11270" width="8.7109375" style="88" bestFit="1" customWidth="1"/>
    <col min="11271" max="11271" width="0.7109375" style="88" customWidth="1"/>
    <col min="11272" max="11272" width="10.42578125" style="88" customWidth="1"/>
    <col min="11273" max="11273" width="9.5703125" style="88" bestFit="1" customWidth="1"/>
    <col min="11274" max="11277" width="9.42578125" style="88" customWidth="1"/>
    <col min="11278" max="11278" width="10.5703125" style="88" customWidth="1"/>
    <col min="11279" max="11279" width="10.42578125" style="88" customWidth="1"/>
    <col min="11280" max="11280" width="9.42578125" style="88" customWidth="1"/>
    <col min="11281" max="11281" width="11" style="88" customWidth="1"/>
    <col min="11282" max="11282" width="10.85546875" style="88" customWidth="1"/>
    <col min="11283" max="11283" width="11.42578125" style="88" customWidth="1"/>
    <col min="11284" max="11520" width="9.140625" style="88"/>
    <col min="11521" max="11521" width="9" style="88" bestFit="1" customWidth="1"/>
    <col min="11522" max="11522" width="59.5703125" style="88" customWidth="1"/>
    <col min="11523" max="11523" width="9.85546875" style="88" bestFit="1" customWidth="1"/>
    <col min="11524" max="11524" width="11.5703125" style="88" bestFit="1" customWidth="1"/>
    <col min="11525" max="11526" width="8.7109375" style="88" bestFit="1" customWidth="1"/>
    <col min="11527" max="11527" width="0.7109375" style="88" customWidth="1"/>
    <col min="11528" max="11528" width="10.42578125" style="88" customWidth="1"/>
    <col min="11529" max="11529" width="9.5703125" style="88" bestFit="1" customWidth="1"/>
    <col min="11530" max="11533" width="9.42578125" style="88" customWidth="1"/>
    <col min="11534" max="11534" width="10.5703125" style="88" customWidth="1"/>
    <col min="11535" max="11535" width="10.42578125" style="88" customWidth="1"/>
    <col min="11536" max="11536" width="9.42578125" style="88" customWidth="1"/>
    <col min="11537" max="11537" width="11" style="88" customWidth="1"/>
    <col min="11538" max="11538" width="10.85546875" style="88" customWidth="1"/>
    <col min="11539" max="11539" width="11.42578125" style="88" customWidth="1"/>
    <col min="11540" max="11776" width="9.140625" style="88"/>
    <col min="11777" max="11777" width="9" style="88" bestFit="1" customWidth="1"/>
    <col min="11778" max="11778" width="59.5703125" style="88" customWidth="1"/>
    <col min="11779" max="11779" width="9.85546875" style="88" bestFit="1" customWidth="1"/>
    <col min="11780" max="11780" width="11.5703125" style="88" bestFit="1" customWidth="1"/>
    <col min="11781" max="11782" width="8.7109375" style="88" bestFit="1" customWidth="1"/>
    <col min="11783" max="11783" width="0.7109375" style="88" customWidth="1"/>
    <col min="11784" max="11784" width="10.42578125" style="88" customWidth="1"/>
    <col min="11785" max="11785" width="9.5703125" style="88" bestFit="1" customWidth="1"/>
    <col min="11786" max="11789" width="9.42578125" style="88" customWidth="1"/>
    <col min="11790" max="11790" width="10.5703125" style="88" customWidth="1"/>
    <col min="11791" max="11791" width="10.42578125" style="88" customWidth="1"/>
    <col min="11792" max="11792" width="9.42578125" style="88" customWidth="1"/>
    <col min="11793" max="11793" width="11" style="88" customWidth="1"/>
    <col min="11794" max="11794" width="10.85546875" style="88" customWidth="1"/>
    <col min="11795" max="11795" width="11.42578125" style="88" customWidth="1"/>
    <col min="11796" max="12032" width="9.140625" style="88"/>
    <col min="12033" max="12033" width="9" style="88" bestFit="1" customWidth="1"/>
    <col min="12034" max="12034" width="59.5703125" style="88" customWidth="1"/>
    <col min="12035" max="12035" width="9.85546875" style="88" bestFit="1" customWidth="1"/>
    <col min="12036" max="12036" width="11.5703125" style="88" bestFit="1" customWidth="1"/>
    <col min="12037" max="12038" width="8.7109375" style="88" bestFit="1" customWidth="1"/>
    <col min="12039" max="12039" width="0.7109375" style="88" customWidth="1"/>
    <col min="12040" max="12040" width="10.42578125" style="88" customWidth="1"/>
    <col min="12041" max="12041" width="9.5703125" style="88" bestFit="1" customWidth="1"/>
    <col min="12042" max="12045" width="9.42578125" style="88" customWidth="1"/>
    <col min="12046" max="12046" width="10.5703125" style="88" customWidth="1"/>
    <col min="12047" max="12047" width="10.42578125" style="88" customWidth="1"/>
    <col min="12048" max="12048" width="9.42578125" style="88" customWidth="1"/>
    <col min="12049" max="12049" width="11" style="88" customWidth="1"/>
    <col min="12050" max="12050" width="10.85546875" style="88" customWidth="1"/>
    <col min="12051" max="12051" width="11.42578125" style="88" customWidth="1"/>
    <col min="12052" max="12288" width="9.140625" style="88"/>
    <col min="12289" max="12289" width="9" style="88" bestFit="1" customWidth="1"/>
    <col min="12290" max="12290" width="59.5703125" style="88" customWidth="1"/>
    <col min="12291" max="12291" width="9.85546875" style="88" bestFit="1" customWidth="1"/>
    <col min="12292" max="12292" width="11.5703125" style="88" bestFit="1" customWidth="1"/>
    <col min="12293" max="12294" width="8.7109375" style="88" bestFit="1" customWidth="1"/>
    <col min="12295" max="12295" width="0.7109375" style="88" customWidth="1"/>
    <col min="12296" max="12296" width="10.42578125" style="88" customWidth="1"/>
    <col min="12297" max="12297" width="9.5703125" style="88" bestFit="1" customWidth="1"/>
    <col min="12298" max="12301" width="9.42578125" style="88" customWidth="1"/>
    <col min="12302" max="12302" width="10.5703125" style="88" customWidth="1"/>
    <col min="12303" max="12303" width="10.42578125" style="88" customWidth="1"/>
    <col min="12304" max="12304" width="9.42578125" style="88" customWidth="1"/>
    <col min="12305" max="12305" width="11" style="88" customWidth="1"/>
    <col min="12306" max="12306" width="10.85546875" style="88" customWidth="1"/>
    <col min="12307" max="12307" width="11.42578125" style="88" customWidth="1"/>
    <col min="12308" max="12544" width="9.140625" style="88"/>
    <col min="12545" max="12545" width="9" style="88" bestFit="1" customWidth="1"/>
    <col min="12546" max="12546" width="59.5703125" style="88" customWidth="1"/>
    <col min="12547" max="12547" width="9.85546875" style="88" bestFit="1" customWidth="1"/>
    <col min="12548" max="12548" width="11.5703125" style="88" bestFit="1" customWidth="1"/>
    <col min="12549" max="12550" width="8.7109375" style="88" bestFit="1" customWidth="1"/>
    <col min="12551" max="12551" width="0.7109375" style="88" customWidth="1"/>
    <col min="12552" max="12552" width="10.42578125" style="88" customWidth="1"/>
    <col min="12553" max="12553" width="9.5703125" style="88" bestFit="1" customWidth="1"/>
    <col min="12554" max="12557" width="9.42578125" style="88" customWidth="1"/>
    <col min="12558" max="12558" width="10.5703125" style="88" customWidth="1"/>
    <col min="12559" max="12559" width="10.42578125" style="88" customWidth="1"/>
    <col min="12560" max="12560" width="9.42578125" style="88" customWidth="1"/>
    <col min="12561" max="12561" width="11" style="88" customWidth="1"/>
    <col min="12562" max="12562" width="10.85546875" style="88" customWidth="1"/>
    <col min="12563" max="12563" width="11.42578125" style="88" customWidth="1"/>
    <col min="12564" max="12800" width="9.140625" style="88"/>
    <col min="12801" max="12801" width="9" style="88" bestFit="1" customWidth="1"/>
    <col min="12802" max="12802" width="59.5703125" style="88" customWidth="1"/>
    <col min="12803" max="12803" width="9.85546875" style="88" bestFit="1" customWidth="1"/>
    <col min="12804" max="12804" width="11.5703125" style="88" bestFit="1" customWidth="1"/>
    <col min="12805" max="12806" width="8.7109375" style="88" bestFit="1" customWidth="1"/>
    <col min="12807" max="12807" width="0.7109375" style="88" customWidth="1"/>
    <col min="12808" max="12808" width="10.42578125" style="88" customWidth="1"/>
    <col min="12809" max="12809" width="9.5703125" style="88" bestFit="1" customWidth="1"/>
    <col min="12810" max="12813" width="9.42578125" style="88" customWidth="1"/>
    <col min="12814" max="12814" width="10.5703125" style="88" customWidth="1"/>
    <col min="12815" max="12815" width="10.42578125" style="88" customWidth="1"/>
    <col min="12816" max="12816" width="9.42578125" style="88" customWidth="1"/>
    <col min="12817" max="12817" width="11" style="88" customWidth="1"/>
    <col min="12818" max="12818" width="10.85546875" style="88" customWidth="1"/>
    <col min="12819" max="12819" width="11.42578125" style="88" customWidth="1"/>
    <col min="12820" max="13056" width="9.140625" style="88"/>
    <col min="13057" max="13057" width="9" style="88" bestFit="1" customWidth="1"/>
    <col min="13058" max="13058" width="59.5703125" style="88" customWidth="1"/>
    <col min="13059" max="13059" width="9.85546875" style="88" bestFit="1" customWidth="1"/>
    <col min="13060" max="13060" width="11.5703125" style="88" bestFit="1" customWidth="1"/>
    <col min="13061" max="13062" width="8.7109375" style="88" bestFit="1" customWidth="1"/>
    <col min="13063" max="13063" width="0.7109375" style="88" customWidth="1"/>
    <col min="13064" max="13064" width="10.42578125" style="88" customWidth="1"/>
    <col min="13065" max="13065" width="9.5703125" style="88" bestFit="1" customWidth="1"/>
    <col min="13066" max="13069" width="9.42578125" style="88" customWidth="1"/>
    <col min="13070" max="13070" width="10.5703125" style="88" customWidth="1"/>
    <col min="13071" max="13071" width="10.42578125" style="88" customWidth="1"/>
    <col min="13072" max="13072" width="9.42578125" style="88" customWidth="1"/>
    <col min="13073" max="13073" width="11" style="88" customWidth="1"/>
    <col min="13074" max="13074" width="10.85546875" style="88" customWidth="1"/>
    <col min="13075" max="13075" width="11.42578125" style="88" customWidth="1"/>
    <col min="13076" max="13312" width="9.140625" style="88"/>
    <col min="13313" max="13313" width="9" style="88" bestFit="1" customWidth="1"/>
    <col min="13314" max="13314" width="59.5703125" style="88" customWidth="1"/>
    <col min="13315" max="13315" width="9.85546875" style="88" bestFit="1" customWidth="1"/>
    <col min="13316" max="13316" width="11.5703125" style="88" bestFit="1" customWidth="1"/>
    <col min="13317" max="13318" width="8.7109375" style="88" bestFit="1" customWidth="1"/>
    <col min="13319" max="13319" width="0.7109375" style="88" customWidth="1"/>
    <col min="13320" max="13320" width="10.42578125" style="88" customWidth="1"/>
    <col min="13321" max="13321" width="9.5703125" style="88" bestFit="1" customWidth="1"/>
    <col min="13322" max="13325" width="9.42578125" style="88" customWidth="1"/>
    <col min="13326" max="13326" width="10.5703125" style="88" customWidth="1"/>
    <col min="13327" max="13327" width="10.42578125" style="88" customWidth="1"/>
    <col min="13328" max="13328" width="9.42578125" style="88" customWidth="1"/>
    <col min="13329" max="13329" width="11" style="88" customWidth="1"/>
    <col min="13330" max="13330" width="10.85546875" style="88" customWidth="1"/>
    <col min="13331" max="13331" width="11.42578125" style="88" customWidth="1"/>
    <col min="13332" max="13568" width="9.140625" style="88"/>
    <col min="13569" max="13569" width="9" style="88" bestFit="1" customWidth="1"/>
    <col min="13570" max="13570" width="59.5703125" style="88" customWidth="1"/>
    <col min="13571" max="13571" width="9.85546875" style="88" bestFit="1" customWidth="1"/>
    <col min="13572" max="13572" width="11.5703125" style="88" bestFit="1" customWidth="1"/>
    <col min="13573" max="13574" width="8.7109375" style="88" bestFit="1" customWidth="1"/>
    <col min="13575" max="13575" width="0.7109375" style="88" customWidth="1"/>
    <col min="13576" max="13576" width="10.42578125" style="88" customWidth="1"/>
    <col min="13577" max="13577" width="9.5703125" style="88" bestFit="1" customWidth="1"/>
    <col min="13578" max="13581" width="9.42578125" style="88" customWidth="1"/>
    <col min="13582" max="13582" width="10.5703125" style="88" customWidth="1"/>
    <col min="13583" max="13583" width="10.42578125" style="88" customWidth="1"/>
    <col min="13584" max="13584" width="9.42578125" style="88" customWidth="1"/>
    <col min="13585" max="13585" width="11" style="88" customWidth="1"/>
    <col min="13586" max="13586" width="10.85546875" style="88" customWidth="1"/>
    <col min="13587" max="13587" width="11.42578125" style="88" customWidth="1"/>
    <col min="13588" max="13824" width="9.140625" style="88"/>
    <col min="13825" max="13825" width="9" style="88" bestFit="1" customWidth="1"/>
    <col min="13826" max="13826" width="59.5703125" style="88" customWidth="1"/>
    <col min="13827" max="13827" width="9.85546875" style="88" bestFit="1" customWidth="1"/>
    <col min="13828" max="13828" width="11.5703125" style="88" bestFit="1" customWidth="1"/>
    <col min="13829" max="13830" width="8.7109375" style="88" bestFit="1" customWidth="1"/>
    <col min="13831" max="13831" width="0.7109375" style="88" customWidth="1"/>
    <col min="13832" max="13832" width="10.42578125" style="88" customWidth="1"/>
    <col min="13833" max="13833" width="9.5703125" style="88" bestFit="1" customWidth="1"/>
    <col min="13834" max="13837" width="9.42578125" style="88" customWidth="1"/>
    <col min="13838" max="13838" width="10.5703125" style="88" customWidth="1"/>
    <col min="13839" max="13839" width="10.42578125" style="88" customWidth="1"/>
    <col min="13840" max="13840" width="9.42578125" style="88" customWidth="1"/>
    <col min="13841" max="13841" width="11" style="88" customWidth="1"/>
    <col min="13842" max="13842" width="10.85546875" style="88" customWidth="1"/>
    <col min="13843" max="13843" width="11.42578125" style="88" customWidth="1"/>
    <col min="13844" max="14080" width="9.140625" style="88"/>
    <col min="14081" max="14081" width="9" style="88" bestFit="1" customWidth="1"/>
    <col min="14082" max="14082" width="59.5703125" style="88" customWidth="1"/>
    <col min="14083" max="14083" width="9.85546875" style="88" bestFit="1" customWidth="1"/>
    <col min="14084" max="14084" width="11.5703125" style="88" bestFit="1" customWidth="1"/>
    <col min="14085" max="14086" width="8.7109375" style="88" bestFit="1" customWidth="1"/>
    <col min="14087" max="14087" width="0.7109375" style="88" customWidth="1"/>
    <col min="14088" max="14088" width="10.42578125" style="88" customWidth="1"/>
    <col min="14089" max="14089" width="9.5703125" style="88" bestFit="1" customWidth="1"/>
    <col min="14090" max="14093" width="9.42578125" style="88" customWidth="1"/>
    <col min="14094" max="14094" width="10.5703125" style="88" customWidth="1"/>
    <col min="14095" max="14095" width="10.42578125" style="88" customWidth="1"/>
    <col min="14096" max="14096" width="9.42578125" style="88" customWidth="1"/>
    <col min="14097" max="14097" width="11" style="88" customWidth="1"/>
    <col min="14098" max="14098" width="10.85546875" style="88" customWidth="1"/>
    <col min="14099" max="14099" width="11.42578125" style="88" customWidth="1"/>
    <col min="14100" max="14336" width="9.140625" style="88"/>
    <col min="14337" max="14337" width="9" style="88" bestFit="1" customWidth="1"/>
    <col min="14338" max="14338" width="59.5703125" style="88" customWidth="1"/>
    <col min="14339" max="14339" width="9.85546875" style="88" bestFit="1" customWidth="1"/>
    <col min="14340" max="14340" width="11.5703125" style="88" bestFit="1" customWidth="1"/>
    <col min="14341" max="14342" width="8.7109375" style="88" bestFit="1" customWidth="1"/>
    <col min="14343" max="14343" width="0.7109375" style="88" customWidth="1"/>
    <col min="14344" max="14344" width="10.42578125" style="88" customWidth="1"/>
    <col min="14345" max="14345" width="9.5703125" style="88" bestFit="1" customWidth="1"/>
    <col min="14346" max="14349" width="9.42578125" style="88" customWidth="1"/>
    <col min="14350" max="14350" width="10.5703125" style="88" customWidth="1"/>
    <col min="14351" max="14351" width="10.42578125" style="88" customWidth="1"/>
    <col min="14352" max="14352" width="9.42578125" style="88" customWidth="1"/>
    <col min="14353" max="14353" width="11" style="88" customWidth="1"/>
    <col min="14354" max="14354" width="10.85546875" style="88" customWidth="1"/>
    <col min="14355" max="14355" width="11.42578125" style="88" customWidth="1"/>
    <col min="14356" max="14592" width="9.140625" style="88"/>
    <col min="14593" max="14593" width="9" style="88" bestFit="1" customWidth="1"/>
    <col min="14594" max="14594" width="59.5703125" style="88" customWidth="1"/>
    <col min="14595" max="14595" width="9.85546875" style="88" bestFit="1" customWidth="1"/>
    <col min="14596" max="14596" width="11.5703125" style="88" bestFit="1" customWidth="1"/>
    <col min="14597" max="14598" width="8.7109375" style="88" bestFit="1" customWidth="1"/>
    <col min="14599" max="14599" width="0.7109375" style="88" customWidth="1"/>
    <col min="14600" max="14600" width="10.42578125" style="88" customWidth="1"/>
    <col min="14601" max="14601" width="9.5703125" style="88" bestFit="1" customWidth="1"/>
    <col min="14602" max="14605" width="9.42578125" style="88" customWidth="1"/>
    <col min="14606" max="14606" width="10.5703125" style="88" customWidth="1"/>
    <col min="14607" max="14607" width="10.42578125" style="88" customWidth="1"/>
    <col min="14608" max="14608" width="9.42578125" style="88" customWidth="1"/>
    <col min="14609" max="14609" width="11" style="88" customWidth="1"/>
    <col min="14610" max="14610" width="10.85546875" style="88" customWidth="1"/>
    <col min="14611" max="14611" width="11.42578125" style="88" customWidth="1"/>
    <col min="14612" max="14848" width="9.140625" style="88"/>
    <col min="14849" max="14849" width="9" style="88" bestFit="1" customWidth="1"/>
    <col min="14850" max="14850" width="59.5703125" style="88" customWidth="1"/>
    <col min="14851" max="14851" width="9.85546875" style="88" bestFit="1" customWidth="1"/>
    <col min="14852" max="14852" width="11.5703125" style="88" bestFit="1" customWidth="1"/>
    <col min="14853" max="14854" width="8.7109375" style="88" bestFit="1" customWidth="1"/>
    <col min="14855" max="14855" width="0.7109375" style="88" customWidth="1"/>
    <col min="14856" max="14856" width="10.42578125" style="88" customWidth="1"/>
    <col min="14857" max="14857" width="9.5703125" style="88" bestFit="1" customWidth="1"/>
    <col min="14858" max="14861" width="9.42578125" style="88" customWidth="1"/>
    <col min="14862" max="14862" width="10.5703125" style="88" customWidth="1"/>
    <col min="14863" max="14863" width="10.42578125" style="88" customWidth="1"/>
    <col min="14864" max="14864" width="9.42578125" style="88" customWidth="1"/>
    <col min="14865" max="14865" width="11" style="88" customWidth="1"/>
    <col min="14866" max="14866" width="10.85546875" style="88" customWidth="1"/>
    <col min="14867" max="14867" width="11.42578125" style="88" customWidth="1"/>
    <col min="14868" max="15104" width="9.140625" style="88"/>
    <col min="15105" max="15105" width="9" style="88" bestFit="1" customWidth="1"/>
    <col min="15106" max="15106" width="59.5703125" style="88" customWidth="1"/>
    <col min="15107" max="15107" width="9.85546875" style="88" bestFit="1" customWidth="1"/>
    <col min="15108" max="15108" width="11.5703125" style="88" bestFit="1" customWidth="1"/>
    <col min="15109" max="15110" width="8.7109375" style="88" bestFit="1" customWidth="1"/>
    <col min="15111" max="15111" width="0.7109375" style="88" customWidth="1"/>
    <col min="15112" max="15112" width="10.42578125" style="88" customWidth="1"/>
    <col min="15113" max="15113" width="9.5703125" style="88" bestFit="1" customWidth="1"/>
    <col min="15114" max="15117" width="9.42578125" style="88" customWidth="1"/>
    <col min="15118" max="15118" width="10.5703125" style="88" customWidth="1"/>
    <col min="15119" max="15119" width="10.42578125" style="88" customWidth="1"/>
    <col min="15120" max="15120" width="9.42578125" style="88" customWidth="1"/>
    <col min="15121" max="15121" width="11" style="88" customWidth="1"/>
    <col min="15122" max="15122" width="10.85546875" style="88" customWidth="1"/>
    <col min="15123" max="15123" width="11.42578125" style="88" customWidth="1"/>
    <col min="15124" max="15360" width="9.140625" style="88"/>
    <col min="15361" max="15361" width="9" style="88" bestFit="1" customWidth="1"/>
    <col min="15362" max="15362" width="59.5703125" style="88" customWidth="1"/>
    <col min="15363" max="15363" width="9.85546875" style="88" bestFit="1" customWidth="1"/>
    <col min="15364" max="15364" width="11.5703125" style="88" bestFit="1" customWidth="1"/>
    <col min="15365" max="15366" width="8.7109375" style="88" bestFit="1" customWidth="1"/>
    <col min="15367" max="15367" width="0.7109375" style="88" customWidth="1"/>
    <col min="15368" max="15368" width="10.42578125" style="88" customWidth="1"/>
    <col min="15369" max="15369" width="9.5703125" style="88" bestFit="1" customWidth="1"/>
    <col min="15370" max="15373" width="9.42578125" style="88" customWidth="1"/>
    <col min="15374" max="15374" width="10.5703125" style="88" customWidth="1"/>
    <col min="15375" max="15375" width="10.42578125" style="88" customWidth="1"/>
    <col min="15376" max="15376" width="9.42578125" style="88" customWidth="1"/>
    <col min="15377" max="15377" width="11" style="88" customWidth="1"/>
    <col min="15378" max="15378" width="10.85546875" style="88" customWidth="1"/>
    <col min="15379" max="15379" width="11.42578125" style="88" customWidth="1"/>
    <col min="15380" max="15616" width="9.140625" style="88"/>
    <col min="15617" max="15617" width="9" style="88" bestFit="1" customWidth="1"/>
    <col min="15618" max="15618" width="59.5703125" style="88" customWidth="1"/>
    <col min="15619" max="15619" width="9.85546875" style="88" bestFit="1" customWidth="1"/>
    <col min="15620" max="15620" width="11.5703125" style="88" bestFit="1" customWidth="1"/>
    <col min="15621" max="15622" width="8.7109375" style="88" bestFit="1" customWidth="1"/>
    <col min="15623" max="15623" width="0.7109375" style="88" customWidth="1"/>
    <col min="15624" max="15624" width="10.42578125" style="88" customWidth="1"/>
    <col min="15625" max="15625" width="9.5703125" style="88" bestFit="1" customWidth="1"/>
    <col min="15626" max="15629" width="9.42578125" style="88" customWidth="1"/>
    <col min="15630" max="15630" width="10.5703125" style="88" customWidth="1"/>
    <col min="15631" max="15631" width="10.42578125" style="88" customWidth="1"/>
    <col min="15632" max="15632" width="9.42578125" style="88" customWidth="1"/>
    <col min="15633" max="15633" width="11" style="88" customWidth="1"/>
    <col min="15634" max="15634" width="10.85546875" style="88" customWidth="1"/>
    <col min="15635" max="15635" width="11.42578125" style="88" customWidth="1"/>
    <col min="15636" max="15872" width="9.140625" style="88"/>
    <col min="15873" max="15873" width="9" style="88" bestFit="1" customWidth="1"/>
    <col min="15874" max="15874" width="59.5703125" style="88" customWidth="1"/>
    <col min="15875" max="15875" width="9.85546875" style="88" bestFit="1" customWidth="1"/>
    <col min="15876" max="15876" width="11.5703125" style="88" bestFit="1" customWidth="1"/>
    <col min="15877" max="15878" width="8.7109375" style="88" bestFit="1" customWidth="1"/>
    <col min="15879" max="15879" width="0.7109375" style="88" customWidth="1"/>
    <col min="15880" max="15880" width="10.42578125" style="88" customWidth="1"/>
    <col min="15881" max="15881" width="9.5703125" style="88" bestFit="1" customWidth="1"/>
    <col min="15882" max="15885" width="9.42578125" style="88" customWidth="1"/>
    <col min="15886" max="15886" width="10.5703125" style="88" customWidth="1"/>
    <col min="15887" max="15887" width="10.42578125" style="88" customWidth="1"/>
    <col min="15888" max="15888" width="9.42578125" style="88" customWidth="1"/>
    <col min="15889" max="15889" width="11" style="88" customWidth="1"/>
    <col min="15890" max="15890" width="10.85546875" style="88" customWidth="1"/>
    <col min="15891" max="15891" width="11.42578125" style="88" customWidth="1"/>
    <col min="15892" max="16128" width="9.140625" style="88"/>
    <col min="16129" max="16129" width="9" style="88" bestFit="1" customWidth="1"/>
    <col min="16130" max="16130" width="59.5703125" style="88" customWidth="1"/>
    <col min="16131" max="16131" width="9.85546875" style="88" bestFit="1" customWidth="1"/>
    <col min="16132" max="16132" width="11.5703125" style="88" bestFit="1" customWidth="1"/>
    <col min="16133" max="16134" width="8.7109375" style="88" bestFit="1" customWidth="1"/>
    <col min="16135" max="16135" width="0.7109375" style="88" customWidth="1"/>
    <col min="16136" max="16136" width="10.42578125" style="88" customWidth="1"/>
    <col min="16137" max="16137" width="9.5703125" style="88" bestFit="1" customWidth="1"/>
    <col min="16138" max="16141" width="9.42578125" style="88" customWidth="1"/>
    <col min="16142" max="16142" width="10.5703125" style="88" customWidth="1"/>
    <col min="16143" max="16143" width="10.42578125" style="88" customWidth="1"/>
    <col min="16144" max="16144" width="9.42578125" style="88" customWidth="1"/>
    <col min="16145" max="16145" width="11" style="88" customWidth="1"/>
    <col min="16146" max="16146" width="10.85546875" style="88" customWidth="1"/>
    <col min="16147" max="16147" width="11.42578125" style="88" customWidth="1"/>
    <col min="16148" max="16384" width="9.140625" style="88"/>
  </cols>
  <sheetData>
    <row r="1" spans="1:19" ht="15.75">
      <c r="A1" s="1323" t="s">
        <v>250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95"/>
      <c r="C2" s="95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96"/>
      <c r="C3" s="227" t="s">
        <v>87</v>
      </c>
      <c r="D3" s="172"/>
      <c r="E3" s="172"/>
      <c r="F3" s="173"/>
      <c r="G3" s="112"/>
      <c r="H3" s="1319" t="s">
        <v>263</v>
      </c>
      <c r="I3" s="1319"/>
      <c r="J3" s="1319"/>
      <c r="K3" s="1319"/>
      <c r="L3" s="1319"/>
      <c r="M3" s="1319"/>
      <c r="N3" s="1320" t="s">
        <v>264</v>
      </c>
      <c r="O3" s="1320"/>
      <c r="P3" s="1320"/>
      <c r="Q3" s="1320"/>
      <c r="R3" s="1320"/>
      <c r="S3" s="1320"/>
    </row>
    <row r="4" spans="1:19">
      <c r="A4" s="174" t="s">
        <v>88</v>
      </c>
      <c r="B4" s="180" t="s">
        <v>89</v>
      </c>
      <c r="C4" s="17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228" t="s">
        <v>94</v>
      </c>
      <c r="C5" s="122" t="s">
        <v>95</v>
      </c>
      <c r="D5" s="122" t="s">
        <v>96</v>
      </c>
      <c r="E5" s="122" t="s">
        <v>111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78" t="s">
        <v>99</v>
      </c>
      <c r="C6" s="179"/>
      <c r="D6" s="180"/>
      <c r="E6" s="180"/>
      <c r="F6" s="181"/>
      <c r="G6" s="130"/>
      <c r="H6" s="182"/>
      <c r="I6" s="182"/>
      <c r="J6" s="182"/>
      <c r="K6" s="182"/>
      <c r="L6" s="182"/>
      <c r="M6" s="182"/>
      <c r="N6" s="92"/>
      <c r="O6" s="92"/>
      <c r="P6" s="92"/>
      <c r="Q6" s="92"/>
      <c r="R6" s="92"/>
      <c r="S6" s="92"/>
    </row>
    <row r="7" spans="1:19">
      <c r="A7" s="92"/>
      <c r="B7" s="183"/>
      <c r="C7" s="179"/>
      <c r="D7" s="183"/>
      <c r="E7" s="183"/>
      <c r="F7" s="128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83" t="s">
        <v>163</v>
      </c>
      <c r="C8" s="557">
        <v>9.8236775818639779E-2</v>
      </c>
      <c r="D8" s="132" t="str">
        <f>Inputs!$D$82</f>
        <v>Support staff</v>
      </c>
      <c r="E8" s="229">
        <v>1</v>
      </c>
      <c r="F8" s="128">
        <f>C8*E8</f>
        <v>9.8236775818639779E-2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8" si="0">H8*$F8</f>
        <v>6.7234248794847078</v>
      </c>
      <c r="O8" s="137">
        <f t="shared" si="0"/>
        <v>6.8560614438122363</v>
      </c>
      <c r="P8" s="137">
        <f t="shared" si="0"/>
        <v>6.9769944044892522</v>
      </c>
      <c r="Q8" s="137">
        <f t="shared" si="0"/>
        <v>7.1000604821311581</v>
      </c>
      <c r="R8" s="137">
        <f t="shared" si="0"/>
        <v>7.2252973024436349</v>
      </c>
      <c r="S8" s="137">
        <f t="shared" si="0"/>
        <v>7.3527431548061131</v>
      </c>
    </row>
    <row r="9" spans="1:19">
      <c r="A9" s="184"/>
      <c r="B9" s="205" t="s">
        <v>164</v>
      </c>
      <c r="C9" s="557"/>
      <c r="D9" s="132"/>
      <c r="E9" s="229"/>
      <c r="F9" s="128"/>
      <c r="G9" s="133"/>
      <c r="H9" s="134"/>
      <c r="I9" s="134"/>
      <c r="J9" s="134"/>
      <c r="K9" s="134"/>
      <c r="L9" s="134"/>
      <c r="M9" s="134"/>
      <c r="N9" s="137"/>
      <c r="O9" s="137"/>
      <c r="P9" s="137"/>
      <c r="Q9" s="137"/>
      <c r="R9" s="137"/>
      <c r="S9" s="137"/>
    </row>
    <row r="10" spans="1:19">
      <c r="A10" s="184"/>
      <c r="B10" s="183" t="s">
        <v>165</v>
      </c>
      <c r="C10" s="557"/>
      <c r="D10" s="132"/>
      <c r="E10" s="229"/>
      <c r="F10" s="128"/>
      <c r="G10" s="133"/>
      <c r="H10" s="134"/>
      <c r="I10" s="134"/>
      <c r="J10" s="134"/>
      <c r="K10" s="134"/>
      <c r="L10" s="134"/>
      <c r="M10" s="134"/>
      <c r="N10" s="137"/>
      <c r="O10" s="137"/>
      <c r="P10" s="137"/>
      <c r="Q10" s="137"/>
      <c r="R10" s="137"/>
      <c r="S10" s="137"/>
    </row>
    <row r="11" spans="1:19">
      <c r="A11" s="184"/>
      <c r="B11" s="205" t="s">
        <v>166</v>
      </c>
      <c r="C11" s="557"/>
      <c r="D11" s="132"/>
      <c r="E11" s="229"/>
      <c r="F11" s="128"/>
      <c r="G11" s="133"/>
      <c r="H11" s="134"/>
      <c r="I11" s="134"/>
      <c r="J11" s="134"/>
      <c r="K11" s="134"/>
      <c r="L11" s="134"/>
      <c r="M11" s="134"/>
      <c r="N11" s="137"/>
      <c r="O11" s="137"/>
      <c r="P11" s="137"/>
      <c r="Q11" s="137"/>
      <c r="R11" s="137"/>
      <c r="S11" s="137"/>
    </row>
    <row r="12" spans="1:19">
      <c r="A12" s="184">
        <v>1.2</v>
      </c>
      <c r="B12" s="183" t="s">
        <v>167</v>
      </c>
      <c r="C12" s="557">
        <v>0.1511335012594458</v>
      </c>
      <c r="D12" s="132" t="str">
        <f>Inputs!$D$82</f>
        <v>Support staff</v>
      </c>
      <c r="E12" s="229">
        <v>1</v>
      </c>
      <c r="F12" s="128">
        <f>C12*E12</f>
        <v>0.1511335012594458</v>
      </c>
      <c r="G12" s="133"/>
      <c r="H12" s="137">
        <f>Inputs!L$82</f>
        <v>68.441017362959727</v>
      </c>
      <c r="I12" s="137">
        <f>Inputs!M$82</f>
        <v>69.791189569063036</v>
      </c>
      <c r="J12" s="137">
        <f>Inputs!N$82</f>
        <v>71.02222509185215</v>
      </c>
      <c r="K12" s="137">
        <f>Inputs!O$82</f>
        <v>72.274974651437702</v>
      </c>
      <c r="L12" s="137">
        <f>Inputs!P$82</f>
        <v>73.549821258208297</v>
      </c>
      <c r="M12" s="137">
        <f>Inputs!Q$82</f>
        <v>74.847154678410959</v>
      </c>
      <c r="N12" s="137">
        <f t="shared" ref="N12:S13" si="1">H12*$F12</f>
        <v>10.343730583822627</v>
      </c>
      <c r="O12" s="137">
        <f t="shared" si="1"/>
        <v>10.547786836634209</v>
      </c>
      <c r="P12" s="137">
        <f t="shared" si="1"/>
        <v>10.733837545368081</v>
      </c>
      <c r="Q12" s="137">
        <f t="shared" si="1"/>
        <v>10.923169972509474</v>
      </c>
      <c r="R12" s="137">
        <f t="shared" si="1"/>
        <v>11.115842003759438</v>
      </c>
      <c r="S12" s="137">
        <f t="shared" si="1"/>
        <v>11.311912545855558</v>
      </c>
    </row>
    <row r="13" spans="1:19">
      <c r="A13" s="184">
        <v>1.3</v>
      </c>
      <c r="B13" s="183" t="s">
        <v>168</v>
      </c>
      <c r="C13" s="557">
        <v>6.0453400503778322E-2</v>
      </c>
      <c r="D13" s="132" t="str">
        <f>Inputs!$D$82</f>
        <v>Support staff</v>
      </c>
      <c r="E13" s="229">
        <v>1</v>
      </c>
      <c r="F13" s="128">
        <f>C13*E13</f>
        <v>6.0453400503778322E-2</v>
      </c>
      <c r="G13" s="133"/>
      <c r="H13" s="137">
        <f>Inputs!L$82</f>
        <v>68.441017362959727</v>
      </c>
      <c r="I13" s="137">
        <f>Inputs!M$82</f>
        <v>69.791189569063036</v>
      </c>
      <c r="J13" s="137">
        <f>Inputs!N$82</f>
        <v>71.02222509185215</v>
      </c>
      <c r="K13" s="137">
        <f>Inputs!O$82</f>
        <v>72.274974651437702</v>
      </c>
      <c r="L13" s="137">
        <f>Inputs!P$82</f>
        <v>73.549821258208297</v>
      </c>
      <c r="M13" s="137">
        <f>Inputs!Q$82</f>
        <v>74.847154678410959</v>
      </c>
      <c r="N13" s="137">
        <f t="shared" si="1"/>
        <v>4.1374922335290503</v>
      </c>
      <c r="O13" s="137">
        <f t="shared" si="1"/>
        <v>4.2191147346536839</v>
      </c>
      <c r="P13" s="137">
        <f t="shared" si="1"/>
        <v>4.2935350181472325</v>
      </c>
      <c r="Q13" s="137">
        <f t="shared" si="1"/>
        <v>4.3692679890037898</v>
      </c>
      <c r="R13" s="137">
        <f t="shared" si="1"/>
        <v>4.446336801503775</v>
      </c>
      <c r="S13" s="137">
        <f t="shared" si="1"/>
        <v>4.5247650183422232</v>
      </c>
    </row>
    <row r="14" spans="1:19">
      <c r="A14" s="184"/>
      <c r="B14" s="183"/>
      <c r="C14" s="557"/>
      <c r="D14" s="132"/>
      <c r="E14" s="229"/>
      <c r="F14" s="128"/>
      <c r="G14" s="133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</row>
    <row r="15" spans="1:19">
      <c r="A15" s="184">
        <v>1.4</v>
      </c>
      <c r="B15" s="183" t="s">
        <v>169</v>
      </c>
      <c r="C15" s="557">
        <v>6.0453400503778322E-2</v>
      </c>
      <c r="D15" s="132" t="str">
        <f>Inputs!$D$82</f>
        <v>Support staff</v>
      </c>
      <c r="E15" s="229">
        <v>1</v>
      </c>
      <c r="F15" s="128">
        <f>C15*E15</f>
        <v>6.0453400503778322E-2</v>
      </c>
      <c r="G15" s="133"/>
      <c r="H15" s="137">
        <f>Inputs!L$82</f>
        <v>68.441017362959727</v>
      </c>
      <c r="I15" s="137">
        <f>Inputs!M$82</f>
        <v>69.791189569063036</v>
      </c>
      <c r="J15" s="137">
        <f>Inputs!N$82</f>
        <v>71.02222509185215</v>
      </c>
      <c r="K15" s="137">
        <f>Inputs!O$82</f>
        <v>72.274974651437702</v>
      </c>
      <c r="L15" s="137">
        <f>Inputs!P$82</f>
        <v>73.549821258208297</v>
      </c>
      <c r="M15" s="137">
        <f>Inputs!Q$82</f>
        <v>74.847154678410959</v>
      </c>
      <c r="N15" s="137">
        <f t="shared" ref="N15:S15" si="2">H15*$F15</f>
        <v>4.1374922335290503</v>
      </c>
      <c r="O15" s="137">
        <f t="shared" si="2"/>
        <v>4.2191147346536839</v>
      </c>
      <c r="P15" s="137">
        <f t="shared" si="2"/>
        <v>4.2935350181472325</v>
      </c>
      <c r="Q15" s="137">
        <f t="shared" si="2"/>
        <v>4.3692679890037898</v>
      </c>
      <c r="R15" s="137">
        <f t="shared" si="2"/>
        <v>4.446336801503775</v>
      </c>
      <c r="S15" s="137">
        <f t="shared" si="2"/>
        <v>4.5247650183422232</v>
      </c>
    </row>
    <row r="16" spans="1:19">
      <c r="A16" s="184"/>
      <c r="B16" s="183" t="s">
        <v>170</v>
      </c>
      <c r="C16" s="557"/>
      <c r="D16" s="132"/>
      <c r="E16" s="229"/>
      <c r="F16" s="128"/>
      <c r="G16" s="133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</row>
    <row r="17" spans="1:19">
      <c r="A17" s="184">
        <v>1.5</v>
      </c>
      <c r="B17" s="183" t="s">
        <v>171</v>
      </c>
      <c r="C17" s="557">
        <v>5.2896725440806043E-2</v>
      </c>
      <c r="D17" s="132" t="str">
        <f>Inputs!$D$82</f>
        <v>Support staff</v>
      </c>
      <c r="E17" s="229">
        <v>1</v>
      </c>
      <c r="F17" s="128">
        <f>C17*E17</f>
        <v>5.2896725440806043E-2</v>
      </c>
      <c r="G17" s="133"/>
      <c r="H17" s="137">
        <f>Inputs!L$82</f>
        <v>68.441017362959727</v>
      </c>
      <c r="I17" s="137">
        <f>Inputs!M$82</f>
        <v>69.791189569063036</v>
      </c>
      <c r="J17" s="137">
        <f>Inputs!N$82</f>
        <v>71.02222509185215</v>
      </c>
      <c r="K17" s="137">
        <f>Inputs!O$82</f>
        <v>72.274974651437702</v>
      </c>
      <c r="L17" s="137">
        <f>Inputs!P$82</f>
        <v>73.549821258208297</v>
      </c>
      <c r="M17" s="137">
        <f>Inputs!Q$82</f>
        <v>74.847154678410959</v>
      </c>
      <c r="N17" s="137">
        <f t="shared" ref="N17:S17" si="3">H17*$F17</f>
        <v>3.6203057043379201</v>
      </c>
      <c r="O17" s="137">
        <f t="shared" si="3"/>
        <v>3.691725392821974</v>
      </c>
      <c r="P17" s="137">
        <f t="shared" si="3"/>
        <v>3.756843140878829</v>
      </c>
      <c r="Q17" s="137">
        <f t="shared" si="3"/>
        <v>3.8231094903783167</v>
      </c>
      <c r="R17" s="137">
        <f t="shared" si="3"/>
        <v>3.8905447013158039</v>
      </c>
      <c r="S17" s="137">
        <f t="shared" si="3"/>
        <v>3.9591693910494459</v>
      </c>
    </row>
    <row r="18" spans="1:19">
      <c r="A18" s="92"/>
      <c r="B18" s="183" t="s">
        <v>138</v>
      </c>
      <c r="C18" s="557"/>
      <c r="D18" s="132"/>
      <c r="E18" s="229"/>
      <c r="F18" s="128"/>
      <c r="G18" s="133"/>
      <c r="H18" s="134"/>
      <c r="I18" s="134"/>
      <c r="J18" s="134"/>
      <c r="K18" s="134"/>
      <c r="L18" s="134"/>
      <c r="M18" s="134"/>
      <c r="N18" s="137"/>
      <c r="O18" s="137"/>
      <c r="P18" s="137"/>
      <c r="Q18" s="137"/>
      <c r="R18" s="137"/>
      <c r="S18" s="137"/>
    </row>
    <row r="19" spans="1:19">
      <c r="A19" s="184">
        <v>1.6</v>
      </c>
      <c r="B19" s="183" t="s">
        <v>172</v>
      </c>
      <c r="C19" s="557">
        <v>0</v>
      </c>
      <c r="D19" s="132" t="str">
        <f>Inputs!$D$82</f>
        <v>Support staff</v>
      </c>
      <c r="E19" s="229">
        <v>1</v>
      </c>
      <c r="F19" s="128">
        <f>C19*E19</f>
        <v>0</v>
      </c>
      <c r="G19" s="133"/>
      <c r="H19" s="137">
        <f>Inputs!L$82</f>
        <v>68.441017362959727</v>
      </c>
      <c r="I19" s="137">
        <f>Inputs!M$82</f>
        <v>69.791189569063036</v>
      </c>
      <c r="J19" s="137">
        <f>Inputs!N$82</f>
        <v>71.02222509185215</v>
      </c>
      <c r="K19" s="137">
        <f>Inputs!O$82</f>
        <v>72.274974651437702</v>
      </c>
      <c r="L19" s="137">
        <f>Inputs!P$82</f>
        <v>73.549821258208297</v>
      </c>
      <c r="M19" s="137">
        <f>Inputs!Q$82</f>
        <v>74.847154678410959</v>
      </c>
      <c r="N19" s="137">
        <f t="shared" ref="N19:S19" si="4">H19*$F19</f>
        <v>0</v>
      </c>
      <c r="O19" s="137">
        <f t="shared" si="4"/>
        <v>0</v>
      </c>
      <c r="P19" s="137">
        <f t="shared" si="4"/>
        <v>0</v>
      </c>
      <c r="Q19" s="137">
        <f t="shared" si="4"/>
        <v>0</v>
      </c>
      <c r="R19" s="137">
        <f t="shared" si="4"/>
        <v>0</v>
      </c>
      <c r="S19" s="137">
        <f t="shared" si="4"/>
        <v>0</v>
      </c>
    </row>
    <row r="20" spans="1:19">
      <c r="A20" s="184"/>
      <c r="B20" s="183"/>
      <c r="C20" s="128"/>
      <c r="D20" s="132"/>
      <c r="E20" s="262"/>
      <c r="F20" s="128"/>
      <c r="G20" s="133"/>
      <c r="H20" s="134"/>
      <c r="I20" s="134"/>
      <c r="J20" s="134"/>
      <c r="K20" s="134"/>
      <c r="L20" s="134"/>
      <c r="M20" s="134"/>
      <c r="N20" s="137"/>
      <c r="O20" s="137"/>
      <c r="P20" s="137"/>
      <c r="Q20" s="137"/>
      <c r="R20" s="137"/>
      <c r="S20" s="137"/>
    </row>
    <row r="21" spans="1:19">
      <c r="A21" s="94"/>
      <c r="B21" s="185" t="s">
        <v>44</v>
      </c>
      <c r="C21" s="140">
        <f>SUM(C6:C20)</f>
        <v>0.42317380352644829</v>
      </c>
      <c r="D21" s="141"/>
      <c r="E21" s="230"/>
      <c r="F21" s="140">
        <f>SUM(F6:F20)</f>
        <v>0.42317380352644829</v>
      </c>
      <c r="G21" s="142"/>
      <c r="H21" s="144"/>
      <c r="I21" s="144"/>
      <c r="J21" s="144"/>
      <c r="K21" s="144"/>
      <c r="L21" s="144"/>
      <c r="M21" s="144"/>
      <c r="N21" s="144">
        <f t="shared" ref="N21:S21" si="5">SUM(N8:N20)</f>
        <v>28.962445634703354</v>
      </c>
      <c r="O21" s="144">
        <f t="shared" si="5"/>
        <v>29.533803142575785</v>
      </c>
      <c r="P21" s="144">
        <f t="shared" si="5"/>
        <v>30.054745127030625</v>
      </c>
      <c r="Q21" s="144">
        <f t="shared" si="5"/>
        <v>30.584875923026527</v>
      </c>
      <c r="R21" s="144">
        <f t="shared" si="5"/>
        <v>31.124357610526427</v>
      </c>
      <c r="S21" s="144">
        <f t="shared" si="5"/>
        <v>31.67335512839556</v>
      </c>
    </row>
    <row r="22" spans="1:19" s="102" customFormat="1">
      <c r="A22" s="99"/>
      <c r="B22" s="145" t="s">
        <v>103</v>
      </c>
      <c r="C22" s="128"/>
      <c r="D22" s="132"/>
      <c r="E22" s="132"/>
      <c r="F22" s="128"/>
      <c r="G22" s="148"/>
      <c r="H22" s="134"/>
      <c r="I22" s="134"/>
      <c r="J22" s="134"/>
      <c r="K22" s="134"/>
      <c r="L22" s="134"/>
      <c r="M22" s="134"/>
      <c r="N22" s="137"/>
      <c r="O22" s="137"/>
      <c r="P22" s="137"/>
      <c r="Q22" s="137"/>
      <c r="R22" s="137"/>
      <c r="S22" s="137"/>
    </row>
    <row r="23" spans="1:19" s="102" customFormat="1">
      <c r="A23" s="99"/>
      <c r="B23" s="132"/>
      <c r="C23" s="128"/>
      <c r="D23" s="132"/>
      <c r="E23" s="132"/>
      <c r="F23" s="128"/>
      <c r="G23" s="148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</row>
    <row r="24" spans="1:19" s="102" customFormat="1">
      <c r="A24" s="135">
        <v>2.1</v>
      </c>
      <c r="B24" s="132" t="s">
        <v>140</v>
      </c>
      <c r="C24" s="557">
        <v>0.48905109489051102</v>
      </c>
      <c r="D24" s="653" t="str">
        <f>Inputs!$D$81</f>
        <v>Skilled Electrical Worker AH</v>
      </c>
      <c r="E24" s="132">
        <v>2</v>
      </c>
      <c r="F24" s="128">
        <f>C24*E24</f>
        <v>0.97810218978102204</v>
      </c>
      <c r="G24" s="148"/>
      <c r="H24" s="246">
        <f>Inputs!L$81</f>
        <v>143.91156341859428</v>
      </c>
      <c r="I24" s="246">
        <f>Inputs!M$81</f>
        <v>146.75058306720953</v>
      </c>
      <c r="J24" s="246">
        <f>Inputs!N$81</f>
        <v>149.33909290435707</v>
      </c>
      <c r="K24" s="246">
        <f>Inputs!O$81</f>
        <v>151.97326104852442</v>
      </c>
      <c r="L24" s="246">
        <f>Inputs!P$81</f>
        <v>154.65389285921603</v>
      </c>
      <c r="M24" s="246">
        <f>Inputs!Q$81</f>
        <v>157.38180790154269</v>
      </c>
      <c r="N24" s="137">
        <f t="shared" ref="N24:S24" si="6">H24*$F24</f>
        <v>140.7602153145375</v>
      </c>
      <c r="O24" s="137">
        <f t="shared" si="6"/>
        <v>143.53706664967942</v>
      </c>
      <c r="P24" s="137">
        <f t="shared" si="6"/>
        <v>146.06889378966315</v>
      </c>
      <c r="Q24" s="137">
        <f t="shared" si="6"/>
        <v>148.64537941972463</v>
      </c>
      <c r="R24" s="137">
        <f t="shared" si="6"/>
        <v>151.26731126375876</v>
      </c>
      <c r="S24" s="137">
        <f t="shared" si="6"/>
        <v>153.93549094019505</v>
      </c>
    </row>
    <row r="25" spans="1:19" s="102" customFormat="1">
      <c r="A25" s="135"/>
      <c r="B25" s="132"/>
      <c r="C25" s="128"/>
      <c r="D25" s="132"/>
      <c r="E25" s="132"/>
      <c r="F25" s="128"/>
      <c r="G25" s="148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</row>
    <row r="26" spans="1:19" s="102" customFormat="1">
      <c r="A26" s="147"/>
      <c r="B26" s="139" t="s">
        <v>44</v>
      </c>
      <c r="C26" s="140">
        <f>SUM(C22:C25)</f>
        <v>0.48905109489051102</v>
      </c>
      <c r="D26" s="141"/>
      <c r="E26" s="141"/>
      <c r="F26" s="140">
        <f>SUM(F22:F25)</f>
        <v>0.97810218978102204</v>
      </c>
      <c r="G26" s="142"/>
      <c r="H26" s="167"/>
      <c r="I26" s="167"/>
      <c r="J26" s="167"/>
      <c r="K26" s="167"/>
      <c r="L26" s="167"/>
      <c r="M26" s="167"/>
      <c r="N26" s="231">
        <f t="shared" ref="N26:S26" si="7">SUM(N24:N25)</f>
        <v>140.7602153145375</v>
      </c>
      <c r="O26" s="231">
        <f t="shared" si="7"/>
        <v>143.53706664967942</v>
      </c>
      <c r="P26" s="231">
        <f t="shared" si="7"/>
        <v>146.06889378966315</v>
      </c>
      <c r="Q26" s="231">
        <f t="shared" si="7"/>
        <v>148.64537941972463</v>
      </c>
      <c r="R26" s="231">
        <f t="shared" si="7"/>
        <v>151.26731126375876</v>
      </c>
      <c r="S26" s="231">
        <f t="shared" si="7"/>
        <v>153.93549094019505</v>
      </c>
    </row>
    <row r="27" spans="1:19" s="102" customFormat="1">
      <c r="A27" s="135"/>
      <c r="B27" s="127" t="s">
        <v>104</v>
      </c>
      <c r="C27" s="128"/>
      <c r="D27" s="132"/>
      <c r="E27" s="132"/>
      <c r="F27" s="128"/>
      <c r="G27" s="148"/>
      <c r="H27" s="151"/>
      <c r="I27" s="151"/>
      <c r="J27" s="151"/>
      <c r="K27" s="151"/>
      <c r="L27" s="151"/>
      <c r="M27" s="151"/>
      <c r="N27" s="150"/>
      <c r="O27" s="150"/>
      <c r="P27" s="150"/>
      <c r="Q27" s="150"/>
      <c r="R27" s="150"/>
      <c r="S27" s="150"/>
    </row>
    <row r="28" spans="1:19" s="102" customFormat="1">
      <c r="A28" s="99"/>
      <c r="B28" s="132"/>
      <c r="C28" s="128"/>
      <c r="D28" s="132"/>
      <c r="E28" s="132"/>
      <c r="F28" s="128"/>
      <c r="G28" s="148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</row>
    <row r="29" spans="1:19" s="102" customFormat="1">
      <c r="A29" s="135">
        <v>3.1</v>
      </c>
      <c r="B29" s="132" t="s">
        <v>173</v>
      </c>
      <c r="C29" s="557">
        <v>7.2992700729927015E-2</v>
      </c>
      <c r="D29" s="653" t="str">
        <f>Inputs!$D$81</f>
        <v>Skilled Electrical Worker AH</v>
      </c>
      <c r="E29" s="132">
        <v>2</v>
      </c>
      <c r="F29" s="128">
        <f>C29*E29</f>
        <v>0.14598540145985403</v>
      </c>
      <c r="G29" s="148"/>
      <c r="H29" s="246">
        <f>Inputs!L$81</f>
        <v>143.91156341859428</v>
      </c>
      <c r="I29" s="246">
        <f>Inputs!M$81</f>
        <v>146.75058306720953</v>
      </c>
      <c r="J29" s="246">
        <f>Inputs!N$81</f>
        <v>149.33909290435707</v>
      </c>
      <c r="K29" s="246">
        <f>Inputs!O$81</f>
        <v>151.97326104852442</v>
      </c>
      <c r="L29" s="246">
        <f>Inputs!P$81</f>
        <v>154.65389285921603</v>
      </c>
      <c r="M29" s="246">
        <f>Inputs!Q$81</f>
        <v>157.38180790154269</v>
      </c>
      <c r="N29" s="137">
        <f t="shared" ref="N29:S29" si="8">H29*$F29</f>
        <v>21.008987360378729</v>
      </c>
      <c r="O29" s="137">
        <f t="shared" si="8"/>
        <v>21.423442783534242</v>
      </c>
      <c r="P29" s="137">
        <f t="shared" si="8"/>
        <v>21.801327431293007</v>
      </c>
      <c r="Q29" s="137">
        <f t="shared" si="8"/>
        <v>22.185877525332035</v>
      </c>
      <c r="R29" s="137">
        <f t="shared" si="8"/>
        <v>22.577210636381903</v>
      </c>
      <c r="S29" s="137">
        <f t="shared" si="8"/>
        <v>22.975446408984336</v>
      </c>
    </row>
    <row r="30" spans="1:19" s="102" customFormat="1">
      <c r="A30" s="99"/>
      <c r="B30" s="132" t="s">
        <v>174</v>
      </c>
      <c r="C30" s="557"/>
      <c r="D30" s="132"/>
      <c r="E30" s="132"/>
      <c r="F30" s="128"/>
      <c r="G30" s="148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</row>
    <row r="31" spans="1:19" s="102" customFormat="1">
      <c r="A31" s="135">
        <v>3.2</v>
      </c>
      <c r="B31" s="132" t="s">
        <v>175</v>
      </c>
      <c r="C31" s="557">
        <v>0.29927007299270075</v>
      </c>
      <c r="D31" s="653" t="str">
        <f>Inputs!$D$81</f>
        <v>Skilled Electrical Worker AH</v>
      </c>
      <c r="E31" s="132">
        <v>2</v>
      </c>
      <c r="F31" s="128">
        <f>C31*E31</f>
        <v>0.59854014598540151</v>
      </c>
      <c r="G31" s="148"/>
      <c r="H31" s="246">
        <f>Inputs!L$81</f>
        <v>143.91156341859428</v>
      </c>
      <c r="I31" s="246">
        <f>Inputs!M$81</f>
        <v>146.75058306720953</v>
      </c>
      <c r="J31" s="246">
        <f>Inputs!N$81</f>
        <v>149.33909290435707</v>
      </c>
      <c r="K31" s="246">
        <f>Inputs!O$81</f>
        <v>151.97326104852442</v>
      </c>
      <c r="L31" s="246">
        <f>Inputs!P$81</f>
        <v>154.65389285921603</v>
      </c>
      <c r="M31" s="246">
        <f>Inputs!Q$81</f>
        <v>157.38180790154269</v>
      </c>
      <c r="N31" s="137">
        <f t="shared" ref="N31:S34" si="9">H31*$F31</f>
        <v>86.136848177552793</v>
      </c>
      <c r="O31" s="137">
        <f t="shared" si="9"/>
        <v>87.836115412490386</v>
      </c>
      <c r="P31" s="137">
        <f t="shared" si="9"/>
        <v>89.385442468301321</v>
      </c>
      <c r="Q31" s="137">
        <f t="shared" si="9"/>
        <v>90.962097853861337</v>
      </c>
      <c r="R31" s="137">
        <f t="shared" si="9"/>
        <v>92.566563609165811</v>
      </c>
      <c r="S31" s="137">
        <f t="shared" si="9"/>
        <v>94.199330276835781</v>
      </c>
    </row>
    <row r="32" spans="1:19" s="102" customFormat="1">
      <c r="A32" s="232">
        <v>3.3</v>
      </c>
      <c r="B32" s="132" t="s">
        <v>142</v>
      </c>
      <c r="C32" s="557">
        <v>0.10948905109489052</v>
      </c>
      <c r="D32" s="653" t="str">
        <f>Inputs!$D$81</f>
        <v>Skilled Electrical Worker AH</v>
      </c>
      <c r="E32" s="132">
        <v>2</v>
      </c>
      <c r="F32" s="128">
        <f>C32*E32</f>
        <v>0.21897810218978103</v>
      </c>
      <c r="G32" s="148"/>
      <c r="H32" s="246">
        <f>Inputs!L$81</f>
        <v>143.91156341859428</v>
      </c>
      <c r="I32" s="246">
        <f>Inputs!M$81</f>
        <v>146.75058306720953</v>
      </c>
      <c r="J32" s="246">
        <f>Inputs!N$81</f>
        <v>149.33909290435707</v>
      </c>
      <c r="K32" s="246">
        <f>Inputs!O$81</f>
        <v>151.97326104852442</v>
      </c>
      <c r="L32" s="246">
        <f>Inputs!P$81</f>
        <v>154.65389285921603</v>
      </c>
      <c r="M32" s="246">
        <f>Inputs!Q$81</f>
        <v>157.38180790154269</v>
      </c>
      <c r="N32" s="137">
        <f t="shared" si="9"/>
        <v>31.513481040568092</v>
      </c>
      <c r="O32" s="137">
        <f t="shared" si="9"/>
        <v>32.135164175301362</v>
      </c>
      <c r="P32" s="137">
        <f t="shared" si="9"/>
        <v>32.701991146939505</v>
      </c>
      <c r="Q32" s="137">
        <f t="shared" si="9"/>
        <v>33.278816287998048</v>
      </c>
      <c r="R32" s="137">
        <f t="shared" si="9"/>
        <v>33.865815954572852</v>
      </c>
      <c r="S32" s="137">
        <f t="shared" si="9"/>
        <v>34.463169613476502</v>
      </c>
    </row>
    <row r="33" spans="1:19" s="102" customFormat="1">
      <c r="A33" s="135">
        <v>3.4</v>
      </c>
      <c r="B33" s="132" t="s">
        <v>176</v>
      </c>
      <c r="C33" s="557">
        <v>5.8394160583941611E-2</v>
      </c>
      <c r="D33" s="653" t="str">
        <f>Inputs!$D$81</f>
        <v>Skilled Electrical Worker AH</v>
      </c>
      <c r="E33" s="132">
        <v>1</v>
      </c>
      <c r="F33" s="128">
        <f>C33*E33</f>
        <v>5.8394160583941611E-2</v>
      </c>
      <c r="G33" s="148"/>
      <c r="H33" s="246">
        <f>Inputs!L$81</f>
        <v>143.91156341859428</v>
      </c>
      <c r="I33" s="246">
        <f>Inputs!M$81</f>
        <v>146.75058306720953</v>
      </c>
      <c r="J33" s="246">
        <f>Inputs!N$81</f>
        <v>149.33909290435707</v>
      </c>
      <c r="K33" s="246">
        <f>Inputs!O$81</f>
        <v>151.97326104852442</v>
      </c>
      <c r="L33" s="246">
        <f>Inputs!P$81</f>
        <v>154.65389285921603</v>
      </c>
      <c r="M33" s="246">
        <f>Inputs!Q$81</f>
        <v>157.38180790154269</v>
      </c>
      <c r="N33" s="137">
        <f t="shared" si="9"/>
        <v>8.4035949441514912</v>
      </c>
      <c r="O33" s="137">
        <f t="shared" si="9"/>
        <v>8.5693771134136956</v>
      </c>
      <c r="P33" s="137">
        <f t="shared" si="9"/>
        <v>8.7205309725172029</v>
      </c>
      <c r="Q33" s="137">
        <f t="shared" si="9"/>
        <v>8.8743510101328145</v>
      </c>
      <c r="R33" s="137">
        <f t="shared" si="9"/>
        <v>9.0308842545527614</v>
      </c>
      <c r="S33" s="137">
        <f t="shared" si="9"/>
        <v>9.1901785635937348</v>
      </c>
    </row>
    <row r="34" spans="1:19" s="102" customFormat="1">
      <c r="A34" s="135">
        <v>3.5</v>
      </c>
      <c r="B34" s="132" t="s">
        <v>177</v>
      </c>
      <c r="C34" s="557">
        <v>0.1</v>
      </c>
      <c r="D34" s="653" t="str">
        <f>Inputs!$D$81</f>
        <v>Skilled Electrical Worker AH</v>
      </c>
      <c r="E34" s="132">
        <v>1</v>
      </c>
      <c r="F34" s="128">
        <f>C34*E34</f>
        <v>0.1</v>
      </c>
      <c r="G34" s="148"/>
      <c r="H34" s="246">
        <f>Inputs!L$81</f>
        <v>143.91156341859428</v>
      </c>
      <c r="I34" s="246">
        <f>Inputs!M$81</f>
        <v>146.75058306720953</v>
      </c>
      <c r="J34" s="246">
        <f>Inputs!N$81</f>
        <v>149.33909290435707</v>
      </c>
      <c r="K34" s="246">
        <f>Inputs!O$81</f>
        <v>151.97326104852442</v>
      </c>
      <c r="L34" s="246">
        <f>Inputs!P$81</f>
        <v>154.65389285921603</v>
      </c>
      <c r="M34" s="246">
        <f>Inputs!Q$81</f>
        <v>157.38180790154269</v>
      </c>
      <c r="N34" s="137">
        <f t="shared" si="9"/>
        <v>14.391156341859428</v>
      </c>
      <c r="O34" s="137">
        <f t="shared" si="9"/>
        <v>14.675058306720954</v>
      </c>
      <c r="P34" s="137">
        <f t="shared" si="9"/>
        <v>14.933909290435707</v>
      </c>
      <c r="Q34" s="137">
        <f t="shared" si="9"/>
        <v>15.197326104852444</v>
      </c>
      <c r="R34" s="137">
        <f t="shared" si="9"/>
        <v>15.465389285921603</v>
      </c>
      <c r="S34" s="137">
        <f t="shared" si="9"/>
        <v>15.738180790154269</v>
      </c>
    </row>
    <row r="35" spans="1:19" s="102" customFormat="1">
      <c r="A35" s="147"/>
      <c r="B35" s="139" t="s">
        <v>44</v>
      </c>
      <c r="C35" s="140">
        <f>SUM(C29:C34)</f>
        <v>0.64014598540145995</v>
      </c>
      <c r="D35" s="141" t="s">
        <v>105</v>
      </c>
      <c r="E35" s="141"/>
      <c r="F35" s="140">
        <f>SUM(F29:F34)</f>
        <v>1.1218978102189783</v>
      </c>
      <c r="G35" s="142"/>
      <c r="H35" s="144"/>
      <c r="I35" s="144"/>
      <c r="J35" s="144"/>
      <c r="K35" s="144"/>
      <c r="L35" s="144"/>
      <c r="M35" s="144"/>
      <c r="N35" s="144">
        <f t="shared" ref="N35:S35" si="10">SUM(N29:N34)</f>
        <v>161.45406786451053</v>
      </c>
      <c r="O35" s="144">
        <f t="shared" si="10"/>
        <v>164.63915779146066</v>
      </c>
      <c r="P35" s="144">
        <f t="shared" si="10"/>
        <v>167.54320130948673</v>
      </c>
      <c r="Q35" s="144">
        <f t="shared" si="10"/>
        <v>170.49846878217667</v>
      </c>
      <c r="R35" s="144">
        <f t="shared" si="10"/>
        <v>173.50586374059492</v>
      </c>
      <c r="S35" s="144">
        <f t="shared" si="10"/>
        <v>176.56630565304465</v>
      </c>
    </row>
    <row r="36" spans="1:19" s="102" customFormat="1">
      <c r="A36" s="99"/>
      <c r="B36" s="127" t="s">
        <v>106</v>
      </c>
      <c r="C36" s="128"/>
      <c r="D36" s="132"/>
      <c r="E36" s="132"/>
      <c r="F36" s="128"/>
      <c r="G36" s="148"/>
      <c r="H36" s="151"/>
      <c r="I36" s="151"/>
      <c r="J36" s="151"/>
      <c r="K36" s="151"/>
      <c r="L36" s="151"/>
      <c r="M36" s="151"/>
      <c r="N36" s="99"/>
      <c r="O36" s="99"/>
      <c r="P36" s="99"/>
      <c r="Q36" s="99"/>
      <c r="R36" s="99"/>
      <c r="S36" s="99"/>
    </row>
    <row r="37" spans="1:19" s="102" customFormat="1">
      <c r="A37" s="99"/>
      <c r="B37" s="132"/>
      <c r="C37" s="128"/>
      <c r="D37" s="132"/>
      <c r="E37" s="132"/>
      <c r="F37" s="128"/>
      <c r="G37" s="148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</row>
    <row r="38" spans="1:19" s="102" customFormat="1">
      <c r="A38" s="135">
        <v>4.0999999999999996</v>
      </c>
      <c r="B38" s="132" t="s">
        <v>196</v>
      </c>
      <c r="C38" s="557">
        <v>0</v>
      </c>
      <c r="D38" s="653" t="str">
        <f>Inputs!$D$81</f>
        <v>Skilled Electrical Worker AH</v>
      </c>
      <c r="E38" s="132">
        <v>1</v>
      </c>
      <c r="F38" s="128">
        <f>'PAL NC 1Ph (R) BH'!F38</f>
        <v>0</v>
      </c>
      <c r="G38" s="233"/>
      <c r="H38" s="246">
        <f>Inputs!L$81</f>
        <v>143.91156341859428</v>
      </c>
      <c r="I38" s="246">
        <f>Inputs!M$81</f>
        <v>146.75058306720953</v>
      </c>
      <c r="J38" s="246">
        <f>Inputs!N$81</f>
        <v>149.33909290435707</v>
      </c>
      <c r="K38" s="246">
        <f>Inputs!O$81</f>
        <v>151.97326104852442</v>
      </c>
      <c r="L38" s="246">
        <f>Inputs!P$81</f>
        <v>154.65389285921603</v>
      </c>
      <c r="M38" s="246">
        <f>Inputs!Q$81</f>
        <v>157.38180790154269</v>
      </c>
      <c r="N38" s="137">
        <f t="shared" ref="N38:S39" si="11">H38*$F38</f>
        <v>0</v>
      </c>
      <c r="O38" s="137">
        <f t="shared" si="11"/>
        <v>0</v>
      </c>
      <c r="P38" s="137">
        <f t="shared" si="11"/>
        <v>0</v>
      </c>
      <c r="Q38" s="137">
        <f t="shared" si="11"/>
        <v>0</v>
      </c>
      <c r="R38" s="137">
        <f t="shared" si="11"/>
        <v>0</v>
      </c>
      <c r="S38" s="137">
        <f t="shared" si="11"/>
        <v>0</v>
      </c>
    </row>
    <row r="39" spans="1:19">
      <c r="A39" s="184">
        <v>4.2</v>
      </c>
      <c r="B39" s="183" t="s">
        <v>178</v>
      </c>
      <c r="C39" s="557">
        <v>3.0226700251889161E-2</v>
      </c>
      <c r="D39" s="132" t="str">
        <f>Inputs!$D$82</f>
        <v>Support staff</v>
      </c>
      <c r="E39" s="132">
        <v>1</v>
      </c>
      <c r="F39" s="128">
        <f>C39*E39</f>
        <v>3.0226700251889161E-2</v>
      </c>
      <c r="G39" s="169"/>
      <c r="H39" s="137">
        <f>Inputs!L$82</f>
        <v>68.441017362959727</v>
      </c>
      <c r="I39" s="137">
        <f>Inputs!M$82</f>
        <v>69.791189569063036</v>
      </c>
      <c r="J39" s="137">
        <f>Inputs!N$82</f>
        <v>71.02222509185215</v>
      </c>
      <c r="K39" s="137">
        <f>Inputs!O$82</f>
        <v>72.274974651437702</v>
      </c>
      <c r="L39" s="137">
        <f>Inputs!P$82</f>
        <v>73.549821258208297</v>
      </c>
      <c r="M39" s="137">
        <f>Inputs!Q$82</f>
        <v>74.847154678410959</v>
      </c>
      <c r="N39" s="137">
        <f t="shared" si="11"/>
        <v>2.0687461167645251</v>
      </c>
      <c r="O39" s="137">
        <f t="shared" si="11"/>
        <v>2.109557367326842</v>
      </c>
      <c r="P39" s="137">
        <f t="shared" si="11"/>
        <v>2.1467675090736162</v>
      </c>
      <c r="Q39" s="137">
        <f t="shared" si="11"/>
        <v>2.1846339945018949</v>
      </c>
      <c r="R39" s="137">
        <f t="shared" si="11"/>
        <v>2.2231684007518875</v>
      </c>
      <c r="S39" s="137">
        <f t="shared" si="11"/>
        <v>2.2623825091711116</v>
      </c>
    </row>
    <row r="40" spans="1:19">
      <c r="A40" s="184"/>
      <c r="B40" s="183" t="s">
        <v>197</v>
      </c>
      <c r="C40" s="557"/>
      <c r="D40" s="132"/>
      <c r="E40" s="132"/>
      <c r="F40" s="128"/>
      <c r="G40" s="133"/>
      <c r="H40" s="151"/>
      <c r="I40" s="151"/>
      <c r="J40" s="151"/>
      <c r="K40" s="151"/>
      <c r="L40" s="151"/>
      <c r="M40" s="151"/>
      <c r="N40" s="99"/>
      <c r="O40" s="99"/>
      <c r="P40" s="99"/>
      <c r="Q40" s="99"/>
      <c r="R40" s="99"/>
      <c r="S40" s="99"/>
    </row>
    <row r="41" spans="1:19">
      <c r="A41" s="184">
        <v>4.3</v>
      </c>
      <c r="B41" s="183" t="s">
        <v>179</v>
      </c>
      <c r="C41" s="557">
        <v>6.0453400503778322E-2</v>
      </c>
      <c r="D41" s="132" t="str">
        <f>Inputs!$D$82</f>
        <v>Support staff</v>
      </c>
      <c r="E41" s="132">
        <v>1</v>
      </c>
      <c r="F41" s="128">
        <f>C41*E41</f>
        <v>6.0453400503778322E-2</v>
      </c>
      <c r="G41" s="169"/>
      <c r="H41" s="137">
        <f>Inputs!L$82</f>
        <v>68.441017362959727</v>
      </c>
      <c r="I41" s="137">
        <f>Inputs!M$82</f>
        <v>69.791189569063036</v>
      </c>
      <c r="J41" s="137">
        <f>Inputs!N$82</f>
        <v>71.02222509185215</v>
      </c>
      <c r="K41" s="137">
        <f>Inputs!O$82</f>
        <v>72.274974651437702</v>
      </c>
      <c r="L41" s="137">
        <f>Inputs!P$82</f>
        <v>73.549821258208297</v>
      </c>
      <c r="M41" s="137">
        <f>Inputs!Q$82</f>
        <v>74.847154678410959</v>
      </c>
      <c r="N41" s="137">
        <f t="shared" ref="N41:S41" si="12">H41*$F41</f>
        <v>4.1374922335290503</v>
      </c>
      <c r="O41" s="137">
        <f t="shared" si="12"/>
        <v>4.2191147346536839</v>
      </c>
      <c r="P41" s="137">
        <f t="shared" si="12"/>
        <v>4.2935350181472325</v>
      </c>
      <c r="Q41" s="137">
        <f t="shared" si="12"/>
        <v>4.3692679890037898</v>
      </c>
      <c r="R41" s="137">
        <f t="shared" si="12"/>
        <v>4.446336801503775</v>
      </c>
      <c r="S41" s="137">
        <f t="shared" si="12"/>
        <v>4.5247650183422232</v>
      </c>
    </row>
    <row r="42" spans="1:19">
      <c r="A42" s="184"/>
      <c r="B42" s="183" t="s">
        <v>180</v>
      </c>
      <c r="C42" s="557"/>
      <c r="D42" s="132"/>
      <c r="E42" s="132"/>
      <c r="F42" s="128"/>
      <c r="G42" s="133"/>
      <c r="H42" s="151"/>
      <c r="I42" s="151"/>
      <c r="J42" s="151"/>
      <c r="K42" s="151"/>
      <c r="L42" s="151"/>
      <c r="M42" s="151"/>
      <c r="N42" s="99"/>
      <c r="O42" s="99"/>
      <c r="P42" s="99"/>
      <c r="Q42" s="99"/>
      <c r="R42" s="99"/>
      <c r="S42" s="99"/>
    </row>
    <row r="43" spans="1:19">
      <c r="A43" s="184">
        <v>4.4000000000000004</v>
      </c>
      <c r="B43" s="183" t="s">
        <v>181</v>
      </c>
      <c r="C43" s="557">
        <v>3.173803526448362E-2</v>
      </c>
      <c r="D43" s="132" t="str">
        <f>Inputs!$D$82</f>
        <v>Support staff</v>
      </c>
      <c r="E43" s="132">
        <v>1</v>
      </c>
      <c r="F43" s="128">
        <f>C43*E43</f>
        <v>3.173803526448362E-2</v>
      </c>
      <c r="G43" s="169"/>
      <c r="H43" s="137">
        <f>Inputs!L$82</f>
        <v>68.441017362959727</v>
      </c>
      <c r="I43" s="137">
        <f>Inputs!M$82</f>
        <v>69.791189569063036</v>
      </c>
      <c r="J43" s="137">
        <f>Inputs!N$82</f>
        <v>71.02222509185215</v>
      </c>
      <c r="K43" s="137">
        <f>Inputs!O$82</f>
        <v>72.274974651437702</v>
      </c>
      <c r="L43" s="137">
        <f>Inputs!P$82</f>
        <v>73.549821258208297</v>
      </c>
      <c r="M43" s="137">
        <f>Inputs!Q$82</f>
        <v>74.847154678410959</v>
      </c>
      <c r="N43" s="137">
        <f t="shared" ref="N43:S45" si="13">H43*$F43</f>
        <v>2.1721834226027514</v>
      </c>
      <c r="O43" s="137">
        <f t="shared" si="13"/>
        <v>2.2150352356931839</v>
      </c>
      <c r="P43" s="137">
        <f t="shared" si="13"/>
        <v>2.2541058845272968</v>
      </c>
      <c r="Q43" s="137">
        <f t="shared" si="13"/>
        <v>2.2938656942269895</v>
      </c>
      <c r="R43" s="137">
        <f t="shared" si="13"/>
        <v>2.3343268207894821</v>
      </c>
      <c r="S43" s="137">
        <f t="shared" si="13"/>
        <v>2.3755016346296673</v>
      </c>
    </row>
    <row r="44" spans="1:19">
      <c r="A44" s="184">
        <v>4.5</v>
      </c>
      <c r="B44" s="183" t="s">
        <v>182</v>
      </c>
      <c r="C44" s="557">
        <v>3.173803526448362E-2</v>
      </c>
      <c r="D44" s="132" t="str">
        <f>Inputs!$D$82</f>
        <v>Support staff</v>
      </c>
      <c r="E44" s="132">
        <v>1</v>
      </c>
      <c r="F44" s="128">
        <f>C44*E44</f>
        <v>3.173803526448362E-2</v>
      </c>
      <c r="G44" s="169"/>
      <c r="H44" s="137">
        <f>Inputs!L$82</f>
        <v>68.441017362959727</v>
      </c>
      <c r="I44" s="137">
        <f>Inputs!M$82</f>
        <v>69.791189569063036</v>
      </c>
      <c r="J44" s="137">
        <f>Inputs!N$82</f>
        <v>71.02222509185215</v>
      </c>
      <c r="K44" s="137">
        <f>Inputs!O$82</f>
        <v>72.274974651437702</v>
      </c>
      <c r="L44" s="137">
        <f>Inputs!P$82</f>
        <v>73.549821258208297</v>
      </c>
      <c r="M44" s="137">
        <f>Inputs!Q$82</f>
        <v>74.847154678410959</v>
      </c>
      <c r="N44" s="137">
        <f t="shared" si="13"/>
        <v>2.1721834226027514</v>
      </c>
      <c r="O44" s="137">
        <f t="shared" si="13"/>
        <v>2.2150352356931839</v>
      </c>
      <c r="P44" s="137">
        <f t="shared" si="13"/>
        <v>2.2541058845272968</v>
      </c>
      <c r="Q44" s="137">
        <f t="shared" si="13"/>
        <v>2.2938656942269895</v>
      </c>
      <c r="R44" s="137">
        <f t="shared" si="13"/>
        <v>2.3343268207894821</v>
      </c>
      <c r="S44" s="137">
        <f t="shared" si="13"/>
        <v>2.3755016346296673</v>
      </c>
    </row>
    <row r="45" spans="1:19">
      <c r="A45" s="184">
        <v>4.5999999999999996</v>
      </c>
      <c r="B45" s="183" t="s">
        <v>146</v>
      </c>
      <c r="C45" s="557">
        <v>2.2670025188916868E-2</v>
      </c>
      <c r="D45" s="132" t="str">
        <f>Inputs!$D$82</f>
        <v>Support staff</v>
      </c>
      <c r="E45" s="132">
        <v>1</v>
      </c>
      <c r="F45" s="128">
        <f>C45*E45</f>
        <v>2.2670025188916868E-2</v>
      </c>
      <c r="G45" s="169"/>
      <c r="H45" s="137">
        <f>Inputs!L$82</f>
        <v>68.441017362959727</v>
      </c>
      <c r="I45" s="137">
        <f>Inputs!M$82</f>
        <v>69.791189569063036</v>
      </c>
      <c r="J45" s="137">
        <f>Inputs!N$82</f>
        <v>71.02222509185215</v>
      </c>
      <c r="K45" s="137">
        <f>Inputs!O$82</f>
        <v>72.274974651437702</v>
      </c>
      <c r="L45" s="137">
        <f>Inputs!P$82</f>
        <v>73.549821258208297</v>
      </c>
      <c r="M45" s="137">
        <f>Inputs!Q$82</f>
        <v>74.847154678410959</v>
      </c>
      <c r="N45" s="137">
        <f t="shared" si="13"/>
        <v>1.5515595875733936</v>
      </c>
      <c r="O45" s="137">
        <f t="shared" si="13"/>
        <v>1.5821680254951311</v>
      </c>
      <c r="P45" s="137">
        <f t="shared" si="13"/>
        <v>1.6100756318052118</v>
      </c>
      <c r="Q45" s="137">
        <f t="shared" si="13"/>
        <v>1.6384754958764209</v>
      </c>
      <c r="R45" s="137">
        <f t="shared" si="13"/>
        <v>1.6673763005639155</v>
      </c>
      <c r="S45" s="137">
        <f t="shared" si="13"/>
        <v>1.6967868818783334</v>
      </c>
    </row>
    <row r="46" spans="1:19">
      <c r="A46" s="190"/>
      <c r="B46" s="185" t="s">
        <v>44</v>
      </c>
      <c r="C46" s="564">
        <f>SUM(C36:C45)</f>
        <v>0.17682619647355161</v>
      </c>
      <c r="D46" s="240"/>
      <c r="E46" s="240"/>
      <c r="F46" s="140">
        <f>SUM(F36:F45)</f>
        <v>0.17682619647355161</v>
      </c>
      <c r="G46" s="142"/>
      <c r="H46" s="167"/>
      <c r="I46" s="167"/>
      <c r="J46" s="167"/>
      <c r="K46" s="167"/>
      <c r="L46" s="167"/>
      <c r="M46" s="167"/>
      <c r="N46" s="252">
        <f t="shared" ref="N46:S46" si="14">SUM(N38:N45)</f>
        <v>12.102164783072473</v>
      </c>
      <c r="O46" s="252">
        <f t="shared" si="14"/>
        <v>12.340910598862026</v>
      </c>
      <c r="P46" s="252">
        <f t="shared" si="14"/>
        <v>12.558589928080654</v>
      </c>
      <c r="Q46" s="252">
        <f t="shared" si="14"/>
        <v>12.780108867836084</v>
      </c>
      <c r="R46" s="252">
        <f t="shared" si="14"/>
        <v>13.005535144398541</v>
      </c>
      <c r="S46" s="252">
        <f t="shared" si="14"/>
        <v>13.234937678651004</v>
      </c>
    </row>
    <row r="47" spans="1:19">
      <c r="A47" s="118"/>
      <c r="B47" s="234" t="s">
        <v>183</v>
      </c>
      <c r="C47" s="197"/>
      <c r="D47" s="196"/>
      <c r="E47" s="196"/>
      <c r="F47" s="156"/>
      <c r="G47" s="169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</row>
    <row r="48" spans="1:19">
      <c r="A48" s="184">
        <v>5.0999999999999996</v>
      </c>
      <c r="B48" s="235" t="s">
        <v>184</v>
      </c>
      <c r="C48" s="179"/>
      <c r="D48" s="183"/>
      <c r="E48" s="183"/>
      <c r="F48" s="128"/>
      <c r="G48" s="169"/>
      <c r="H48" s="137"/>
      <c r="I48" s="137"/>
      <c r="J48" s="137"/>
      <c r="K48" s="137"/>
      <c r="L48" s="137"/>
      <c r="M48" s="137"/>
      <c r="N48" s="137">
        <f>Inputs!L90</f>
        <v>71.390803238917371</v>
      </c>
      <c r="O48" s="137">
        <f>Inputs!M90</f>
        <v>71.390803238917371</v>
      </c>
      <c r="P48" s="137">
        <f>Inputs!N90</f>
        <v>71.390803238917371</v>
      </c>
      <c r="Q48" s="137">
        <f>Inputs!O90</f>
        <v>71.390803238917371</v>
      </c>
      <c r="R48" s="137">
        <f>Inputs!P90</f>
        <v>71.390803238917371</v>
      </c>
      <c r="S48" s="137">
        <f>Inputs!Q90</f>
        <v>71.390803238917371</v>
      </c>
    </row>
    <row r="49" spans="1:20">
      <c r="A49" s="190"/>
      <c r="B49" s="185" t="s">
        <v>44</v>
      </c>
      <c r="C49" s="197"/>
      <c r="D49" s="196"/>
      <c r="E49" s="196"/>
      <c r="F49" s="156"/>
      <c r="G49" s="169"/>
      <c r="H49" s="144"/>
      <c r="I49" s="144"/>
      <c r="J49" s="144"/>
      <c r="K49" s="144"/>
      <c r="L49" s="144"/>
      <c r="M49" s="144"/>
      <c r="N49" s="144">
        <f t="shared" ref="N49:S49" si="15">SUM(N48)</f>
        <v>71.390803238917371</v>
      </c>
      <c r="O49" s="144">
        <f t="shared" si="15"/>
        <v>71.390803238917371</v>
      </c>
      <c r="P49" s="144">
        <f t="shared" si="15"/>
        <v>71.390803238917371</v>
      </c>
      <c r="Q49" s="144">
        <f t="shared" si="15"/>
        <v>71.390803238917371</v>
      </c>
      <c r="R49" s="144">
        <f t="shared" si="15"/>
        <v>71.390803238917371</v>
      </c>
      <c r="S49" s="144">
        <f t="shared" si="15"/>
        <v>71.390803238917371</v>
      </c>
    </row>
    <row r="50" spans="1:20">
      <c r="A50" s="241"/>
      <c r="B50" s="195"/>
      <c r="C50" s="192"/>
      <c r="D50" s="196"/>
      <c r="E50" s="196"/>
      <c r="F50" s="156"/>
      <c r="G50" s="133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</row>
    <row r="51" spans="1:20">
      <c r="A51" s="241"/>
      <c r="B51" s="195"/>
      <c r="C51" s="532">
        <f>C21+C26+C35+C46</f>
        <v>1.7291970802919707</v>
      </c>
      <c r="D51" s="90"/>
      <c r="E51" s="236"/>
      <c r="F51" s="532">
        <f>F21+F26+F35+F46</f>
        <v>2.7000000000000006</v>
      </c>
      <c r="G51" s="199"/>
      <c r="H51" s="143"/>
      <c r="I51" s="143"/>
      <c r="J51" s="143"/>
      <c r="K51" s="143"/>
      <c r="L51" s="143"/>
      <c r="M51" s="143"/>
      <c r="N51" s="144">
        <f t="shared" ref="N51:S51" si="16">N21+N26+N35+N46+N49</f>
        <v>414.66969683574126</v>
      </c>
      <c r="O51" s="144">
        <f t="shared" si="16"/>
        <v>421.44174142149524</v>
      </c>
      <c r="P51" s="144">
        <f t="shared" si="16"/>
        <v>427.61623339317856</v>
      </c>
      <c r="Q51" s="144">
        <f t="shared" si="16"/>
        <v>433.89963623168126</v>
      </c>
      <c r="R51" s="144">
        <f t="shared" si="16"/>
        <v>440.29387099819604</v>
      </c>
      <c r="S51" s="144">
        <f t="shared" si="16"/>
        <v>446.80089263920371</v>
      </c>
    </row>
    <row r="52" spans="1:20">
      <c r="H52" s="105"/>
      <c r="I52" s="105"/>
      <c r="J52" s="105"/>
      <c r="K52" s="105"/>
      <c r="L52" s="105"/>
      <c r="M52" s="105"/>
      <c r="N52" s="105"/>
      <c r="O52" s="104"/>
      <c r="P52" s="104"/>
      <c r="Q52" s="104"/>
      <c r="R52" s="104"/>
      <c r="S52" s="104"/>
    </row>
    <row r="53" spans="1:20" s="102" customFormat="1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</row>
    <row r="54" spans="1:20" s="102" customFormat="1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</row>
    <row r="55" spans="1:20" s="102" customForma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</row>
    <row r="56" spans="1:20" s="102" customFormat="1">
      <c r="B56" s="154"/>
      <c r="F56" s="159"/>
      <c r="G56" s="105"/>
      <c r="H56" s="105"/>
      <c r="I56" s="159"/>
      <c r="J56" s="159"/>
      <c r="K56" s="159"/>
      <c r="L56" s="159"/>
      <c r="M56" s="159"/>
      <c r="N56" s="275"/>
      <c r="O56" s="275"/>
      <c r="P56" s="275"/>
      <c r="Q56" s="275"/>
      <c r="R56" s="275"/>
      <c r="S56" s="275"/>
    </row>
    <row r="57" spans="1:20">
      <c r="B57" s="385" t="s">
        <v>265</v>
      </c>
      <c r="I57" s="106"/>
      <c r="J57" s="106"/>
      <c r="K57" s="106"/>
      <c r="L57" s="106"/>
      <c r="M57" s="106"/>
      <c r="N57" s="106">
        <f>N51-N58</f>
        <v>343.27889359682388</v>
      </c>
      <c r="O57" s="106">
        <f t="shared" ref="O57:S57" si="17">O51-O58</f>
        <v>350.05093818257785</v>
      </c>
      <c r="P57" s="106">
        <f t="shared" si="17"/>
        <v>356.22543015426118</v>
      </c>
      <c r="Q57" s="106">
        <f t="shared" si="17"/>
        <v>362.50883299276387</v>
      </c>
      <c r="R57" s="106">
        <f t="shared" si="17"/>
        <v>368.90306775927866</v>
      </c>
      <c r="S57" s="106">
        <f t="shared" si="17"/>
        <v>375.41008940028632</v>
      </c>
    </row>
    <row r="58" spans="1:20">
      <c r="B58" s="385" t="s">
        <v>43</v>
      </c>
      <c r="I58" s="106"/>
      <c r="J58" s="106"/>
      <c r="K58" s="106"/>
      <c r="L58" s="106"/>
      <c r="M58" s="106"/>
      <c r="N58" s="106">
        <f>N49</f>
        <v>71.390803238917371</v>
      </c>
      <c r="O58" s="106">
        <f t="shared" ref="O58:S58" si="18">O49</f>
        <v>71.390803238917371</v>
      </c>
      <c r="P58" s="106">
        <f t="shared" si="18"/>
        <v>71.390803238917371</v>
      </c>
      <c r="Q58" s="106">
        <f t="shared" si="18"/>
        <v>71.390803238917371</v>
      </c>
      <c r="R58" s="106">
        <f t="shared" si="18"/>
        <v>71.390803238917371</v>
      </c>
      <c r="S58" s="106">
        <f t="shared" si="18"/>
        <v>71.390803238917371</v>
      </c>
    </row>
    <row r="59" spans="1:20">
      <c r="B59" s="385" t="s">
        <v>268</v>
      </c>
      <c r="I59" s="106"/>
      <c r="J59" s="106"/>
      <c r="K59" s="106"/>
      <c r="L59" s="106"/>
      <c r="M59" s="106"/>
      <c r="O59" s="160"/>
      <c r="P59" s="160"/>
      <c r="Q59" s="160"/>
      <c r="R59" s="160"/>
      <c r="S59" s="160"/>
    </row>
    <row r="60" spans="1:20">
      <c r="B60" s="385" t="s">
        <v>274</v>
      </c>
      <c r="I60" s="106"/>
      <c r="J60" s="106"/>
      <c r="K60" s="106"/>
      <c r="L60" s="106"/>
      <c r="M60" s="106"/>
      <c r="N60" s="106">
        <f>SUM(N61,N57:N59)*(Inputs!$M$27)</f>
        <v>51.27307867434574</v>
      </c>
      <c r="O60" s="106">
        <f>SUM(O61,O57:O59)*(Inputs!$M$27)</f>
        <v>52.110428443285045</v>
      </c>
      <c r="P60" s="106">
        <f>SUM(P61,P57:P59)*(Inputs!$M$27)</f>
        <v>52.873892026599741</v>
      </c>
      <c r="Q60" s="106">
        <f>SUM(Q61,Q57:Q59)*(Inputs!$M$27)</f>
        <v>53.650822220774927</v>
      </c>
      <c r="R60" s="106">
        <f>SUM(R61,R57:R59)*(Inputs!$M$27)</f>
        <v>54.44145656118495</v>
      </c>
      <c r="S60" s="106">
        <f>SUM(S61,S57:S59)*(Inputs!$M$27)</f>
        <v>55.246036773052261</v>
      </c>
    </row>
    <row r="61" spans="1:20">
      <c r="B61" s="385" t="s">
        <v>273</v>
      </c>
      <c r="I61" s="106"/>
      <c r="J61" s="106"/>
      <c r="K61" s="106"/>
      <c r="L61" s="106"/>
      <c r="M61" s="106"/>
      <c r="N61" s="106">
        <f>SUM(N57:N59)*(Inputs!$M$26)</f>
        <v>43.125648470917092</v>
      </c>
      <c r="O61" s="106">
        <f>SUM(O57:O59)*(Inputs!$M$26)</f>
        <v>43.829941107835502</v>
      </c>
      <c r="P61" s="106">
        <f>SUM(P57:P59)*(Inputs!$M$26)</f>
        <v>44.472088272890566</v>
      </c>
      <c r="Q61" s="106">
        <f>SUM(Q57:Q59)*(Inputs!$M$26)</f>
        <v>45.125562168094845</v>
      </c>
      <c r="R61" s="106">
        <f>SUM(R57:R59)*(Inputs!$M$26)</f>
        <v>45.790562583812388</v>
      </c>
      <c r="S61" s="106">
        <f>SUM(S57:S59)*(Inputs!$M$26)</f>
        <v>46.467292834477185</v>
      </c>
    </row>
    <row r="62" spans="1:20">
      <c r="B62" s="998" t="s">
        <v>85</v>
      </c>
      <c r="C62" s="2"/>
      <c r="D62" s="2"/>
      <c r="E62" s="2"/>
      <c r="F62" s="484"/>
      <c r="G62" s="472"/>
      <c r="H62" s="429"/>
      <c r="I62" s="429"/>
      <c r="J62" s="429"/>
      <c r="K62" s="429"/>
      <c r="L62" s="429"/>
      <c r="M62" s="429"/>
      <c r="N62" s="106">
        <f>SUM(N57:N61)*Inputs!$M$28</f>
        <v>35.634789678670295</v>
      </c>
      <c r="O62" s="106">
        <f>SUM(O57:O61)*Inputs!$M$28</f>
        <v>36.21674776808311</v>
      </c>
      <c r="P62" s="106">
        <f>SUM(P57:P61)*Inputs!$M$28</f>
        <v>36.747354958486817</v>
      </c>
      <c r="Q62" s="106">
        <f>SUM(Q57:Q61)*Inputs!$M$28</f>
        <v>37.287321443438572</v>
      </c>
      <c r="R62" s="106">
        <f>SUM(R57:R61)*Inputs!$M$28</f>
        <v>37.836812310023539</v>
      </c>
      <c r="S62" s="106">
        <f>SUM(S57:S61)*Inputs!$M$28</f>
        <v>38.395995557271327</v>
      </c>
    </row>
    <row r="63" spans="1:20">
      <c r="B63" s="998"/>
      <c r="C63" s="2"/>
      <c r="D63" s="2"/>
      <c r="E63" s="2"/>
      <c r="F63" s="484"/>
      <c r="G63" s="472"/>
      <c r="H63" s="429"/>
      <c r="I63" s="429"/>
      <c r="J63" s="429"/>
      <c r="K63" s="429"/>
      <c r="L63" s="429"/>
      <c r="M63" s="429"/>
      <c r="N63" s="655"/>
      <c r="O63" s="655"/>
      <c r="P63" s="655"/>
      <c r="Q63" s="655"/>
      <c r="R63" s="655"/>
      <c r="S63" s="655"/>
    </row>
    <row r="64" spans="1:20">
      <c r="B64" s="479" t="s">
        <v>521</v>
      </c>
      <c r="C64" s="2"/>
      <c r="D64" s="2"/>
      <c r="E64" s="2"/>
      <c r="F64" s="484"/>
      <c r="G64" s="472"/>
      <c r="H64" s="429"/>
      <c r="I64" s="429"/>
      <c r="J64" s="429"/>
      <c r="K64" s="429"/>
      <c r="L64" s="429"/>
      <c r="M64" s="429"/>
      <c r="N64" s="485">
        <f>SUM(N57:N63)</f>
        <v>544.70321365967436</v>
      </c>
      <c r="O64" s="485">
        <f t="shared" ref="O64:S64" si="19">SUM(O57:O63)</f>
        <v>553.59885874069892</v>
      </c>
      <c r="P64" s="485">
        <f t="shared" si="19"/>
        <v>561.70956865115556</v>
      </c>
      <c r="Q64" s="485">
        <f t="shared" si="19"/>
        <v>569.96334206398956</v>
      </c>
      <c r="R64" s="485">
        <f t="shared" si="19"/>
        <v>578.36270245321691</v>
      </c>
      <c r="S64" s="485">
        <f t="shared" si="19"/>
        <v>586.91021780400456</v>
      </c>
    </row>
    <row r="65" spans="2:19">
      <c r="B65" s="999" t="s">
        <v>39</v>
      </c>
      <c r="N65" s="521">
        <f>(N51*(1+Inputs!$M$29))-N64</f>
        <v>0</v>
      </c>
      <c r="O65" s="521">
        <f>(O51*(1+Inputs!$M$29))-O64</f>
        <v>0</v>
      </c>
      <c r="P65" s="521">
        <f>(P51*(1+Inputs!$M$29))-P64</f>
        <v>0</v>
      </c>
      <c r="Q65" s="521">
        <f>(Q51*(1+Inputs!$M$29))-Q64</f>
        <v>0</v>
      </c>
      <c r="R65" s="521">
        <f>(R51*(1+Inputs!$M$29))-R64</f>
        <v>0</v>
      </c>
      <c r="S65" s="521">
        <f>(S51*(1+Inputs!$M$29))-S64</f>
        <v>0</v>
      </c>
    </row>
    <row r="66" spans="2:19">
      <c r="B66" s="1001"/>
    </row>
    <row r="67" spans="2:19">
      <c r="B67" s="1001"/>
    </row>
    <row r="77" spans="2:19">
      <c r="B77" s="202" t="s">
        <v>153</v>
      </c>
      <c r="C77" s="202"/>
      <c r="D77" s="202"/>
      <c r="E77" s="202"/>
      <c r="F77" s="209">
        <f>SUM($F$8:$F$17,$F$39:$F$45)</f>
        <v>0.59999999999999987</v>
      </c>
    </row>
    <row r="78" spans="2:19">
      <c r="B78" s="202" t="s">
        <v>248</v>
      </c>
      <c r="C78" s="202"/>
      <c r="D78" s="202"/>
      <c r="E78" s="202"/>
      <c r="F78" s="209">
        <f>SUM($F$24,$F$29:$F$33)</f>
        <v>2</v>
      </c>
    </row>
    <row r="79" spans="2:19">
      <c r="B79" s="202" t="s">
        <v>249</v>
      </c>
      <c r="C79" s="202"/>
      <c r="D79" s="202"/>
      <c r="E79" s="202"/>
      <c r="F79" s="209">
        <f>SUM($F$38,$F$19)</f>
        <v>0</v>
      </c>
    </row>
    <row r="80" spans="2:19">
      <c r="B80" s="202" t="s">
        <v>186</v>
      </c>
      <c r="C80" s="202"/>
      <c r="D80" s="202"/>
      <c r="E80" s="202"/>
      <c r="F80" s="209">
        <f>$F$34</f>
        <v>0.1</v>
      </c>
    </row>
    <row r="83" spans="2:14" s="163" customFormat="1">
      <c r="B83" s="163" t="s">
        <v>110</v>
      </c>
      <c r="F83" s="164"/>
      <c r="G83" s="165"/>
      <c r="H83" s="166"/>
      <c r="I83" s="164"/>
      <c r="J83" s="164"/>
      <c r="K83" s="164"/>
      <c r="L83" s="164"/>
      <c r="M83" s="164"/>
      <c r="N83" s="164"/>
    </row>
    <row r="84" spans="2:14" s="89" customFormat="1">
      <c r="B84" s="89" t="s">
        <v>147</v>
      </c>
      <c r="F84" s="208"/>
      <c r="G84" s="208"/>
      <c r="H84" s="209"/>
      <c r="I84" s="208"/>
      <c r="J84" s="208"/>
      <c r="K84" s="208"/>
      <c r="L84" s="208"/>
      <c r="M84" s="208"/>
      <c r="N84" s="208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49" orientation="landscape" r:id="rId1"/>
  <headerFooter alignWithMargins="0">
    <oddFooter>&amp;C&amp;P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1"/>
    <pageSetUpPr fitToPage="1"/>
  </sheetPr>
  <dimension ref="A1:S85"/>
  <sheetViews>
    <sheetView showGridLines="0" zoomScale="70" zoomScaleNormal="70" workbookViewId="0">
      <pane xSplit="2" ySplit="5" topLeftCell="C6" activePane="bottomRight" state="frozen"/>
      <selection activeCell="H46" sqref="H46"/>
      <selection pane="topRight" activeCell="H46" sqref="H46"/>
      <selection pane="bottomLeft" activeCell="H46" sqref="H46"/>
      <selection pane="bottomRight" activeCell="C6" sqref="C6"/>
    </sheetView>
  </sheetViews>
  <sheetFormatPr defaultRowHeight="12.75" outlineLevelCol="1"/>
  <cols>
    <col min="1" max="1" width="9" style="88" bestFit="1" customWidth="1"/>
    <col min="2" max="2" width="61.85546875" style="102" customWidth="1"/>
    <col min="3" max="3" width="9.7109375" style="88" bestFit="1" customWidth="1"/>
    <col min="4" max="4" width="25.42578125" style="88" bestFit="1" customWidth="1"/>
    <col min="5" max="5" width="8.5703125" style="88" bestFit="1" customWidth="1"/>
    <col min="6" max="6" width="8.5703125" style="160" bestFit="1" customWidth="1"/>
    <col min="7" max="7" width="0.7109375" style="160" customWidth="1"/>
    <col min="8" max="8" width="10.42578125" style="106" customWidth="1" outlineLevel="1"/>
    <col min="9" max="9" width="9.5703125" style="160" bestFit="1" customWidth="1" outlineLevel="1"/>
    <col min="10" max="13" width="9.42578125" style="160" customWidth="1" outlineLevel="1"/>
    <col min="14" max="14" width="11.28515625" style="160" customWidth="1"/>
    <col min="15" max="15" width="10.42578125" style="88" customWidth="1"/>
    <col min="16" max="16" width="9.42578125" style="88" customWidth="1"/>
    <col min="17" max="17" width="11" style="88" customWidth="1"/>
    <col min="18" max="18" width="10.85546875" style="88" customWidth="1"/>
    <col min="19" max="19" width="11.42578125" style="88" customWidth="1"/>
    <col min="20" max="256" width="9.140625" style="88"/>
    <col min="257" max="257" width="9" style="88" bestFit="1" customWidth="1"/>
    <col min="258" max="258" width="61.85546875" style="88" customWidth="1"/>
    <col min="259" max="259" width="9.7109375" style="88" bestFit="1" customWidth="1"/>
    <col min="260" max="260" width="11.5703125" style="88" bestFit="1" customWidth="1"/>
    <col min="261" max="262" width="8.5703125" style="88" bestFit="1" customWidth="1"/>
    <col min="263" max="263" width="0.7109375" style="88" customWidth="1"/>
    <col min="264" max="264" width="10.42578125" style="88" customWidth="1"/>
    <col min="265" max="265" width="9.5703125" style="88" bestFit="1" customWidth="1"/>
    <col min="266" max="269" width="9.42578125" style="88" customWidth="1"/>
    <col min="270" max="270" width="11.28515625" style="88" customWidth="1"/>
    <col min="271" max="271" width="10.42578125" style="88" customWidth="1"/>
    <col min="272" max="272" width="9.42578125" style="88" customWidth="1"/>
    <col min="273" max="273" width="11" style="88" customWidth="1"/>
    <col min="274" max="274" width="10.85546875" style="88" customWidth="1"/>
    <col min="275" max="275" width="11.42578125" style="88" customWidth="1"/>
    <col min="276" max="512" width="9.140625" style="88"/>
    <col min="513" max="513" width="9" style="88" bestFit="1" customWidth="1"/>
    <col min="514" max="514" width="61.85546875" style="88" customWidth="1"/>
    <col min="515" max="515" width="9.7109375" style="88" bestFit="1" customWidth="1"/>
    <col min="516" max="516" width="11.5703125" style="88" bestFit="1" customWidth="1"/>
    <col min="517" max="518" width="8.5703125" style="88" bestFit="1" customWidth="1"/>
    <col min="519" max="519" width="0.7109375" style="88" customWidth="1"/>
    <col min="520" max="520" width="10.42578125" style="88" customWidth="1"/>
    <col min="521" max="521" width="9.5703125" style="88" bestFit="1" customWidth="1"/>
    <col min="522" max="525" width="9.42578125" style="88" customWidth="1"/>
    <col min="526" max="526" width="11.28515625" style="88" customWidth="1"/>
    <col min="527" max="527" width="10.42578125" style="88" customWidth="1"/>
    <col min="528" max="528" width="9.42578125" style="88" customWidth="1"/>
    <col min="529" max="529" width="11" style="88" customWidth="1"/>
    <col min="530" max="530" width="10.85546875" style="88" customWidth="1"/>
    <col min="531" max="531" width="11.42578125" style="88" customWidth="1"/>
    <col min="532" max="768" width="9.140625" style="88"/>
    <col min="769" max="769" width="9" style="88" bestFit="1" customWidth="1"/>
    <col min="770" max="770" width="61.85546875" style="88" customWidth="1"/>
    <col min="771" max="771" width="9.7109375" style="88" bestFit="1" customWidth="1"/>
    <col min="772" max="772" width="11.5703125" style="88" bestFit="1" customWidth="1"/>
    <col min="773" max="774" width="8.5703125" style="88" bestFit="1" customWidth="1"/>
    <col min="775" max="775" width="0.7109375" style="88" customWidth="1"/>
    <col min="776" max="776" width="10.42578125" style="88" customWidth="1"/>
    <col min="777" max="777" width="9.5703125" style="88" bestFit="1" customWidth="1"/>
    <col min="778" max="781" width="9.42578125" style="88" customWidth="1"/>
    <col min="782" max="782" width="11.28515625" style="88" customWidth="1"/>
    <col min="783" max="783" width="10.42578125" style="88" customWidth="1"/>
    <col min="784" max="784" width="9.42578125" style="88" customWidth="1"/>
    <col min="785" max="785" width="11" style="88" customWidth="1"/>
    <col min="786" max="786" width="10.85546875" style="88" customWidth="1"/>
    <col min="787" max="787" width="11.42578125" style="88" customWidth="1"/>
    <col min="788" max="1024" width="9.140625" style="88"/>
    <col min="1025" max="1025" width="9" style="88" bestFit="1" customWidth="1"/>
    <col min="1026" max="1026" width="61.85546875" style="88" customWidth="1"/>
    <col min="1027" max="1027" width="9.7109375" style="88" bestFit="1" customWidth="1"/>
    <col min="1028" max="1028" width="11.5703125" style="88" bestFit="1" customWidth="1"/>
    <col min="1029" max="1030" width="8.5703125" style="88" bestFit="1" customWidth="1"/>
    <col min="1031" max="1031" width="0.7109375" style="88" customWidth="1"/>
    <col min="1032" max="1032" width="10.42578125" style="88" customWidth="1"/>
    <col min="1033" max="1033" width="9.5703125" style="88" bestFit="1" customWidth="1"/>
    <col min="1034" max="1037" width="9.42578125" style="88" customWidth="1"/>
    <col min="1038" max="1038" width="11.28515625" style="88" customWidth="1"/>
    <col min="1039" max="1039" width="10.42578125" style="88" customWidth="1"/>
    <col min="1040" max="1040" width="9.42578125" style="88" customWidth="1"/>
    <col min="1041" max="1041" width="11" style="88" customWidth="1"/>
    <col min="1042" max="1042" width="10.85546875" style="88" customWidth="1"/>
    <col min="1043" max="1043" width="11.42578125" style="88" customWidth="1"/>
    <col min="1044" max="1280" width="9.140625" style="88"/>
    <col min="1281" max="1281" width="9" style="88" bestFit="1" customWidth="1"/>
    <col min="1282" max="1282" width="61.85546875" style="88" customWidth="1"/>
    <col min="1283" max="1283" width="9.7109375" style="88" bestFit="1" customWidth="1"/>
    <col min="1284" max="1284" width="11.5703125" style="88" bestFit="1" customWidth="1"/>
    <col min="1285" max="1286" width="8.5703125" style="88" bestFit="1" customWidth="1"/>
    <col min="1287" max="1287" width="0.7109375" style="88" customWidth="1"/>
    <col min="1288" max="1288" width="10.42578125" style="88" customWidth="1"/>
    <col min="1289" max="1289" width="9.5703125" style="88" bestFit="1" customWidth="1"/>
    <col min="1290" max="1293" width="9.42578125" style="88" customWidth="1"/>
    <col min="1294" max="1294" width="11.28515625" style="88" customWidth="1"/>
    <col min="1295" max="1295" width="10.42578125" style="88" customWidth="1"/>
    <col min="1296" max="1296" width="9.42578125" style="88" customWidth="1"/>
    <col min="1297" max="1297" width="11" style="88" customWidth="1"/>
    <col min="1298" max="1298" width="10.85546875" style="88" customWidth="1"/>
    <col min="1299" max="1299" width="11.42578125" style="88" customWidth="1"/>
    <col min="1300" max="1536" width="9.140625" style="88"/>
    <col min="1537" max="1537" width="9" style="88" bestFit="1" customWidth="1"/>
    <col min="1538" max="1538" width="61.85546875" style="88" customWidth="1"/>
    <col min="1539" max="1539" width="9.7109375" style="88" bestFit="1" customWidth="1"/>
    <col min="1540" max="1540" width="11.5703125" style="88" bestFit="1" customWidth="1"/>
    <col min="1541" max="1542" width="8.5703125" style="88" bestFit="1" customWidth="1"/>
    <col min="1543" max="1543" width="0.7109375" style="88" customWidth="1"/>
    <col min="1544" max="1544" width="10.42578125" style="88" customWidth="1"/>
    <col min="1545" max="1545" width="9.5703125" style="88" bestFit="1" customWidth="1"/>
    <col min="1546" max="1549" width="9.42578125" style="88" customWidth="1"/>
    <col min="1550" max="1550" width="11.28515625" style="88" customWidth="1"/>
    <col min="1551" max="1551" width="10.42578125" style="88" customWidth="1"/>
    <col min="1552" max="1552" width="9.42578125" style="88" customWidth="1"/>
    <col min="1553" max="1553" width="11" style="88" customWidth="1"/>
    <col min="1554" max="1554" width="10.85546875" style="88" customWidth="1"/>
    <col min="1555" max="1555" width="11.42578125" style="88" customWidth="1"/>
    <col min="1556" max="1792" width="9.140625" style="88"/>
    <col min="1793" max="1793" width="9" style="88" bestFit="1" customWidth="1"/>
    <col min="1794" max="1794" width="61.85546875" style="88" customWidth="1"/>
    <col min="1795" max="1795" width="9.7109375" style="88" bestFit="1" customWidth="1"/>
    <col min="1796" max="1796" width="11.5703125" style="88" bestFit="1" customWidth="1"/>
    <col min="1797" max="1798" width="8.5703125" style="88" bestFit="1" customWidth="1"/>
    <col min="1799" max="1799" width="0.7109375" style="88" customWidth="1"/>
    <col min="1800" max="1800" width="10.42578125" style="88" customWidth="1"/>
    <col min="1801" max="1801" width="9.5703125" style="88" bestFit="1" customWidth="1"/>
    <col min="1802" max="1805" width="9.42578125" style="88" customWidth="1"/>
    <col min="1806" max="1806" width="11.28515625" style="88" customWidth="1"/>
    <col min="1807" max="1807" width="10.42578125" style="88" customWidth="1"/>
    <col min="1808" max="1808" width="9.42578125" style="88" customWidth="1"/>
    <col min="1809" max="1809" width="11" style="88" customWidth="1"/>
    <col min="1810" max="1810" width="10.85546875" style="88" customWidth="1"/>
    <col min="1811" max="1811" width="11.42578125" style="88" customWidth="1"/>
    <col min="1812" max="2048" width="9.140625" style="88"/>
    <col min="2049" max="2049" width="9" style="88" bestFit="1" customWidth="1"/>
    <col min="2050" max="2050" width="61.85546875" style="88" customWidth="1"/>
    <col min="2051" max="2051" width="9.7109375" style="88" bestFit="1" customWidth="1"/>
    <col min="2052" max="2052" width="11.5703125" style="88" bestFit="1" customWidth="1"/>
    <col min="2053" max="2054" width="8.5703125" style="88" bestFit="1" customWidth="1"/>
    <col min="2055" max="2055" width="0.7109375" style="88" customWidth="1"/>
    <col min="2056" max="2056" width="10.42578125" style="88" customWidth="1"/>
    <col min="2057" max="2057" width="9.5703125" style="88" bestFit="1" customWidth="1"/>
    <col min="2058" max="2061" width="9.42578125" style="88" customWidth="1"/>
    <col min="2062" max="2062" width="11.28515625" style="88" customWidth="1"/>
    <col min="2063" max="2063" width="10.42578125" style="88" customWidth="1"/>
    <col min="2064" max="2064" width="9.42578125" style="88" customWidth="1"/>
    <col min="2065" max="2065" width="11" style="88" customWidth="1"/>
    <col min="2066" max="2066" width="10.85546875" style="88" customWidth="1"/>
    <col min="2067" max="2067" width="11.42578125" style="88" customWidth="1"/>
    <col min="2068" max="2304" width="9.140625" style="88"/>
    <col min="2305" max="2305" width="9" style="88" bestFit="1" customWidth="1"/>
    <col min="2306" max="2306" width="61.85546875" style="88" customWidth="1"/>
    <col min="2307" max="2307" width="9.7109375" style="88" bestFit="1" customWidth="1"/>
    <col min="2308" max="2308" width="11.5703125" style="88" bestFit="1" customWidth="1"/>
    <col min="2309" max="2310" width="8.5703125" style="88" bestFit="1" customWidth="1"/>
    <col min="2311" max="2311" width="0.7109375" style="88" customWidth="1"/>
    <col min="2312" max="2312" width="10.42578125" style="88" customWidth="1"/>
    <col min="2313" max="2313" width="9.5703125" style="88" bestFit="1" customWidth="1"/>
    <col min="2314" max="2317" width="9.42578125" style="88" customWidth="1"/>
    <col min="2318" max="2318" width="11.28515625" style="88" customWidth="1"/>
    <col min="2319" max="2319" width="10.42578125" style="88" customWidth="1"/>
    <col min="2320" max="2320" width="9.42578125" style="88" customWidth="1"/>
    <col min="2321" max="2321" width="11" style="88" customWidth="1"/>
    <col min="2322" max="2322" width="10.85546875" style="88" customWidth="1"/>
    <col min="2323" max="2323" width="11.42578125" style="88" customWidth="1"/>
    <col min="2324" max="2560" width="9.140625" style="88"/>
    <col min="2561" max="2561" width="9" style="88" bestFit="1" customWidth="1"/>
    <col min="2562" max="2562" width="61.85546875" style="88" customWidth="1"/>
    <col min="2563" max="2563" width="9.7109375" style="88" bestFit="1" customWidth="1"/>
    <col min="2564" max="2564" width="11.5703125" style="88" bestFit="1" customWidth="1"/>
    <col min="2565" max="2566" width="8.5703125" style="88" bestFit="1" customWidth="1"/>
    <col min="2567" max="2567" width="0.7109375" style="88" customWidth="1"/>
    <col min="2568" max="2568" width="10.42578125" style="88" customWidth="1"/>
    <col min="2569" max="2569" width="9.5703125" style="88" bestFit="1" customWidth="1"/>
    <col min="2570" max="2573" width="9.42578125" style="88" customWidth="1"/>
    <col min="2574" max="2574" width="11.28515625" style="88" customWidth="1"/>
    <col min="2575" max="2575" width="10.42578125" style="88" customWidth="1"/>
    <col min="2576" max="2576" width="9.42578125" style="88" customWidth="1"/>
    <col min="2577" max="2577" width="11" style="88" customWidth="1"/>
    <col min="2578" max="2578" width="10.85546875" style="88" customWidth="1"/>
    <col min="2579" max="2579" width="11.42578125" style="88" customWidth="1"/>
    <col min="2580" max="2816" width="9.140625" style="88"/>
    <col min="2817" max="2817" width="9" style="88" bestFit="1" customWidth="1"/>
    <col min="2818" max="2818" width="61.85546875" style="88" customWidth="1"/>
    <col min="2819" max="2819" width="9.7109375" style="88" bestFit="1" customWidth="1"/>
    <col min="2820" max="2820" width="11.5703125" style="88" bestFit="1" customWidth="1"/>
    <col min="2821" max="2822" width="8.5703125" style="88" bestFit="1" customWidth="1"/>
    <col min="2823" max="2823" width="0.7109375" style="88" customWidth="1"/>
    <col min="2824" max="2824" width="10.42578125" style="88" customWidth="1"/>
    <col min="2825" max="2825" width="9.5703125" style="88" bestFit="1" customWidth="1"/>
    <col min="2826" max="2829" width="9.42578125" style="88" customWidth="1"/>
    <col min="2830" max="2830" width="11.28515625" style="88" customWidth="1"/>
    <col min="2831" max="2831" width="10.42578125" style="88" customWidth="1"/>
    <col min="2832" max="2832" width="9.42578125" style="88" customWidth="1"/>
    <col min="2833" max="2833" width="11" style="88" customWidth="1"/>
    <col min="2834" max="2834" width="10.85546875" style="88" customWidth="1"/>
    <col min="2835" max="2835" width="11.42578125" style="88" customWidth="1"/>
    <col min="2836" max="3072" width="9.140625" style="88"/>
    <col min="3073" max="3073" width="9" style="88" bestFit="1" customWidth="1"/>
    <col min="3074" max="3074" width="61.85546875" style="88" customWidth="1"/>
    <col min="3075" max="3075" width="9.7109375" style="88" bestFit="1" customWidth="1"/>
    <col min="3076" max="3076" width="11.5703125" style="88" bestFit="1" customWidth="1"/>
    <col min="3077" max="3078" width="8.5703125" style="88" bestFit="1" customWidth="1"/>
    <col min="3079" max="3079" width="0.7109375" style="88" customWidth="1"/>
    <col min="3080" max="3080" width="10.42578125" style="88" customWidth="1"/>
    <col min="3081" max="3081" width="9.5703125" style="88" bestFit="1" customWidth="1"/>
    <col min="3082" max="3085" width="9.42578125" style="88" customWidth="1"/>
    <col min="3086" max="3086" width="11.28515625" style="88" customWidth="1"/>
    <col min="3087" max="3087" width="10.42578125" style="88" customWidth="1"/>
    <col min="3088" max="3088" width="9.42578125" style="88" customWidth="1"/>
    <col min="3089" max="3089" width="11" style="88" customWidth="1"/>
    <col min="3090" max="3090" width="10.85546875" style="88" customWidth="1"/>
    <col min="3091" max="3091" width="11.42578125" style="88" customWidth="1"/>
    <col min="3092" max="3328" width="9.140625" style="88"/>
    <col min="3329" max="3329" width="9" style="88" bestFit="1" customWidth="1"/>
    <col min="3330" max="3330" width="61.85546875" style="88" customWidth="1"/>
    <col min="3331" max="3331" width="9.7109375" style="88" bestFit="1" customWidth="1"/>
    <col min="3332" max="3332" width="11.5703125" style="88" bestFit="1" customWidth="1"/>
    <col min="3333" max="3334" width="8.5703125" style="88" bestFit="1" customWidth="1"/>
    <col min="3335" max="3335" width="0.7109375" style="88" customWidth="1"/>
    <col min="3336" max="3336" width="10.42578125" style="88" customWidth="1"/>
    <col min="3337" max="3337" width="9.5703125" style="88" bestFit="1" customWidth="1"/>
    <col min="3338" max="3341" width="9.42578125" style="88" customWidth="1"/>
    <col min="3342" max="3342" width="11.28515625" style="88" customWidth="1"/>
    <col min="3343" max="3343" width="10.42578125" style="88" customWidth="1"/>
    <col min="3344" max="3344" width="9.42578125" style="88" customWidth="1"/>
    <col min="3345" max="3345" width="11" style="88" customWidth="1"/>
    <col min="3346" max="3346" width="10.85546875" style="88" customWidth="1"/>
    <col min="3347" max="3347" width="11.42578125" style="88" customWidth="1"/>
    <col min="3348" max="3584" width="9.140625" style="88"/>
    <col min="3585" max="3585" width="9" style="88" bestFit="1" customWidth="1"/>
    <col min="3586" max="3586" width="61.85546875" style="88" customWidth="1"/>
    <col min="3587" max="3587" width="9.7109375" style="88" bestFit="1" customWidth="1"/>
    <col min="3588" max="3588" width="11.5703125" style="88" bestFit="1" customWidth="1"/>
    <col min="3589" max="3590" width="8.5703125" style="88" bestFit="1" customWidth="1"/>
    <col min="3591" max="3591" width="0.7109375" style="88" customWidth="1"/>
    <col min="3592" max="3592" width="10.42578125" style="88" customWidth="1"/>
    <col min="3593" max="3593" width="9.5703125" style="88" bestFit="1" customWidth="1"/>
    <col min="3594" max="3597" width="9.42578125" style="88" customWidth="1"/>
    <col min="3598" max="3598" width="11.28515625" style="88" customWidth="1"/>
    <col min="3599" max="3599" width="10.42578125" style="88" customWidth="1"/>
    <col min="3600" max="3600" width="9.42578125" style="88" customWidth="1"/>
    <col min="3601" max="3601" width="11" style="88" customWidth="1"/>
    <col min="3602" max="3602" width="10.85546875" style="88" customWidth="1"/>
    <col min="3603" max="3603" width="11.42578125" style="88" customWidth="1"/>
    <col min="3604" max="3840" width="9.140625" style="88"/>
    <col min="3841" max="3841" width="9" style="88" bestFit="1" customWidth="1"/>
    <col min="3842" max="3842" width="61.85546875" style="88" customWidth="1"/>
    <col min="3843" max="3843" width="9.7109375" style="88" bestFit="1" customWidth="1"/>
    <col min="3844" max="3844" width="11.5703125" style="88" bestFit="1" customWidth="1"/>
    <col min="3845" max="3846" width="8.5703125" style="88" bestFit="1" customWidth="1"/>
    <col min="3847" max="3847" width="0.7109375" style="88" customWidth="1"/>
    <col min="3848" max="3848" width="10.42578125" style="88" customWidth="1"/>
    <col min="3849" max="3849" width="9.5703125" style="88" bestFit="1" customWidth="1"/>
    <col min="3850" max="3853" width="9.42578125" style="88" customWidth="1"/>
    <col min="3854" max="3854" width="11.28515625" style="88" customWidth="1"/>
    <col min="3855" max="3855" width="10.42578125" style="88" customWidth="1"/>
    <col min="3856" max="3856" width="9.42578125" style="88" customWidth="1"/>
    <col min="3857" max="3857" width="11" style="88" customWidth="1"/>
    <col min="3858" max="3858" width="10.85546875" style="88" customWidth="1"/>
    <col min="3859" max="3859" width="11.42578125" style="88" customWidth="1"/>
    <col min="3860" max="4096" width="9.140625" style="88"/>
    <col min="4097" max="4097" width="9" style="88" bestFit="1" customWidth="1"/>
    <col min="4098" max="4098" width="61.85546875" style="88" customWidth="1"/>
    <col min="4099" max="4099" width="9.7109375" style="88" bestFit="1" customWidth="1"/>
    <col min="4100" max="4100" width="11.5703125" style="88" bestFit="1" customWidth="1"/>
    <col min="4101" max="4102" width="8.5703125" style="88" bestFit="1" customWidth="1"/>
    <col min="4103" max="4103" width="0.7109375" style="88" customWidth="1"/>
    <col min="4104" max="4104" width="10.42578125" style="88" customWidth="1"/>
    <col min="4105" max="4105" width="9.5703125" style="88" bestFit="1" customWidth="1"/>
    <col min="4106" max="4109" width="9.42578125" style="88" customWidth="1"/>
    <col min="4110" max="4110" width="11.28515625" style="88" customWidth="1"/>
    <col min="4111" max="4111" width="10.42578125" style="88" customWidth="1"/>
    <col min="4112" max="4112" width="9.42578125" style="88" customWidth="1"/>
    <col min="4113" max="4113" width="11" style="88" customWidth="1"/>
    <col min="4114" max="4114" width="10.85546875" style="88" customWidth="1"/>
    <col min="4115" max="4115" width="11.42578125" style="88" customWidth="1"/>
    <col min="4116" max="4352" width="9.140625" style="88"/>
    <col min="4353" max="4353" width="9" style="88" bestFit="1" customWidth="1"/>
    <col min="4354" max="4354" width="61.85546875" style="88" customWidth="1"/>
    <col min="4355" max="4355" width="9.7109375" style="88" bestFit="1" customWidth="1"/>
    <col min="4356" max="4356" width="11.5703125" style="88" bestFit="1" customWidth="1"/>
    <col min="4357" max="4358" width="8.5703125" style="88" bestFit="1" customWidth="1"/>
    <col min="4359" max="4359" width="0.7109375" style="88" customWidth="1"/>
    <col min="4360" max="4360" width="10.42578125" style="88" customWidth="1"/>
    <col min="4361" max="4361" width="9.5703125" style="88" bestFit="1" customWidth="1"/>
    <col min="4362" max="4365" width="9.42578125" style="88" customWidth="1"/>
    <col min="4366" max="4366" width="11.28515625" style="88" customWidth="1"/>
    <col min="4367" max="4367" width="10.42578125" style="88" customWidth="1"/>
    <col min="4368" max="4368" width="9.42578125" style="88" customWidth="1"/>
    <col min="4369" max="4369" width="11" style="88" customWidth="1"/>
    <col min="4370" max="4370" width="10.85546875" style="88" customWidth="1"/>
    <col min="4371" max="4371" width="11.42578125" style="88" customWidth="1"/>
    <col min="4372" max="4608" width="9.140625" style="88"/>
    <col min="4609" max="4609" width="9" style="88" bestFit="1" customWidth="1"/>
    <col min="4610" max="4610" width="61.85546875" style="88" customWidth="1"/>
    <col min="4611" max="4611" width="9.7109375" style="88" bestFit="1" customWidth="1"/>
    <col min="4612" max="4612" width="11.5703125" style="88" bestFit="1" customWidth="1"/>
    <col min="4613" max="4614" width="8.5703125" style="88" bestFit="1" customWidth="1"/>
    <col min="4615" max="4615" width="0.7109375" style="88" customWidth="1"/>
    <col min="4616" max="4616" width="10.42578125" style="88" customWidth="1"/>
    <col min="4617" max="4617" width="9.5703125" style="88" bestFit="1" customWidth="1"/>
    <col min="4618" max="4621" width="9.42578125" style="88" customWidth="1"/>
    <col min="4622" max="4622" width="11.28515625" style="88" customWidth="1"/>
    <col min="4623" max="4623" width="10.42578125" style="88" customWidth="1"/>
    <col min="4624" max="4624" width="9.42578125" style="88" customWidth="1"/>
    <col min="4625" max="4625" width="11" style="88" customWidth="1"/>
    <col min="4626" max="4626" width="10.85546875" style="88" customWidth="1"/>
    <col min="4627" max="4627" width="11.42578125" style="88" customWidth="1"/>
    <col min="4628" max="4864" width="9.140625" style="88"/>
    <col min="4865" max="4865" width="9" style="88" bestFit="1" customWidth="1"/>
    <col min="4866" max="4866" width="61.85546875" style="88" customWidth="1"/>
    <col min="4867" max="4867" width="9.7109375" style="88" bestFit="1" customWidth="1"/>
    <col min="4868" max="4868" width="11.5703125" style="88" bestFit="1" customWidth="1"/>
    <col min="4869" max="4870" width="8.5703125" style="88" bestFit="1" customWidth="1"/>
    <col min="4871" max="4871" width="0.7109375" style="88" customWidth="1"/>
    <col min="4872" max="4872" width="10.42578125" style="88" customWidth="1"/>
    <col min="4873" max="4873" width="9.5703125" style="88" bestFit="1" customWidth="1"/>
    <col min="4874" max="4877" width="9.42578125" style="88" customWidth="1"/>
    <col min="4878" max="4878" width="11.28515625" style="88" customWidth="1"/>
    <col min="4879" max="4879" width="10.42578125" style="88" customWidth="1"/>
    <col min="4880" max="4880" width="9.42578125" style="88" customWidth="1"/>
    <col min="4881" max="4881" width="11" style="88" customWidth="1"/>
    <col min="4882" max="4882" width="10.85546875" style="88" customWidth="1"/>
    <col min="4883" max="4883" width="11.42578125" style="88" customWidth="1"/>
    <col min="4884" max="5120" width="9.140625" style="88"/>
    <col min="5121" max="5121" width="9" style="88" bestFit="1" customWidth="1"/>
    <col min="5122" max="5122" width="61.85546875" style="88" customWidth="1"/>
    <col min="5123" max="5123" width="9.7109375" style="88" bestFit="1" customWidth="1"/>
    <col min="5124" max="5124" width="11.5703125" style="88" bestFit="1" customWidth="1"/>
    <col min="5125" max="5126" width="8.5703125" style="88" bestFit="1" customWidth="1"/>
    <col min="5127" max="5127" width="0.7109375" style="88" customWidth="1"/>
    <col min="5128" max="5128" width="10.42578125" style="88" customWidth="1"/>
    <col min="5129" max="5129" width="9.5703125" style="88" bestFit="1" customWidth="1"/>
    <col min="5130" max="5133" width="9.42578125" style="88" customWidth="1"/>
    <col min="5134" max="5134" width="11.28515625" style="88" customWidth="1"/>
    <col min="5135" max="5135" width="10.42578125" style="88" customWidth="1"/>
    <col min="5136" max="5136" width="9.42578125" style="88" customWidth="1"/>
    <col min="5137" max="5137" width="11" style="88" customWidth="1"/>
    <col min="5138" max="5138" width="10.85546875" style="88" customWidth="1"/>
    <col min="5139" max="5139" width="11.42578125" style="88" customWidth="1"/>
    <col min="5140" max="5376" width="9.140625" style="88"/>
    <col min="5377" max="5377" width="9" style="88" bestFit="1" customWidth="1"/>
    <col min="5378" max="5378" width="61.85546875" style="88" customWidth="1"/>
    <col min="5379" max="5379" width="9.7109375" style="88" bestFit="1" customWidth="1"/>
    <col min="5380" max="5380" width="11.5703125" style="88" bestFit="1" customWidth="1"/>
    <col min="5381" max="5382" width="8.5703125" style="88" bestFit="1" customWidth="1"/>
    <col min="5383" max="5383" width="0.7109375" style="88" customWidth="1"/>
    <col min="5384" max="5384" width="10.42578125" style="88" customWidth="1"/>
    <col min="5385" max="5385" width="9.5703125" style="88" bestFit="1" customWidth="1"/>
    <col min="5386" max="5389" width="9.42578125" style="88" customWidth="1"/>
    <col min="5390" max="5390" width="11.28515625" style="88" customWidth="1"/>
    <col min="5391" max="5391" width="10.42578125" style="88" customWidth="1"/>
    <col min="5392" max="5392" width="9.42578125" style="88" customWidth="1"/>
    <col min="5393" max="5393" width="11" style="88" customWidth="1"/>
    <col min="5394" max="5394" width="10.85546875" style="88" customWidth="1"/>
    <col min="5395" max="5395" width="11.42578125" style="88" customWidth="1"/>
    <col min="5396" max="5632" width="9.140625" style="88"/>
    <col min="5633" max="5633" width="9" style="88" bestFit="1" customWidth="1"/>
    <col min="5634" max="5634" width="61.85546875" style="88" customWidth="1"/>
    <col min="5635" max="5635" width="9.7109375" style="88" bestFit="1" customWidth="1"/>
    <col min="5636" max="5636" width="11.5703125" style="88" bestFit="1" customWidth="1"/>
    <col min="5637" max="5638" width="8.5703125" style="88" bestFit="1" customWidth="1"/>
    <col min="5639" max="5639" width="0.7109375" style="88" customWidth="1"/>
    <col min="5640" max="5640" width="10.42578125" style="88" customWidth="1"/>
    <col min="5641" max="5641" width="9.5703125" style="88" bestFit="1" customWidth="1"/>
    <col min="5642" max="5645" width="9.42578125" style="88" customWidth="1"/>
    <col min="5646" max="5646" width="11.28515625" style="88" customWidth="1"/>
    <col min="5647" max="5647" width="10.42578125" style="88" customWidth="1"/>
    <col min="5648" max="5648" width="9.42578125" style="88" customWidth="1"/>
    <col min="5649" max="5649" width="11" style="88" customWidth="1"/>
    <col min="5650" max="5650" width="10.85546875" style="88" customWidth="1"/>
    <col min="5651" max="5651" width="11.42578125" style="88" customWidth="1"/>
    <col min="5652" max="5888" width="9.140625" style="88"/>
    <col min="5889" max="5889" width="9" style="88" bestFit="1" customWidth="1"/>
    <col min="5890" max="5890" width="61.85546875" style="88" customWidth="1"/>
    <col min="5891" max="5891" width="9.7109375" style="88" bestFit="1" customWidth="1"/>
    <col min="5892" max="5892" width="11.5703125" style="88" bestFit="1" customWidth="1"/>
    <col min="5893" max="5894" width="8.5703125" style="88" bestFit="1" customWidth="1"/>
    <col min="5895" max="5895" width="0.7109375" style="88" customWidth="1"/>
    <col min="5896" max="5896" width="10.42578125" style="88" customWidth="1"/>
    <col min="5897" max="5897" width="9.5703125" style="88" bestFit="1" customWidth="1"/>
    <col min="5898" max="5901" width="9.42578125" style="88" customWidth="1"/>
    <col min="5902" max="5902" width="11.28515625" style="88" customWidth="1"/>
    <col min="5903" max="5903" width="10.42578125" style="88" customWidth="1"/>
    <col min="5904" max="5904" width="9.42578125" style="88" customWidth="1"/>
    <col min="5905" max="5905" width="11" style="88" customWidth="1"/>
    <col min="5906" max="5906" width="10.85546875" style="88" customWidth="1"/>
    <col min="5907" max="5907" width="11.42578125" style="88" customWidth="1"/>
    <col min="5908" max="6144" width="9.140625" style="88"/>
    <col min="6145" max="6145" width="9" style="88" bestFit="1" customWidth="1"/>
    <col min="6146" max="6146" width="61.85546875" style="88" customWidth="1"/>
    <col min="6147" max="6147" width="9.7109375" style="88" bestFit="1" customWidth="1"/>
    <col min="6148" max="6148" width="11.5703125" style="88" bestFit="1" customWidth="1"/>
    <col min="6149" max="6150" width="8.5703125" style="88" bestFit="1" customWidth="1"/>
    <col min="6151" max="6151" width="0.7109375" style="88" customWidth="1"/>
    <col min="6152" max="6152" width="10.42578125" style="88" customWidth="1"/>
    <col min="6153" max="6153" width="9.5703125" style="88" bestFit="1" customWidth="1"/>
    <col min="6154" max="6157" width="9.42578125" style="88" customWidth="1"/>
    <col min="6158" max="6158" width="11.28515625" style="88" customWidth="1"/>
    <col min="6159" max="6159" width="10.42578125" style="88" customWidth="1"/>
    <col min="6160" max="6160" width="9.42578125" style="88" customWidth="1"/>
    <col min="6161" max="6161" width="11" style="88" customWidth="1"/>
    <col min="6162" max="6162" width="10.85546875" style="88" customWidth="1"/>
    <col min="6163" max="6163" width="11.42578125" style="88" customWidth="1"/>
    <col min="6164" max="6400" width="9.140625" style="88"/>
    <col min="6401" max="6401" width="9" style="88" bestFit="1" customWidth="1"/>
    <col min="6402" max="6402" width="61.85546875" style="88" customWidth="1"/>
    <col min="6403" max="6403" width="9.7109375" style="88" bestFit="1" customWidth="1"/>
    <col min="6404" max="6404" width="11.5703125" style="88" bestFit="1" customWidth="1"/>
    <col min="6405" max="6406" width="8.5703125" style="88" bestFit="1" customWidth="1"/>
    <col min="6407" max="6407" width="0.7109375" style="88" customWidth="1"/>
    <col min="6408" max="6408" width="10.42578125" style="88" customWidth="1"/>
    <col min="6409" max="6409" width="9.5703125" style="88" bestFit="1" customWidth="1"/>
    <col min="6410" max="6413" width="9.42578125" style="88" customWidth="1"/>
    <col min="6414" max="6414" width="11.28515625" style="88" customWidth="1"/>
    <col min="6415" max="6415" width="10.42578125" style="88" customWidth="1"/>
    <col min="6416" max="6416" width="9.42578125" style="88" customWidth="1"/>
    <col min="6417" max="6417" width="11" style="88" customWidth="1"/>
    <col min="6418" max="6418" width="10.85546875" style="88" customWidth="1"/>
    <col min="6419" max="6419" width="11.42578125" style="88" customWidth="1"/>
    <col min="6420" max="6656" width="9.140625" style="88"/>
    <col min="6657" max="6657" width="9" style="88" bestFit="1" customWidth="1"/>
    <col min="6658" max="6658" width="61.85546875" style="88" customWidth="1"/>
    <col min="6659" max="6659" width="9.7109375" style="88" bestFit="1" customWidth="1"/>
    <col min="6660" max="6660" width="11.5703125" style="88" bestFit="1" customWidth="1"/>
    <col min="6661" max="6662" width="8.5703125" style="88" bestFit="1" customWidth="1"/>
    <col min="6663" max="6663" width="0.7109375" style="88" customWidth="1"/>
    <col min="6664" max="6664" width="10.42578125" style="88" customWidth="1"/>
    <col min="6665" max="6665" width="9.5703125" style="88" bestFit="1" customWidth="1"/>
    <col min="6666" max="6669" width="9.42578125" style="88" customWidth="1"/>
    <col min="6670" max="6670" width="11.28515625" style="88" customWidth="1"/>
    <col min="6671" max="6671" width="10.42578125" style="88" customWidth="1"/>
    <col min="6672" max="6672" width="9.42578125" style="88" customWidth="1"/>
    <col min="6673" max="6673" width="11" style="88" customWidth="1"/>
    <col min="6674" max="6674" width="10.85546875" style="88" customWidth="1"/>
    <col min="6675" max="6675" width="11.42578125" style="88" customWidth="1"/>
    <col min="6676" max="6912" width="9.140625" style="88"/>
    <col min="6913" max="6913" width="9" style="88" bestFit="1" customWidth="1"/>
    <col min="6914" max="6914" width="61.85546875" style="88" customWidth="1"/>
    <col min="6915" max="6915" width="9.7109375" style="88" bestFit="1" customWidth="1"/>
    <col min="6916" max="6916" width="11.5703125" style="88" bestFit="1" customWidth="1"/>
    <col min="6917" max="6918" width="8.5703125" style="88" bestFit="1" customWidth="1"/>
    <col min="6919" max="6919" width="0.7109375" style="88" customWidth="1"/>
    <col min="6920" max="6920" width="10.42578125" style="88" customWidth="1"/>
    <col min="6921" max="6921" width="9.5703125" style="88" bestFit="1" customWidth="1"/>
    <col min="6922" max="6925" width="9.42578125" style="88" customWidth="1"/>
    <col min="6926" max="6926" width="11.28515625" style="88" customWidth="1"/>
    <col min="6927" max="6927" width="10.42578125" style="88" customWidth="1"/>
    <col min="6928" max="6928" width="9.42578125" style="88" customWidth="1"/>
    <col min="6929" max="6929" width="11" style="88" customWidth="1"/>
    <col min="6930" max="6930" width="10.85546875" style="88" customWidth="1"/>
    <col min="6931" max="6931" width="11.42578125" style="88" customWidth="1"/>
    <col min="6932" max="7168" width="9.140625" style="88"/>
    <col min="7169" max="7169" width="9" style="88" bestFit="1" customWidth="1"/>
    <col min="7170" max="7170" width="61.85546875" style="88" customWidth="1"/>
    <col min="7171" max="7171" width="9.7109375" style="88" bestFit="1" customWidth="1"/>
    <col min="7172" max="7172" width="11.5703125" style="88" bestFit="1" customWidth="1"/>
    <col min="7173" max="7174" width="8.5703125" style="88" bestFit="1" customWidth="1"/>
    <col min="7175" max="7175" width="0.7109375" style="88" customWidth="1"/>
    <col min="7176" max="7176" width="10.42578125" style="88" customWidth="1"/>
    <col min="7177" max="7177" width="9.5703125" style="88" bestFit="1" customWidth="1"/>
    <col min="7178" max="7181" width="9.42578125" style="88" customWidth="1"/>
    <col min="7182" max="7182" width="11.28515625" style="88" customWidth="1"/>
    <col min="7183" max="7183" width="10.42578125" style="88" customWidth="1"/>
    <col min="7184" max="7184" width="9.42578125" style="88" customWidth="1"/>
    <col min="7185" max="7185" width="11" style="88" customWidth="1"/>
    <col min="7186" max="7186" width="10.85546875" style="88" customWidth="1"/>
    <col min="7187" max="7187" width="11.42578125" style="88" customWidth="1"/>
    <col min="7188" max="7424" width="9.140625" style="88"/>
    <col min="7425" max="7425" width="9" style="88" bestFit="1" customWidth="1"/>
    <col min="7426" max="7426" width="61.85546875" style="88" customWidth="1"/>
    <col min="7427" max="7427" width="9.7109375" style="88" bestFit="1" customWidth="1"/>
    <col min="7428" max="7428" width="11.5703125" style="88" bestFit="1" customWidth="1"/>
    <col min="7429" max="7430" width="8.5703125" style="88" bestFit="1" customWidth="1"/>
    <col min="7431" max="7431" width="0.7109375" style="88" customWidth="1"/>
    <col min="7432" max="7432" width="10.42578125" style="88" customWidth="1"/>
    <col min="7433" max="7433" width="9.5703125" style="88" bestFit="1" customWidth="1"/>
    <col min="7434" max="7437" width="9.42578125" style="88" customWidth="1"/>
    <col min="7438" max="7438" width="11.28515625" style="88" customWidth="1"/>
    <col min="7439" max="7439" width="10.42578125" style="88" customWidth="1"/>
    <col min="7440" max="7440" width="9.42578125" style="88" customWidth="1"/>
    <col min="7441" max="7441" width="11" style="88" customWidth="1"/>
    <col min="7442" max="7442" width="10.85546875" style="88" customWidth="1"/>
    <col min="7443" max="7443" width="11.42578125" style="88" customWidth="1"/>
    <col min="7444" max="7680" width="9.140625" style="88"/>
    <col min="7681" max="7681" width="9" style="88" bestFit="1" customWidth="1"/>
    <col min="7682" max="7682" width="61.85546875" style="88" customWidth="1"/>
    <col min="7683" max="7683" width="9.7109375" style="88" bestFit="1" customWidth="1"/>
    <col min="7684" max="7684" width="11.5703125" style="88" bestFit="1" customWidth="1"/>
    <col min="7685" max="7686" width="8.5703125" style="88" bestFit="1" customWidth="1"/>
    <col min="7687" max="7687" width="0.7109375" style="88" customWidth="1"/>
    <col min="7688" max="7688" width="10.42578125" style="88" customWidth="1"/>
    <col min="7689" max="7689" width="9.5703125" style="88" bestFit="1" customWidth="1"/>
    <col min="7690" max="7693" width="9.42578125" style="88" customWidth="1"/>
    <col min="7694" max="7694" width="11.28515625" style="88" customWidth="1"/>
    <col min="7695" max="7695" width="10.42578125" style="88" customWidth="1"/>
    <col min="7696" max="7696" width="9.42578125" style="88" customWidth="1"/>
    <col min="7697" max="7697" width="11" style="88" customWidth="1"/>
    <col min="7698" max="7698" width="10.85546875" style="88" customWidth="1"/>
    <col min="7699" max="7699" width="11.42578125" style="88" customWidth="1"/>
    <col min="7700" max="7936" width="9.140625" style="88"/>
    <col min="7937" max="7937" width="9" style="88" bestFit="1" customWidth="1"/>
    <col min="7938" max="7938" width="61.85546875" style="88" customWidth="1"/>
    <col min="7939" max="7939" width="9.7109375" style="88" bestFit="1" customWidth="1"/>
    <col min="7940" max="7940" width="11.5703125" style="88" bestFit="1" customWidth="1"/>
    <col min="7941" max="7942" width="8.5703125" style="88" bestFit="1" customWidth="1"/>
    <col min="7943" max="7943" width="0.7109375" style="88" customWidth="1"/>
    <col min="7944" max="7944" width="10.42578125" style="88" customWidth="1"/>
    <col min="7945" max="7945" width="9.5703125" style="88" bestFit="1" customWidth="1"/>
    <col min="7946" max="7949" width="9.42578125" style="88" customWidth="1"/>
    <col min="7950" max="7950" width="11.28515625" style="88" customWidth="1"/>
    <col min="7951" max="7951" width="10.42578125" style="88" customWidth="1"/>
    <col min="7952" max="7952" width="9.42578125" style="88" customWidth="1"/>
    <col min="7953" max="7953" width="11" style="88" customWidth="1"/>
    <col min="7954" max="7954" width="10.85546875" style="88" customWidth="1"/>
    <col min="7955" max="7955" width="11.42578125" style="88" customWidth="1"/>
    <col min="7956" max="8192" width="9.140625" style="88"/>
    <col min="8193" max="8193" width="9" style="88" bestFit="1" customWidth="1"/>
    <col min="8194" max="8194" width="61.85546875" style="88" customWidth="1"/>
    <col min="8195" max="8195" width="9.7109375" style="88" bestFit="1" customWidth="1"/>
    <col min="8196" max="8196" width="11.5703125" style="88" bestFit="1" customWidth="1"/>
    <col min="8197" max="8198" width="8.5703125" style="88" bestFit="1" customWidth="1"/>
    <col min="8199" max="8199" width="0.7109375" style="88" customWidth="1"/>
    <col min="8200" max="8200" width="10.42578125" style="88" customWidth="1"/>
    <col min="8201" max="8201" width="9.5703125" style="88" bestFit="1" customWidth="1"/>
    <col min="8202" max="8205" width="9.42578125" style="88" customWidth="1"/>
    <col min="8206" max="8206" width="11.28515625" style="88" customWidth="1"/>
    <col min="8207" max="8207" width="10.42578125" style="88" customWidth="1"/>
    <col min="8208" max="8208" width="9.42578125" style="88" customWidth="1"/>
    <col min="8209" max="8209" width="11" style="88" customWidth="1"/>
    <col min="8210" max="8210" width="10.85546875" style="88" customWidth="1"/>
    <col min="8211" max="8211" width="11.42578125" style="88" customWidth="1"/>
    <col min="8212" max="8448" width="9.140625" style="88"/>
    <col min="8449" max="8449" width="9" style="88" bestFit="1" customWidth="1"/>
    <col min="8450" max="8450" width="61.85546875" style="88" customWidth="1"/>
    <col min="8451" max="8451" width="9.7109375" style="88" bestFit="1" customWidth="1"/>
    <col min="8452" max="8452" width="11.5703125" style="88" bestFit="1" customWidth="1"/>
    <col min="8453" max="8454" width="8.5703125" style="88" bestFit="1" customWidth="1"/>
    <col min="8455" max="8455" width="0.7109375" style="88" customWidth="1"/>
    <col min="8456" max="8456" width="10.42578125" style="88" customWidth="1"/>
    <col min="8457" max="8457" width="9.5703125" style="88" bestFit="1" customWidth="1"/>
    <col min="8458" max="8461" width="9.42578125" style="88" customWidth="1"/>
    <col min="8462" max="8462" width="11.28515625" style="88" customWidth="1"/>
    <col min="8463" max="8463" width="10.42578125" style="88" customWidth="1"/>
    <col min="8464" max="8464" width="9.42578125" style="88" customWidth="1"/>
    <col min="8465" max="8465" width="11" style="88" customWidth="1"/>
    <col min="8466" max="8466" width="10.85546875" style="88" customWidth="1"/>
    <col min="8467" max="8467" width="11.42578125" style="88" customWidth="1"/>
    <col min="8468" max="8704" width="9.140625" style="88"/>
    <col min="8705" max="8705" width="9" style="88" bestFit="1" customWidth="1"/>
    <col min="8706" max="8706" width="61.85546875" style="88" customWidth="1"/>
    <col min="8707" max="8707" width="9.7109375" style="88" bestFit="1" customWidth="1"/>
    <col min="8708" max="8708" width="11.5703125" style="88" bestFit="1" customWidth="1"/>
    <col min="8709" max="8710" width="8.5703125" style="88" bestFit="1" customWidth="1"/>
    <col min="8711" max="8711" width="0.7109375" style="88" customWidth="1"/>
    <col min="8712" max="8712" width="10.42578125" style="88" customWidth="1"/>
    <col min="8713" max="8713" width="9.5703125" style="88" bestFit="1" customWidth="1"/>
    <col min="8714" max="8717" width="9.42578125" style="88" customWidth="1"/>
    <col min="8718" max="8718" width="11.28515625" style="88" customWidth="1"/>
    <col min="8719" max="8719" width="10.42578125" style="88" customWidth="1"/>
    <col min="8720" max="8720" width="9.42578125" style="88" customWidth="1"/>
    <col min="8721" max="8721" width="11" style="88" customWidth="1"/>
    <col min="8722" max="8722" width="10.85546875" style="88" customWidth="1"/>
    <col min="8723" max="8723" width="11.42578125" style="88" customWidth="1"/>
    <col min="8724" max="8960" width="9.140625" style="88"/>
    <col min="8961" max="8961" width="9" style="88" bestFit="1" customWidth="1"/>
    <col min="8962" max="8962" width="61.85546875" style="88" customWidth="1"/>
    <col min="8963" max="8963" width="9.7109375" style="88" bestFit="1" customWidth="1"/>
    <col min="8964" max="8964" width="11.5703125" style="88" bestFit="1" customWidth="1"/>
    <col min="8965" max="8966" width="8.5703125" style="88" bestFit="1" customWidth="1"/>
    <col min="8967" max="8967" width="0.7109375" style="88" customWidth="1"/>
    <col min="8968" max="8968" width="10.42578125" style="88" customWidth="1"/>
    <col min="8969" max="8969" width="9.5703125" style="88" bestFit="1" customWidth="1"/>
    <col min="8970" max="8973" width="9.42578125" style="88" customWidth="1"/>
    <col min="8974" max="8974" width="11.28515625" style="88" customWidth="1"/>
    <col min="8975" max="8975" width="10.42578125" style="88" customWidth="1"/>
    <col min="8976" max="8976" width="9.42578125" style="88" customWidth="1"/>
    <col min="8977" max="8977" width="11" style="88" customWidth="1"/>
    <col min="8978" max="8978" width="10.85546875" style="88" customWidth="1"/>
    <col min="8979" max="8979" width="11.42578125" style="88" customWidth="1"/>
    <col min="8980" max="9216" width="9.140625" style="88"/>
    <col min="9217" max="9217" width="9" style="88" bestFit="1" customWidth="1"/>
    <col min="9218" max="9218" width="61.85546875" style="88" customWidth="1"/>
    <col min="9219" max="9219" width="9.7109375" style="88" bestFit="1" customWidth="1"/>
    <col min="9220" max="9220" width="11.5703125" style="88" bestFit="1" customWidth="1"/>
    <col min="9221" max="9222" width="8.5703125" style="88" bestFit="1" customWidth="1"/>
    <col min="9223" max="9223" width="0.7109375" style="88" customWidth="1"/>
    <col min="9224" max="9224" width="10.42578125" style="88" customWidth="1"/>
    <col min="9225" max="9225" width="9.5703125" style="88" bestFit="1" customWidth="1"/>
    <col min="9226" max="9229" width="9.42578125" style="88" customWidth="1"/>
    <col min="9230" max="9230" width="11.28515625" style="88" customWidth="1"/>
    <col min="9231" max="9231" width="10.42578125" style="88" customWidth="1"/>
    <col min="9232" max="9232" width="9.42578125" style="88" customWidth="1"/>
    <col min="9233" max="9233" width="11" style="88" customWidth="1"/>
    <col min="9234" max="9234" width="10.85546875" style="88" customWidth="1"/>
    <col min="9235" max="9235" width="11.42578125" style="88" customWidth="1"/>
    <col min="9236" max="9472" width="9.140625" style="88"/>
    <col min="9473" max="9473" width="9" style="88" bestFit="1" customWidth="1"/>
    <col min="9474" max="9474" width="61.85546875" style="88" customWidth="1"/>
    <col min="9475" max="9475" width="9.7109375" style="88" bestFit="1" customWidth="1"/>
    <col min="9476" max="9476" width="11.5703125" style="88" bestFit="1" customWidth="1"/>
    <col min="9477" max="9478" width="8.5703125" style="88" bestFit="1" customWidth="1"/>
    <col min="9479" max="9479" width="0.7109375" style="88" customWidth="1"/>
    <col min="9480" max="9480" width="10.42578125" style="88" customWidth="1"/>
    <col min="9481" max="9481" width="9.5703125" style="88" bestFit="1" customWidth="1"/>
    <col min="9482" max="9485" width="9.42578125" style="88" customWidth="1"/>
    <col min="9486" max="9486" width="11.28515625" style="88" customWidth="1"/>
    <col min="9487" max="9487" width="10.42578125" style="88" customWidth="1"/>
    <col min="9488" max="9488" width="9.42578125" style="88" customWidth="1"/>
    <col min="9489" max="9489" width="11" style="88" customWidth="1"/>
    <col min="9490" max="9490" width="10.85546875" style="88" customWidth="1"/>
    <col min="9491" max="9491" width="11.42578125" style="88" customWidth="1"/>
    <col min="9492" max="9728" width="9.140625" style="88"/>
    <col min="9729" max="9729" width="9" style="88" bestFit="1" customWidth="1"/>
    <col min="9730" max="9730" width="61.85546875" style="88" customWidth="1"/>
    <col min="9731" max="9731" width="9.7109375" style="88" bestFit="1" customWidth="1"/>
    <col min="9732" max="9732" width="11.5703125" style="88" bestFit="1" customWidth="1"/>
    <col min="9733" max="9734" width="8.5703125" style="88" bestFit="1" customWidth="1"/>
    <col min="9735" max="9735" width="0.7109375" style="88" customWidth="1"/>
    <col min="9736" max="9736" width="10.42578125" style="88" customWidth="1"/>
    <col min="9737" max="9737" width="9.5703125" style="88" bestFit="1" customWidth="1"/>
    <col min="9738" max="9741" width="9.42578125" style="88" customWidth="1"/>
    <col min="9742" max="9742" width="11.28515625" style="88" customWidth="1"/>
    <col min="9743" max="9743" width="10.42578125" style="88" customWidth="1"/>
    <col min="9744" max="9744" width="9.42578125" style="88" customWidth="1"/>
    <col min="9745" max="9745" width="11" style="88" customWidth="1"/>
    <col min="9746" max="9746" width="10.85546875" style="88" customWidth="1"/>
    <col min="9747" max="9747" width="11.42578125" style="88" customWidth="1"/>
    <col min="9748" max="9984" width="9.140625" style="88"/>
    <col min="9985" max="9985" width="9" style="88" bestFit="1" customWidth="1"/>
    <col min="9986" max="9986" width="61.85546875" style="88" customWidth="1"/>
    <col min="9987" max="9987" width="9.7109375" style="88" bestFit="1" customWidth="1"/>
    <col min="9988" max="9988" width="11.5703125" style="88" bestFit="1" customWidth="1"/>
    <col min="9989" max="9990" width="8.5703125" style="88" bestFit="1" customWidth="1"/>
    <col min="9991" max="9991" width="0.7109375" style="88" customWidth="1"/>
    <col min="9992" max="9992" width="10.42578125" style="88" customWidth="1"/>
    <col min="9993" max="9993" width="9.5703125" style="88" bestFit="1" customWidth="1"/>
    <col min="9994" max="9997" width="9.42578125" style="88" customWidth="1"/>
    <col min="9998" max="9998" width="11.28515625" style="88" customWidth="1"/>
    <col min="9999" max="9999" width="10.42578125" style="88" customWidth="1"/>
    <col min="10000" max="10000" width="9.42578125" style="88" customWidth="1"/>
    <col min="10001" max="10001" width="11" style="88" customWidth="1"/>
    <col min="10002" max="10002" width="10.85546875" style="88" customWidth="1"/>
    <col min="10003" max="10003" width="11.42578125" style="88" customWidth="1"/>
    <col min="10004" max="10240" width="9.140625" style="88"/>
    <col min="10241" max="10241" width="9" style="88" bestFit="1" customWidth="1"/>
    <col min="10242" max="10242" width="61.85546875" style="88" customWidth="1"/>
    <col min="10243" max="10243" width="9.7109375" style="88" bestFit="1" customWidth="1"/>
    <col min="10244" max="10244" width="11.5703125" style="88" bestFit="1" customWidth="1"/>
    <col min="10245" max="10246" width="8.5703125" style="88" bestFit="1" customWidth="1"/>
    <col min="10247" max="10247" width="0.7109375" style="88" customWidth="1"/>
    <col min="10248" max="10248" width="10.42578125" style="88" customWidth="1"/>
    <col min="10249" max="10249" width="9.5703125" style="88" bestFit="1" customWidth="1"/>
    <col min="10250" max="10253" width="9.42578125" style="88" customWidth="1"/>
    <col min="10254" max="10254" width="11.28515625" style="88" customWidth="1"/>
    <col min="10255" max="10255" width="10.42578125" style="88" customWidth="1"/>
    <col min="10256" max="10256" width="9.42578125" style="88" customWidth="1"/>
    <col min="10257" max="10257" width="11" style="88" customWidth="1"/>
    <col min="10258" max="10258" width="10.85546875" style="88" customWidth="1"/>
    <col min="10259" max="10259" width="11.42578125" style="88" customWidth="1"/>
    <col min="10260" max="10496" width="9.140625" style="88"/>
    <col min="10497" max="10497" width="9" style="88" bestFit="1" customWidth="1"/>
    <col min="10498" max="10498" width="61.85546875" style="88" customWidth="1"/>
    <col min="10499" max="10499" width="9.7109375" style="88" bestFit="1" customWidth="1"/>
    <col min="10500" max="10500" width="11.5703125" style="88" bestFit="1" customWidth="1"/>
    <col min="10501" max="10502" width="8.5703125" style="88" bestFit="1" customWidth="1"/>
    <col min="10503" max="10503" width="0.7109375" style="88" customWidth="1"/>
    <col min="10504" max="10504" width="10.42578125" style="88" customWidth="1"/>
    <col min="10505" max="10505" width="9.5703125" style="88" bestFit="1" customWidth="1"/>
    <col min="10506" max="10509" width="9.42578125" style="88" customWidth="1"/>
    <col min="10510" max="10510" width="11.28515625" style="88" customWidth="1"/>
    <col min="10511" max="10511" width="10.42578125" style="88" customWidth="1"/>
    <col min="10512" max="10512" width="9.42578125" style="88" customWidth="1"/>
    <col min="10513" max="10513" width="11" style="88" customWidth="1"/>
    <col min="10514" max="10514" width="10.85546875" style="88" customWidth="1"/>
    <col min="10515" max="10515" width="11.42578125" style="88" customWidth="1"/>
    <col min="10516" max="10752" width="9.140625" style="88"/>
    <col min="10753" max="10753" width="9" style="88" bestFit="1" customWidth="1"/>
    <col min="10754" max="10754" width="61.85546875" style="88" customWidth="1"/>
    <col min="10755" max="10755" width="9.7109375" style="88" bestFit="1" customWidth="1"/>
    <col min="10756" max="10756" width="11.5703125" style="88" bestFit="1" customWidth="1"/>
    <col min="10757" max="10758" width="8.5703125" style="88" bestFit="1" customWidth="1"/>
    <col min="10759" max="10759" width="0.7109375" style="88" customWidth="1"/>
    <col min="10760" max="10760" width="10.42578125" style="88" customWidth="1"/>
    <col min="10761" max="10761" width="9.5703125" style="88" bestFit="1" customWidth="1"/>
    <col min="10762" max="10765" width="9.42578125" style="88" customWidth="1"/>
    <col min="10766" max="10766" width="11.28515625" style="88" customWidth="1"/>
    <col min="10767" max="10767" width="10.42578125" style="88" customWidth="1"/>
    <col min="10768" max="10768" width="9.42578125" style="88" customWidth="1"/>
    <col min="10769" max="10769" width="11" style="88" customWidth="1"/>
    <col min="10770" max="10770" width="10.85546875" style="88" customWidth="1"/>
    <col min="10771" max="10771" width="11.42578125" style="88" customWidth="1"/>
    <col min="10772" max="11008" width="9.140625" style="88"/>
    <col min="11009" max="11009" width="9" style="88" bestFit="1" customWidth="1"/>
    <col min="11010" max="11010" width="61.85546875" style="88" customWidth="1"/>
    <col min="11011" max="11011" width="9.7109375" style="88" bestFit="1" customWidth="1"/>
    <col min="11012" max="11012" width="11.5703125" style="88" bestFit="1" customWidth="1"/>
    <col min="11013" max="11014" width="8.5703125" style="88" bestFit="1" customWidth="1"/>
    <col min="11015" max="11015" width="0.7109375" style="88" customWidth="1"/>
    <col min="11016" max="11016" width="10.42578125" style="88" customWidth="1"/>
    <col min="11017" max="11017" width="9.5703125" style="88" bestFit="1" customWidth="1"/>
    <col min="11018" max="11021" width="9.42578125" style="88" customWidth="1"/>
    <col min="11022" max="11022" width="11.28515625" style="88" customWidth="1"/>
    <col min="11023" max="11023" width="10.42578125" style="88" customWidth="1"/>
    <col min="11024" max="11024" width="9.42578125" style="88" customWidth="1"/>
    <col min="11025" max="11025" width="11" style="88" customWidth="1"/>
    <col min="11026" max="11026" width="10.85546875" style="88" customWidth="1"/>
    <col min="11027" max="11027" width="11.42578125" style="88" customWidth="1"/>
    <col min="11028" max="11264" width="9.140625" style="88"/>
    <col min="11265" max="11265" width="9" style="88" bestFit="1" customWidth="1"/>
    <col min="11266" max="11266" width="61.85546875" style="88" customWidth="1"/>
    <col min="11267" max="11267" width="9.7109375" style="88" bestFit="1" customWidth="1"/>
    <col min="11268" max="11268" width="11.5703125" style="88" bestFit="1" customWidth="1"/>
    <col min="11269" max="11270" width="8.5703125" style="88" bestFit="1" customWidth="1"/>
    <col min="11271" max="11271" width="0.7109375" style="88" customWidth="1"/>
    <col min="11272" max="11272" width="10.42578125" style="88" customWidth="1"/>
    <col min="11273" max="11273" width="9.5703125" style="88" bestFit="1" customWidth="1"/>
    <col min="11274" max="11277" width="9.42578125" style="88" customWidth="1"/>
    <col min="11278" max="11278" width="11.28515625" style="88" customWidth="1"/>
    <col min="11279" max="11279" width="10.42578125" style="88" customWidth="1"/>
    <col min="11280" max="11280" width="9.42578125" style="88" customWidth="1"/>
    <col min="11281" max="11281" width="11" style="88" customWidth="1"/>
    <col min="11282" max="11282" width="10.85546875" style="88" customWidth="1"/>
    <col min="11283" max="11283" width="11.42578125" style="88" customWidth="1"/>
    <col min="11284" max="11520" width="9.140625" style="88"/>
    <col min="11521" max="11521" width="9" style="88" bestFit="1" customWidth="1"/>
    <col min="11522" max="11522" width="61.85546875" style="88" customWidth="1"/>
    <col min="11523" max="11523" width="9.7109375" style="88" bestFit="1" customWidth="1"/>
    <col min="11524" max="11524" width="11.5703125" style="88" bestFit="1" customWidth="1"/>
    <col min="11525" max="11526" width="8.5703125" style="88" bestFit="1" customWidth="1"/>
    <col min="11527" max="11527" width="0.7109375" style="88" customWidth="1"/>
    <col min="11528" max="11528" width="10.42578125" style="88" customWidth="1"/>
    <col min="11529" max="11529" width="9.5703125" style="88" bestFit="1" customWidth="1"/>
    <col min="11530" max="11533" width="9.42578125" style="88" customWidth="1"/>
    <col min="11534" max="11534" width="11.28515625" style="88" customWidth="1"/>
    <col min="11535" max="11535" width="10.42578125" style="88" customWidth="1"/>
    <col min="11536" max="11536" width="9.42578125" style="88" customWidth="1"/>
    <col min="11537" max="11537" width="11" style="88" customWidth="1"/>
    <col min="11538" max="11538" width="10.85546875" style="88" customWidth="1"/>
    <col min="11539" max="11539" width="11.42578125" style="88" customWidth="1"/>
    <col min="11540" max="11776" width="9.140625" style="88"/>
    <col min="11777" max="11777" width="9" style="88" bestFit="1" customWidth="1"/>
    <col min="11778" max="11778" width="61.85546875" style="88" customWidth="1"/>
    <col min="11779" max="11779" width="9.7109375" style="88" bestFit="1" customWidth="1"/>
    <col min="11780" max="11780" width="11.5703125" style="88" bestFit="1" customWidth="1"/>
    <col min="11781" max="11782" width="8.5703125" style="88" bestFit="1" customWidth="1"/>
    <col min="11783" max="11783" width="0.7109375" style="88" customWidth="1"/>
    <col min="11784" max="11784" width="10.42578125" style="88" customWidth="1"/>
    <col min="11785" max="11785" width="9.5703125" style="88" bestFit="1" customWidth="1"/>
    <col min="11786" max="11789" width="9.42578125" style="88" customWidth="1"/>
    <col min="11790" max="11790" width="11.28515625" style="88" customWidth="1"/>
    <col min="11791" max="11791" width="10.42578125" style="88" customWidth="1"/>
    <col min="11792" max="11792" width="9.42578125" style="88" customWidth="1"/>
    <col min="11793" max="11793" width="11" style="88" customWidth="1"/>
    <col min="11794" max="11794" width="10.85546875" style="88" customWidth="1"/>
    <col min="11795" max="11795" width="11.42578125" style="88" customWidth="1"/>
    <col min="11796" max="12032" width="9.140625" style="88"/>
    <col min="12033" max="12033" width="9" style="88" bestFit="1" customWidth="1"/>
    <col min="12034" max="12034" width="61.85546875" style="88" customWidth="1"/>
    <col min="12035" max="12035" width="9.7109375" style="88" bestFit="1" customWidth="1"/>
    <col min="12036" max="12036" width="11.5703125" style="88" bestFit="1" customWidth="1"/>
    <col min="12037" max="12038" width="8.5703125" style="88" bestFit="1" customWidth="1"/>
    <col min="12039" max="12039" width="0.7109375" style="88" customWidth="1"/>
    <col min="12040" max="12040" width="10.42578125" style="88" customWidth="1"/>
    <col min="12041" max="12041" width="9.5703125" style="88" bestFit="1" customWidth="1"/>
    <col min="12042" max="12045" width="9.42578125" style="88" customWidth="1"/>
    <col min="12046" max="12046" width="11.28515625" style="88" customWidth="1"/>
    <col min="12047" max="12047" width="10.42578125" style="88" customWidth="1"/>
    <col min="12048" max="12048" width="9.42578125" style="88" customWidth="1"/>
    <col min="12049" max="12049" width="11" style="88" customWidth="1"/>
    <col min="12050" max="12050" width="10.85546875" style="88" customWidth="1"/>
    <col min="12051" max="12051" width="11.42578125" style="88" customWidth="1"/>
    <col min="12052" max="12288" width="9.140625" style="88"/>
    <col min="12289" max="12289" width="9" style="88" bestFit="1" customWidth="1"/>
    <col min="12290" max="12290" width="61.85546875" style="88" customWidth="1"/>
    <col min="12291" max="12291" width="9.7109375" style="88" bestFit="1" customWidth="1"/>
    <col min="12292" max="12292" width="11.5703125" style="88" bestFit="1" customWidth="1"/>
    <col min="12293" max="12294" width="8.5703125" style="88" bestFit="1" customWidth="1"/>
    <col min="12295" max="12295" width="0.7109375" style="88" customWidth="1"/>
    <col min="12296" max="12296" width="10.42578125" style="88" customWidth="1"/>
    <col min="12297" max="12297" width="9.5703125" style="88" bestFit="1" customWidth="1"/>
    <col min="12298" max="12301" width="9.42578125" style="88" customWidth="1"/>
    <col min="12302" max="12302" width="11.28515625" style="88" customWidth="1"/>
    <col min="12303" max="12303" width="10.42578125" style="88" customWidth="1"/>
    <col min="12304" max="12304" width="9.42578125" style="88" customWidth="1"/>
    <col min="12305" max="12305" width="11" style="88" customWidth="1"/>
    <col min="12306" max="12306" width="10.85546875" style="88" customWidth="1"/>
    <col min="12307" max="12307" width="11.42578125" style="88" customWidth="1"/>
    <col min="12308" max="12544" width="9.140625" style="88"/>
    <col min="12545" max="12545" width="9" style="88" bestFit="1" customWidth="1"/>
    <col min="12546" max="12546" width="61.85546875" style="88" customWidth="1"/>
    <col min="12547" max="12547" width="9.7109375" style="88" bestFit="1" customWidth="1"/>
    <col min="12548" max="12548" width="11.5703125" style="88" bestFit="1" customWidth="1"/>
    <col min="12549" max="12550" width="8.5703125" style="88" bestFit="1" customWidth="1"/>
    <col min="12551" max="12551" width="0.7109375" style="88" customWidth="1"/>
    <col min="12552" max="12552" width="10.42578125" style="88" customWidth="1"/>
    <col min="12553" max="12553" width="9.5703125" style="88" bestFit="1" customWidth="1"/>
    <col min="12554" max="12557" width="9.42578125" style="88" customWidth="1"/>
    <col min="12558" max="12558" width="11.28515625" style="88" customWidth="1"/>
    <col min="12559" max="12559" width="10.42578125" style="88" customWidth="1"/>
    <col min="12560" max="12560" width="9.42578125" style="88" customWidth="1"/>
    <col min="12561" max="12561" width="11" style="88" customWidth="1"/>
    <col min="12562" max="12562" width="10.85546875" style="88" customWidth="1"/>
    <col min="12563" max="12563" width="11.42578125" style="88" customWidth="1"/>
    <col min="12564" max="12800" width="9.140625" style="88"/>
    <col min="12801" max="12801" width="9" style="88" bestFit="1" customWidth="1"/>
    <col min="12802" max="12802" width="61.85546875" style="88" customWidth="1"/>
    <col min="12803" max="12803" width="9.7109375" style="88" bestFit="1" customWidth="1"/>
    <col min="12804" max="12804" width="11.5703125" style="88" bestFit="1" customWidth="1"/>
    <col min="12805" max="12806" width="8.5703125" style="88" bestFit="1" customWidth="1"/>
    <col min="12807" max="12807" width="0.7109375" style="88" customWidth="1"/>
    <col min="12808" max="12808" width="10.42578125" style="88" customWidth="1"/>
    <col min="12809" max="12809" width="9.5703125" style="88" bestFit="1" customWidth="1"/>
    <col min="12810" max="12813" width="9.42578125" style="88" customWidth="1"/>
    <col min="12814" max="12814" width="11.28515625" style="88" customWidth="1"/>
    <col min="12815" max="12815" width="10.42578125" style="88" customWidth="1"/>
    <col min="12816" max="12816" width="9.42578125" style="88" customWidth="1"/>
    <col min="12817" max="12817" width="11" style="88" customWidth="1"/>
    <col min="12818" max="12818" width="10.85546875" style="88" customWidth="1"/>
    <col min="12819" max="12819" width="11.42578125" style="88" customWidth="1"/>
    <col min="12820" max="13056" width="9.140625" style="88"/>
    <col min="13057" max="13057" width="9" style="88" bestFit="1" customWidth="1"/>
    <col min="13058" max="13058" width="61.85546875" style="88" customWidth="1"/>
    <col min="13059" max="13059" width="9.7109375" style="88" bestFit="1" customWidth="1"/>
    <col min="13060" max="13060" width="11.5703125" style="88" bestFit="1" customWidth="1"/>
    <col min="13061" max="13062" width="8.5703125" style="88" bestFit="1" customWidth="1"/>
    <col min="13063" max="13063" width="0.7109375" style="88" customWidth="1"/>
    <col min="13064" max="13064" width="10.42578125" style="88" customWidth="1"/>
    <col min="13065" max="13065" width="9.5703125" style="88" bestFit="1" customWidth="1"/>
    <col min="13066" max="13069" width="9.42578125" style="88" customWidth="1"/>
    <col min="13070" max="13070" width="11.28515625" style="88" customWidth="1"/>
    <col min="13071" max="13071" width="10.42578125" style="88" customWidth="1"/>
    <col min="13072" max="13072" width="9.42578125" style="88" customWidth="1"/>
    <col min="13073" max="13073" width="11" style="88" customWidth="1"/>
    <col min="13074" max="13074" width="10.85546875" style="88" customWidth="1"/>
    <col min="13075" max="13075" width="11.42578125" style="88" customWidth="1"/>
    <col min="13076" max="13312" width="9.140625" style="88"/>
    <col min="13313" max="13313" width="9" style="88" bestFit="1" customWidth="1"/>
    <col min="13314" max="13314" width="61.85546875" style="88" customWidth="1"/>
    <col min="13315" max="13315" width="9.7109375" style="88" bestFit="1" customWidth="1"/>
    <col min="13316" max="13316" width="11.5703125" style="88" bestFit="1" customWidth="1"/>
    <col min="13317" max="13318" width="8.5703125" style="88" bestFit="1" customWidth="1"/>
    <col min="13319" max="13319" width="0.7109375" style="88" customWidth="1"/>
    <col min="13320" max="13320" width="10.42578125" style="88" customWidth="1"/>
    <col min="13321" max="13321" width="9.5703125" style="88" bestFit="1" customWidth="1"/>
    <col min="13322" max="13325" width="9.42578125" style="88" customWidth="1"/>
    <col min="13326" max="13326" width="11.28515625" style="88" customWidth="1"/>
    <col min="13327" max="13327" width="10.42578125" style="88" customWidth="1"/>
    <col min="13328" max="13328" width="9.42578125" style="88" customWidth="1"/>
    <col min="13329" max="13329" width="11" style="88" customWidth="1"/>
    <col min="13330" max="13330" width="10.85546875" style="88" customWidth="1"/>
    <col min="13331" max="13331" width="11.42578125" style="88" customWidth="1"/>
    <col min="13332" max="13568" width="9.140625" style="88"/>
    <col min="13569" max="13569" width="9" style="88" bestFit="1" customWidth="1"/>
    <col min="13570" max="13570" width="61.85546875" style="88" customWidth="1"/>
    <col min="13571" max="13571" width="9.7109375" style="88" bestFit="1" customWidth="1"/>
    <col min="13572" max="13572" width="11.5703125" style="88" bestFit="1" customWidth="1"/>
    <col min="13573" max="13574" width="8.5703125" style="88" bestFit="1" customWidth="1"/>
    <col min="13575" max="13575" width="0.7109375" style="88" customWidth="1"/>
    <col min="13576" max="13576" width="10.42578125" style="88" customWidth="1"/>
    <col min="13577" max="13577" width="9.5703125" style="88" bestFit="1" customWidth="1"/>
    <col min="13578" max="13581" width="9.42578125" style="88" customWidth="1"/>
    <col min="13582" max="13582" width="11.28515625" style="88" customWidth="1"/>
    <col min="13583" max="13583" width="10.42578125" style="88" customWidth="1"/>
    <col min="13584" max="13584" width="9.42578125" style="88" customWidth="1"/>
    <col min="13585" max="13585" width="11" style="88" customWidth="1"/>
    <col min="13586" max="13586" width="10.85546875" style="88" customWidth="1"/>
    <col min="13587" max="13587" width="11.42578125" style="88" customWidth="1"/>
    <col min="13588" max="13824" width="9.140625" style="88"/>
    <col min="13825" max="13825" width="9" style="88" bestFit="1" customWidth="1"/>
    <col min="13826" max="13826" width="61.85546875" style="88" customWidth="1"/>
    <col min="13827" max="13827" width="9.7109375" style="88" bestFit="1" customWidth="1"/>
    <col min="13828" max="13828" width="11.5703125" style="88" bestFit="1" customWidth="1"/>
    <col min="13829" max="13830" width="8.5703125" style="88" bestFit="1" customWidth="1"/>
    <col min="13831" max="13831" width="0.7109375" style="88" customWidth="1"/>
    <col min="13832" max="13832" width="10.42578125" style="88" customWidth="1"/>
    <col min="13833" max="13833" width="9.5703125" style="88" bestFit="1" customWidth="1"/>
    <col min="13834" max="13837" width="9.42578125" style="88" customWidth="1"/>
    <col min="13838" max="13838" width="11.28515625" style="88" customWidth="1"/>
    <col min="13839" max="13839" width="10.42578125" style="88" customWidth="1"/>
    <col min="13840" max="13840" width="9.42578125" style="88" customWidth="1"/>
    <col min="13841" max="13841" width="11" style="88" customWidth="1"/>
    <col min="13842" max="13842" width="10.85546875" style="88" customWidth="1"/>
    <col min="13843" max="13843" width="11.42578125" style="88" customWidth="1"/>
    <col min="13844" max="14080" width="9.140625" style="88"/>
    <col min="14081" max="14081" width="9" style="88" bestFit="1" customWidth="1"/>
    <col min="14082" max="14082" width="61.85546875" style="88" customWidth="1"/>
    <col min="14083" max="14083" width="9.7109375" style="88" bestFit="1" customWidth="1"/>
    <col min="14084" max="14084" width="11.5703125" style="88" bestFit="1" customWidth="1"/>
    <col min="14085" max="14086" width="8.5703125" style="88" bestFit="1" customWidth="1"/>
    <col min="14087" max="14087" width="0.7109375" style="88" customWidth="1"/>
    <col min="14088" max="14088" width="10.42578125" style="88" customWidth="1"/>
    <col min="14089" max="14089" width="9.5703125" style="88" bestFit="1" customWidth="1"/>
    <col min="14090" max="14093" width="9.42578125" style="88" customWidth="1"/>
    <col min="14094" max="14094" width="11.28515625" style="88" customWidth="1"/>
    <col min="14095" max="14095" width="10.42578125" style="88" customWidth="1"/>
    <col min="14096" max="14096" width="9.42578125" style="88" customWidth="1"/>
    <col min="14097" max="14097" width="11" style="88" customWidth="1"/>
    <col min="14098" max="14098" width="10.85546875" style="88" customWidth="1"/>
    <col min="14099" max="14099" width="11.42578125" style="88" customWidth="1"/>
    <col min="14100" max="14336" width="9.140625" style="88"/>
    <col min="14337" max="14337" width="9" style="88" bestFit="1" customWidth="1"/>
    <col min="14338" max="14338" width="61.85546875" style="88" customWidth="1"/>
    <col min="14339" max="14339" width="9.7109375" style="88" bestFit="1" customWidth="1"/>
    <col min="14340" max="14340" width="11.5703125" style="88" bestFit="1" customWidth="1"/>
    <col min="14341" max="14342" width="8.5703125" style="88" bestFit="1" customWidth="1"/>
    <col min="14343" max="14343" width="0.7109375" style="88" customWidth="1"/>
    <col min="14344" max="14344" width="10.42578125" style="88" customWidth="1"/>
    <col min="14345" max="14345" width="9.5703125" style="88" bestFit="1" customWidth="1"/>
    <col min="14346" max="14349" width="9.42578125" style="88" customWidth="1"/>
    <col min="14350" max="14350" width="11.28515625" style="88" customWidth="1"/>
    <col min="14351" max="14351" width="10.42578125" style="88" customWidth="1"/>
    <col min="14352" max="14352" width="9.42578125" style="88" customWidth="1"/>
    <col min="14353" max="14353" width="11" style="88" customWidth="1"/>
    <col min="14354" max="14354" width="10.85546875" style="88" customWidth="1"/>
    <col min="14355" max="14355" width="11.42578125" style="88" customWidth="1"/>
    <col min="14356" max="14592" width="9.140625" style="88"/>
    <col min="14593" max="14593" width="9" style="88" bestFit="1" customWidth="1"/>
    <col min="14594" max="14594" width="61.85546875" style="88" customWidth="1"/>
    <col min="14595" max="14595" width="9.7109375" style="88" bestFit="1" customWidth="1"/>
    <col min="14596" max="14596" width="11.5703125" style="88" bestFit="1" customWidth="1"/>
    <col min="14597" max="14598" width="8.5703125" style="88" bestFit="1" customWidth="1"/>
    <col min="14599" max="14599" width="0.7109375" style="88" customWidth="1"/>
    <col min="14600" max="14600" width="10.42578125" style="88" customWidth="1"/>
    <col min="14601" max="14601" width="9.5703125" style="88" bestFit="1" customWidth="1"/>
    <col min="14602" max="14605" width="9.42578125" style="88" customWidth="1"/>
    <col min="14606" max="14606" width="11.28515625" style="88" customWidth="1"/>
    <col min="14607" max="14607" width="10.42578125" style="88" customWidth="1"/>
    <col min="14608" max="14608" width="9.42578125" style="88" customWidth="1"/>
    <col min="14609" max="14609" width="11" style="88" customWidth="1"/>
    <col min="14610" max="14610" width="10.85546875" style="88" customWidth="1"/>
    <col min="14611" max="14611" width="11.42578125" style="88" customWidth="1"/>
    <col min="14612" max="14848" width="9.140625" style="88"/>
    <col min="14849" max="14849" width="9" style="88" bestFit="1" customWidth="1"/>
    <col min="14850" max="14850" width="61.85546875" style="88" customWidth="1"/>
    <col min="14851" max="14851" width="9.7109375" style="88" bestFit="1" customWidth="1"/>
    <col min="14852" max="14852" width="11.5703125" style="88" bestFit="1" customWidth="1"/>
    <col min="14853" max="14854" width="8.5703125" style="88" bestFit="1" customWidth="1"/>
    <col min="14855" max="14855" width="0.7109375" style="88" customWidth="1"/>
    <col min="14856" max="14856" width="10.42578125" style="88" customWidth="1"/>
    <col min="14857" max="14857" width="9.5703125" style="88" bestFit="1" customWidth="1"/>
    <col min="14858" max="14861" width="9.42578125" style="88" customWidth="1"/>
    <col min="14862" max="14862" width="11.28515625" style="88" customWidth="1"/>
    <col min="14863" max="14863" width="10.42578125" style="88" customWidth="1"/>
    <col min="14864" max="14864" width="9.42578125" style="88" customWidth="1"/>
    <col min="14865" max="14865" width="11" style="88" customWidth="1"/>
    <col min="14866" max="14866" width="10.85546875" style="88" customWidth="1"/>
    <col min="14867" max="14867" width="11.42578125" style="88" customWidth="1"/>
    <col min="14868" max="15104" width="9.140625" style="88"/>
    <col min="15105" max="15105" width="9" style="88" bestFit="1" customWidth="1"/>
    <col min="15106" max="15106" width="61.85546875" style="88" customWidth="1"/>
    <col min="15107" max="15107" width="9.7109375" style="88" bestFit="1" customWidth="1"/>
    <col min="15108" max="15108" width="11.5703125" style="88" bestFit="1" customWidth="1"/>
    <col min="15109" max="15110" width="8.5703125" style="88" bestFit="1" customWidth="1"/>
    <col min="15111" max="15111" width="0.7109375" style="88" customWidth="1"/>
    <col min="15112" max="15112" width="10.42578125" style="88" customWidth="1"/>
    <col min="15113" max="15113" width="9.5703125" style="88" bestFit="1" customWidth="1"/>
    <col min="15114" max="15117" width="9.42578125" style="88" customWidth="1"/>
    <col min="15118" max="15118" width="11.28515625" style="88" customWidth="1"/>
    <col min="15119" max="15119" width="10.42578125" style="88" customWidth="1"/>
    <col min="15120" max="15120" width="9.42578125" style="88" customWidth="1"/>
    <col min="15121" max="15121" width="11" style="88" customWidth="1"/>
    <col min="15122" max="15122" width="10.85546875" style="88" customWidth="1"/>
    <col min="15123" max="15123" width="11.42578125" style="88" customWidth="1"/>
    <col min="15124" max="15360" width="9.140625" style="88"/>
    <col min="15361" max="15361" width="9" style="88" bestFit="1" customWidth="1"/>
    <col min="15362" max="15362" width="61.85546875" style="88" customWidth="1"/>
    <col min="15363" max="15363" width="9.7109375" style="88" bestFit="1" customWidth="1"/>
    <col min="15364" max="15364" width="11.5703125" style="88" bestFit="1" customWidth="1"/>
    <col min="15365" max="15366" width="8.5703125" style="88" bestFit="1" customWidth="1"/>
    <col min="15367" max="15367" width="0.7109375" style="88" customWidth="1"/>
    <col min="15368" max="15368" width="10.42578125" style="88" customWidth="1"/>
    <col min="15369" max="15369" width="9.5703125" style="88" bestFit="1" customWidth="1"/>
    <col min="15370" max="15373" width="9.42578125" style="88" customWidth="1"/>
    <col min="15374" max="15374" width="11.28515625" style="88" customWidth="1"/>
    <col min="15375" max="15375" width="10.42578125" style="88" customWidth="1"/>
    <col min="15376" max="15376" width="9.42578125" style="88" customWidth="1"/>
    <col min="15377" max="15377" width="11" style="88" customWidth="1"/>
    <col min="15378" max="15378" width="10.85546875" style="88" customWidth="1"/>
    <col min="15379" max="15379" width="11.42578125" style="88" customWidth="1"/>
    <col min="15380" max="15616" width="9.140625" style="88"/>
    <col min="15617" max="15617" width="9" style="88" bestFit="1" customWidth="1"/>
    <col min="15618" max="15618" width="61.85546875" style="88" customWidth="1"/>
    <col min="15619" max="15619" width="9.7109375" style="88" bestFit="1" customWidth="1"/>
    <col min="15620" max="15620" width="11.5703125" style="88" bestFit="1" customWidth="1"/>
    <col min="15621" max="15622" width="8.5703125" style="88" bestFit="1" customWidth="1"/>
    <col min="15623" max="15623" width="0.7109375" style="88" customWidth="1"/>
    <col min="15624" max="15624" width="10.42578125" style="88" customWidth="1"/>
    <col min="15625" max="15625" width="9.5703125" style="88" bestFit="1" customWidth="1"/>
    <col min="15626" max="15629" width="9.42578125" style="88" customWidth="1"/>
    <col min="15630" max="15630" width="11.28515625" style="88" customWidth="1"/>
    <col min="15631" max="15631" width="10.42578125" style="88" customWidth="1"/>
    <col min="15632" max="15632" width="9.42578125" style="88" customWidth="1"/>
    <col min="15633" max="15633" width="11" style="88" customWidth="1"/>
    <col min="15634" max="15634" width="10.85546875" style="88" customWidth="1"/>
    <col min="15635" max="15635" width="11.42578125" style="88" customWidth="1"/>
    <col min="15636" max="15872" width="9.140625" style="88"/>
    <col min="15873" max="15873" width="9" style="88" bestFit="1" customWidth="1"/>
    <col min="15874" max="15874" width="61.85546875" style="88" customWidth="1"/>
    <col min="15875" max="15875" width="9.7109375" style="88" bestFit="1" customWidth="1"/>
    <col min="15876" max="15876" width="11.5703125" style="88" bestFit="1" customWidth="1"/>
    <col min="15877" max="15878" width="8.5703125" style="88" bestFit="1" customWidth="1"/>
    <col min="15879" max="15879" width="0.7109375" style="88" customWidth="1"/>
    <col min="15880" max="15880" width="10.42578125" style="88" customWidth="1"/>
    <col min="15881" max="15881" width="9.5703125" style="88" bestFit="1" customWidth="1"/>
    <col min="15882" max="15885" width="9.42578125" style="88" customWidth="1"/>
    <col min="15886" max="15886" width="11.28515625" style="88" customWidth="1"/>
    <col min="15887" max="15887" width="10.42578125" style="88" customWidth="1"/>
    <col min="15888" max="15888" width="9.42578125" style="88" customWidth="1"/>
    <col min="15889" max="15889" width="11" style="88" customWidth="1"/>
    <col min="15890" max="15890" width="10.85546875" style="88" customWidth="1"/>
    <col min="15891" max="15891" width="11.42578125" style="88" customWidth="1"/>
    <col min="15892" max="16128" width="9.140625" style="88"/>
    <col min="16129" max="16129" width="9" style="88" bestFit="1" customWidth="1"/>
    <col min="16130" max="16130" width="61.85546875" style="88" customWidth="1"/>
    <col min="16131" max="16131" width="9.7109375" style="88" bestFit="1" customWidth="1"/>
    <col min="16132" max="16132" width="11.5703125" style="88" bestFit="1" customWidth="1"/>
    <col min="16133" max="16134" width="8.5703125" style="88" bestFit="1" customWidth="1"/>
    <col min="16135" max="16135" width="0.7109375" style="88" customWidth="1"/>
    <col min="16136" max="16136" width="10.42578125" style="88" customWidth="1"/>
    <col min="16137" max="16137" width="9.5703125" style="88" bestFit="1" customWidth="1"/>
    <col min="16138" max="16141" width="9.42578125" style="88" customWidth="1"/>
    <col min="16142" max="16142" width="11.28515625" style="88" customWidth="1"/>
    <col min="16143" max="16143" width="10.42578125" style="88" customWidth="1"/>
    <col min="16144" max="16144" width="9.42578125" style="88" customWidth="1"/>
    <col min="16145" max="16145" width="11" style="88" customWidth="1"/>
    <col min="16146" max="16146" width="10.85546875" style="88" customWidth="1"/>
    <col min="16147" max="16147" width="11.42578125" style="88" customWidth="1"/>
    <col min="16148" max="16384" width="9.140625" style="88"/>
  </cols>
  <sheetData>
    <row r="1" spans="1:19" ht="15.75">
      <c r="A1" s="1323" t="s">
        <v>251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104"/>
      <c r="C2" s="95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08"/>
      <c r="C3" s="227" t="s">
        <v>87</v>
      </c>
      <c r="D3" s="172"/>
      <c r="E3" s="172"/>
      <c r="F3" s="173"/>
      <c r="G3" s="112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174" t="s">
        <v>88</v>
      </c>
      <c r="B4" s="114" t="s">
        <v>89</v>
      </c>
      <c r="C4" s="17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120" t="s">
        <v>94</v>
      </c>
      <c r="C5" s="122" t="s">
        <v>95</v>
      </c>
      <c r="D5" s="122" t="s">
        <v>96</v>
      </c>
      <c r="E5" s="122" t="s">
        <v>111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27" t="s">
        <v>99</v>
      </c>
      <c r="C6" s="179"/>
      <c r="D6" s="180"/>
      <c r="E6" s="180"/>
      <c r="F6" s="181"/>
      <c r="G6" s="130"/>
      <c r="H6" s="182"/>
      <c r="I6" s="182"/>
      <c r="J6" s="182"/>
      <c r="K6" s="182"/>
      <c r="L6" s="182"/>
      <c r="M6" s="182"/>
      <c r="N6" s="92"/>
      <c r="O6" s="92"/>
      <c r="P6" s="92"/>
      <c r="Q6" s="92"/>
      <c r="R6" s="92"/>
      <c r="S6" s="92"/>
    </row>
    <row r="7" spans="1:19">
      <c r="A7" s="92"/>
      <c r="B7" s="132"/>
      <c r="C7" s="179"/>
      <c r="D7" s="183"/>
      <c r="E7" s="183"/>
      <c r="F7" s="128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32" t="s">
        <v>163</v>
      </c>
      <c r="C8" s="557">
        <v>9.8236775818639779E-2</v>
      </c>
      <c r="D8" s="132" t="str">
        <f>Inputs!$D$82</f>
        <v>Support staff</v>
      </c>
      <c r="E8" s="229">
        <v>1</v>
      </c>
      <c r="F8" s="128">
        <f>C8*E8</f>
        <v>9.8236775818639779E-2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8" si="0">H8*$F8</f>
        <v>6.7234248794847078</v>
      </c>
      <c r="O8" s="137">
        <f t="shared" si="0"/>
        <v>6.8560614438122363</v>
      </c>
      <c r="P8" s="137">
        <f t="shared" si="0"/>
        <v>6.9769944044892522</v>
      </c>
      <c r="Q8" s="137">
        <f t="shared" si="0"/>
        <v>7.1000604821311581</v>
      </c>
      <c r="R8" s="137">
        <f t="shared" si="0"/>
        <v>7.2252973024436349</v>
      </c>
      <c r="S8" s="137">
        <f t="shared" si="0"/>
        <v>7.3527431548061131</v>
      </c>
    </row>
    <row r="9" spans="1:19">
      <c r="A9" s="184"/>
      <c r="B9" s="259" t="s">
        <v>164</v>
      </c>
      <c r="C9" s="557"/>
      <c r="D9" s="132"/>
      <c r="E9" s="229"/>
      <c r="F9" s="128"/>
      <c r="G9" s="133"/>
      <c r="H9" s="134"/>
      <c r="I9" s="134"/>
      <c r="J9" s="134"/>
      <c r="K9" s="134"/>
      <c r="L9" s="134"/>
      <c r="M9" s="134"/>
      <c r="N9" s="137"/>
      <c r="O9" s="137"/>
      <c r="P9" s="137"/>
      <c r="Q9" s="137"/>
      <c r="R9" s="137"/>
      <c r="S9" s="137"/>
    </row>
    <row r="10" spans="1:19">
      <c r="A10" s="184"/>
      <c r="B10" s="132" t="s">
        <v>165</v>
      </c>
      <c r="C10" s="557"/>
      <c r="D10" s="132"/>
      <c r="E10" s="229"/>
      <c r="F10" s="128"/>
      <c r="G10" s="133"/>
      <c r="H10" s="134"/>
      <c r="I10" s="134"/>
      <c r="J10" s="134"/>
      <c r="K10" s="134"/>
      <c r="L10" s="134"/>
      <c r="M10" s="134"/>
      <c r="N10" s="137"/>
      <c r="O10" s="137"/>
      <c r="P10" s="137"/>
      <c r="Q10" s="137"/>
      <c r="R10" s="137"/>
      <c r="S10" s="137"/>
    </row>
    <row r="11" spans="1:19">
      <c r="A11" s="184"/>
      <c r="B11" s="259" t="s">
        <v>166</v>
      </c>
      <c r="C11" s="557"/>
      <c r="D11" s="132"/>
      <c r="E11" s="229"/>
      <c r="F11" s="128"/>
      <c r="G11" s="133"/>
      <c r="H11" s="134"/>
      <c r="I11" s="134"/>
      <c r="J11" s="134"/>
      <c r="K11" s="134"/>
      <c r="L11" s="134"/>
      <c r="M11" s="134"/>
      <c r="N11" s="137"/>
      <c r="O11" s="137"/>
      <c r="P11" s="137"/>
      <c r="Q11" s="137"/>
      <c r="R11" s="137"/>
      <c r="S11" s="137"/>
    </row>
    <row r="12" spans="1:19">
      <c r="A12" s="184">
        <v>1.2</v>
      </c>
      <c r="B12" s="132" t="s">
        <v>167</v>
      </c>
      <c r="C12" s="557">
        <v>0.1511335012594458</v>
      </c>
      <c r="D12" s="132" t="str">
        <f>Inputs!$D$82</f>
        <v>Support staff</v>
      </c>
      <c r="E12" s="229">
        <v>1</v>
      </c>
      <c r="F12" s="128">
        <f>C12*E12</f>
        <v>0.1511335012594458</v>
      </c>
      <c r="G12" s="133"/>
      <c r="H12" s="137">
        <f>Inputs!L$82</f>
        <v>68.441017362959727</v>
      </c>
      <c r="I12" s="137">
        <f>Inputs!M$82</f>
        <v>69.791189569063036</v>
      </c>
      <c r="J12" s="137">
        <f>Inputs!N$82</f>
        <v>71.02222509185215</v>
      </c>
      <c r="K12" s="137">
        <f>Inputs!O$82</f>
        <v>72.274974651437702</v>
      </c>
      <c r="L12" s="137">
        <f>Inputs!P$82</f>
        <v>73.549821258208297</v>
      </c>
      <c r="M12" s="137">
        <f>Inputs!Q$82</f>
        <v>74.847154678410959</v>
      </c>
      <c r="N12" s="137">
        <f t="shared" ref="N12:S13" si="1">H12*$F12</f>
        <v>10.343730583822627</v>
      </c>
      <c r="O12" s="137">
        <f t="shared" si="1"/>
        <v>10.547786836634209</v>
      </c>
      <c r="P12" s="137">
        <f t="shared" si="1"/>
        <v>10.733837545368081</v>
      </c>
      <c r="Q12" s="137">
        <f t="shared" si="1"/>
        <v>10.923169972509474</v>
      </c>
      <c r="R12" s="137">
        <f t="shared" si="1"/>
        <v>11.115842003759438</v>
      </c>
      <c r="S12" s="137">
        <f t="shared" si="1"/>
        <v>11.311912545855558</v>
      </c>
    </row>
    <row r="13" spans="1:19">
      <c r="A13" s="184">
        <v>1.3</v>
      </c>
      <c r="B13" s="183" t="s">
        <v>168</v>
      </c>
      <c r="C13" s="557">
        <v>6.0453400503778322E-2</v>
      </c>
      <c r="D13" s="132" t="str">
        <f>Inputs!$D$82</f>
        <v>Support staff</v>
      </c>
      <c r="E13" s="229">
        <v>1</v>
      </c>
      <c r="F13" s="128">
        <f>C13*E13</f>
        <v>6.0453400503778322E-2</v>
      </c>
      <c r="G13" s="133"/>
      <c r="H13" s="137">
        <f>Inputs!L$82</f>
        <v>68.441017362959727</v>
      </c>
      <c r="I13" s="137">
        <f>Inputs!M$82</f>
        <v>69.791189569063036</v>
      </c>
      <c r="J13" s="137">
        <f>Inputs!N$82</f>
        <v>71.02222509185215</v>
      </c>
      <c r="K13" s="137">
        <f>Inputs!O$82</f>
        <v>72.274974651437702</v>
      </c>
      <c r="L13" s="137">
        <f>Inputs!P$82</f>
        <v>73.549821258208297</v>
      </c>
      <c r="M13" s="137">
        <f>Inputs!Q$82</f>
        <v>74.847154678410959</v>
      </c>
      <c r="N13" s="137">
        <f t="shared" si="1"/>
        <v>4.1374922335290503</v>
      </c>
      <c r="O13" s="137">
        <f t="shared" si="1"/>
        <v>4.2191147346536839</v>
      </c>
      <c r="P13" s="137">
        <f t="shared" si="1"/>
        <v>4.2935350181472325</v>
      </c>
      <c r="Q13" s="137">
        <f t="shared" si="1"/>
        <v>4.3692679890037898</v>
      </c>
      <c r="R13" s="137">
        <f t="shared" si="1"/>
        <v>4.446336801503775</v>
      </c>
      <c r="S13" s="137">
        <f t="shared" si="1"/>
        <v>4.5247650183422232</v>
      </c>
    </row>
    <row r="14" spans="1:19">
      <c r="A14" s="184"/>
      <c r="B14" s="183"/>
      <c r="C14" s="557"/>
      <c r="D14" s="132"/>
      <c r="E14" s="229"/>
      <c r="F14" s="128"/>
      <c r="G14" s="133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</row>
    <row r="15" spans="1:19">
      <c r="A15" s="184">
        <v>1.4</v>
      </c>
      <c r="B15" s="183" t="s">
        <v>169</v>
      </c>
      <c r="C15" s="557">
        <v>6.0453400503778322E-2</v>
      </c>
      <c r="D15" s="132" t="str">
        <f>Inputs!$D$82</f>
        <v>Support staff</v>
      </c>
      <c r="E15" s="229">
        <v>1</v>
      </c>
      <c r="F15" s="128">
        <f>C15*E15</f>
        <v>6.0453400503778322E-2</v>
      </c>
      <c r="G15" s="133"/>
      <c r="H15" s="137">
        <f>Inputs!L$82</f>
        <v>68.441017362959727</v>
      </c>
      <c r="I15" s="137">
        <f>Inputs!M$82</f>
        <v>69.791189569063036</v>
      </c>
      <c r="J15" s="137">
        <f>Inputs!N$82</f>
        <v>71.02222509185215</v>
      </c>
      <c r="K15" s="137">
        <f>Inputs!O$82</f>
        <v>72.274974651437702</v>
      </c>
      <c r="L15" s="137">
        <f>Inputs!P$82</f>
        <v>73.549821258208297</v>
      </c>
      <c r="M15" s="137">
        <f>Inputs!Q$82</f>
        <v>74.847154678410959</v>
      </c>
      <c r="N15" s="137">
        <f t="shared" ref="N15:S15" si="2">H15*$F15</f>
        <v>4.1374922335290503</v>
      </c>
      <c r="O15" s="137">
        <f t="shared" si="2"/>
        <v>4.2191147346536839</v>
      </c>
      <c r="P15" s="137">
        <f t="shared" si="2"/>
        <v>4.2935350181472325</v>
      </c>
      <c r="Q15" s="137">
        <f t="shared" si="2"/>
        <v>4.3692679890037898</v>
      </c>
      <c r="R15" s="137">
        <f t="shared" si="2"/>
        <v>4.446336801503775</v>
      </c>
      <c r="S15" s="137">
        <f t="shared" si="2"/>
        <v>4.5247650183422232</v>
      </c>
    </row>
    <row r="16" spans="1:19">
      <c r="A16" s="184"/>
      <c r="B16" s="183" t="s">
        <v>170</v>
      </c>
      <c r="C16" s="557"/>
      <c r="D16" s="132"/>
      <c r="E16" s="229"/>
      <c r="F16" s="128"/>
      <c r="G16" s="133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</row>
    <row r="17" spans="1:19">
      <c r="A17" s="184">
        <v>1.5</v>
      </c>
      <c r="B17" s="132" t="s">
        <v>171</v>
      </c>
      <c r="C17" s="557">
        <v>5.2896725440806043E-2</v>
      </c>
      <c r="D17" s="132" t="str">
        <f>Inputs!$D$82</f>
        <v>Support staff</v>
      </c>
      <c r="E17" s="229">
        <v>1</v>
      </c>
      <c r="F17" s="128">
        <f>C17*E17</f>
        <v>5.2896725440806043E-2</v>
      </c>
      <c r="G17" s="133"/>
      <c r="H17" s="137">
        <f>Inputs!L$82</f>
        <v>68.441017362959727</v>
      </c>
      <c r="I17" s="137">
        <f>Inputs!M$82</f>
        <v>69.791189569063036</v>
      </c>
      <c r="J17" s="137">
        <f>Inputs!N$82</f>
        <v>71.02222509185215</v>
      </c>
      <c r="K17" s="137">
        <f>Inputs!O$82</f>
        <v>72.274974651437702</v>
      </c>
      <c r="L17" s="137">
        <f>Inputs!P$82</f>
        <v>73.549821258208297</v>
      </c>
      <c r="M17" s="137">
        <f>Inputs!Q$82</f>
        <v>74.847154678410959</v>
      </c>
      <c r="N17" s="137">
        <f t="shared" ref="N17:S17" si="3">H17*$F17</f>
        <v>3.6203057043379201</v>
      </c>
      <c r="O17" s="137">
        <f t="shared" si="3"/>
        <v>3.691725392821974</v>
      </c>
      <c r="P17" s="137">
        <f t="shared" si="3"/>
        <v>3.756843140878829</v>
      </c>
      <c r="Q17" s="137">
        <f t="shared" si="3"/>
        <v>3.8231094903783167</v>
      </c>
      <c r="R17" s="137">
        <f t="shared" si="3"/>
        <v>3.8905447013158039</v>
      </c>
      <c r="S17" s="137">
        <f t="shared" si="3"/>
        <v>3.9591693910494459</v>
      </c>
    </row>
    <row r="18" spans="1:19">
      <c r="A18" s="92"/>
      <c r="B18" s="132" t="s">
        <v>138</v>
      </c>
      <c r="C18" s="557"/>
      <c r="D18" s="132"/>
      <c r="E18" s="229"/>
      <c r="F18" s="128"/>
      <c r="G18" s="133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</row>
    <row r="19" spans="1:19">
      <c r="A19" s="184">
        <v>1.6</v>
      </c>
      <c r="B19" s="183" t="s">
        <v>172</v>
      </c>
      <c r="C19" s="557">
        <v>0</v>
      </c>
      <c r="D19" s="132" t="str">
        <f>Inputs!$D$82</f>
        <v>Support staff</v>
      </c>
      <c r="E19" s="229">
        <v>1</v>
      </c>
      <c r="F19" s="128">
        <f>C19*E19</f>
        <v>0</v>
      </c>
      <c r="G19" s="133"/>
      <c r="H19" s="137">
        <f>Inputs!L$82</f>
        <v>68.441017362959727</v>
      </c>
      <c r="I19" s="137">
        <f>Inputs!M$82</f>
        <v>69.791189569063036</v>
      </c>
      <c r="J19" s="137">
        <f>Inputs!N$82</f>
        <v>71.02222509185215</v>
      </c>
      <c r="K19" s="137">
        <f>Inputs!O$82</f>
        <v>72.274974651437702</v>
      </c>
      <c r="L19" s="137">
        <f>Inputs!P$82</f>
        <v>73.549821258208297</v>
      </c>
      <c r="M19" s="137">
        <f>Inputs!Q$82</f>
        <v>74.847154678410959</v>
      </c>
      <c r="N19" s="137">
        <f t="shared" ref="N19:S19" si="4">H19*$F19</f>
        <v>0</v>
      </c>
      <c r="O19" s="137">
        <f t="shared" si="4"/>
        <v>0</v>
      </c>
      <c r="P19" s="137">
        <f t="shared" si="4"/>
        <v>0</v>
      </c>
      <c r="Q19" s="137">
        <f t="shared" si="4"/>
        <v>0</v>
      </c>
      <c r="R19" s="137">
        <f t="shared" si="4"/>
        <v>0</v>
      </c>
      <c r="S19" s="137">
        <f t="shared" si="4"/>
        <v>0</v>
      </c>
    </row>
    <row r="20" spans="1:19">
      <c r="A20" s="184"/>
      <c r="B20" s="132"/>
      <c r="C20" s="128"/>
      <c r="D20" s="132"/>
      <c r="E20" s="262"/>
      <c r="F20" s="128"/>
      <c r="G20" s="133"/>
      <c r="H20" s="134"/>
      <c r="I20" s="134"/>
      <c r="J20" s="134"/>
      <c r="K20" s="134"/>
      <c r="L20" s="134"/>
      <c r="M20" s="134"/>
      <c r="N20" s="137"/>
      <c r="O20" s="137"/>
      <c r="P20" s="137"/>
      <c r="Q20" s="137"/>
      <c r="R20" s="137"/>
      <c r="S20" s="137"/>
    </row>
    <row r="21" spans="1:19">
      <c r="A21" s="94"/>
      <c r="B21" s="139" t="s">
        <v>44</v>
      </c>
      <c r="C21" s="140">
        <f>SUM(C6:C20)</f>
        <v>0.42317380352644829</v>
      </c>
      <c r="D21" s="141"/>
      <c r="E21" s="230"/>
      <c r="F21" s="140">
        <f>SUM(F6:F20)</f>
        <v>0.42317380352644829</v>
      </c>
      <c r="G21" s="142"/>
      <c r="H21" s="144"/>
      <c r="I21" s="144"/>
      <c r="J21" s="144"/>
      <c r="K21" s="144"/>
      <c r="L21" s="144"/>
      <c r="M21" s="144"/>
      <c r="N21" s="144">
        <f t="shared" ref="N21:S21" si="5">SUM(N8:N20)</f>
        <v>28.962445634703354</v>
      </c>
      <c r="O21" s="144">
        <f t="shared" si="5"/>
        <v>29.533803142575785</v>
      </c>
      <c r="P21" s="144">
        <f t="shared" si="5"/>
        <v>30.054745127030625</v>
      </c>
      <c r="Q21" s="144">
        <f t="shared" si="5"/>
        <v>30.584875923026527</v>
      </c>
      <c r="R21" s="144">
        <f t="shared" si="5"/>
        <v>31.124357610526427</v>
      </c>
      <c r="S21" s="144">
        <f t="shared" si="5"/>
        <v>31.67335512839556</v>
      </c>
    </row>
    <row r="22" spans="1:19" s="102" customFormat="1">
      <c r="A22" s="99"/>
      <c r="B22" s="145" t="s">
        <v>103</v>
      </c>
      <c r="C22" s="128"/>
      <c r="D22" s="132"/>
      <c r="E22" s="132"/>
      <c r="F22" s="128"/>
      <c r="G22" s="148"/>
      <c r="H22" s="134"/>
      <c r="I22" s="134"/>
      <c r="J22" s="134"/>
      <c r="K22" s="134"/>
      <c r="L22" s="134"/>
      <c r="M22" s="134"/>
      <c r="N22" s="137"/>
      <c r="O22" s="137"/>
      <c r="P22" s="137"/>
      <c r="Q22" s="137"/>
      <c r="R22" s="137"/>
      <c r="S22" s="137"/>
    </row>
    <row r="23" spans="1:19" s="102" customFormat="1">
      <c r="A23" s="99"/>
      <c r="B23" s="132"/>
      <c r="C23" s="128"/>
      <c r="D23" s="132"/>
      <c r="E23" s="132"/>
      <c r="F23" s="128"/>
      <c r="G23" s="148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</row>
    <row r="24" spans="1:19" s="102" customFormat="1">
      <c r="A24" s="135">
        <v>2.1</v>
      </c>
      <c r="B24" s="132" t="s">
        <v>140</v>
      </c>
      <c r="C24" s="557">
        <v>0.48905109489051102</v>
      </c>
      <c r="D24" s="189" t="str">
        <f>Inputs!$D$80</f>
        <v>Skilled Electrical Worker BH</v>
      </c>
      <c r="E24" s="132">
        <v>2</v>
      </c>
      <c r="F24" s="128">
        <f>C24*E24</f>
        <v>0.97810218978102204</v>
      </c>
      <c r="G24" s="148"/>
      <c r="H24" s="137">
        <f>Inputs!L$80</f>
        <v>122.54295007007411</v>
      </c>
      <c r="I24" s="137">
        <f>Inputs!M$80</f>
        <v>124.96041976315415</v>
      </c>
      <c r="J24" s="137">
        <f>Inputs!N$80</f>
        <v>127.16457642850023</v>
      </c>
      <c r="K24" s="137">
        <f>Inputs!O$80</f>
        <v>129.40761185733479</v>
      </c>
      <c r="L24" s="137">
        <f>Inputs!P$80</f>
        <v>131.69021182588875</v>
      </c>
      <c r="M24" s="137">
        <f>Inputs!Q$80</f>
        <v>134.01307420668928</v>
      </c>
      <c r="N24" s="137">
        <f t="shared" ref="N24:S24" si="6">H24*$F24</f>
        <v>119.85952780576594</v>
      </c>
      <c r="O24" s="137">
        <f t="shared" si="6"/>
        <v>122.22406020629677</v>
      </c>
      <c r="P24" s="137">
        <f t="shared" si="6"/>
        <v>124.37995066729221</v>
      </c>
      <c r="Q24" s="137">
        <f t="shared" si="6"/>
        <v>126.57386853199171</v>
      </c>
      <c r="R24" s="137">
        <f t="shared" si="6"/>
        <v>128.80648455962844</v>
      </c>
      <c r="S24" s="137">
        <f t="shared" si="6"/>
        <v>131.07848134084938</v>
      </c>
    </row>
    <row r="25" spans="1:19" s="102" customFormat="1">
      <c r="A25" s="135"/>
      <c r="B25" s="132"/>
      <c r="C25" s="128"/>
      <c r="D25" s="132"/>
      <c r="E25" s="132"/>
      <c r="F25" s="128"/>
      <c r="G25" s="148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</row>
    <row r="26" spans="1:19" s="102" customFormat="1">
      <c r="A26" s="147"/>
      <c r="B26" s="139" t="s">
        <v>44</v>
      </c>
      <c r="C26" s="140">
        <f>SUM(C22:C25)</f>
        <v>0.48905109489051102</v>
      </c>
      <c r="D26" s="141"/>
      <c r="E26" s="141"/>
      <c r="F26" s="140">
        <f>SUM(F22:F25)</f>
        <v>0.97810218978102204</v>
      </c>
      <c r="G26" s="534"/>
      <c r="H26" s="167"/>
      <c r="I26" s="167"/>
      <c r="J26" s="167"/>
      <c r="K26" s="167"/>
      <c r="L26" s="167"/>
      <c r="M26" s="167"/>
      <c r="N26" s="231">
        <f t="shared" ref="N26:S26" si="7">SUM(N24:N25)</f>
        <v>119.85952780576594</v>
      </c>
      <c r="O26" s="231">
        <f t="shared" si="7"/>
        <v>122.22406020629677</v>
      </c>
      <c r="P26" s="231">
        <f t="shared" si="7"/>
        <v>124.37995066729221</v>
      </c>
      <c r="Q26" s="231">
        <f t="shared" si="7"/>
        <v>126.57386853199171</v>
      </c>
      <c r="R26" s="231">
        <f t="shared" si="7"/>
        <v>128.80648455962844</v>
      </c>
      <c r="S26" s="231">
        <f t="shared" si="7"/>
        <v>131.07848134084938</v>
      </c>
    </row>
    <row r="27" spans="1:19" s="102" customFormat="1">
      <c r="A27" s="135"/>
      <c r="B27" s="127" t="s">
        <v>104</v>
      </c>
      <c r="C27" s="128"/>
      <c r="D27" s="132"/>
      <c r="E27" s="132"/>
      <c r="F27" s="128"/>
      <c r="G27" s="148"/>
      <c r="H27" s="151"/>
      <c r="I27" s="151"/>
      <c r="J27" s="151"/>
      <c r="K27" s="151"/>
      <c r="L27" s="151"/>
      <c r="M27" s="151"/>
      <c r="N27" s="150"/>
      <c r="O27" s="150"/>
      <c r="P27" s="150"/>
      <c r="Q27" s="150"/>
      <c r="R27" s="150"/>
      <c r="S27" s="150"/>
    </row>
    <row r="28" spans="1:19" s="102" customFormat="1">
      <c r="A28" s="99"/>
      <c r="B28" s="132"/>
      <c r="C28" s="128"/>
      <c r="D28" s="132"/>
      <c r="E28" s="132"/>
      <c r="F28" s="128"/>
      <c r="G28" s="148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</row>
    <row r="29" spans="1:19" s="102" customFormat="1">
      <c r="A29" s="135">
        <v>3.1</v>
      </c>
      <c r="B29" s="132" t="s">
        <v>173</v>
      </c>
      <c r="C29" s="557">
        <v>7.2992700729927015E-2</v>
      </c>
      <c r="D29" s="189" t="str">
        <f>Inputs!$D$80</f>
        <v>Skilled Electrical Worker BH</v>
      </c>
      <c r="E29" s="132">
        <v>2</v>
      </c>
      <c r="F29" s="128">
        <f>C29*E29</f>
        <v>0.14598540145985403</v>
      </c>
      <c r="G29" s="148"/>
      <c r="H29" s="137">
        <f>Inputs!L$80</f>
        <v>122.54295007007411</v>
      </c>
      <c r="I29" s="137">
        <f>Inputs!M$80</f>
        <v>124.96041976315415</v>
      </c>
      <c r="J29" s="137">
        <f>Inputs!N$80</f>
        <v>127.16457642850023</v>
      </c>
      <c r="K29" s="137">
        <f>Inputs!O$80</f>
        <v>129.40761185733479</v>
      </c>
      <c r="L29" s="137">
        <f>Inputs!P$80</f>
        <v>131.69021182588875</v>
      </c>
      <c r="M29" s="137">
        <f>Inputs!Q$80</f>
        <v>134.01307420668928</v>
      </c>
      <c r="N29" s="137">
        <f t="shared" ref="N29:S29" si="8">H29*$F29</f>
        <v>17.889481762054618</v>
      </c>
      <c r="O29" s="137">
        <f t="shared" si="8"/>
        <v>18.242397045715936</v>
      </c>
      <c r="P29" s="137">
        <f t="shared" si="8"/>
        <v>18.564171741386897</v>
      </c>
      <c r="Q29" s="137">
        <f t="shared" si="8"/>
        <v>18.891622168953987</v>
      </c>
      <c r="R29" s="137">
        <f t="shared" si="8"/>
        <v>19.224848441735585</v>
      </c>
      <c r="S29" s="137">
        <f t="shared" si="8"/>
        <v>19.563952438932745</v>
      </c>
    </row>
    <row r="30" spans="1:19" s="102" customFormat="1">
      <c r="A30" s="99"/>
      <c r="B30" s="132" t="s">
        <v>174</v>
      </c>
      <c r="C30" s="557"/>
      <c r="D30" s="132"/>
      <c r="E30" s="132"/>
      <c r="F30" s="128"/>
      <c r="G30" s="148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</row>
    <row r="31" spans="1:19" s="102" customFormat="1">
      <c r="A31" s="135">
        <v>3.2</v>
      </c>
      <c r="B31" s="132" t="s">
        <v>175</v>
      </c>
      <c r="C31" s="557">
        <v>0.29927007299270075</v>
      </c>
      <c r="D31" s="189" t="str">
        <f>Inputs!$D$80</f>
        <v>Skilled Electrical Worker BH</v>
      </c>
      <c r="E31" s="132">
        <v>2</v>
      </c>
      <c r="F31" s="128">
        <f>C31*E31</f>
        <v>0.59854014598540151</v>
      </c>
      <c r="G31" s="148"/>
      <c r="H31" s="137">
        <f>Inputs!L$80</f>
        <v>122.54295007007411</v>
      </c>
      <c r="I31" s="137">
        <f>Inputs!M$80</f>
        <v>124.96041976315415</v>
      </c>
      <c r="J31" s="137">
        <f>Inputs!N$80</f>
        <v>127.16457642850023</v>
      </c>
      <c r="K31" s="137">
        <f>Inputs!O$80</f>
        <v>129.40761185733479</v>
      </c>
      <c r="L31" s="137">
        <f>Inputs!P$80</f>
        <v>131.69021182588875</v>
      </c>
      <c r="M31" s="137">
        <f>Inputs!Q$80</f>
        <v>134.01307420668928</v>
      </c>
      <c r="N31" s="137">
        <f t="shared" ref="N31:S34" si="9">H31*$F31</f>
        <v>73.346875224423925</v>
      </c>
      <c r="O31" s="137">
        <f t="shared" si="9"/>
        <v>74.793827887435341</v>
      </c>
      <c r="P31" s="137">
        <f t="shared" si="9"/>
        <v>76.113104139686271</v>
      </c>
      <c r="Q31" s="137">
        <f t="shared" si="9"/>
        <v>77.455650892711333</v>
      </c>
      <c r="R31" s="137">
        <f t="shared" si="9"/>
        <v>78.821878611115906</v>
      </c>
      <c r="S31" s="137">
        <f t="shared" si="9"/>
        <v>80.212204999624248</v>
      </c>
    </row>
    <row r="32" spans="1:19" s="102" customFormat="1">
      <c r="A32" s="232">
        <v>3.3</v>
      </c>
      <c r="B32" s="132" t="s">
        <v>142</v>
      </c>
      <c r="C32" s="557">
        <v>0.10948905109489052</v>
      </c>
      <c r="D32" s="189" t="str">
        <f>Inputs!$D$80</f>
        <v>Skilled Electrical Worker BH</v>
      </c>
      <c r="E32" s="132">
        <v>2</v>
      </c>
      <c r="F32" s="128">
        <f>C32*E32</f>
        <v>0.21897810218978103</v>
      </c>
      <c r="G32" s="148"/>
      <c r="H32" s="137">
        <f>Inputs!L$80</f>
        <v>122.54295007007411</v>
      </c>
      <c r="I32" s="137">
        <f>Inputs!M$80</f>
        <v>124.96041976315415</v>
      </c>
      <c r="J32" s="137">
        <f>Inputs!N$80</f>
        <v>127.16457642850023</v>
      </c>
      <c r="K32" s="137">
        <f>Inputs!O$80</f>
        <v>129.40761185733479</v>
      </c>
      <c r="L32" s="137">
        <f>Inputs!P$80</f>
        <v>131.69021182588875</v>
      </c>
      <c r="M32" s="137">
        <f>Inputs!Q$80</f>
        <v>134.01307420668928</v>
      </c>
      <c r="N32" s="137">
        <f t="shared" si="9"/>
        <v>26.834222643081922</v>
      </c>
      <c r="O32" s="137">
        <f t="shared" si="9"/>
        <v>27.363595568573903</v>
      </c>
      <c r="P32" s="137">
        <f t="shared" si="9"/>
        <v>27.846257612080343</v>
      </c>
      <c r="Q32" s="137">
        <f t="shared" si="9"/>
        <v>28.337433253430977</v>
      </c>
      <c r="R32" s="137">
        <f t="shared" si="9"/>
        <v>28.837272662603379</v>
      </c>
      <c r="S32" s="137">
        <f t="shared" si="9"/>
        <v>29.345928658399114</v>
      </c>
    </row>
    <row r="33" spans="1:19" s="102" customFormat="1">
      <c r="A33" s="135">
        <v>3.4</v>
      </c>
      <c r="B33" s="132" t="s">
        <v>176</v>
      </c>
      <c r="C33" s="557">
        <v>5.8394160583941611E-2</v>
      </c>
      <c r="D33" s="189" t="str">
        <f>Inputs!$D$80</f>
        <v>Skilled Electrical Worker BH</v>
      </c>
      <c r="E33" s="132">
        <v>1</v>
      </c>
      <c r="F33" s="128">
        <f>C33*E33</f>
        <v>5.8394160583941611E-2</v>
      </c>
      <c r="G33" s="148"/>
      <c r="H33" s="137">
        <f>Inputs!L$80</f>
        <v>122.54295007007411</v>
      </c>
      <c r="I33" s="137">
        <f>Inputs!M$80</f>
        <v>124.96041976315415</v>
      </c>
      <c r="J33" s="137">
        <f>Inputs!N$80</f>
        <v>127.16457642850023</v>
      </c>
      <c r="K33" s="137">
        <f>Inputs!O$80</f>
        <v>129.40761185733479</v>
      </c>
      <c r="L33" s="137">
        <f>Inputs!P$80</f>
        <v>131.69021182588875</v>
      </c>
      <c r="M33" s="137">
        <f>Inputs!Q$80</f>
        <v>134.01307420668928</v>
      </c>
      <c r="N33" s="137">
        <f t="shared" si="9"/>
        <v>7.155792704821847</v>
      </c>
      <c r="O33" s="137">
        <f t="shared" si="9"/>
        <v>7.2969588182863747</v>
      </c>
      <c r="P33" s="137">
        <f t="shared" si="9"/>
        <v>7.4256686965547587</v>
      </c>
      <c r="Q33" s="137">
        <f t="shared" si="9"/>
        <v>7.5566488675815942</v>
      </c>
      <c r="R33" s="137">
        <f t="shared" si="9"/>
        <v>7.6899393766942348</v>
      </c>
      <c r="S33" s="137">
        <f t="shared" si="9"/>
        <v>7.8255809755730974</v>
      </c>
    </row>
    <row r="34" spans="1:19" s="102" customFormat="1">
      <c r="A34" s="135">
        <v>3.5</v>
      </c>
      <c r="B34" s="132" t="s">
        <v>177</v>
      </c>
      <c r="C34" s="557">
        <v>0.1</v>
      </c>
      <c r="D34" s="189" t="str">
        <f>Inputs!$D$80</f>
        <v>Skilled Electrical Worker BH</v>
      </c>
      <c r="E34" s="132">
        <v>1</v>
      </c>
      <c r="F34" s="128">
        <f>C34*E34</f>
        <v>0.1</v>
      </c>
      <c r="G34" s="148"/>
      <c r="H34" s="137">
        <f>Inputs!L$80</f>
        <v>122.54295007007411</v>
      </c>
      <c r="I34" s="137">
        <f>Inputs!M$80</f>
        <v>124.96041976315415</v>
      </c>
      <c r="J34" s="137">
        <f>Inputs!N$80</f>
        <v>127.16457642850023</v>
      </c>
      <c r="K34" s="137">
        <f>Inputs!O$80</f>
        <v>129.40761185733479</v>
      </c>
      <c r="L34" s="137">
        <f>Inputs!P$80</f>
        <v>131.69021182588875</v>
      </c>
      <c r="M34" s="137">
        <f>Inputs!Q$80</f>
        <v>134.01307420668928</v>
      </c>
      <c r="N34" s="137">
        <f t="shared" si="9"/>
        <v>12.254295007007412</v>
      </c>
      <c r="O34" s="137">
        <f t="shared" si="9"/>
        <v>12.496041976315416</v>
      </c>
      <c r="P34" s="137">
        <f t="shared" si="9"/>
        <v>12.716457642850024</v>
      </c>
      <c r="Q34" s="137">
        <f t="shared" si="9"/>
        <v>12.940761185733479</v>
      </c>
      <c r="R34" s="137">
        <f t="shared" si="9"/>
        <v>13.169021182588876</v>
      </c>
      <c r="S34" s="137">
        <f t="shared" si="9"/>
        <v>13.401307420668928</v>
      </c>
    </row>
    <row r="35" spans="1:19" s="102" customFormat="1">
      <c r="A35" s="147"/>
      <c r="B35" s="139" t="s">
        <v>44</v>
      </c>
      <c r="C35" s="140">
        <f>SUM(C29:C34)</f>
        <v>0.64014598540145995</v>
      </c>
      <c r="D35" s="141" t="s">
        <v>105</v>
      </c>
      <c r="E35" s="141"/>
      <c r="F35" s="140">
        <f>SUM(F29:F34)</f>
        <v>1.1218978102189783</v>
      </c>
      <c r="G35" s="534"/>
      <c r="H35" s="144"/>
      <c r="I35" s="144"/>
      <c r="J35" s="144"/>
      <c r="K35" s="144"/>
      <c r="L35" s="144"/>
      <c r="M35" s="144"/>
      <c r="N35" s="144">
        <f t="shared" ref="N35:S35" si="10">SUM(N29:N34)</f>
        <v>137.4806673413897</v>
      </c>
      <c r="O35" s="144">
        <f t="shared" si="10"/>
        <v>140.19282129632697</v>
      </c>
      <c r="P35" s="144">
        <f t="shared" si="10"/>
        <v>142.6656598325583</v>
      </c>
      <c r="Q35" s="144">
        <f t="shared" si="10"/>
        <v>145.18211636841136</v>
      </c>
      <c r="R35" s="144">
        <f t="shared" si="10"/>
        <v>147.74296027473798</v>
      </c>
      <c r="S35" s="144">
        <f t="shared" si="10"/>
        <v>150.34897449319814</v>
      </c>
    </row>
    <row r="36" spans="1:19" s="102" customFormat="1">
      <c r="A36" s="99"/>
      <c r="B36" s="127" t="s">
        <v>106</v>
      </c>
      <c r="C36" s="128"/>
      <c r="D36" s="132"/>
      <c r="E36" s="132"/>
      <c r="F36" s="128"/>
      <c r="G36" s="148"/>
      <c r="H36" s="151"/>
      <c r="I36" s="151"/>
      <c r="J36" s="151"/>
      <c r="K36" s="151"/>
      <c r="L36" s="151"/>
      <c r="M36" s="151"/>
      <c r="N36" s="99"/>
      <c r="O36" s="99"/>
      <c r="P36" s="99"/>
      <c r="Q36" s="99"/>
      <c r="R36" s="99"/>
      <c r="S36" s="99"/>
    </row>
    <row r="37" spans="1:19" s="102" customFormat="1">
      <c r="A37" s="99"/>
      <c r="B37" s="132"/>
      <c r="C37" s="128"/>
      <c r="D37" s="132"/>
      <c r="E37" s="132"/>
      <c r="F37" s="128"/>
      <c r="G37" s="148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</row>
    <row r="38" spans="1:19" s="102" customFormat="1">
      <c r="A38" s="135">
        <v>4.0999999999999996</v>
      </c>
      <c r="B38" s="132" t="s">
        <v>196</v>
      </c>
      <c r="C38" s="557">
        <v>0</v>
      </c>
      <c r="D38" s="189" t="str">
        <f>Inputs!$D$80</f>
        <v>Skilled Electrical Worker BH</v>
      </c>
      <c r="E38" s="132">
        <v>1</v>
      </c>
      <c r="F38" s="128">
        <f>'PAL NC 1Ph (R) AH'!F38</f>
        <v>0</v>
      </c>
      <c r="G38" s="233"/>
      <c r="H38" s="137">
        <f>Inputs!L$80</f>
        <v>122.54295007007411</v>
      </c>
      <c r="I38" s="137">
        <f>Inputs!M$80</f>
        <v>124.96041976315415</v>
      </c>
      <c r="J38" s="137">
        <f>Inputs!N$80</f>
        <v>127.16457642850023</v>
      </c>
      <c r="K38" s="137">
        <f>Inputs!O$80</f>
        <v>129.40761185733479</v>
      </c>
      <c r="L38" s="137">
        <f>Inputs!P$80</f>
        <v>131.69021182588875</v>
      </c>
      <c r="M38" s="137">
        <f>Inputs!Q$80</f>
        <v>134.01307420668928</v>
      </c>
      <c r="N38" s="137">
        <f t="shared" ref="N38:S39" si="11">H38*$F38</f>
        <v>0</v>
      </c>
      <c r="O38" s="137">
        <f t="shared" si="11"/>
        <v>0</v>
      </c>
      <c r="P38" s="137">
        <f t="shared" si="11"/>
        <v>0</v>
      </c>
      <c r="Q38" s="137">
        <f t="shared" si="11"/>
        <v>0</v>
      </c>
      <c r="R38" s="137">
        <f t="shared" si="11"/>
        <v>0</v>
      </c>
      <c r="S38" s="137">
        <f t="shared" si="11"/>
        <v>0</v>
      </c>
    </row>
    <row r="39" spans="1:19">
      <c r="A39" s="184">
        <v>4.2</v>
      </c>
      <c r="B39" s="132" t="s">
        <v>178</v>
      </c>
      <c r="C39" s="557">
        <v>3.0226700251889161E-2</v>
      </c>
      <c r="D39" s="132" t="str">
        <f>Inputs!$D$82</f>
        <v>Support staff</v>
      </c>
      <c r="E39" s="132">
        <v>1</v>
      </c>
      <c r="F39" s="128">
        <f>C39*E39</f>
        <v>3.0226700251889161E-2</v>
      </c>
      <c r="G39" s="233"/>
      <c r="H39" s="137">
        <f>Inputs!L$82</f>
        <v>68.441017362959727</v>
      </c>
      <c r="I39" s="137">
        <f>Inputs!M$82</f>
        <v>69.791189569063036</v>
      </c>
      <c r="J39" s="137">
        <f>Inputs!N$82</f>
        <v>71.02222509185215</v>
      </c>
      <c r="K39" s="137">
        <f>Inputs!O$82</f>
        <v>72.274974651437702</v>
      </c>
      <c r="L39" s="137">
        <f>Inputs!P$82</f>
        <v>73.549821258208297</v>
      </c>
      <c r="M39" s="137">
        <f>Inputs!Q$82</f>
        <v>74.847154678410959</v>
      </c>
      <c r="N39" s="137">
        <f t="shared" si="11"/>
        <v>2.0687461167645251</v>
      </c>
      <c r="O39" s="137">
        <f t="shared" si="11"/>
        <v>2.109557367326842</v>
      </c>
      <c r="P39" s="137">
        <f t="shared" si="11"/>
        <v>2.1467675090736162</v>
      </c>
      <c r="Q39" s="137">
        <f t="shared" si="11"/>
        <v>2.1846339945018949</v>
      </c>
      <c r="R39" s="137">
        <f t="shared" si="11"/>
        <v>2.2231684007518875</v>
      </c>
      <c r="S39" s="137">
        <f t="shared" si="11"/>
        <v>2.2623825091711116</v>
      </c>
    </row>
    <row r="40" spans="1:19">
      <c r="A40" s="184"/>
      <c r="B40" s="132" t="s">
        <v>197</v>
      </c>
      <c r="C40" s="557"/>
      <c r="D40" s="132"/>
      <c r="E40" s="132"/>
      <c r="F40" s="128"/>
      <c r="G40" s="133"/>
      <c r="H40" s="151"/>
      <c r="I40" s="151"/>
      <c r="J40" s="151"/>
      <c r="K40" s="151"/>
      <c r="L40" s="151"/>
      <c r="M40" s="151"/>
      <c r="N40" s="99"/>
      <c r="O40" s="99"/>
      <c r="P40" s="99"/>
      <c r="Q40" s="99"/>
      <c r="R40" s="99"/>
      <c r="S40" s="99"/>
    </row>
    <row r="41" spans="1:19">
      <c r="A41" s="184">
        <v>4.3</v>
      </c>
      <c r="B41" s="132" t="s">
        <v>179</v>
      </c>
      <c r="C41" s="557">
        <v>6.0453400503778322E-2</v>
      </c>
      <c r="D41" s="132" t="str">
        <f>Inputs!$D$82</f>
        <v>Support staff</v>
      </c>
      <c r="E41" s="132">
        <v>1</v>
      </c>
      <c r="F41" s="128">
        <f>C41*E41</f>
        <v>6.0453400503778322E-2</v>
      </c>
      <c r="G41" s="169"/>
      <c r="H41" s="137">
        <f>Inputs!L$82</f>
        <v>68.441017362959727</v>
      </c>
      <c r="I41" s="137">
        <f>Inputs!M$82</f>
        <v>69.791189569063036</v>
      </c>
      <c r="J41" s="137">
        <f>Inputs!N$82</f>
        <v>71.02222509185215</v>
      </c>
      <c r="K41" s="137">
        <f>Inputs!O$82</f>
        <v>72.274974651437702</v>
      </c>
      <c r="L41" s="137">
        <f>Inputs!P$82</f>
        <v>73.549821258208297</v>
      </c>
      <c r="M41" s="137">
        <f>Inputs!Q$82</f>
        <v>74.847154678410959</v>
      </c>
      <c r="N41" s="137">
        <f t="shared" ref="N41:S41" si="12">H41*$F41</f>
        <v>4.1374922335290503</v>
      </c>
      <c r="O41" s="137">
        <f t="shared" si="12"/>
        <v>4.2191147346536839</v>
      </c>
      <c r="P41" s="137">
        <f t="shared" si="12"/>
        <v>4.2935350181472325</v>
      </c>
      <c r="Q41" s="137">
        <f t="shared" si="12"/>
        <v>4.3692679890037898</v>
      </c>
      <c r="R41" s="137">
        <f t="shared" si="12"/>
        <v>4.446336801503775</v>
      </c>
      <c r="S41" s="137">
        <f t="shared" si="12"/>
        <v>4.5247650183422232</v>
      </c>
    </row>
    <row r="42" spans="1:19">
      <c r="A42" s="184"/>
      <c r="B42" s="132" t="s">
        <v>180</v>
      </c>
      <c r="C42" s="557"/>
      <c r="D42" s="132"/>
      <c r="E42" s="132"/>
      <c r="F42" s="128"/>
      <c r="G42" s="133"/>
      <c r="H42" s="151"/>
      <c r="I42" s="151"/>
      <c r="J42" s="151"/>
      <c r="K42" s="151"/>
      <c r="L42" s="151"/>
      <c r="M42" s="151"/>
      <c r="N42" s="99"/>
      <c r="O42" s="99"/>
      <c r="P42" s="99"/>
      <c r="Q42" s="99"/>
      <c r="R42" s="99"/>
      <c r="S42" s="99"/>
    </row>
    <row r="43" spans="1:19" ht="13.5" customHeight="1">
      <c r="A43" s="184">
        <v>4.4000000000000004</v>
      </c>
      <c r="B43" s="132" t="s">
        <v>181</v>
      </c>
      <c r="C43" s="557">
        <v>3.173803526448362E-2</v>
      </c>
      <c r="D43" s="132" t="str">
        <f>Inputs!$D$82</f>
        <v>Support staff</v>
      </c>
      <c r="E43" s="132">
        <v>1</v>
      </c>
      <c r="F43" s="128">
        <f>C43*E43</f>
        <v>3.173803526448362E-2</v>
      </c>
      <c r="G43" s="169"/>
      <c r="H43" s="137">
        <f>Inputs!L$82</f>
        <v>68.441017362959727</v>
      </c>
      <c r="I43" s="137">
        <f>Inputs!M$82</f>
        <v>69.791189569063036</v>
      </c>
      <c r="J43" s="137">
        <f>Inputs!N$82</f>
        <v>71.02222509185215</v>
      </c>
      <c r="K43" s="137">
        <f>Inputs!O$82</f>
        <v>72.274974651437702</v>
      </c>
      <c r="L43" s="137">
        <f>Inputs!P$82</f>
        <v>73.549821258208297</v>
      </c>
      <c r="M43" s="137">
        <f>Inputs!Q$82</f>
        <v>74.847154678410959</v>
      </c>
      <c r="N43" s="137">
        <f t="shared" ref="N43:S45" si="13">H43*$F43</f>
        <v>2.1721834226027514</v>
      </c>
      <c r="O43" s="137">
        <f t="shared" si="13"/>
        <v>2.2150352356931839</v>
      </c>
      <c r="P43" s="137">
        <f t="shared" si="13"/>
        <v>2.2541058845272968</v>
      </c>
      <c r="Q43" s="137">
        <f t="shared" si="13"/>
        <v>2.2938656942269895</v>
      </c>
      <c r="R43" s="137">
        <f t="shared" si="13"/>
        <v>2.3343268207894821</v>
      </c>
      <c r="S43" s="137">
        <f t="shared" si="13"/>
        <v>2.3755016346296673</v>
      </c>
    </row>
    <row r="44" spans="1:19">
      <c r="A44" s="184">
        <v>4.5</v>
      </c>
      <c r="B44" s="132" t="s">
        <v>182</v>
      </c>
      <c r="C44" s="557">
        <v>3.173803526448362E-2</v>
      </c>
      <c r="D44" s="132" t="str">
        <f>Inputs!$D$82</f>
        <v>Support staff</v>
      </c>
      <c r="E44" s="132">
        <v>1</v>
      </c>
      <c r="F44" s="128">
        <f>C44*E44</f>
        <v>3.173803526448362E-2</v>
      </c>
      <c r="G44" s="169"/>
      <c r="H44" s="137">
        <f>Inputs!L$82</f>
        <v>68.441017362959727</v>
      </c>
      <c r="I44" s="137">
        <f>Inputs!M$82</f>
        <v>69.791189569063036</v>
      </c>
      <c r="J44" s="137">
        <f>Inputs!N$82</f>
        <v>71.02222509185215</v>
      </c>
      <c r="K44" s="137">
        <f>Inputs!O$82</f>
        <v>72.274974651437702</v>
      </c>
      <c r="L44" s="137">
        <f>Inputs!P$82</f>
        <v>73.549821258208297</v>
      </c>
      <c r="M44" s="137">
        <f>Inputs!Q$82</f>
        <v>74.847154678410959</v>
      </c>
      <c r="N44" s="137">
        <f t="shared" si="13"/>
        <v>2.1721834226027514</v>
      </c>
      <c r="O44" s="137">
        <f t="shared" si="13"/>
        <v>2.2150352356931839</v>
      </c>
      <c r="P44" s="137">
        <f t="shared" si="13"/>
        <v>2.2541058845272968</v>
      </c>
      <c r="Q44" s="137">
        <f t="shared" si="13"/>
        <v>2.2938656942269895</v>
      </c>
      <c r="R44" s="137">
        <f t="shared" si="13"/>
        <v>2.3343268207894821</v>
      </c>
      <c r="S44" s="137">
        <f t="shared" si="13"/>
        <v>2.3755016346296673</v>
      </c>
    </row>
    <row r="45" spans="1:19">
      <c r="A45" s="184">
        <v>4.5999999999999996</v>
      </c>
      <c r="B45" s="132" t="s">
        <v>146</v>
      </c>
      <c r="C45" s="557">
        <v>2.2670025188916868E-2</v>
      </c>
      <c r="D45" s="132" t="str">
        <f>Inputs!$D$82</f>
        <v>Support staff</v>
      </c>
      <c r="E45" s="132">
        <v>1</v>
      </c>
      <c r="F45" s="128">
        <f>C45*E45</f>
        <v>2.2670025188916868E-2</v>
      </c>
      <c r="G45" s="169"/>
      <c r="H45" s="137">
        <f>Inputs!L$82</f>
        <v>68.441017362959727</v>
      </c>
      <c r="I45" s="137">
        <f>Inputs!M$82</f>
        <v>69.791189569063036</v>
      </c>
      <c r="J45" s="137">
        <f>Inputs!N$82</f>
        <v>71.02222509185215</v>
      </c>
      <c r="K45" s="137">
        <f>Inputs!O$82</f>
        <v>72.274974651437702</v>
      </c>
      <c r="L45" s="137">
        <f>Inputs!P$82</f>
        <v>73.549821258208297</v>
      </c>
      <c r="M45" s="137">
        <f>Inputs!Q$82</f>
        <v>74.847154678410959</v>
      </c>
      <c r="N45" s="137">
        <f t="shared" si="13"/>
        <v>1.5515595875733936</v>
      </c>
      <c r="O45" s="137">
        <f t="shared" si="13"/>
        <v>1.5821680254951311</v>
      </c>
      <c r="P45" s="137">
        <f t="shared" si="13"/>
        <v>1.6100756318052118</v>
      </c>
      <c r="Q45" s="137">
        <f t="shared" si="13"/>
        <v>1.6384754958764209</v>
      </c>
      <c r="R45" s="137">
        <f t="shared" si="13"/>
        <v>1.6673763005639155</v>
      </c>
      <c r="S45" s="137">
        <f t="shared" si="13"/>
        <v>1.6967868818783334</v>
      </c>
    </row>
    <row r="46" spans="1:19">
      <c r="A46" s="190"/>
      <c r="B46" s="139" t="s">
        <v>44</v>
      </c>
      <c r="C46" s="140">
        <f>SUM(C36:C45)</f>
        <v>0.17682619647355161</v>
      </c>
      <c r="D46" s="240"/>
      <c r="E46" s="240"/>
      <c r="F46" s="140">
        <f>SUM(F36:F45)</f>
        <v>0.17682619647355161</v>
      </c>
      <c r="G46" s="142"/>
      <c r="H46" s="167"/>
      <c r="I46" s="167"/>
      <c r="J46" s="167"/>
      <c r="K46" s="167"/>
      <c r="L46" s="167"/>
      <c r="M46" s="167"/>
      <c r="N46" s="252">
        <f t="shared" ref="N46:S46" si="14">SUM(N38:N45)</f>
        <v>12.102164783072473</v>
      </c>
      <c r="O46" s="252">
        <f t="shared" si="14"/>
        <v>12.340910598862026</v>
      </c>
      <c r="P46" s="252">
        <f t="shared" si="14"/>
        <v>12.558589928080654</v>
      </c>
      <c r="Q46" s="252">
        <f t="shared" si="14"/>
        <v>12.780108867836084</v>
      </c>
      <c r="R46" s="252">
        <f t="shared" si="14"/>
        <v>13.005535144398541</v>
      </c>
      <c r="S46" s="252">
        <f t="shared" si="14"/>
        <v>13.234937678651004</v>
      </c>
    </row>
    <row r="47" spans="1:19">
      <c r="A47" s="118"/>
      <c r="B47" s="234" t="s">
        <v>183</v>
      </c>
      <c r="C47" s="197"/>
      <c r="D47" s="196"/>
      <c r="E47" s="196"/>
      <c r="F47" s="156"/>
      <c r="G47" s="169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</row>
    <row r="48" spans="1:19">
      <c r="A48" s="184">
        <v>5.0999999999999996</v>
      </c>
      <c r="B48" s="235" t="s">
        <v>184</v>
      </c>
      <c r="C48" s="179"/>
      <c r="D48" s="183"/>
      <c r="E48" s="183"/>
      <c r="F48" s="128"/>
      <c r="G48" s="169"/>
      <c r="H48" s="137"/>
      <c r="I48" s="137"/>
      <c r="J48" s="137"/>
      <c r="K48" s="137"/>
      <c r="L48" s="137"/>
      <c r="M48" s="137"/>
      <c r="N48" s="137">
        <f>Inputs!L91</f>
        <v>158.39376356770171</v>
      </c>
      <c r="O48" s="137">
        <f>Inputs!M91</f>
        <v>158.39376356770171</v>
      </c>
      <c r="P48" s="137">
        <f>Inputs!N91</f>
        <v>158.39376356770171</v>
      </c>
      <c r="Q48" s="137">
        <f>Inputs!O91</f>
        <v>158.39376356770171</v>
      </c>
      <c r="R48" s="137">
        <f>Inputs!P91</f>
        <v>158.39376356770171</v>
      </c>
      <c r="S48" s="137">
        <f>Inputs!Q91</f>
        <v>158.39376356770171</v>
      </c>
    </row>
    <row r="49" spans="1:19">
      <c r="A49" s="190"/>
      <c r="B49" s="185" t="s">
        <v>44</v>
      </c>
      <c r="C49" s="197"/>
      <c r="D49" s="196"/>
      <c r="E49" s="196"/>
      <c r="F49" s="156"/>
      <c r="G49" s="169"/>
      <c r="H49" s="144"/>
      <c r="I49" s="144"/>
      <c r="J49" s="144"/>
      <c r="K49" s="144"/>
      <c r="L49" s="144"/>
      <c r="M49" s="144"/>
      <c r="N49" s="144">
        <f t="shared" ref="N49:S49" si="15">SUM(N48)</f>
        <v>158.39376356770171</v>
      </c>
      <c r="O49" s="144">
        <f t="shared" si="15"/>
        <v>158.39376356770171</v>
      </c>
      <c r="P49" s="144">
        <f t="shared" si="15"/>
        <v>158.39376356770171</v>
      </c>
      <c r="Q49" s="144">
        <f t="shared" si="15"/>
        <v>158.39376356770171</v>
      </c>
      <c r="R49" s="144">
        <f t="shared" si="15"/>
        <v>158.39376356770171</v>
      </c>
      <c r="S49" s="144">
        <f t="shared" si="15"/>
        <v>158.39376356770171</v>
      </c>
    </row>
    <row r="50" spans="1:19">
      <c r="A50" s="241"/>
      <c r="B50" s="154"/>
      <c r="C50" s="192"/>
      <c r="D50" s="196"/>
      <c r="E50" s="196"/>
      <c r="F50" s="156"/>
      <c r="G50" s="133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</row>
    <row r="51" spans="1:19">
      <c r="A51" s="241"/>
      <c r="B51" s="154"/>
      <c r="C51" s="171">
        <f>C21+C26+C35+C46</f>
        <v>1.7291970802919707</v>
      </c>
      <c r="D51" s="90"/>
      <c r="E51" s="236"/>
      <c r="F51" s="171">
        <f>F21+F26+F35+F46</f>
        <v>2.7000000000000006</v>
      </c>
      <c r="G51" s="199"/>
      <c r="H51" s="143"/>
      <c r="I51" s="143"/>
      <c r="J51" s="143"/>
      <c r="K51" s="143"/>
      <c r="L51" s="143"/>
      <c r="M51" s="143"/>
      <c r="N51" s="144">
        <f t="shared" ref="N51:S51" si="16">N21+N26+N35+N46+N49</f>
        <v>456.79856913263313</v>
      </c>
      <c r="O51" s="144">
        <f t="shared" si="16"/>
        <v>462.68535881176331</v>
      </c>
      <c r="P51" s="144">
        <f t="shared" si="16"/>
        <v>468.05270912266349</v>
      </c>
      <c r="Q51" s="144">
        <f t="shared" si="16"/>
        <v>473.51473325896734</v>
      </c>
      <c r="R51" s="144">
        <f t="shared" si="16"/>
        <v>479.07310115699318</v>
      </c>
      <c r="S51" s="144">
        <f t="shared" si="16"/>
        <v>484.72951220879588</v>
      </c>
    </row>
    <row r="52" spans="1:19" ht="13.5" customHeight="1">
      <c r="H52" s="105"/>
      <c r="I52" s="105"/>
      <c r="J52" s="105"/>
      <c r="K52" s="105"/>
      <c r="L52" s="105"/>
      <c r="M52" s="105"/>
      <c r="N52" s="105"/>
      <c r="O52" s="104"/>
      <c r="P52" s="104"/>
      <c r="Q52" s="104"/>
      <c r="R52" s="104"/>
      <c r="S52" s="104"/>
    </row>
    <row r="53" spans="1:19" s="102" customFormat="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</row>
    <row r="54" spans="1:19" s="102" customFormat="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</row>
    <row r="55" spans="1:19" s="102" customFormat="1">
      <c r="A55"/>
      <c r="B55" s="54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</row>
    <row r="56" spans="1:19" s="102" customFormat="1">
      <c r="B56" s="154"/>
      <c r="F56" s="159"/>
      <c r="G56" s="105"/>
      <c r="H56" s="105"/>
      <c r="I56" s="159"/>
      <c r="J56" s="159"/>
      <c r="K56" s="159"/>
      <c r="L56" s="159"/>
      <c r="M56" s="159"/>
      <c r="N56" s="275"/>
      <c r="O56" s="275"/>
      <c r="P56" s="275"/>
      <c r="Q56" s="275"/>
      <c r="R56" s="275"/>
      <c r="S56" s="275"/>
    </row>
    <row r="57" spans="1:19" ht="13.5" customHeight="1">
      <c r="B57" s="385" t="s">
        <v>265</v>
      </c>
      <c r="I57" s="106"/>
      <c r="J57" s="106"/>
      <c r="K57" s="106"/>
      <c r="L57" s="106"/>
      <c r="M57" s="106"/>
      <c r="N57" s="106">
        <f>N51-N58</f>
        <v>298.40480556493139</v>
      </c>
      <c r="O57" s="106">
        <f t="shared" ref="O57:S57" si="17">O51-O58</f>
        <v>304.29159524406157</v>
      </c>
      <c r="P57" s="106">
        <f t="shared" si="17"/>
        <v>309.65894555496175</v>
      </c>
      <c r="Q57" s="106">
        <f t="shared" si="17"/>
        <v>315.1209696912656</v>
      </c>
      <c r="R57" s="106">
        <f t="shared" si="17"/>
        <v>320.67933758929144</v>
      </c>
      <c r="S57" s="106">
        <f t="shared" si="17"/>
        <v>326.33574864109414</v>
      </c>
    </row>
    <row r="58" spans="1:19" ht="13.5" customHeight="1">
      <c r="B58" s="385" t="s">
        <v>43</v>
      </c>
      <c r="I58" s="106"/>
      <c r="J58" s="106"/>
      <c r="K58" s="106"/>
      <c r="L58" s="106"/>
      <c r="M58" s="106"/>
      <c r="N58" s="106">
        <f>N49</f>
        <v>158.39376356770171</v>
      </c>
      <c r="O58" s="106">
        <f t="shared" ref="O58:S58" si="18">O49</f>
        <v>158.39376356770171</v>
      </c>
      <c r="P58" s="106">
        <f t="shared" si="18"/>
        <v>158.39376356770171</v>
      </c>
      <c r="Q58" s="106">
        <f t="shared" si="18"/>
        <v>158.39376356770171</v>
      </c>
      <c r="R58" s="106">
        <f t="shared" si="18"/>
        <v>158.39376356770171</v>
      </c>
      <c r="S58" s="106">
        <f t="shared" si="18"/>
        <v>158.39376356770171</v>
      </c>
    </row>
    <row r="59" spans="1:19" ht="13.5" customHeight="1">
      <c r="B59" s="385" t="s">
        <v>268</v>
      </c>
      <c r="I59" s="106"/>
      <c r="J59" s="106"/>
      <c r="K59" s="106"/>
      <c r="L59" s="106"/>
      <c r="M59" s="106"/>
      <c r="O59" s="160"/>
      <c r="P59" s="160"/>
      <c r="Q59" s="160"/>
      <c r="R59" s="160"/>
      <c r="S59" s="160"/>
    </row>
    <row r="60" spans="1:19" ht="13.5" customHeight="1">
      <c r="B60" s="385" t="s">
        <v>274</v>
      </c>
      <c r="I60" s="106"/>
      <c r="J60" s="106"/>
      <c r="K60" s="106"/>
      <c r="L60" s="106"/>
      <c r="M60" s="106"/>
      <c r="N60" s="106">
        <f>SUM(N61,N57:N59)*(Inputs!$M$27)</f>
        <v>56.482229476111826</v>
      </c>
      <c r="O60" s="106">
        <f>SUM(O61,O57:O59)*(Inputs!$M$27)</f>
        <v>57.210119246356903</v>
      </c>
      <c r="P60" s="106">
        <f>SUM(P61,P57:P59)*(Inputs!$M$27)</f>
        <v>57.873781377599101</v>
      </c>
      <c r="Q60" s="106">
        <f>SUM(Q61,Q57:Q59)*(Inputs!$M$27)</f>
        <v>58.549149738004793</v>
      </c>
      <c r="R60" s="106">
        <f>SUM(R61,R57:R59)*(Inputs!$M$27)</f>
        <v>59.236430811859897</v>
      </c>
      <c r="S60" s="106">
        <f>SUM(S61,S57:S59)*(Inputs!$M$27)</f>
        <v>59.935834725593196</v>
      </c>
    </row>
    <row r="61" spans="1:19" ht="13.5" customHeight="1">
      <c r="B61" s="385" t="s">
        <v>273</v>
      </c>
      <c r="I61" s="106"/>
      <c r="J61" s="106"/>
      <c r="K61" s="106"/>
      <c r="L61" s="106"/>
      <c r="M61" s="106"/>
      <c r="N61" s="106">
        <f>SUM(N57:N59)*(Inputs!$M$26)</f>
        <v>47.507051189793842</v>
      </c>
      <c r="O61" s="106">
        <f>SUM(O57:O59)*(Inputs!$M$26)</f>
        <v>48.119277316423378</v>
      </c>
      <c r="P61" s="106">
        <f>SUM(P57:P59)*(Inputs!$M$26)</f>
        <v>48.677481748757003</v>
      </c>
      <c r="Q61" s="106">
        <f>SUM(Q57:Q59)*(Inputs!$M$26)</f>
        <v>49.245532258932599</v>
      </c>
      <c r="R61" s="106">
        <f>SUM(R57:R59)*(Inputs!$M$26)</f>
        <v>49.823602520327285</v>
      </c>
      <c r="S61" s="106">
        <f>SUM(S57:S59)*(Inputs!$M$26)</f>
        <v>50.411869269714771</v>
      </c>
    </row>
    <row r="62" spans="1:19" ht="13.5" customHeight="1">
      <c r="B62" s="998" t="s">
        <v>85</v>
      </c>
      <c r="C62" s="2"/>
      <c r="D62" s="2"/>
      <c r="E62" s="2"/>
      <c r="F62" s="484"/>
      <c r="G62" s="472"/>
      <c r="H62" s="429"/>
      <c r="I62" s="429"/>
      <c r="J62" s="429"/>
      <c r="K62" s="429"/>
      <c r="L62" s="429"/>
      <c r="M62" s="429"/>
      <c r="N62" s="106">
        <f>SUM(N57:N61)*Inputs!$M$28</f>
        <v>39.255149485897718</v>
      </c>
      <c r="O62" s="106">
        <f>SUM(O57:O61)*Inputs!$M$28</f>
        <v>39.761032876218053</v>
      </c>
      <c r="P62" s="106">
        <f>SUM(P57:P61)*Inputs!$M$28</f>
        <v>40.222278057431382</v>
      </c>
      <c r="Q62" s="106">
        <f>SUM(Q57:Q61)*Inputs!$M$28</f>
        <v>40.691659067913335</v>
      </c>
      <c r="R62" s="106">
        <f>SUM(R57:R61)*Inputs!$M$28</f>
        <v>41.169319414242629</v>
      </c>
      <c r="S62" s="106">
        <f>SUM(S57:S61)*Inputs!$M$28</f>
        <v>41.655405134287271</v>
      </c>
    </row>
    <row r="63" spans="1:19" ht="13.5" customHeight="1">
      <c r="B63" s="998"/>
      <c r="C63" s="2"/>
      <c r="D63" s="2"/>
      <c r="E63" s="2"/>
      <c r="F63" s="484"/>
      <c r="G63" s="472"/>
      <c r="H63" s="429"/>
      <c r="I63" s="429"/>
      <c r="J63" s="429"/>
      <c r="K63" s="429"/>
      <c r="L63" s="429"/>
      <c r="M63" s="429"/>
      <c r="N63" s="655"/>
      <c r="O63" s="655"/>
      <c r="P63" s="655"/>
      <c r="Q63" s="655"/>
      <c r="R63" s="655"/>
      <c r="S63" s="655"/>
    </row>
    <row r="64" spans="1:19">
      <c r="B64" s="479" t="s">
        <v>521</v>
      </c>
      <c r="C64" s="2"/>
      <c r="D64" s="2"/>
      <c r="E64" s="2"/>
      <c r="F64" s="484"/>
      <c r="G64" s="472"/>
      <c r="H64" s="429"/>
      <c r="I64" s="429"/>
      <c r="J64" s="429"/>
      <c r="K64" s="429"/>
      <c r="L64" s="429"/>
      <c r="M64" s="429"/>
      <c r="N64" s="485">
        <f>SUM(N57:N63)</f>
        <v>600.04299928443652</v>
      </c>
      <c r="O64" s="485">
        <f t="shared" ref="O64:S64" si="19">SUM(O57:O63)</f>
        <v>607.77578825076171</v>
      </c>
      <c r="P64" s="485">
        <f t="shared" si="19"/>
        <v>614.82625030645102</v>
      </c>
      <c r="Q64" s="485">
        <f t="shared" si="19"/>
        <v>622.00107432381799</v>
      </c>
      <c r="R64" s="485">
        <f t="shared" si="19"/>
        <v>629.30245390342304</v>
      </c>
      <c r="S64" s="485">
        <f t="shared" si="19"/>
        <v>636.73262133839114</v>
      </c>
    </row>
    <row r="65" spans="2:19">
      <c r="B65" s="999" t="s">
        <v>39</v>
      </c>
      <c r="N65" s="521">
        <f>(N51*(1+Inputs!$M$29))-N64</f>
        <v>0</v>
      </c>
      <c r="O65" s="521">
        <f>(O51*(1+Inputs!$M$29))-O64</f>
        <v>0</v>
      </c>
      <c r="P65" s="521">
        <f>(P51*(1+Inputs!$M$29))-P64</f>
        <v>0</v>
      </c>
      <c r="Q65" s="521">
        <f>(Q51*(1+Inputs!$M$29))-Q64</f>
        <v>0</v>
      </c>
      <c r="R65" s="521">
        <f>(R51*(1+Inputs!$M$29))-R64</f>
        <v>0</v>
      </c>
      <c r="S65" s="521">
        <f>(S51*(1+Inputs!$M$29))-S64</f>
        <v>0</v>
      </c>
    </row>
    <row r="66" spans="2:19">
      <c r="B66" s="385"/>
    </row>
    <row r="67" spans="2:19">
      <c r="B67" s="385"/>
    </row>
    <row r="68" spans="2:19">
      <c r="B68" s="385"/>
    </row>
    <row r="69" spans="2:19">
      <c r="B69" s="385"/>
    </row>
    <row r="70" spans="2:19">
      <c r="B70" s="385"/>
    </row>
    <row r="77" spans="2:19" customFormat="1"/>
    <row r="78" spans="2:19" customFormat="1"/>
    <row r="79" spans="2:19" customFormat="1"/>
    <row r="80" spans="2:19" customFormat="1"/>
    <row r="81" customFormat="1"/>
    <row r="82" customFormat="1"/>
    <row r="83" customFormat="1"/>
    <row r="84" customFormat="1"/>
    <row r="85" customFormat="1"/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61" orientation="landscape" r:id="rId1"/>
  <headerFooter alignWithMargins="0"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>
    <tabColor indexed="10"/>
  </sheetPr>
  <dimension ref="A1:I94"/>
  <sheetViews>
    <sheetView showGridLines="0" zoomScale="85" workbookViewId="0">
      <selection activeCell="D2" sqref="D2"/>
    </sheetView>
  </sheetViews>
  <sheetFormatPr defaultRowHeight="12.75"/>
  <cols>
    <col min="1" max="1" width="5.7109375" style="46" customWidth="1"/>
    <col min="2" max="2" width="10" customWidth="1"/>
    <col min="3" max="3" width="11.7109375" style="32" customWidth="1"/>
    <col min="4" max="4" width="14.5703125" bestFit="1" customWidth="1"/>
  </cols>
  <sheetData>
    <row r="1" spans="1:9" s="6" customFormat="1" ht="18">
      <c r="A1" s="41" t="str">
        <f>Title!B12</f>
        <v>PAL 2016-20 Revised Proposal - ACS Model</v>
      </c>
      <c r="B1" s="5"/>
      <c r="C1" s="27"/>
      <c r="D1" s="5"/>
      <c r="E1" s="5"/>
      <c r="F1" s="28"/>
      <c r="G1" s="5"/>
      <c r="H1" s="5"/>
      <c r="I1" s="5"/>
    </row>
    <row r="2" spans="1:9" s="6" customFormat="1" ht="15.75">
      <c r="A2" s="43" t="str">
        <f ca="1">MID(CELL("Filename",C1),FIND("]",CELL("Filename",C1))+1,255)</f>
        <v>Check</v>
      </c>
      <c r="B2" s="8"/>
      <c r="C2" s="29"/>
      <c r="D2" s="891" t="str">
        <f ca="1">IF(OR(SUM(D6:D21)&lt;1,SUM(D6:D21)&gt;-1),"OK","ERROR")</f>
        <v>OK</v>
      </c>
      <c r="E2" s="8"/>
      <c r="F2" s="30"/>
      <c r="G2" s="9"/>
    </row>
    <row r="3" spans="1:9" s="1" customFormat="1">
      <c r="A3" s="602" t="s">
        <v>2</v>
      </c>
      <c r="C3" s="31"/>
    </row>
    <row r="4" spans="1:9">
      <c r="C4" s="45"/>
    </row>
    <row r="5" spans="1:9">
      <c r="B5" s="13" t="s">
        <v>41</v>
      </c>
      <c r="D5" s="56" t="s">
        <v>39</v>
      </c>
    </row>
    <row r="6" spans="1:9">
      <c r="B6" s="55"/>
      <c r="C6" s="45"/>
      <c r="D6" s="57"/>
    </row>
    <row r="7" spans="1:9">
      <c r="B7" s="55"/>
      <c r="D7" s="57"/>
    </row>
    <row r="8" spans="1:9">
      <c r="B8" s="55" t="str">
        <f ca="1">'PAL Reset RIN 3.2'!A2</f>
        <v>PAL Reset RIN 3.2</v>
      </c>
      <c r="D8" s="919">
        <f>'PAL Reset RIN 3.2'!T6</f>
        <v>0</v>
      </c>
    </row>
    <row r="9" spans="1:9">
      <c r="B9" s="55" t="str">
        <f ca="1">'PAL Reset RIN 4.2'!A2</f>
        <v>PAL Reset RIN 4.2</v>
      </c>
      <c r="D9" s="1221">
        <f ca="1">'PAL Reset RIN 4.2'!AB5</f>
        <v>0</v>
      </c>
    </row>
    <row r="10" spans="1:9">
      <c r="B10" s="55" t="str">
        <f ca="1">'PAL Reset RIN 4.3'!A2</f>
        <v>PAL Reset RIN 4.3</v>
      </c>
      <c r="D10" s="1221"/>
    </row>
    <row r="11" spans="1:9">
      <c r="B11" s="55" t="str">
        <f ca="1">'PAL Restet 4.4'!A2</f>
        <v>PAL Restet 4.4</v>
      </c>
      <c r="D11" s="940"/>
    </row>
    <row r="12" spans="1:9">
      <c r="B12" s="55" t="str">
        <f ca="1">'ACS 12.4'!A2</f>
        <v>ACS 12.4</v>
      </c>
      <c r="D12" s="919">
        <f>'ACS 12.4'!M6</f>
        <v>0</v>
      </c>
    </row>
    <row r="13" spans="1:9">
      <c r="B13" s="55" t="str">
        <f ca="1">'ACS 12.5'!A2</f>
        <v>ACS 12.5</v>
      </c>
      <c r="D13" s="919">
        <f ca="1">'ACS 12.5'!M6</f>
        <v>0</v>
      </c>
    </row>
    <row r="14" spans="1:9">
      <c r="B14" t="str">
        <f ca="1">'ACS vol'!A2</f>
        <v>ACS vol</v>
      </c>
      <c r="D14" s="919">
        <f ca="1">'ACS vol'!M6</f>
        <v>0</v>
      </c>
    </row>
    <row r="15" spans="1:9">
      <c r="B15" s="55" t="str">
        <f ca="1">Volumes!A2</f>
        <v>Volumes</v>
      </c>
      <c r="D15" s="919"/>
    </row>
    <row r="16" spans="1:9">
      <c r="B16" s="55" t="str">
        <f ca="1">'2011-20 Revenue'!A2</f>
        <v>2011-20 Revenue</v>
      </c>
      <c r="D16" s="919">
        <f>'2011-20 Revenue'!BU6</f>
        <v>0</v>
      </c>
    </row>
    <row r="17" spans="2:4">
      <c r="B17" t="str">
        <f ca="1">'ACS 12.1'!A2</f>
        <v>ACS 12.1</v>
      </c>
      <c r="D17" s="919">
        <f>'ACS 12.1'!BP4</f>
        <v>0</v>
      </c>
    </row>
    <row r="18" spans="2:4">
      <c r="B18" s="55" t="str">
        <f ca="1">'2015-20 rate summary'!A2</f>
        <v>2015-20 rate summary</v>
      </c>
      <c r="D18" s="919">
        <f>'2015-20 rate summary'!K6</f>
        <v>0</v>
      </c>
    </row>
    <row r="19" spans="2:4">
      <c r="B19" s="55" t="str">
        <f ca="1">'2011-15 rates summary'!A2</f>
        <v>2011-15 rates summary</v>
      </c>
      <c r="D19" s="919"/>
    </row>
    <row r="20" spans="2:4">
      <c r="B20" s="55" t="str">
        <f ca="1">'ACS 12.1'!A2</f>
        <v>ACS 12.1</v>
      </c>
      <c r="D20" s="919">
        <f>ROUND('ACS 12.1'!BP4,0)</f>
        <v>0</v>
      </c>
    </row>
    <row r="21" spans="2:4">
      <c r="B21" s="55" t="str">
        <f ca="1">'2011-15 % split'!A2</f>
        <v>2011-15 % split</v>
      </c>
      <c r="D21" s="919">
        <f>'2011-15 % split'!AH6</f>
        <v>0</v>
      </c>
    </row>
    <row r="22" spans="2:4">
      <c r="B22" s="55"/>
      <c r="D22" s="57"/>
    </row>
    <row r="23" spans="2:4">
      <c r="B23" s="55"/>
      <c r="D23" s="57"/>
    </row>
    <row r="24" spans="2:4">
      <c r="B24" s="55"/>
      <c r="D24" s="57"/>
    </row>
    <row r="25" spans="2:4">
      <c r="B25" s="55"/>
      <c r="D25" s="57"/>
    </row>
    <row r="26" spans="2:4">
      <c r="B26" s="55"/>
      <c r="D26" s="57"/>
    </row>
    <row r="27" spans="2:4">
      <c r="B27" s="55"/>
      <c r="D27" s="57"/>
    </row>
    <row r="28" spans="2:4">
      <c r="B28" s="55"/>
      <c r="D28" s="57"/>
    </row>
    <row r="29" spans="2:4">
      <c r="B29" s="55"/>
      <c r="D29" s="57"/>
    </row>
    <row r="30" spans="2:4">
      <c r="B30" s="55"/>
      <c r="D30" s="57"/>
    </row>
    <row r="31" spans="2:4">
      <c r="B31" s="55"/>
      <c r="D31" s="57"/>
    </row>
    <row r="32" spans="2:4">
      <c r="B32" s="55"/>
      <c r="D32" s="57"/>
    </row>
    <row r="33" spans="2:4">
      <c r="B33" s="55"/>
      <c r="D33" s="57"/>
    </row>
    <row r="34" spans="2:4">
      <c r="B34" s="55"/>
      <c r="D34" s="57"/>
    </row>
    <row r="35" spans="2:4">
      <c r="B35" s="55"/>
      <c r="D35" s="57"/>
    </row>
    <row r="36" spans="2:4">
      <c r="B36" s="55"/>
      <c r="D36" s="57"/>
    </row>
    <row r="37" spans="2:4">
      <c r="B37" s="55"/>
      <c r="D37" s="57"/>
    </row>
    <row r="38" spans="2:4">
      <c r="B38" s="55"/>
      <c r="D38" s="57"/>
    </row>
    <row r="39" spans="2:4">
      <c r="B39" s="55"/>
      <c r="D39" s="57"/>
    </row>
    <row r="40" spans="2:4">
      <c r="B40" s="55"/>
      <c r="D40" s="57"/>
    </row>
    <row r="41" spans="2:4">
      <c r="B41" s="55"/>
      <c r="D41" s="57"/>
    </row>
    <row r="42" spans="2:4">
      <c r="B42" s="55"/>
      <c r="D42" s="57"/>
    </row>
    <row r="43" spans="2:4">
      <c r="B43" s="55"/>
      <c r="D43" s="57"/>
    </row>
    <row r="44" spans="2:4">
      <c r="B44" s="55"/>
      <c r="D44" s="57"/>
    </row>
    <row r="45" spans="2:4">
      <c r="B45" s="55"/>
      <c r="D45" s="57"/>
    </row>
    <row r="46" spans="2:4">
      <c r="B46" s="55"/>
      <c r="D46" s="57"/>
    </row>
    <row r="47" spans="2:4">
      <c r="B47" s="55"/>
      <c r="D47" s="57"/>
    </row>
    <row r="48" spans="2:4">
      <c r="B48" s="55"/>
      <c r="D48" s="57"/>
    </row>
    <row r="49" spans="2:4">
      <c r="B49" s="55"/>
      <c r="D49" s="57"/>
    </row>
    <row r="50" spans="2:4">
      <c r="B50" s="55"/>
      <c r="D50" s="57"/>
    </row>
    <row r="51" spans="2:4">
      <c r="B51" s="55"/>
      <c r="D51" s="57"/>
    </row>
    <row r="52" spans="2:4">
      <c r="B52" s="55"/>
      <c r="D52" s="57"/>
    </row>
    <row r="53" spans="2:4">
      <c r="B53" s="55"/>
      <c r="D53" s="57"/>
    </row>
    <row r="54" spans="2:4">
      <c r="B54" s="55"/>
      <c r="D54" s="57"/>
    </row>
    <row r="55" spans="2:4">
      <c r="B55" s="55"/>
      <c r="D55" s="57"/>
    </row>
    <row r="56" spans="2:4">
      <c r="B56" s="55"/>
      <c r="D56" s="57"/>
    </row>
    <row r="57" spans="2:4">
      <c r="B57" s="55"/>
      <c r="D57" s="57"/>
    </row>
    <row r="58" spans="2:4">
      <c r="B58" s="55"/>
      <c r="D58" s="57"/>
    </row>
    <row r="59" spans="2:4">
      <c r="B59" s="55"/>
      <c r="D59" s="57"/>
    </row>
    <row r="60" spans="2:4">
      <c r="B60" s="55"/>
      <c r="D60" s="57"/>
    </row>
    <row r="61" spans="2:4">
      <c r="B61" s="55"/>
      <c r="D61" s="57"/>
    </row>
    <row r="62" spans="2:4">
      <c r="B62" s="55"/>
      <c r="D62" s="57"/>
    </row>
    <row r="63" spans="2:4">
      <c r="B63" s="55"/>
      <c r="D63" s="57"/>
    </row>
    <row r="64" spans="2:4">
      <c r="B64" s="55"/>
      <c r="D64" s="57"/>
    </row>
    <row r="65" spans="2:4">
      <c r="B65" s="55"/>
      <c r="D65" s="57"/>
    </row>
    <row r="66" spans="2:4">
      <c r="B66" s="55"/>
      <c r="D66" s="57"/>
    </row>
    <row r="67" spans="2:4">
      <c r="B67" s="55"/>
      <c r="D67" s="57"/>
    </row>
    <row r="68" spans="2:4">
      <c r="B68" s="55"/>
      <c r="D68" s="57"/>
    </row>
    <row r="69" spans="2:4">
      <c r="B69" s="55"/>
      <c r="D69" s="57"/>
    </row>
    <row r="70" spans="2:4">
      <c r="B70" s="55"/>
      <c r="D70" s="57"/>
    </row>
    <row r="71" spans="2:4">
      <c r="B71" s="55"/>
      <c r="D71" s="57"/>
    </row>
    <row r="72" spans="2:4">
      <c r="B72" s="55"/>
      <c r="D72" s="57"/>
    </row>
    <row r="73" spans="2:4">
      <c r="B73" s="55"/>
      <c r="D73" s="57"/>
    </row>
    <row r="74" spans="2:4">
      <c r="B74" s="55"/>
      <c r="D74" s="57"/>
    </row>
    <row r="75" spans="2:4">
      <c r="B75" s="55"/>
      <c r="D75" s="57"/>
    </row>
    <row r="76" spans="2:4">
      <c r="B76" s="55"/>
      <c r="D76" s="57"/>
    </row>
    <row r="77" spans="2:4">
      <c r="B77" s="55"/>
      <c r="D77" s="57"/>
    </row>
    <row r="78" spans="2:4">
      <c r="B78" s="55"/>
      <c r="D78" s="57"/>
    </row>
    <row r="79" spans="2:4">
      <c r="B79" s="55"/>
      <c r="D79" s="57"/>
    </row>
    <row r="80" spans="2:4">
      <c r="B80" s="55"/>
      <c r="D80" s="57"/>
    </row>
    <row r="81" spans="2:4">
      <c r="B81" s="55"/>
      <c r="D81" s="57"/>
    </row>
    <row r="82" spans="2:4">
      <c r="B82" s="55"/>
      <c r="D82" s="57"/>
    </row>
    <row r="83" spans="2:4">
      <c r="B83" s="55"/>
      <c r="D83" s="57"/>
    </row>
    <row r="84" spans="2:4">
      <c r="B84" s="55"/>
      <c r="D84" s="57"/>
    </row>
    <row r="85" spans="2:4">
      <c r="B85" s="55"/>
      <c r="D85" s="57"/>
    </row>
    <row r="86" spans="2:4">
      <c r="B86" s="55"/>
      <c r="D86" s="57"/>
    </row>
    <row r="87" spans="2:4">
      <c r="B87" s="55"/>
      <c r="D87" s="57"/>
    </row>
    <row r="88" spans="2:4">
      <c r="B88" s="55"/>
      <c r="D88" s="57"/>
    </row>
    <row r="89" spans="2:4">
      <c r="B89" s="55"/>
      <c r="D89" s="57"/>
    </row>
    <row r="90" spans="2:4">
      <c r="B90" s="55"/>
      <c r="D90" s="57"/>
    </row>
    <row r="91" spans="2:4">
      <c r="B91" s="55"/>
      <c r="D91" s="57"/>
    </row>
    <row r="92" spans="2:4">
      <c r="D92" s="57"/>
    </row>
    <row r="93" spans="2:4">
      <c r="D93" s="57"/>
    </row>
    <row r="94" spans="2:4">
      <c r="D94" s="57"/>
    </row>
  </sheetData>
  <mergeCells count="1">
    <mergeCell ref="D9:D10"/>
  </mergeCells>
  <phoneticPr fontId="8" type="noConversion"/>
  <conditionalFormatting sqref="D11:D16 D18:D94 D6:D9">
    <cfRule type="cellIs" dxfId="3" priority="3" stopIfTrue="1" operator="equal">
      <formula>"OK"</formula>
    </cfRule>
    <cfRule type="cellIs" dxfId="2" priority="4" stopIfTrue="1" operator="notEqual">
      <formula>"OK"</formula>
    </cfRule>
  </conditionalFormatting>
  <conditionalFormatting sqref="D17">
    <cfRule type="cellIs" dxfId="1" priority="1" stopIfTrue="1" operator="equal">
      <formula>"OK"</formula>
    </cfRule>
    <cfRule type="cellIs" dxfId="0" priority="2" stopIfTrue="1" operator="notEqual">
      <formula>"OK"</formula>
    </cfRule>
  </conditionalFormatting>
  <hyperlinks>
    <hyperlink ref="A3" location="Menu!A4" display="Menu"/>
  </hyperlinks>
  <pageMargins left="0.75" right="0.75" top="1" bottom="1" header="0.5" footer="0.5"/>
  <pageSetup paperSize="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1"/>
    <pageSetUpPr fitToPage="1"/>
  </sheetPr>
  <dimension ref="A1:U68"/>
  <sheetViews>
    <sheetView showGridLines="0" zoomScale="70" zoomScaleNormal="70" workbookViewId="0">
      <pane xSplit="2" ySplit="5" topLeftCell="C6" activePane="bottomRight" state="frozen"/>
      <selection activeCell="H46" sqref="H46"/>
      <selection pane="topRight" activeCell="H46" sqref="H46"/>
      <selection pane="bottomLeft" activeCell="H46" sqref="H46"/>
      <selection pane="bottomRight" activeCell="C6" sqref="C6"/>
    </sheetView>
  </sheetViews>
  <sheetFormatPr defaultRowHeight="12.75" outlineLevelCol="1"/>
  <cols>
    <col min="1" max="1" width="9" style="88" bestFit="1" customWidth="1"/>
    <col min="2" max="2" width="61.85546875" style="102" customWidth="1"/>
    <col min="3" max="3" width="9.7109375" style="88" bestFit="1" customWidth="1"/>
    <col min="4" max="4" width="26.85546875" style="88" bestFit="1" customWidth="1"/>
    <col min="5" max="5" width="8.5703125" style="88" bestFit="1" customWidth="1"/>
    <col min="6" max="6" width="8.5703125" style="160" bestFit="1" customWidth="1"/>
    <col min="7" max="7" width="0.7109375" style="160" customWidth="1"/>
    <col min="8" max="8" width="10.42578125" style="106" customWidth="1" outlineLevel="1"/>
    <col min="9" max="9" width="9.5703125" style="160" bestFit="1" customWidth="1" outlineLevel="1"/>
    <col min="10" max="13" width="9.42578125" style="160" customWidth="1" outlineLevel="1"/>
    <col min="14" max="14" width="11.5703125" style="160" customWidth="1"/>
    <col min="15" max="15" width="10.42578125" style="88" customWidth="1"/>
    <col min="16" max="16" width="9.42578125" style="88" customWidth="1"/>
    <col min="17" max="17" width="11" style="88" customWidth="1"/>
    <col min="18" max="18" width="10.85546875" style="88" customWidth="1"/>
    <col min="19" max="19" width="11.42578125" style="88" customWidth="1"/>
    <col min="20" max="256" width="9.140625" style="88"/>
    <col min="257" max="257" width="9" style="88" bestFit="1" customWidth="1"/>
    <col min="258" max="258" width="61.85546875" style="88" customWidth="1"/>
    <col min="259" max="259" width="9.7109375" style="88" bestFit="1" customWidth="1"/>
    <col min="260" max="260" width="11.5703125" style="88" bestFit="1" customWidth="1"/>
    <col min="261" max="262" width="8.5703125" style="88" bestFit="1" customWidth="1"/>
    <col min="263" max="263" width="0.7109375" style="88" customWidth="1"/>
    <col min="264" max="264" width="10.42578125" style="88" customWidth="1"/>
    <col min="265" max="265" width="9.5703125" style="88" bestFit="1" customWidth="1"/>
    <col min="266" max="269" width="9.42578125" style="88" customWidth="1"/>
    <col min="270" max="270" width="11.5703125" style="88" customWidth="1"/>
    <col min="271" max="271" width="10.42578125" style="88" customWidth="1"/>
    <col min="272" max="272" width="9.42578125" style="88" customWidth="1"/>
    <col min="273" max="273" width="11" style="88" customWidth="1"/>
    <col min="274" max="274" width="10.85546875" style="88" customWidth="1"/>
    <col min="275" max="275" width="11.42578125" style="88" customWidth="1"/>
    <col min="276" max="512" width="9.140625" style="88"/>
    <col min="513" max="513" width="9" style="88" bestFit="1" customWidth="1"/>
    <col min="514" max="514" width="61.85546875" style="88" customWidth="1"/>
    <col min="515" max="515" width="9.7109375" style="88" bestFit="1" customWidth="1"/>
    <col min="516" max="516" width="11.5703125" style="88" bestFit="1" customWidth="1"/>
    <col min="517" max="518" width="8.5703125" style="88" bestFit="1" customWidth="1"/>
    <col min="519" max="519" width="0.7109375" style="88" customWidth="1"/>
    <col min="520" max="520" width="10.42578125" style="88" customWidth="1"/>
    <col min="521" max="521" width="9.5703125" style="88" bestFit="1" customWidth="1"/>
    <col min="522" max="525" width="9.42578125" style="88" customWidth="1"/>
    <col min="526" max="526" width="11.5703125" style="88" customWidth="1"/>
    <col min="527" max="527" width="10.42578125" style="88" customWidth="1"/>
    <col min="528" max="528" width="9.42578125" style="88" customWidth="1"/>
    <col min="529" max="529" width="11" style="88" customWidth="1"/>
    <col min="530" max="530" width="10.85546875" style="88" customWidth="1"/>
    <col min="531" max="531" width="11.42578125" style="88" customWidth="1"/>
    <col min="532" max="768" width="9.140625" style="88"/>
    <col min="769" max="769" width="9" style="88" bestFit="1" customWidth="1"/>
    <col min="770" max="770" width="61.85546875" style="88" customWidth="1"/>
    <col min="771" max="771" width="9.7109375" style="88" bestFit="1" customWidth="1"/>
    <col min="772" max="772" width="11.5703125" style="88" bestFit="1" customWidth="1"/>
    <col min="773" max="774" width="8.5703125" style="88" bestFit="1" customWidth="1"/>
    <col min="775" max="775" width="0.7109375" style="88" customWidth="1"/>
    <col min="776" max="776" width="10.42578125" style="88" customWidth="1"/>
    <col min="777" max="777" width="9.5703125" style="88" bestFit="1" customWidth="1"/>
    <col min="778" max="781" width="9.42578125" style="88" customWidth="1"/>
    <col min="782" max="782" width="11.5703125" style="88" customWidth="1"/>
    <col min="783" max="783" width="10.42578125" style="88" customWidth="1"/>
    <col min="784" max="784" width="9.42578125" style="88" customWidth="1"/>
    <col min="785" max="785" width="11" style="88" customWidth="1"/>
    <col min="786" max="786" width="10.85546875" style="88" customWidth="1"/>
    <col min="787" max="787" width="11.42578125" style="88" customWidth="1"/>
    <col min="788" max="1024" width="9.140625" style="88"/>
    <col min="1025" max="1025" width="9" style="88" bestFit="1" customWidth="1"/>
    <col min="1026" max="1026" width="61.85546875" style="88" customWidth="1"/>
    <col min="1027" max="1027" width="9.7109375" style="88" bestFit="1" customWidth="1"/>
    <col min="1028" max="1028" width="11.5703125" style="88" bestFit="1" customWidth="1"/>
    <col min="1029" max="1030" width="8.5703125" style="88" bestFit="1" customWidth="1"/>
    <col min="1031" max="1031" width="0.7109375" style="88" customWidth="1"/>
    <col min="1032" max="1032" width="10.42578125" style="88" customWidth="1"/>
    <col min="1033" max="1033" width="9.5703125" style="88" bestFit="1" customWidth="1"/>
    <col min="1034" max="1037" width="9.42578125" style="88" customWidth="1"/>
    <col min="1038" max="1038" width="11.5703125" style="88" customWidth="1"/>
    <col min="1039" max="1039" width="10.42578125" style="88" customWidth="1"/>
    <col min="1040" max="1040" width="9.42578125" style="88" customWidth="1"/>
    <col min="1041" max="1041" width="11" style="88" customWidth="1"/>
    <col min="1042" max="1042" width="10.85546875" style="88" customWidth="1"/>
    <col min="1043" max="1043" width="11.42578125" style="88" customWidth="1"/>
    <col min="1044" max="1280" width="9.140625" style="88"/>
    <col min="1281" max="1281" width="9" style="88" bestFit="1" customWidth="1"/>
    <col min="1282" max="1282" width="61.85546875" style="88" customWidth="1"/>
    <col min="1283" max="1283" width="9.7109375" style="88" bestFit="1" customWidth="1"/>
    <col min="1284" max="1284" width="11.5703125" style="88" bestFit="1" customWidth="1"/>
    <col min="1285" max="1286" width="8.5703125" style="88" bestFit="1" customWidth="1"/>
    <col min="1287" max="1287" width="0.7109375" style="88" customWidth="1"/>
    <col min="1288" max="1288" width="10.42578125" style="88" customWidth="1"/>
    <col min="1289" max="1289" width="9.5703125" style="88" bestFit="1" customWidth="1"/>
    <col min="1290" max="1293" width="9.42578125" style="88" customWidth="1"/>
    <col min="1294" max="1294" width="11.5703125" style="88" customWidth="1"/>
    <col min="1295" max="1295" width="10.42578125" style="88" customWidth="1"/>
    <col min="1296" max="1296" width="9.42578125" style="88" customWidth="1"/>
    <col min="1297" max="1297" width="11" style="88" customWidth="1"/>
    <col min="1298" max="1298" width="10.85546875" style="88" customWidth="1"/>
    <col min="1299" max="1299" width="11.42578125" style="88" customWidth="1"/>
    <col min="1300" max="1536" width="9.140625" style="88"/>
    <col min="1537" max="1537" width="9" style="88" bestFit="1" customWidth="1"/>
    <col min="1538" max="1538" width="61.85546875" style="88" customWidth="1"/>
    <col min="1539" max="1539" width="9.7109375" style="88" bestFit="1" customWidth="1"/>
    <col min="1540" max="1540" width="11.5703125" style="88" bestFit="1" customWidth="1"/>
    <col min="1541" max="1542" width="8.5703125" style="88" bestFit="1" customWidth="1"/>
    <col min="1543" max="1543" width="0.7109375" style="88" customWidth="1"/>
    <col min="1544" max="1544" width="10.42578125" style="88" customWidth="1"/>
    <col min="1545" max="1545" width="9.5703125" style="88" bestFit="1" customWidth="1"/>
    <col min="1546" max="1549" width="9.42578125" style="88" customWidth="1"/>
    <col min="1550" max="1550" width="11.5703125" style="88" customWidth="1"/>
    <col min="1551" max="1551" width="10.42578125" style="88" customWidth="1"/>
    <col min="1552" max="1552" width="9.42578125" style="88" customWidth="1"/>
    <col min="1553" max="1553" width="11" style="88" customWidth="1"/>
    <col min="1554" max="1554" width="10.85546875" style="88" customWidth="1"/>
    <col min="1555" max="1555" width="11.42578125" style="88" customWidth="1"/>
    <col min="1556" max="1792" width="9.140625" style="88"/>
    <col min="1793" max="1793" width="9" style="88" bestFit="1" customWidth="1"/>
    <col min="1794" max="1794" width="61.85546875" style="88" customWidth="1"/>
    <col min="1795" max="1795" width="9.7109375" style="88" bestFit="1" customWidth="1"/>
    <col min="1796" max="1796" width="11.5703125" style="88" bestFit="1" customWidth="1"/>
    <col min="1797" max="1798" width="8.5703125" style="88" bestFit="1" customWidth="1"/>
    <col min="1799" max="1799" width="0.7109375" style="88" customWidth="1"/>
    <col min="1800" max="1800" width="10.42578125" style="88" customWidth="1"/>
    <col min="1801" max="1801" width="9.5703125" style="88" bestFit="1" customWidth="1"/>
    <col min="1802" max="1805" width="9.42578125" style="88" customWidth="1"/>
    <col min="1806" max="1806" width="11.5703125" style="88" customWidth="1"/>
    <col min="1807" max="1807" width="10.42578125" style="88" customWidth="1"/>
    <col min="1808" max="1808" width="9.42578125" style="88" customWidth="1"/>
    <col min="1809" max="1809" width="11" style="88" customWidth="1"/>
    <col min="1810" max="1810" width="10.85546875" style="88" customWidth="1"/>
    <col min="1811" max="1811" width="11.42578125" style="88" customWidth="1"/>
    <col min="1812" max="2048" width="9.140625" style="88"/>
    <col min="2049" max="2049" width="9" style="88" bestFit="1" customWidth="1"/>
    <col min="2050" max="2050" width="61.85546875" style="88" customWidth="1"/>
    <col min="2051" max="2051" width="9.7109375" style="88" bestFit="1" customWidth="1"/>
    <col min="2052" max="2052" width="11.5703125" style="88" bestFit="1" customWidth="1"/>
    <col min="2053" max="2054" width="8.5703125" style="88" bestFit="1" customWidth="1"/>
    <col min="2055" max="2055" width="0.7109375" style="88" customWidth="1"/>
    <col min="2056" max="2056" width="10.42578125" style="88" customWidth="1"/>
    <col min="2057" max="2057" width="9.5703125" style="88" bestFit="1" customWidth="1"/>
    <col min="2058" max="2061" width="9.42578125" style="88" customWidth="1"/>
    <col min="2062" max="2062" width="11.5703125" style="88" customWidth="1"/>
    <col min="2063" max="2063" width="10.42578125" style="88" customWidth="1"/>
    <col min="2064" max="2064" width="9.42578125" style="88" customWidth="1"/>
    <col min="2065" max="2065" width="11" style="88" customWidth="1"/>
    <col min="2066" max="2066" width="10.85546875" style="88" customWidth="1"/>
    <col min="2067" max="2067" width="11.42578125" style="88" customWidth="1"/>
    <col min="2068" max="2304" width="9.140625" style="88"/>
    <col min="2305" max="2305" width="9" style="88" bestFit="1" customWidth="1"/>
    <col min="2306" max="2306" width="61.85546875" style="88" customWidth="1"/>
    <col min="2307" max="2307" width="9.7109375" style="88" bestFit="1" customWidth="1"/>
    <col min="2308" max="2308" width="11.5703125" style="88" bestFit="1" customWidth="1"/>
    <col min="2309" max="2310" width="8.5703125" style="88" bestFit="1" customWidth="1"/>
    <col min="2311" max="2311" width="0.7109375" style="88" customWidth="1"/>
    <col min="2312" max="2312" width="10.42578125" style="88" customWidth="1"/>
    <col min="2313" max="2313" width="9.5703125" style="88" bestFit="1" customWidth="1"/>
    <col min="2314" max="2317" width="9.42578125" style="88" customWidth="1"/>
    <col min="2318" max="2318" width="11.5703125" style="88" customWidth="1"/>
    <col min="2319" max="2319" width="10.42578125" style="88" customWidth="1"/>
    <col min="2320" max="2320" width="9.42578125" style="88" customWidth="1"/>
    <col min="2321" max="2321" width="11" style="88" customWidth="1"/>
    <col min="2322" max="2322" width="10.85546875" style="88" customWidth="1"/>
    <col min="2323" max="2323" width="11.42578125" style="88" customWidth="1"/>
    <col min="2324" max="2560" width="9.140625" style="88"/>
    <col min="2561" max="2561" width="9" style="88" bestFit="1" customWidth="1"/>
    <col min="2562" max="2562" width="61.85546875" style="88" customWidth="1"/>
    <col min="2563" max="2563" width="9.7109375" style="88" bestFit="1" customWidth="1"/>
    <col min="2564" max="2564" width="11.5703125" style="88" bestFit="1" customWidth="1"/>
    <col min="2565" max="2566" width="8.5703125" style="88" bestFit="1" customWidth="1"/>
    <col min="2567" max="2567" width="0.7109375" style="88" customWidth="1"/>
    <col min="2568" max="2568" width="10.42578125" style="88" customWidth="1"/>
    <col min="2569" max="2569" width="9.5703125" style="88" bestFit="1" customWidth="1"/>
    <col min="2570" max="2573" width="9.42578125" style="88" customWidth="1"/>
    <col min="2574" max="2574" width="11.5703125" style="88" customWidth="1"/>
    <col min="2575" max="2575" width="10.42578125" style="88" customWidth="1"/>
    <col min="2576" max="2576" width="9.42578125" style="88" customWidth="1"/>
    <col min="2577" max="2577" width="11" style="88" customWidth="1"/>
    <col min="2578" max="2578" width="10.85546875" style="88" customWidth="1"/>
    <col min="2579" max="2579" width="11.42578125" style="88" customWidth="1"/>
    <col min="2580" max="2816" width="9.140625" style="88"/>
    <col min="2817" max="2817" width="9" style="88" bestFit="1" customWidth="1"/>
    <col min="2818" max="2818" width="61.85546875" style="88" customWidth="1"/>
    <col min="2819" max="2819" width="9.7109375" style="88" bestFit="1" customWidth="1"/>
    <col min="2820" max="2820" width="11.5703125" style="88" bestFit="1" customWidth="1"/>
    <col min="2821" max="2822" width="8.5703125" style="88" bestFit="1" customWidth="1"/>
    <col min="2823" max="2823" width="0.7109375" style="88" customWidth="1"/>
    <col min="2824" max="2824" width="10.42578125" style="88" customWidth="1"/>
    <col min="2825" max="2825" width="9.5703125" style="88" bestFit="1" customWidth="1"/>
    <col min="2826" max="2829" width="9.42578125" style="88" customWidth="1"/>
    <col min="2830" max="2830" width="11.5703125" style="88" customWidth="1"/>
    <col min="2831" max="2831" width="10.42578125" style="88" customWidth="1"/>
    <col min="2832" max="2832" width="9.42578125" style="88" customWidth="1"/>
    <col min="2833" max="2833" width="11" style="88" customWidth="1"/>
    <col min="2834" max="2834" width="10.85546875" style="88" customWidth="1"/>
    <col min="2835" max="2835" width="11.42578125" style="88" customWidth="1"/>
    <col min="2836" max="3072" width="9.140625" style="88"/>
    <col min="3073" max="3073" width="9" style="88" bestFit="1" customWidth="1"/>
    <col min="3074" max="3074" width="61.85546875" style="88" customWidth="1"/>
    <col min="3075" max="3075" width="9.7109375" style="88" bestFit="1" customWidth="1"/>
    <col min="3076" max="3076" width="11.5703125" style="88" bestFit="1" customWidth="1"/>
    <col min="3077" max="3078" width="8.5703125" style="88" bestFit="1" customWidth="1"/>
    <col min="3079" max="3079" width="0.7109375" style="88" customWidth="1"/>
    <col min="3080" max="3080" width="10.42578125" style="88" customWidth="1"/>
    <col min="3081" max="3081" width="9.5703125" style="88" bestFit="1" customWidth="1"/>
    <col min="3082" max="3085" width="9.42578125" style="88" customWidth="1"/>
    <col min="3086" max="3086" width="11.5703125" style="88" customWidth="1"/>
    <col min="3087" max="3087" width="10.42578125" style="88" customWidth="1"/>
    <col min="3088" max="3088" width="9.42578125" style="88" customWidth="1"/>
    <col min="3089" max="3089" width="11" style="88" customWidth="1"/>
    <col min="3090" max="3090" width="10.85546875" style="88" customWidth="1"/>
    <col min="3091" max="3091" width="11.42578125" style="88" customWidth="1"/>
    <col min="3092" max="3328" width="9.140625" style="88"/>
    <col min="3329" max="3329" width="9" style="88" bestFit="1" customWidth="1"/>
    <col min="3330" max="3330" width="61.85546875" style="88" customWidth="1"/>
    <col min="3331" max="3331" width="9.7109375" style="88" bestFit="1" customWidth="1"/>
    <col min="3332" max="3332" width="11.5703125" style="88" bestFit="1" customWidth="1"/>
    <col min="3333" max="3334" width="8.5703125" style="88" bestFit="1" customWidth="1"/>
    <col min="3335" max="3335" width="0.7109375" style="88" customWidth="1"/>
    <col min="3336" max="3336" width="10.42578125" style="88" customWidth="1"/>
    <col min="3337" max="3337" width="9.5703125" style="88" bestFit="1" customWidth="1"/>
    <col min="3338" max="3341" width="9.42578125" style="88" customWidth="1"/>
    <col min="3342" max="3342" width="11.5703125" style="88" customWidth="1"/>
    <col min="3343" max="3343" width="10.42578125" style="88" customWidth="1"/>
    <col min="3344" max="3344" width="9.42578125" style="88" customWidth="1"/>
    <col min="3345" max="3345" width="11" style="88" customWidth="1"/>
    <col min="3346" max="3346" width="10.85546875" style="88" customWidth="1"/>
    <col min="3347" max="3347" width="11.42578125" style="88" customWidth="1"/>
    <col min="3348" max="3584" width="9.140625" style="88"/>
    <col min="3585" max="3585" width="9" style="88" bestFit="1" customWidth="1"/>
    <col min="3586" max="3586" width="61.85546875" style="88" customWidth="1"/>
    <col min="3587" max="3587" width="9.7109375" style="88" bestFit="1" customWidth="1"/>
    <col min="3588" max="3588" width="11.5703125" style="88" bestFit="1" customWidth="1"/>
    <col min="3589" max="3590" width="8.5703125" style="88" bestFit="1" customWidth="1"/>
    <col min="3591" max="3591" width="0.7109375" style="88" customWidth="1"/>
    <col min="3592" max="3592" width="10.42578125" style="88" customWidth="1"/>
    <col min="3593" max="3593" width="9.5703125" style="88" bestFit="1" customWidth="1"/>
    <col min="3594" max="3597" width="9.42578125" style="88" customWidth="1"/>
    <col min="3598" max="3598" width="11.5703125" style="88" customWidth="1"/>
    <col min="3599" max="3599" width="10.42578125" style="88" customWidth="1"/>
    <col min="3600" max="3600" width="9.42578125" style="88" customWidth="1"/>
    <col min="3601" max="3601" width="11" style="88" customWidth="1"/>
    <col min="3602" max="3602" width="10.85546875" style="88" customWidth="1"/>
    <col min="3603" max="3603" width="11.42578125" style="88" customWidth="1"/>
    <col min="3604" max="3840" width="9.140625" style="88"/>
    <col min="3841" max="3841" width="9" style="88" bestFit="1" customWidth="1"/>
    <col min="3842" max="3842" width="61.85546875" style="88" customWidth="1"/>
    <col min="3843" max="3843" width="9.7109375" style="88" bestFit="1" customWidth="1"/>
    <col min="3844" max="3844" width="11.5703125" style="88" bestFit="1" customWidth="1"/>
    <col min="3845" max="3846" width="8.5703125" style="88" bestFit="1" customWidth="1"/>
    <col min="3847" max="3847" width="0.7109375" style="88" customWidth="1"/>
    <col min="3848" max="3848" width="10.42578125" style="88" customWidth="1"/>
    <col min="3849" max="3849" width="9.5703125" style="88" bestFit="1" customWidth="1"/>
    <col min="3850" max="3853" width="9.42578125" style="88" customWidth="1"/>
    <col min="3854" max="3854" width="11.5703125" style="88" customWidth="1"/>
    <col min="3855" max="3855" width="10.42578125" style="88" customWidth="1"/>
    <col min="3856" max="3856" width="9.42578125" style="88" customWidth="1"/>
    <col min="3857" max="3857" width="11" style="88" customWidth="1"/>
    <col min="3858" max="3858" width="10.85546875" style="88" customWidth="1"/>
    <col min="3859" max="3859" width="11.42578125" style="88" customWidth="1"/>
    <col min="3860" max="4096" width="9.140625" style="88"/>
    <col min="4097" max="4097" width="9" style="88" bestFit="1" customWidth="1"/>
    <col min="4098" max="4098" width="61.85546875" style="88" customWidth="1"/>
    <col min="4099" max="4099" width="9.7109375" style="88" bestFit="1" customWidth="1"/>
    <col min="4100" max="4100" width="11.5703125" style="88" bestFit="1" customWidth="1"/>
    <col min="4101" max="4102" width="8.5703125" style="88" bestFit="1" customWidth="1"/>
    <col min="4103" max="4103" width="0.7109375" style="88" customWidth="1"/>
    <col min="4104" max="4104" width="10.42578125" style="88" customWidth="1"/>
    <col min="4105" max="4105" width="9.5703125" style="88" bestFit="1" customWidth="1"/>
    <col min="4106" max="4109" width="9.42578125" style="88" customWidth="1"/>
    <col min="4110" max="4110" width="11.5703125" style="88" customWidth="1"/>
    <col min="4111" max="4111" width="10.42578125" style="88" customWidth="1"/>
    <col min="4112" max="4112" width="9.42578125" style="88" customWidth="1"/>
    <col min="4113" max="4113" width="11" style="88" customWidth="1"/>
    <col min="4114" max="4114" width="10.85546875" style="88" customWidth="1"/>
    <col min="4115" max="4115" width="11.42578125" style="88" customWidth="1"/>
    <col min="4116" max="4352" width="9.140625" style="88"/>
    <col min="4353" max="4353" width="9" style="88" bestFit="1" customWidth="1"/>
    <col min="4354" max="4354" width="61.85546875" style="88" customWidth="1"/>
    <col min="4355" max="4355" width="9.7109375" style="88" bestFit="1" customWidth="1"/>
    <col min="4356" max="4356" width="11.5703125" style="88" bestFit="1" customWidth="1"/>
    <col min="4357" max="4358" width="8.5703125" style="88" bestFit="1" customWidth="1"/>
    <col min="4359" max="4359" width="0.7109375" style="88" customWidth="1"/>
    <col min="4360" max="4360" width="10.42578125" style="88" customWidth="1"/>
    <col min="4361" max="4361" width="9.5703125" style="88" bestFit="1" customWidth="1"/>
    <col min="4362" max="4365" width="9.42578125" style="88" customWidth="1"/>
    <col min="4366" max="4366" width="11.5703125" style="88" customWidth="1"/>
    <col min="4367" max="4367" width="10.42578125" style="88" customWidth="1"/>
    <col min="4368" max="4368" width="9.42578125" style="88" customWidth="1"/>
    <col min="4369" max="4369" width="11" style="88" customWidth="1"/>
    <col min="4370" max="4370" width="10.85546875" style="88" customWidth="1"/>
    <col min="4371" max="4371" width="11.42578125" style="88" customWidth="1"/>
    <col min="4372" max="4608" width="9.140625" style="88"/>
    <col min="4609" max="4609" width="9" style="88" bestFit="1" customWidth="1"/>
    <col min="4610" max="4610" width="61.85546875" style="88" customWidth="1"/>
    <col min="4611" max="4611" width="9.7109375" style="88" bestFit="1" customWidth="1"/>
    <col min="4612" max="4612" width="11.5703125" style="88" bestFit="1" customWidth="1"/>
    <col min="4613" max="4614" width="8.5703125" style="88" bestFit="1" customWidth="1"/>
    <col min="4615" max="4615" width="0.7109375" style="88" customWidth="1"/>
    <col min="4616" max="4616" width="10.42578125" style="88" customWidth="1"/>
    <col min="4617" max="4617" width="9.5703125" style="88" bestFit="1" customWidth="1"/>
    <col min="4618" max="4621" width="9.42578125" style="88" customWidth="1"/>
    <col min="4622" max="4622" width="11.5703125" style="88" customWidth="1"/>
    <col min="4623" max="4623" width="10.42578125" style="88" customWidth="1"/>
    <col min="4624" max="4624" width="9.42578125" style="88" customWidth="1"/>
    <col min="4625" max="4625" width="11" style="88" customWidth="1"/>
    <col min="4626" max="4626" width="10.85546875" style="88" customWidth="1"/>
    <col min="4627" max="4627" width="11.42578125" style="88" customWidth="1"/>
    <col min="4628" max="4864" width="9.140625" style="88"/>
    <col min="4865" max="4865" width="9" style="88" bestFit="1" customWidth="1"/>
    <col min="4866" max="4866" width="61.85546875" style="88" customWidth="1"/>
    <col min="4867" max="4867" width="9.7109375" style="88" bestFit="1" customWidth="1"/>
    <col min="4868" max="4868" width="11.5703125" style="88" bestFit="1" customWidth="1"/>
    <col min="4869" max="4870" width="8.5703125" style="88" bestFit="1" customWidth="1"/>
    <col min="4871" max="4871" width="0.7109375" style="88" customWidth="1"/>
    <col min="4872" max="4872" width="10.42578125" style="88" customWidth="1"/>
    <col min="4873" max="4873" width="9.5703125" style="88" bestFit="1" customWidth="1"/>
    <col min="4874" max="4877" width="9.42578125" style="88" customWidth="1"/>
    <col min="4878" max="4878" width="11.5703125" style="88" customWidth="1"/>
    <col min="4879" max="4879" width="10.42578125" style="88" customWidth="1"/>
    <col min="4880" max="4880" width="9.42578125" style="88" customWidth="1"/>
    <col min="4881" max="4881" width="11" style="88" customWidth="1"/>
    <col min="4882" max="4882" width="10.85546875" style="88" customWidth="1"/>
    <col min="4883" max="4883" width="11.42578125" style="88" customWidth="1"/>
    <col min="4884" max="5120" width="9.140625" style="88"/>
    <col min="5121" max="5121" width="9" style="88" bestFit="1" customWidth="1"/>
    <col min="5122" max="5122" width="61.85546875" style="88" customWidth="1"/>
    <col min="5123" max="5123" width="9.7109375" style="88" bestFit="1" customWidth="1"/>
    <col min="5124" max="5124" width="11.5703125" style="88" bestFit="1" customWidth="1"/>
    <col min="5125" max="5126" width="8.5703125" style="88" bestFit="1" customWidth="1"/>
    <col min="5127" max="5127" width="0.7109375" style="88" customWidth="1"/>
    <col min="5128" max="5128" width="10.42578125" style="88" customWidth="1"/>
    <col min="5129" max="5129" width="9.5703125" style="88" bestFit="1" customWidth="1"/>
    <col min="5130" max="5133" width="9.42578125" style="88" customWidth="1"/>
    <col min="5134" max="5134" width="11.5703125" style="88" customWidth="1"/>
    <col min="5135" max="5135" width="10.42578125" style="88" customWidth="1"/>
    <col min="5136" max="5136" width="9.42578125" style="88" customWidth="1"/>
    <col min="5137" max="5137" width="11" style="88" customWidth="1"/>
    <col min="5138" max="5138" width="10.85546875" style="88" customWidth="1"/>
    <col min="5139" max="5139" width="11.42578125" style="88" customWidth="1"/>
    <col min="5140" max="5376" width="9.140625" style="88"/>
    <col min="5377" max="5377" width="9" style="88" bestFit="1" customWidth="1"/>
    <col min="5378" max="5378" width="61.85546875" style="88" customWidth="1"/>
    <col min="5379" max="5379" width="9.7109375" style="88" bestFit="1" customWidth="1"/>
    <col min="5380" max="5380" width="11.5703125" style="88" bestFit="1" customWidth="1"/>
    <col min="5381" max="5382" width="8.5703125" style="88" bestFit="1" customWidth="1"/>
    <col min="5383" max="5383" width="0.7109375" style="88" customWidth="1"/>
    <col min="5384" max="5384" width="10.42578125" style="88" customWidth="1"/>
    <col min="5385" max="5385" width="9.5703125" style="88" bestFit="1" customWidth="1"/>
    <col min="5386" max="5389" width="9.42578125" style="88" customWidth="1"/>
    <col min="5390" max="5390" width="11.5703125" style="88" customWidth="1"/>
    <col min="5391" max="5391" width="10.42578125" style="88" customWidth="1"/>
    <col min="5392" max="5392" width="9.42578125" style="88" customWidth="1"/>
    <col min="5393" max="5393" width="11" style="88" customWidth="1"/>
    <col min="5394" max="5394" width="10.85546875" style="88" customWidth="1"/>
    <col min="5395" max="5395" width="11.42578125" style="88" customWidth="1"/>
    <col min="5396" max="5632" width="9.140625" style="88"/>
    <col min="5633" max="5633" width="9" style="88" bestFit="1" customWidth="1"/>
    <col min="5634" max="5634" width="61.85546875" style="88" customWidth="1"/>
    <col min="5635" max="5635" width="9.7109375" style="88" bestFit="1" customWidth="1"/>
    <col min="5636" max="5636" width="11.5703125" style="88" bestFit="1" customWidth="1"/>
    <col min="5637" max="5638" width="8.5703125" style="88" bestFit="1" customWidth="1"/>
    <col min="5639" max="5639" width="0.7109375" style="88" customWidth="1"/>
    <col min="5640" max="5640" width="10.42578125" style="88" customWidth="1"/>
    <col min="5641" max="5641" width="9.5703125" style="88" bestFit="1" customWidth="1"/>
    <col min="5642" max="5645" width="9.42578125" style="88" customWidth="1"/>
    <col min="5646" max="5646" width="11.5703125" style="88" customWidth="1"/>
    <col min="5647" max="5647" width="10.42578125" style="88" customWidth="1"/>
    <col min="5648" max="5648" width="9.42578125" style="88" customWidth="1"/>
    <col min="5649" max="5649" width="11" style="88" customWidth="1"/>
    <col min="5650" max="5650" width="10.85546875" style="88" customWidth="1"/>
    <col min="5651" max="5651" width="11.42578125" style="88" customWidth="1"/>
    <col min="5652" max="5888" width="9.140625" style="88"/>
    <col min="5889" max="5889" width="9" style="88" bestFit="1" customWidth="1"/>
    <col min="5890" max="5890" width="61.85546875" style="88" customWidth="1"/>
    <col min="5891" max="5891" width="9.7109375" style="88" bestFit="1" customWidth="1"/>
    <col min="5892" max="5892" width="11.5703125" style="88" bestFit="1" customWidth="1"/>
    <col min="5893" max="5894" width="8.5703125" style="88" bestFit="1" customWidth="1"/>
    <col min="5895" max="5895" width="0.7109375" style="88" customWidth="1"/>
    <col min="5896" max="5896" width="10.42578125" style="88" customWidth="1"/>
    <col min="5897" max="5897" width="9.5703125" style="88" bestFit="1" customWidth="1"/>
    <col min="5898" max="5901" width="9.42578125" style="88" customWidth="1"/>
    <col min="5902" max="5902" width="11.5703125" style="88" customWidth="1"/>
    <col min="5903" max="5903" width="10.42578125" style="88" customWidth="1"/>
    <col min="5904" max="5904" width="9.42578125" style="88" customWidth="1"/>
    <col min="5905" max="5905" width="11" style="88" customWidth="1"/>
    <col min="5906" max="5906" width="10.85546875" style="88" customWidth="1"/>
    <col min="5907" max="5907" width="11.42578125" style="88" customWidth="1"/>
    <col min="5908" max="6144" width="9.140625" style="88"/>
    <col min="6145" max="6145" width="9" style="88" bestFit="1" customWidth="1"/>
    <col min="6146" max="6146" width="61.85546875" style="88" customWidth="1"/>
    <col min="6147" max="6147" width="9.7109375" style="88" bestFit="1" customWidth="1"/>
    <col min="6148" max="6148" width="11.5703125" style="88" bestFit="1" customWidth="1"/>
    <col min="6149" max="6150" width="8.5703125" style="88" bestFit="1" customWidth="1"/>
    <col min="6151" max="6151" width="0.7109375" style="88" customWidth="1"/>
    <col min="6152" max="6152" width="10.42578125" style="88" customWidth="1"/>
    <col min="6153" max="6153" width="9.5703125" style="88" bestFit="1" customWidth="1"/>
    <col min="6154" max="6157" width="9.42578125" style="88" customWidth="1"/>
    <col min="6158" max="6158" width="11.5703125" style="88" customWidth="1"/>
    <col min="6159" max="6159" width="10.42578125" style="88" customWidth="1"/>
    <col min="6160" max="6160" width="9.42578125" style="88" customWidth="1"/>
    <col min="6161" max="6161" width="11" style="88" customWidth="1"/>
    <col min="6162" max="6162" width="10.85546875" style="88" customWidth="1"/>
    <col min="6163" max="6163" width="11.42578125" style="88" customWidth="1"/>
    <col min="6164" max="6400" width="9.140625" style="88"/>
    <col min="6401" max="6401" width="9" style="88" bestFit="1" customWidth="1"/>
    <col min="6402" max="6402" width="61.85546875" style="88" customWidth="1"/>
    <col min="6403" max="6403" width="9.7109375" style="88" bestFit="1" customWidth="1"/>
    <col min="6404" max="6404" width="11.5703125" style="88" bestFit="1" customWidth="1"/>
    <col min="6405" max="6406" width="8.5703125" style="88" bestFit="1" customWidth="1"/>
    <col min="6407" max="6407" width="0.7109375" style="88" customWidth="1"/>
    <col min="6408" max="6408" width="10.42578125" style="88" customWidth="1"/>
    <col min="6409" max="6409" width="9.5703125" style="88" bestFit="1" customWidth="1"/>
    <col min="6410" max="6413" width="9.42578125" style="88" customWidth="1"/>
    <col min="6414" max="6414" width="11.5703125" style="88" customWidth="1"/>
    <col min="6415" max="6415" width="10.42578125" style="88" customWidth="1"/>
    <col min="6416" max="6416" width="9.42578125" style="88" customWidth="1"/>
    <col min="6417" max="6417" width="11" style="88" customWidth="1"/>
    <col min="6418" max="6418" width="10.85546875" style="88" customWidth="1"/>
    <col min="6419" max="6419" width="11.42578125" style="88" customWidth="1"/>
    <col min="6420" max="6656" width="9.140625" style="88"/>
    <col min="6657" max="6657" width="9" style="88" bestFit="1" customWidth="1"/>
    <col min="6658" max="6658" width="61.85546875" style="88" customWidth="1"/>
    <col min="6659" max="6659" width="9.7109375" style="88" bestFit="1" customWidth="1"/>
    <col min="6660" max="6660" width="11.5703125" style="88" bestFit="1" customWidth="1"/>
    <col min="6661" max="6662" width="8.5703125" style="88" bestFit="1" customWidth="1"/>
    <col min="6663" max="6663" width="0.7109375" style="88" customWidth="1"/>
    <col min="6664" max="6664" width="10.42578125" style="88" customWidth="1"/>
    <col min="6665" max="6665" width="9.5703125" style="88" bestFit="1" customWidth="1"/>
    <col min="6666" max="6669" width="9.42578125" style="88" customWidth="1"/>
    <col min="6670" max="6670" width="11.5703125" style="88" customWidth="1"/>
    <col min="6671" max="6671" width="10.42578125" style="88" customWidth="1"/>
    <col min="6672" max="6672" width="9.42578125" style="88" customWidth="1"/>
    <col min="6673" max="6673" width="11" style="88" customWidth="1"/>
    <col min="6674" max="6674" width="10.85546875" style="88" customWidth="1"/>
    <col min="6675" max="6675" width="11.42578125" style="88" customWidth="1"/>
    <col min="6676" max="6912" width="9.140625" style="88"/>
    <col min="6913" max="6913" width="9" style="88" bestFit="1" customWidth="1"/>
    <col min="6914" max="6914" width="61.85546875" style="88" customWidth="1"/>
    <col min="6915" max="6915" width="9.7109375" style="88" bestFit="1" customWidth="1"/>
    <col min="6916" max="6916" width="11.5703125" style="88" bestFit="1" customWidth="1"/>
    <col min="6917" max="6918" width="8.5703125" style="88" bestFit="1" customWidth="1"/>
    <col min="6919" max="6919" width="0.7109375" style="88" customWidth="1"/>
    <col min="6920" max="6920" width="10.42578125" style="88" customWidth="1"/>
    <col min="6921" max="6921" width="9.5703125" style="88" bestFit="1" customWidth="1"/>
    <col min="6922" max="6925" width="9.42578125" style="88" customWidth="1"/>
    <col min="6926" max="6926" width="11.5703125" style="88" customWidth="1"/>
    <col min="6927" max="6927" width="10.42578125" style="88" customWidth="1"/>
    <col min="6928" max="6928" width="9.42578125" style="88" customWidth="1"/>
    <col min="6929" max="6929" width="11" style="88" customWidth="1"/>
    <col min="6930" max="6930" width="10.85546875" style="88" customWidth="1"/>
    <col min="6931" max="6931" width="11.42578125" style="88" customWidth="1"/>
    <col min="6932" max="7168" width="9.140625" style="88"/>
    <col min="7169" max="7169" width="9" style="88" bestFit="1" customWidth="1"/>
    <col min="7170" max="7170" width="61.85546875" style="88" customWidth="1"/>
    <col min="7171" max="7171" width="9.7109375" style="88" bestFit="1" customWidth="1"/>
    <col min="7172" max="7172" width="11.5703125" style="88" bestFit="1" customWidth="1"/>
    <col min="7173" max="7174" width="8.5703125" style="88" bestFit="1" customWidth="1"/>
    <col min="7175" max="7175" width="0.7109375" style="88" customWidth="1"/>
    <col min="7176" max="7176" width="10.42578125" style="88" customWidth="1"/>
    <col min="7177" max="7177" width="9.5703125" style="88" bestFit="1" customWidth="1"/>
    <col min="7178" max="7181" width="9.42578125" style="88" customWidth="1"/>
    <col min="7182" max="7182" width="11.5703125" style="88" customWidth="1"/>
    <col min="7183" max="7183" width="10.42578125" style="88" customWidth="1"/>
    <col min="7184" max="7184" width="9.42578125" style="88" customWidth="1"/>
    <col min="7185" max="7185" width="11" style="88" customWidth="1"/>
    <col min="7186" max="7186" width="10.85546875" style="88" customWidth="1"/>
    <col min="7187" max="7187" width="11.42578125" style="88" customWidth="1"/>
    <col min="7188" max="7424" width="9.140625" style="88"/>
    <col min="7425" max="7425" width="9" style="88" bestFit="1" customWidth="1"/>
    <col min="7426" max="7426" width="61.85546875" style="88" customWidth="1"/>
    <col min="7427" max="7427" width="9.7109375" style="88" bestFit="1" customWidth="1"/>
    <col min="7428" max="7428" width="11.5703125" style="88" bestFit="1" customWidth="1"/>
    <col min="7429" max="7430" width="8.5703125" style="88" bestFit="1" customWidth="1"/>
    <col min="7431" max="7431" width="0.7109375" style="88" customWidth="1"/>
    <col min="7432" max="7432" width="10.42578125" style="88" customWidth="1"/>
    <col min="7433" max="7433" width="9.5703125" style="88" bestFit="1" customWidth="1"/>
    <col min="7434" max="7437" width="9.42578125" style="88" customWidth="1"/>
    <col min="7438" max="7438" width="11.5703125" style="88" customWidth="1"/>
    <col min="7439" max="7439" width="10.42578125" style="88" customWidth="1"/>
    <col min="7440" max="7440" width="9.42578125" style="88" customWidth="1"/>
    <col min="7441" max="7441" width="11" style="88" customWidth="1"/>
    <col min="7442" max="7442" width="10.85546875" style="88" customWidth="1"/>
    <col min="7443" max="7443" width="11.42578125" style="88" customWidth="1"/>
    <col min="7444" max="7680" width="9.140625" style="88"/>
    <col min="7681" max="7681" width="9" style="88" bestFit="1" customWidth="1"/>
    <col min="7682" max="7682" width="61.85546875" style="88" customWidth="1"/>
    <col min="7683" max="7683" width="9.7109375" style="88" bestFit="1" customWidth="1"/>
    <col min="7684" max="7684" width="11.5703125" style="88" bestFit="1" customWidth="1"/>
    <col min="7685" max="7686" width="8.5703125" style="88" bestFit="1" customWidth="1"/>
    <col min="7687" max="7687" width="0.7109375" style="88" customWidth="1"/>
    <col min="7688" max="7688" width="10.42578125" style="88" customWidth="1"/>
    <col min="7689" max="7689" width="9.5703125" style="88" bestFit="1" customWidth="1"/>
    <col min="7690" max="7693" width="9.42578125" style="88" customWidth="1"/>
    <col min="7694" max="7694" width="11.5703125" style="88" customWidth="1"/>
    <col min="7695" max="7695" width="10.42578125" style="88" customWidth="1"/>
    <col min="7696" max="7696" width="9.42578125" style="88" customWidth="1"/>
    <col min="7697" max="7697" width="11" style="88" customWidth="1"/>
    <col min="7698" max="7698" width="10.85546875" style="88" customWidth="1"/>
    <col min="7699" max="7699" width="11.42578125" style="88" customWidth="1"/>
    <col min="7700" max="7936" width="9.140625" style="88"/>
    <col min="7937" max="7937" width="9" style="88" bestFit="1" customWidth="1"/>
    <col min="7938" max="7938" width="61.85546875" style="88" customWidth="1"/>
    <col min="7939" max="7939" width="9.7109375" style="88" bestFit="1" customWidth="1"/>
    <col min="7940" max="7940" width="11.5703125" style="88" bestFit="1" customWidth="1"/>
    <col min="7941" max="7942" width="8.5703125" style="88" bestFit="1" customWidth="1"/>
    <col min="7943" max="7943" width="0.7109375" style="88" customWidth="1"/>
    <col min="7944" max="7944" width="10.42578125" style="88" customWidth="1"/>
    <col min="7945" max="7945" width="9.5703125" style="88" bestFit="1" customWidth="1"/>
    <col min="7946" max="7949" width="9.42578125" style="88" customWidth="1"/>
    <col min="7950" max="7950" width="11.5703125" style="88" customWidth="1"/>
    <col min="7951" max="7951" width="10.42578125" style="88" customWidth="1"/>
    <col min="7952" max="7952" width="9.42578125" style="88" customWidth="1"/>
    <col min="7953" max="7953" width="11" style="88" customWidth="1"/>
    <col min="7954" max="7954" width="10.85546875" style="88" customWidth="1"/>
    <col min="7955" max="7955" width="11.42578125" style="88" customWidth="1"/>
    <col min="7956" max="8192" width="9.140625" style="88"/>
    <col min="8193" max="8193" width="9" style="88" bestFit="1" customWidth="1"/>
    <col min="8194" max="8194" width="61.85546875" style="88" customWidth="1"/>
    <col min="8195" max="8195" width="9.7109375" style="88" bestFit="1" customWidth="1"/>
    <col min="8196" max="8196" width="11.5703125" style="88" bestFit="1" customWidth="1"/>
    <col min="8197" max="8198" width="8.5703125" style="88" bestFit="1" customWidth="1"/>
    <col min="8199" max="8199" width="0.7109375" style="88" customWidth="1"/>
    <col min="8200" max="8200" width="10.42578125" style="88" customWidth="1"/>
    <col min="8201" max="8201" width="9.5703125" style="88" bestFit="1" customWidth="1"/>
    <col min="8202" max="8205" width="9.42578125" style="88" customWidth="1"/>
    <col min="8206" max="8206" width="11.5703125" style="88" customWidth="1"/>
    <col min="8207" max="8207" width="10.42578125" style="88" customWidth="1"/>
    <col min="8208" max="8208" width="9.42578125" style="88" customWidth="1"/>
    <col min="8209" max="8209" width="11" style="88" customWidth="1"/>
    <col min="8210" max="8210" width="10.85546875" style="88" customWidth="1"/>
    <col min="8211" max="8211" width="11.42578125" style="88" customWidth="1"/>
    <col min="8212" max="8448" width="9.140625" style="88"/>
    <col min="8449" max="8449" width="9" style="88" bestFit="1" customWidth="1"/>
    <col min="8450" max="8450" width="61.85546875" style="88" customWidth="1"/>
    <col min="8451" max="8451" width="9.7109375" style="88" bestFit="1" customWidth="1"/>
    <col min="8452" max="8452" width="11.5703125" style="88" bestFit="1" customWidth="1"/>
    <col min="8453" max="8454" width="8.5703125" style="88" bestFit="1" customWidth="1"/>
    <col min="8455" max="8455" width="0.7109375" style="88" customWidth="1"/>
    <col min="8456" max="8456" width="10.42578125" style="88" customWidth="1"/>
    <col min="8457" max="8457" width="9.5703125" style="88" bestFit="1" customWidth="1"/>
    <col min="8458" max="8461" width="9.42578125" style="88" customWidth="1"/>
    <col min="8462" max="8462" width="11.5703125" style="88" customWidth="1"/>
    <col min="8463" max="8463" width="10.42578125" style="88" customWidth="1"/>
    <col min="8464" max="8464" width="9.42578125" style="88" customWidth="1"/>
    <col min="8465" max="8465" width="11" style="88" customWidth="1"/>
    <col min="8466" max="8466" width="10.85546875" style="88" customWidth="1"/>
    <col min="8467" max="8467" width="11.42578125" style="88" customWidth="1"/>
    <col min="8468" max="8704" width="9.140625" style="88"/>
    <col min="8705" max="8705" width="9" style="88" bestFit="1" customWidth="1"/>
    <col min="8706" max="8706" width="61.85546875" style="88" customWidth="1"/>
    <col min="8707" max="8707" width="9.7109375" style="88" bestFit="1" customWidth="1"/>
    <col min="8708" max="8708" width="11.5703125" style="88" bestFit="1" customWidth="1"/>
    <col min="8709" max="8710" width="8.5703125" style="88" bestFit="1" customWidth="1"/>
    <col min="8711" max="8711" width="0.7109375" style="88" customWidth="1"/>
    <col min="8712" max="8712" width="10.42578125" style="88" customWidth="1"/>
    <col min="8713" max="8713" width="9.5703125" style="88" bestFit="1" customWidth="1"/>
    <col min="8714" max="8717" width="9.42578125" style="88" customWidth="1"/>
    <col min="8718" max="8718" width="11.5703125" style="88" customWidth="1"/>
    <col min="8719" max="8719" width="10.42578125" style="88" customWidth="1"/>
    <col min="8720" max="8720" width="9.42578125" style="88" customWidth="1"/>
    <col min="8721" max="8721" width="11" style="88" customWidth="1"/>
    <col min="8722" max="8722" width="10.85546875" style="88" customWidth="1"/>
    <col min="8723" max="8723" width="11.42578125" style="88" customWidth="1"/>
    <col min="8724" max="8960" width="9.140625" style="88"/>
    <col min="8961" max="8961" width="9" style="88" bestFit="1" customWidth="1"/>
    <col min="8962" max="8962" width="61.85546875" style="88" customWidth="1"/>
    <col min="8963" max="8963" width="9.7109375" style="88" bestFit="1" customWidth="1"/>
    <col min="8964" max="8964" width="11.5703125" style="88" bestFit="1" customWidth="1"/>
    <col min="8965" max="8966" width="8.5703125" style="88" bestFit="1" customWidth="1"/>
    <col min="8967" max="8967" width="0.7109375" style="88" customWidth="1"/>
    <col min="8968" max="8968" width="10.42578125" style="88" customWidth="1"/>
    <col min="8969" max="8969" width="9.5703125" style="88" bestFit="1" customWidth="1"/>
    <col min="8970" max="8973" width="9.42578125" style="88" customWidth="1"/>
    <col min="8974" max="8974" width="11.5703125" style="88" customWidth="1"/>
    <col min="8975" max="8975" width="10.42578125" style="88" customWidth="1"/>
    <col min="8976" max="8976" width="9.42578125" style="88" customWidth="1"/>
    <col min="8977" max="8977" width="11" style="88" customWidth="1"/>
    <col min="8978" max="8978" width="10.85546875" style="88" customWidth="1"/>
    <col min="8979" max="8979" width="11.42578125" style="88" customWidth="1"/>
    <col min="8980" max="9216" width="9.140625" style="88"/>
    <col min="9217" max="9217" width="9" style="88" bestFit="1" customWidth="1"/>
    <col min="9218" max="9218" width="61.85546875" style="88" customWidth="1"/>
    <col min="9219" max="9219" width="9.7109375" style="88" bestFit="1" customWidth="1"/>
    <col min="9220" max="9220" width="11.5703125" style="88" bestFit="1" customWidth="1"/>
    <col min="9221" max="9222" width="8.5703125" style="88" bestFit="1" customWidth="1"/>
    <col min="9223" max="9223" width="0.7109375" style="88" customWidth="1"/>
    <col min="9224" max="9224" width="10.42578125" style="88" customWidth="1"/>
    <col min="9225" max="9225" width="9.5703125" style="88" bestFit="1" customWidth="1"/>
    <col min="9226" max="9229" width="9.42578125" style="88" customWidth="1"/>
    <col min="9230" max="9230" width="11.5703125" style="88" customWidth="1"/>
    <col min="9231" max="9231" width="10.42578125" style="88" customWidth="1"/>
    <col min="9232" max="9232" width="9.42578125" style="88" customWidth="1"/>
    <col min="9233" max="9233" width="11" style="88" customWidth="1"/>
    <col min="9234" max="9234" width="10.85546875" style="88" customWidth="1"/>
    <col min="9235" max="9235" width="11.42578125" style="88" customWidth="1"/>
    <col min="9236" max="9472" width="9.140625" style="88"/>
    <col min="9473" max="9473" width="9" style="88" bestFit="1" customWidth="1"/>
    <col min="9474" max="9474" width="61.85546875" style="88" customWidth="1"/>
    <col min="9475" max="9475" width="9.7109375" style="88" bestFit="1" customWidth="1"/>
    <col min="9476" max="9476" width="11.5703125" style="88" bestFit="1" customWidth="1"/>
    <col min="9477" max="9478" width="8.5703125" style="88" bestFit="1" customWidth="1"/>
    <col min="9479" max="9479" width="0.7109375" style="88" customWidth="1"/>
    <col min="9480" max="9480" width="10.42578125" style="88" customWidth="1"/>
    <col min="9481" max="9481" width="9.5703125" style="88" bestFit="1" customWidth="1"/>
    <col min="9482" max="9485" width="9.42578125" style="88" customWidth="1"/>
    <col min="9486" max="9486" width="11.5703125" style="88" customWidth="1"/>
    <col min="9487" max="9487" width="10.42578125" style="88" customWidth="1"/>
    <col min="9488" max="9488" width="9.42578125" style="88" customWidth="1"/>
    <col min="9489" max="9489" width="11" style="88" customWidth="1"/>
    <col min="9490" max="9490" width="10.85546875" style="88" customWidth="1"/>
    <col min="9491" max="9491" width="11.42578125" style="88" customWidth="1"/>
    <col min="9492" max="9728" width="9.140625" style="88"/>
    <col min="9729" max="9729" width="9" style="88" bestFit="1" customWidth="1"/>
    <col min="9730" max="9730" width="61.85546875" style="88" customWidth="1"/>
    <col min="9731" max="9731" width="9.7109375" style="88" bestFit="1" customWidth="1"/>
    <col min="9732" max="9732" width="11.5703125" style="88" bestFit="1" customWidth="1"/>
    <col min="9733" max="9734" width="8.5703125" style="88" bestFit="1" customWidth="1"/>
    <col min="9735" max="9735" width="0.7109375" style="88" customWidth="1"/>
    <col min="9736" max="9736" width="10.42578125" style="88" customWidth="1"/>
    <col min="9737" max="9737" width="9.5703125" style="88" bestFit="1" customWidth="1"/>
    <col min="9738" max="9741" width="9.42578125" style="88" customWidth="1"/>
    <col min="9742" max="9742" width="11.5703125" style="88" customWidth="1"/>
    <col min="9743" max="9743" width="10.42578125" style="88" customWidth="1"/>
    <col min="9744" max="9744" width="9.42578125" style="88" customWidth="1"/>
    <col min="9745" max="9745" width="11" style="88" customWidth="1"/>
    <col min="9746" max="9746" width="10.85546875" style="88" customWidth="1"/>
    <col min="9747" max="9747" width="11.42578125" style="88" customWidth="1"/>
    <col min="9748" max="9984" width="9.140625" style="88"/>
    <col min="9985" max="9985" width="9" style="88" bestFit="1" customWidth="1"/>
    <col min="9986" max="9986" width="61.85546875" style="88" customWidth="1"/>
    <col min="9987" max="9987" width="9.7109375" style="88" bestFit="1" customWidth="1"/>
    <col min="9988" max="9988" width="11.5703125" style="88" bestFit="1" customWidth="1"/>
    <col min="9989" max="9990" width="8.5703125" style="88" bestFit="1" customWidth="1"/>
    <col min="9991" max="9991" width="0.7109375" style="88" customWidth="1"/>
    <col min="9992" max="9992" width="10.42578125" style="88" customWidth="1"/>
    <col min="9993" max="9993" width="9.5703125" style="88" bestFit="1" customWidth="1"/>
    <col min="9994" max="9997" width="9.42578125" style="88" customWidth="1"/>
    <col min="9998" max="9998" width="11.5703125" style="88" customWidth="1"/>
    <col min="9999" max="9999" width="10.42578125" style="88" customWidth="1"/>
    <col min="10000" max="10000" width="9.42578125" style="88" customWidth="1"/>
    <col min="10001" max="10001" width="11" style="88" customWidth="1"/>
    <col min="10002" max="10002" width="10.85546875" style="88" customWidth="1"/>
    <col min="10003" max="10003" width="11.42578125" style="88" customWidth="1"/>
    <col min="10004" max="10240" width="9.140625" style="88"/>
    <col min="10241" max="10241" width="9" style="88" bestFit="1" customWidth="1"/>
    <col min="10242" max="10242" width="61.85546875" style="88" customWidth="1"/>
    <col min="10243" max="10243" width="9.7109375" style="88" bestFit="1" customWidth="1"/>
    <col min="10244" max="10244" width="11.5703125" style="88" bestFit="1" customWidth="1"/>
    <col min="10245" max="10246" width="8.5703125" style="88" bestFit="1" customWidth="1"/>
    <col min="10247" max="10247" width="0.7109375" style="88" customWidth="1"/>
    <col min="10248" max="10248" width="10.42578125" style="88" customWidth="1"/>
    <col min="10249" max="10249" width="9.5703125" style="88" bestFit="1" customWidth="1"/>
    <col min="10250" max="10253" width="9.42578125" style="88" customWidth="1"/>
    <col min="10254" max="10254" width="11.5703125" style="88" customWidth="1"/>
    <col min="10255" max="10255" width="10.42578125" style="88" customWidth="1"/>
    <col min="10256" max="10256" width="9.42578125" style="88" customWidth="1"/>
    <col min="10257" max="10257" width="11" style="88" customWidth="1"/>
    <col min="10258" max="10258" width="10.85546875" style="88" customWidth="1"/>
    <col min="10259" max="10259" width="11.42578125" style="88" customWidth="1"/>
    <col min="10260" max="10496" width="9.140625" style="88"/>
    <col min="10497" max="10497" width="9" style="88" bestFit="1" customWidth="1"/>
    <col min="10498" max="10498" width="61.85546875" style="88" customWidth="1"/>
    <col min="10499" max="10499" width="9.7109375" style="88" bestFit="1" customWidth="1"/>
    <col min="10500" max="10500" width="11.5703125" style="88" bestFit="1" customWidth="1"/>
    <col min="10501" max="10502" width="8.5703125" style="88" bestFit="1" customWidth="1"/>
    <col min="10503" max="10503" width="0.7109375" style="88" customWidth="1"/>
    <col min="10504" max="10504" width="10.42578125" style="88" customWidth="1"/>
    <col min="10505" max="10505" width="9.5703125" style="88" bestFit="1" customWidth="1"/>
    <col min="10506" max="10509" width="9.42578125" style="88" customWidth="1"/>
    <col min="10510" max="10510" width="11.5703125" style="88" customWidth="1"/>
    <col min="10511" max="10511" width="10.42578125" style="88" customWidth="1"/>
    <col min="10512" max="10512" width="9.42578125" style="88" customWidth="1"/>
    <col min="10513" max="10513" width="11" style="88" customWidth="1"/>
    <col min="10514" max="10514" width="10.85546875" style="88" customWidth="1"/>
    <col min="10515" max="10515" width="11.42578125" style="88" customWidth="1"/>
    <col min="10516" max="10752" width="9.140625" style="88"/>
    <col min="10753" max="10753" width="9" style="88" bestFit="1" customWidth="1"/>
    <col min="10754" max="10754" width="61.85546875" style="88" customWidth="1"/>
    <col min="10755" max="10755" width="9.7109375" style="88" bestFit="1" customWidth="1"/>
    <col min="10756" max="10756" width="11.5703125" style="88" bestFit="1" customWidth="1"/>
    <col min="10757" max="10758" width="8.5703125" style="88" bestFit="1" customWidth="1"/>
    <col min="10759" max="10759" width="0.7109375" style="88" customWidth="1"/>
    <col min="10760" max="10760" width="10.42578125" style="88" customWidth="1"/>
    <col min="10761" max="10761" width="9.5703125" style="88" bestFit="1" customWidth="1"/>
    <col min="10762" max="10765" width="9.42578125" style="88" customWidth="1"/>
    <col min="10766" max="10766" width="11.5703125" style="88" customWidth="1"/>
    <col min="10767" max="10767" width="10.42578125" style="88" customWidth="1"/>
    <col min="10768" max="10768" width="9.42578125" style="88" customWidth="1"/>
    <col min="10769" max="10769" width="11" style="88" customWidth="1"/>
    <col min="10770" max="10770" width="10.85546875" style="88" customWidth="1"/>
    <col min="10771" max="10771" width="11.42578125" style="88" customWidth="1"/>
    <col min="10772" max="11008" width="9.140625" style="88"/>
    <col min="11009" max="11009" width="9" style="88" bestFit="1" customWidth="1"/>
    <col min="11010" max="11010" width="61.85546875" style="88" customWidth="1"/>
    <col min="11011" max="11011" width="9.7109375" style="88" bestFit="1" customWidth="1"/>
    <col min="11012" max="11012" width="11.5703125" style="88" bestFit="1" customWidth="1"/>
    <col min="11013" max="11014" width="8.5703125" style="88" bestFit="1" customWidth="1"/>
    <col min="11015" max="11015" width="0.7109375" style="88" customWidth="1"/>
    <col min="11016" max="11016" width="10.42578125" style="88" customWidth="1"/>
    <col min="11017" max="11017" width="9.5703125" style="88" bestFit="1" customWidth="1"/>
    <col min="11018" max="11021" width="9.42578125" style="88" customWidth="1"/>
    <col min="11022" max="11022" width="11.5703125" style="88" customWidth="1"/>
    <col min="11023" max="11023" width="10.42578125" style="88" customWidth="1"/>
    <col min="11024" max="11024" width="9.42578125" style="88" customWidth="1"/>
    <col min="11025" max="11025" width="11" style="88" customWidth="1"/>
    <col min="11026" max="11026" width="10.85546875" style="88" customWidth="1"/>
    <col min="11027" max="11027" width="11.42578125" style="88" customWidth="1"/>
    <col min="11028" max="11264" width="9.140625" style="88"/>
    <col min="11265" max="11265" width="9" style="88" bestFit="1" customWidth="1"/>
    <col min="11266" max="11266" width="61.85546875" style="88" customWidth="1"/>
    <col min="11267" max="11267" width="9.7109375" style="88" bestFit="1" customWidth="1"/>
    <col min="11268" max="11268" width="11.5703125" style="88" bestFit="1" customWidth="1"/>
    <col min="11269" max="11270" width="8.5703125" style="88" bestFit="1" customWidth="1"/>
    <col min="11271" max="11271" width="0.7109375" style="88" customWidth="1"/>
    <col min="11272" max="11272" width="10.42578125" style="88" customWidth="1"/>
    <col min="11273" max="11273" width="9.5703125" style="88" bestFit="1" customWidth="1"/>
    <col min="11274" max="11277" width="9.42578125" style="88" customWidth="1"/>
    <col min="11278" max="11278" width="11.5703125" style="88" customWidth="1"/>
    <col min="11279" max="11279" width="10.42578125" style="88" customWidth="1"/>
    <col min="11280" max="11280" width="9.42578125" style="88" customWidth="1"/>
    <col min="11281" max="11281" width="11" style="88" customWidth="1"/>
    <col min="11282" max="11282" width="10.85546875" style="88" customWidth="1"/>
    <col min="11283" max="11283" width="11.42578125" style="88" customWidth="1"/>
    <col min="11284" max="11520" width="9.140625" style="88"/>
    <col min="11521" max="11521" width="9" style="88" bestFit="1" customWidth="1"/>
    <col min="11522" max="11522" width="61.85546875" style="88" customWidth="1"/>
    <col min="11523" max="11523" width="9.7109375" style="88" bestFit="1" customWidth="1"/>
    <col min="11524" max="11524" width="11.5703125" style="88" bestFit="1" customWidth="1"/>
    <col min="11525" max="11526" width="8.5703125" style="88" bestFit="1" customWidth="1"/>
    <col min="11527" max="11527" width="0.7109375" style="88" customWidth="1"/>
    <col min="11528" max="11528" width="10.42578125" style="88" customWidth="1"/>
    <col min="11529" max="11529" width="9.5703125" style="88" bestFit="1" customWidth="1"/>
    <col min="11530" max="11533" width="9.42578125" style="88" customWidth="1"/>
    <col min="11534" max="11534" width="11.5703125" style="88" customWidth="1"/>
    <col min="11535" max="11535" width="10.42578125" style="88" customWidth="1"/>
    <col min="11536" max="11536" width="9.42578125" style="88" customWidth="1"/>
    <col min="11537" max="11537" width="11" style="88" customWidth="1"/>
    <col min="11538" max="11538" width="10.85546875" style="88" customWidth="1"/>
    <col min="11539" max="11539" width="11.42578125" style="88" customWidth="1"/>
    <col min="11540" max="11776" width="9.140625" style="88"/>
    <col min="11777" max="11777" width="9" style="88" bestFit="1" customWidth="1"/>
    <col min="11778" max="11778" width="61.85546875" style="88" customWidth="1"/>
    <col min="11779" max="11779" width="9.7109375" style="88" bestFit="1" customWidth="1"/>
    <col min="11780" max="11780" width="11.5703125" style="88" bestFit="1" customWidth="1"/>
    <col min="11781" max="11782" width="8.5703125" style="88" bestFit="1" customWidth="1"/>
    <col min="11783" max="11783" width="0.7109375" style="88" customWidth="1"/>
    <col min="11784" max="11784" width="10.42578125" style="88" customWidth="1"/>
    <col min="11785" max="11785" width="9.5703125" style="88" bestFit="1" customWidth="1"/>
    <col min="11786" max="11789" width="9.42578125" style="88" customWidth="1"/>
    <col min="11790" max="11790" width="11.5703125" style="88" customWidth="1"/>
    <col min="11791" max="11791" width="10.42578125" style="88" customWidth="1"/>
    <col min="11792" max="11792" width="9.42578125" style="88" customWidth="1"/>
    <col min="11793" max="11793" width="11" style="88" customWidth="1"/>
    <col min="11794" max="11794" width="10.85546875" style="88" customWidth="1"/>
    <col min="11795" max="11795" width="11.42578125" style="88" customWidth="1"/>
    <col min="11796" max="12032" width="9.140625" style="88"/>
    <col min="12033" max="12033" width="9" style="88" bestFit="1" customWidth="1"/>
    <col min="12034" max="12034" width="61.85546875" style="88" customWidth="1"/>
    <col min="12035" max="12035" width="9.7109375" style="88" bestFit="1" customWidth="1"/>
    <col min="12036" max="12036" width="11.5703125" style="88" bestFit="1" customWidth="1"/>
    <col min="12037" max="12038" width="8.5703125" style="88" bestFit="1" customWidth="1"/>
    <col min="12039" max="12039" width="0.7109375" style="88" customWidth="1"/>
    <col min="12040" max="12040" width="10.42578125" style="88" customWidth="1"/>
    <col min="12041" max="12041" width="9.5703125" style="88" bestFit="1" customWidth="1"/>
    <col min="12042" max="12045" width="9.42578125" style="88" customWidth="1"/>
    <col min="12046" max="12046" width="11.5703125" style="88" customWidth="1"/>
    <col min="12047" max="12047" width="10.42578125" style="88" customWidth="1"/>
    <col min="12048" max="12048" width="9.42578125" style="88" customWidth="1"/>
    <col min="12049" max="12049" width="11" style="88" customWidth="1"/>
    <col min="12050" max="12050" width="10.85546875" style="88" customWidth="1"/>
    <col min="12051" max="12051" width="11.42578125" style="88" customWidth="1"/>
    <col min="12052" max="12288" width="9.140625" style="88"/>
    <col min="12289" max="12289" width="9" style="88" bestFit="1" customWidth="1"/>
    <col min="12290" max="12290" width="61.85546875" style="88" customWidth="1"/>
    <col min="12291" max="12291" width="9.7109375" style="88" bestFit="1" customWidth="1"/>
    <col min="12292" max="12292" width="11.5703125" style="88" bestFit="1" customWidth="1"/>
    <col min="12293" max="12294" width="8.5703125" style="88" bestFit="1" customWidth="1"/>
    <col min="12295" max="12295" width="0.7109375" style="88" customWidth="1"/>
    <col min="12296" max="12296" width="10.42578125" style="88" customWidth="1"/>
    <col min="12297" max="12297" width="9.5703125" style="88" bestFit="1" customWidth="1"/>
    <col min="12298" max="12301" width="9.42578125" style="88" customWidth="1"/>
    <col min="12302" max="12302" width="11.5703125" style="88" customWidth="1"/>
    <col min="12303" max="12303" width="10.42578125" style="88" customWidth="1"/>
    <col min="12304" max="12304" width="9.42578125" style="88" customWidth="1"/>
    <col min="12305" max="12305" width="11" style="88" customWidth="1"/>
    <col min="12306" max="12306" width="10.85546875" style="88" customWidth="1"/>
    <col min="12307" max="12307" width="11.42578125" style="88" customWidth="1"/>
    <col min="12308" max="12544" width="9.140625" style="88"/>
    <col min="12545" max="12545" width="9" style="88" bestFit="1" customWidth="1"/>
    <col min="12546" max="12546" width="61.85546875" style="88" customWidth="1"/>
    <col min="12547" max="12547" width="9.7109375" style="88" bestFit="1" customWidth="1"/>
    <col min="12548" max="12548" width="11.5703125" style="88" bestFit="1" customWidth="1"/>
    <col min="12549" max="12550" width="8.5703125" style="88" bestFit="1" customWidth="1"/>
    <col min="12551" max="12551" width="0.7109375" style="88" customWidth="1"/>
    <col min="12552" max="12552" width="10.42578125" style="88" customWidth="1"/>
    <col min="12553" max="12553" width="9.5703125" style="88" bestFit="1" customWidth="1"/>
    <col min="12554" max="12557" width="9.42578125" style="88" customWidth="1"/>
    <col min="12558" max="12558" width="11.5703125" style="88" customWidth="1"/>
    <col min="12559" max="12559" width="10.42578125" style="88" customWidth="1"/>
    <col min="12560" max="12560" width="9.42578125" style="88" customWidth="1"/>
    <col min="12561" max="12561" width="11" style="88" customWidth="1"/>
    <col min="12562" max="12562" width="10.85546875" style="88" customWidth="1"/>
    <col min="12563" max="12563" width="11.42578125" style="88" customWidth="1"/>
    <col min="12564" max="12800" width="9.140625" style="88"/>
    <col min="12801" max="12801" width="9" style="88" bestFit="1" customWidth="1"/>
    <col min="12802" max="12802" width="61.85546875" style="88" customWidth="1"/>
    <col min="12803" max="12803" width="9.7109375" style="88" bestFit="1" customWidth="1"/>
    <col min="12804" max="12804" width="11.5703125" style="88" bestFit="1" customWidth="1"/>
    <col min="12805" max="12806" width="8.5703125" style="88" bestFit="1" customWidth="1"/>
    <col min="12807" max="12807" width="0.7109375" style="88" customWidth="1"/>
    <col min="12808" max="12808" width="10.42578125" style="88" customWidth="1"/>
    <col min="12809" max="12809" width="9.5703125" style="88" bestFit="1" customWidth="1"/>
    <col min="12810" max="12813" width="9.42578125" style="88" customWidth="1"/>
    <col min="12814" max="12814" width="11.5703125" style="88" customWidth="1"/>
    <col min="12815" max="12815" width="10.42578125" style="88" customWidth="1"/>
    <col min="12816" max="12816" width="9.42578125" style="88" customWidth="1"/>
    <col min="12817" max="12817" width="11" style="88" customWidth="1"/>
    <col min="12818" max="12818" width="10.85546875" style="88" customWidth="1"/>
    <col min="12819" max="12819" width="11.42578125" style="88" customWidth="1"/>
    <col min="12820" max="13056" width="9.140625" style="88"/>
    <col min="13057" max="13057" width="9" style="88" bestFit="1" customWidth="1"/>
    <col min="13058" max="13058" width="61.85546875" style="88" customWidth="1"/>
    <col min="13059" max="13059" width="9.7109375" style="88" bestFit="1" customWidth="1"/>
    <col min="13060" max="13060" width="11.5703125" style="88" bestFit="1" customWidth="1"/>
    <col min="13061" max="13062" width="8.5703125" style="88" bestFit="1" customWidth="1"/>
    <col min="13063" max="13063" width="0.7109375" style="88" customWidth="1"/>
    <col min="13064" max="13064" width="10.42578125" style="88" customWidth="1"/>
    <col min="13065" max="13065" width="9.5703125" style="88" bestFit="1" customWidth="1"/>
    <col min="13066" max="13069" width="9.42578125" style="88" customWidth="1"/>
    <col min="13070" max="13070" width="11.5703125" style="88" customWidth="1"/>
    <col min="13071" max="13071" width="10.42578125" style="88" customWidth="1"/>
    <col min="13072" max="13072" width="9.42578125" style="88" customWidth="1"/>
    <col min="13073" max="13073" width="11" style="88" customWidth="1"/>
    <col min="13074" max="13074" width="10.85546875" style="88" customWidth="1"/>
    <col min="13075" max="13075" width="11.42578125" style="88" customWidth="1"/>
    <col min="13076" max="13312" width="9.140625" style="88"/>
    <col min="13313" max="13313" width="9" style="88" bestFit="1" customWidth="1"/>
    <col min="13314" max="13314" width="61.85546875" style="88" customWidth="1"/>
    <col min="13315" max="13315" width="9.7109375" style="88" bestFit="1" customWidth="1"/>
    <col min="13316" max="13316" width="11.5703125" style="88" bestFit="1" customWidth="1"/>
    <col min="13317" max="13318" width="8.5703125" style="88" bestFit="1" customWidth="1"/>
    <col min="13319" max="13319" width="0.7109375" style="88" customWidth="1"/>
    <col min="13320" max="13320" width="10.42578125" style="88" customWidth="1"/>
    <col min="13321" max="13321" width="9.5703125" style="88" bestFit="1" customWidth="1"/>
    <col min="13322" max="13325" width="9.42578125" style="88" customWidth="1"/>
    <col min="13326" max="13326" width="11.5703125" style="88" customWidth="1"/>
    <col min="13327" max="13327" width="10.42578125" style="88" customWidth="1"/>
    <col min="13328" max="13328" width="9.42578125" style="88" customWidth="1"/>
    <col min="13329" max="13329" width="11" style="88" customWidth="1"/>
    <col min="13330" max="13330" width="10.85546875" style="88" customWidth="1"/>
    <col min="13331" max="13331" width="11.42578125" style="88" customWidth="1"/>
    <col min="13332" max="13568" width="9.140625" style="88"/>
    <col min="13569" max="13569" width="9" style="88" bestFit="1" customWidth="1"/>
    <col min="13570" max="13570" width="61.85546875" style="88" customWidth="1"/>
    <col min="13571" max="13571" width="9.7109375" style="88" bestFit="1" customWidth="1"/>
    <col min="13572" max="13572" width="11.5703125" style="88" bestFit="1" customWidth="1"/>
    <col min="13573" max="13574" width="8.5703125" style="88" bestFit="1" customWidth="1"/>
    <col min="13575" max="13575" width="0.7109375" style="88" customWidth="1"/>
    <col min="13576" max="13576" width="10.42578125" style="88" customWidth="1"/>
    <col min="13577" max="13577" width="9.5703125" style="88" bestFit="1" customWidth="1"/>
    <col min="13578" max="13581" width="9.42578125" style="88" customWidth="1"/>
    <col min="13582" max="13582" width="11.5703125" style="88" customWidth="1"/>
    <col min="13583" max="13583" width="10.42578125" style="88" customWidth="1"/>
    <col min="13584" max="13584" width="9.42578125" style="88" customWidth="1"/>
    <col min="13585" max="13585" width="11" style="88" customWidth="1"/>
    <col min="13586" max="13586" width="10.85546875" style="88" customWidth="1"/>
    <col min="13587" max="13587" width="11.42578125" style="88" customWidth="1"/>
    <col min="13588" max="13824" width="9.140625" style="88"/>
    <col min="13825" max="13825" width="9" style="88" bestFit="1" customWidth="1"/>
    <col min="13826" max="13826" width="61.85546875" style="88" customWidth="1"/>
    <col min="13827" max="13827" width="9.7109375" style="88" bestFit="1" customWidth="1"/>
    <col min="13828" max="13828" width="11.5703125" style="88" bestFit="1" customWidth="1"/>
    <col min="13829" max="13830" width="8.5703125" style="88" bestFit="1" customWidth="1"/>
    <col min="13831" max="13831" width="0.7109375" style="88" customWidth="1"/>
    <col min="13832" max="13832" width="10.42578125" style="88" customWidth="1"/>
    <col min="13833" max="13833" width="9.5703125" style="88" bestFit="1" customWidth="1"/>
    <col min="13834" max="13837" width="9.42578125" style="88" customWidth="1"/>
    <col min="13838" max="13838" width="11.5703125" style="88" customWidth="1"/>
    <col min="13839" max="13839" width="10.42578125" style="88" customWidth="1"/>
    <col min="13840" max="13840" width="9.42578125" style="88" customWidth="1"/>
    <col min="13841" max="13841" width="11" style="88" customWidth="1"/>
    <col min="13842" max="13842" width="10.85546875" style="88" customWidth="1"/>
    <col min="13843" max="13843" width="11.42578125" style="88" customWidth="1"/>
    <col min="13844" max="14080" width="9.140625" style="88"/>
    <col min="14081" max="14081" width="9" style="88" bestFit="1" customWidth="1"/>
    <col min="14082" max="14082" width="61.85546875" style="88" customWidth="1"/>
    <col min="14083" max="14083" width="9.7109375" style="88" bestFit="1" customWidth="1"/>
    <col min="14084" max="14084" width="11.5703125" style="88" bestFit="1" customWidth="1"/>
    <col min="14085" max="14086" width="8.5703125" style="88" bestFit="1" customWidth="1"/>
    <col min="14087" max="14087" width="0.7109375" style="88" customWidth="1"/>
    <col min="14088" max="14088" width="10.42578125" style="88" customWidth="1"/>
    <col min="14089" max="14089" width="9.5703125" style="88" bestFit="1" customWidth="1"/>
    <col min="14090" max="14093" width="9.42578125" style="88" customWidth="1"/>
    <col min="14094" max="14094" width="11.5703125" style="88" customWidth="1"/>
    <col min="14095" max="14095" width="10.42578125" style="88" customWidth="1"/>
    <col min="14096" max="14096" width="9.42578125" style="88" customWidth="1"/>
    <col min="14097" max="14097" width="11" style="88" customWidth="1"/>
    <col min="14098" max="14098" width="10.85546875" style="88" customWidth="1"/>
    <col min="14099" max="14099" width="11.42578125" style="88" customWidth="1"/>
    <col min="14100" max="14336" width="9.140625" style="88"/>
    <col min="14337" max="14337" width="9" style="88" bestFit="1" customWidth="1"/>
    <col min="14338" max="14338" width="61.85546875" style="88" customWidth="1"/>
    <col min="14339" max="14339" width="9.7109375" style="88" bestFit="1" customWidth="1"/>
    <col min="14340" max="14340" width="11.5703125" style="88" bestFit="1" customWidth="1"/>
    <col min="14341" max="14342" width="8.5703125" style="88" bestFit="1" customWidth="1"/>
    <col min="14343" max="14343" width="0.7109375" style="88" customWidth="1"/>
    <col min="14344" max="14344" width="10.42578125" style="88" customWidth="1"/>
    <col min="14345" max="14345" width="9.5703125" style="88" bestFit="1" customWidth="1"/>
    <col min="14346" max="14349" width="9.42578125" style="88" customWidth="1"/>
    <col min="14350" max="14350" width="11.5703125" style="88" customWidth="1"/>
    <col min="14351" max="14351" width="10.42578125" style="88" customWidth="1"/>
    <col min="14352" max="14352" width="9.42578125" style="88" customWidth="1"/>
    <col min="14353" max="14353" width="11" style="88" customWidth="1"/>
    <col min="14354" max="14354" width="10.85546875" style="88" customWidth="1"/>
    <col min="14355" max="14355" width="11.42578125" style="88" customWidth="1"/>
    <col min="14356" max="14592" width="9.140625" style="88"/>
    <col min="14593" max="14593" width="9" style="88" bestFit="1" customWidth="1"/>
    <col min="14594" max="14594" width="61.85546875" style="88" customWidth="1"/>
    <col min="14595" max="14595" width="9.7109375" style="88" bestFit="1" customWidth="1"/>
    <col min="14596" max="14596" width="11.5703125" style="88" bestFit="1" customWidth="1"/>
    <col min="14597" max="14598" width="8.5703125" style="88" bestFit="1" customWidth="1"/>
    <col min="14599" max="14599" width="0.7109375" style="88" customWidth="1"/>
    <col min="14600" max="14600" width="10.42578125" style="88" customWidth="1"/>
    <col min="14601" max="14601" width="9.5703125" style="88" bestFit="1" customWidth="1"/>
    <col min="14602" max="14605" width="9.42578125" style="88" customWidth="1"/>
    <col min="14606" max="14606" width="11.5703125" style="88" customWidth="1"/>
    <col min="14607" max="14607" width="10.42578125" style="88" customWidth="1"/>
    <col min="14608" max="14608" width="9.42578125" style="88" customWidth="1"/>
    <col min="14609" max="14609" width="11" style="88" customWidth="1"/>
    <col min="14610" max="14610" width="10.85546875" style="88" customWidth="1"/>
    <col min="14611" max="14611" width="11.42578125" style="88" customWidth="1"/>
    <col min="14612" max="14848" width="9.140625" style="88"/>
    <col min="14849" max="14849" width="9" style="88" bestFit="1" customWidth="1"/>
    <col min="14850" max="14850" width="61.85546875" style="88" customWidth="1"/>
    <col min="14851" max="14851" width="9.7109375" style="88" bestFit="1" customWidth="1"/>
    <col min="14852" max="14852" width="11.5703125" style="88" bestFit="1" customWidth="1"/>
    <col min="14853" max="14854" width="8.5703125" style="88" bestFit="1" customWidth="1"/>
    <col min="14855" max="14855" width="0.7109375" style="88" customWidth="1"/>
    <col min="14856" max="14856" width="10.42578125" style="88" customWidth="1"/>
    <col min="14857" max="14857" width="9.5703125" style="88" bestFit="1" customWidth="1"/>
    <col min="14858" max="14861" width="9.42578125" style="88" customWidth="1"/>
    <col min="14862" max="14862" width="11.5703125" style="88" customWidth="1"/>
    <col min="14863" max="14863" width="10.42578125" style="88" customWidth="1"/>
    <col min="14864" max="14864" width="9.42578125" style="88" customWidth="1"/>
    <col min="14865" max="14865" width="11" style="88" customWidth="1"/>
    <col min="14866" max="14866" width="10.85546875" style="88" customWidth="1"/>
    <col min="14867" max="14867" width="11.42578125" style="88" customWidth="1"/>
    <col min="14868" max="15104" width="9.140625" style="88"/>
    <col min="15105" max="15105" width="9" style="88" bestFit="1" customWidth="1"/>
    <col min="15106" max="15106" width="61.85546875" style="88" customWidth="1"/>
    <col min="15107" max="15107" width="9.7109375" style="88" bestFit="1" customWidth="1"/>
    <col min="15108" max="15108" width="11.5703125" style="88" bestFit="1" customWidth="1"/>
    <col min="15109" max="15110" width="8.5703125" style="88" bestFit="1" customWidth="1"/>
    <col min="15111" max="15111" width="0.7109375" style="88" customWidth="1"/>
    <col min="15112" max="15112" width="10.42578125" style="88" customWidth="1"/>
    <col min="15113" max="15113" width="9.5703125" style="88" bestFit="1" customWidth="1"/>
    <col min="15114" max="15117" width="9.42578125" style="88" customWidth="1"/>
    <col min="15118" max="15118" width="11.5703125" style="88" customWidth="1"/>
    <col min="15119" max="15119" width="10.42578125" style="88" customWidth="1"/>
    <col min="15120" max="15120" width="9.42578125" style="88" customWidth="1"/>
    <col min="15121" max="15121" width="11" style="88" customWidth="1"/>
    <col min="15122" max="15122" width="10.85546875" style="88" customWidth="1"/>
    <col min="15123" max="15123" width="11.42578125" style="88" customWidth="1"/>
    <col min="15124" max="15360" width="9.140625" style="88"/>
    <col min="15361" max="15361" width="9" style="88" bestFit="1" customWidth="1"/>
    <col min="15362" max="15362" width="61.85546875" style="88" customWidth="1"/>
    <col min="15363" max="15363" width="9.7109375" style="88" bestFit="1" customWidth="1"/>
    <col min="15364" max="15364" width="11.5703125" style="88" bestFit="1" customWidth="1"/>
    <col min="15365" max="15366" width="8.5703125" style="88" bestFit="1" customWidth="1"/>
    <col min="15367" max="15367" width="0.7109375" style="88" customWidth="1"/>
    <col min="15368" max="15368" width="10.42578125" style="88" customWidth="1"/>
    <col min="15369" max="15369" width="9.5703125" style="88" bestFit="1" customWidth="1"/>
    <col min="15370" max="15373" width="9.42578125" style="88" customWidth="1"/>
    <col min="15374" max="15374" width="11.5703125" style="88" customWidth="1"/>
    <col min="15375" max="15375" width="10.42578125" style="88" customWidth="1"/>
    <col min="15376" max="15376" width="9.42578125" style="88" customWidth="1"/>
    <col min="15377" max="15377" width="11" style="88" customWidth="1"/>
    <col min="15378" max="15378" width="10.85546875" style="88" customWidth="1"/>
    <col min="15379" max="15379" width="11.42578125" style="88" customWidth="1"/>
    <col min="15380" max="15616" width="9.140625" style="88"/>
    <col min="15617" max="15617" width="9" style="88" bestFit="1" customWidth="1"/>
    <col min="15618" max="15618" width="61.85546875" style="88" customWidth="1"/>
    <col min="15619" max="15619" width="9.7109375" style="88" bestFit="1" customWidth="1"/>
    <col min="15620" max="15620" width="11.5703125" style="88" bestFit="1" customWidth="1"/>
    <col min="15621" max="15622" width="8.5703125" style="88" bestFit="1" customWidth="1"/>
    <col min="15623" max="15623" width="0.7109375" style="88" customWidth="1"/>
    <col min="15624" max="15624" width="10.42578125" style="88" customWidth="1"/>
    <col min="15625" max="15625" width="9.5703125" style="88" bestFit="1" customWidth="1"/>
    <col min="15626" max="15629" width="9.42578125" style="88" customWidth="1"/>
    <col min="15630" max="15630" width="11.5703125" style="88" customWidth="1"/>
    <col min="15631" max="15631" width="10.42578125" style="88" customWidth="1"/>
    <col min="15632" max="15632" width="9.42578125" style="88" customWidth="1"/>
    <col min="15633" max="15633" width="11" style="88" customWidth="1"/>
    <col min="15634" max="15634" width="10.85546875" style="88" customWidth="1"/>
    <col min="15635" max="15635" width="11.42578125" style="88" customWidth="1"/>
    <col min="15636" max="15872" width="9.140625" style="88"/>
    <col min="15873" max="15873" width="9" style="88" bestFit="1" customWidth="1"/>
    <col min="15874" max="15874" width="61.85546875" style="88" customWidth="1"/>
    <col min="15875" max="15875" width="9.7109375" style="88" bestFit="1" customWidth="1"/>
    <col min="15876" max="15876" width="11.5703125" style="88" bestFit="1" customWidth="1"/>
    <col min="15877" max="15878" width="8.5703125" style="88" bestFit="1" customWidth="1"/>
    <col min="15879" max="15879" width="0.7109375" style="88" customWidth="1"/>
    <col min="15880" max="15880" width="10.42578125" style="88" customWidth="1"/>
    <col min="15881" max="15881" width="9.5703125" style="88" bestFit="1" customWidth="1"/>
    <col min="15882" max="15885" width="9.42578125" style="88" customWidth="1"/>
    <col min="15886" max="15886" width="11.5703125" style="88" customWidth="1"/>
    <col min="15887" max="15887" width="10.42578125" style="88" customWidth="1"/>
    <col min="15888" max="15888" width="9.42578125" style="88" customWidth="1"/>
    <col min="15889" max="15889" width="11" style="88" customWidth="1"/>
    <col min="15890" max="15890" width="10.85546875" style="88" customWidth="1"/>
    <col min="15891" max="15891" width="11.42578125" style="88" customWidth="1"/>
    <col min="15892" max="16128" width="9.140625" style="88"/>
    <col min="16129" max="16129" width="9" style="88" bestFit="1" customWidth="1"/>
    <col min="16130" max="16130" width="61.85546875" style="88" customWidth="1"/>
    <col min="16131" max="16131" width="9.7109375" style="88" bestFit="1" customWidth="1"/>
    <col min="16132" max="16132" width="11.5703125" style="88" bestFit="1" customWidth="1"/>
    <col min="16133" max="16134" width="8.5703125" style="88" bestFit="1" customWidth="1"/>
    <col min="16135" max="16135" width="0.7109375" style="88" customWidth="1"/>
    <col min="16136" max="16136" width="10.42578125" style="88" customWidth="1"/>
    <col min="16137" max="16137" width="9.5703125" style="88" bestFit="1" customWidth="1"/>
    <col min="16138" max="16141" width="9.42578125" style="88" customWidth="1"/>
    <col min="16142" max="16142" width="11.5703125" style="88" customWidth="1"/>
    <col min="16143" max="16143" width="10.42578125" style="88" customWidth="1"/>
    <col min="16144" max="16144" width="9.42578125" style="88" customWidth="1"/>
    <col min="16145" max="16145" width="11" style="88" customWidth="1"/>
    <col min="16146" max="16146" width="10.85546875" style="88" customWidth="1"/>
    <col min="16147" max="16147" width="11.42578125" style="88" customWidth="1"/>
    <col min="16148" max="16384" width="9.140625" style="88"/>
  </cols>
  <sheetData>
    <row r="1" spans="1:19" ht="15.75">
      <c r="A1" s="1323" t="s">
        <v>252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104"/>
      <c r="C2" s="95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08"/>
      <c r="C3" s="227" t="s">
        <v>87</v>
      </c>
      <c r="D3" s="172"/>
      <c r="E3" s="172"/>
      <c r="F3" s="173"/>
      <c r="G3" s="112"/>
      <c r="H3" s="1319" t="s">
        <v>263</v>
      </c>
      <c r="I3" s="1319"/>
      <c r="J3" s="1319"/>
      <c r="K3" s="1319"/>
      <c r="L3" s="1319"/>
      <c r="M3" s="1319"/>
      <c r="N3" s="1320" t="s">
        <v>264</v>
      </c>
      <c r="O3" s="1320"/>
      <c r="P3" s="1320"/>
      <c r="Q3" s="1320"/>
      <c r="R3" s="1320"/>
      <c r="S3" s="1320"/>
    </row>
    <row r="4" spans="1:19">
      <c r="A4" s="174" t="s">
        <v>88</v>
      </c>
      <c r="B4" s="114" t="s">
        <v>89</v>
      </c>
      <c r="C4" s="17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120" t="s">
        <v>94</v>
      </c>
      <c r="C5" s="122" t="s">
        <v>95</v>
      </c>
      <c r="D5" s="122" t="s">
        <v>96</v>
      </c>
      <c r="E5" s="122" t="s">
        <v>86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27" t="s">
        <v>99</v>
      </c>
      <c r="C6" s="179"/>
      <c r="D6" s="180"/>
      <c r="E6" s="180"/>
      <c r="F6" s="129"/>
      <c r="G6" s="130"/>
      <c r="H6" s="182"/>
      <c r="I6" s="182"/>
      <c r="J6" s="182"/>
      <c r="K6" s="182"/>
      <c r="L6" s="182"/>
      <c r="M6" s="182"/>
      <c r="N6" s="92"/>
      <c r="O6" s="92"/>
      <c r="P6" s="92"/>
      <c r="Q6" s="92"/>
      <c r="R6" s="92"/>
      <c r="S6" s="92"/>
    </row>
    <row r="7" spans="1:19">
      <c r="A7" s="92"/>
      <c r="B7" s="132"/>
      <c r="C7" s="179"/>
      <c r="D7" s="183"/>
      <c r="E7" s="183"/>
      <c r="F7" s="128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32" t="s">
        <v>163</v>
      </c>
      <c r="C8" s="557">
        <v>9.8236775818639779E-2</v>
      </c>
      <c r="D8" s="132" t="str">
        <f>Inputs!$D$82</f>
        <v>Support staff</v>
      </c>
      <c r="E8" s="229">
        <v>1</v>
      </c>
      <c r="F8" s="128">
        <f>C8*E8</f>
        <v>9.8236775818639779E-2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8" si="0">H8*$F8</f>
        <v>6.7234248794847078</v>
      </c>
      <c r="O8" s="137">
        <f t="shared" si="0"/>
        <v>6.8560614438122363</v>
      </c>
      <c r="P8" s="137">
        <f t="shared" si="0"/>
        <v>6.9769944044892522</v>
      </c>
      <c r="Q8" s="137">
        <f t="shared" si="0"/>
        <v>7.1000604821311581</v>
      </c>
      <c r="R8" s="137">
        <f t="shared" si="0"/>
        <v>7.2252973024436349</v>
      </c>
      <c r="S8" s="137">
        <f t="shared" si="0"/>
        <v>7.3527431548061131</v>
      </c>
    </row>
    <row r="9" spans="1:19">
      <c r="A9" s="184"/>
      <c r="B9" s="259" t="s">
        <v>253</v>
      </c>
      <c r="C9" s="557"/>
      <c r="D9" s="132"/>
      <c r="E9" s="229"/>
      <c r="F9" s="128"/>
      <c r="G9" s="133"/>
      <c r="H9" s="134"/>
      <c r="I9" s="134"/>
      <c r="J9" s="134"/>
      <c r="K9" s="134"/>
      <c r="L9" s="134"/>
      <c r="M9" s="134"/>
      <c r="N9" s="137"/>
      <c r="O9" s="137"/>
      <c r="P9" s="137"/>
      <c r="Q9" s="137"/>
      <c r="R9" s="137"/>
      <c r="S9" s="137"/>
    </row>
    <row r="10" spans="1:19">
      <c r="A10" s="184"/>
      <c r="B10" s="132" t="s">
        <v>165</v>
      </c>
      <c r="C10" s="557"/>
      <c r="D10" s="132"/>
      <c r="E10" s="229"/>
      <c r="F10" s="128"/>
      <c r="G10" s="133"/>
      <c r="H10" s="134"/>
      <c r="I10" s="134"/>
      <c r="J10" s="134"/>
      <c r="K10" s="134"/>
      <c r="L10" s="134"/>
      <c r="M10" s="134"/>
      <c r="N10" s="137"/>
      <c r="O10" s="137"/>
      <c r="P10" s="137"/>
      <c r="Q10" s="137"/>
      <c r="R10" s="137"/>
      <c r="S10" s="137"/>
    </row>
    <row r="11" spans="1:19">
      <c r="A11" s="184"/>
      <c r="B11" s="259" t="s">
        <v>166</v>
      </c>
      <c r="C11" s="557"/>
      <c r="D11" s="132"/>
      <c r="E11" s="229"/>
      <c r="F11" s="128"/>
      <c r="G11" s="133"/>
      <c r="H11" s="134"/>
      <c r="I11" s="134"/>
      <c r="J11" s="134"/>
      <c r="K11" s="134"/>
      <c r="L11" s="134"/>
      <c r="M11" s="134"/>
      <c r="N11" s="137"/>
      <c r="O11" s="137"/>
      <c r="P11" s="137"/>
      <c r="Q11" s="137"/>
      <c r="R11" s="137"/>
      <c r="S11" s="137"/>
    </row>
    <row r="12" spans="1:19">
      <c r="A12" s="184">
        <v>1.2</v>
      </c>
      <c r="B12" s="132" t="s">
        <v>167</v>
      </c>
      <c r="C12" s="557">
        <v>0.1511335012594458</v>
      </c>
      <c r="D12" s="132" t="str">
        <f>Inputs!$D$82</f>
        <v>Support staff</v>
      </c>
      <c r="E12" s="229">
        <v>1</v>
      </c>
      <c r="F12" s="128">
        <f>C12*E12</f>
        <v>0.1511335012594458</v>
      </c>
      <c r="G12" s="133"/>
      <c r="H12" s="137">
        <f>Inputs!L$82</f>
        <v>68.441017362959727</v>
      </c>
      <c r="I12" s="137">
        <f>Inputs!M$82</f>
        <v>69.791189569063036</v>
      </c>
      <c r="J12" s="137">
        <f>Inputs!N$82</f>
        <v>71.02222509185215</v>
      </c>
      <c r="K12" s="137">
        <f>Inputs!O$82</f>
        <v>72.274974651437702</v>
      </c>
      <c r="L12" s="137">
        <f>Inputs!P$82</f>
        <v>73.549821258208297</v>
      </c>
      <c r="M12" s="137">
        <f>Inputs!Q$82</f>
        <v>74.847154678410959</v>
      </c>
      <c r="N12" s="137">
        <f t="shared" ref="N12:S13" si="1">H12*$F12</f>
        <v>10.343730583822627</v>
      </c>
      <c r="O12" s="137">
        <f t="shared" si="1"/>
        <v>10.547786836634209</v>
      </c>
      <c r="P12" s="137">
        <f t="shared" si="1"/>
        <v>10.733837545368081</v>
      </c>
      <c r="Q12" s="137">
        <f t="shared" si="1"/>
        <v>10.923169972509474</v>
      </c>
      <c r="R12" s="137">
        <f t="shared" si="1"/>
        <v>11.115842003759438</v>
      </c>
      <c r="S12" s="137">
        <f t="shared" si="1"/>
        <v>11.311912545855558</v>
      </c>
    </row>
    <row r="13" spans="1:19">
      <c r="A13" s="184">
        <v>1.3</v>
      </c>
      <c r="B13" s="183" t="s">
        <v>168</v>
      </c>
      <c r="C13" s="557">
        <v>6.0453400503778322E-2</v>
      </c>
      <c r="D13" s="132" t="str">
        <f>Inputs!$D$82</f>
        <v>Support staff</v>
      </c>
      <c r="E13" s="229">
        <v>1</v>
      </c>
      <c r="F13" s="128">
        <f>C13*E13</f>
        <v>6.0453400503778322E-2</v>
      </c>
      <c r="G13" s="133"/>
      <c r="H13" s="137">
        <f>Inputs!L$82</f>
        <v>68.441017362959727</v>
      </c>
      <c r="I13" s="137">
        <f>Inputs!M$82</f>
        <v>69.791189569063036</v>
      </c>
      <c r="J13" s="137">
        <f>Inputs!N$82</f>
        <v>71.02222509185215</v>
      </c>
      <c r="K13" s="137">
        <f>Inputs!O$82</f>
        <v>72.274974651437702</v>
      </c>
      <c r="L13" s="137">
        <f>Inputs!P$82</f>
        <v>73.549821258208297</v>
      </c>
      <c r="M13" s="137">
        <f>Inputs!Q$82</f>
        <v>74.847154678410959</v>
      </c>
      <c r="N13" s="137">
        <f t="shared" si="1"/>
        <v>4.1374922335290503</v>
      </c>
      <c r="O13" s="137">
        <f t="shared" si="1"/>
        <v>4.2191147346536839</v>
      </c>
      <c r="P13" s="137">
        <f t="shared" si="1"/>
        <v>4.2935350181472325</v>
      </c>
      <c r="Q13" s="137">
        <f t="shared" si="1"/>
        <v>4.3692679890037898</v>
      </c>
      <c r="R13" s="137">
        <f t="shared" si="1"/>
        <v>4.446336801503775</v>
      </c>
      <c r="S13" s="137">
        <f t="shared" si="1"/>
        <v>4.5247650183422232</v>
      </c>
    </row>
    <row r="14" spans="1:19">
      <c r="A14" s="184"/>
      <c r="B14" s="183"/>
      <c r="C14" s="557"/>
      <c r="D14" s="132"/>
      <c r="E14" s="229"/>
      <c r="F14" s="128"/>
      <c r="G14" s="133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</row>
    <row r="15" spans="1:19">
      <c r="A15" s="184">
        <v>1.4</v>
      </c>
      <c r="B15" s="183" t="s">
        <v>169</v>
      </c>
      <c r="C15" s="557">
        <v>6.0453400503778322E-2</v>
      </c>
      <c r="D15" s="132" t="str">
        <f>Inputs!$D$82</f>
        <v>Support staff</v>
      </c>
      <c r="E15" s="229">
        <v>1</v>
      </c>
      <c r="F15" s="128">
        <f>C15*E15</f>
        <v>6.0453400503778322E-2</v>
      </c>
      <c r="G15" s="133"/>
      <c r="H15" s="137">
        <f>Inputs!L$82</f>
        <v>68.441017362959727</v>
      </c>
      <c r="I15" s="137">
        <f>Inputs!M$82</f>
        <v>69.791189569063036</v>
      </c>
      <c r="J15" s="137">
        <f>Inputs!N$82</f>
        <v>71.02222509185215</v>
      </c>
      <c r="K15" s="137">
        <f>Inputs!O$82</f>
        <v>72.274974651437702</v>
      </c>
      <c r="L15" s="137">
        <f>Inputs!P$82</f>
        <v>73.549821258208297</v>
      </c>
      <c r="M15" s="137">
        <f>Inputs!Q$82</f>
        <v>74.847154678410959</v>
      </c>
      <c r="N15" s="137">
        <f t="shared" ref="N15:S15" si="2">H15*$F15</f>
        <v>4.1374922335290503</v>
      </c>
      <c r="O15" s="137">
        <f t="shared" si="2"/>
        <v>4.2191147346536839</v>
      </c>
      <c r="P15" s="137">
        <f t="shared" si="2"/>
        <v>4.2935350181472325</v>
      </c>
      <c r="Q15" s="137">
        <f t="shared" si="2"/>
        <v>4.3692679890037898</v>
      </c>
      <c r="R15" s="137">
        <f t="shared" si="2"/>
        <v>4.446336801503775</v>
      </c>
      <c r="S15" s="137">
        <f t="shared" si="2"/>
        <v>4.5247650183422232</v>
      </c>
    </row>
    <row r="16" spans="1:19">
      <c r="A16" s="184"/>
      <c r="B16" s="183" t="s">
        <v>170</v>
      </c>
      <c r="C16" s="557"/>
      <c r="D16" s="132"/>
      <c r="E16" s="229"/>
      <c r="F16" s="128"/>
      <c r="G16" s="133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</row>
    <row r="17" spans="1:19">
      <c r="A17" s="184">
        <v>1.5</v>
      </c>
      <c r="B17" s="132" t="s">
        <v>171</v>
      </c>
      <c r="C17" s="557">
        <v>5.2896725440806043E-2</v>
      </c>
      <c r="D17" s="132" t="str">
        <f>Inputs!$D$82</f>
        <v>Support staff</v>
      </c>
      <c r="E17" s="229">
        <v>1</v>
      </c>
      <c r="F17" s="128">
        <f>C17*E17</f>
        <v>5.2896725440806043E-2</v>
      </c>
      <c r="G17" s="133"/>
      <c r="H17" s="137">
        <f>Inputs!L$82</f>
        <v>68.441017362959727</v>
      </c>
      <c r="I17" s="137">
        <f>Inputs!M$82</f>
        <v>69.791189569063036</v>
      </c>
      <c r="J17" s="137">
        <f>Inputs!N$82</f>
        <v>71.02222509185215</v>
      </c>
      <c r="K17" s="137">
        <f>Inputs!O$82</f>
        <v>72.274974651437702</v>
      </c>
      <c r="L17" s="137">
        <f>Inputs!P$82</f>
        <v>73.549821258208297</v>
      </c>
      <c r="M17" s="137">
        <f>Inputs!Q$82</f>
        <v>74.847154678410959</v>
      </c>
      <c r="N17" s="137">
        <f t="shared" ref="N17:S17" si="3">H17*$F17</f>
        <v>3.6203057043379201</v>
      </c>
      <c r="O17" s="137">
        <f t="shared" si="3"/>
        <v>3.691725392821974</v>
      </c>
      <c r="P17" s="137">
        <f t="shared" si="3"/>
        <v>3.756843140878829</v>
      </c>
      <c r="Q17" s="137">
        <f t="shared" si="3"/>
        <v>3.8231094903783167</v>
      </c>
      <c r="R17" s="137">
        <f t="shared" si="3"/>
        <v>3.8905447013158039</v>
      </c>
      <c r="S17" s="137">
        <f t="shared" si="3"/>
        <v>3.9591693910494459</v>
      </c>
    </row>
    <row r="18" spans="1:19">
      <c r="A18" s="92"/>
      <c r="B18" s="132" t="s">
        <v>138</v>
      </c>
      <c r="C18" s="557"/>
      <c r="D18" s="132"/>
      <c r="E18" s="229"/>
      <c r="F18" s="128"/>
      <c r="G18" s="133"/>
      <c r="H18" s="134"/>
      <c r="I18" s="134"/>
      <c r="J18" s="134"/>
      <c r="K18" s="134"/>
      <c r="L18" s="134"/>
      <c r="M18" s="134"/>
      <c r="N18" s="137"/>
      <c r="O18" s="137"/>
      <c r="P18" s="137"/>
      <c r="Q18" s="137"/>
      <c r="R18" s="137"/>
      <c r="S18" s="137"/>
    </row>
    <row r="19" spans="1:19">
      <c r="A19" s="184">
        <v>1.6</v>
      </c>
      <c r="B19" s="183" t="s">
        <v>172</v>
      </c>
      <c r="C19" s="557">
        <v>0</v>
      </c>
      <c r="D19" s="132" t="str">
        <f>Inputs!$D$82</f>
        <v>Support staff</v>
      </c>
      <c r="E19" s="229">
        <v>1</v>
      </c>
      <c r="F19" s="128">
        <f>C19*E19</f>
        <v>0</v>
      </c>
      <c r="G19" s="133"/>
      <c r="H19" s="137">
        <f>Inputs!L$82</f>
        <v>68.441017362959727</v>
      </c>
      <c r="I19" s="137">
        <f>Inputs!M$82</f>
        <v>69.791189569063036</v>
      </c>
      <c r="J19" s="137">
        <f>Inputs!N$82</f>
        <v>71.02222509185215</v>
      </c>
      <c r="K19" s="137">
        <f>Inputs!O$82</f>
        <v>72.274974651437702</v>
      </c>
      <c r="L19" s="137">
        <f>Inputs!P$82</f>
        <v>73.549821258208297</v>
      </c>
      <c r="M19" s="137">
        <f>Inputs!Q$82</f>
        <v>74.847154678410959</v>
      </c>
      <c r="N19" s="137">
        <f t="shared" ref="N19:S19" si="4">H19*$F19</f>
        <v>0</v>
      </c>
      <c r="O19" s="137">
        <f t="shared" si="4"/>
        <v>0</v>
      </c>
      <c r="P19" s="137">
        <f t="shared" si="4"/>
        <v>0</v>
      </c>
      <c r="Q19" s="137">
        <f t="shared" si="4"/>
        <v>0</v>
      </c>
      <c r="R19" s="137">
        <f t="shared" si="4"/>
        <v>0</v>
      </c>
      <c r="S19" s="137">
        <f t="shared" si="4"/>
        <v>0</v>
      </c>
    </row>
    <row r="20" spans="1:19">
      <c r="A20" s="184"/>
      <c r="B20" s="132"/>
      <c r="C20" s="128"/>
      <c r="D20" s="132"/>
      <c r="E20" s="262"/>
      <c r="F20" s="128"/>
      <c r="G20" s="133"/>
      <c r="H20" s="134"/>
      <c r="I20" s="134"/>
      <c r="J20" s="134"/>
      <c r="K20" s="134"/>
      <c r="L20" s="134"/>
      <c r="M20" s="134"/>
      <c r="N20" s="137"/>
      <c r="O20" s="137"/>
      <c r="P20" s="137"/>
      <c r="Q20" s="137"/>
      <c r="R20" s="137"/>
      <c r="S20" s="137"/>
    </row>
    <row r="21" spans="1:19">
      <c r="A21" s="94"/>
      <c r="B21" s="139" t="s">
        <v>44</v>
      </c>
      <c r="C21" s="140">
        <f>SUM(C6:C20)</f>
        <v>0.42317380352644829</v>
      </c>
      <c r="D21" s="141"/>
      <c r="E21" s="230"/>
      <c r="F21" s="140">
        <f>SUM(F6:F20)</f>
        <v>0.42317380352644829</v>
      </c>
      <c r="G21" s="142"/>
      <c r="H21" s="144"/>
      <c r="I21" s="144"/>
      <c r="J21" s="144"/>
      <c r="K21" s="144"/>
      <c r="L21" s="144"/>
      <c r="M21" s="144"/>
      <c r="N21" s="144">
        <f t="shared" ref="N21:S21" si="5">SUM(N8:N20)</f>
        <v>28.962445634703354</v>
      </c>
      <c r="O21" s="144">
        <f t="shared" si="5"/>
        <v>29.533803142575785</v>
      </c>
      <c r="P21" s="144">
        <f t="shared" si="5"/>
        <v>30.054745127030625</v>
      </c>
      <c r="Q21" s="144">
        <f t="shared" si="5"/>
        <v>30.584875923026527</v>
      </c>
      <c r="R21" s="144">
        <f t="shared" si="5"/>
        <v>31.124357610526427</v>
      </c>
      <c r="S21" s="144">
        <f t="shared" si="5"/>
        <v>31.67335512839556</v>
      </c>
    </row>
    <row r="22" spans="1:19" s="102" customFormat="1">
      <c r="A22" s="99"/>
      <c r="B22" s="145" t="s">
        <v>103</v>
      </c>
      <c r="C22" s="128"/>
      <c r="D22" s="132"/>
      <c r="E22" s="132"/>
      <c r="F22" s="128"/>
      <c r="G22" s="148"/>
      <c r="H22" s="134"/>
      <c r="I22" s="134"/>
      <c r="J22" s="134"/>
      <c r="K22" s="134"/>
      <c r="L22" s="134"/>
      <c r="M22" s="134"/>
      <c r="N22" s="137"/>
      <c r="O22" s="137"/>
      <c r="P22" s="137"/>
      <c r="Q22" s="137"/>
      <c r="R22" s="137"/>
      <c r="S22" s="137"/>
    </row>
    <row r="23" spans="1:19" s="102" customFormat="1">
      <c r="A23" s="99"/>
      <c r="B23" s="132"/>
      <c r="C23" s="128"/>
      <c r="D23" s="132"/>
      <c r="E23" s="132"/>
      <c r="F23" s="128"/>
      <c r="G23" s="148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</row>
    <row r="24" spans="1:19" s="102" customFormat="1">
      <c r="A24" s="135">
        <v>2.1</v>
      </c>
      <c r="B24" s="132" t="s">
        <v>140</v>
      </c>
      <c r="C24" s="557">
        <v>0.48905109489051102</v>
      </c>
      <c r="D24" s="653" t="str">
        <f>Inputs!$D$81</f>
        <v>Skilled Electrical Worker AH</v>
      </c>
      <c r="E24" s="132">
        <v>2</v>
      </c>
      <c r="F24" s="128">
        <f>C24*E24</f>
        <v>0.97810218978102204</v>
      </c>
      <c r="G24" s="148"/>
      <c r="H24" s="246">
        <f>Inputs!L$81</f>
        <v>143.91156341859428</v>
      </c>
      <c r="I24" s="246">
        <f>Inputs!M$81</f>
        <v>146.75058306720953</v>
      </c>
      <c r="J24" s="246">
        <f>Inputs!N$81</f>
        <v>149.33909290435707</v>
      </c>
      <c r="K24" s="246">
        <f>Inputs!O$81</f>
        <v>151.97326104852442</v>
      </c>
      <c r="L24" s="246">
        <f>Inputs!P$81</f>
        <v>154.65389285921603</v>
      </c>
      <c r="M24" s="246">
        <f>Inputs!Q$81</f>
        <v>157.38180790154269</v>
      </c>
      <c r="N24" s="137">
        <f t="shared" ref="N24:S24" si="6">H24*$F24</f>
        <v>140.7602153145375</v>
      </c>
      <c r="O24" s="137">
        <f t="shared" si="6"/>
        <v>143.53706664967942</v>
      </c>
      <c r="P24" s="137">
        <f t="shared" si="6"/>
        <v>146.06889378966315</v>
      </c>
      <c r="Q24" s="137">
        <f t="shared" si="6"/>
        <v>148.64537941972463</v>
      </c>
      <c r="R24" s="137">
        <f t="shared" si="6"/>
        <v>151.26731126375876</v>
      </c>
      <c r="S24" s="137">
        <f t="shared" si="6"/>
        <v>153.93549094019505</v>
      </c>
    </row>
    <row r="25" spans="1:19" s="102" customFormat="1">
      <c r="A25" s="135"/>
      <c r="B25" s="132"/>
      <c r="C25" s="128"/>
      <c r="D25" s="132"/>
      <c r="E25" s="132"/>
      <c r="F25" s="128"/>
      <c r="G25" s="148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</row>
    <row r="26" spans="1:19" s="102" customFormat="1">
      <c r="A26" s="147"/>
      <c r="B26" s="139" t="s">
        <v>44</v>
      </c>
      <c r="C26" s="140">
        <f>SUM(C22:C25)</f>
        <v>0.48905109489051102</v>
      </c>
      <c r="D26" s="141"/>
      <c r="E26" s="141"/>
      <c r="F26" s="140">
        <f>SUM(F22:F25)</f>
        <v>0.97810218978102204</v>
      </c>
      <c r="G26" s="142"/>
      <c r="H26" s="167"/>
      <c r="I26" s="167"/>
      <c r="J26" s="167"/>
      <c r="K26" s="167"/>
      <c r="L26" s="167"/>
      <c r="M26" s="167"/>
      <c r="N26" s="231">
        <f t="shared" ref="N26:S26" si="7">SUM(N24:N25)</f>
        <v>140.7602153145375</v>
      </c>
      <c r="O26" s="231">
        <f t="shared" si="7"/>
        <v>143.53706664967942</v>
      </c>
      <c r="P26" s="231">
        <f t="shared" si="7"/>
        <v>146.06889378966315</v>
      </c>
      <c r="Q26" s="231">
        <f t="shared" si="7"/>
        <v>148.64537941972463</v>
      </c>
      <c r="R26" s="231">
        <f t="shared" si="7"/>
        <v>151.26731126375876</v>
      </c>
      <c r="S26" s="231">
        <f t="shared" si="7"/>
        <v>153.93549094019505</v>
      </c>
    </row>
    <row r="27" spans="1:19" s="102" customFormat="1">
      <c r="A27" s="135"/>
      <c r="B27" s="127" t="s">
        <v>104</v>
      </c>
      <c r="C27" s="128"/>
      <c r="D27" s="132"/>
      <c r="E27" s="132"/>
      <c r="F27" s="128"/>
      <c r="G27" s="148"/>
      <c r="H27" s="151"/>
      <c r="I27" s="151"/>
      <c r="J27" s="151"/>
      <c r="K27" s="151"/>
      <c r="L27" s="151"/>
      <c r="M27" s="151"/>
      <c r="N27" s="150"/>
      <c r="O27" s="150"/>
      <c r="P27" s="150"/>
      <c r="Q27" s="150"/>
      <c r="R27" s="150"/>
      <c r="S27" s="150"/>
    </row>
    <row r="28" spans="1:19" s="102" customFormat="1">
      <c r="A28" s="99"/>
      <c r="B28" s="132"/>
      <c r="C28" s="128"/>
      <c r="D28" s="132"/>
      <c r="E28" s="132"/>
      <c r="F28" s="128"/>
      <c r="G28" s="148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</row>
    <row r="29" spans="1:19" s="102" customFormat="1">
      <c r="A29" s="135">
        <v>3.1</v>
      </c>
      <c r="B29" s="132" t="s">
        <v>173</v>
      </c>
      <c r="C29" s="557">
        <v>7.2992700729927015E-2</v>
      </c>
      <c r="D29" s="653" t="str">
        <f>Inputs!$D$81</f>
        <v>Skilled Electrical Worker AH</v>
      </c>
      <c r="E29" s="132">
        <v>2</v>
      </c>
      <c r="F29" s="128">
        <f>C29*E29</f>
        <v>0.14598540145985403</v>
      </c>
      <c r="G29" s="148"/>
      <c r="H29" s="246">
        <f>Inputs!L$81</f>
        <v>143.91156341859428</v>
      </c>
      <c r="I29" s="246">
        <f>Inputs!M$81</f>
        <v>146.75058306720953</v>
      </c>
      <c r="J29" s="246">
        <f>Inputs!N$81</f>
        <v>149.33909290435707</v>
      </c>
      <c r="K29" s="246">
        <f>Inputs!O$81</f>
        <v>151.97326104852442</v>
      </c>
      <c r="L29" s="246">
        <f>Inputs!P$81</f>
        <v>154.65389285921603</v>
      </c>
      <c r="M29" s="246">
        <f>Inputs!Q$81</f>
        <v>157.38180790154269</v>
      </c>
      <c r="N29" s="137">
        <f t="shared" ref="N29:S29" si="8">H29*$F29</f>
        <v>21.008987360378729</v>
      </c>
      <c r="O29" s="137">
        <f t="shared" si="8"/>
        <v>21.423442783534242</v>
      </c>
      <c r="P29" s="137">
        <f t="shared" si="8"/>
        <v>21.801327431293007</v>
      </c>
      <c r="Q29" s="137">
        <f t="shared" si="8"/>
        <v>22.185877525332035</v>
      </c>
      <c r="R29" s="137">
        <f t="shared" si="8"/>
        <v>22.577210636381903</v>
      </c>
      <c r="S29" s="137">
        <f t="shared" si="8"/>
        <v>22.975446408984336</v>
      </c>
    </row>
    <row r="30" spans="1:19" s="102" customFormat="1">
      <c r="A30" s="99"/>
      <c r="B30" s="132" t="s">
        <v>174</v>
      </c>
      <c r="C30" s="557"/>
      <c r="D30" s="132"/>
      <c r="E30" s="132"/>
      <c r="F30" s="128"/>
      <c r="G30" s="148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</row>
    <row r="31" spans="1:19" s="102" customFormat="1">
      <c r="A31" s="135">
        <v>3.2</v>
      </c>
      <c r="B31" s="132" t="s">
        <v>175</v>
      </c>
      <c r="C31" s="557">
        <v>0.29927007299270075</v>
      </c>
      <c r="D31" s="653" t="str">
        <f>Inputs!$D$81</f>
        <v>Skilled Electrical Worker AH</v>
      </c>
      <c r="E31" s="132">
        <v>2</v>
      </c>
      <c r="F31" s="128">
        <f>C31*E31</f>
        <v>0.59854014598540151</v>
      </c>
      <c r="G31" s="148"/>
      <c r="H31" s="246">
        <f>Inputs!L$81</f>
        <v>143.91156341859428</v>
      </c>
      <c r="I31" s="246">
        <f>Inputs!M$81</f>
        <v>146.75058306720953</v>
      </c>
      <c r="J31" s="246">
        <f>Inputs!N$81</f>
        <v>149.33909290435707</v>
      </c>
      <c r="K31" s="246">
        <f>Inputs!O$81</f>
        <v>151.97326104852442</v>
      </c>
      <c r="L31" s="246">
        <f>Inputs!P$81</f>
        <v>154.65389285921603</v>
      </c>
      <c r="M31" s="246">
        <f>Inputs!Q$81</f>
        <v>157.38180790154269</v>
      </c>
      <c r="N31" s="137">
        <f t="shared" ref="N31:S34" si="9">H31*$F31</f>
        <v>86.136848177552793</v>
      </c>
      <c r="O31" s="137">
        <f t="shared" si="9"/>
        <v>87.836115412490386</v>
      </c>
      <c r="P31" s="137">
        <f t="shared" si="9"/>
        <v>89.385442468301321</v>
      </c>
      <c r="Q31" s="137">
        <f t="shared" si="9"/>
        <v>90.962097853861337</v>
      </c>
      <c r="R31" s="137">
        <f t="shared" si="9"/>
        <v>92.566563609165811</v>
      </c>
      <c r="S31" s="137">
        <f t="shared" si="9"/>
        <v>94.199330276835781</v>
      </c>
    </row>
    <row r="32" spans="1:19" s="102" customFormat="1">
      <c r="A32" s="232">
        <v>3.3</v>
      </c>
      <c r="B32" s="132" t="s">
        <v>142</v>
      </c>
      <c r="C32" s="557">
        <v>0.10948905109489052</v>
      </c>
      <c r="D32" s="653" t="str">
        <f>Inputs!$D$81</f>
        <v>Skilled Electrical Worker AH</v>
      </c>
      <c r="E32" s="132">
        <v>2</v>
      </c>
      <c r="F32" s="128">
        <f>C32*E32</f>
        <v>0.21897810218978103</v>
      </c>
      <c r="G32" s="148"/>
      <c r="H32" s="246">
        <f>Inputs!L$81</f>
        <v>143.91156341859428</v>
      </c>
      <c r="I32" s="246">
        <f>Inputs!M$81</f>
        <v>146.75058306720953</v>
      </c>
      <c r="J32" s="246">
        <f>Inputs!N$81</f>
        <v>149.33909290435707</v>
      </c>
      <c r="K32" s="246">
        <f>Inputs!O$81</f>
        <v>151.97326104852442</v>
      </c>
      <c r="L32" s="246">
        <f>Inputs!P$81</f>
        <v>154.65389285921603</v>
      </c>
      <c r="M32" s="246">
        <f>Inputs!Q$81</f>
        <v>157.38180790154269</v>
      </c>
      <c r="N32" s="137">
        <f t="shared" si="9"/>
        <v>31.513481040568092</v>
      </c>
      <c r="O32" s="137">
        <f t="shared" si="9"/>
        <v>32.135164175301362</v>
      </c>
      <c r="P32" s="137">
        <f t="shared" si="9"/>
        <v>32.701991146939505</v>
      </c>
      <c r="Q32" s="137">
        <f t="shared" si="9"/>
        <v>33.278816287998048</v>
      </c>
      <c r="R32" s="137">
        <f t="shared" si="9"/>
        <v>33.865815954572852</v>
      </c>
      <c r="S32" s="137">
        <f t="shared" si="9"/>
        <v>34.463169613476502</v>
      </c>
    </row>
    <row r="33" spans="1:19" s="102" customFormat="1">
      <c r="A33" s="135">
        <v>3.4</v>
      </c>
      <c r="B33" s="132" t="s">
        <v>176</v>
      </c>
      <c r="C33" s="557">
        <v>5.8394160583941611E-2</v>
      </c>
      <c r="D33" s="653" t="str">
        <f>Inputs!$D$81</f>
        <v>Skilled Electrical Worker AH</v>
      </c>
      <c r="E33" s="132">
        <v>1</v>
      </c>
      <c r="F33" s="128">
        <f>C33*E33</f>
        <v>5.8394160583941611E-2</v>
      </c>
      <c r="G33" s="148"/>
      <c r="H33" s="246">
        <f>Inputs!L$81</f>
        <v>143.91156341859428</v>
      </c>
      <c r="I33" s="246">
        <f>Inputs!M$81</f>
        <v>146.75058306720953</v>
      </c>
      <c r="J33" s="246">
        <f>Inputs!N$81</f>
        <v>149.33909290435707</v>
      </c>
      <c r="K33" s="246">
        <f>Inputs!O$81</f>
        <v>151.97326104852442</v>
      </c>
      <c r="L33" s="246">
        <f>Inputs!P$81</f>
        <v>154.65389285921603</v>
      </c>
      <c r="M33" s="246">
        <f>Inputs!Q$81</f>
        <v>157.38180790154269</v>
      </c>
      <c r="N33" s="137">
        <f t="shared" si="9"/>
        <v>8.4035949441514912</v>
      </c>
      <c r="O33" s="137">
        <f t="shared" si="9"/>
        <v>8.5693771134136956</v>
      </c>
      <c r="P33" s="137">
        <f t="shared" si="9"/>
        <v>8.7205309725172029</v>
      </c>
      <c r="Q33" s="137">
        <f t="shared" si="9"/>
        <v>8.8743510101328145</v>
      </c>
      <c r="R33" s="137">
        <f t="shared" si="9"/>
        <v>9.0308842545527614</v>
      </c>
      <c r="S33" s="137">
        <f t="shared" si="9"/>
        <v>9.1901785635937348</v>
      </c>
    </row>
    <row r="34" spans="1:19" s="102" customFormat="1">
      <c r="A34" s="135">
        <v>3.5</v>
      </c>
      <c r="B34" s="132" t="s">
        <v>177</v>
      </c>
      <c r="C34" s="557">
        <v>0.1</v>
      </c>
      <c r="D34" s="653" t="str">
        <f>Inputs!$D$81</f>
        <v>Skilled Electrical Worker AH</v>
      </c>
      <c r="E34" s="132">
        <v>1</v>
      </c>
      <c r="F34" s="128">
        <f>C34*E34</f>
        <v>0.1</v>
      </c>
      <c r="G34" s="148"/>
      <c r="H34" s="246">
        <f>Inputs!L$81</f>
        <v>143.91156341859428</v>
      </c>
      <c r="I34" s="246">
        <f>Inputs!M$81</f>
        <v>146.75058306720953</v>
      </c>
      <c r="J34" s="246">
        <f>Inputs!N$81</f>
        <v>149.33909290435707</v>
      </c>
      <c r="K34" s="246">
        <f>Inputs!O$81</f>
        <v>151.97326104852442</v>
      </c>
      <c r="L34" s="246">
        <f>Inputs!P$81</f>
        <v>154.65389285921603</v>
      </c>
      <c r="M34" s="246">
        <f>Inputs!Q$81</f>
        <v>157.38180790154269</v>
      </c>
      <c r="N34" s="137">
        <f t="shared" si="9"/>
        <v>14.391156341859428</v>
      </c>
      <c r="O34" s="137">
        <f t="shared" si="9"/>
        <v>14.675058306720954</v>
      </c>
      <c r="P34" s="137">
        <f t="shared" si="9"/>
        <v>14.933909290435707</v>
      </c>
      <c r="Q34" s="137">
        <f t="shared" si="9"/>
        <v>15.197326104852444</v>
      </c>
      <c r="R34" s="137">
        <f t="shared" si="9"/>
        <v>15.465389285921603</v>
      </c>
      <c r="S34" s="137">
        <f t="shared" si="9"/>
        <v>15.738180790154269</v>
      </c>
    </row>
    <row r="35" spans="1:19" s="102" customFormat="1">
      <c r="A35" s="147"/>
      <c r="B35" s="139" t="s">
        <v>44</v>
      </c>
      <c r="C35" s="140">
        <f>SUM(C29:C34)</f>
        <v>0.64014598540145995</v>
      </c>
      <c r="D35" s="141" t="s">
        <v>105</v>
      </c>
      <c r="E35" s="141"/>
      <c r="F35" s="140">
        <f>SUM(F29:F34)</f>
        <v>1.1218978102189783</v>
      </c>
      <c r="G35" s="142"/>
      <c r="H35" s="144"/>
      <c r="I35" s="144"/>
      <c r="J35" s="144"/>
      <c r="K35" s="144"/>
      <c r="L35" s="144"/>
      <c r="M35" s="144"/>
      <c r="N35" s="144">
        <f t="shared" ref="N35:S35" si="10">SUM(N29:N34)</f>
        <v>161.45406786451053</v>
      </c>
      <c r="O35" s="144">
        <f t="shared" si="10"/>
        <v>164.63915779146066</v>
      </c>
      <c r="P35" s="144">
        <f t="shared" si="10"/>
        <v>167.54320130948673</v>
      </c>
      <c r="Q35" s="144">
        <f t="shared" si="10"/>
        <v>170.49846878217667</v>
      </c>
      <c r="R35" s="144">
        <f t="shared" si="10"/>
        <v>173.50586374059492</v>
      </c>
      <c r="S35" s="144">
        <f t="shared" si="10"/>
        <v>176.56630565304465</v>
      </c>
    </row>
    <row r="36" spans="1:19" s="102" customFormat="1">
      <c r="A36" s="99"/>
      <c r="B36" s="127" t="s">
        <v>106</v>
      </c>
      <c r="C36" s="128"/>
      <c r="D36" s="132"/>
      <c r="E36" s="132"/>
      <c r="F36" s="128"/>
      <c r="G36" s="148"/>
      <c r="H36" s="151"/>
      <c r="I36" s="151"/>
      <c r="J36" s="151"/>
      <c r="K36" s="151"/>
      <c r="L36" s="151"/>
      <c r="M36" s="151"/>
      <c r="N36" s="99"/>
      <c r="O36" s="99"/>
      <c r="P36" s="99"/>
      <c r="Q36" s="99"/>
      <c r="R36" s="99"/>
      <c r="S36" s="99"/>
    </row>
    <row r="37" spans="1:19" s="102" customFormat="1">
      <c r="A37" s="99"/>
      <c r="B37" s="132"/>
      <c r="C37" s="128"/>
      <c r="D37" s="132"/>
      <c r="E37" s="132"/>
      <c r="F37" s="128"/>
      <c r="G37" s="148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</row>
    <row r="38" spans="1:19" s="102" customFormat="1">
      <c r="A38" s="135">
        <v>4.0999999999999996</v>
      </c>
      <c r="B38" s="132" t="s">
        <v>196</v>
      </c>
      <c r="C38" s="557">
        <v>0</v>
      </c>
      <c r="D38" s="653" t="str">
        <f>Inputs!$D$81</f>
        <v>Skilled Electrical Worker AH</v>
      </c>
      <c r="E38" s="132">
        <v>1</v>
      </c>
      <c r="F38" s="128">
        <f>C38*E38</f>
        <v>0</v>
      </c>
      <c r="G38" s="233"/>
      <c r="H38" s="246">
        <f>Inputs!L$81</f>
        <v>143.91156341859428</v>
      </c>
      <c r="I38" s="246">
        <f>Inputs!M$81</f>
        <v>146.75058306720953</v>
      </c>
      <c r="J38" s="246">
        <f>Inputs!N$81</f>
        <v>149.33909290435707</v>
      </c>
      <c r="K38" s="246">
        <f>Inputs!O$81</f>
        <v>151.97326104852442</v>
      </c>
      <c r="L38" s="246">
        <f>Inputs!P$81</f>
        <v>154.65389285921603</v>
      </c>
      <c r="M38" s="246">
        <f>Inputs!Q$81</f>
        <v>157.38180790154269</v>
      </c>
      <c r="N38" s="137">
        <f t="shared" ref="N38:S39" si="11">H38*$F38</f>
        <v>0</v>
      </c>
      <c r="O38" s="137">
        <f t="shared" si="11"/>
        <v>0</v>
      </c>
      <c r="P38" s="137">
        <f t="shared" si="11"/>
        <v>0</v>
      </c>
      <c r="Q38" s="137">
        <f t="shared" si="11"/>
        <v>0</v>
      </c>
      <c r="R38" s="137">
        <f t="shared" si="11"/>
        <v>0</v>
      </c>
      <c r="S38" s="137">
        <f t="shared" si="11"/>
        <v>0</v>
      </c>
    </row>
    <row r="39" spans="1:19">
      <c r="A39" s="184">
        <v>4.2</v>
      </c>
      <c r="B39" s="132" t="s">
        <v>178</v>
      </c>
      <c r="C39" s="557">
        <v>3.0226700251889161E-2</v>
      </c>
      <c r="D39" s="132" t="str">
        <f>Inputs!$D$82</f>
        <v>Support staff</v>
      </c>
      <c r="E39" s="132">
        <v>1</v>
      </c>
      <c r="F39" s="128">
        <f>C39*E39</f>
        <v>3.0226700251889161E-2</v>
      </c>
      <c r="G39" s="169"/>
      <c r="H39" s="137">
        <f>Inputs!L$82</f>
        <v>68.441017362959727</v>
      </c>
      <c r="I39" s="137">
        <f>Inputs!M$82</f>
        <v>69.791189569063036</v>
      </c>
      <c r="J39" s="137">
        <f>Inputs!N$82</f>
        <v>71.02222509185215</v>
      </c>
      <c r="K39" s="137">
        <f>Inputs!O$82</f>
        <v>72.274974651437702</v>
      </c>
      <c r="L39" s="137">
        <f>Inputs!P$82</f>
        <v>73.549821258208297</v>
      </c>
      <c r="M39" s="137">
        <f>Inputs!Q$82</f>
        <v>74.847154678410959</v>
      </c>
      <c r="N39" s="137">
        <f t="shared" si="11"/>
        <v>2.0687461167645251</v>
      </c>
      <c r="O39" s="137">
        <f t="shared" si="11"/>
        <v>2.109557367326842</v>
      </c>
      <c r="P39" s="137">
        <f t="shared" si="11"/>
        <v>2.1467675090736162</v>
      </c>
      <c r="Q39" s="137">
        <f t="shared" si="11"/>
        <v>2.1846339945018949</v>
      </c>
      <c r="R39" s="137">
        <f t="shared" si="11"/>
        <v>2.2231684007518875</v>
      </c>
      <c r="S39" s="137">
        <f t="shared" si="11"/>
        <v>2.2623825091711116</v>
      </c>
    </row>
    <row r="40" spans="1:19">
      <c r="A40" s="184"/>
      <c r="B40" s="132" t="s">
        <v>197</v>
      </c>
      <c r="C40" s="557"/>
      <c r="D40" s="132"/>
      <c r="E40" s="132"/>
      <c r="F40" s="128"/>
      <c r="G40" s="133"/>
      <c r="H40" s="151"/>
      <c r="I40" s="151"/>
      <c r="J40" s="151"/>
      <c r="K40" s="151"/>
      <c r="L40" s="151"/>
      <c r="M40" s="151"/>
      <c r="N40" s="99"/>
      <c r="O40" s="99"/>
      <c r="P40" s="99"/>
      <c r="Q40" s="99"/>
      <c r="R40" s="99"/>
      <c r="S40" s="99"/>
    </row>
    <row r="41" spans="1:19">
      <c r="A41" s="184">
        <v>4.3</v>
      </c>
      <c r="B41" s="132" t="s">
        <v>179</v>
      </c>
      <c r="C41" s="557">
        <v>6.0453400503778322E-2</v>
      </c>
      <c r="D41" s="132" t="str">
        <f>Inputs!$D$82</f>
        <v>Support staff</v>
      </c>
      <c r="E41" s="132">
        <v>1</v>
      </c>
      <c r="F41" s="128">
        <f>C41*E41</f>
        <v>6.0453400503778322E-2</v>
      </c>
      <c r="G41" s="169"/>
      <c r="H41" s="137">
        <f>Inputs!L$82</f>
        <v>68.441017362959727</v>
      </c>
      <c r="I41" s="137">
        <f>Inputs!M$82</f>
        <v>69.791189569063036</v>
      </c>
      <c r="J41" s="137">
        <f>Inputs!N$82</f>
        <v>71.02222509185215</v>
      </c>
      <c r="K41" s="137">
        <f>Inputs!O$82</f>
        <v>72.274974651437702</v>
      </c>
      <c r="L41" s="137">
        <f>Inputs!P$82</f>
        <v>73.549821258208297</v>
      </c>
      <c r="M41" s="137">
        <f>Inputs!Q$82</f>
        <v>74.847154678410959</v>
      </c>
      <c r="N41" s="137">
        <f t="shared" ref="N41:S41" si="12">H41*$F41</f>
        <v>4.1374922335290503</v>
      </c>
      <c r="O41" s="137">
        <f t="shared" si="12"/>
        <v>4.2191147346536839</v>
      </c>
      <c r="P41" s="137">
        <f t="shared" si="12"/>
        <v>4.2935350181472325</v>
      </c>
      <c r="Q41" s="137">
        <f t="shared" si="12"/>
        <v>4.3692679890037898</v>
      </c>
      <c r="R41" s="137">
        <f t="shared" si="12"/>
        <v>4.446336801503775</v>
      </c>
      <c r="S41" s="137">
        <f t="shared" si="12"/>
        <v>4.5247650183422232</v>
      </c>
    </row>
    <row r="42" spans="1:19">
      <c r="A42" s="184"/>
      <c r="B42" s="132" t="s">
        <v>180</v>
      </c>
      <c r="C42" s="557"/>
      <c r="D42" s="132"/>
      <c r="E42" s="132"/>
      <c r="F42" s="128"/>
      <c r="G42" s="133"/>
      <c r="H42" s="151"/>
      <c r="I42" s="151"/>
      <c r="J42" s="151"/>
      <c r="K42" s="151"/>
      <c r="L42" s="151"/>
      <c r="M42" s="151"/>
      <c r="N42" s="99"/>
      <c r="O42" s="99"/>
      <c r="P42" s="99"/>
      <c r="Q42" s="99"/>
      <c r="R42" s="99"/>
      <c r="S42" s="99"/>
    </row>
    <row r="43" spans="1:19">
      <c r="A43" s="184">
        <v>4.4000000000000004</v>
      </c>
      <c r="B43" s="132" t="s">
        <v>181</v>
      </c>
      <c r="C43" s="557">
        <v>3.173803526448362E-2</v>
      </c>
      <c r="D43" s="132" t="str">
        <f>Inputs!$D$82</f>
        <v>Support staff</v>
      </c>
      <c r="E43" s="132">
        <v>1</v>
      </c>
      <c r="F43" s="128">
        <f>C43*E43</f>
        <v>3.173803526448362E-2</v>
      </c>
      <c r="G43" s="169"/>
      <c r="H43" s="137">
        <f>Inputs!L$82</f>
        <v>68.441017362959727</v>
      </c>
      <c r="I43" s="137">
        <f>Inputs!M$82</f>
        <v>69.791189569063036</v>
      </c>
      <c r="J43" s="137">
        <f>Inputs!N$82</f>
        <v>71.02222509185215</v>
      </c>
      <c r="K43" s="137">
        <f>Inputs!O$82</f>
        <v>72.274974651437702</v>
      </c>
      <c r="L43" s="137">
        <f>Inputs!P$82</f>
        <v>73.549821258208297</v>
      </c>
      <c r="M43" s="137">
        <f>Inputs!Q$82</f>
        <v>74.847154678410959</v>
      </c>
      <c r="N43" s="137">
        <f t="shared" ref="N43:S45" si="13">H43*$F43</f>
        <v>2.1721834226027514</v>
      </c>
      <c r="O43" s="137">
        <f t="shared" si="13"/>
        <v>2.2150352356931839</v>
      </c>
      <c r="P43" s="137">
        <f t="shared" si="13"/>
        <v>2.2541058845272968</v>
      </c>
      <c r="Q43" s="137">
        <f t="shared" si="13"/>
        <v>2.2938656942269895</v>
      </c>
      <c r="R43" s="137">
        <f t="shared" si="13"/>
        <v>2.3343268207894821</v>
      </c>
      <c r="S43" s="137">
        <f t="shared" si="13"/>
        <v>2.3755016346296673</v>
      </c>
    </row>
    <row r="44" spans="1:19">
      <c r="A44" s="184">
        <v>4.5</v>
      </c>
      <c r="B44" s="132" t="s">
        <v>182</v>
      </c>
      <c r="C44" s="557">
        <v>3.173803526448362E-2</v>
      </c>
      <c r="D44" s="132" t="str">
        <f>Inputs!$D$82</f>
        <v>Support staff</v>
      </c>
      <c r="E44" s="132">
        <v>1</v>
      </c>
      <c r="F44" s="128">
        <f>C44*E44</f>
        <v>3.173803526448362E-2</v>
      </c>
      <c r="G44" s="169"/>
      <c r="H44" s="137">
        <f>Inputs!L$82</f>
        <v>68.441017362959727</v>
      </c>
      <c r="I44" s="137">
        <f>Inputs!M$82</f>
        <v>69.791189569063036</v>
      </c>
      <c r="J44" s="137">
        <f>Inputs!N$82</f>
        <v>71.02222509185215</v>
      </c>
      <c r="K44" s="137">
        <f>Inputs!O$82</f>
        <v>72.274974651437702</v>
      </c>
      <c r="L44" s="137">
        <f>Inputs!P$82</f>
        <v>73.549821258208297</v>
      </c>
      <c r="M44" s="137">
        <f>Inputs!Q$82</f>
        <v>74.847154678410959</v>
      </c>
      <c r="N44" s="137">
        <f t="shared" si="13"/>
        <v>2.1721834226027514</v>
      </c>
      <c r="O44" s="137">
        <f t="shared" si="13"/>
        <v>2.2150352356931839</v>
      </c>
      <c r="P44" s="137">
        <f t="shared" si="13"/>
        <v>2.2541058845272968</v>
      </c>
      <c r="Q44" s="137">
        <f t="shared" si="13"/>
        <v>2.2938656942269895</v>
      </c>
      <c r="R44" s="137">
        <f t="shared" si="13"/>
        <v>2.3343268207894821</v>
      </c>
      <c r="S44" s="137">
        <f t="shared" si="13"/>
        <v>2.3755016346296673</v>
      </c>
    </row>
    <row r="45" spans="1:19">
      <c r="A45" s="184">
        <v>4.5999999999999996</v>
      </c>
      <c r="B45" s="132" t="s">
        <v>146</v>
      </c>
      <c r="C45" s="557">
        <v>2.2670025188916868E-2</v>
      </c>
      <c r="D45" s="132" t="str">
        <f>Inputs!$D$82</f>
        <v>Support staff</v>
      </c>
      <c r="E45" s="132">
        <v>1</v>
      </c>
      <c r="F45" s="128">
        <f>C45*E45</f>
        <v>2.2670025188916868E-2</v>
      </c>
      <c r="G45" s="169"/>
      <c r="H45" s="137">
        <f>Inputs!L$82</f>
        <v>68.441017362959727</v>
      </c>
      <c r="I45" s="137">
        <f>Inputs!M$82</f>
        <v>69.791189569063036</v>
      </c>
      <c r="J45" s="137">
        <f>Inputs!N$82</f>
        <v>71.02222509185215</v>
      </c>
      <c r="K45" s="137">
        <f>Inputs!O$82</f>
        <v>72.274974651437702</v>
      </c>
      <c r="L45" s="137">
        <f>Inputs!P$82</f>
        <v>73.549821258208297</v>
      </c>
      <c r="M45" s="137">
        <f>Inputs!Q$82</f>
        <v>74.847154678410959</v>
      </c>
      <c r="N45" s="137">
        <f t="shared" si="13"/>
        <v>1.5515595875733936</v>
      </c>
      <c r="O45" s="137">
        <f t="shared" si="13"/>
        <v>1.5821680254951311</v>
      </c>
      <c r="P45" s="137">
        <f t="shared" si="13"/>
        <v>1.6100756318052118</v>
      </c>
      <c r="Q45" s="137">
        <f t="shared" si="13"/>
        <v>1.6384754958764209</v>
      </c>
      <c r="R45" s="137">
        <f t="shared" si="13"/>
        <v>1.6673763005639155</v>
      </c>
      <c r="S45" s="137">
        <f t="shared" si="13"/>
        <v>1.6967868818783334</v>
      </c>
    </row>
    <row r="46" spans="1:19">
      <c r="A46" s="190"/>
      <c r="B46" s="139" t="s">
        <v>44</v>
      </c>
      <c r="C46" s="186">
        <f>SUM(C36:C45)</f>
        <v>0.17682619647355161</v>
      </c>
      <c r="D46" s="240"/>
      <c r="E46" s="240"/>
      <c r="F46" s="186">
        <f>SUM(F36:F45)</f>
        <v>0.17682619647355161</v>
      </c>
      <c r="G46" s="142"/>
      <c r="H46" s="167"/>
      <c r="I46" s="167"/>
      <c r="J46" s="167"/>
      <c r="K46" s="167"/>
      <c r="L46" s="167"/>
      <c r="M46" s="167"/>
      <c r="N46" s="252">
        <f t="shared" ref="N46:S46" si="14">SUM(N38:N45)</f>
        <v>12.102164783072473</v>
      </c>
      <c r="O46" s="252">
        <f t="shared" si="14"/>
        <v>12.340910598862026</v>
      </c>
      <c r="P46" s="252">
        <f t="shared" si="14"/>
        <v>12.558589928080654</v>
      </c>
      <c r="Q46" s="252">
        <f t="shared" si="14"/>
        <v>12.780108867836084</v>
      </c>
      <c r="R46" s="252">
        <f t="shared" si="14"/>
        <v>13.005535144398541</v>
      </c>
      <c r="S46" s="252">
        <f t="shared" si="14"/>
        <v>13.234937678651004</v>
      </c>
    </row>
    <row r="47" spans="1:19">
      <c r="A47" s="118"/>
      <c r="B47" s="234" t="s">
        <v>183</v>
      </c>
      <c r="C47" s="197"/>
      <c r="D47" s="196"/>
      <c r="E47" s="196"/>
      <c r="F47" s="197"/>
      <c r="G47" s="169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</row>
    <row r="48" spans="1:19">
      <c r="A48" s="184">
        <v>5.0999999999999996</v>
      </c>
      <c r="B48" s="235" t="s">
        <v>184</v>
      </c>
      <c r="C48" s="179"/>
      <c r="D48" s="183"/>
      <c r="E48" s="183"/>
      <c r="F48" s="179"/>
      <c r="G48" s="169"/>
      <c r="H48" s="137"/>
      <c r="I48" s="137"/>
      <c r="J48" s="137"/>
      <c r="K48" s="137"/>
      <c r="L48" s="137"/>
      <c r="M48" s="137"/>
      <c r="N48" s="137">
        <f>Inputs!L91</f>
        <v>158.39376356770171</v>
      </c>
      <c r="O48" s="137">
        <f>Inputs!M91</f>
        <v>158.39376356770171</v>
      </c>
      <c r="P48" s="137">
        <f>Inputs!N91</f>
        <v>158.39376356770171</v>
      </c>
      <c r="Q48" s="137">
        <f>Inputs!O91</f>
        <v>158.39376356770171</v>
      </c>
      <c r="R48" s="137">
        <f>Inputs!P91</f>
        <v>158.39376356770171</v>
      </c>
      <c r="S48" s="137">
        <f>Inputs!Q91</f>
        <v>158.39376356770171</v>
      </c>
    </row>
    <row r="49" spans="1:21">
      <c r="A49" s="190"/>
      <c r="B49" s="185" t="s">
        <v>44</v>
      </c>
      <c r="C49" s="197"/>
      <c r="D49" s="196"/>
      <c r="E49" s="196"/>
      <c r="F49" s="197"/>
      <c r="G49" s="169"/>
      <c r="H49" s="144"/>
      <c r="I49" s="144"/>
      <c r="J49" s="144"/>
      <c r="K49" s="144"/>
      <c r="L49" s="144"/>
      <c r="M49" s="144"/>
      <c r="N49" s="144">
        <f t="shared" ref="N49:S49" si="15">SUM(N48)</f>
        <v>158.39376356770171</v>
      </c>
      <c r="O49" s="144">
        <f t="shared" si="15"/>
        <v>158.39376356770171</v>
      </c>
      <c r="P49" s="144">
        <f t="shared" si="15"/>
        <v>158.39376356770171</v>
      </c>
      <c r="Q49" s="144">
        <f t="shared" si="15"/>
        <v>158.39376356770171</v>
      </c>
      <c r="R49" s="144">
        <f t="shared" si="15"/>
        <v>158.39376356770171</v>
      </c>
      <c r="S49" s="144">
        <f t="shared" si="15"/>
        <v>158.39376356770171</v>
      </c>
    </row>
    <row r="50" spans="1:21">
      <c r="A50" s="241"/>
      <c r="B50" s="154"/>
      <c r="C50" s="192"/>
      <c r="D50" s="196"/>
      <c r="E50" s="196"/>
      <c r="F50" s="197"/>
      <c r="G50" s="133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</row>
    <row r="51" spans="1:21">
      <c r="A51" s="241"/>
      <c r="B51" s="154"/>
      <c r="C51" s="236">
        <f>C21+C26+C35+C46</f>
        <v>1.7291970802919707</v>
      </c>
      <c r="D51" s="90"/>
      <c r="E51" s="236"/>
      <c r="F51" s="236">
        <f>F21+F26+F35+F46</f>
        <v>2.7000000000000006</v>
      </c>
      <c r="G51" s="199"/>
      <c r="H51" s="143"/>
      <c r="I51" s="143"/>
      <c r="J51" s="143"/>
      <c r="K51" s="143"/>
      <c r="L51" s="143"/>
      <c r="M51" s="143"/>
      <c r="N51" s="144">
        <f t="shared" ref="N51:S51" si="16">N21+N26+N35+N46+N49</f>
        <v>501.67265716452562</v>
      </c>
      <c r="O51" s="144">
        <f t="shared" si="16"/>
        <v>508.44470175027959</v>
      </c>
      <c r="P51" s="144">
        <f t="shared" si="16"/>
        <v>514.61919372196292</v>
      </c>
      <c r="Q51" s="144">
        <f t="shared" si="16"/>
        <v>520.90259656046555</v>
      </c>
      <c r="R51" s="144">
        <f t="shared" si="16"/>
        <v>527.2968313269804</v>
      </c>
      <c r="S51" s="144">
        <f t="shared" si="16"/>
        <v>533.80385296798806</v>
      </c>
    </row>
    <row r="52" spans="1:21">
      <c r="H52" s="105"/>
      <c r="I52" s="105"/>
      <c r="J52" s="105"/>
      <c r="K52" s="105"/>
      <c r="L52" s="105"/>
      <c r="M52" s="105"/>
      <c r="N52" s="105"/>
      <c r="O52" s="104"/>
      <c r="P52" s="104"/>
      <c r="Q52" s="104"/>
      <c r="R52" s="104"/>
      <c r="S52" s="104"/>
    </row>
    <row r="53" spans="1:21" s="102" customFormat="1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</row>
    <row r="54" spans="1:21" s="102" customFormat="1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</row>
    <row r="55" spans="1:21" s="102" customForma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 s="265"/>
      <c r="U55" s="265"/>
    </row>
    <row r="56" spans="1:21" s="102" customFormat="1">
      <c r="B56" s="154"/>
      <c r="F56" s="159"/>
      <c r="G56" s="105"/>
      <c r="H56" s="105"/>
      <c r="I56" s="159"/>
      <c r="J56" s="159"/>
      <c r="K56" s="159"/>
      <c r="L56" s="159"/>
      <c r="M56" s="159"/>
      <c r="N56" s="275"/>
      <c r="O56" s="275"/>
      <c r="P56" s="275"/>
      <c r="Q56" s="275"/>
      <c r="R56" s="275"/>
      <c r="S56" s="275"/>
      <c r="T56" s="265"/>
      <c r="U56" s="265"/>
    </row>
    <row r="57" spans="1:21">
      <c r="B57" s="385" t="s">
        <v>265</v>
      </c>
      <c r="I57" s="106"/>
      <c r="J57" s="106"/>
      <c r="K57" s="106"/>
      <c r="L57" s="106"/>
      <c r="M57" s="106"/>
      <c r="N57" s="106">
        <f>N51-N58</f>
        <v>343.27889359682388</v>
      </c>
      <c r="O57" s="106">
        <f t="shared" ref="O57:S57" si="17">O51-O58</f>
        <v>350.05093818257785</v>
      </c>
      <c r="P57" s="106">
        <f t="shared" si="17"/>
        <v>356.22543015426118</v>
      </c>
      <c r="Q57" s="106">
        <f t="shared" si="17"/>
        <v>362.50883299276381</v>
      </c>
      <c r="R57" s="106">
        <f t="shared" si="17"/>
        <v>368.90306775927866</v>
      </c>
      <c r="S57" s="106">
        <f t="shared" si="17"/>
        <v>375.41008940028632</v>
      </c>
    </row>
    <row r="58" spans="1:21">
      <c r="B58" s="385" t="s">
        <v>43</v>
      </c>
      <c r="I58" s="106"/>
      <c r="J58" s="106"/>
      <c r="K58" s="106"/>
      <c r="L58" s="106"/>
      <c r="M58" s="106"/>
      <c r="N58" s="106">
        <f>N49</f>
        <v>158.39376356770171</v>
      </c>
      <c r="O58" s="106">
        <f t="shared" ref="O58:S58" si="18">O49</f>
        <v>158.39376356770171</v>
      </c>
      <c r="P58" s="106">
        <f t="shared" si="18"/>
        <v>158.39376356770171</v>
      </c>
      <c r="Q58" s="106">
        <f t="shared" si="18"/>
        <v>158.39376356770171</v>
      </c>
      <c r="R58" s="106">
        <f t="shared" si="18"/>
        <v>158.39376356770171</v>
      </c>
      <c r="S58" s="106">
        <f t="shared" si="18"/>
        <v>158.39376356770171</v>
      </c>
    </row>
    <row r="59" spans="1:21">
      <c r="B59" s="385" t="s">
        <v>268</v>
      </c>
      <c r="I59" s="106"/>
      <c r="J59" s="106"/>
      <c r="K59" s="106"/>
      <c r="L59" s="106"/>
      <c r="M59" s="106"/>
      <c r="O59" s="160"/>
      <c r="P59" s="160"/>
      <c r="Q59" s="160"/>
      <c r="R59" s="160"/>
      <c r="S59" s="160"/>
    </row>
    <row r="60" spans="1:21">
      <c r="B60" s="385" t="s">
        <v>274</v>
      </c>
      <c r="I60" s="106"/>
      <c r="J60" s="106"/>
      <c r="K60" s="106"/>
      <c r="L60" s="106"/>
      <c r="M60" s="106"/>
      <c r="N60" s="106">
        <f>SUM(N61,N57:N59)*(Inputs!$M$27)</f>
        <v>62.030820713079258</v>
      </c>
      <c r="O60" s="106">
        <f>SUM(O61,O57:O59)*(Inputs!$M$27)</f>
        <v>62.86817048201857</v>
      </c>
      <c r="P60" s="106">
        <f>SUM(P61,P57:P59)*(Inputs!$M$27)</f>
        <v>63.631634065333273</v>
      </c>
      <c r="Q60" s="106">
        <f>SUM(Q61,Q57:Q59)*(Inputs!$M$27)</f>
        <v>64.408564259508438</v>
      </c>
      <c r="R60" s="106">
        <f>SUM(R61,R57:R59)*(Inputs!$M$27)</f>
        <v>65.199198599918461</v>
      </c>
      <c r="S60" s="106">
        <f>SUM(S61,S57:S59)*(Inputs!$M$27)</f>
        <v>66.003778811785779</v>
      </c>
    </row>
    <row r="61" spans="1:21">
      <c r="B61" s="385" t="s">
        <v>273</v>
      </c>
      <c r="I61" s="106"/>
      <c r="J61" s="106"/>
      <c r="K61" s="106"/>
      <c r="L61" s="106"/>
      <c r="M61" s="106"/>
      <c r="N61" s="106">
        <f>SUM(N57:N59)*(Inputs!$M$26)</f>
        <v>52.17395634511066</v>
      </c>
      <c r="O61" s="106">
        <f>SUM(O57:O59)*(Inputs!$M$26)</f>
        <v>52.878248982029078</v>
      </c>
      <c r="P61" s="106">
        <f>SUM(P57:P59)*(Inputs!$M$26)</f>
        <v>53.520396147084142</v>
      </c>
      <c r="Q61" s="106">
        <f>SUM(Q57:Q59)*(Inputs!$M$26)</f>
        <v>54.173870042288414</v>
      </c>
      <c r="R61" s="106">
        <f>SUM(R57:R59)*(Inputs!$M$26)</f>
        <v>54.838870458005957</v>
      </c>
      <c r="S61" s="106">
        <f>SUM(S57:S59)*(Inputs!$M$26)</f>
        <v>55.515600708670753</v>
      </c>
    </row>
    <row r="62" spans="1:21">
      <c r="B62" s="998" t="s">
        <v>85</v>
      </c>
      <c r="C62" s="2"/>
      <c r="D62" s="2"/>
      <c r="E62" s="2"/>
      <c r="F62" s="484"/>
      <c r="G62" s="472"/>
      <c r="H62" s="429"/>
      <c r="I62" s="429"/>
      <c r="J62" s="429"/>
      <c r="K62" s="429"/>
      <c r="L62" s="429"/>
      <c r="M62" s="429"/>
      <c r="N62" s="106">
        <f>SUM(N57:N61)*Inputs!$M$28</f>
        <v>43.111420395590095</v>
      </c>
      <c r="O62" s="106">
        <f>SUM(O57:O61)*Inputs!$M$28</f>
        <v>43.693378485002903</v>
      </c>
      <c r="P62" s="106">
        <f>SUM(P57:P61)*Inputs!$M$28</f>
        <v>44.223985675406631</v>
      </c>
      <c r="Q62" s="106">
        <f>SUM(Q57:Q61)*Inputs!$M$28</f>
        <v>44.763952160358372</v>
      </c>
      <c r="R62" s="106">
        <f>SUM(R57:R61)*Inputs!$M$28</f>
        <v>45.313443026943339</v>
      </c>
      <c r="S62" s="106">
        <f>SUM(S57:S61)*Inputs!$M$28</f>
        <v>45.87262627419112</v>
      </c>
    </row>
    <row r="63" spans="1:21">
      <c r="B63" s="998"/>
      <c r="C63" s="2"/>
      <c r="D63" s="2"/>
      <c r="E63" s="2"/>
      <c r="F63" s="484"/>
      <c r="G63" s="472"/>
      <c r="H63" s="429"/>
      <c r="I63" s="429"/>
      <c r="J63" s="429"/>
      <c r="K63" s="429"/>
      <c r="L63" s="429"/>
      <c r="M63" s="429"/>
      <c r="N63" s="655"/>
      <c r="O63" s="655"/>
      <c r="P63" s="655"/>
      <c r="Q63" s="655"/>
      <c r="R63" s="655"/>
      <c r="S63" s="655"/>
    </row>
    <row r="64" spans="1:21">
      <c r="B64" s="479" t="s">
        <v>521</v>
      </c>
      <c r="C64" s="2"/>
      <c r="D64" s="2"/>
      <c r="E64" s="2"/>
      <c r="F64" s="484"/>
      <c r="G64" s="472"/>
      <c r="H64" s="429"/>
      <c r="I64" s="429"/>
      <c r="J64" s="429"/>
      <c r="K64" s="429"/>
      <c r="L64" s="429"/>
      <c r="M64" s="429"/>
      <c r="N64" s="485">
        <f>SUM(N57:N63)</f>
        <v>658.98885461830571</v>
      </c>
      <c r="O64" s="485">
        <f t="shared" ref="O64:S64" si="19">SUM(O57:O63)</f>
        <v>667.88449969933004</v>
      </c>
      <c r="P64" s="485">
        <f t="shared" si="19"/>
        <v>675.99520960978703</v>
      </c>
      <c r="Q64" s="485">
        <f t="shared" si="19"/>
        <v>684.24898302262079</v>
      </c>
      <c r="R64" s="485">
        <f t="shared" si="19"/>
        <v>692.64834341184815</v>
      </c>
      <c r="S64" s="485">
        <f t="shared" si="19"/>
        <v>701.19585876263568</v>
      </c>
      <c r="T64" s="100"/>
      <c r="U64" s="100"/>
    </row>
    <row r="65" spans="2:21">
      <c r="B65" s="999" t="s">
        <v>39</v>
      </c>
      <c r="N65" s="521">
        <f>(N51*(1+Inputs!$M$29))-N64</f>
        <v>0</v>
      </c>
      <c r="O65" s="521">
        <f>(O51*(1+Inputs!$M$29))-O64</f>
        <v>0</v>
      </c>
      <c r="P65" s="521">
        <f>(P51*(1+Inputs!$M$29))-P64</f>
        <v>0</v>
      </c>
      <c r="Q65" s="521">
        <f>(Q51*(1+Inputs!$M$29))-Q64</f>
        <v>0</v>
      </c>
      <c r="R65" s="521">
        <f>(R51*(1+Inputs!$M$29))-R64</f>
        <v>0</v>
      </c>
      <c r="S65" s="521">
        <f>(S51*(1+Inputs!$M$29))-S64</f>
        <v>0</v>
      </c>
      <c r="T65" s="100"/>
      <c r="U65" s="100"/>
    </row>
    <row r="66" spans="2:21">
      <c r="B66" s="385"/>
      <c r="N66" s="258"/>
      <c r="O66" s="100"/>
      <c r="P66" s="100"/>
      <c r="Q66" s="100"/>
      <c r="R66" s="100"/>
      <c r="S66" s="100"/>
      <c r="T66" s="100"/>
      <c r="U66" s="100"/>
    </row>
    <row r="67" spans="2:21">
      <c r="B67" s="1001"/>
      <c r="F67" s="88"/>
      <c r="G67" s="88"/>
      <c r="H67" s="88"/>
      <c r="I67" s="88"/>
      <c r="J67" s="88"/>
      <c r="K67" s="88"/>
      <c r="L67" s="88"/>
      <c r="M67" s="88"/>
      <c r="N67" s="258"/>
      <c r="O67" s="100"/>
      <c r="P67" s="100"/>
      <c r="Q67" s="100"/>
      <c r="R67" s="100"/>
      <c r="S67" s="100"/>
      <c r="T67" s="100"/>
      <c r="U67" s="100"/>
    </row>
    <row r="68" spans="2:21">
      <c r="B68" s="385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61" orientation="landscape" r:id="rId1"/>
  <headerFooter alignWithMargins="0">
    <oddFooter>&amp;C&amp;P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1"/>
    <pageSetUpPr fitToPage="1"/>
  </sheetPr>
  <dimension ref="A1:V85"/>
  <sheetViews>
    <sheetView showGridLines="0" zoomScale="70" zoomScaleNormal="70" workbookViewId="0">
      <pane xSplit="2" ySplit="5" topLeftCell="C6" activePane="bottomRight" state="frozen"/>
      <selection activeCell="H46" sqref="H46"/>
      <selection pane="topRight" activeCell="H46" sqref="H46"/>
      <selection pane="bottomLeft" activeCell="H46" sqref="H46"/>
      <selection pane="bottomRight" activeCell="C6" sqref="C6"/>
    </sheetView>
  </sheetViews>
  <sheetFormatPr defaultRowHeight="12.75" outlineLevelCol="1"/>
  <cols>
    <col min="1" max="1" width="9" style="88" bestFit="1" customWidth="1"/>
    <col min="2" max="2" width="61.7109375" style="102" customWidth="1"/>
    <col min="3" max="3" width="9.7109375" style="88" bestFit="1" customWidth="1"/>
    <col min="4" max="4" width="25.42578125" style="88" bestFit="1" customWidth="1"/>
    <col min="5" max="5" width="8.5703125" style="88" bestFit="1" customWidth="1"/>
    <col min="6" max="6" width="8.5703125" style="160" bestFit="1" customWidth="1"/>
    <col min="7" max="7" width="1" style="160" customWidth="1"/>
    <col min="8" max="8" width="10.42578125" style="106" customWidth="1" outlineLevel="1"/>
    <col min="9" max="9" width="9.5703125" style="160" bestFit="1" customWidth="1" outlineLevel="1"/>
    <col min="10" max="13" width="9.42578125" style="160" customWidth="1" outlineLevel="1"/>
    <col min="14" max="14" width="12.140625" style="160" customWidth="1"/>
    <col min="15" max="15" width="12.140625" style="88" customWidth="1"/>
    <col min="16" max="16" width="11.7109375" style="88" customWidth="1"/>
    <col min="17" max="17" width="11" style="88" customWidth="1"/>
    <col min="18" max="18" width="10.85546875" style="88" customWidth="1"/>
    <col min="19" max="19" width="11.42578125" style="88" customWidth="1"/>
    <col min="20" max="256" width="9.140625" style="88"/>
    <col min="257" max="257" width="9" style="88" bestFit="1" customWidth="1"/>
    <col min="258" max="258" width="61.7109375" style="88" customWidth="1"/>
    <col min="259" max="259" width="9.7109375" style="88" bestFit="1" customWidth="1"/>
    <col min="260" max="260" width="11.5703125" style="88" bestFit="1" customWidth="1"/>
    <col min="261" max="262" width="8.5703125" style="88" bestFit="1" customWidth="1"/>
    <col min="263" max="263" width="1" style="88" customWidth="1"/>
    <col min="264" max="264" width="10.42578125" style="88" customWidth="1"/>
    <col min="265" max="265" width="9.5703125" style="88" bestFit="1" customWidth="1"/>
    <col min="266" max="269" width="9.42578125" style="88" customWidth="1"/>
    <col min="270" max="271" width="12.140625" style="88" customWidth="1"/>
    <col min="272" max="272" width="11.7109375" style="88" customWidth="1"/>
    <col min="273" max="273" width="11" style="88" customWidth="1"/>
    <col min="274" max="274" width="10.85546875" style="88" customWidth="1"/>
    <col min="275" max="275" width="11.42578125" style="88" customWidth="1"/>
    <col min="276" max="512" width="9.140625" style="88"/>
    <col min="513" max="513" width="9" style="88" bestFit="1" customWidth="1"/>
    <col min="514" max="514" width="61.7109375" style="88" customWidth="1"/>
    <col min="515" max="515" width="9.7109375" style="88" bestFit="1" customWidth="1"/>
    <col min="516" max="516" width="11.5703125" style="88" bestFit="1" customWidth="1"/>
    <col min="517" max="518" width="8.5703125" style="88" bestFit="1" customWidth="1"/>
    <col min="519" max="519" width="1" style="88" customWidth="1"/>
    <col min="520" max="520" width="10.42578125" style="88" customWidth="1"/>
    <col min="521" max="521" width="9.5703125" style="88" bestFit="1" customWidth="1"/>
    <col min="522" max="525" width="9.42578125" style="88" customWidth="1"/>
    <col min="526" max="527" width="12.140625" style="88" customWidth="1"/>
    <col min="528" max="528" width="11.7109375" style="88" customWidth="1"/>
    <col min="529" max="529" width="11" style="88" customWidth="1"/>
    <col min="530" max="530" width="10.85546875" style="88" customWidth="1"/>
    <col min="531" max="531" width="11.42578125" style="88" customWidth="1"/>
    <col min="532" max="768" width="9.140625" style="88"/>
    <col min="769" max="769" width="9" style="88" bestFit="1" customWidth="1"/>
    <col min="770" max="770" width="61.7109375" style="88" customWidth="1"/>
    <col min="771" max="771" width="9.7109375" style="88" bestFit="1" customWidth="1"/>
    <col min="772" max="772" width="11.5703125" style="88" bestFit="1" customWidth="1"/>
    <col min="773" max="774" width="8.5703125" style="88" bestFit="1" customWidth="1"/>
    <col min="775" max="775" width="1" style="88" customWidth="1"/>
    <col min="776" max="776" width="10.42578125" style="88" customWidth="1"/>
    <col min="777" max="777" width="9.5703125" style="88" bestFit="1" customWidth="1"/>
    <col min="778" max="781" width="9.42578125" style="88" customWidth="1"/>
    <col min="782" max="783" width="12.140625" style="88" customWidth="1"/>
    <col min="784" max="784" width="11.7109375" style="88" customWidth="1"/>
    <col min="785" max="785" width="11" style="88" customWidth="1"/>
    <col min="786" max="786" width="10.85546875" style="88" customWidth="1"/>
    <col min="787" max="787" width="11.42578125" style="88" customWidth="1"/>
    <col min="788" max="1024" width="9.140625" style="88"/>
    <col min="1025" max="1025" width="9" style="88" bestFit="1" customWidth="1"/>
    <col min="1026" max="1026" width="61.7109375" style="88" customWidth="1"/>
    <col min="1027" max="1027" width="9.7109375" style="88" bestFit="1" customWidth="1"/>
    <col min="1028" max="1028" width="11.5703125" style="88" bestFit="1" customWidth="1"/>
    <col min="1029" max="1030" width="8.5703125" style="88" bestFit="1" customWidth="1"/>
    <col min="1031" max="1031" width="1" style="88" customWidth="1"/>
    <col min="1032" max="1032" width="10.42578125" style="88" customWidth="1"/>
    <col min="1033" max="1033" width="9.5703125" style="88" bestFit="1" customWidth="1"/>
    <col min="1034" max="1037" width="9.42578125" style="88" customWidth="1"/>
    <col min="1038" max="1039" width="12.140625" style="88" customWidth="1"/>
    <col min="1040" max="1040" width="11.7109375" style="88" customWidth="1"/>
    <col min="1041" max="1041" width="11" style="88" customWidth="1"/>
    <col min="1042" max="1042" width="10.85546875" style="88" customWidth="1"/>
    <col min="1043" max="1043" width="11.42578125" style="88" customWidth="1"/>
    <col min="1044" max="1280" width="9.140625" style="88"/>
    <col min="1281" max="1281" width="9" style="88" bestFit="1" customWidth="1"/>
    <col min="1282" max="1282" width="61.7109375" style="88" customWidth="1"/>
    <col min="1283" max="1283" width="9.7109375" style="88" bestFit="1" customWidth="1"/>
    <col min="1284" max="1284" width="11.5703125" style="88" bestFit="1" customWidth="1"/>
    <col min="1285" max="1286" width="8.5703125" style="88" bestFit="1" customWidth="1"/>
    <col min="1287" max="1287" width="1" style="88" customWidth="1"/>
    <col min="1288" max="1288" width="10.42578125" style="88" customWidth="1"/>
    <col min="1289" max="1289" width="9.5703125" style="88" bestFit="1" customWidth="1"/>
    <col min="1290" max="1293" width="9.42578125" style="88" customWidth="1"/>
    <col min="1294" max="1295" width="12.140625" style="88" customWidth="1"/>
    <col min="1296" max="1296" width="11.7109375" style="88" customWidth="1"/>
    <col min="1297" max="1297" width="11" style="88" customWidth="1"/>
    <col min="1298" max="1298" width="10.85546875" style="88" customWidth="1"/>
    <col min="1299" max="1299" width="11.42578125" style="88" customWidth="1"/>
    <col min="1300" max="1536" width="9.140625" style="88"/>
    <col min="1537" max="1537" width="9" style="88" bestFit="1" customWidth="1"/>
    <col min="1538" max="1538" width="61.7109375" style="88" customWidth="1"/>
    <col min="1539" max="1539" width="9.7109375" style="88" bestFit="1" customWidth="1"/>
    <col min="1540" max="1540" width="11.5703125" style="88" bestFit="1" customWidth="1"/>
    <col min="1541" max="1542" width="8.5703125" style="88" bestFit="1" customWidth="1"/>
    <col min="1543" max="1543" width="1" style="88" customWidth="1"/>
    <col min="1544" max="1544" width="10.42578125" style="88" customWidth="1"/>
    <col min="1545" max="1545" width="9.5703125" style="88" bestFit="1" customWidth="1"/>
    <col min="1546" max="1549" width="9.42578125" style="88" customWidth="1"/>
    <col min="1550" max="1551" width="12.140625" style="88" customWidth="1"/>
    <col min="1552" max="1552" width="11.7109375" style="88" customWidth="1"/>
    <col min="1553" max="1553" width="11" style="88" customWidth="1"/>
    <col min="1554" max="1554" width="10.85546875" style="88" customWidth="1"/>
    <col min="1555" max="1555" width="11.42578125" style="88" customWidth="1"/>
    <col min="1556" max="1792" width="9.140625" style="88"/>
    <col min="1793" max="1793" width="9" style="88" bestFit="1" customWidth="1"/>
    <col min="1794" max="1794" width="61.7109375" style="88" customWidth="1"/>
    <col min="1795" max="1795" width="9.7109375" style="88" bestFit="1" customWidth="1"/>
    <col min="1796" max="1796" width="11.5703125" style="88" bestFit="1" customWidth="1"/>
    <col min="1797" max="1798" width="8.5703125" style="88" bestFit="1" customWidth="1"/>
    <col min="1799" max="1799" width="1" style="88" customWidth="1"/>
    <col min="1800" max="1800" width="10.42578125" style="88" customWidth="1"/>
    <col min="1801" max="1801" width="9.5703125" style="88" bestFit="1" customWidth="1"/>
    <col min="1802" max="1805" width="9.42578125" style="88" customWidth="1"/>
    <col min="1806" max="1807" width="12.140625" style="88" customWidth="1"/>
    <col min="1808" max="1808" width="11.7109375" style="88" customWidth="1"/>
    <col min="1809" max="1809" width="11" style="88" customWidth="1"/>
    <col min="1810" max="1810" width="10.85546875" style="88" customWidth="1"/>
    <col min="1811" max="1811" width="11.42578125" style="88" customWidth="1"/>
    <col min="1812" max="2048" width="9.140625" style="88"/>
    <col min="2049" max="2049" width="9" style="88" bestFit="1" customWidth="1"/>
    <col min="2050" max="2050" width="61.7109375" style="88" customWidth="1"/>
    <col min="2051" max="2051" width="9.7109375" style="88" bestFit="1" customWidth="1"/>
    <col min="2052" max="2052" width="11.5703125" style="88" bestFit="1" customWidth="1"/>
    <col min="2053" max="2054" width="8.5703125" style="88" bestFit="1" customWidth="1"/>
    <col min="2055" max="2055" width="1" style="88" customWidth="1"/>
    <col min="2056" max="2056" width="10.42578125" style="88" customWidth="1"/>
    <col min="2057" max="2057" width="9.5703125" style="88" bestFit="1" customWidth="1"/>
    <col min="2058" max="2061" width="9.42578125" style="88" customWidth="1"/>
    <col min="2062" max="2063" width="12.140625" style="88" customWidth="1"/>
    <col min="2064" max="2064" width="11.7109375" style="88" customWidth="1"/>
    <col min="2065" max="2065" width="11" style="88" customWidth="1"/>
    <col min="2066" max="2066" width="10.85546875" style="88" customWidth="1"/>
    <col min="2067" max="2067" width="11.42578125" style="88" customWidth="1"/>
    <col min="2068" max="2304" width="9.140625" style="88"/>
    <col min="2305" max="2305" width="9" style="88" bestFit="1" customWidth="1"/>
    <col min="2306" max="2306" width="61.7109375" style="88" customWidth="1"/>
    <col min="2307" max="2307" width="9.7109375" style="88" bestFit="1" customWidth="1"/>
    <col min="2308" max="2308" width="11.5703125" style="88" bestFit="1" customWidth="1"/>
    <col min="2309" max="2310" width="8.5703125" style="88" bestFit="1" customWidth="1"/>
    <col min="2311" max="2311" width="1" style="88" customWidth="1"/>
    <col min="2312" max="2312" width="10.42578125" style="88" customWidth="1"/>
    <col min="2313" max="2313" width="9.5703125" style="88" bestFit="1" customWidth="1"/>
    <col min="2314" max="2317" width="9.42578125" style="88" customWidth="1"/>
    <col min="2318" max="2319" width="12.140625" style="88" customWidth="1"/>
    <col min="2320" max="2320" width="11.7109375" style="88" customWidth="1"/>
    <col min="2321" max="2321" width="11" style="88" customWidth="1"/>
    <col min="2322" max="2322" width="10.85546875" style="88" customWidth="1"/>
    <col min="2323" max="2323" width="11.42578125" style="88" customWidth="1"/>
    <col min="2324" max="2560" width="9.140625" style="88"/>
    <col min="2561" max="2561" width="9" style="88" bestFit="1" customWidth="1"/>
    <col min="2562" max="2562" width="61.7109375" style="88" customWidth="1"/>
    <col min="2563" max="2563" width="9.7109375" style="88" bestFit="1" customWidth="1"/>
    <col min="2564" max="2564" width="11.5703125" style="88" bestFit="1" customWidth="1"/>
    <col min="2565" max="2566" width="8.5703125" style="88" bestFit="1" customWidth="1"/>
    <col min="2567" max="2567" width="1" style="88" customWidth="1"/>
    <col min="2568" max="2568" width="10.42578125" style="88" customWidth="1"/>
    <col min="2569" max="2569" width="9.5703125" style="88" bestFit="1" customWidth="1"/>
    <col min="2570" max="2573" width="9.42578125" style="88" customWidth="1"/>
    <col min="2574" max="2575" width="12.140625" style="88" customWidth="1"/>
    <col min="2576" max="2576" width="11.7109375" style="88" customWidth="1"/>
    <col min="2577" max="2577" width="11" style="88" customWidth="1"/>
    <col min="2578" max="2578" width="10.85546875" style="88" customWidth="1"/>
    <col min="2579" max="2579" width="11.42578125" style="88" customWidth="1"/>
    <col min="2580" max="2816" width="9.140625" style="88"/>
    <col min="2817" max="2817" width="9" style="88" bestFit="1" customWidth="1"/>
    <col min="2818" max="2818" width="61.7109375" style="88" customWidth="1"/>
    <col min="2819" max="2819" width="9.7109375" style="88" bestFit="1" customWidth="1"/>
    <col min="2820" max="2820" width="11.5703125" style="88" bestFit="1" customWidth="1"/>
    <col min="2821" max="2822" width="8.5703125" style="88" bestFit="1" customWidth="1"/>
    <col min="2823" max="2823" width="1" style="88" customWidth="1"/>
    <col min="2824" max="2824" width="10.42578125" style="88" customWidth="1"/>
    <col min="2825" max="2825" width="9.5703125" style="88" bestFit="1" customWidth="1"/>
    <col min="2826" max="2829" width="9.42578125" style="88" customWidth="1"/>
    <col min="2830" max="2831" width="12.140625" style="88" customWidth="1"/>
    <col min="2832" max="2832" width="11.7109375" style="88" customWidth="1"/>
    <col min="2833" max="2833" width="11" style="88" customWidth="1"/>
    <col min="2834" max="2834" width="10.85546875" style="88" customWidth="1"/>
    <col min="2835" max="2835" width="11.42578125" style="88" customWidth="1"/>
    <col min="2836" max="3072" width="9.140625" style="88"/>
    <col min="3073" max="3073" width="9" style="88" bestFit="1" customWidth="1"/>
    <col min="3074" max="3074" width="61.7109375" style="88" customWidth="1"/>
    <col min="3075" max="3075" width="9.7109375" style="88" bestFit="1" customWidth="1"/>
    <col min="3076" max="3076" width="11.5703125" style="88" bestFit="1" customWidth="1"/>
    <col min="3077" max="3078" width="8.5703125" style="88" bestFit="1" customWidth="1"/>
    <col min="3079" max="3079" width="1" style="88" customWidth="1"/>
    <col min="3080" max="3080" width="10.42578125" style="88" customWidth="1"/>
    <col min="3081" max="3081" width="9.5703125" style="88" bestFit="1" customWidth="1"/>
    <col min="3082" max="3085" width="9.42578125" style="88" customWidth="1"/>
    <col min="3086" max="3087" width="12.140625" style="88" customWidth="1"/>
    <col min="3088" max="3088" width="11.7109375" style="88" customWidth="1"/>
    <col min="3089" max="3089" width="11" style="88" customWidth="1"/>
    <col min="3090" max="3090" width="10.85546875" style="88" customWidth="1"/>
    <col min="3091" max="3091" width="11.42578125" style="88" customWidth="1"/>
    <col min="3092" max="3328" width="9.140625" style="88"/>
    <col min="3329" max="3329" width="9" style="88" bestFit="1" customWidth="1"/>
    <col min="3330" max="3330" width="61.7109375" style="88" customWidth="1"/>
    <col min="3331" max="3331" width="9.7109375" style="88" bestFit="1" customWidth="1"/>
    <col min="3332" max="3332" width="11.5703125" style="88" bestFit="1" customWidth="1"/>
    <col min="3333" max="3334" width="8.5703125" style="88" bestFit="1" customWidth="1"/>
    <col min="3335" max="3335" width="1" style="88" customWidth="1"/>
    <col min="3336" max="3336" width="10.42578125" style="88" customWidth="1"/>
    <col min="3337" max="3337" width="9.5703125" style="88" bestFit="1" customWidth="1"/>
    <col min="3338" max="3341" width="9.42578125" style="88" customWidth="1"/>
    <col min="3342" max="3343" width="12.140625" style="88" customWidth="1"/>
    <col min="3344" max="3344" width="11.7109375" style="88" customWidth="1"/>
    <col min="3345" max="3345" width="11" style="88" customWidth="1"/>
    <col min="3346" max="3346" width="10.85546875" style="88" customWidth="1"/>
    <col min="3347" max="3347" width="11.42578125" style="88" customWidth="1"/>
    <col min="3348" max="3584" width="9.140625" style="88"/>
    <col min="3585" max="3585" width="9" style="88" bestFit="1" customWidth="1"/>
    <col min="3586" max="3586" width="61.7109375" style="88" customWidth="1"/>
    <col min="3587" max="3587" width="9.7109375" style="88" bestFit="1" customWidth="1"/>
    <col min="3588" max="3588" width="11.5703125" style="88" bestFit="1" customWidth="1"/>
    <col min="3589" max="3590" width="8.5703125" style="88" bestFit="1" customWidth="1"/>
    <col min="3591" max="3591" width="1" style="88" customWidth="1"/>
    <col min="3592" max="3592" width="10.42578125" style="88" customWidth="1"/>
    <col min="3593" max="3593" width="9.5703125" style="88" bestFit="1" customWidth="1"/>
    <col min="3594" max="3597" width="9.42578125" style="88" customWidth="1"/>
    <col min="3598" max="3599" width="12.140625" style="88" customWidth="1"/>
    <col min="3600" max="3600" width="11.7109375" style="88" customWidth="1"/>
    <col min="3601" max="3601" width="11" style="88" customWidth="1"/>
    <col min="3602" max="3602" width="10.85546875" style="88" customWidth="1"/>
    <col min="3603" max="3603" width="11.42578125" style="88" customWidth="1"/>
    <col min="3604" max="3840" width="9.140625" style="88"/>
    <col min="3841" max="3841" width="9" style="88" bestFit="1" customWidth="1"/>
    <col min="3842" max="3842" width="61.7109375" style="88" customWidth="1"/>
    <col min="3843" max="3843" width="9.7109375" style="88" bestFit="1" customWidth="1"/>
    <col min="3844" max="3844" width="11.5703125" style="88" bestFit="1" customWidth="1"/>
    <col min="3845" max="3846" width="8.5703125" style="88" bestFit="1" customWidth="1"/>
    <col min="3847" max="3847" width="1" style="88" customWidth="1"/>
    <col min="3848" max="3848" width="10.42578125" style="88" customWidth="1"/>
    <col min="3849" max="3849" width="9.5703125" style="88" bestFit="1" customWidth="1"/>
    <col min="3850" max="3853" width="9.42578125" style="88" customWidth="1"/>
    <col min="3854" max="3855" width="12.140625" style="88" customWidth="1"/>
    <col min="3856" max="3856" width="11.7109375" style="88" customWidth="1"/>
    <col min="3857" max="3857" width="11" style="88" customWidth="1"/>
    <col min="3858" max="3858" width="10.85546875" style="88" customWidth="1"/>
    <col min="3859" max="3859" width="11.42578125" style="88" customWidth="1"/>
    <col min="3860" max="4096" width="9.140625" style="88"/>
    <col min="4097" max="4097" width="9" style="88" bestFit="1" customWidth="1"/>
    <col min="4098" max="4098" width="61.7109375" style="88" customWidth="1"/>
    <col min="4099" max="4099" width="9.7109375" style="88" bestFit="1" customWidth="1"/>
    <col min="4100" max="4100" width="11.5703125" style="88" bestFit="1" customWidth="1"/>
    <col min="4101" max="4102" width="8.5703125" style="88" bestFit="1" customWidth="1"/>
    <col min="4103" max="4103" width="1" style="88" customWidth="1"/>
    <col min="4104" max="4104" width="10.42578125" style="88" customWidth="1"/>
    <col min="4105" max="4105" width="9.5703125" style="88" bestFit="1" customWidth="1"/>
    <col min="4106" max="4109" width="9.42578125" style="88" customWidth="1"/>
    <col min="4110" max="4111" width="12.140625" style="88" customWidth="1"/>
    <col min="4112" max="4112" width="11.7109375" style="88" customWidth="1"/>
    <col min="4113" max="4113" width="11" style="88" customWidth="1"/>
    <col min="4114" max="4114" width="10.85546875" style="88" customWidth="1"/>
    <col min="4115" max="4115" width="11.42578125" style="88" customWidth="1"/>
    <col min="4116" max="4352" width="9.140625" style="88"/>
    <col min="4353" max="4353" width="9" style="88" bestFit="1" customWidth="1"/>
    <col min="4354" max="4354" width="61.7109375" style="88" customWidth="1"/>
    <col min="4355" max="4355" width="9.7109375" style="88" bestFit="1" customWidth="1"/>
    <col min="4356" max="4356" width="11.5703125" style="88" bestFit="1" customWidth="1"/>
    <col min="4357" max="4358" width="8.5703125" style="88" bestFit="1" customWidth="1"/>
    <col min="4359" max="4359" width="1" style="88" customWidth="1"/>
    <col min="4360" max="4360" width="10.42578125" style="88" customWidth="1"/>
    <col min="4361" max="4361" width="9.5703125" style="88" bestFit="1" customWidth="1"/>
    <col min="4362" max="4365" width="9.42578125" style="88" customWidth="1"/>
    <col min="4366" max="4367" width="12.140625" style="88" customWidth="1"/>
    <col min="4368" max="4368" width="11.7109375" style="88" customWidth="1"/>
    <col min="4369" max="4369" width="11" style="88" customWidth="1"/>
    <col min="4370" max="4370" width="10.85546875" style="88" customWidth="1"/>
    <col min="4371" max="4371" width="11.42578125" style="88" customWidth="1"/>
    <col min="4372" max="4608" width="9.140625" style="88"/>
    <col min="4609" max="4609" width="9" style="88" bestFit="1" customWidth="1"/>
    <col min="4610" max="4610" width="61.7109375" style="88" customWidth="1"/>
    <col min="4611" max="4611" width="9.7109375" style="88" bestFit="1" customWidth="1"/>
    <col min="4612" max="4612" width="11.5703125" style="88" bestFit="1" customWidth="1"/>
    <col min="4613" max="4614" width="8.5703125" style="88" bestFit="1" customWidth="1"/>
    <col min="4615" max="4615" width="1" style="88" customWidth="1"/>
    <col min="4616" max="4616" width="10.42578125" style="88" customWidth="1"/>
    <col min="4617" max="4617" width="9.5703125" style="88" bestFit="1" customWidth="1"/>
    <col min="4618" max="4621" width="9.42578125" style="88" customWidth="1"/>
    <col min="4622" max="4623" width="12.140625" style="88" customWidth="1"/>
    <col min="4624" max="4624" width="11.7109375" style="88" customWidth="1"/>
    <col min="4625" max="4625" width="11" style="88" customWidth="1"/>
    <col min="4626" max="4626" width="10.85546875" style="88" customWidth="1"/>
    <col min="4627" max="4627" width="11.42578125" style="88" customWidth="1"/>
    <col min="4628" max="4864" width="9.140625" style="88"/>
    <col min="4865" max="4865" width="9" style="88" bestFit="1" customWidth="1"/>
    <col min="4866" max="4866" width="61.7109375" style="88" customWidth="1"/>
    <col min="4867" max="4867" width="9.7109375" style="88" bestFit="1" customWidth="1"/>
    <col min="4868" max="4868" width="11.5703125" style="88" bestFit="1" customWidth="1"/>
    <col min="4869" max="4870" width="8.5703125" style="88" bestFit="1" customWidth="1"/>
    <col min="4871" max="4871" width="1" style="88" customWidth="1"/>
    <col min="4872" max="4872" width="10.42578125" style="88" customWidth="1"/>
    <col min="4873" max="4873" width="9.5703125" style="88" bestFit="1" customWidth="1"/>
    <col min="4874" max="4877" width="9.42578125" style="88" customWidth="1"/>
    <col min="4878" max="4879" width="12.140625" style="88" customWidth="1"/>
    <col min="4880" max="4880" width="11.7109375" style="88" customWidth="1"/>
    <col min="4881" max="4881" width="11" style="88" customWidth="1"/>
    <col min="4882" max="4882" width="10.85546875" style="88" customWidth="1"/>
    <col min="4883" max="4883" width="11.42578125" style="88" customWidth="1"/>
    <col min="4884" max="5120" width="9.140625" style="88"/>
    <col min="5121" max="5121" width="9" style="88" bestFit="1" customWidth="1"/>
    <col min="5122" max="5122" width="61.7109375" style="88" customWidth="1"/>
    <col min="5123" max="5123" width="9.7109375" style="88" bestFit="1" customWidth="1"/>
    <col min="5124" max="5124" width="11.5703125" style="88" bestFit="1" customWidth="1"/>
    <col min="5125" max="5126" width="8.5703125" style="88" bestFit="1" customWidth="1"/>
    <col min="5127" max="5127" width="1" style="88" customWidth="1"/>
    <col min="5128" max="5128" width="10.42578125" style="88" customWidth="1"/>
    <col min="5129" max="5129" width="9.5703125" style="88" bestFit="1" customWidth="1"/>
    <col min="5130" max="5133" width="9.42578125" style="88" customWidth="1"/>
    <col min="5134" max="5135" width="12.140625" style="88" customWidth="1"/>
    <col min="5136" max="5136" width="11.7109375" style="88" customWidth="1"/>
    <col min="5137" max="5137" width="11" style="88" customWidth="1"/>
    <col min="5138" max="5138" width="10.85546875" style="88" customWidth="1"/>
    <col min="5139" max="5139" width="11.42578125" style="88" customWidth="1"/>
    <col min="5140" max="5376" width="9.140625" style="88"/>
    <col min="5377" max="5377" width="9" style="88" bestFit="1" customWidth="1"/>
    <col min="5378" max="5378" width="61.7109375" style="88" customWidth="1"/>
    <col min="5379" max="5379" width="9.7109375" style="88" bestFit="1" customWidth="1"/>
    <col min="5380" max="5380" width="11.5703125" style="88" bestFit="1" customWidth="1"/>
    <col min="5381" max="5382" width="8.5703125" style="88" bestFit="1" customWidth="1"/>
    <col min="5383" max="5383" width="1" style="88" customWidth="1"/>
    <col min="5384" max="5384" width="10.42578125" style="88" customWidth="1"/>
    <col min="5385" max="5385" width="9.5703125" style="88" bestFit="1" customWidth="1"/>
    <col min="5386" max="5389" width="9.42578125" style="88" customWidth="1"/>
    <col min="5390" max="5391" width="12.140625" style="88" customWidth="1"/>
    <col min="5392" max="5392" width="11.7109375" style="88" customWidth="1"/>
    <col min="5393" max="5393" width="11" style="88" customWidth="1"/>
    <col min="5394" max="5394" width="10.85546875" style="88" customWidth="1"/>
    <col min="5395" max="5395" width="11.42578125" style="88" customWidth="1"/>
    <col min="5396" max="5632" width="9.140625" style="88"/>
    <col min="5633" max="5633" width="9" style="88" bestFit="1" customWidth="1"/>
    <col min="5634" max="5634" width="61.7109375" style="88" customWidth="1"/>
    <col min="5635" max="5635" width="9.7109375" style="88" bestFit="1" customWidth="1"/>
    <col min="5636" max="5636" width="11.5703125" style="88" bestFit="1" customWidth="1"/>
    <col min="5637" max="5638" width="8.5703125" style="88" bestFit="1" customWidth="1"/>
    <col min="5639" max="5639" width="1" style="88" customWidth="1"/>
    <col min="5640" max="5640" width="10.42578125" style="88" customWidth="1"/>
    <col min="5641" max="5641" width="9.5703125" style="88" bestFit="1" customWidth="1"/>
    <col min="5642" max="5645" width="9.42578125" style="88" customWidth="1"/>
    <col min="5646" max="5647" width="12.140625" style="88" customWidth="1"/>
    <col min="5648" max="5648" width="11.7109375" style="88" customWidth="1"/>
    <col min="5649" max="5649" width="11" style="88" customWidth="1"/>
    <col min="5650" max="5650" width="10.85546875" style="88" customWidth="1"/>
    <col min="5651" max="5651" width="11.42578125" style="88" customWidth="1"/>
    <col min="5652" max="5888" width="9.140625" style="88"/>
    <col min="5889" max="5889" width="9" style="88" bestFit="1" customWidth="1"/>
    <col min="5890" max="5890" width="61.7109375" style="88" customWidth="1"/>
    <col min="5891" max="5891" width="9.7109375" style="88" bestFit="1" customWidth="1"/>
    <col min="5892" max="5892" width="11.5703125" style="88" bestFit="1" customWidth="1"/>
    <col min="5893" max="5894" width="8.5703125" style="88" bestFit="1" customWidth="1"/>
    <col min="5895" max="5895" width="1" style="88" customWidth="1"/>
    <col min="5896" max="5896" width="10.42578125" style="88" customWidth="1"/>
    <col min="5897" max="5897" width="9.5703125" style="88" bestFit="1" customWidth="1"/>
    <col min="5898" max="5901" width="9.42578125" style="88" customWidth="1"/>
    <col min="5902" max="5903" width="12.140625" style="88" customWidth="1"/>
    <col min="5904" max="5904" width="11.7109375" style="88" customWidth="1"/>
    <col min="5905" max="5905" width="11" style="88" customWidth="1"/>
    <col min="5906" max="5906" width="10.85546875" style="88" customWidth="1"/>
    <col min="5907" max="5907" width="11.42578125" style="88" customWidth="1"/>
    <col min="5908" max="6144" width="9.140625" style="88"/>
    <col min="6145" max="6145" width="9" style="88" bestFit="1" customWidth="1"/>
    <col min="6146" max="6146" width="61.7109375" style="88" customWidth="1"/>
    <col min="6147" max="6147" width="9.7109375" style="88" bestFit="1" customWidth="1"/>
    <col min="6148" max="6148" width="11.5703125" style="88" bestFit="1" customWidth="1"/>
    <col min="6149" max="6150" width="8.5703125" style="88" bestFit="1" customWidth="1"/>
    <col min="6151" max="6151" width="1" style="88" customWidth="1"/>
    <col min="6152" max="6152" width="10.42578125" style="88" customWidth="1"/>
    <col min="6153" max="6153" width="9.5703125" style="88" bestFit="1" customWidth="1"/>
    <col min="6154" max="6157" width="9.42578125" style="88" customWidth="1"/>
    <col min="6158" max="6159" width="12.140625" style="88" customWidth="1"/>
    <col min="6160" max="6160" width="11.7109375" style="88" customWidth="1"/>
    <col min="6161" max="6161" width="11" style="88" customWidth="1"/>
    <col min="6162" max="6162" width="10.85546875" style="88" customWidth="1"/>
    <col min="6163" max="6163" width="11.42578125" style="88" customWidth="1"/>
    <col min="6164" max="6400" width="9.140625" style="88"/>
    <col min="6401" max="6401" width="9" style="88" bestFit="1" customWidth="1"/>
    <col min="6402" max="6402" width="61.7109375" style="88" customWidth="1"/>
    <col min="6403" max="6403" width="9.7109375" style="88" bestFit="1" customWidth="1"/>
    <col min="6404" max="6404" width="11.5703125" style="88" bestFit="1" customWidth="1"/>
    <col min="6405" max="6406" width="8.5703125" style="88" bestFit="1" customWidth="1"/>
    <col min="6407" max="6407" width="1" style="88" customWidth="1"/>
    <col min="6408" max="6408" width="10.42578125" style="88" customWidth="1"/>
    <col min="6409" max="6409" width="9.5703125" style="88" bestFit="1" customWidth="1"/>
    <col min="6410" max="6413" width="9.42578125" style="88" customWidth="1"/>
    <col min="6414" max="6415" width="12.140625" style="88" customWidth="1"/>
    <col min="6416" max="6416" width="11.7109375" style="88" customWidth="1"/>
    <col min="6417" max="6417" width="11" style="88" customWidth="1"/>
    <col min="6418" max="6418" width="10.85546875" style="88" customWidth="1"/>
    <col min="6419" max="6419" width="11.42578125" style="88" customWidth="1"/>
    <col min="6420" max="6656" width="9.140625" style="88"/>
    <col min="6657" max="6657" width="9" style="88" bestFit="1" customWidth="1"/>
    <col min="6658" max="6658" width="61.7109375" style="88" customWidth="1"/>
    <col min="6659" max="6659" width="9.7109375" style="88" bestFit="1" customWidth="1"/>
    <col min="6660" max="6660" width="11.5703125" style="88" bestFit="1" customWidth="1"/>
    <col min="6661" max="6662" width="8.5703125" style="88" bestFit="1" customWidth="1"/>
    <col min="6663" max="6663" width="1" style="88" customWidth="1"/>
    <col min="6664" max="6664" width="10.42578125" style="88" customWidth="1"/>
    <col min="6665" max="6665" width="9.5703125" style="88" bestFit="1" customWidth="1"/>
    <col min="6666" max="6669" width="9.42578125" style="88" customWidth="1"/>
    <col min="6670" max="6671" width="12.140625" style="88" customWidth="1"/>
    <col min="6672" max="6672" width="11.7109375" style="88" customWidth="1"/>
    <col min="6673" max="6673" width="11" style="88" customWidth="1"/>
    <col min="6674" max="6674" width="10.85546875" style="88" customWidth="1"/>
    <col min="6675" max="6675" width="11.42578125" style="88" customWidth="1"/>
    <col min="6676" max="6912" width="9.140625" style="88"/>
    <col min="6913" max="6913" width="9" style="88" bestFit="1" customWidth="1"/>
    <col min="6914" max="6914" width="61.7109375" style="88" customWidth="1"/>
    <col min="6915" max="6915" width="9.7109375" style="88" bestFit="1" customWidth="1"/>
    <col min="6916" max="6916" width="11.5703125" style="88" bestFit="1" customWidth="1"/>
    <col min="6917" max="6918" width="8.5703125" style="88" bestFit="1" customWidth="1"/>
    <col min="6919" max="6919" width="1" style="88" customWidth="1"/>
    <col min="6920" max="6920" width="10.42578125" style="88" customWidth="1"/>
    <col min="6921" max="6921" width="9.5703125" style="88" bestFit="1" customWidth="1"/>
    <col min="6922" max="6925" width="9.42578125" style="88" customWidth="1"/>
    <col min="6926" max="6927" width="12.140625" style="88" customWidth="1"/>
    <col min="6928" max="6928" width="11.7109375" style="88" customWidth="1"/>
    <col min="6929" max="6929" width="11" style="88" customWidth="1"/>
    <col min="6930" max="6930" width="10.85546875" style="88" customWidth="1"/>
    <col min="6931" max="6931" width="11.42578125" style="88" customWidth="1"/>
    <col min="6932" max="7168" width="9.140625" style="88"/>
    <col min="7169" max="7169" width="9" style="88" bestFit="1" customWidth="1"/>
    <col min="7170" max="7170" width="61.7109375" style="88" customWidth="1"/>
    <col min="7171" max="7171" width="9.7109375" style="88" bestFit="1" customWidth="1"/>
    <col min="7172" max="7172" width="11.5703125" style="88" bestFit="1" customWidth="1"/>
    <col min="7173" max="7174" width="8.5703125" style="88" bestFit="1" customWidth="1"/>
    <col min="7175" max="7175" width="1" style="88" customWidth="1"/>
    <col min="7176" max="7176" width="10.42578125" style="88" customWidth="1"/>
    <col min="7177" max="7177" width="9.5703125" style="88" bestFit="1" customWidth="1"/>
    <col min="7178" max="7181" width="9.42578125" style="88" customWidth="1"/>
    <col min="7182" max="7183" width="12.140625" style="88" customWidth="1"/>
    <col min="7184" max="7184" width="11.7109375" style="88" customWidth="1"/>
    <col min="7185" max="7185" width="11" style="88" customWidth="1"/>
    <col min="7186" max="7186" width="10.85546875" style="88" customWidth="1"/>
    <col min="7187" max="7187" width="11.42578125" style="88" customWidth="1"/>
    <col min="7188" max="7424" width="9.140625" style="88"/>
    <col min="7425" max="7425" width="9" style="88" bestFit="1" customWidth="1"/>
    <col min="7426" max="7426" width="61.7109375" style="88" customWidth="1"/>
    <col min="7427" max="7427" width="9.7109375" style="88" bestFit="1" customWidth="1"/>
    <col min="7428" max="7428" width="11.5703125" style="88" bestFit="1" customWidth="1"/>
    <col min="7429" max="7430" width="8.5703125" style="88" bestFit="1" customWidth="1"/>
    <col min="7431" max="7431" width="1" style="88" customWidth="1"/>
    <col min="7432" max="7432" width="10.42578125" style="88" customWidth="1"/>
    <col min="7433" max="7433" width="9.5703125" style="88" bestFit="1" customWidth="1"/>
    <col min="7434" max="7437" width="9.42578125" style="88" customWidth="1"/>
    <col min="7438" max="7439" width="12.140625" style="88" customWidth="1"/>
    <col min="7440" max="7440" width="11.7109375" style="88" customWidth="1"/>
    <col min="7441" max="7441" width="11" style="88" customWidth="1"/>
    <col min="7442" max="7442" width="10.85546875" style="88" customWidth="1"/>
    <col min="7443" max="7443" width="11.42578125" style="88" customWidth="1"/>
    <col min="7444" max="7680" width="9.140625" style="88"/>
    <col min="7681" max="7681" width="9" style="88" bestFit="1" customWidth="1"/>
    <col min="7682" max="7682" width="61.7109375" style="88" customWidth="1"/>
    <col min="7683" max="7683" width="9.7109375" style="88" bestFit="1" customWidth="1"/>
    <col min="7684" max="7684" width="11.5703125" style="88" bestFit="1" customWidth="1"/>
    <col min="7685" max="7686" width="8.5703125" style="88" bestFit="1" customWidth="1"/>
    <col min="7687" max="7687" width="1" style="88" customWidth="1"/>
    <col min="7688" max="7688" width="10.42578125" style="88" customWidth="1"/>
    <col min="7689" max="7689" width="9.5703125" style="88" bestFit="1" customWidth="1"/>
    <col min="7690" max="7693" width="9.42578125" style="88" customWidth="1"/>
    <col min="7694" max="7695" width="12.140625" style="88" customWidth="1"/>
    <col min="7696" max="7696" width="11.7109375" style="88" customWidth="1"/>
    <col min="7697" max="7697" width="11" style="88" customWidth="1"/>
    <col min="7698" max="7698" width="10.85546875" style="88" customWidth="1"/>
    <col min="7699" max="7699" width="11.42578125" style="88" customWidth="1"/>
    <col min="7700" max="7936" width="9.140625" style="88"/>
    <col min="7937" max="7937" width="9" style="88" bestFit="1" customWidth="1"/>
    <col min="7938" max="7938" width="61.7109375" style="88" customWidth="1"/>
    <col min="7939" max="7939" width="9.7109375" style="88" bestFit="1" customWidth="1"/>
    <col min="7940" max="7940" width="11.5703125" style="88" bestFit="1" customWidth="1"/>
    <col min="7941" max="7942" width="8.5703125" style="88" bestFit="1" customWidth="1"/>
    <col min="7943" max="7943" width="1" style="88" customWidth="1"/>
    <col min="7944" max="7944" width="10.42578125" style="88" customWidth="1"/>
    <col min="7945" max="7945" width="9.5703125" style="88" bestFit="1" customWidth="1"/>
    <col min="7946" max="7949" width="9.42578125" style="88" customWidth="1"/>
    <col min="7950" max="7951" width="12.140625" style="88" customWidth="1"/>
    <col min="7952" max="7952" width="11.7109375" style="88" customWidth="1"/>
    <col min="7953" max="7953" width="11" style="88" customWidth="1"/>
    <col min="7954" max="7954" width="10.85546875" style="88" customWidth="1"/>
    <col min="7955" max="7955" width="11.42578125" style="88" customWidth="1"/>
    <col min="7956" max="8192" width="9.140625" style="88"/>
    <col min="8193" max="8193" width="9" style="88" bestFit="1" customWidth="1"/>
    <col min="8194" max="8194" width="61.7109375" style="88" customWidth="1"/>
    <col min="8195" max="8195" width="9.7109375" style="88" bestFit="1" customWidth="1"/>
    <col min="8196" max="8196" width="11.5703125" style="88" bestFit="1" customWidth="1"/>
    <col min="8197" max="8198" width="8.5703125" style="88" bestFit="1" customWidth="1"/>
    <col min="8199" max="8199" width="1" style="88" customWidth="1"/>
    <col min="8200" max="8200" width="10.42578125" style="88" customWidth="1"/>
    <col min="8201" max="8201" width="9.5703125" style="88" bestFit="1" customWidth="1"/>
    <col min="8202" max="8205" width="9.42578125" style="88" customWidth="1"/>
    <col min="8206" max="8207" width="12.140625" style="88" customWidth="1"/>
    <col min="8208" max="8208" width="11.7109375" style="88" customWidth="1"/>
    <col min="8209" max="8209" width="11" style="88" customWidth="1"/>
    <col min="8210" max="8210" width="10.85546875" style="88" customWidth="1"/>
    <col min="8211" max="8211" width="11.42578125" style="88" customWidth="1"/>
    <col min="8212" max="8448" width="9.140625" style="88"/>
    <col min="8449" max="8449" width="9" style="88" bestFit="1" customWidth="1"/>
    <col min="8450" max="8450" width="61.7109375" style="88" customWidth="1"/>
    <col min="8451" max="8451" width="9.7109375" style="88" bestFit="1" customWidth="1"/>
    <col min="8452" max="8452" width="11.5703125" style="88" bestFit="1" customWidth="1"/>
    <col min="8453" max="8454" width="8.5703125" style="88" bestFit="1" customWidth="1"/>
    <col min="8455" max="8455" width="1" style="88" customWidth="1"/>
    <col min="8456" max="8456" width="10.42578125" style="88" customWidth="1"/>
    <col min="8457" max="8457" width="9.5703125" style="88" bestFit="1" customWidth="1"/>
    <col min="8458" max="8461" width="9.42578125" style="88" customWidth="1"/>
    <col min="8462" max="8463" width="12.140625" style="88" customWidth="1"/>
    <col min="8464" max="8464" width="11.7109375" style="88" customWidth="1"/>
    <col min="8465" max="8465" width="11" style="88" customWidth="1"/>
    <col min="8466" max="8466" width="10.85546875" style="88" customWidth="1"/>
    <col min="8467" max="8467" width="11.42578125" style="88" customWidth="1"/>
    <col min="8468" max="8704" width="9.140625" style="88"/>
    <col min="8705" max="8705" width="9" style="88" bestFit="1" customWidth="1"/>
    <col min="8706" max="8706" width="61.7109375" style="88" customWidth="1"/>
    <col min="8707" max="8707" width="9.7109375" style="88" bestFit="1" customWidth="1"/>
    <col min="8708" max="8708" width="11.5703125" style="88" bestFit="1" customWidth="1"/>
    <col min="8709" max="8710" width="8.5703125" style="88" bestFit="1" customWidth="1"/>
    <col min="8711" max="8711" width="1" style="88" customWidth="1"/>
    <col min="8712" max="8712" width="10.42578125" style="88" customWidth="1"/>
    <col min="8713" max="8713" width="9.5703125" style="88" bestFit="1" customWidth="1"/>
    <col min="8714" max="8717" width="9.42578125" style="88" customWidth="1"/>
    <col min="8718" max="8719" width="12.140625" style="88" customWidth="1"/>
    <col min="8720" max="8720" width="11.7109375" style="88" customWidth="1"/>
    <col min="8721" max="8721" width="11" style="88" customWidth="1"/>
    <col min="8722" max="8722" width="10.85546875" style="88" customWidth="1"/>
    <col min="8723" max="8723" width="11.42578125" style="88" customWidth="1"/>
    <col min="8724" max="8960" width="9.140625" style="88"/>
    <col min="8961" max="8961" width="9" style="88" bestFit="1" customWidth="1"/>
    <col min="8962" max="8962" width="61.7109375" style="88" customWidth="1"/>
    <col min="8963" max="8963" width="9.7109375" style="88" bestFit="1" customWidth="1"/>
    <col min="8964" max="8964" width="11.5703125" style="88" bestFit="1" customWidth="1"/>
    <col min="8965" max="8966" width="8.5703125" style="88" bestFit="1" customWidth="1"/>
    <col min="8967" max="8967" width="1" style="88" customWidth="1"/>
    <col min="8968" max="8968" width="10.42578125" style="88" customWidth="1"/>
    <col min="8969" max="8969" width="9.5703125" style="88" bestFit="1" customWidth="1"/>
    <col min="8970" max="8973" width="9.42578125" style="88" customWidth="1"/>
    <col min="8974" max="8975" width="12.140625" style="88" customWidth="1"/>
    <col min="8976" max="8976" width="11.7109375" style="88" customWidth="1"/>
    <col min="8977" max="8977" width="11" style="88" customWidth="1"/>
    <col min="8978" max="8978" width="10.85546875" style="88" customWidth="1"/>
    <col min="8979" max="8979" width="11.42578125" style="88" customWidth="1"/>
    <col min="8980" max="9216" width="9.140625" style="88"/>
    <col min="9217" max="9217" width="9" style="88" bestFit="1" customWidth="1"/>
    <col min="9218" max="9218" width="61.7109375" style="88" customWidth="1"/>
    <col min="9219" max="9219" width="9.7109375" style="88" bestFit="1" customWidth="1"/>
    <col min="9220" max="9220" width="11.5703125" style="88" bestFit="1" customWidth="1"/>
    <col min="9221" max="9222" width="8.5703125" style="88" bestFit="1" customWidth="1"/>
    <col min="9223" max="9223" width="1" style="88" customWidth="1"/>
    <col min="9224" max="9224" width="10.42578125" style="88" customWidth="1"/>
    <col min="9225" max="9225" width="9.5703125" style="88" bestFit="1" customWidth="1"/>
    <col min="9226" max="9229" width="9.42578125" style="88" customWidth="1"/>
    <col min="9230" max="9231" width="12.140625" style="88" customWidth="1"/>
    <col min="9232" max="9232" width="11.7109375" style="88" customWidth="1"/>
    <col min="9233" max="9233" width="11" style="88" customWidth="1"/>
    <col min="9234" max="9234" width="10.85546875" style="88" customWidth="1"/>
    <col min="9235" max="9235" width="11.42578125" style="88" customWidth="1"/>
    <col min="9236" max="9472" width="9.140625" style="88"/>
    <col min="9473" max="9473" width="9" style="88" bestFit="1" customWidth="1"/>
    <col min="9474" max="9474" width="61.7109375" style="88" customWidth="1"/>
    <col min="9475" max="9475" width="9.7109375" style="88" bestFit="1" customWidth="1"/>
    <col min="9476" max="9476" width="11.5703125" style="88" bestFit="1" customWidth="1"/>
    <col min="9477" max="9478" width="8.5703125" style="88" bestFit="1" customWidth="1"/>
    <col min="9479" max="9479" width="1" style="88" customWidth="1"/>
    <col min="9480" max="9480" width="10.42578125" style="88" customWidth="1"/>
    <col min="9481" max="9481" width="9.5703125" style="88" bestFit="1" customWidth="1"/>
    <col min="9482" max="9485" width="9.42578125" style="88" customWidth="1"/>
    <col min="9486" max="9487" width="12.140625" style="88" customWidth="1"/>
    <col min="9488" max="9488" width="11.7109375" style="88" customWidth="1"/>
    <col min="9489" max="9489" width="11" style="88" customWidth="1"/>
    <col min="9490" max="9490" width="10.85546875" style="88" customWidth="1"/>
    <col min="9491" max="9491" width="11.42578125" style="88" customWidth="1"/>
    <col min="9492" max="9728" width="9.140625" style="88"/>
    <col min="9729" max="9729" width="9" style="88" bestFit="1" customWidth="1"/>
    <col min="9730" max="9730" width="61.7109375" style="88" customWidth="1"/>
    <col min="9731" max="9731" width="9.7109375" style="88" bestFit="1" customWidth="1"/>
    <col min="9732" max="9732" width="11.5703125" style="88" bestFit="1" customWidth="1"/>
    <col min="9733" max="9734" width="8.5703125" style="88" bestFit="1" customWidth="1"/>
    <col min="9735" max="9735" width="1" style="88" customWidth="1"/>
    <col min="9736" max="9736" width="10.42578125" style="88" customWidth="1"/>
    <col min="9737" max="9737" width="9.5703125" style="88" bestFit="1" customWidth="1"/>
    <col min="9738" max="9741" width="9.42578125" style="88" customWidth="1"/>
    <col min="9742" max="9743" width="12.140625" style="88" customWidth="1"/>
    <col min="9744" max="9744" width="11.7109375" style="88" customWidth="1"/>
    <col min="9745" max="9745" width="11" style="88" customWidth="1"/>
    <col min="9746" max="9746" width="10.85546875" style="88" customWidth="1"/>
    <col min="9747" max="9747" width="11.42578125" style="88" customWidth="1"/>
    <col min="9748" max="9984" width="9.140625" style="88"/>
    <col min="9985" max="9985" width="9" style="88" bestFit="1" customWidth="1"/>
    <col min="9986" max="9986" width="61.7109375" style="88" customWidth="1"/>
    <col min="9987" max="9987" width="9.7109375" style="88" bestFit="1" customWidth="1"/>
    <col min="9988" max="9988" width="11.5703125" style="88" bestFit="1" customWidth="1"/>
    <col min="9989" max="9990" width="8.5703125" style="88" bestFit="1" customWidth="1"/>
    <col min="9991" max="9991" width="1" style="88" customWidth="1"/>
    <col min="9992" max="9992" width="10.42578125" style="88" customWidth="1"/>
    <col min="9993" max="9993" width="9.5703125" style="88" bestFit="1" customWidth="1"/>
    <col min="9994" max="9997" width="9.42578125" style="88" customWidth="1"/>
    <col min="9998" max="9999" width="12.140625" style="88" customWidth="1"/>
    <col min="10000" max="10000" width="11.7109375" style="88" customWidth="1"/>
    <col min="10001" max="10001" width="11" style="88" customWidth="1"/>
    <col min="10002" max="10002" width="10.85546875" style="88" customWidth="1"/>
    <col min="10003" max="10003" width="11.42578125" style="88" customWidth="1"/>
    <col min="10004" max="10240" width="9.140625" style="88"/>
    <col min="10241" max="10241" width="9" style="88" bestFit="1" customWidth="1"/>
    <col min="10242" max="10242" width="61.7109375" style="88" customWidth="1"/>
    <col min="10243" max="10243" width="9.7109375" style="88" bestFit="1" customWidth="1"/>
    <col min="10244" max="10244" width="11.5703125" style="88" bestFit="1" customWidth="1"/>
    <col min="10245" max="10246" width="8.5703125" style="88" bestFit="1" customWidth="1"/>
    <col min="10247" max="10247" width="1" style="88" customWidth="1"/>
    <col min="10248" max="10248" width="10.42578125" style="88" customWidth="1"/>
    <col min="10249" max="10249" width="9.5703125" style="88" bestFit="1" customWidth="1"/>
    <col min="10250" max="10253" width="9.42578125" style="88" customWidth="1"/>
    <col min="10254" max="10255" width="12.140625" style="88" customWidth="1"/>
    <col min="10256" max="10256" width="11.7109375" style="88" customWidth="1"/>
    <col min="10257" max="10257" width="11" style="88" customWidth="1"/>
    <col min="10258" max="10258" width="10.85546875" style="88" customWidth="1"/>
    <col min="10259" max="10259" width="11.42578125" style="88" customWidth="1"/>
    <col min="10260" max="10496" width="9.140625" style="88"/>
    <col min="10497" max="10497" width="9" style="88" bestFit="1" customWidth="1"/>
    <col min="10498" max="10498" width="61.7109375" style="88" customWidth="1"/>
    <col min="10499" max="10499" width="9.7109375" style="88" bestFit="1" customWidth="1"/>
    <col min="10500" max="10500" width="11.5703125" style="88" bestFit="1" customWidth="1"/>
    <col min="10501" max="10502" width="8.5703125" style="88" bestFit="1" customWidth="1"/>
    <col min="10503" max="10503" width="1" style="88" customWidth="1"/>
    <col min="10504" max="10504" width="10.42578125" style="88" customWidth="1"/>
    <col min="10505" max="10505" width="9.5703125" style="88" bestFit="1" customWidth="1"/>
    <col min="10506" max="10509" width="9.42578125" style="88" customWidth="1"/>
    <col min="10510" max="10511" width="12.140625" style="88" customWidth="1"/>
    <col min="10512" max="10512" width="11.7109375" style="88" customWidth="1"/>
    <col min="10513" max="10513" width="11" style="88" customWidth="1"/>
    <col min="10514" max="10514" width="10.85546875" style="88" customWidth="1"/>
    <col min="10515" max="10515" width="11.42578125" style="88" customWidth="1"/>
    <col min="10516" max="10752" width="9.140625" style="88"/>
    <col min="10753" max="10753" width="9" style="88" bestFit="1" customWidth="1"/>
    <col min="10754" max="10754" width="61.7109375" style="88" customWidth="1"/>
    <col min="10755" max="10755" width="9.7109375" style="88" bestFit="1" customWidth="1"/>
    <col min="10756" max="10756" width="11.5703125" style="88" bestFit="1" customWidth="1"/>
    <col min="10757" max="10758" width="8.5703125" style="88" bestFit="1" customWidth="1"/>
    <col min="10759" max="10759" width="1" style="88" customWidth="1"/>
    <col min="10760" max="10760" width="10.42578125" style="88" customWidth="1"/>
    <col min="10761" max="10761" width="9.5703125" style="88" bestFit="1" customWidth="1"/>
    <col min="10762" max="10765" width="9.42578125" style="88" customWidth="1"/>
    <col min="10766" max="10767" width="12.140625" style="88" customWidth="1"/>
    <col min="10768" max="10768" width="11.7109375" style="88" customWidth="1"/>
    <col min="10769" max="10769" width="11" style="88" customWidth="1"/>
    <col min="10770" max="10770" width="10.85546875" style="88" customWidth="1"/>
    <col min="10771" max="10771" width="11.42578125" style="88" customWidth="1"/>
    <col min="10772" max="11008" width="9.140625" style="88"/>
    <col min="11009" max="11009" width="9" style="88" bestFit="1" customWidth="1"/>
    <col min="11010" max="11010" width="61.7109375" style="88" customWidth="1"/>
    <col min="11011" max="11011" width="9.7109375" style="88" bestFit="1" customWidth="1"/>
    <col min="11012" max="11012" width="11.5703125" style="88" bestFit="1" customWidth="1"/>
    <col min="11013" max="11014" width="8.5703125" style="88" bestFit="1" customWidth="1"/>
    <col min="11015" max="11015" width="1" style="88" customWidth="1"/>
    <col min="11016" max="11016" width="10.42578125" style="88" customWidth="1"/>
    <col min="11017" max="11017" width="9.5703125" style="88" bestFit="1" customWidth="1"/>
    <col min="11018" max="11021" width="9.42578125" style="88" customWidth="1"/>
    <col min="11022" max="11023" width="12.140625" style="88" customWidth="1"/>
    <col min="11024" max="11024" width="11.7109375" style="88" customWidth="1"/>
    <col min="11025" max="11025" width="11" style="88" customWidth="1"/>
    <col min="11026" max="11026" width="10.85546875" style="88" customWidth="1"/>
    <col min="11027" max="11027" width="11.42578125" style="88" customWidth="1"/>
    <col min="11028" max="11264" width="9.140625" style="88"/>
    <col min="11265" max="11265" width="9" style="88" bestFit="1" customWidth="1"/>
    <col min="11266" max="11266" width="61.7109375" style="88" customWidth="1"/>
    <col min="11267" max="11267" width="9.7109375" style="88" bestFit="1" customWidth="1"/>
    <col min="11268" max="11268" width="11.5703125" style="88" bestFit="1" customWidth="1"/>
    <col min="11269" max="11270" width="8.5703125" style="88" bestFit="1" customWidth="1"/>
    <col min="11271" max="11271" width="1" style="88" customWidth="1"/>
    <col min="11272" max="11272" width="10.42578125" style="88" customWidth="1"/>
    <col min="11273" max="11273" width="9.5703125" style="88" bestFit="1" customWidth="1"/>
    <col min="11274" max="11277" width="9.42578125" style="88" customWidth="1"/>
    <col min="11278" max="11279" width="12.140625" style="88" customWidth="1"/>
    <col min="11280" max="11280" width="11.7109375" style="88" customWidth="1"/>
    <col min="11281" max="11281" width="11" style="88" customWidth="1"/>
    <col min="11282" max="11282" width="10.85546875" style="88" customWidth="1"/>
    <col min="11283" max="11283" width="11.42578125" style="88" customWidth="1"/>
    <col min="11284" max="11520" width="9.140625" style="88"/>
    <col min="11521" max="11521" width="9" style="88" bestFit="1" customWidth="1"/>
    <col min="11522" max="11522" width="61.7109375" style="88" customWidth="1"/>
    <col min="11523" max="11523" width="9.7109375" style="88" bestFit="1" customWidth="1"/>
    <col min="11524" max="11524" width="11.5703125" style="88" bestFit="1" customWidth="1"/>
    <col min="11525" max="11526" width="8.5703125" style="88" bestFit="1" customWidth="1"/>
    <col min="11527" max="11527" width="1" style="88" customWidth="1"/>
    <col min="11528" max="11528" width="10.42578125" style="88" customWidth="1"/>
    <col min="11529" max="11529" width="9.5703125" style="88" bestFit="1" customWidth="1"/>
    <col min="11530" max="11533" width="9.42578125" style="88" customWidth="1"/>
    <col min="11534" max="11535" width="12.140625" style="88" customWidth="1"/>
    <col min="11536" max="11536" width="11.7109375" style="88" customWidth="1"/>
    <col min="11537" max="11537" width="11" style="88" customWidth="1"/>
    <col min="11538" max="11538" width="10.85546875" style="88" customWidth="1"/>
    <col min="11539" max="11539" width="11.42578125" style="88" customWidth="1"/>
    <col min="11540" max="11776" width="9.140625" style="88"/>
    <col min="11777" max="11777" width="9" style="88" bestFit="1" customWidth="1"/>
    <col min="11778" max="11778" width="61.7109375" style="88" customWidth="1"/>
    <col min="11779" max="11779" width="9.7109375" style="88" bestFit="1" customWidth="1"/>
    <col min="11780" max="11780" width="11.5703125" style="88" bestFit="1" customWidth="1"/>
    <col min="11781" max="11782" width="8.5703125" style="88" bestFit="1" customWidth="1"/>
    <col min="11783" max="11783" width="1" style="88" customWidth="1"/>
    <col min="11784" max="11784" width="10.42578125" style="88" customWidth="1"/>
    <col min="11785" max="11785" width="9.5703125" style="88" bestFit="1" customWidth="1"/>
    <col min="11786" max="11789" width="9.42578125" style="88" customWidth="1"/>
    <col min="11790" max="11791" width="12.140625" style="88" customWidth="1"/>
    <col min="11792" max="11792" width="11.7109375" style="88" customWidth="1"/>
    <col min="11793" max="11793" width="11" style="88" customWidth="1"/>
    <col min="11794" max="11794" width="10.85546875" style="88" customWidth="1"/>
    <col min="11795" max="11795" width="11.42578125" style="88" customWidth="1"/>
    <col min="11796" max="12032" width="9.140625" style="88"/>
    <col min="12033" max="12033" width="9" style="88" bestFit="1" customWidth="1"/>
    <col min="12034" max="12034" width="61.7109375" style="88" customWidth="1"/>
    <col min="12035" max="12035" width="9.7109375" style="88" bestFit="1" customWidth="1"/>
    <col min="12036" max="12036" width="11.5703125" style="88" bestFit="1" customWidth="1"/>
    <col min="12037" max="12038" width="8.5703125" style="88" bestFit="1" customWidth="1"/>
    <col min="12039" max="12039" width="1" style="88" customWidth="1"/>
    <col min="12040" max="12040" width="10.42578125" style="88" customWidth="1"/>
    <col min="12041" max="12041" width="9.5703125" style="88" bestFit="1" customWidth="1"/>
    <col min="12042" max="12045" width="9.42578125" style="88" customWidth="1"/>
    <col min="12046" max="12047" width="12.140625" style="88" customWidth="1"/>
    <col min="12048" max="12048" width="11.7109375" style="88" customWidth="1"/>
    <col min="12049" max="12049" width="11" style="88" customWidth="1"/>
    <col min="12050" max="12050" width="10.85546875" style="88" customWidth="1"/>
    <col min="12051" max="12051" width="11.42578125" style="88" customWidth="1"/>
    <col min="12052" max="12288" width="9.140625" style="88"/>
    <col min="12289" max="12289" width="9" style="88" bestFit="1" customWidth="1"/>
    <col min="12290" max="12290" width="61.7109375" style="88" customWidth="1"/>
    <col min="12291" max="12291" width="9.7109375" style="88" bestFit="1" customWidth="1"/>
    <col min="12292" max="12292" width="11.5703125" style="88" bestFit="1" customWidth="1"/>
    <col min="12293" max="12294" width="8.5703125" style="88" bestFit="1" customWidth="1"/>
    <col min="12295" max="12295" width="1" style="88" customWidth="1"/>
    <col min="12296" max="12296" width="10.42578125" style="88" customWidth="1"/>
    <col min="12297" max="12297" width="9.5703125" style="88" bestFit="1" customWidth="1"/>
    <col min="12298" max="12301" width="9.42578125" style="88" customWidth="1"/>
    <col min="12302" max="12303" width="12.140625" style="88" customWidth="1"/>
    <col min="12304" max="12304" width="11.7109375" style="88" customWidth="1"/>
    <col min="12305" max="12305" width="11" style="88" customWidth="1"/>
    <col min="12306" max="12306" width="10.85546875" style="88" customWidth="1"/>
    <col min="12307" max="12307" width="11.42578125" style="88" customWidth="1"/>
    <col min="12308" max="12544" width="9.140625" style="88"/>
    <col min="12545" max="12545" width="9" style="88" bestFit="1" customWidth="1"/>
    <col min="12546" max="12546" width="61.7109375" style="88" customWidth="1"/>
    <col min="12547" max="12547" width="9.7109375" style="88" bestFit="1" customWidth="1"/>
    <col min="12548" max="12548" width="11.5703125" style="88" bestFit="1" customWidth="1"/>
    <col min="12549" max="12550" width="8.5703125" style="88" bestFit="1" customWidth="1"/>
    <col min="12551" max="12551" width="1" style="88" customWidth="1"/>
    <col min="12552" max="12552" width="10.42578125" style="88" customWidth="1"/>
    <col min="12553" max="12553" width="9.5703125" style="88" bestFit="1" customWidth="1"/>
    <col min="12554" max="12557" width="9.42578125" style="88" customWidth="1"/>
    <col min="12558" max="12559" width="12.140625" style="88" customWidth="1"/>
    <col min="12560" max="12560" width="11.7109375" style="88" customWidth="1"/>
    <col min="12561" max="12561" width="11" style="88" customWidth="1"/>
    <col min="12562" max="12562" width="10.85546875" style="88" customWidth="1"/>
    <col min="12563" max="12563" width="11.42578125" style="88" customWidth="1"/>
    <col min="12564" max="12800" width="9.140625" style="88"/>
    <col min="12801" max="12801" width="9" style="88" bestFit="1" customWidth="1"/>
    <col min="12802" max="12802" width="61.7109375" style="88" customWidth="1"/>
    <col min="12803" max="12803" width="9.7109375" style="88" bestFit="1" customWidth="1"/>
    <col min="12804" max="12804" width="11.5703125" style="88" bestFit="1" customWidth="1"/>
    <col min="12805" max="12806" width="8.5703125" style="88" bestFit="1" customWidth="1"/>
    <col min="12807" max="12807" width="1" style="88" customWidth="1"/>
    <col min="12808" max="12808" width="10.42578125" style="88" customWidth="1"/>
    <col min="12809" max="12809" width="9.5703125" style="88" bestFit="1" customWidth="1"/>
    <col min="12810" max="12813" width="9.42578125" style="88" customWidth="1"/>
    <col min="12814" max="12815" width="12.140625" style="88" customWidth="1"/>
    <col min="12816" max="12816" width="11.7109375" style="88" customWidth="1"/>
    <col min="12817" max="12817" width="11" style="88" customWidth="1"/>
    <col min="12818" max="12818" width="10.85546875" style="88" customWidth="1"/>
    <col min="12819" max="12819" width="11.42578125" style="88" customWidth="1"/>
    <col min="12820" max="13056" width="9.140625" style="88"/>
    <col min="13057" max="13057" width="9" style="88" bestFit="1" customWidth="1"/>
    <col min="13058" max="13058" width="61.7109375" style="88" customWidth="1"/>
    <col min="13059" max="13059" width="9.7109375" style="88" bestFit="1" customWidth="1"/>
    <col min="13060" max="13060" width="11.5703125" style="88" bestFit="1" customWidth="1"/>
    <col min="13061" max="13062" width="8.5703125" style="88" bestFit="1" customWidth="1"/>
    <col min="13063" max="13063" width="1" style="88" customWidth="1"/>
    <col min="13064" max="13064" width="10.42578125" style="88" customWidth="1"/>
    <col min="13065" max="13065" width="9.5703125" style="88" bestFit="1" customWidth="1"/>
    <col min="13066" max="13069" width="9.42578125" style="88" customWidth="1"/>
    <col min="13070" max="13071" width="12.140625" style="88" customWidth="1"/>
    <col min="13072" max="13072" width="11.7109375" style="88" customWidth="1"/>
    <col min="13073" max="13073" width="11" style="88" customWidth="1"/>
    <col min="13074" max="13074" width="10.85546875" style="88" customWidth="1"/>
    <col min="13075" max="13075" width="11.42578125" style="88" customWidth="1"/>
    <col min="13076" max="13312" width="9.140625" style="88"/>
    <col min="13313" max="13313" width="9" style="88" bestFit="1" customWidth="1"/>
    <col min="13314" max="13314" width="61.7109375" style="88" customWidth="1"/>
    <col min="13315" max="13315" width="9.7109375" style="88" bestFit="1" customWidth="1"/>
    <col min="13316" max="13316" width="11.5703125" style="88" bestFit="1" customWidth="1"/>
    <col min="13317" max="13318" width="8.5703125" style="88" bestFit="1" customWidth="1"/>
    <col min="13319" max="13319" width="1" style="88" customWidth="1"/>
    <col min="13320" max="13320" width="10.42578125" style="88" customWidth="1"/>
    <col min="13321" max="13321" width="9.5703125" style="88" bestFit="1" customWidth="1"/>
    <col min="13322" max="13325" width="9.42578125" style="88" customWidth="1"/>
    <col min="13326" max="13327" width="12.140625" style="88" customWidth="1"/>
    <col min="13328" max="13328" width="11.7109375" style="88" customWidth="1"/>
    <col min="13329" max="13329" width="11" style="88" customWidth="1"/>
    <col min="13330" max="13330" width="10.85546875" style="88" customWidth="1"/>
    <col min="13331" max="13331" width="11.42578125" style="88" customWidth="1"/>
    <col min="13332" max="13568" width="9.140625" style="88"/>
    <col min="13569" max="13569" width="9" style="88" bestFit="1" customWidth="1"/>
    <col min="13570" max="13570" width="61.7109375" style="88" customWidth="1"/>
    <col min="13571" max="13571" width="9.7109375" style="88" bestFit="1" customWidth="1"/>
    <col min="13572" max="13572" width="11.5703125" style="88" bestFit="1" customWidth="1"/>
    <col min="13573" max="13574" width="8.5703125" style="88" bestFit="1" customWidth="1"/>
    <col min="13575" max="13575" width="1" style="88" customWidth="1"/>
    <col min="13576" max="13576" width="10.42578125" style="88" customWidth="1"/>
    <col min="13577" max="13577" width="9.5703125" style="88" bestFit="1" customWidth="1"/>
    <col min="13578" max="13581" width="9.42578125" style="88" customWidth="1"/>
    <col min="13582" max="13583" width="12.140625" style="88" customWidth="1"/>
    <col min="13584" max="13584" width="11.7109375" style="88" customWidth="1"/>
    <col min="13585" max="13585" width="11" style="88" customWidth="1"/>
    <col min="13586" max="13586" width="10.85546875" style="88" customWidth="1"/>
    <col min="13587" max="13587" width="11.42578125" style="88" customWidth="1"/>
    <col min="13588" max="13824" width="9.140625" style="88"/>
    <col min="13825" max="13825" width="9" style="88" bestFit="1" customWidth="1"/>
    <col min="13826" max="13826" width="61.7109375" style="88" customWidth="1"/>
    <col min="13827" max="13827" width="9.7109375" style="88" bestFit="1" customWidth="1"/>
    <col min="13828" max="13828" width="11.5703125" style="88" bestFit="1" customWidth="1"/>
    <col min="13829" max="13830" width="8.5703125" style="88" bestFit="1" customWidth="1"/>
    <col min="13831" max="13831" width="1" style="88" customWidth="1"/>
    <col min="13832" max="13832" width="10.42578125" style="88" customWidth="1"/>
    <col min="13833" max="13833" width="9.5703125" style="88" bestFit="1" customWidth="1"/>
    <col min="13834" max="13837" width="9.42578125" style="88" customWidth="1"/>
    <col min="13838" max="13839" width="12.140625" style="88" customWidth="1"/>
    <col min="13840" max="13840" width="11.7109375" style="88" customWidth="1"/>
    <col min="13841" max="13841" width="11" style="88" customWidth="1"/>
    <col min="13842" max="13842" width="10.85546875" style="88" customWidth="1"/>
    <col min="13843" max="13843" width="11.42578125" style="88" customWidth="1"/>
    <col min="13844" max="14080" width="9.140625" style="88"/>
    <col min="14081" max="14081" width="9" style="88" bestFit="1" customWidth="1"/>
    <col min="14082" max="14082" width="61.7109375" style="88" customWidth="1"/>
    <col min="14083" max="14083" width="9.7109375" style="88" bestFit="1" customWidth="1"/>
    <col min="14084" max="14084" width="11.5703125" style="88" bestFit="1" customWidth="1"/>
    <col min="14085" max="14086" width="8.5703125" style="88" bestFit="1" customWidth="1"/>
    <col min="14087" max="14087" width="1" style="88" customWidth="1"/>
    <col min="14088" max="14088" width="10.42578125" style="88" customWidth="1"/>
    <col min="14089" max="14089" width="9.5703125" style="88" bestFit="1" customWidth="1"/>
    <col min="14090" max="14093" width="9.42578125" style="88" customWidth="1"/>
    <col min="14094" max="14095" width="12.140625" style="88" customWidth="1"/>
    <col min="14096" max="14096" width="11.7109375" style="88" customWidth="1"/>
    <col min="14097" max="14097" width="11" style="88" customWidth="1"/>
    <col min="14098" max="14098" width="10.85546875" style="88" customWidth="1"/>
    <col min="14099" max="14099" width="11.42578125" style="88" customWidth="1"/>
    <col min="14100" max="14336" width="9.140625" style="88"/>
    <col min="14337" max="14337" width="9" style="88" bestFit="1" customWidth="1"/>
    <col min="14338" max="14338" width="61.7109375" style="88" customWidth="1"/>
    <col min="14339" max="14339" width="9.7109375" style="88" bestFit="1" customWidth="1"/>
    <col min="14340" max="14340" width="11.5703125" style="88" bestFit="1" customWidth="1"/>
    <col min="14341" max="14342" width="8.5703125" style="88" bestFit="1" customWidth="1"/>
    <col min="14343" max="14343" width="1" style="88" customWidth="1"/>
    <col min="14344" max="14344" width="10.42578125" style="88" customWidth="1"/>
    <col min="14345" max="14345" width="9.5703125" style="88" bestFit="1" customWidth="1"/>
    <col min="14346" max="14349" width="9.42578125" style="88" customWidth="1"/>
    <col min="14350" max="14351" width="12.140625" style="88" customWidth="1"/>
    <col min="14352" max="14352" width="11.7109375" style="88" customWidth="1"/>
    <col min="14353" max="14353" width="11" style="88" customWidth="1"/>
    <col min="14354" max="14354" width="10.85546875" style="88" customWidth="1"/>
    <col min="14355" max="14355" width="11.42578125" style="88" customWidth="1"/>
    <col min="14356" max="14592" width="9.140625" style="88"/>
    <col min="14593" max="14593" width="9" style="88" bestFit="1" customWidth="1"/>
    <col min="14594" max="14594" width="61.7109375" style="88" customWidth="1"/>
    <col min="14595" max="14595" width="9.7109375" style="88" bestFit="1" customWidth="1"/>
    <col min="14596" max="14596" width="11.5703125" style="88" bestFit="1" customWidth="1"/>
    <col min="14597" max="14598" width="8.5703125" style="88" bestFit="1" customWidth="1"/>
    <col min="14599" max="14599" width="1" style="88" customWidth="1"/>
    <col min="14600" max="14600" width="10.42578125" style="88" customWidth="1"/>
    <col min="14601" max="14601" width="9.5703125" style="88" bestFit="1" customWidth="1"/>
    <col min="14602" max="14605" width="9.42578125" style="88" customWidth="1"/>
    <col min="14606" max="14607" width="12.140625" style="88" customWidth="1"/>
    <col min="14608" max="14608" width="11.7109375" style="88" customWidth="1"/>
    <col min="14609" max="14609" width="11" style="88" customWidth="1"/>
    <col min="14610" max="14610" width="10.85546875" style="88" customWidth="1"/>
    <col min="14611" max="14611" width="11.42578125" style="88" customWidth="1"/>
    <col min="14612" max="14848" width="9.140625" style="88"/>
    <col min="14849" max="14849" width="9" style="88" bestFit="1" customWidth="1"/>
    <col min="14850" max="14850" width="61.7109375" style="88" customWidth="1"/>
    <col min="14851" max="14851" width="9.7109375" style="88" bestFit="1" customWidth="1"/>
    <col min="14852" max="14852" width="11.5703125" style="88" bestFit="1" customWidth="1"/>
    <col min="14853" max="14854" width="8.5703125" style="88" bestFit="1" customWidth="1"/>
    <col min="14855" max="14855" width="1" style="88" customWidth="1"/>
    <col min="14856" max="14856" width="10.42578125" style="88" customWidth="1"/>
    <col min="14857" max="14857" width="9.5703125" style="88" bestFit="1" customWidth="1"/>
    <col min="14858" max="14861" width="9.42578125" style="88" customWidth="1"/>
    <col min="14862" max="14863" width="12.140625" style="88" customWidth="1"/>
    <col min="14864" max="14864" width="11.7109375" style="88" customWidth="1"/>
    <col min="14865" max="14865" width="11" style="88" customWidth="1"/>
    <col min="14866" max="14866" width="10.85546875" style="88" customWidth="1"/>
    <col min="14867" max="14867" width="11.42578125" style="88" customWidth="1"/>
    <col min="14868" max="15104" width="9.140625" style="88"/>
    <col min="15105" max="15105" width="9" style="88" bestFit="1" customWidth="1"/>
    <col min="15106" max="15106" width="61.7109375" style="88" customWidth="1"/>
    <col min="15107" max="15107" width="9.7109375" style="88" bestFit="1" customWidth="1"/>
    <col min="15108" max="15108" width="11.5703125" style="88" bestFit="1" customWidth="1"/>
    <col min="15109" max="15110" width="8.5703125" style="88" bestFit="1" customWidth="1"/>
    <col min="15111" max="15111" width="1" style="88" customWidth="1"/>
    <col min="15112" max="15112" width="10.42578125" style="88" customWidth="1"/>
    <col min="15113" max="15113" width="9.5703125" style="88" bestFit="1" customWidth="1"/>
    <col min="15114" max="15117" width="9.42578125" style="88" customWidth="1"/>
    <col min="15118" max="15119" width="12.140625" style="88" customWidth="1"/>
    <col min="15120" max="15120" width="11.7109375" style="88" customWidth="1"/>
    <col min="15121" max="15121" width="11" style="88" customWidth="1"/>
    <col min="15122" max="15122" width="10.85546875" style="88" customWidth="1"/>
    <col min="15123" max="15123" width="11.42578125" style="88" customWidth="1"/>
    <col min="15124" max="15360" width="9.140625" style="88"/>
    <col min="15361" max="15361" width="9" style="88" bestFit="1" customWidth="1"/>
    <col min="15362" max="15362" width="61.7109375" style="88" customWidth="1"/>
    <col min="15363" max="15363" width="9.7109375" style="88" bestFit="1" customWidth="1"/>
    <col min="15364" max="15364" width="11.5703125" style="88" bestFit="1" customWidth="1"/>
    <col min="15365" max="15366" width="8.5703125" style="88" bestFit="1" customWidth="1"/>
    <col min="15367" max="15367" width="1" style="88" customWidth="1"/>
    <col min="15368" max="15368" width="10.42578125" style="88" customWidth="1"/>
    <col min="15369" max="15369" width="9.5703125" style="88" bestFit="1" customWidth="1"/>
    <col min="15370" max="15373" width="9.42578125" style="88" customWidth="1"/>
    <col min="15374" max="15375" width="12.140625" style="88" customWidth="1"/>
    <col min="15376" max="15376" width="11.7109375" style="88" customWidth="1"/>
    <col min="15377" max="15377" width="11" style="88" customWidth="1"/>
    <col min="15378" max="15378" width="10.85546875" style="88" customWidth="1"/>
    <col min="15379" max="15379" width="11.42578125" style="88" customWidth="1"/>
    <col min="15380" max="15616" width="9.140625" style="88"/>
    <col min="15617" max="15617" width="9" style="88" bestFit="1" customWidth="1"/>
    <col min="15618" max="15618" width="61.7109375" style="88" customWidth="1"/>
    <col min="15619" max="15619" width="9.7109375" style="88" bestFit="1" customWidth="1"/>
    <col min="15620" max="15620" width="11.5703125" style="88" bestFit="1" customWidth="1"/>
    <col min="15621" max="15622" width="8.5703125" style="88" bestFit="1" customWidth="1"/>
    <col min="15623" max="15623" width="1" style="88" customWidth="1"/>
    <col min="15624" max="15624" width="10.42578125" style="88" customWidth="1"/>
    <col min="15625" max="15625" width="9.5703125" style="88" bestFit="1" customWidth="1"/>
    <col min="15626" max="15629" width="9.42578125" style="88" customWidth="1"/>
    <col min="15630" max="15631" width="12.140625" style="88" customWidth="1"/>
    <col min="15632" max="15632" width="11.7109375" style="88" customWidth="1"/>
    <col min="15633" max="15633" width="11" style="88" customWidth="1"/>
    <col min="15634" max="15634" width="10.85546875" style="88" customWidth="1"/>
    <col min="15635" max="15635" width="11.42578125" style="88" customWidth="1"/>
    <col min="15636" max="15872" width="9.140625" style="88"/>
    <col min="15873" max="15873" width="9" style="88" bestFit="1" customWidth="1"/>
    <col min="15874" max="15874" width="61.7109375" style="88" customWidth="1"/>
    <col min="15875" max="15875" width="9.7109375" style="88" bestFit="1" customWidth="1"/>
    <col min="15876" max="15876" width="11.5703125" style="88" bestFit="1" customWidth="1"/>
    <col min="15877" max="15878" width="8.5703125" style="88" bestFit="1" customWidth="1"/>
    <col min="15879" max="15879" width="1" style="88" customWidth="1"/>
    <col min="15880" max="15880" width="10.42578125" style="88" customWidth="1"/>
    <col min="15881" max="15881" width="9.5703125" style="88" bestFit="1" customWidth="1"/>
    <col min="15882" max="15885" width="9.42578125" style="88" customWidth="1"/>
    <col min="15886" max="15887" width="12.140625" style="88" customWidth="1"/>
    <col min="15888" max="15888" width="11.7109375" style="88" customWidth="1"/>
    <col min="15889" max="15889" width="11" style="88" customWidth="1"/>
    <col min="15890" max="15890" width="10.85546875" style="88" customWidth="1"/>
    <col min="15891" max="15891" width="11.42578125" style="88" customWidth="1"/>
    <col min="15892" max="16128" width="9.140625" style="88"/>
    <col min="16129" max="16129" width="9" style="88" bestFit="1" customWidth="1"/>
    <col min="16130" max="16130" width="61.7109375" style="88" customWidth="1"/>
    <col min="16131" max="16131" width="9.7109375" style="88" bestFit="1" customWidth="1"/>
    <col min="16132" max="16132" width="11.5703125" style="88" bestFit="1" customWidth="1"/>
    <col min="16133" max="16134" width="8.5703125" style="88" bestFit="1" customWidth="1"/>
    <col min="16135" max="16135" width="1" style="88" customWidth="1"/>
    <col min="16136" max="16136" width="10.42578125" style="88" customWidth="1"/>
    <col min="16137" max="16137" width="9.5703125" style="88" bestFit="1" customWidth="1"/>
    <col min="16138" max="16141" width="9.42578125" style="88" customWidth="1"/>
    <col min="16142" max="16143" width="12.140625" style="88" customWidth="1"/>
    <col min="16144" max="16144" width="11.7109375" style="88" customWidth="1"/>
    <col min="16145" max="16145" width="11" style="88" customWidth="1"/>
    <col min="16146" max="16146" width="10.85546875" style="88" customWidth="1"/>
    <col min="16147" max="16147" width="11.42578125" style="88" customWidth="1"/>
    <col min="16148" max="16384" width="9.140625" style="88"/>
  </cols>
  <sheetData>
    <row r="1" spans="1:19" ht="15.75">
      <c r="A1" s="1323" t="s">
        <v>254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104"/>
      <c r="C2" s="95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08"/>
      <c r="C3" s="227" t="s">
        <v>87</v>
      </c>
      <c r="D3" s="172"/>
      <c r="E3" s="172"/>
      <c r="F3" s="173"/>
      <c r="G3" s="112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174" t="s">
        <v>88</v>
      </c>
      <c r="B4" s="114" t="s">
        <v>89</v>
      </c>
      <c r="C4" s="17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120" t="s">
        <v>94</v>
      </c>
      <c r="C5" s="122" t="s">
        <v>95</v>
      </c>
      <c r="D5" s="122" t="s">
        <v>96</v>
      </c>
      <c r="E5" s="122" t="s">
        <v>86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27" t="s">
        <v>99</v>
      </c>
      <c r="C6" s="179"/>
      <c r="D6" s="180"/>
      <c r="E6" s="180"/>
      <c r="F6" s="181"/>
      <c r="G6" s="130"/>
      <c r="H6" s="131"/>
      <c r="I6" s="131"/>
      <c r="J6" s="131"/>
      <c r="K6" s="131"/>
      <c r="L6" s="131"/>
      <c r="M6" s="131"/>
      <c r="N6" s="91"/>
      <c r="O6" s="91"/>
      <c r="P6" s="91"/>
      <c r="Q6" s="91"/>
      <c r="R6" s="91"/>
      <c r="S6" s="91"/>
    </row>
    <row r="7" spans="1:19">
      <c r="A7" s="92"/>
      <c r="B7" s="132"/>
      <c r="C7" s="179"/>
      <c r="D7" s="183"/>
      <c r="E7" s="183"/>
      <c r="F7" s="179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32" t="s">
        <v>163</v>
      </c>
      <c r="C8" s="557">
        <v>9.8236775818639779E-2</v>
      </c>
      <c r="D8" s="132" t="str">
        <f>Inputs!$D$82</f>
        <v>Support staff</v>
      </c>
      <c r="E8" s="229">
        <v>1</v>
      </c>
      <c r="F8" s="128">
        <f>C8*E8</f>
        <v>9.8236775818639779E-2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8" si="0">H8*$F8</f>
        <v>6.7234248794847078</v>
      </c>
      <c r="O8" s="137">
        <f t="shared" si="0"/>
        <v>6.8560614438122363</v>
      </c>
      <c r="P8" s="137">
        <f t="shared" si="0"/>
        <v>6.9769944044892522</v>
      </c>
      <c r="Q8" s="137">
        <f t="shared" si="0"/>
        <v>7.1000604821311581</v>
      </c>
      <c r="R8" s="137">
        <f t="shared" si="0"/>
        <v>7.2252973024436349</v>
      </c>
      <c r="S8" s="137">
        <f t="shared" si="0"/>
        <v>7.3527431548061131</v>
      </c>
    </row>
    <row r="9" spans="1:19">
      <c r="A9" s="184"/>
      <c r="B9" s="259" t="s">
        <v>164</v>
      </c>
      <c r="C9" s="557"/>
      <c r="D9" s="132"/>
      <c r="E9" s="229"/>
      <c r="F9" s="128"/>
      <c r="G9" s="133"/>
      <c r="H9" s="134"/>
      <c r="I9" s="134"/>
      <c r="J9" s="134"/>
      <c r="K9" s="134"/>
      <c r="L9" s="134"/>
      <c r="M9" s="134"/>
      <c r="N9" s="137"/>
      <c r="O9" s="137"/>
      <c r="P9" s="137"/>
      <c r="Q9" s="137"/>
      <c r="R9" s="137"/>
      <c r="S9" s="137"/>
    </row>
    <row r="10" spans="1:19">
      <c r="A10" s="184"/>
      <c r="B10" s="132" t="s">
        <v>165</v>
      </c>
      <c r="C10" s="557"/>
      <c r="D10" s="132"/>
      <c r="E10" s="229"/>
      <c r="F10" s="128"/>
      <c r="G10" s="133"/>
      <c r="H10" s="134"/>
      <c r="I10" s="134"/>
      <c r="J10" s="134"/>
      <c r="K10" s="134"/>
      <c r="L10" s="134"/>
      <c r="M10" s="134"/>
      <c r="N10" s="137"/>
      <c r="O10" s="137"/>
      <c r="P10" s="137"/>
      <c r="Q10" s="137"/>
      <c r="R10" s="137"/>
      <c r="S10" s="137"/>
    </row>
    <row r="11" spans="1:19">
      <c r="A11" s="184"/>
      <c r="B11" s="259" t="s">
        <v>166</v>
      </c>
      <c r="C11" s="557"/>
      <c r="D11" s="132"/>
      <c r="E11" s="229"/>
      <c r="F11" s="128"/>
      <c r="G11" s="133"/>
      <c r="H11" s="134"/>
      <c r="I11" s="134"/>
      <c r="J11" s="134"/>
      <c r="K11" s="134"/>
      <c r="L11" s="134"/>
      <c r="M11" s="134"/>
      <c r="N11" s="137"/>
      <c r="O11" s="137"/>
      <c r="P11" s="137"/>
      <c r="Q11" s="137"/>
      <c r="R11" s="137"/>
      <c r="S11" s="137"/>
    </row>
    <row r="12" spans="1:19">
      <c r="A12" s="184"/>
      <c r="B12" s="132"/>
      <c r="C12" s="557"/>
      <c r="D12" s="132"/>
      <c r="E12" s="229"/>
      <c r="F12" s="128"/>
      <c r="G12" s="133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</row>
    <row r="13" spans="1:19">
      <c r="A13" s="184">
        <v>1.2</v>
      </c>
      <c r="B13" s="132" t="s">
        <v>167</v>
      </c>
      <c r="C13" s="557">
        <v>0.1511335012594458</v>
      </c>
      <c r="D13" s="132" t="str">
        <f>Inputs!$D$82</f>
        <v>Support staff</v>
      </c>
      <c r="E13" s="229">
        <v>1</v>
      </c>
      <c r="F13" s="128">
        <f>C13*E13</f>
        <v>0.1511335012594458</v>
      </c>
      <c r="G13" s="133"/>
      <c r="H13" s="137">
        <f>Inputs!L$82</f>
        <v>68.441017362959727</v>
      </c>
      <c r="I13" s="137">
        <f>Inputs!M$82</f>
        <v>69.791189569063036</v>
      </c>
      <c r="J13" s="137">
        <f>Inputs!N$82</f>
        <v>71.02222509185215</v>
      </c>
      <c r="K13" s="137">
        <f>Inputs!O$82</f>
        <v>72.274974651437702</v>
      </c>
      <c r="L13" s="137">
        <f>Inputs!P$82</f>
        <v>73.549821258208297</v>
      </c>
      <c r="M13" s="137">
        <f>Inputs!Q$82</f>
        <v>74.847154678410959</v>
      </c>
      <c r="N13" s="137">
        <f t="shared" ref="N13:S13" si="1">H13*$F13</f>
        <v>10.343730583822627</v>
      </c>
      <c r="O13" s="137">
        <f t="shared" si="1"/>
        <v>10.547786836634209</v>
      </c>
      <c r="P13" s="137">
        <f t="shared" si="1"/>
        <v>10.733837545368081</v>
      </c>
      <c r="Q13" s="137">
        <f t="shared" si="1"/>
        <v>10.923169972509474</v>
      </c>
      <c r="R13" s="137">
        <f t="shared" si="1"/>
        <v>11.115842003759438</v>
      </c>
      <c r="S13" s="137">
        <f t="shared" si="1"/>
        <v>11.311912545855558</v>
      </c>
    </row>
    <row r="14" spans="1:19">
      <c r="A14" s="184"/>
      <c r="B14" s="132"/>
      <c r="C14" s="557"/>
      <c r="D14" s="132"/>
      <c r="E14" s="229"/>
      <c r="F14" s="128"/>
      <c r="G14" s="133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</row>
    <row r="15" spans="1:19">
      <c r="A15" s="184">
        <v>1.3</v>
      </c>
      <c r="B15" s="183" t="s">
        <v>168</v>
      </c>
      <c r="C15" s="557">
        <v>6.0453400503778322E-2</v>
      </c>
      <c r="D15" s="132" t="str">
        <f>Inputs!$D$82</f>
        <v>Support staff</v>
      </c>
      <c r="E15" s="229">
        <v>1</v>
      </c>
      <c r="F15" s="128">
        <f>C15*E15</f>
        <v>6.0453400503778322E-2</v>
      </c>
      <c r="G15" s="133"/>
      <c r="H15" s="137">
        <f>Inputs!L$82</f>
        <v>68.441017362959727</v>
      </c>
      <c r="I15" s="137">
        <f>Inputs!M$82</f>
        <v>69.791189569063036</v>
      </c>
      <c r="J15" s="137">
        <f>Inputs!N$82</f>
        <v>71.02222509185215</v>
      </c>
      <c r="K15" s="137">
        <f>Inputs!O$82</f>
        <v>72.274974651437702</v>
      </c>
      <c r="L15" s="137">
        <f>Inputs!P$82</f>
        <v>73.549821258208297</v>
      </c>
      <c r="M15" s="137">
        <f>Inputs!Q$82</f>
        <v>74.847154678410959</v>
      </c>
      <c r="N15" s="137">
        <f t="shared" ref="N15:S15" si="2">H15*$F15</f>
        <v>4.1374922335290503</v>
      </c>
      <c r="O15" s="137">
        <f t="shared" si="2"/>
        <v>4.2191147346536839</v>
      </c>
      <c r="P15" s="137">
        <f t="shared" si="2"/>
        <v>4.2935350181472325</v>
      </c>
      <c r="Q15" s="137">
        <f t="shared" si="2"/>
        <v>4.3692679890037898</v>
      </c>
      <c r="R15" s="137">
        <f t="shared" si="2"/>
        <v>4.446336801503775</v>
      </c>
      <c r="S15" s="137">
        <f t="shared" si="2"/>
        <v>4.5247650183422232</v>
      </c>
    </row>
    <row r="16" spans="1:19">
      <c r="A16" s="184"/>
      <c r="B16" s="183"/>
      <c r="C16" s="557"/>
      <c r="D16" s="132"/>
      <c r="E16" s="229"/>
      <c r="F16" s="128"/>
      <c r="G16" s="133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</row>
    <row r="17" spans="1:19">
      <c r="A17" s="184"/>
      <c r="B17" s="132"/>
      <c r="C17" s="557"/>
      <c r="D17" s="132"/>
      <c r="E17" s="229"/>
      <c r="F17" s="128"/>
      <c r="G17" s="133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</row>
    <row r="18" spans="1:19">
      <c r="A18" s="184">
        <v>1.4</v>
      </c>
      <c r="B18" s="132" t="s">
        <v>187</v>
      </c>
      <c r="C18" s="557">
        <v>6.0453400503778322E-2</v>
      </c>
      <c r="D18" s="132" t="str">
        <f>Inputs!$D$82</f>
        <v>Support staff</v>
      </c>
      <c r="E18" s="229">
        <v>1</v>
      </c>
      <c r="F18" s="128">
        <f>C18*E18</f>
        <v>6.0453400503778322E-2</v>
      </c>
      <c r="G18" s="133"/>
      <c r="H18" s="137">
        <f>Inputs!L$82</f>
        <v>68.441017362959727</v>
      </c>
      <c r="I18" s="137">
        <f>Inputs!M$82</f>
        <v>69.791189569063036</v>
      </c>
      <c r="J18" s="137">
        <f>Inputs!N$82</f>
        <v>71.02222509185215</v>
      </c>
      <c r="K18" s="137">
        <f>Inputs!O$82</f>
        <v>72.274974651437702</v>
      </c>
      <c r="L18" s="137">
        <f>Inputs!P$82</f>
        <v>73.549821258208297</v>
      </c>
      <c r="M18" s="137">
        <f>Inputs!Q$82</f>
        <v>74.847154678410959</v>
      </c>
      <c r="N18" s="137">
        <f t="shared" ref="N18:S18" si="3">H18*$F18</f>
        <v>4.1374922335290503</v>
      </c>
      <c r="O18" s="137">
        <f t="shared" si="3"/>
        <v>4.2191147346536839</v>
      </c>
      <c r="P18" s="137">
        <f t="shared" si="3"/>
        <v>4.2935350181472325</v>
      </c>
      <c r="Q18" s="137">
        <f t="shared" si="3"/>
        <v>4.3692679890037898</v>
      </c>
      <c r="R18" s="137">
        <f t="shared" si="3"/>
        <v>4.446336801503775</v>
      </c>
      <c r="S18" s="137">
        <f t="shared" si="3"/>
        <v>4.5247650183422232</v>
      </c>
    </row>
    <row r="19" spans="1:19">
      <c r="A19" s="184"/>
      <c r="B19" s="132" t="s">
        <v>188</v>
      </c>
      <c r="C19" s="557"/>
      <c r="D19" s="132"/>
      <c r="E19" s="229"/>
      <c r="F19" s="128"/>
      <c r="G19" s="133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</row>
    <row r="20" spans="1:19">
      <c r="A20" s="184"/>
      <c r="B20" s="132"/>
      <c r="C20" s="557"/>
      <c r="D20" s="132"/>
      <c r="E20" s="229"/>
      <c r="F20" s="128"/>
      <c r="G20" s="133"/>
      <c r="H20" s="134"/>
      <c r="I20" s="134"/>
      <c r="J20" s="134"/>
      <c r="K20" s="134"/>
      <c r="L20" s="134"/>
      <c r="M20" s="134"/>
      <c r="N20" s="137"/>
      <c r="O20" s="137"/>
      <c r="P20" s="137"/>
      <c r="Q20" s="137"/>
      <c r="R20" s="137"/>
      <c r="S20" s="137"/>
    </row>
    <row r="21" spans="1:19">
      <c r="A21" s="184">
        <v>1.5</v>
      </c>
      <c r="B21" s="132" t="s">
        <v>171</v>
      </c>
      <c r="C21" s="557">
        <v>5.2896725440806043E-2</v>
      </c>
      <c r="D21" s="132" t="str">
        <f>Inputs!$D$82</f>
        <v>Support staff</v>
      </c>
      <c r="E21" s="229">
        <v>1</v>
      </c>
      <c r="F21" s="128">
        <f>C21*E21</f>
        <v>5.2896725440806043E-2</v>
      </c>
      <c r="G21" s="133"/>
      <c r="H21" s="137">
        <f>Inputs!L$82</f>
        <v>68.441017362959727</v>
      </c>
      <c r="I21" s="137">
        <f>Inputs!M$82</f>
        <v>69.791189569063036</v>
      </c>
      <c r="J21" s="137">
        <f>Inputs!N$82</f>
        <v>71.02222509185215</v>
      </c>
      <c r="K21" s="137">
        <f>Inputs!O$82</f>
        <v>72.274974651437702</v>
      </c>
      <c r="L21" s="137">
        <f>Inputs!P$82</f>
        <v>73.549821258208297</v>
      </c>
      <c r="M21" s="137">
        <f>Inputs!Q$82</f>
        <v>74.847154678410959</v>
      </c>
      <c r="N21" s="137">
        <f t="shared" ref="N21:S21" si="4">H21*$F21</f>
        <v>3.6203057043379201</v>
      </c>
      <c r="O21" s="137">
        <f t="shared" si="4"/>
        <v>3.691725392821974</v>
      </c>
      <c r="P21" s="137">
        <f t="shared" si="4"/>
        <v>3.756843140878829</v>
      </c>
      <c r="Q21" s="137">
        <f t="shared" si="4"/>
        <v>3.8231094903783167</v>
      </c>
      <c r="R21" s="137">
        <f t="shared" si="4"/>
        <v>3.8905447013158039</v>
      </c>
      <c r="S21" s="137">
        <f t="shared" si="4"/>
        <v>3.9591693910494459</v>
      </c>
    </row>
    <row r="22" spans="1:19">
      <c r="A22" s="92"/>
      <c r="B22" s="132" t="s">
        <v>138</v>
      </c>
      <c r="C22" s="557"/>
      <c r="D22" s="132"/>
      <c r="E22" s="229"/>
      <c r="F22" s="128"/>
      <c r="G22" s="133"/>
      <c r="H22" s="134"/>
      <c r="I22" s="134"/>
      <c r="J22" s="134"/>
      <c r="K22" s="134"/>
      <c r="L22" s="134"/>
      <c r="M22" s="134"/>
      <c r="N22" s="137"/>
      <c r="O22" s="137"/>
      <c r="P22" s="137"/>
      <c r="Q22" s="137"/>
      <c r="R22" s="137"/>
      <c r="S22" s="137"/>
    </row>
    <row r="23" spans="1:19">
      <c r="A23" s="92"/>
      <c r="B23" s="132"/>
      <c r="C23" s="557"/>
      <c r="D23" s="132"/>
      <c r="E23" s="229"/>
      <c r="F23" s="128"/>
      <c r="G23" s="133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</row>
    <row r="24" spans="1:19">
      <c r="A24" s="184">
        <v>1.6</v>
      </c>
      <c r="B24" s="183" t="s">
        <v>172</v>
      </c>
      <c r="C24" s="557">
        <v>0</v>
      </c>
      <c r="D24" s="132" t="str">
        <f>Inputs!$D$82</f>
        <v>Support staff</v>
      </c>
      <c r="E24" s="229">
        <v>1</v>
      </c>
      <c r="F24" s="128">
        <f>C24*E24</f>
        <v>0</v>
      </c>
      <c r="G24" s="133"/>
      <c r="H24" s="137">
        <f>Inputs!L$82</f>
        <v>68.441017362959727</v>
      </c>
      <c r="I24" s="137">
        <f>Inputs!M$82</f>
        <v>69.791189569063036</v>
      </c>
      <c r="J24" s="137">
        <f>Inputs!N$82</f>
        <v>71.02222509185215</v>
      </c>
      <c r="K24" s="137">
        <f>Inputs!O$82</f>
        <v>72.274974651437702</v>
      </c>
      <c r="L24" s="137">
        <f>Inputs!P$82</f>
        <v>73.549821258208297</v>
      </c>
      <c r="M24" s="137">
        <f>Inputs!Q$82</f>
        <v>74.847154678410959</v>
      </c>
      <c r="N24" s="137">
        <f t="shared" ref="N24:S24" si="5">H24*$F24</f>
        <v>0</v>
      </c>
      <c r="O24" s="137">
        <f t="shared" si="5"/>
        <v>0</v>
      </c>
      <c r="P24" s="137">
        <f t="shared" si="5"/>
        <v>0</v>
      </c>
      <c r="Q24" s="137">
        <f t="shared" si="5"/>
        <v>0</v>
      </c>
      <c r="R24" s="137">
        <f t="shared" si="5"/>
        <v>0</v>
      </c>
      <c r="S24" s="137">
        <f t="shared" si="5"/>
        <v>0</v>
      </c>
    </row>
    <row r="25" spans="1:19">
      <c r="A25" s="184"/>
      <c r="B25" s="132"/>
      <c r="C25" s="128"/>
      <c r="D25" s="132"/>
      <c r="E25" s="229"/>
      <c r="F25" s="179"/>
      <c r="G25" s="133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</row>
    <row r="26" spans="1:19">
      <c r="A26" s="94"/>
      <c r="B26" s="139" t="s">
        <v>44</v>
      </c>
      <c r="C26" s="186">
        <f>SUM(C6:C25)</f>
        <v>0.42317380352644829</v>
      </c>
      <c r="D26" s="141"/>
      <c r="E26" s="230"/>
      <c r="F26" s="186">
        <f>SUM(F6:F25)</f>
        <v>0.42317380352644829</v>
      </c>
      <c r="G26" s="142"/>
      <c r="H26" s="167"/>
      <c r="I26" s="167"/>
      <c r="J26" s="167"/>
      <c r="K26" s="167"/>
      <c r="L26" s="167"/>
      <c r="M26" s="167"/>
      <c r="N26" s="231">
        <f t="shared" ref="N26:S26" si="6">SUM(N8:N25)</f>
        <v>28.962445634703354</v>
      </c>
      <c r="O26" s="231">
        <f t="shared" si="6"/>
        <v>29.533803142575785</v>
      </c>
      <c r="P26" s="231">
        <f t="shared" si="6"/>
        <v>30.054745127030625</v>
      </c>
      <c r="Q26" s="231">
        <f t="shared" si="6"/>
        <v>30.584875923026527</v>
      </c>
      <c r="R26" s="231">
        <f t="shared" si="6"/>
        <v>31.124357610526427</v>
      </c>
      <c r="S26" s="231">
        <f t="shared" si="6"/>
        <v>31.67335512839556</v>
      </c>
    </row>
    <row r="27" spans="1:19" s="102" customFormat="1">
      <c r="A27" s="99"/>
      <c r="B27" s="145" t="s">
        <v>103</v>
      </c>
      <c r="C27" s="128"/>
      <c r="D27" s="132"/>
      <c r="E27" s="132"/>
      <c r="F27" s="128"/>
      <c r="G27" s="148"/>
      <c r="H27" s="151"/>
      <c r="I27" s="151"/>
      <c r="J27" s="151"/>
      <c r="K27" s="151"/>
      <c r="L27" s="151"/>
      <c r="M27" s="151"/>
      <c r="N27" s="150"/>
      <c r="O27" s="150"/>
      <c r="P27" s="150"/>
      <c r="Q27" s="150"/>
      <c r="R27" s="150"/>
      <c r="S27" s="150"/>
    </row>
    <row r="28" spans="1:19" s="102" customFormat="1">
      <c r="A28" s="99"/>
      <c r="B28" s="132"/>
      <c r="C28" s="128"/>
      <c r="D28" s="132"/>
      <c r="E28" s="132"/>
      <c r="F28" s="128"/>
      <c r="G28" s="148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</row>
    <row r="29" spans="1:19" s="102" customFormat="1">
      <c r="A29" s="135">
        <v>2.1</v>
      </c>
      <c r="B29" s="132" t="s">
        <v>140</v>
      </c>
      <c r="C29" s="557">
        <v>1.34</v>
      </c>
      <c r="D29" s="189" t="str">
        <f>Inputs!$D$80</f>
        <v>Skilled Electrical Worker BH</v>
      </c>
      <c r="E29" s="132">
        <v>2</v>
      </c>
      <c r="F29" s="128">
        <f>E29*C29</f>
        <v>2.68</v>
      </c>
      <c r="G29" s="148"/>
      <c r="H29" s="137">
        <f>Inputs!L$80</f>
        <v>122.54295007007411</v>
      </c>
      <c r="I29" s="137">
        <f>Inputs!M$80</f>
        <v>124.96041976315415</v>
      </c>
      <c r="J29" s="137">
        <f>Inputs!N$80</f>
        <v>127.16457642850023</v>
      </c>
      <c r="K29" s="137">
        <f>Inputs!O$80</f>
        <v>129.40761185733479</v>
      </c>
      <c r="L29" s="137">
        <f>Inputs!P$80</f>
        <v>131.69021182588875</v>
      </c>
      <c r="M29" s="137">
        <f>Inputs!Q$80</f>
        <v>134.01307420668928</v>
      </c>
      <c r="N29" s="137">
        <f t="shared" ref="N29:S29" si="7">H29*$F29</f>
        <v>328.41510618779864</v>
      </c>
      <c r="O29" s="137">
        <f t="shared" si="7"/>
        <v>334.89392496525312</v>
      </c>
      <c r="P29" s="137">
        <f t="shared" si="7"/>
        <v>340.80106482838062</v>
      </c>
      <c r="Q29" s="137">
        <f t="shared" si="7"/>
        <v>346.81239977765722</v>
      </c>
      <c r="R29" s="137">
        <f t="shared" si="7"/>
        <v>352.9297676933819</v>
      </c>
      <c r="S29" s="137">
        <f t="shared" si="7"/>
        <v>359.15503887392731</v>
      </c>
    </row>
    <row r="30" spans="1:19" s="102" customFormat="1">
      <c r="A30" s="135"/>
      <c r="B30" s="132"/>
      <c r="C30" s="128"/>
      <c r="D30" s="255"/>
      <c r="E30" s="132"/>
      <c r="F30" s="128"/>
      <c r="G30" s="148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</row>
    <row r="31" spans="1:19" s="102" customFormat="1">
      <c r="A31" s="135">
        <v>2.2000000000000002</v>
      </c>
      <c r="B31" s="132"/>
      <c r="C31" s="128"/>
      <c r="D31" s="255"/>
      <c r="E31" s="138"/>
      <c r="F31" s="266"/>
      <c r="G31" s="25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</row>
    <row r="32" spans="1:19" s="102" customFormat="1">
      <c r="A32" s="147"/>
      <c r="B32" s="139" t="s">
        <v>44</v>
      </c>
      <c r="C32" s="140">
        <f>SUM(C29:C31)</f>
        <v>1.34</v>
      </c>
      <c r="D32" s="141"/>
      <c r="E32" s="141"/>
      <c r="F32" s="140">
        <f>SUM(F29:F31)</f>
        <v>2.68</v>
      </c>
      <c r="G32" s="142"/>
      <c r="H32" s="144"/>
      <c r="I32" s="144"/>
      <c r="J32" s="144"/>
      <c r="K32" s="144"/>
      <c r="L32" s="144"/>
      <c r="M32" s="144"/>
      <c r="N32" s="144">
        <f t="shared" ref="N32:S32" si="8">SUM(N29:N31)</f>
        <v>328.41510618779864</v>
      </c>
      <c r="O32" s="144">
        <f t="shared" si="8"/>
        <v>334.89392496525312</v>
      </c>
      <c r="P32" s="144">
        <f t="shared" si="8"/>
        <v>340.80106482838062</v>
      </c>
      <c r="Q32" s="144">
        <f t="shared" si="8"/>
        <v>346.81239977765722</v>
      </c>
      <c r="R32" s="144">
        <f t="shared" si="8"/>
        <v>352.9297676933819</v>
      </c>
      <c r="S32" s="144">
        <f t="shared" si="8"/>
        <v>359.15503887392731</v>
      </c>
    </row>
    <row r="33" spans="1:19" s="102" customFormat="1">
      <c r="A33" s="135"/>
      <c r="B33" s="127" t="s">
        <v>104</v>
      </c>
      <c r="C33" s="128"/>
      <c r="D33" s="132"/>
      <c r="E33" s="132"/>
      <c r="F33" s="128"/>
      <c r="G33" s="148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</row>
    <row r="34" spans="1:19" s="102" customFormat="1">
      <c r="A34" s="99"/>
      <c r="B34" s="132"/>
      <c r="C34" s="128"/>
      <c r="D34" s="132"/>
      <c r="E34" s="132"/>
      <c r="F34" s="128"/>
      <c r="G34" s="148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</row>
    <row r="35" spans="1:19" s="102" customFormat="1">
      <c r="A35" s="135">
        <v>3.1</v>
      </c>
      <c r="B35" s="132" t="s">
        <v>189</v>
      </c>
      <c r="C35" s="557">
        <v>2</v>
      </c>
      <c r="D35" s="189" t="str">
        <f>Inputs!$D$80</f>
        <v>Skilled Electrical Worker BH</v>
      </c>
      <c r="E35" s="132">
        <v>1</v>
      </c>
      <c r="F35" s="128">
        <f>E35*C35</f>
        <v>2</v>
      </c>
      <c r="G35" s="148"/>
      <c r="H35" s="137">
        <f>Inputs!L$80</f>
        <v>122.54295007007411</v>
      </c>
      <c r="I35" s="137">
        <f>Inputs!M$80</f>
        <v>124.96041976315415</v>
      </c>
      <c r="J35" s="137">
        <f>Inputs!N$80</f>
        <v>127.16457642850023</v>
      </c>
      <c r="K35" s="137">
        <f>Inputs!O$80</f>
        <v>129.40761185733479</v>
      </c>
      <c r="L35" s="137">
        <f>Inputs!P$80</f>
        <v>131.69021182588875</v>
      </c>
      <c r="M35" s="137">
        <f>Inputs!Q$80</f>
        <v>134.01307420668928</v>
      </c>
      <c r="N35" s="137">
        <f t="shared" ref="N35:S35" si="9">H35*$F35</f>
        <v>245.08590014014823</v>
      </c>
      <c r="O35" s="137">
        <f t="shared" si="9"/>
        <v>249.9208395263083</v>
      </c>
      <c r="P35" s="137">
        <f t="shared" si="9"/>
        <v>254.32915285700045</v>
      </c>
      <c r="Q35" s="137">
        <f t="shared" si="9"/>
        <v>258.81522371466957</v>
      </c>
      <c r="R35" s="137">
        <f t="shared" si="9"/>
        <v>263.38042365177751</v>
      </c>
      <c r="S35" s="137">
        <f t="shared" si="9"/>
        <v>268.02614841337856</v>
      </c>
    </row>
    <row r="36" spans="1:19" s="102" customFormat="1">
      <c r="A36" s="99"/>
      <c r="B36" s="132"/>
      <c r="C36" s="557"/>
      <c r="D36" s="132"/>
      <c r="E36" s="132"/>
      <c r="F36" s="128"/>
      <c r="G36" s="148"/>
      <c r="H36" s="151"/>
      <c r="I36" s="151"/>
      <c r="J36" s="151"/>
      <c r="K36" s="151"/>
      <c r="L36" s="151"/>
      <c r="M36" s="151"/>
      <c r="N36" s="99"/>
      <c r="O36" s="99"/>
      <c r="P36" s="99"/>
      <c r="Q36" s="99"/>
      <c r="R36" s="99"/>
      <c r="S36" s="99"/>
    </row>
    <row r="37" spans="1:19" s="102" customFormat="1">
      <c r="A37" s="135">
        <v>3.2</v>
      </c>
      <c r="B37" s="132" t="s">
        <v>190</v>
      </c>
      <c r="C37" s="557">
        <v>0.5</v>
      </c>
      <c r="D37" s="189" t="str">
        <f>Inputs!$D$80</f>
        <v>Skilled Electrical Worker BH</v>
      </c>
      <c r="E37" s="132">
        <v>1</v>
      </c>
      <c r="F37" s="128">
        <f>E37*C37</f>
        <v>0.5</v>
      </c>
      <c r="G37" s="148"/>
      <c r="H37" s="137">
        <f>Inputs!L$80</f>
        <v>122.54295007007411</v>
      </c>
      <c r="I37" s="137">
        <f>Inputs!M$80</f>
        <v>124.96041976315415</v>
      </c>
      <c r="J37" s="137">
        <f>Inputs!N$80</f>
        <v>127.16457642850023</v>
      </c>
      <c r="K37" s="137">
        <f>Inputs!O$80</f>
        <v>129.40761185733479</v>
      </c>
      <c r="L37" s="137">
        <f>Inputs!P$80</f>
        <v>131.69021182588875</v>
      </c>
      <c r="M37" s="137">
        <f>Inputs!Q$80</f>
        <v>134.01307420668928</v>
      </c>
      <c r="N37" s="137">
        <f t="shared" ref="N37:S37" si="10">H37*$F37</f>
        <v>61.271475035037057</v>
      </c>
      <c r="O37" s="137">
        <f t="shared" si="10"/>
        <v>62.480209881577075</v>
      </c>
      <c r="P37" s="137">
        <f t="shared" si="10"/>
        <v>63.582288214250113</v>
      </c>
      <c r="Q37" s="137">
        <f t="shared" si="10"/>
        <v>64.703805928667393</v>
      </c>
      <c r="R37" s="137">
        <f t="shared" si="10"/>
        <v>65.845105912944376</v>
      </c>
      <c r="S37" s="137">
        <f t="shared" si="10"/>
        <v>67.006537103344641</v>
      </c>
    </row>
    <row r="38" spans="1:19" s="102" customFormat="1">
      <c r="A38" s="99"/>
      <c r="B38" s="132"/>
      <c r="C38" s="557"/>
      <c r="D38" s="132"/>
      <c r="E38" s="132"/>
      <c r="F38" s="128"/>
      <c r="G38" s="148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</row>
    <row r="39" spans="1:19" s="102" customFormat="1">
      <c r="A39" s="135">
        <v>3.3</v>
      </c>
      <c r="B39" s="136" t="s">
        <v>191</v>
      </c>
      <c r="C39" s="557">
        <v>0.17</v>
      </c>
      <c r="D39" s="189" t="str">
        <f>Inputs!$D$80</f>
        <v>Skilled Electrical Worker BH</v>
      </c>
      <c r="E39" s="132">
        <v>1</v>
      </c>
      <c r="F39" s="128">
        <f>E39*C39</f>
        <v>0.17</v>
      </c>
      <c r="G39" s="148"/>
      <c r="H39" s="137">
        <f>Inputs!L$80</f>
        <v>122.54295007007411</v>
      </c>
      <c r="I39" s="137">
        <f>Inputs!M$80</f>
        <v>124.96041976315415</v>
      </c>
      <c r="J39" s="137">
        <f>Inputs!N$80</f>
        <v>127.16457642850023</v>
      </c>
      <c r="K39" s="137">
        <f>Inputs!O$80</f>
        <v>129.40761185733479</v>
      </c>
      <c r="L39" s="137">
        <f>Inputs!P$80</f>
        <v>131.69021182588875</v>
      </c>
      <c r="M39" s="137">
        <f>Inputs!Q$80</f>
        <v>134.01307420668928</v>
      </c>
      <c r="N39" s="137">
        <f t="shared" ref="N39:S39" si="11">H39*$F39</f>
        <v>20.8323015119126</v>
      </c>
      <c r="O39" s="137">
        <f t="shared" si="11"/>
        <v>21.243271359736205</v>
      </c>
      <c r="P39" s="137">
        <f t="shared" si="11"/>
        <v>21.617977992845042</v>
      </c>
      <c r="Q39" s="137">
        <f t="shared" si="11"/>
        <v>21.999294015746916</v>
      </c>
      <c r="R39" s="137">
        <f t="shared" si="11"/>
        <v>22.387336010401089</v>
      </c>
      <c r="S39" s="137">
        <f t="shared" si="11"/>
        <v>22.782222615137179</v>
      </c>
    </row>
    <row r="40" spans="1:19" s="102" customFormat="1">
      <c r="A40" s="135"/>
      <c r="B40" s="136"/>
      <c r="C40" s="557"/>
      <c r="D40" s="132"/>
      <c r="E40" s="132"/>
      <c r="F40" s="128"/>
      <c r="G40" s="148"/>
      <c r="H40" s="151"/>
      <c r="I40" s="151"/>
      <c r="J40" s="151"/>
      <c r="K40" s="151"/>
      <c r="L40" s="151"/>
      <c r="M40" s="151"/>
      <c r="N40" s="99"/>
      <c r="O40" s="99"/>
      <c r="P40" s="99"/>
      <c r="Q40" s="99"/>
      <c r="R40" s="99"/>
      <c r="S40" s="99"/>
    </row>
    <row r="41" spans="1:19" s="102" customFormat="1">
      <c r="A41" s="232">
        <v>3.4</v>
      </c>
      <c r="B41" s="132" t="s">
        <v>177</v>
      </c>
      <c r="C41" s="557">
        <v>1.17</v>
      </c>
      <c r="D41" s="189" t="str">
        <f>Inputs!$D$80</f>
        <v>Skilled Electrical Worker BH</v>
      </c>
      <c r="E41" s="132">
        <v>1</v>
      </c>
      <c r="F41" s="128">
        <f>E41*C41</f>
        <v>1.17</v>
      </c>
      <c r="G41" s="148"/>
      <c r="H41" s="137">
        <f>Inputs!L$80</f>
        <v>122.54295007007411</v>
      </c>
      <c r="I41" s="137">
        <f>Inputs!M$80</f>
        <v>124.96041976315415</v>
      </c>
      <c r="J41" s="137">
        <f>Inputs!N$80</f>
        <v>127.16457642850023</v>
      </c>
      <c r="K41" s="137">
        <f>Inputs!O$80</f>
        <v>129.40761185733479</v>
      </c>
      <c r="L41" s="137">
        <f>Inputs!P$80</f>
        <v>131.69021182588875</v>
      </c>
      <c r="M41" s="137">
        <f>Inputs!Q$80</f>
        <v>134.01307420668928</v>
      </c>
      <c r="N41" s="137">
        <f t="shared" ref="N41:S41" si="12">H41*$F41</f>
        <v>143.3752515819867</v>
      </c>
      <c r="O41" s="137">
        <f t="shared" si="12"/>
        <v>146.20369112289035</v>
      </c>
      <c r="P41" s="137">
        <f t="shared" si="12"/>
        <v>148.78255442134525</v>
      </c>
      <c r="Q41" s="137">
        <f t="shared" si="12"/>
        <v>151.40690587308168</v>
      </c>
      <c r="R41" s="137">
        <f t="shared" si="12"/>
        <v>154.07754783628982</v>
      </c>
      <c r="S41" s="137">
        <f t="shared" si="12"/>
        <v>156.79529682182644</v>
      </c>
    </row>
    <row r="42" spans="1:19" s="102" customFormat="1">
      <c r="A42" s="99"/>
      <c r="B42" s="132"/>
      <c r="C42" s="557"/>
      <c r="D42" s="132"/>
      <c r="E42" s="132"/>
      <c r="F42" s="128"/>
      <c r="G42" s="148"/>
      <c r="H42" s="151"/>
      <c r="I42" s="151"/>
      <c r="J42" s="151"/>
      <c r="K42" s="151"/>
      <c r="L42" s="151"/>
      <c r="M42" s="151"/>
      <c r="N42" s="99"/>
      <c r="O42" s="99"/>
      <c r="P42" s="99"/>
      <c r="Q42" s="99"/>
      <c r="R42" s="99"/>
      <c r="S42" s="99"/>
    </row>
    <row r="43" spans="1:19" s="102" customFormat="1">
      <c r="A43" s="135">
        <v>3.5</v>
      </c>
      <c r="B43" s="132" t="s">
        <v>192</v>
      </c>
      <c r="C43" s="557">
        <v>1.59</v>
      </c>
      <c r="D43" s="189" t="str">
        <f>Inputs!$D$80</f>
        <v>Skilled Electrical Worker BH</v>
      </c>
      <c r="E43" s="132">
        <v>2</v>
      </c>
      <c r="F43" s="128">
        <f>E43*C43</f>
        <v>3.18</v>
      </c>
      <c r="G43" s="148"/>
      <c r="H43" s="137">
        <f>Inputs!L$80</f>
        <v>122.54295007007411</v>
      </c>
      <c r="I43" s="137">
        <f>Inputs!M$80</f>
        <v>124.96041976315415</v>
      </c>
      <c r="J43" s="137">
        <f>Inputs!N$80</f>
        <v>127.16457642850023</v>
      </c>
      <c r="K43" s="137">
        <f>Inputs!O$80</f>
        <v>129.40761185733479</v>
      </c>
      <c r="L43" s="137">
        <f>Inputs!P$80</f>
        <v>131.69021182588875</v>
      </c>
      <c r="M43" s="137">
        <f>Inputs!Q$80</f>
        <v>134.01307420668928</v>
      </c>
      <c r="N43" s="137">
        <f t="shared" ref="N43:S43" si="13">H43*$F43</f>
        <v>389.68658122283568</v>
      </c>
      <c r="O43" s="137">
        <f t="shared" si="13"/>
        <v>397.3741348468302</v>
      </c>
      <c r="P43" s="137">
        <f t="shared" si="13"/>
        <v>404.38335304263074</v>
      </c>
      <c r="Q43" s="137">
        <f t="shared" si="13"/>
        <v>411.51620570632463</v>
      </c>
      <c r="R43" s="137">
        <f t="shared" si="13"/>
        <v>418.77487360632625</v>
      </c>
      <c r="S43" s="137">
        <f t="shared" si="13"/>
        <v>426.16157597727192</v>
      </c>
    </row>
    <row r="44" spans="1:19" s="102" customFormat="1">
      <c r="A44" s="99"/>
      <c r="B44" s="132"/>
      <c r="C44" s="557"/>
      <c r="D44" s="132"/>
      <c r="E44" s="132"/>
      <c r="F44" s="128"/>
      <c r="G44" s="169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</row>
    <row r="45" spans="1:19" s="102" customFormat="1">
      <c r="A45" s="135">
        <v>3.6</v>
      </c>
      <c r="B45" s="132" t="s">
        <v>193</v>
      </c>
      <c r="C45" s="557">
        <v>0.17</v>
      </c>
      <c r="D45" s="189" t="str">
        <f>Inputs!$D$80</f>
        <v>Skilled Electrical Worker BH</v>
      </c>
      <c r="E45" s="132">
        <v>1</v>
      </c>
      <c r="F45" s="128">
        <f>E45*C45</f>
        <v>0.17</v>
      </c>
      <c r="G45" s="148"/>
      <c r="H45" s="137">
        <f>Inputs!L$80</f>
        <v>122.54295007007411</v>
      </c>
      <c r="I45" s="137">
        <f>Inputs!M$80</f>
        <v>124.96041976315415</v>
      </c>
      <c r="J45" s="137">
        <f>Inputs!N$80</f>
        <v>127.16457642850023</v>
      </c>
      <c r="K45" s="137">
        <f>Inputs!O$80</f>
        <v>129.40761185733479</v>
      </c>
      <c r="L45" s="137">
        <f>Inputs!P$80</f>
        <v>131.69021182588875</v>
      </c>
      <c r="M45" s="137">
        <f>Inputs!Q$80</f>
        <v>134.01307420668928</v>
      </c>
      <c r="N45" s="137">
        <f t="shared" ref="N45:S45" si="14">H45*$F45</f>
        <v>20.8323015119126</v>
      </c>
      <c r="O45" s="137">
        <f t="shared" si="14"/>
        <v>21.243271359736205</v>
      </c>
      <c r="P45" s="137">
        <f t="shared" si="14"/>
        <v>21.617977992845042</v>
      </c>
      <c r="Q45" s="137">
        <f t="shared" si="14"/>
        <v>21.999294015746916</v>
      </c>
      <c r="R45" s="137">
        <f t="shared" si="14"/>
        <v>22.387336010401089</v>
      </c>
      <c r="S45" s="137">
        <f t="shared" si="14"/>
        <v>22.782222615137179</v>
      </c>
    </row>
    <row r="46" spans="1:19" s="102" customFormat="1">
      <c r="A46" s="135"/>
      <c r="B46" s="132"/>
      <c r="C46" s="557"/>
      <c r="D46" s="132"/>
      <c r="E46" s="132"/>
      <c r="F46" s="128"/>
      <c r="G46" s="148"/>
      <c r="H46" s="151"/>
      <c r="I46" s="151"/>
      <c r="J46" s="151"/>
      <c r="K46" s="151"/>
      <c r="L46" s="151"/>
      <c r="M46" s="151"/>
      <c r="N46" s="152"/>
      <c r="O46" s="152"/>
      <c r="P46" s="152"/>
      <c r="Q46" s="152"/>
      <c r="R46" s="152"/>
      <c r="S46" s="152"/>
    </row>
    <row r="47" spans="1:19" s="102" customFormat="1">
      <c r="A47" s="135">
        <v>3.7</v>
      </c>
      <c r="B47" s="132" t="s">
        <v>194</v>
      </c>
      <c r="C47" s="557">
        <v>2</v>
      </c>
      <c r="D47" s="189" t="str">
        <f>Inputs!$D$80</f>
        <v>Skilled Electrical Worker BH</v>
      </c>
      <c r="E47" s="132">
        <v>1</v>
      </c>
      <c r="F47" s="128">
        <f>E47*C47</f>
        <v>2</v>
      </c>
      <c r="G47" s="148"/>
      <c r="H47" s="137">
        <f>Inputs!L$80</f>
        <v>122.54295007007411</v>
      </c>
      <c r="I47" s="137">
        <f>Inputs!M$80</f>
        <v>124.96041976315415</v>
      </c>
      <c r="J47" s="137">
        <f>Inputs!N$80</f>
        <v>127.16457642850023</v>
      </c>
      <c r="K47" s="137">
        <f>Inputs!O$80</f>
        <v>129.40761185733479</v>
      </c>
      <c r="L47" s="137">
        <f>Inputs!P$80</f>
        <v>131.69021182588875</v>
      </c>
      <c r="M47" s="137">
        <f>Inputs!Q$80</f>
        <v>134.01307420668928</v>
      </c>
      <c r="N47" s="137">
        <f t="shared" ref="N47:S47" si="15">H47*$F47</f>
        <v>245.08590014014823</v>
      </c>
      <c r="O47" s="137">
        <f t="shared" si="15"/>
        <v>249.9208395263083</v>
      </c>
      <c r="P47" s="137">
        <f t="shared" si="15"/>
        <v>254.32915285700045</v>
      </c>
      <c r="Q47" s="137">
        <f t="shared" si="15"/>
        <v>258.81522371466957</v>
      </c>
      <c r="R47" s="137">
        <f t="shared" si="15"/>
        <v>263.38042365177751</v>
      </c>
      <c r="S47" s="137">
        <f t="shared" si="15"/>
        <v>268.02614841337856</v>
      </c>
    </row>
    <row r="48" spans="1:19" s="102" customFormat="1">
      <c r="A48" s="135"/>
      <c r="B48" s="132"/>
      <c r="C48" s="557"/>
      <c r="D48" s="132"/>
      <c r="E48" s="132"/>
      <c r="F48" s="128"/>
      <c r="G48" s="133"/>
      <c r="H48" s="134"/>
      <c r="I48" s="134"/>
      <c r="J48" s="134"/>
      <c r="K48" s="134"/>
      <c r="L48" s="134"/>
      <c r="M48" s="134"/>
      <c r="N48" s="137"/>
      <c r="O48" s="137"/>
      <c r="P48" s="137"/>
      <c r="Q48" s="137"/>
      <c r="R48" s="137"/>
      <c r="S48" s="137"/>
    </row>
    <row r="49" spans="1:19" s="102" customFormat="1">
      <c r="A49" s="135">
        <v>3.8</v>
      </c>
      <c r="B49" s="132" t="s">
        <v>195</v>
      </c>
      <c r="C49" s="557">
        <v>0.59</v>
      </c>
      <c r="D49" s="189" t="str">
        <f>Inputs!$D$80</f>
        <v>Skilled Electrical Worker BH</v>
      </c>
      <c r="E49" s="132">
        <v>2</v>
      </c>
      <c r="F49" s="128">
        <f>E49*C49</f>
        <v>1.18</v>
      </c>
      <c r="G49" s="133"/>
      <c r="H49" s="137">
        <f>Inputs!L$80</f>
        <v>122.54295007007411</v>
      </c>
      <c r="I49" s="137">
        <f>Inputs!M$80</f>
        <v>124.96041976315415</v>
      </c>
      <c r="J49" s="137">
        <f>Inputs!N$80</f>
        <v>127.16457642850023</v>
      </c>
      <c r="K49" s="137">
        <f>Inputs!O$80</f>
        <v>129.40761185733479</v>
      </c>
      <c r="L49" s="137">
        <f>Inputs!P$80</f>
        <v>131.69021182588875</v>
      </c>
      <c r="M49" s="137">
        <f>Inputs!Q$80</f>
        <v>134.01307420668928</v>
      </c>
      <c r="N49" s="137">
        <f t="shared" ref="N49:S49" si="16">H49*$F49</f>
        <v>144.60068108268746</v>
      </c>
      <c r="O49" s="137">
        <f t="shared" si="16"/>
        <v>147.45329532052187</v>
      </c>
      <c r="P49" s="137">
        <f t="shared" si="16"/>
        <v>150.05420018563026</v>
      </c>
      <c r="Q49" s="137">
        <f t="shared" si="16"/>
        <v>152.70098199165503</v>
      </c>
      <c r="R49" s="137">
        <f t="shared" si="16"/>
        <v>155.39444995454872</v>
      </c>
      <c r="S49" s="137">
        <f t="shared" si="16"/>
        <v>158.13542756389336</v>
      </c>
    </row>
    <row r="50" spans="1:19" s="102" customFormat="1">
      <c r="A50" s="147"/>
      <c r="B50" s="139" t="s">
        <v>44</v>
      </c>
      <c r="C50" s="140">
        <f>SUM(C35:C49)</f>
        <v>8.19</v>
      </c>
      <c r="D50" s="141" t="s">
        <v>105</v>
      </c>
      <c r="E50" s="141"/>
      <c r="F50" s="140">
        <f>SUM(F35:F49)</f>
        <v>10.37</v>
      </c>
      <c r="G50" s="142"/>
      <c r="H50" s="167"/>
      <c r="I50" s="167"/>
      <c r="J50" s="167"/>
      <c r="K50" s="167"/>
      <c r="L50" s="167"/>
      <c r="M50" s="167"/>
      <c r="N50" s="231">
        <f t="shared" ref="N50:S50" si="17">SUM(N35:N49)</f>
        <v>1270.7703922266687</v>
      </c>
      <c r="O50" s="231">
        <f t="shared" si="17"/>
        <v>1295.8395529439085</v>
      </c>
      <c r="P50" s="231">
        <f t="shared" si="17"/>
        <v>1318.6966575635472</v>
      </c>
      <c r="Q50" s="231">
        <f t="shared" si="17"/>
        <v>1341.9569349605617</v>
      </c>
      <c r="R50" s="231">
        <f t="shared" si="17"/>
        <v>1365.6274966344663</v>
      </c>
      <c r="S50" s="231">
        <f t="shared" si="17"/>
        <v>1389.7155795233675</v>
      </c>
    </row>
    <row r="51" spans="1:19" s="102" customFormat="1">
      <c r="A51" s="99"/>
      <c r="B51" s="127"/>
      <c r="C51" s="128"/>
      <c r="D51" s="132"/>
      <c r="E51" s="132"/>
      <c r="F51" s="128"/>
      <c r="G51" s="133"/>
      <c r="H51" s="151"/>
      <c r="I51" s="151"/>
      <c r="J51" s="151"/>
      <c r="K51" s="151"/>
      <c r="L51" s="151"/>
      <c r="M51" s="151"/>
      <c r="N51" s="151"/>
      <c r="O51" s="99"/>
      <c r="P51" s="99"/>
      <c r="Q51" s="99"/>
      <c r="R51" s="99"/>
      <c r="S51" s="99"/>
    </row>
    <row r="52" spans="1:19" s="102" customFormat="1">
      <c r="A52" s="99"/>
      <c r="B52" s="132"/>
      <c r="C52" s="128"/>
      <c r="D52" s="132"/>
      <c r="E52" s="132"/>
      <c r="F52" s="128"/>
      <c r="G52" s="133"/>
      <c r="H52" s="134"/>
      <c r="I52" s="134"/>
      <c r="J52" s="134"/>
      <c r="K52" s="134"/>
      <c r="L52" s="134"/>
      <c r="M52" s="134"/>
      <c r="N52" s="134"/>
      <c r="O52" s="92"/>
      <c r="P52" s="92"/>
      <c r="Q52" s="92"/>
      <c r="R52" s="92"/>
      <c r="S52" s="92"/>
    </row>
    <row r="53" spans="1:19" s="102" customFormat="1">
      <c r="A53" s="135">
        <v>4.0999999999999996</v>
      </c>
      <c r="B53" s="132" t="s">
        <v>255</v>
      </c>
      <c r="C53" s="557">
        <v>0</v>
      </c>
      <c r="D53" s="189" t="str">
        <f>Inputs!$D$80</f>
        <v>Skilled Electrical Worker BH</v>
      </c>
      <c r="E53" s="132">
        <v>1</v>
      </c>
      <c r="F53" s="128">
        <f>C53*E53</f>
        <v>0</v>
      </c>
      <c r="G53" s="233"/>
      <c r="H53" s="137">
        <f>Inputs!L$80</f>
        <v>122.54295007007411</v>
      </c>
      <c r="I53" s="137">
        <f>Inputs!M$80</f>
        <v>124.96041976315415</v>
      </c>
      <c r="J53" s="137">
        <f>Inputs!N$80</f>
        <v>127.16457642850023</v>
      </c>
      <c r="K53" s="137">
        <f>Inputs!O$80</f>
        <v>129.40761185733479</v>
      </c>
      <c r="L53" s="137">
        <f>Inputs!P$80</f>
        <v>131.69021182588875</v>
      </c>
      <c r="M53" s="137">
        <f>Inputs!Q$80</f>
        <v>134.01307420668928</v>
      </c>
      <c r="N53" s="137">
        <f t="shared" ref="N53:S53" si="18">H53*$F53</f>
        <v>0</v>
      </c>
      <c r="O53" s="137">
        <f t="shared" si="18"/>
        <v>0</v>
      </c>
      <c r="P53" s="137">
        <f t="shared" si="18"/>
        <v>0</v>
      </c>
      <c r="Q53" s="137">
        <f t="shared" si="18"/>
        <v>0</v>
      </c>
      <c r="R53" s="137">
        <f t="shared" si="18"/>
        <v>0</v>
      </c>
      <c r="S53" s="137">
        <f t="shared" si="18"/>
        <v>0</v>
      </c>
    </row>
    <row r="54" spans="1:19">
      <c r="A54" s="184"/>
      <c r="B54" s="132"/>
      <c r="C54" s="557"/>
      <c r="D54" s="132"/>
      <c r="E54" s="132"/>
      <c r="F54" s="128"/>
      <c r="G54" s="133"/>
      <c r="H54" s="134"/>
      <c r="I54" s="134"/>
      <c r="J54" s="134"/>
      <c r="K54" s="134"/>
      <c r="L54" s="134"/>
      <c r="M54" s="134"/>
      <c r="N54" s="134"/>
      <c r="O54" s="92"/>
      <c r="P54" s="92"/>
      <c r="Q54" s="92"/>
      <c r="R54" s="92"/>
      <c r="S54" s="92"/>
    </row>
    <row r="55" spans="1:19">
      <c r="A55" s="184">
        <v>4.2</v>
      </c>
      <c r="B55" s="132" t="s">
        <v>178</v>
      </c>
      <c r="C55" s="557">
        <v>3.0226700251889161E-2</v>
      </c>
      <c r="D55" s="132" t="str">
        <f>Inputs!$D$82</f>
        <v>Support staff</v>
      </c>
      <c r="E55" s="132">
        <v>1</v>
      </c>
      <c r="F55" s="128">
        <f>C55*E55</f>
        <v>3.0226700251889161E-2</v>
      </c>
      <c r="G55" s="169"/>
      <c r="H55" s="137">
        <f>Inputs!L$82</f>
        <v>68.441017362959727</v>
      </c>
      <c r="I55" s="137">
        <f>Inputs!M$82</f>
        <v>69.791189569063036</v>
      </c>
      <c r="J55" s="137">
        <f>Inputs!N$82</f>
        <v>71.02222509185215</v>
      </c>
      <c r="K55" s="137">
        <f>Inputs!O$82</f>
        <v>72.274974651437702</v>
      </c>
      <c r="L55" s="137">
        <f>Inputs!P$82</f>
        <v>73.549821258208297</v>
      </c>
      <c r="M55" s="137">
        <f>Inputs!Q$82</f>
        <v>74.847154678410959</v>
      </c>
      <c r="N55" s="137">
        <f t="shared" ref="N55:S55" si="19">H55*$F55</f>
        <v>2.0687461167645251</v>
      </c>
      <c r="O55" s="137">
        <f t="shared" si="19"/>
        <v>2.109557367326842</v>
      </c>
      <c r="P55" s="137">
        <f t="shared" si="19"/>
        <v>2.1467675090736162</v>
      </c>
      <c r="Q55" s="137">
        <f t="shared" si="19"/>
        <v>2.1846339945018949</v>
      </c>
      <c r="R55" s="137">
        <f t="shared" si="19"/>
        <v>2.2231684007518875</v>
      </c>
      <c r="S55" s="137">
        <f t="shared" si="19"/>
        <v>2.2623825091711116</v>
      </c>
    </row>
    <row r="56" spans="1:19">
      <c r="A56" s="184"/>
      <c r="B56" s="132" t="s">
        <v>197</v>
      </c>
      <c r="C56" s="557"/>
      <c r="D56" s="132"/>
      <c r="E56" s="132"/>
      <c r="F56" s="128"/>
      <c r="G56" s="133"/>
      <c r="H56" s="134"/>
      <c r="I56" s="134"/>
      <c r="J56" s="134"/>
      <c r="K56" s="134"/>
      <c r="L56" s="134"/>
      <c r="M56" s="134"/>
      <c r="N56" s="134"/>
      <c r="O56" s="92"/>
      <c r="P56" s="92"/>
      <c r="Q56" s="92"/>
      <c r="R56" s="92"/>
      <c r="S56" s="92"/>
    </row>
    <row r="57" spans="1:19">
      <c r="A57" s="184"/>
      <c r="B57" s="132"/>
      <c r="C57" s="557"/>
      <c r="D57" s="132"/>
      <c r="E57" s="132"/>
      <c r="F57" s="128"/>
      <c r="G57" s="133"/>
      <c r="H57" s="134"/>
      <c r="I57" s="134"/>
      <c r="J57" s="134"/>
      <c r="K57" s="134"/>
      <c r="L57" s="134"/>
      <c r="M57" s="134"/>
      <c r="N57" s="134"/>
      <c r="O57" s="92"/>
      <c r="P57" s="92"/>
      <c r="Q57" s="92"/>
      <c r="R57" s="92"/>
      <c r="S57" s="92"/>
    </row>
    <row r="58" spans="1:19">
      <c r="A58" s="184">
        <v>4.3</v>
      </c>
      <c r="B58" s="132" t="s">
        <v>179</v>
      </c>
      <c r="C58" s="557">
        <v>6.0453400503778322E-2</v>
      </c>
      <c r="D58" s="132" t="str">
        <f>Inputs!$D$82</f>
        <v>Support staff</v>
      </c>
      <c r="E58" s="132">
        <v>1</v>
      </c>
      <c r="F58" s="128">
        <f>C58*E58</f>
        <v>6.0453400503778322E-2</v>
      </c>
      <c r="G58" s="169"/>
      <c r="H58" s="137">
        <f>Inputs!L$82</f>
        <v>68.441017362959727</v>
      </c>
      <c r="I58" s="137">
        <f>Inputs!M$82</f>
        <v>69.791189569063036</v>
      </c>
      <c r="J58" s="137">
        <f>Inputs!N$82</f>
        <v>71.02222509185215</v>
      </c>
      <c r="K58" s="137">
        <f>Inputs!O$82</f>
        <v>72.274974651437702</v>
      </c>
      <c r="L58" s="137">
        <f>Inputs!P$82</f>
        <v>73.549821258208297</v>
      </c>
      <c r="M58" s="137">
        <f>Inputs!Q$82</f>
        <v>74.847154678410959</v>
      </c>
      <c r="N58" s="137">
        <f t="shared" ref="N58:S58" si="20">H58*$F58</f>
        <v>4.1374922335290503</v>
      </c>
      <c r="O58" s="137">
        <f t="shared" si="20"/>
        <v>4.2191147346536839</v>
      </c>
      <c r="P58" s="137">
        <f t="shared" si="20"/>
        <v>4.2935350181472325</v>
      </c>
      <c r="Q58" s="137">
        <f t="shared" si="20"/>
        <v>4.3692679890037898</v>
      </c>
      <c r="R58" s="137">
        <f t="shared" si="20"/>
        <v>4.446336801503775</v>
      </c>
      <c r="S58" s="137">
        <f t="shared" si="20"/>
        <v>4.5247650183422232</v>
      </c>
    </row>
    <row r="59" spans="1:19">
      <c r="A59" s="184"/>
      <c r="B59" s="132" t="s">
        <v>180</v>
      </c>
      <c r="C59" s="557"/>
      <c r="D59" s="132"/>
      <c r="E59" s="132"/>
      <c r="F59" s="128"/>
      <c r="G59" s="133"/>
      <c r="H59" s="134"/>
      <c r="I59" s="134"/>
      <c r="J59" s="134"/>
      <c r="K59" s="134"/>
      <c r="L59" s="134"/>
      <c r="M59" s="134"/>
      <c r="N59" s="134"/>
      <c r="O59" s="92"/>
      <c r="P59" s="92"/>
      <c r="Q59" s="92"/>
      <c r="R59" s="92"/>
      <c r="S59" s="92"/>
    </row>
    <row r="60" spans="1:19">
      <c r="A60" s="184"/>
      <c r="B60" s="132"/>
      <c r="C60" s="557"/>
      <c r="D60" s="132"/>
      <c r="E60" s="132"/>
      <c r="F60" s="128"/>
      <c r="G60" s="133"/>
      <c r="H60" s="134"/>
      <c r="I60" s="134"/>
      <c r="J60" s="134"/>
      <c r="K60" s="134"/>
      <c r="L60" s="134"/>
      <c r="M60" s="134"/>
      <c r="N60" s="134"/>
      <c r="O60" s="92"/>
      <c r="P60" s="92"/>
      <c r="Q60" s="92"/>
      <c r="R60" s="92"/>
      <c r="S60" s="92"/>
    </row>
    <row r="61" spans="1:19">
      <c r="A61" s="184">
        <v>4.4000000000000004</v>
      </c>
      <c r="B61" s="132" t="s">
        <v>181</v>
      </c>
      <c r="C61" s="557">
        <v>3.173803526448362E-2</v>
      </c>
      <c r="D61" s="132" t="str">
        <f>Inputs!$D$82</f>
        <v>Support staff</v>
      </c>
      <c r="E61" s="132">
        <v>1</v>
      </c>
      <c r="F61" s="128">
        <f>C61*E61</f>
        <v>3.173803526448362E-2</v>
      </c>
      <c r="G61" s="169"/>
      <c r="H61" s="137">
        <f>Inputs!L$82</f>
        <v>68.441017362959727</v>
      </c>
      <c r="I61" s="137">
        <f>Inputs!M$82</f>
        <v>69.791189569063036</v>
      </c>
      <c r="J61" s="137">
        <f>Inputs!N$82</f>
        <v>71.02222509185215</v>
      </c>
      <c r="K61" s="137">
        <f>Inputs!O$82</f>
        <v>72.274974651437702</v>
      </c>
      <c r="L61" s="137">
        <f>Inputs!P$82</f>
        <v>73.549821258208297</v>
      </c>
      <c r="M61" s="137">
        <f>Inputs!Q$82</f>
        <v>74.847154678410959</v>
      </c>
      <c r="N61" s="137">
        <f t="shared" ref="N61:S61" si="21">H61*$F61</f>
        <v>2.1721834226027514</v>
      </c>
      <c r="O61" s="137">
        <f t="shared" si="21"/>
        <v>2.2150352356931839</v>
      </c>
      <c r="P61" s="137">
        <f t="shared" si="21"/>
        <v>2.2541058845272968</v>
      </c>
      <c r="Q61" s="137">
        <f t="shared" si="21"/>
        <v>2.2938656942269895</v>
      </c>
      <c r="R61" s="137">
        <f t="shared" si="21"/>
        <v>2.3343268207894821</v>
      </c>
      <c r="S61" s="137">
        <f t="shared" si="21"/>
        <v>2.3755016346296673</v>
      </c>
    </row>
    <row r="62" spans="1:19">
      <c r="A62" s="184"/>
      <c r="B62" s="132"/>
      <c r="C62" s="557"/>
      <c r="D62" s="132"/>
      <c r="E62" s="132"/>
      <c r="F62" s="128"/>
      <c r="G62" s="133"/>
      <c r="H62" s="134"/>
      <c r="I62" s="134"/>
      <c r="J62" s="134"/>
      <c r="K62" s="134"/>
      <c r="L62" s="134"/>
      <c r="M62" s="134"/>
      <c r="N62" s="134"/>
      <c r="O62" s="92"/>
      <c r="P62" s="92"/>
      <c r="Q62" s="92"/>
      <c r="R62" s="92"/>
      <c r="S62" s="92"/>
    </row>
    <row r="63" spans="1:19">
      <c r="A63" s="184">
        <v>4.5</v>
      </c>
      <c r="B63" s="132" t="s">
        <v>182</v>
      </c>
      <c r="C63" s="557">
        <v>3.173803526448362E-2</v>
      </c>
      <c r="D63" s="132" t="str">
        <f>Inputs!$D$82</f>
        <v>Support staff</v>
      </c>
      <c r="E63" s="132">
        <v>1</v>
      </c>
      <c r="F63" s="128">
        <f>C63*E63</f>
        <v>3.173803526448362E-2</v>
      </c>
      <c r="G63" s="169"/>
      <c r="H63" s="137">
        <f>Inputs!L$82</f>
        <v>68.441017362959727</v>
      </c>
      <c r="I63" s="137">
        <f>Inputs!M$82</f>
        <v>69.791189569063036</v>
      </c>
      <c r="J63" s="137">
        <f>Inputs!N$82</f>
        <v>71.02222509185215</v>
      </c>
      <c r="K63" s="137">
        <f>Inputs!O$82</f>
        <v>72.274974651437702</v>
      </c>
      <c r="L63" s="137">
        <f>Inputs!P$82</f>
        <v>73.549821258208297</v>
      </c>
      <c r="M63" s="137">
        <f>Inputs!Q$82</f>
        <v>74.847154678410959</v>
      </c>
      <c r="N63" s="137">
        <f t="shared" ref="N63:S63" si="22">H63*$F63</f>
        <v>2.1721834226027514</v>
      </c>
      <c r="O63" s="137">
        <f t="shared" si="22"/>
        <v>2.2150352356931839</v>
      </c>
      <c r="P63" s="137">
        <f t="shared" si="22"/>
        <v>2.2541058845272968</v>
      </c>
      <c r="Q63" s="137">
        <f t="shared" si="22"/>
        <v>2.2938656942269895</v>
      </c>
      <c r="R63" s="137">
        <f t="shared" si="22"/>
        <v>2.3343268207894821</v>
      </c>
      <c r="S63" s="137">
        <f t="shared" si="22"/>
        <v>2.3755016346296673</v>
      </c>
    </row>
    <row r="64" spans="1:19">
      <c r="A64" s="184"/>
      <c r="B64" s="132"/>
      <c r="C64" s="557"/>
      <c r="D64" s="132"/>
      <c r="E64" s="132"/>
      <c r="F64" s="128"/>
      <c r="G64" s="133"/>
      <c r="H64" s="134"/>
      <c r="I64" s="134"/>
      <c r="J64" s="134"/>
      <c r="K64" s="134"/>
      <c r="L64" s="134"/>
      <c r="M64" s="134"/>
      <c r="N64" s="134"/>
      <c r="O64" s="92"/>
      <c r="P64" s="92"/>
      <c r="Q64" s="92"/>
      <c r="R64" s="92"/>
      <c r="S64" s="92"/>
    </row>
    <row r="65" spans="1:22">
      <c r="A65" s="184">
        <v>4.5999999999999996</v>
      </c>
      <c r="B65" s="132" t="s">
        <v>146</v>
      </c>
      <c r="C65" s="557">
        <v>2.2670025188916868E-2</v>
      </c>
      <c r="D65" s="132" t="str">
        <f>Inputs!$D$82</f>
        <v>Support staff</v>
      </c>
      <c r="E65" s="132">
        <v>1</v>
      </c>
      <c r="F65" s="128">
        <f>C65*E65</f>
        <v>2.2670025188916868E-2</v>
      </c>
      <c r="G65" s="169"/>
      <c r="H65" s="137">
        <f>Inputs!L$82</f>
        <v>68.441017362959727</v>
      </c>
      <c r="I65" s="137">
        <f>Inputs!M$82</f>
        <v>69.791189569063036</v>
      </c>
      <c r="J65" s="137">
        <f>Inputs!N$82</f>
        <v>71.02222509185215</v>
      </c>
      <c r="K65" s="137">
        <f>Inputs!O$82</f>
        <v>72.274974651437702</v>
      </c>
      <c r="L65" s="137">
        <f>Inputs!P$82</f>
        <v>73.549821258208297</v>
      </c>
      <c r="M65" s="137">
        <f>Inputs!Q$82</f>
        <v>74.847154678410959</v>
      </c>
      <c r="N65" s="137">
        <f t="shared" ref="N65:S65" si="23">H65*$F65</f>
        <v>1.5515595875733936</v>
      </c>
      <c r="O65" s="137">
        <f t="shared" si="23"/>
        <v>1.5821680254951311</v>
      </c>
      <c r="P65" s="137">
        <f t="shared" si="23"/>
        <v>1.6100756318052118</v>
      </c>
      <c r="Q65" s="137">
        <f t="shared" si="23"/>
        <v>1.6384754958764209</v>
      </c>
      <c r="R65" s="137">
        <f t="shared" si="23"/>
        <v>1.6673763005639155</v>
      </c>
      <c r="S65" s="137">
        <f t="shared" si="23"/>
        <v>1.6967868818783334</v>
      </c>
    </row>
    <row r="66" spans="1:22">
      <c r="A66" s="190"/>
      <c r="B66" s="139" t="s">
        <v>44</v>
      </c>
      <c r="C66" s="186">
        <f>SUM(C51:C65)</f>
        <v>0.17682619647355161</v>
      </c>
      <c r="D66" s="240"/>
      <c r="E66" s="240"/>
      <c r="F66" s="186">
        <f>SUM(F51:F65)</f>
        <v>0.17682619647355161</v>
      </c>
      <c r="G66" s="142"/>
      <c r="H66" s="143"/>
      <c r="I66" s="143"/>
      <c r="J66" s="143"/>
      <c r="K66" s="143"/>
      <c r="L66" s="143"/>
      <c r="M66" s="143"/>
      <c r="N66" s="144">
        <f t="shared" ref="N66:S66" si="24">SUM(N53:N65)</f>
        <v>12.102164783072473</v>
      </c>
      <c r="O66" s="144">
        <f t="shared" si="24"/>
        <v>12.340910598862026</v>
      </c>
      <c r="P66" s="144">
        <f t="shared" si="24"/>
        <v>12.558589928080654</v>
      </c>
      <c r="Q66" s="144">
        <f t="shared" si="24"/>
        <v>12.780108867836084</v>
      </c>
      <c r="R66" s="144">
        <f t="shared" si="24"/>
        <v>13.005535144398541</v>
      </c>
      <c r="S66" s="144">
        <f t="shared" si="24"/>
        <v>13.234937678651004</v>
      </c>
    </row>
    <row r="67" spans="1:22">
      <c r="A67" s="118"/>
      <c r="B67" s="234" t="s">
        <v>183</v>
      </c>
      <c r="C67" s="197"/>
      <c r="D67" s="196"/>
      <c r="E67" s="196"/>
      <c r="F67" s="197"/>
      <c r="G67" s="169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</row>
    <row r="68" spans="1:22">
      <c r="A68" s="184">
        <v>5.0999999999999996</v>
      </c>
      <c r="B68" s="235" t="s">
        <v>184</v>
      </c>
      <c r="C68" s="179"/>
      <c r="D68" s="183"/>
      <c r="E68" s="183"/>
      <c r="F68" s="179"/>
      <c r="G68" s="169"/>
      <c r="H68" s="137"/>
      <c r="I68" s="137"/>
      <c r="J68" s="137"/>
      <c r="K68" s="137"/>
      <c r="L68" s="137"/>
      <c r="M68" s="137"/>
      <c r="N68" s="137">
        <f>Inputs!L91</f>
        <v>158.39376356770171</v>
      </c>
      <c r="O68" s="137">
        <f>Inputs!M91</f>
        <v>158.39376356770171</v>
      </c>
      <c r="P68" s="137">
        <f>Inputs!N91</f>
        <v>158.39376356770171</v>
      </c>
      <c r="Q68" s="137">
        <f>Inputs!O91</f>
        <v>158.39376356770171</v>
      </c>
      <c r="R68" s="137">
        <f>Inputs!P91</f>
        <v>158.39376356770171</v>
      </c>
      <c r="S68" s="137">
        <f>Inputs!Q91</f>
        <v>158.39376356770171</v>
      </c>
    </row>
    <row r="69" spans="1:22">
      <c r="A69" s="190"/>
      <c r="B69" s="185"/>
      <c r="C69" s="197"/>
      <c r="D69" s="196"/>
      <c r="E69" s="196"/>
      <c r="F69" s="197"/>
      <c r="G69" s="169"/>
      <c r="H69" s="144"/>
      <c r="I69" s="144"/>
      <c r="J69" s="144"/>
      <c r="K69" s="144"/>
      <c r="L69" s="144"/>
      <c r="M69" s="144"/>
      <c r="N69" s="144">
        <f t="shared" ref="N69:S69" si="25">SUM(N68)</f>
        <v>158.39376356770171</v>
      </c>
      <c r="O69" s="144">
        <f t="shared" si="25"/>
        <v>158.39376356770171</v>
      </c>
      <c r="P69" s="144">
        <f t="shared" si="25"/>
        <v>158.39376356770171</v>
      </c>
      <c r="Q69" s="144">
        <f t="shared" si="25"/>
        <v>158.39376356770171</v>
      </c>
      <c r="R69" s="144">
        <f t="shared" si="25"/>
        <v>158.39376356770171</v>
      </c>
      <c r="S69" s="144">
        <f t="shared" si="25"/>
        <v>158.39376356770171</v>
      </c>
    </row>
    <row r="70" spans="1:22">
      <c r="A70" s="241"/>
      <c r="B70" s="154"/>
      <c r="C70" s="192"/>
      <c r="D70" s="196"/>
      <c r="E70" s="196"/>
      <c r="F70" s="197"/>
      <c r="G70" s="133"/>
      <c r="H70" s="134"/>
      <c r="I70" s="134"/>
      <c r="J70" s="134"/>
      <c r="K70" s="134"/>
      <c r="L70" s="134"/>
      <c r="M70" s="134"/>
      <c r="N70" s="134"/>
      <c r="O70" s="92"/>
      <c r="P70" s="92"/>
      <c r="Q70" s="92"/>
      <c r="R70" s="92"/>
      <c r="S70" s="92"/>
    </row>
    <row r="71" spans="1:22">
      <c r="A71" s="241"/>
      <c r="B71" s="154" t="s">
        <v>185</v>
      </c>
      <c r="C71" s="198">
        <f>C26+C32+C50+C66</f>
        <v>10.130000000000001</v>
      </c>
      <c r="D71" s="90"/>
      <c r="E71" s="236"/>
      <c r="F71" s="198">
        <f>F26+F32+F50+F66</f>
        <v>13.65</v>
      </c>
      <c r="G71" s="158"/>
      <c r="H71" s="143"/>
      <c r="I71" s="143"/>
      <c r="J71" s="143"/>
      <c r="K71" s="143"/>
      <c r="L71" s="143"/>
      <c r="M71" s="143"/>
      <c r="N71" s="144">
        <f t="shared" ref="N71:S71" si="26">N26+N32+N50+N66+N69</f>
        <v>1798.6438723999449</v>
      </c>
      <c r="O71" s="144">
        <f t="shared" si="26"/>
        <v>1831.0019552183012</v>
      </c>
      <c r="P71" s="144">
        <f t="shared" si="26"/>
        <v>1860.5048210147409</v>
      </c>
      <c r="Q71" s="144">
        <f t="shared" si="26"/>
        <v>1890.5280830967831</v>
      </c>
      <c r="R71" s="144">
        <f t="shared" si="26"/>
        <v>1921.0809206504746</v>
      </c>
      <c r="S71" s="144">
        <f t="shared" si="26"/>
        <v>1952.1726747720431</v>
      </c>
    </row>
    <row r="73" spans="1:22" s="102" customFormat="1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</row>
    <row r="74" spans="1:22" s="102" customFormat="1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</row>
    <row r="75" spans="1:22" s="102" customFormat="1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</row>
    <row r="76" spans="1:22" s="102" customFormat="1">
      <c r="B76" s="154"/>
      <c r="F76" s="159"/>
      <c r="G76" s="105"/>
      <c r="H76" s="105"/>
      <c r="I76" s="159"/>
      <c r="J76" s="159"/>
      <c r="K76" s="159"/>
      <c r="L76" s="159"/>
      <c r="M76" s="159"/>
      <c r="N76" s="275"/>
      <c r="O76" s="275"/>
      <c r="P76" s="275"/>
      <c r="Q76" s="275"/>
      <c r="R76" s="275"/>
      <c r="S76" s="275"/>
    </row>
    <row r="77" spans="1:22">
      <c r="B77" s="385" t="s">
        <v>265</v>
      </c>
      <c r="I77" s="106"/>
      <c r="J77" s="106"/>
      <c r="K77" s="106"/>
      <c r="L77" s="106"/>
      <c r="M77" s="106"/>
      <c r="N77" s="106">
        <f>N71-N78</f>
        <v>1640.2501088322433</v>
      </c>
      <c r="O77" s="106">
        <f t="shared" ref="O77:S77" si="27">O71-O78</f>
        <v>1672.6081916505996</v>
      </c>
      <c r="P77" s="106">
        <f t="shared" si="27"/>
        <v>1702.1110574470392</v>
      </c>
      <c r="Q77" s="106">
        <f t="shared" si="27"/>
        <v>1732.1343195290815</v>
      </c>
      <c r="R77" s="106">
        <f t="shared" si="27"/>
        <v>1762.687157082773</v>
      </c>
      <c r="S77" s="106">
        <f t="shared" si="27"/>
        <v>1793.7789112043415</v>
      </c>
    </row>
    <row r="78" spans="1:22">
      <c r="B78" s="385" t="s">
        <v>43</v>
      </c>
      <c r="I78" s="106"/>
      <c r="J78" s="106"/>
      <c r="K78" s="106"/>
      <c r="L78" s="106"/>
      <c r="M78" s="106"/>
      <c r="N78" s="106">
        <f>N69</f>
        <v>158.39376356770171</v>
      </c>
      <c r="O78" s="106">
        <f t="shared" ref="O78:S78" si="28">O69</f>
        <v>158.39376356770171</v>
      </c>
      <c r="P78" s="106">
        <f t="shared" si="28"/>
        <v>158.39376356770171</v>
      </c>
      <c r="Q78" s="106">
        <f t="shared" si="28"/>
        <v>158.39376356770171</v>
      </c>
      <c r="R78" s="106">
        <f t="shared" si="28"/>
        <v>158.39376356770171</v>
      </c>
      <c r="S78" s="106">
        <f t="shared" si="28"/>
        <v>158.39376356770171</v>
      </c>
    </row>
    <row r="79" spans="1:22">
      <c r="B79" s="385" t="s">
        <v>268</v>
      </c>
      <c r="I79" s="106"/>
      <c r="J79" s="106"/>
      <c r="K79" s="106"/>
      <c r="L79" s="106"/>
      <c r="M79" s="106"/>
      <c r="O79" s="160"/>
      <c r="P79" s="160"/>
      <c r="Q79" s="160"/>
      <c r="R79" s="160"/>
      <c r="S79" s="160"/>
    </row>
    <row r="80" spans="1:22">
      <c r="B80" s="385" t="s">
        <v>274</v>
      </c>
      <c r="I80" s="106"/>
      <c r="J80" s="106"/>
      <c r="K80" s="106"/>
      <c r="L80" s="106"/>
      <c r="M80" s="106"/>
      <c r="N80" s="106">
        <f>SUM(N81,N77:N79)*(Inputs!$M$27)</f>
        <v>222.39871753450839</v>
      </c>
      <c r="O80" s="106">
        <f>SUM(O81,O77:O79)*(Inputs!$M$27)</f>
        <v>226.39972975883251</v>
      </c>
      <c r="P80" s="106">
        <f>SUM(P81,P77:P79)*(Inputs!$M$27)</f>
        <v>230.04770010883067</v>
      </c>
      <c r="Q80" s="106">
        <f>SUM(Q81,Q77:Q79)*(Inputs!$M$27)</f>
        <v>233.76001641875106</v>
      </c>
      <c r="R80" s="106">
        <f>SUM(R81,R77:R79)*(Inputs!$M$27)</f>
        <v>237.53781367658991</v>
      </c>
      <c r="S80" s="106">
        <f>SUM(S81,S77:S79)*(Inputs!$M$27)</f>
        <v>241.38224689021359</v>
      </c>
    </row>
    <row r="81" spans="2:19">
      <c r="B81" s="385" t="s">
        <v>273</v>
      </c>
      <c r="I81" s="106"/>
      <c r="J81" s="106"/>
      <c r="K81" s="106"/>
      <c r="L81" s="106"/>
      <c r="M81" s="106"/>
      <c r="N81" s="106">
        <f>SUM(N77:N79)*(Inputs!$M$26)</f>
        <v>187.05896272959427</v>
      </c>
      <c r="O81" s="106">
        <f>SUM(O77:O79)*(Inputs!$M$26)</f>
        <v>190.42420334270332</v>
      </c>
      <c r="P81" s="106">
        <f>SUM(P77:P79)*(Inputs!$M$26)</f>
        <v>193.49250138553305</v>
      </c>
      <c r="Q81" s="106">
        <f>SUM(Q77:Q79)*(Inputs!$M$26)</f>
        <v>196.61492064206544</v>
      </c>
      <c r="R81" s="106">
        <f>SUM(R77:R79)*(Inputs!$M$26)</f>
        <v>199.79241574764936</v>
      </c>
      <c r="S81" s="106">
        <f>SUM(S77:S79)*(Inputs!$M$26)</f>
        <v>203.02595817629248</v>
      </c>
    </row>
    <row r="82" spans="2:19">
      <c r="B82" s="998" t="s">
        <v>85</v>
      </c>
      <c r="C82" s="2"/>
      <c r="D82" s="2"/>
      <c r="E82" s="2"/>
      <c r="F82" s="484"/>
      <c r="G82" s="472"/>
      <c r="H82" s="429"/>
      <c r="I82" s="429"/>
      <c r="J82" s="429"/>
      <c r="K82" s="429"/>
      <c r="L82" s="429"/>
      <c r="M82" s="429"/>
      <c r="N82" s="106">
        <f>SUM(N77:N81)*Inputs!$M$28</f>
        <v>154.56710868648335</v>
      </c>
      <c r="O82" s="106">
        <f>SUM(O77:O81)*Inputs!$M$28</f>
        <v>157.34781218238859</v>
      </c>
      <c r="P82" s="106">
        <f>SUM(P77:P81)*Inputs!$M$28</f>
        <v>159.88315157563736</v>
      </c>
      <c r="Q82" s="106">
        <f>SUM(Q77:Q81)*Inputs!$M$28</f>
        <v>162.46321141103201</v>
      </c>
      <c r="R82" s="106">
        <f>SUM(R77:R81)*Inputs!$M$28</f>
        <v>165.08878050523001</v>
      </c>
      <c r="S82" s="106">
        <f>SUM(S77:S81)*Inputs!$M$28</f>
        <v>167.76066158869847</v>
      </c>
    </row>
    <row r="83" spans="2:19">
      <c r="B83" s="998"/>
      <c r="C83" s="2"/>
      <c r="D83" s="2"/>
      <c r="E83" s="2"/>
      <c r="F83" s="484"/>
      <c r="G83" s="472"/>
      <c r="H83" s="429"/>
      <c r="I83" s="429"/>
      <c r="J83" s="429"/>
      <c r="K83" s="429"/>
      <c r="L83" s="429"/>
      <c r="M83" s="429"/>
      <c r="N83" s="655"/>
      <c r="O83" s="655"/>
      <c r="P83" s="655"/>
      <c r="Q83" s="655"/>
      <c r="R83" s="655"/>
      <c r="S83" s="655"/>
    </row>
    <row r="84" spans="2:19">
      <c r="B84" s="479" t="s">
        <v>521</v>
      </c>
      <c r="C84" s="2"/>
      <c r="D84" s="2"/>
      <c r="E84" s="2"/>
      <c r="F84" s="484"/>
      <c r="G84" s="472"/>
      <c r="H84" s="429"/>
      <c r="I84" s="429"/>
      <c r="J84" s="429"/>
      <c r="K84" s="429"/>
      <c r="L84" s="429"/>
      <c r="M84" s="429"/>
      <c r="N84" s="485">
        <f>SUM(N77:N83)</f>
        <v>2362.6686613505308</v>
      </c>
      <c r="O84" s="485">
        <f t="shared" ref="O84:S84" si="29">SUM(O77:O83)</f>
        <v>2405.1737005022255</v>
      </c>
      <c r="P84" s="485">
        <f t="shared" si="29"/>
        <v>2443.9281740847423</v>
      </c>
      <c r="Q84" s="485">
        <f t="shared" si="29"/>
        <v>2483.3662315686315</v>
      </c>
      <c r="R84" s="485">
        <f t="shared" si="29"/>
        <v>2523.4999305799438</v>
      </c>
      <c r="S84" s="485">
        <f t="shared" si="29"/>
        <v>2564.3415414272476</v>
      </c>
    </row>
    <row r="85" spans="2:19">
      <c r="B85" s="999" t="s">
        <v>39</v>
      </c>
      <c r="N85" s="521">
        <f>(N71*(1+Inputs!$M$29))-N84</f>
        <v>0</v>
      </c>
      <c r="O85" s="521">
        <f>(O71*(1+Inputs!$M$29))-O84</f>
        <v>0</v>
      </c>
      <c r="P85" s="521">
        <f>(P71*(1+Inputs!$M$29))-P84</f>
        <v>0</v>
      </c>
      <c r="Q85" s="521">
        <f>(Q71*(1+Inputs!$M$29))-Q84</f>
        <v>0</v>
      </c>
      <c r="R85" s="521">
        <f>(R71*(1+Inputs!$M$29))-R84</f>
        <v>0</v>
      </c>
      <c r="S85" s="521">
        <f>(S71*(1+Inputs!$M$29))-S84</f>
        <v>0</v>
      </c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49" orientation="landscape" r:id="rId1"/>
  <headerFooter alignWithMargins="0">
    <oddFooter>&amp;C&amp;P</oddFooter>
  </headerFooter>
  <rowBreaks count="1" manualBreakCount="1">
    <brk id="13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1"/>
    <pageSetUpPr fitToPage="1"/>
  </sheetPr>
  <dimension ref="A1:AC93"/>
  <sheetViews>
    <sheetView showGridLines="0" zoomScale="70" zoomScaleNormal="70" workbookViewId="0">
      <pane xSplit="2" ySplit="5" topLeftCell="C6" activePane="bottomRight" state="frozen"/>
      <selection activeCell="H46" sqref="H46"/>
      <selection pane="topRight" activeCell="H46" sqref="H46"/>
      <selection pane="bottomLeft" activeCell="H46" sqref="H46"/>
      <selection pane="bottomRight" activeCell="C6" sqref="C6"/>
    </sheetView>
  </sheetViews>
  <sheetFormatPr defaultRowHeight="12.75" outlineLevelCol="1"/>
  <cols>
    <col min="1" max="1" width="9" style="88" bestFit="1" customWidth="1"/>
    <col min="2" max="2" width="61.7109375" style="102" customWidth="1"/>
    <col min="3" max="3" width="9.7109375" style="88" bestFit="1" customWidth="1"/>
    <col min="4" max="4" width="26.85546875" style="88" bestFit="1" customWidth="1"/>
    <col min="5" max="5" width="8.5703125" style="88" bestFit="1" customWidth="1"/>
    <col min="6" max="6" width="8.5703125" style="160" bestFit="1" customWidth="1"/>
    <col min="7" max="7" width="1" style="160" customWidth="1"/>
    <col min="8" max="8" width="10.42578125" style="106" customWidth="1" outlineLevel="1"/>
    <col min="9" max="9" width="9.5703125" style="160" bestFit="1" customWidth="1" outlineLevel="1"/>
    <col min="10" max="13" width="9.42578125" style="160" customWidth="1" outlineLevel="1"/>
    <col min="14" max="14" width="12" style="160" customWidth="1"/>
    <col min="15" max="15" width="12" style="88" customWidth="1"/>
    <col min="16" max="16" width="11.7109375" style="88" customWidth="1"/>
    <col min="17" max="17" width="11" style="88" customWidth="1"/>
    <col min="18" max="18" width="10.85546875" style="88" customWidth="1"/>
    <col min="19" max="19" width="11.42578125" style="88" customWidth="1"/>
    <col min="20" max="256" width="9.140625" style="88"/>
    <col min="257" max="257" width="9" style="88" bestFit="1" customWidth="1"/>
    <col min="258" max="258" width="61.7109375" style="88" customWidth="1"/>
    <col min="259" max="259" width="9.7109375" style="88" bestFit="1" customWidth="1"/>
    <col min="260" max="260" width="11.5703125" style="88" bestFit="1" customWidth="1"/>
    <col min="261" max="262" width="8.5703125" style="88" bestFit="1" customWidth="1"/>
    <col min="263" max="263" width="1" style="88" customWidth="1"/>
    <col min="264" max="264" width="10.42578125" style="88" customWidth="1"/>
    <col min="265" max="265" width="9.5703125" style="88" bestFit="1" customWidth="1"/>
    <col min="266" max="269" width="9.42578125" style="88" customWidth="1"/>
    <col min="270" max="271" width="12" style="88" customWidth="1"/>
    <col min="272" max="272" width="11.7109375" style="88" customWidth="1"/>
    <col min="273" max="273" width="11" style="88" customWidth="1"/>
    <col min="274" max="274" width="10.85546875" style="88" customWidth="1"/>
    <col min="275" max="275" width="11.42578125" style="88" customWidth="1"/>
    <col min="276" max="512" width="9.140625" style="88"/>
    <col min="513" max="513" width="9" style="88" bestFit="1" customWidth="1"/>
    <col min="514" max="514" width="61.7109375" style="88" customWidth="1"/>
    <col min="515" max="515" width="9.7109375" style="88" bestFit="1" customWidth="1"/>
    <col min="516" max="516" width="11.5703125" style="88" bestFit="1" customWidth="1"/>
    <col min="517" max="518" width="8.5703125" style="88" bestFit="1" customWidth="1"/>
    <col min="519" max="519" width="1" style="88" customWidth="1"/>
    <col min="520" max="520" width="10.42578125" style="88" customWidth="1"/>
    <col min="521" max="521" width="9.5703125" style="88" bestFit="1" customWidth="1"/>
    <col min="522" max="525" width="9.42578125" style="88" customWidth="1"/>
    <col min="526" max="527" width="12" style="88" customWidth="1"/>
    <col min="528" max="528" width="11.7109375" style="88" customWidth="1"/>
    <col min="529" max="529" width="11" style="88" customWidth="1"/>
    <col min="530" max="530" width="10.85546875" style="88" customWidth="1"/>
    <col min="531" max="531" width="11.42578125" style="88" customWidth="1"/>
    <col min="532" max="768" width="9.140625" style="88"/>
    <col min="769" max="769" width="9" style="88" bestFit="1" customWidth="1"/>
    <col min="770" max="770" width="61.7109375" style="88" customWidth="1"/>
    <col min="771" max="771" width="9.7109375" style="88" bestFit="1" customWidth="1"/>
    <col min="772" max="772" width="11.5703125" style="88" bestFit="1" customWidth="1"/>
    <col min="773" max="774" width="8.5703125" style="88" bestFit="1" customWidth="1"/>
    <col min="775" max="775" width="1" style="88" customWidth="1"/>
    <col min="776" max="776" width="10.42578125" style="88" customWidth="1"/>
    <col min="777" max="777" width="9.5703125" style="88" bestFit="1" customWidth="1"/>
    <col min="778" max="781" width="9.42578125" style="88" customWidth="1"/>
    <col min="782" max="783" width="12" style="88" customWidth="1"/>
    <col min="784" max="784" width="11.7109375" style="88" customWidth="1"/>
    <col min="785" max="785" width="11" style="88" customWidth="1"/>
    <col min="786" max="786" width="10.85546875" style="88" customWidth="1"/>
    <col min="787" max="787" width="11.42578125" style="88" customWidth="1"/>
    <col min="788" max="1024" width="9.140625" style="88"/>
    <col min="1025" max="1025" width="9" style="88" bestFit="1" customWidth="1"/>
    <col min="1026" max="1026" width="61.7109375" style="88" customWidth="1"/>
    <col min="1027" max="1027" width="9.7109375" style="88" bestFit="1" customWidth="1"/>
    <col min="1028" max="1028" width="11.5703125" style="88" bestFit="1" customWidth="1"/>
    <col min="1029" max="1030" width="8.5703125" style="88" bestFit="1" customWidth="1"/>
    <col min="1031" max="1031" width="1" style="88" customWidth="1"/>
    <col min="1032" max="1032" width="10.42578125" style="88" customWidth="1"/>
    <col min="1033" max="1033" width="9.5703125" style="88" bestFit="1" customWidth="1"/>
    <col min="1034" max="1037" width="9.42578125" style="88" customWidth="1"/>
    <col min="1038" max="1039" width="12" style="88" customWidth="1"/>
    <col min="1040" max="1040" width="11.7109375" style="88" customWidth="1"/>
    <col min="1041" max="1041" width="11" style="88" customWidth="1"/>
    <col min="1042" max="1042" width="10.85546875" style="88" customWidth="1"/>
    <col min="1043" max="1043" width="11.42578125" style="88" customWidth="1"/>
    <col min="1044" max="1280" width="9.140625" style="88"/>
    <col min="1281" max="1281" width="9" style="88" bestFit="1" customWidth="1"/>
    <col min="1282" max="1282" width="61.7109375" style="88" customWidth="1"/>
    <col min="1283" max="1283" width="9.7109375" style="88" bestFit="1" customWidth="1"/>
    <col min="1284" max="1284" width="11.5703125" style="88" bestFit="1" customWidth="1"/>
    <col min="1285" max="1286" width="8.5703125" style="88" bestFit="1" customWidth="1"/>
    <col min="1287" max="1287" width="1" style="88" customWidth="1"/>
    <col min="1288" max="1288" width="10.42578125" style="88" customWidth="1"/>
    <col min="1289" max="1289" width="9.5703125" style="88" bestFit="1" customWidth="1"/>
    <col min="1290" max="1293" width="9.42578125" style="88" customWidth="1"/>
    <col min="1294" max="1295" width="12" style="88" customWidth="1"/>
    <col min="1296" max="1296" width="11.7109375" style="88" customWidth="1"/>
    <col min="1297" max="1297" width="11" style="88" customWidth="1"/>
    <col min="1298" max="1298" width="10.85546875" style="88" customWidth="1"/>
    <col min="1299" max="1299" width="11.42578125" style="88" customWidth="1"/>
    <col min="1300" max="1536" width="9.140625" style="88"/>
    <col min="1537" max="1537" width="9" style="88" bestFit="1" customWidth="1"/>
    <col min="1538" max="1538" width="61.7109375" style="88" customWidth="1"/>
    <col min="1539" max="1539" width="9.7109375" style="88" bestFit="1" customWidth="1"/>
    <col min="1540" max="1540" width="11.5703125" style="88" bestFit="1" customWidth="1"/>
    <col min="1541" max="1542" width="8.5703125" style="88" bestFit="1" customWidth="1"/>
    <col min="1543" max="1543" width="1" style="88" customWidth="1"/>
    <col min="1544" max="1544" width="10.42578125" style="88" customWidth="1"/>
    <col min="1545" max="1545" width="9.5703125" style="88" bestFit="1" customWidth="1"/>
    <col min="1546" max="1549" width="9.42578125" style="88" customWidth="1"/>
    <col min="1550" max="1551" width="12" style="88" customWidth="1"/>
    <col min="1552" max="1552" width="11.7109375" style="88" customWidth="1"/>
    <col min="1553" max="1553" width="11" style="88" customWidth="1"/>
    <col min="1554" max="1554" width="10.85546875" style="88" customWidth="1"/>
    <col min="1555" max="1555" width="11.42578125" style="88" customWidth="1"/>
    <col min="1556" max="1792" width="9.140625" style="88"/>
    <col min="1793" max="1793" width="9" style="88" bestFit="1" customWidth="1"/>
    <col min="1794" max="1794" width="61.7109375" style="88" customWidth="1"/>
    <col min="1795" max="1795" width="9.7109375" style="88" bestFit="1" customWidth="1"/>
    <col min="1796" max="1796" width="11.5703125" style="88" bestFit="1" customWidth="1"/>
    <col min="1797" max="1798" width="8.5703125" style="88" bestFit="1" customWidth="1"/>
    <col min="1799" max="1799" width="1" style="88" customWidth="1"/>
    <col min="1800" max="1800" width="10.42578125" style="88" customWidth="1"/>
    <col min="1801" max="1801" width="9.5703125" style="88" bestFit="1" customWidth="1"/>
    <col min="1802" max="1805" width="9.42578125" style="88" customWidth="1"/>
    <col min="1806" max="1807" width="12" style="88" customWidth="1"/>
    <col min="1808" max="1808" width="11.7109375" style="88" customWidth="1"/>
    <col min="1809" max="1809" width="11" style="88" customWidth="1"/>
    <col min="1810" max="1810" width="10.85546875" style="88" customWidth="1"/>
    <col min="1811" max="1811" width="11.42578125" style="88" customWidth="1"/>
    <col min="1812" max="2048" width="9.140625" style="88"/>
    <col min="2049" max="2049" width="9" style="88" bestFit="1" customWidth="1"/>
    <col min="2050" max="2050" width="61.7109375" style="88" customWidth="1"/>
    <col min="2051" max="2051" width="9.7109375" style="88" bestFit="1" customWidth="1"/>
    <col min="2052" max="2052" width="11.5703125" style="88" bestFit="1" customWidth="1"/>
    <col min="2053" max="2054" width="8.5703125" style="88" bestFit="1" customWidth="1"/>
    <col min="2055" max="2055" width="1" style="88" customWidth="1"/>
    <col min="2056" max="2056" width="10.42578125" style="88" customWidth="1"/>
    <col min="2057" max="2057" width="9.5703125" style="88" bestFit="1" customWidth="1"/>
    <col min="2058" max="2061" width="9.42578125" style="88" customWidth="1"/>
    <col min="2062" max="2063" width="12" style="88" customWidth="1"/>
    <col min="2064" max="2064" width="11.7109375" style="88" customWidth="1"/>
    <col min="2065" max="2065" width="11" style="88" customWidth="1"/>
    <col min="2066" max="2066" width="10.85546875" style="88" customWidth="1"/>
    <col min="2067" max="2067" width="11.42578125" style="88" customWidth="1"/>
    <col min="2068" max="2304" width="9.140625" style="88"/>
    <col min="2305" max="2305" width="9" style="88" bestFit="1" customWidth="1"/>
    <col min="2306" max="2306" width="61.7109375" style="88" customWidth="1"/>
    <col min="2307" max="2307" width="9.7109375" style="88" bestFit="1" customWidth="1"/>
    <col min="2308" max="2308" width="11.5703125" style="88" bestFit="1" customWidth="1"/>
    <col min="2309" max="2310" width="8.5703125" style="88" bestFit="1" customWidth="1"/>
    <col min="2311" max="2311" width="1" style="88" customWidth="1"/>
    <col min="2312" max="2312" width="10.42578125" style="88" customWidth="1"/>
    <col min="2313" max="2313" width="9.5703125" style="88" bestFit="1" customWidth="1"/>
    <col min="2314" max="2317" width="9.42578125" style="88" customWidth="1"/>
    <col min="2318" max="2319" width="12" style="88" customWidth="1"/>
    <col min="2320" max="2320" width="11.7109375" style="88" customWidth="1"/>
    <col min="2321" max="2321" width="11" style="88" customWidth="1"/>
    <col min="2322" max="2322" width="10.85546875" style="88" customWidth="1"/>
    <col min="2323" max="2323" width="11.42578125" style="88" customWidth="1"/>
    <col min="2324" max="2560" width="9.140625" style="88"/>
    <col min="2561" max="2561" width="9" style="88" bestFit="1" customWidth="1"/>
    <col min="2562" max="2562" width="61.7109375" style="88" customWidth="1"/>
    <col min="2563" max="2563" width="9.7109375" style="88" bestFit="1" customWidth="1"/>
    <col min="2564" max="2564" width="11.5703125" style="88" bestFit="1" customWidth="1"/>
    <col min="2565" max="2566" width="8.5703125" style="88" bestFit="1" customWidth="1"/>
    <col min="2567" max="2567" width="1" style="88" customWidth="1"/>
    <col min="2568" max="2568" width="10.42578125" style="88" customWidth="1"/>
    <col min="2569" max="2569" width="9.5703125" style="88" bestFit="1" customWidth="1"/>
    <col min="2570" max="2573" width="9.42578125" style="88" customWidth="1"/>
    <col min="2574" max="2575" width="12" style="88" customWidth="1"/>
    <col min="2576" max="2576" width="11.7109375" style="88" customWidth="1"/>
    <col min="2577" max="2577" width="11" style="88" customWidth="1"/>
    <col min="2578" max="2578" width="10.85546875" style="88" customWidth="1"/>
    <col min="2579" max="2579" width="11.42578125" style="88" customWidth="1"/>
    <col min="2580" max="2816" width="9.140625" style="88"/>
    <col min="2817" max="2817" width="9" style="88" bestFit="1" customWidth="1"/>
    <col min="2818" max="2818" width="61.7109375" style="88" customWidth="1"/>
    <col min="2819" max="2819" width="9.7109375" style="88" bestFit="1" customWidth="1"/>
    <col min="2820" max="2820" width="11.5703125" style="88" bestFit="1" customWidth="1"/>
    <col min="2821" max="2822" width="8.5703125" style="88" bestFit="1" customWidth="1"/>
    <col min="2823" max="2823" width="1" style="88" customWidth="1"/>
    <col min="2824" max="2824" width="10.42578125" style="88" customWidth="1"/>
    <col min="2825" max="2825" width="9.5703125" style="88" bestFit="1" customWidth="1"/>
    <col min="2826" max="2829" width="9.42578125" style="88" customWidth="1"/>
    <col min="2830" max="2831" width="12" style="88" customWidth="1"/>
    <col min="2832" max="2832" width="11.7109375" style="88" customWidth="1"/>
    <col min="2833" max="2833" width="11" style="88" customWidth="1"/>
    <col min="2834" max="2834" width="10.85546875" style="88" customWidth="1"/>
    <col min="2835" max="2835" width="11.42578125" style="88" customWidth="1"/>
    <col min="2836" max="3072" width="9.140625" style="88"/>
    <col min="3073" max="3073" width="9" style="88" bestFit="1" customWidth="1"/>
    <col min="3074" max="3074" width="61.7109375" style="88" customWidth="1"/>
    <col min="3075" max="3075" width="9.7109375" style="88" bestFit="1" customWidth="1"/>
    <col min="3076" max="3076" width="11.5703125" style="88" bestFit="1" customWidth="1"/>
    <col min="3077" max="3078" width="8.5703125" style="88" bestFit="1" customWidth="1"/>
    <col min="3079" max="3079" width="1" style="88" customWidth="1"/>
    <col min="3080" max="3080" width="10.42578125" style="88" customWidth="1"/>
    <col min="3081" max="3081" width="9.5703125" style="88" bestFit="1" customWidth="1"/>
    <col min="3082" max="3085" width="9.42578125" style="88" customWidth="1"/>
    <col min="3086" max="3087" width="12" style="88" customWidth="1"/>
    <col min="3088" max="3088" width="11.7109375" style="88" customWidth="1"/>
    <col min="3089" max="3089" width="11" style="88" customWidth="1"/>
    <col min="3090" max="3090" width="10.85546875" style="88" customWidth="1"/>
    <col min="3091" max="3091" width="11.42578125" style="88" customWidth="1"/>
    <col min="3092" max="3328" width="9.140625" style="88"/>
    <col min="3329" max="3329" width="9" style="88" bestFit="1" customWidth="1"/>
    <col min="3330" max="3330" width="61.7109375" style="88" customWidth="1"/>
    <col min="3331" max="3331" width="9.7109375" style="88" bestFit="1" customWidth="1"/>
    <col min="3332" max="3332" width="11.5703125" style="88" bestFit="1" customWidth="1"/>
    <col min="3333" max="3334" width="8.5703125" style="88" bestFit="1" customWidth="1"/>
    <col min="3335" max="3335" width="1" style="88" customWidth="1"/>
    <col min="3336" max="3336" width="10.42578125" style="88" customWidth="1"/>
    <col min="3337" max="3337" width="9.5703125" style="88" bestFit="1" customWidth="1"/>
    <col min="3338" max="3341" width="9.42578125" style="88" customWidth="1"/>
    <col min="3342" max="3343" width="12" style="88" customWidth="1"/>
    <col min="3344" max="3344" width="11.7109375" style="88" customWidth="1"/>
    <col min="3345" max="3345" width="11" style="88" customWidth="1"/>
    <col min="3346" max="3346" width="10.85546875" style="88" customWidth="1"/>
    <col min="3347" max="3347" width="11.42578125" style="88" customWidth="1"/>
    <col min="3348" max="3584" width="9.140625" style="88"/>
    <col min="3585" max="3585" width="9" style="88" bestFit="1" customWidth="1"/>
    <col min="3586" max="3586" width="61.7109375" style="88" customWidth="1"/>
    <col min="3587" max="3587" width="9.7109375" style="88" bestFit="1" customWidth="1"/>
    <col min="3588" max="3588" width="11.5703125" style="88" bestFit="1" customWidth="1"/>
    <col min="3589" max="3590" width="8.5703125" style="88" bestFit="1" customWidth="1"/>
    <col min="3591" max="3591" width="1" style="88" customWidth="1"/>
    <col min="3592" max="3592" width="10.42578125" style="88" customWidth="1"/>
    <col min="3593" max="3593" width="9.5703125" style="88" bestFit="1" customWidth="1"/>
    <col min="3594" max="3597" width="9.42578125" style="88" customWidth="1"/>
    <col min="3598" max="3599" width="12" style="88" customWidth="1"/>
    <col min="3600" max="3600" width="11.7109375" style="88" customWidth="1"/>
    <col min="3601" max="3601" width="11" style="88" customWidth="1"/>
    <col min="3602" max="3602" width="10.85546875" style="88" customWidth="1"/>
    <col min="3603" max="3603" width="11.42578125" style="88" customWidth="1"/>
    <col min="3604" max="3840" width="9.140625" style="88"/>
    <col min="3841" max="3841" width="9" style="88" bestFit="1" customWidth="1"/>
    <col min="3842" max="3842" width="61.7109375" style="88" customWidth="1"/>
    <col min="3843" max="3843" width="9.7109375" style="88" bestFit="1" customWidth="1"/>
    <col min="3844" max="3844" width="11.5703125" style="88" bestFit="1" customWidth="1"/>
    <col min="3845" max="3846" width="8.5703125" style="88" bestFit="1" customWidth="1"/>
    <col min="3847" max="3847" width="1" style="88" customWidth="1"/>
    <col min="3848" max="3848" width="10.42578125" style="88" customWidth="1"/>
    <col min="3849" max="3849" width="9.5703125" style="88" bestFit="1" customWidth="1"/>
    <col min="3850" max="3853" width="9.42578125" style="88" customWidth="1"/>
    <col min="3854" max="3855" width="12" style="88" customWidth="1"/>
    <col min="3856" max="3856" width="11.7109375" style="88" customWidth="1"/>
    <col min="3857" max="3857" width="11" style="88" customWidth="1"/>
    <col min="3858" max="3858" width="10.85546875" style="88" customWidth="1"/>
    <col min="3859" max="3859" width="11.42578125" style="88" customWidth="1"/>
    <col min="3860" max="4096" width="9.140625" style="88"/>
    <col min="4097" max="4097" width="9" style="88" bestFit="1" customWidth="1"/>
    <col min="4098" max="4098" width="61.7109375" style="88" customWidth="1"/>
    <col min="4099" max="4099" width="9.7109375" style="88" bestFit="1" customWidth="1"/>
    <col min="4100" max="4100" width="11.5703125" style="88" bestFit="1" customWidth="1"/>
    <col min="4101" max="4102" width="8.5703125" style="88" bestFit="1" customWidth="1"/>
    <col min="4103" max="4103" width="1" style="88" customWidth="1"/>
    <col min="4104" max="4104" width="10.42578125" style="88" customWidth="1"/>
    <col min="4105" max="4105" width="9.5703125" style="88" bestFit="1" customWidth="1"/>
    <col min="4106" max="4109" width="9.42578125" style="88" customWidth="1"/>
    <col min="4110" max="4111" width="12" style="88" customWidth="1"/>
    <col min="4112" max="4112" width="11.7109375" style="88" customWidth="1"/>
    <col min="4113" max="4113" width="11" style="88" customWidth="1"/>
    <col min="4114" max="4114" width="10.85546875" style="88" customWidth="1"/>
    <col min="4115" max="4115" width="11.42578125" style="88" customWidth="1"/>
    <col min="4116" max="4352" width="9.140625" style="88"/>
    <col min="4353" max="4353" width="9" style="88" bestFit="1" customWidth="1"/>
    <col min="4354" max="4354" width="61.7109375" style="88" customWidth="1"/>
    <col min="4355" max="4355" width="9.7109375" style="88" bestFit="1" customWidth="1"/>
    <col min="4356" max="4356" width="11.5703125" style="88" bestFit="1" customWidth="1"/>
    <col min="4357" max="4358" width="8.5703125" style="88" bestFit="1" customWidth="1"/>
    <col min="4359" max="4359" width="1" style="88" customWidth="1"/>
    <col min="4360" max="4360" width="10.42578125" style="88" customWidth="1"/>
    <col min="4361" max="4361" width="9.5703125" style="88" bestFit="1" customWidth="1"/>
    <col min="4362" max="4365" width="9.42578125" style="88" customWidth="1"/>
    <col min="4366" max="4367" width="12" style="88" customWidth="1"/>
    <col min="4368" max="4368" width="11.7109375" style="88" customWidth="1"/>
    <col min="4369" max="4369" width="11" style="88" customWidth="1"/>
    <col min="4370" max="4370" width="10.85546875" style="88" customWidth="1"/>
    <col min="4371" max="4371" width="11.42578125" style="88" customWidth="1"/>
    <col min="4372" max="4608" width="9.140625" style="88"/>
    <col min="4609" max="4609" width="9" style="88" bestFit="1" customWidth="1"/>
    <col min="4610" max="4610" width="61.7109375" style="88" customWidth="1"/>
    <col min="4611" max="4611" width="9.7109375" style="88" bestFit="1" customWidth="1"/>
    <col min="4612" max="4612" width="11.5703125" style="88" bestFit="1" customWidth="1"/>
    <col min="4613" max="4614" width="8.5703125" style="88" bestFit="1" customWidth="1"/>
    <col min="4615" max="4615" width="1" style="88" customWidth="1"/>
    <col min="4616" max="4616" width="10.42578125" style="88" customWidth="1"/>
    <col min="4617" max="4617" width="9.5703125" style="88" bestFit="1" customWidth="1"/>
    <col min="4618" max="4621" width="9.42578125" style="88" customWidth="1"/>
    <col min="4622" max="4623" width="12" style="88" customWidth="1"/>
    <col min="4624" max="4624" width="11.7109375" style="88" customWidth="1"/>
    <col min="4625" max="4625" width="11" style="88" customWidth="1"/>
    <col min="4626" max="4626" width="10.85546875" style="88" customWidth="1"/>
    <col min="4627" max="4627" width="11.42578125" style="88" customWidth="1"/>
    <col min="4628" max="4864" width="9.140625" style="88"/>
    <col min="4865" max="4865" width="9" style="88" bestFit="1" customWidth="1"/>
    <col min="4866" max="4866" width="61.7109375" style="88" customWidth="1"/>
    <col min="4867" max="4867" width="9.7109375" style="88" bestFit="1" customWidth="1"/>
    <col min="4868" max="4868" width="11.5703125" style="88" bestFit="1" customWidth="1"/>
    <col min="4869" max="4870" width="8.5703125" style="88" bestFit="1" customWidth="1"/>
    <col min="4871" max="4871" width="1" style="88" customWidth="1"/>
    <col min="4872" max="4872" width="10.42578125" style="88" customWidth="1"/>
    <col min="4873" max="4873" width="9.5703125" style="88" bestFit="1" customWidth="1"/>
    <col min="4874" max="4877" width="9.42578125" style="88" customWidth="1"/>
    <col min="4878" max="4879" width="12" style="88" customWidth="1"/>
    <col min="4880" max="4880" width="11.7109375" style="88" customWidth="1"/>
    <col min="4881" max="4881" width="11" style="88" customWidth="1"/>
    <col min="4882" max="4882" width="10.85546875" style="88" customWidth="1"/>
    <col min="4883" max="4883" width="11.42578125" style="88" customWidth="1"/>
    <col min="4884" max="5120" width="9.140625" style="88"/>
    <col min="5121" max="5121" width="9" style="88" bestFit="1" customWidth="1"/>
    <col min="5122" max="5122" width="61.7109375" style="88" customWidth="1"/>
    <col min="5123" max="5123" width="9.7109375" style="88" bestFit="1" customWidth="1"/>
    <col min="5124" max="5124" width="11.5703125" style="88" bestFit="1" customWidth="1"/>
    <col min="5125" max="5126" width="8.5703125" style="88" bestFit="1" customWidth="1"/>
    <col min="5127" max="5127" width="1" style="88" customWidth="1"/>
    <col min="5128" max="5128" width="10.42578125" style="88" customWidth="1"/>
    <col min="5129" max="5129" width="9.5703125" style="88" bestFit="1" customWidth="1"/>
    <col min="5130" max="5133" width="9.42578125" style="88" customWidth="1"/>
    <col min="5134" max="5135" width="12" style="88" customWidth="1"/>
    <col min="5136" max="5136" width="11.7109375" style="88" customWidth="1"/>
    <col min="5137" max="5137" width="11" style="88" customWidth="1"/>
    <col min="5138" max="5138" width="10.85546875" style="88" customWidth="1"/>
    <col min="5139" max="5139" width="11.42578125" style="88" customWidth="1"/>
    <col min="5140" max="5376" width="9.140625" style="88"/>
    <col min="5377" max="5377" width="9" style="88" bestFit="1" customWidth="1"/>
    <col min="5378" max="5378" width="61.7109375" style="88" customWidth="1"/>
    <col min="5379" max="5379" width="9.7109375" style="88" bestFit="1" customWidth="1"/>
    <col min="5380" max="5380" width="11.5703125" style="88" bestFit="1" customWidth="1"/>
    <col min="5381" max="5382" width="8.5703125" style="88" bestFit="1" customWidth="1"/>
    <col min="5383" max="5383" width="1" style="88" customWidth="1"/>
    <col min="5384" max="5384" width="10.42578125" style="88" customWidth="1"/>
    <col min="5385" max="5385" width="9.5703125" style="88" bestFit="1" customWidth="1"/>
    <col min="5386" max="5389" width="9.42578125" style="88" customWidth="1"/>
    <col min="5390" max="5391" width="12" style="88" customWidth="1"/>
    <col min="5392" max="5392" width="11.7109375" style="88" customWidth="1"/>
    <col min="5393" max="5393" width="11" style="88" customWidth="1"/>
    <col min="5394" max="5394" width="10.85546875" style="88" customWidth="1"/>
    <col min="5395" max="5395" width="11.42578125" style="88" customWidth="1"/>
    <col min="5396" max="5632" width="9.140625" style="88"/>
    <col min="5633" max="5633" width="9" style="88" bestFit="1" customWidth="1"/>
    <col min="5634" max="5634" width="61.7109375" style="88" customWidth="1"/>
    <col min="5635" max="5635" width="9.7109375" style="88" bestFit="1" customWidth="1"/>
    <col min="5636" max="5636" width="11.5703125" style="88" bestFit="1" customWidth="1"/>
    <col min="5637" max="5638" width="8.5703125" style="88" bestFit="1" customWidth="1"/>
    <col min="5639" max="5639" width="1" style="88" customWidth="1"/>
    <col min="5640" max="5640" width="10.42578125" style="88" customWidth="1"/>
    <col min="5641" max="5641" width="9.5703125" style="88" bestFit="1" customWidth="1"/>
    <col min="5642" max="5645" width="9.42578125" style="88" customWidth="1"/>
    <col min="5646" max="5647" width="12" style="88" customWidth="1"/>
    <col min="5648" max="5648" width="11.7109375" style="88" customWidth="1"/>
    <col min="5649" max="5649" width="11" style="88" customWidth="1"/>
    <col min="5650" max="5650" width="10.85546875" style="88" customWidth="1"/>
    <col min="5651" max="5651" width="11.42578125" style="88" customWidth="1"/>
    <col min="5652" max="5888" width="9.140625" style="88"/>
    <col min="5889" max="5889" width="9" style="88" bestFit="1" customWidth="1"/>
    <col min="5890" max="5890" width="61.7109375" style="88" customWidth="1"/>
    <col min="5891" max="5891" width="9.7109375" style="88" bestFit="1" customWidth="1"/>
    <col min="5892" max="5892" width="11.5703125" style="88" bestFit="1" customWidth="1"/>
    <col min="5893" max="5894" width="8.5703125" style="88" bestFit="1" customWidth="1"/>
    <col min="5895" max="5895" width="1" style="88" customWidth="1"/>
    <col min="5896" max="5896" width="10.42578125" style="88" customWidth="1"/>
    <col min="5897" max="5897" width="9.5703125" style="88" bestFit="1" customWidth="1"/>
    <col min="5898" max="5901" width="9.42578125" style="88" customWidth="1"/>
    <col min="5902" max="5903" width="12" style="88" customWidth="1"/>
    <col min="5904" max="5904" width="11.7109375" style="88" customWidth="1"/>
    <col min="5905" max="5905" width="11" style="88" customWidth="1"/>
    <col min="5906" max="5906" width="10.85546875" style="88" customWidth="1"/>
    <col min="5907" max="5907" width="11.42578125" style="88" customWidth="1"/>
    <col min="5908" max="6144" width="9.140625" style="88"/>
    <col min="6145" max="6145" width="9" style="88" bestFit="1" customWidth="1"/>
    <col min="6146" max="6146" width="61.7109375" style="88" customWidth="1"/>
    <col min="6147" max="6147" width="9.7109375" style="88" bestFit="1" customWidth="1"/>
    <col min="6148" max="6148" width="11.5703125" style="88" bestFit="1" customWidth="1"/>
    <col min="6149" max="6150" width="8.5703125" style="88" bestFit="1" customWidth="1"/>
    <col min="6151" max="6151" width="1" style="88" customWidth="1"/>
    <col min="6152" max="6152" width="10.42578125" style="88" customWidth="1"/>
    <col min="6153" max="6153" width="9.5703125" style="88" bestFit="1" customWidth="1"/>
    <col min="6154" max="6157" width="9.42578125" style="88" customWidth="1"/>
    <col min="6158" max="6159" width="12" style="88" customWidth="1"/>
    <col min="6160" max="6160" width="11.7109375" style="88" customWidth="1"/>
    <col min="6161" max="6161" width="11" style="88" customWidth="1"/>
    <col min="6162" max="6162" width="10.85546875" style="88" customWidth="1"/>
    <col min="6163" max="6163" width="11.42578125" style="88" customWidth="1"/>
    <col min="6164" max="6400" width="9.140625" style="88"/>
    <col min="6401" max="6401" width="9" style="88" bestFit="1" customWidth="1"/>
    <col min="6402" max="6402" width="61.7109375" style="88" customWidth="1"/>
    <col min="6403" max="6403" width="9.7109375" style="88" bestFit="1" customWidth="1"/>
    <col min="6404" max="6404" width="11.5703125" style="88" bestFit="1" customWidth="1"/>
    <col min="6405" max="6406" width="8.5703125" style="88" bestFit="1" customWidth="1"/>
    <col min="6407" max="6407" width="1" style="88" customWidth="1"/>
    <col min="6408" max="6408" width="10.42578125" style="88" customWidth="1"/>
    <col min="6409" max="6409" width="9.5703125" style="88" bestFit="1" customWidth="1"/>
    <col min="6410" max="6413" width="9.42578125" style="88" customWidth="1"/>
    <col min="6414" max="6415" width="12" style="88" customWidth="1"/>
    <col min="6416" max="6416" width="11.7109375" style="88" customWidth="1"/>
    <col min="6417" max="6417" width="11" style="88" customWidth="1"/>
    <col min="6418" max="6418" width="10.85546875" style="88" customWidth="1"/>
    <col min="6419" max="6419" width="11.42578125" style="88" customWidth="1"/>
    <col min="6420" max="6656" width="9.140625" style="88"/>
    <col min="6657" max="6657" width="9" style="88" bestFit="1" customWidth="1"/>
    <col min="6658" max="6658" width="61.7109375" style="88" customWidth="1"/>
    <col min="6659" max="6659" width="9.7109375" style="88" bestFit="1" customWidth="1"/>
    <col min="6660" max="6660" width="11.5703125" style="88" bestFit="1" customWidth="1"/>
    <col min="6661" max="6662" width="8.5703125" style="88" bestFit="1" customWidth="1"/>
    <col min="6663" max="6663" width="1" style="88" customWidth="1"/>
    <col min="6664" max="6664" width="10.42578125" style="88" customWidth="1"/>
    <col min="6665" max="6665" width="9.5703125" style="88" bestFit="1" customWidth="1"/>
    <col min="6666" max="6669" width="9.42578125" style="88" customWidth="1"/>
    <col min="6670" max="6671" width="12" style="88" customWidth="1"/>
    <col min="6672" max="6672" width="11.7109375" style="88" customWidth="1"/>
    <col min="6673" max="6673" width="11" style="88" customWidth="1"/>
    <col min="6674" max="6674" width="10.85546875" style="88" customWidth="1"/>
    <col min="6675" max="6675" width="11.42578125" style="88" customWidth="1"/>
    <col min="6676" max="6912" width="9.140625" style="88"/>
    <col min="6913" max="6913" width="9" style="88" bestFit="1" customWidth="1"/>
    <col min="6914" max="6914" width="61.7109375" style="88" customWidth="1"/>
    <col min="6915" max="6915" width="9.7109375" style="88" bestFit="1" customWidth="1"/>
    <col min="6916" max="6916" width="11.5703125" style="88" bestFit="1" customWidth="1"/>
    <col min="6917" max="6918" width="8.5703125" style="88" bestFit="1" customWidth="1"/>
    <col min="6919" max="6919" width="1" style="88" customWidth="1"/>
    <col min="6920" max="6920" width="10.42578125" style="88" customWidth="1"/>
    <col min="6921" max="6921" width="9.5703125" style="88" bestFit="1" customWidth="1"/>
    <col min="6922" max="6925" width="9.42578125" style="88" customWidth="1"/>
    <col min="6926" max="6927" width="12" style="88" customWidth="1"/>
    <col min="6928" max="6928" width="11.7109375" style="88" customWidth="1"/>
    <col min="6929" max="6929" width="11" style="88" customWidth="1"/>
    <col min="6930" max="6930" width="10.85546875" style="88" customWidth="1"/>
    <col min="6931" max="6931" width="11.42578125" style="88" customWidth="1"/>
    <col min="6932" max="7168" width="9.140625" style="88"/>
    <col min="7169" max="7169" width="9" style="88" bestFit="1" customWidth="1"/>
    <col min="7170" max="7170" width="61.7109375" style="88" customWidth="1"/>
    <col min="7171" max="7171" width="9.7109375" style="88" bestFit="1" customWidth="1"/>
    <col min="7172" max="7172" width="11.5703125" style="88" bestFit="1" customWidth="1"/>
    <col min="7173" max="7174" width="8.5703125" style="88" bestFit="1" customWidth="1"/>
    <col min="7175" max="7175" width="1" style="88" customWidth="1"/>
    <col min="7176" max="7176" width="10.42578125" style="88" customWidth="1"/>
    <col min="7177" max="7177" width="9.5703125" style="88" bestFit="1" customWidth="1"/>
    <col min="7178" max="7181" width="9.42578125" style="88" customWidth="1"/>
    <col min="7182" max="7183" width="12" style="88" customWidth="1"/>
    <col min="7184" max="7184" width="11.7109375" style="88" customWidth="1"/>
    <col min="7185" max="7185" width="11" style="88" customWidth="1"/>
    <col min="7186" max="7186" width="10.85546875" style="88" customWidth="1"/>
    <col min="7187" max="7187" width="11.42578125" style="88" customWidth="1"/>
    <col min="7188" max="7424" width="9.140625" style="88"/>
    <col min="7425" max="7425" width="9" style="88" bestFit="1" customWidth="1"/>
    <col min="7426" max="7426" width="61.7109375" style="88" customWidth="1"/>
    <col min="7427" max="7427" width="9.7109375" style="88" bestFit="1" customWidth="1"/>
    <col min="7428" max="7428" width="11.5703125" style="88" bestFit="1" customWidth="1"/>
    <col min="7429" max="7430" width="8.5703125" style="88" bestFit="1" customWidth="1"/>
    <col min="7431" max="7431" width="1" style="88" customWidth="1"/>
    <col min="7432" max="7432" width="10.42578125" style="88" customWidth="1"/>
    <col min="7433" max="7433" width="9.5703125" style="88" bestFit="1" customWidth="1"/>
    <col min="7434" max="7437" width="9.42578125" style="88" customWidth="1"/>
    <col min="7438" max="7439" width="12" style="88" customWidth="1"/>
    <col min="7440" max="7440" width="11.7109375" style="88" customWidth="1"/>
    <col min="7441" max="7441" width="11" style="88" customWidth="1"/>
    <col min="7442" max="7442" width="10.85546875" style="88" customWidth="1"/>
    <col min="7443" max="7443" width="11.42578125" style="88" customWidth="1"/>
    <col min="7444" max="7680" width="9.140625" style="88"/>
    <col min="7681" max="7681" width="9" style="88" bestFit="1" customWidth="1"/>
    <col min="7682" max="7682" width="61.7109375" style="88" customWidth="1"/>
    <col min="7683" max="7683" width="9.7109375" style="88" bestFit="1" customWidth="1"/>
    <col min="7684" max="7684" width="11.5703125" style="88" bestFit="1" customWidth="1"/>
    <col min="7685" max="7686" width="8.5703125" style="88" bestFit="1" customWidth="1"/>
    <col min="7687" max="7687" width="1" style="88" customWidth="1"/>
    <col min="7688" max="7688" width="10.42578125" style="88" customWidth="1"/>
    <col min="7689" max="7689" width="9.5703125" style="88" bestFit="1" customWidth="1"/>
    <col min="7690" max="7693" width="9.42578125" style="88" customWidth="1"/>
    <col min="7694" max="7695" width="12" style="88" customWidth="1"/>
    <col min="7696" max="7696" width="11.7109375" style="88" customWidth="1"/>
    <col min="7697" max="7697" width="11" style="88" customWidth="1"/>
    <col min="7698" max="7698" width="10.85546875" style="88" customWidth="1"/>
    <col min="7699" max="7699" width="11.42578125" style="88" customWidth="1"/>
    <col min="7700" max="7936" width="9.140625" style="88"/>
    <col min="7937" max="7937" width="9" style="88" bestFit="1" customWidth="1"/>
    <col min="7938" max="7938" width="61.7109375" style="88" customWidth="1"/>
    <col min="7939" max="7939" width="9.7109375" style="88" bestFit="1" customWidth="1"/>
    <col min="7940" max="7940" width="11.5703125" style="88" bestFit="1" customWidth="1"/>
    <col min="7941" max="7942" width="8.5703125" style="88" bestFit="1" customWidth="1"/>
    <col min="7943" max="7943" width="1" style="88" customWidth="1"/>
    <col min="7944" max="7944" width="10.42578125" style="88" customWidth="1"/>
    <col min="7945" max="7945" width="9.5703125" style="88" bestFit="1" customWidth="1"/>
    <col min="7946" max="7949" width="9.42578125" style="88" customWidth="1"/>
    <col min="7950" max="7951" width="12" style="88" customWidth="1"/>
    <col min="7952" max="7952" width="11.7109375" style="88" customWidth="1"/>
    <col min="7953" max="7953" width="11" style="88" customWidth="1"/>
    <col min="7954" max="7954" width="10.85546875" style="88" customWidth="1"/>
    <col min="7955" max="7955" width="11.42578125" style="88" customWidth="1"/>
    <col min="7956" max="8192" width="9.140625" style="88"/>
    <col min="8193" max="8193" width="9" style="88" bestFit="1" customWidth="1"/>
    <col min="8194" max="8194" width="61.7109375" style="88" customWidth="1"/>
    <col min="8195" max="8195" width="9.7109375" style="88" bestFit="1" customWidth="1"/>
    <col min="8196" max="8196" width="11.5703125" style="88" bestFit="1" customWidth="1"/>
    <col min="8197" max="8198" width="8.5703125" style="88" bestFit="1" customWidth="1"/>
    <col min="8199" max="8199" width="1" style="88" customWidth="1"/>
    <col min="8200" max="8200" width="10.42578125" style="88" customWidth="1"/>
    <col min="8201" max="8201" width="9.5703125" style="88" bestFit="1" customWidth="1"/>
    <col min="8202" max="8205" width="9.42578125" style="88" customWidth="1"/>
    <col min="8206" max="8207" width="12" style="88" customWidth="1"/>
    <col min="8208" max="8208" width="11.7109375" style="88" customWidth="1"/>
    <col min="8209" max="8209" width="11" style="88" customWidth="1"/>
    <col min="8210" max="8210" width="10.85546875" style="88" customWidth="1"/>
    <col min="8211" max="8211" width="11.42578125" style="88" customWidth="1"/>
    <col min="8212" max="8448" width="9.140625" style="88"/>
    <col min="8449" max="8449" width="9" style="88" bestFit="1" customWidth="1"/>
    <col min="8450" max="8450" width="61.7109375" style="88" customWidth="1"/>
    <col min="8451" max="8451" width="9.7109375" style="88" bestFit="1" customWidth="1"/>
    <col min="8452" max="8452" width="11.5703125" style="88" bestFit="1" customWidth="1"/>
    <col min="8453" max="8454" width="8.5703125" style="88" bestFit="1" customWidth="1"/>
    <col min="8455" max="8455" width="1" style="88" customWidth="1"/>
    <col min="8456" max="8456" width="10.42578125" style="88" customWidth="1"/>
    <col min="8457" max="8457" width="9.5703125" style="88" bestFit="1" customWidth="1"/>
    <col min="8458" max="8461" width="9.42578125" style="88" customWidth="1"/>
    <col min="8462" max="8463" width="12" style="88" customWidth="1"/>
    <col min="8464" max="8464" width="11.7109375" style="88" customWidth="1"/>
    <col min="8465" max="8465" width="11" style="88" customWidth="1"/>
    <col min="8466" max="8466" width="10.85546875" style="88" customWidth="1"/>
    <col min="8467" max="8467" width="11.42578125" style="88" customWidth="1"/>
    <col min="8468" max="8704" width="9.140625" style="88"/>
    <col min="8705" max="8705" width="9" style="88" bestFit="1" customWidth="1"/>
    <col min="8706" max="8706" width="61.7109375" style="88" customWidth="1"/>
    <col min="8707" max="8707" width="9.7109375" style="88" bestFit="1" customWidth="1"/>
    <col min="8708" max="8708" width="11.5703125" style="88" bestFit="1" customWidth="1"/>
    <col min="8709" max="8710" width="8.5703125" style="88" bestFit="1" customWidth="1"/>
    <col min="8711" max="8711" width="1" style="88" customWidth="1"/>
    <col min="8712" max="8712" width="10.42578125" style="88" customWidth="1"/>
    <col min="8713" max="8713" width="9.5703125" style="88" bestFit="1" customWidth="1"/>
    <col min="8714" max="8717" width="9.42578125" style="88" customWidth="1"/>
    <col min="8718" max="8719" width="12" style="88" customWidth="1"/>
    <col min="8720" max="8720" width="11.7109375" style="88" customWidth="1"/>
    <col min="8721" max="8721" width="11" style="88" customWidth="1"/>
    <col min="8722" max="8722" width="10.85546875" style="88" customWidth="1"/>
    <col min="8723" max="8723" width="11.42578125" style="88" customWidth="1"/>
    <col min="8724" max="8960" width="9.140625" style="88"/>
    <col min="8961" max="8961" width="9" style="88" bestFit="1" customWidth="1"/>
    <col min="8962" max="8962" width="61.7109375" style="88" customWidth="1"/>
    <col min="8963" max="8963" width="9.7109375" style="88" bestFit="1" customWidth="1"/>
    <col min="8964" max="8964" width="11.5703125" style="88" bestFit="1" customWidth="1"/>
    <col min="8965" max="8966" width="8.5703125" style="88" bestFit="1" customWidth="1"/>
    <col min="8967" max="8967" width="1" style="88" customWidth="1"/>
    <col min="8968" max="8968" width="10.42578125" style="88" customWidth="1"/>
    <col min="8969" max="8969" width="9.5703125" style="88" bestFit="1" customWidth="1"/>
    <col min="8970" max="8973" width="9.42578125" style="88" customWidth="1"/>
    <col min="8974" max="8975" width="12" style="88" customWidth="1"/>
    <col min="8976" max="8976" width="11.7109375" style="88" customWidth="1"/>
    <col min="8977" max="8977" width="11" style="88" customWidth="1"/>
    <col min="8978" max="8978" width="10.85546875" style="88" customWidth="1"/>
    <col min="8979" max="8979" width="11.42578125" style="88" customWidth="1"/>
    <col min="8980" max="9216" width="9.140625" style="88"/>
    <col min="9217" max="9217" width="9" style="88" bestFit="1" customWidth="1"/>
    <col min="9218" max="9218" width="61.7109375" style="88" customWidth="1"/>
    <col min="9219" max="9219" width="9.7109375" style="88" bestFit="1" customWidth="1"/>
    <col min="9220" max="9220" width="11.5703125" style="88" bestFit="1" customWidth="1"/>
    <col min="9221" max="9222" width="8.5703125" style="88" bestFit="1" customWidth="1"/>
    <col min="9223" max="9223" width="1" style="88" customWidth="1"/>
    <col min="9224" max="9224" width="10.42578125" style="88" customWidth="1"/>
    <col min="9225" max="9225" width="9.5703125" style="88" bestFit="1" customWidth="1"/>
    <col min="9226" max="9229" width="9.42578125" style="88" customWidth="1"/>
    <col min="9230" max="9231" width="12" style="88" customWidth="1"/>
    <col min="9232" max="9232" width="11.7109375" style="88" customWidth="1"/>
    <col min="9233" max="9233" width="11" style="88" customWidth="1"/>
    <col min="9234" max="9234" width="10.85546875" style="88" customWidth="1"/>
    <col min="9235" max="9235" width="11.42578125" style="88" customWidth="1"/>
    <col min="9236" max="9472" width="9.140625" style="88"/>
    <col min="9473" max="9473" width="9" style="88" bestFit="1" customWidth="1"/>
    <col min="9474" max="9474" width="61.7109375" style="88" customWidth="1"/>
    <col min="9475" max="9475" width="9.7109375" style="88" bestFit="1" customWidth="1"/>
    <col min="9476" max="9476" width="11.5703125" style="88" bestFit="1" customWidth="1"/>
    <col min="9477" max="9478" width="8.5703125" style="88" bestFit="1" customWidth="1"/>
    <col min="9479" max="9479" width="1" style="88" customWidth="1"/>
    <col min="9480" max="9480" width="10.42578125" style="88" customWidth="1"/>
    <col min="9481" max="9481" width="9.5703125" style="88" bestFit="1" customWidth="1"/>
    <col min="9482" max="9485" width="9.42578125" style="88" customWidth="1"/>
    <col min="9486" max="9487" width="12" style="88" customWidth="1"/>
    <col min="9488" max="9488" width="11.7109375" style="88" customWidth="1"/>
    <col min="9489" max="9489" width="11" style="88" customWidth="1"/>
    <col min="9490" max="9490" width="10.85546875" style="88" customWidth="1"/>
    <col min="9491" max="9491" width="11.42578125" style="88" customWidth="1"/>
    <col min="9492" max="9728" width="9.140625" style="88"/>
    <col min="9729" max="9729" width="9" style="88" bestFit="1" customWidth="1"/>
    <col min="9730" max="9730" width="61.7109375" style="88" customWidth="1"/>
    <col min="9731" max="9731" width="9.7109375" style="88" bestFit="1" customWidth="1"/>
    <col min="9732" max="9732" width="11.5703125" style="88" bestFit="1" customWidth="1"/>
    <col min="9733" max="9734" width="8.5703125" style="88" bestFit="1" customWidth="1"/>
    <col min="9735" max="9735" width="1" style="88" customWidth="1"/>
    <col min="9736" max="9736" width="10.42578125" style="88" customWidth="1"/>
    <col min="9737" max="9737" width="9.5703125" style="88" bestFit="1" customWidth="1"/>
    <col min="9738" max="9741" width="9.42578125" style="88" customWidth="1"/>
    <col min="9742" max="9743" width="12" style="88" customWidth="1"/>
    <col min="9744" max="9744" width="11.7109375" style="88" customWidth="1"/>
    <col min="9745" max="9745" width="11" style="88" customWidth="1"/>
    <col min="9746" max="9746" width="10.85546875" style="88" customWidth="1"/>
    <col min="9747" max="9747" width="11.42578125" style="88" customWidth="1"/>
    <col min="9748" max="9984" width="9.140625" style="88"/>
    <col min="9985" max="9985" width="9" style="88" bestFit="1" customWidth="1"/>
    <col min="9986" max="9986" width="61.7109375" style="88" customWidth="1"/>
    <col min="9987" max="9987" width="9.7109375" style="88" bestFit="1" customWidth="1"/>
    <col min="9988" max="9988" width="11.5703125" style="88" bestFit="1" customWidth="1"/>
    <col min="9989" max="9990" width="8.5703125" style="88" bestFit="1" customWidth="1"/>
    <col min="9991" max="9991" width="1" style="88" customWidth="1"/>
    <col min="9992" max="9992" width="10.42578125" style="88" customWidth="1"/>
    <col min="9993" max="9993" width="9.5703125" style="88" bestFit="1" customWidth="1"/>
    <col min="9994" max="9997" width="9.42578125" style="88" customWidth="1"/>
    <col min="9998" max="9999" width="12" style="88" customWidth="1"/>
    <col min="10000" max="10000" width="11.7109375" style="88" customWidth="1"/>
    <col min="10001" max="10001" width="11" style="88" customWidth="1"/>
    <col min="10002" max="10002" width="10.85546875" style="88" customWidth="1"/>
    <col min="10003" max="10003" width="11.42578125" style="88" customWidth="1"/>
    <col min="10004" max="10240" width="9.140625" style="88"/>
    <col min="10241" max="10241" width="9" style="88" bestFit="1" customWidth="1"/>
    <col min="10242" max="10242" width="61.7109375" style="88" customWidth="1"/>
    <col min="10243" max="10243" width="9.7109375" style="88" bestFit="1" customWidth="1"/>
    <col min="10244" max="10244" width="11.5703125" style="88" bestFit="1" customWidth="1"/>
    <col min="10245" max="10246" width="8.5703125" style="88" bestFit="1" customWidth="1"/>
    <col min="10247" max="10247" width="1" style="88" customWidth="1"/>
    <col min="10248" max="10248" width="10.42578125" style="88" customWidth="1"/>
    <col min="10249" max="10249" width="9.5703125" style="88" bestFit="1" customWidth="1"/>
    <col min="10250" max="10253" width="9.42578125" style="88" customWidth="1"/>
    <col min="10254" max="10255" width="12" style="88" customWidth="1"/>
    <col min="10256" max="10256" width="11.7109375" style="88" customWidth="1"/>
    <col min="10257" max="10257" width="11" style="88" customWidth="1"/>
    <col min="10258" max="10258" width="10.85546875" style="88" customWidth="1"/>
    <col min="10259" max="10259" width="11.42578125" style="88" customWidth="1"/>
    <col min="10260" max="10496" width="9.140625" style="88"/>
    <col min="10497" max="10497" width="9" style="88" bestFit="1" customWidth="1"/>
    <col min="10498" max="10498" width="61.7109375" style="88" customWidth="1"/>
    <col min="10499" max="10499" width="9.7109375" style="88" bestFit="1" customWidth="1"/>
    <col min="10500" max="10500" width="11.5703125" style="88" bestFit="1" customWidth="1"/>
    <col min="10501" max="10502" width="8.5703125" style="88" bestFit="1" customWidth="1"/>
    <col min="10503" max="10503" width="1" style="88" customWidth="1"/>
    <col min="10504" max="10504" width="10.42578125" style="88" customWidth="1"/>
    <col min="10505" max="10505" width="9.5703125" style="88" bestFit="1" customWidth="1"/>
    <col min="10506" max="10509" width="9.42578125" style="88" customWidth="1"/>
    <col min="10510" max="10511" width="12" style="88" customWidth="1"/>
    <col min="10512" max="10512" width="11.7109375" style="88" customWidth="1"/>
    <col min="10513" max="10513" width="11" style="88" customWidth="1"/>
    <col min="10514" max="10514" width="10.85546875" style="88" customWidth="1"/>
    <col min="10515" max="10515" width="11.42578125" style="88" customWidth="1"/>
    <col min="10516" max="10752" width="9.140625" style="88"/>
    <col min="10753" max="10753" width="9" style="88" bestFit="1" customWidth="1"/>
    <col min="10754" max="10754" width="61.7109375" style="88" customWidth="1"/>
    <col min="10755" max="10755" width="9.7109375" style="88" bestFit="1" customWidth="1"/>
    <col min="10756" max="10756" width="11.5703125" style="88" bestFit="1" customWidth="1"/>
    <col min="10757" max="10758" width="8.5703125" style="88" bestFit="1" customWidth="1"/>
    <col min="10759" max="10759" width="1" style="88" customWidth="1"/>
    <col min="10760" max="10760" width="10.42578125" style="88" customWidth="1"/>
    <col min="10761" max="10761" width="9.5703125" style="88" bestFit="1" customWidth="1"/>
    <col min="10762" max="10765" width="9.42578125" style="88" customWidth="1"/>
    <col min="10766" max="10767" width="12" style="88" customWidth="1"/>
    <col min="10768" max="10768" width="11.7109375" style="88" customWidth="1"/>
    <col min="10769" max="10769" width="11" style="88" customWidth="1"/>
    <col min="10770" max="10770" width="10.85546875" style="88" customWidth="1"/>
    <col min="10771" max="10771" width="11.42578125" style="88" customWidth="1"/>
    <col min="10772" max="11008" width="9.140625" style="88"/>
    <col min="11009" max="11009" width="9" style="88" bestFit="1" customWidth="1"/>
    <col min="11010" max="11010" width="61.7109375" style="88" customWidth="1"/>
    <col min="11011" max="11011" width="9.7109375" style="88" bestFit="1" customWidth="1"/>
    <col min="11012" max="11012" width="11.5703125" style="88" bestFit="1" customWidth="1"/>
    <col min="11013" max="11014" width="8.5703125" style="88" bestFit="1" customWidth="1"/>
    <col min="11015" max="11015" width="1" style="88" customWidth="1"/>
    <col min="11016" max="11016" width="10.42578125" style="88" customWidth="1"/>
    <col min="11017" max="11017" width="9.5703125" style="88" bestFit="1" customWidth="1"/>
    <col min="11018" max="11021" width="9.42578125" style="88" customWidth="1"/>
    <col min="11022" max="11023" width="12" style="88" customWidth="1"/>
    <col min="11024" max="11024" width="11.7109375" style="88" customWidth="1"/>
    <col min="11025" max="11025" width="11" style="88" customWidth="1"/>
    <col min="11026" max="11026" width="10.85546875" style="88" customWidth="1"/>
    <col min="11027" max="11027" width="11.42578125" style="88" customWidth="1"/>
    <col min="11028" max="11264" width="9.140625" style="88"/>
    <col min="11265" max="11265" width="9" style="88" bestFit="1" customWidth="1"/>
    <col min="11266" max="11266" width="61.7109375" style="88" customWidth="1"/>
    <col min="11267" max="11267" width="9.7109375" style="88" bestFit="1" customWidth="1"/>
    <col min="11268" max="11268" width="11.5703125" style="88" bestFit="1" customWidth="1"/>
    <col min="11269" max="11270" width="8.5703125" style="88" bestFit="1" customWidth="1"/>
    <col min="11271" max="11271" width="1" style="88" customWidth="1"/>
    <col min="11272" max="11272" width="10.42578125" style="88" customWidth="1"/>
    <col min="11273" max="11273" width="9.5703125" style="88" bestFit="1" customWidth="1"/>
    <col min="11274" max="11277" width="9.42578125" style="88" customWidth="1"/>
    <col min="11278" max="11279" width="12" style="88" customWidth="1"/>
    <col min="11280" max="11280" width="11.7109375" style="88" customWidth="1"/>
    <col min="11281" max="11281" width="11" style="88" customWidth="1"/>
    <col min="11282" max="11282" width="10.85546875" style="88" customWidth="1"/>
    <col min="11283" max="11283" width="11.42578125" style="88" customWidth="1"/>
    <col min="11284" max="11520" width="9.140625" style="88"/>
    <col min="11521" max="11521" width="9" style="88" bestFit="1" customWidth="1"/>
    <col min="11522" max="11522" width="61.7109375" style="88" customWidth="1"/>
    <col min="11523" max="11523" width="9.7109375" style="88" bestFit="1" customWidth="1"/>
    <col min="11524" max="11524" width="11.5703125" style="88" bestFit="1" customWidth="1"/>
    <col min="11525" max="11526" width="8.5703125" style="88" bestFit="1" customWidth="1"/>
    <col min="11527" max="11527" width="1" style="88" customWidth="1"/>
    <col min="11528" max="11528" width="10.42578125" style="88" customWidth="1"/>
    <col min="11529" max="11529" width="9.5703125" style="88" bestFit="1" customWidth="1"/>
    <col min="11530" max="11533" width="9.42578125" style="88" customWidth="1"/>
    <col min="11534" max="11535" width="12" style="88" customWidth="1"/>
    <col min="11536" max="11536" width="11.7109375" style="88" customWidth="1"/>
    <col min="11537" max="11537" width="11" style="88" customWidth="1"/>
    <col min="11538" max="11538" width="10.85546875" style="88" customWidth="1"/>
    <col min="11539" max="11539" width="11.42578125" style="88" customWidth="1"/>
    <col min="11540" max="11776" width="9.140625" style="88"/>
    <col min="11777" max="11777" width="9" style="88" bestFit="1" customWidth="1"/>
    <col min="11778" max="11778" width="61.7109375" style="88" customWidth="1"/>
    <col min="11779" max="11779" width="9.7109375" style="88" bestFit="1" customWidth="1"/>
    <col min="11780" max="11780" width="11.5703125" style="88" bestFit="1" customWidth="1"/>
    <col min="11781" max="11782" width="8.5703125" style="88" bestFit="1" customWidth="1"/>
    <col min="11783" max="11783" width="1" style="88" customWidth="1"/>
    <col min="11784" max="11784" width="10.42578125" style="88" customWidth="1"/>
    <col min="11785" max="11785" width="9.5703125" style="88" bestFit="1" customWidth="1"/>
    <col min="11786" max="11789" width="9.42578125" style="88" customWidth="1"/>
    <col min="11790" max="11791" width="12" style="88" customWidth="1"/>
    <col min="11792" max="11792" width="11.7109375" style="88" customWidth="1"/>
    <col min="11793" max="11793" width="11" style="88" customWidth="1"/>
    <col min="11794" max="11794" width="10.85546875" style="88" customWidth="1"/>
    <col min="11795" max="11795" width="11.42578125" style="88" customWidth="1"/>
    <col min="11796" max="12032" width="9.140625" style="88"/>
    <col min="12033" max="12033" width="9" style="88" bestFit="1" customWidth="1"/>
    <col min="12034" max="12034" width="61.7109375" style="88" customWidth="1"/>
    <col min="12035" max="12035" width="9.7109375" style="88" bestFit="1" customWidth="1"/>
    <col min="12036" max="12036" width="11.5703125" style="88" bestFit="1" customWidth="1"/>
    <col min="12037" max="12038" width="8.5703125" style="88" bestFit="1" customWidth="1"/>
    <col min="12039" max="12039" width="1" style="88" customWidth="1"/>
    <col min="12040" max="12040" width="10.42578125" style="88" customWidth="1"/>
    <col min="12041" max="12041" width="9.5703125" style="88" bestFit="1" customWidth="1"/>
    <col min="12042" max="12045" width="9.42578125" style="88" customWidth="1"/>
    <col min="12046" max="12047" width="12" style="88" customWidth="1"/>
    <col min="12048" max="12048" width="11.7109375" style="88" customWidth="1"/>
    <col min="12049" max="12049" width="11" style="88" customWidth="1"/>
    <col min="12050" max="12050" width="10.85546875" style="88" customWidth="1"/>
    <col min="12051" max="12051" width="11.42578125" style="88" customWidth="1"/>
    <col min="12052" max="12288" width="9.140625" style="88"/>
    <col min="12289" max="12289" width="9" style="88" bestFit="1" customWidth="1"/>
    <col min="12290" max="12290" width="61.7109375" style="88" customWidth="1"/>
    <col min="12291" max="12291" width="9.7109375" style="88" bestFit="1" customWidth="1"/>
    <col min="12292" max="12292" width="11.5703125" style="88" bestFit="1" customWidth="1"/>
    <col min="12293" max="12294" width="8.5703125" style="88" bestFit="1" customWidth="1"/>
    <col min="12295" max="12295" width="1" style="88" customWidth="1"/>
    <col min="12296" max="12296" width="10.42578125" style="88" customWidth="1"/>
    <col min="12297" max="12297" width="9.5703125" style="88" bestFit="1" customWidth="1"/>
    <col min="12298" max="12301" width="9.42578125" style="88" customWidth="1"/>
    <col min="12302" max="12303" width="12" style="88" customWidth="1"/>
    <col min="12304" max="12304" width="11.7109375" style="88" customWidth="1"/>
    <col min="12305" max="12305" width="11" style="88" customWidth="1"/>
    <col min="12306" max="12306" width="10.85546875" style="88" customWidth="1"/>
    <col min="12307" max="12307" width="11.42578125" style="88" customWidth="1"/>
    <col min="12308" max="12544" width="9.140625" style="88"/>
    <col min="12545" max="12545" width="9" style="88" bestFit="1" customWidth="1"/>
    <col min="12546" max="12546" width="61.7109375" style="88" customWidth="1"/>
    <col min="12547" max="12547" width="9.7109375" style="88" bestFit="1" customWidth="1"/>
    <col min="12548" max="12548" width="11.5703125" style="88" bestFit="1" customWidth="1"/>
    <col min="12549" max="12550" width="8.5703125" style="88" bestFit="1" customWidth="1"/>
    <col min="12551" max="12551" width="1" style="88" customWidth="1"/>
    <col min="12552" max="12552" width="10.42578125" style="88" customWidth="1"/>
    <col min="12553" max="12553" width="9.5703125" style="88" bestFit="1" customWidth="1"/>
    <col min="12554" max="12557" width="9.42578125" style="88" customWidth="1"/>
    <col min="12558" max="12559" width="12" style="88" customWidth="1"/>
    <col min="12560" max="12560" width="11.7109375" style="88" customWidth="1"/>
    <col min="12561" max="12561" width="11" style="88" customWidth="1"/>
    <col min="12562" max="12562" width="10.85546875" style="88" customWidth="1"/>
    <col min="12563" max="12563" width="11.42578125" style="88" customWidth="1"/>
    <col min="12564" max="12800" width="9.140625" style="88"/>
    <col min="12801" max="12801" width="9" style="88" bestFit="1" customWidth="1"/>
    <col min="12802" max="12802" width="61.7109375" style="88" customWidth="1"/>
    <col min="12803" max="12803" width="9.7109375" style="88" bestFit="1" customWidth="1"/>
    <col min="12804" max="12804" width="11.5703125" style="88" bestFit="1" customWidth="1"/>
    <col min="12805" max="12806" width="8.5703125" style="88" bestFit="1" customWidth="1"/>
    <col min="12807" max="12807" width="1" style="88" customWidth="1"/>
    <col min="12808" max="12808" width="10.42578125" style="88" customWidth="1"/>
    <col min="12809" max="12809" width="9.5703125" style="88" bestFit="1" customWidth="1"/>
    <col min="12810" max="12813" width="9.42578125" style="88" customWidth="1"/>
    <col min="12814" max="12815" width="12" style="88" customWidth="1"/>
    <col min="12816" max="12816" width="11.7109375" style="88" customWidth="1"/>
    <col min="12817" max="12817" width="11" style="88" customWidth="1"/>
    <col min="12818" max="12818" width="10.85546875" style="88" customWidth="1"/>
    <col min="12819" max="12819" width="11.42578125" style="88" customWidth="1"/>
    <col min="12820" max="13056" width="9.140625" style="88"/>
    <col min="13057" max="13057" width="9" style="88" bestFit="1" customWidth="1"/>
    <col min="13058" max="13058" width="61.7109375" style="88" customWidth="1"/>
    <col min="13059" max="13059" width="9.7109375" style="88" bestFit="1" customWidth="1"/>
    <col min="13060" max="13060" width="11.5703125" style="88" bestFit="1" customWidth="1"/>
    <col min="13061" max="13062" width="8.5703125" style="88" bestFit="1" customWidth="1"/>
    <col min="13063" max="13063" width="1" style="88" customWidth="1"/>
    <col min="13064" max="13064" width="10.42578125" style="88" customWidth="1"/>
    <col min="13065" max="13065" width="9.5703125" style="88" bestFit="1" customWidth="1"/>
    <col min="13066" max="13069" width="9.42578125" style="88" customWidth="1"/>
    <col min="13070" max="13071" width="12" style="88" customWidth="1"/>
    <col min="13072" max="13072" width="11.7109375" style="88" customWidth="1"/>
    <col min="13073" max="13073" width="11" style="88" customWidth="1"/>
    <col min="13074" max="13074" width="10.85546875" style="88" customWidth="1"/>
    <col min="13075" max="13075" width="11.42578125" style="88" customWidth="1"/>
    <col min="13076" max="13312" width="9.140625" style="88"/>
    <col min="13313" max="13313" width="9" style="88" bestFit="1" customWidth="1"/>
    <col min="13314" max="13314" width="61.7109375" style="88" customWidth="1"/>
    <col min="13315" max="13315" width="9.7109375" style="88" bestFit="1" customWidth="1"/>
    <col min="13316" max="13316" width="11.5703125" style="88" bestFit="1" customWidth="1"/>
    <col min="13317" max="13318" width="8.5703125" style="88" bestFit="1" customWidth="1"/>
    <col min="13319" max="13319" width="1" style="88" customWidth="1"/>
    <col min="13320" max="13320" width="10.42578125" style="88" customWidth="1"/>
    <col min="13321" max="13321" width="9.5703125" style="88" bestFit="1" customWidth="1"/>
    <col min="13322" max="13325" width="9.42578125" style="88" customWidth="1"/>
    <col min="13326" max="13327" width="12" style="88" customWidth="1"/>
    <col min="13328" max="13328" width="11.7109375" style="88" customWidth="1"/>
    <col min="13329" max="13329" width="11" style="88" customWidth="1"/>
    <col min="13330" max="13330" width="10.85546875" style="88" customWidth="1"/>
    <col min="13331" max="13331" width="11.42578125" style="88" customWidth="1"/>
    <col min="13332" max="13568" width="9.140625" style="88"/>
    <col min="13569" max="13569" width="9" style="88" bestFit="1" customWidth="1"/>
    <col min="13570" max="13570" width="61.7109375" style="88" customWidth="1"/>
    <col min="13571" max="13571" width="9.7109375" style="88" bestFit="1" customWidth="1"/>
    <col min="13572" max="13572" width="11.5703125" style="88" bestFit="1" customWidth="1"/>
    <col min="13573" max="13574" width="8.5703125" style="88" bestFit="1" customWidth="1"/>
    <col min="13575" max="13575" width="1" style="88" customWidth="1"/>
    <col min="13576" max="13576" width="10.42578125" style="88" customWidth="1"/>
    <col min="13577" max="13577" width="9.5703125" style="88" bestFit="1" customWidth="1"/>
    <col min="13578" max="13581" width="9.42578125" style="88" customWidth="1"/>
    <col min="13582" max="13583" width="12" style="88" customWidth="1"/>
    <col min="13584" max="13584" width="11.7109375" style="88" customWidth="1"/>
    <col min="13585" max="13585" width="11" style="88" customWidth="1"/>
    <col min="13586" max="13586" width="10.85546875" style="88" customWidth="1"/>
    <col min="13587" max="13587" width="11.42578125" style="88" customWidth="1"/>
    <col min="13588" max="13824" width="9.140625" style="88"/>
    <col min="13825" max="13825" width="9" style="88" bestFit="1" customWidth="1"/>
    <col min="13826" max="13826" width="61.7109375" style="88" customWidth="1"/>
    <col min="13827" max="13827" width="9.7109375" style="88" bestFit="1" customWidth="1"/>
    <col min="13828" max="13828" width="11.5703125" style="88" bestFit="1" customWidth="1"/>
    <col min="13829" max="13830" width="8.5703125" style="88" bestFit="1" customWidth="1"/>
    <col min="13831" max="13831" width="1" style="88" customWidth="1"/>
    <col min="13832" max="13832" width="10.42578125" style="88" customWidth="1"/>
    <col min="13833" max="13833" width="9.5703125" style="88" bestFit="1" customWidth="1"/>
    <col min="13834" max="13837" width="9.42578125" style="88" customWidth="1"/>
    <col min="13838" max="13839" width="12" style="88" customWidth="1"/>
    <col min="13840" max="13840" width="11.7109375" style="88" customWidth="1"/>
    <col min="13841" max="13841" width="11" style="88" customWidth="1"/>
    <col min="13842" max="13842" width="10.85546875" style="88" customWidth="1"/>
    <col min="13843" max="13843" width="11.42578125" style="88" customWidth="1"/>
    <col min="13844" max="14080" width="9.140625" style="88"/>
    <col min="14081" max="14081" width="9" style="88" bestFit="1" customWidth="1"/>
    <col min="14082" max="14082" width="61.7109375" style="88" customWidth="1"/>
    <col min="14083" max="14083" width="9.7109375" style="88" bestFit="1" customWidth="1"/>
    <col min="14084" max="14084" width="11.5703125" style="88" bestFit="1" customWidth="1"/>
    <col min="14085" max="14086" width="8.5703125" style="88" bestFit="1" customWidth="1"/>
    <col min="14087" max="14087" width="1" style="88" customWidth="1"/>
    <col min="14088" max="14088" width="10.42578125" style="88" customWidth="1"/>
    <col min="14089" max="14089" width="9.5703125" style="88" bestFit="1" customWidth="1"/>
    <col min="14090" max="14093" width="9.42578125" style="88" customWidth="1"/>
    <col min="14094" max="14095" width="12" style="88" customWidth="1"/>
    <col min="14096" max="14096" width="11.7109375" style="88" customWidth="1"/>
    <col min="14097" max="14097" width="11" style="88" customWidth="1"/>
    <col min="14098" max="14098" width="10.85546875" style="88" customWidth="1"/>
    <col min="14099" max="14099" width="11.42578125" style="88" customWidth="1"/>
    <col min="14100" max="14336" width="9.140625" style="88"/>
    <col min="14337" max="14337" width="9" style="88" bestFit="1" customWidth="1"/>
    <col min="14338" max="14338" width="61.7109375" style="88" customWidth="1"/>
    <col min="14339" max="14339" width="9.7109375" style="88" bestFit="1" customWidth="1"/>
    <col min="14340" max="14340" width="11.5703125" style="88" bestFit="1" customWidth="1"/>
    <col min="14341" max="14342" width="8.5703125" style="88" bestFit="1" customWidth="1"/>
    <col min="14343" max="14343" width="1" style="88" customWidth="1"/>
    <col min="14344" max="14344" width="10.42578125" style="88" customWidth="1"/>
    <col min="14345" max="14345" width="9.5703125" style="88" bestFit="1" customWidth="1"/>
    <col min="14346" max="14349" width="9.42578125" style="88" customWidth="1"/>
    <col min="14350" max="14351" width="12" style="88" customWidth="1"/>
    <col min="14352" max="14352" width="11.7109375" style="88" customWidth="1"/>
    <col min="14353" max="14353" width="11" style="88" customWidth="1"/>
    <col min="14354" max="14354" width="10.85546875" style="88" customWidth="1"/>
    <col min="14355" max="14355" width="11.42578125" style="88" customWidth="1"/>
    <col min="14356" max="14592" width="9.140625" style="88"/>
    <col min="14593" max="14593" width="9" style="88" bestFit="1" customWidth="1"/>
    <col min="14594" max="14594" width="61.7109375" style="88" customWidth="1"/>
    <col min="14595" max="14595" width="9.7109375" style="88" bestFit="1" customWidth="1"/>
    <col min="14596" max="14596" width="11.5703125" style="88" bestFit="1" customWidth="1"/>
    <col min="14597" max="14598" width="8.5703125" style="88" bestFit="1" customWidth="1"/>
    <col min="14599" max="14599" width="1" style="88" customWidth="1"/>
    <col min="14600" max="14600" width="10.42578125" style="88" customWidth="1"/>
    <col min="14601" max="14601" width="9.5703125" style="88" bestFit="1" customWidth="1"/>
    <col min="14602" max="14605" width="9.42578125" style="88" customWidth="1"/>
    <col min="14606" max="14607" width="12" style="88" customWidth="1"/>
    <col min="14608" max="14608" width="11.7109375" style="88" customWidth="1"/>
    <col min="14609" max="14609" width="11" style="88" customWidth="1"/>
    <col min="14610" max="14610" width="10.85546875" style="88" customWidth="1"/>
    <col min="14611" max="14611" width="11.42578125" style="88" customWidth="1"/>
    <col min="14612" max="14848" width="9.140625" style="88"/>
    <col min="14849" max="14849" width="9" style="88" bestFit="1" customWidth="1"/>
    <col min="14850" max="14850" width="61.7109375" style="88" customWidth="1"/>
    <col min="14851" max="14851" width="9.7109375" style="88" bestFit="1" customWidth="1"/>
    <col min="14852" max="14852" width="11.5703125" style="88" bestFit="1" customWidth="1"/>
    <col min="14853" max="14854" width="8.5703125" style="88" bestFit="1" customWidth="1"/>
    <col min="14855" max="14855" width="1" style="88" customWidth="1"/>
    <col min="14856" max="14856" width="10.42578125" style="88" customWidth="1"/>
    <col min="14857" max="14857" width="9.5703125" style="88" bestFit="1" customWidth="1"/>
    <col min="14858" max="14861" width="9.42578125" style="88" customWidth="1"/>
    <col min="14862" max="14863" width="12" style="88" customWidth="1"/>
    <col min="14864" max="14864" width="11.7109375" style="88" customWidth="1"/>
    <col min="14865" max="14865" width="11" style="88" customWidth="1"/>
    <col min="14866" max="14866" width="10.85546875" style="88" customWidth="1"/>
    <col min="14867" max="14867" width="11.42578125" style="88" customWidth="1"/>
    <col min="14868" max="15104" width="9.140625" style="88"/>
    <col min="15105" max="15105" width="9" style="88" bestFit="1" customWidth="1"/>
    <col min="15106" max="15106" width="61.7109375" style="88" customWidth="1"/>
    <col min="15107" max="15107" width="9.7109375" style="88" bestFit="1" customWidth="1"/>
    <col min="15108" max="15108" width="11.5703125" style="88" bestFit="1" customWidth="1"/>
    <col min="15109" max="15110" width="8.5703125" style="88" bestFit="1" customWidth="1"/>
    <col min="15111" max="15111" width="1" style="88" customWidth="1"/>
    <col min="15112" max="15112" width="10.42578125" style="88" customWidth="1"/>
    <col min="15113" max="15113" width="9.5703125" style="88" bestFit="1" customWidth="1"/>
    <col min="15114" max="15117" width="9.42578125" style="88" customWidth="1"/>
    <col min="15118" max="15119" width="12" style="88" customWidth="1"/>
    <col min="15120" max="15120" width="11.7109375" style="88" customWidth="1"/>
    <col min="15121" max="15121" width="11" style="88" customWidth="1"/>
    <col min="15122" max="15122" width="10.85546875" style="88" customWidth="1"/>
    <col min="15123" max="15123" width="11.42578125" style="88" customWidth="1"/>
    <col min="15124" max="15360" width="9.140625" style="88"/>
    <col min="15361" max="15361" width="9" style="88" bestFit="1" customWidth="1"/>
    <col min="15362" max="15362" width="61.7109375" style="88" customWidth="1"/>
    <col min="15363" max="15363" width="9.7109375" style="88" bestFit="1" customWidth="1"/>
    <col min="15364" max="15364" width="11.5703125" style="88" bestFit="1" customWidth="1"/>
    <col min="15365" max="15366" width="8.5703125" style="88" bestFit="1" customWidth="1"/>
    <col min="15367" max="15367" width="1" style="88" customWidth="1"/>
    <col min="15368" max="15368" width="10.42578125" style="88" customWidth="1"/>
    <col min="15369" max="15369" width="9.5703125" style="88" bestFit="1" customWidth="1"/>
    <col min="15370" max="15373" width="9.42578125" style="88" customWidth="1"/>
    <col min="15374" max="15375" width="12" style="88" customWidth="1"/>
    <col min="15376" max="15376" width="11.7109375" style="88" customWidth="1"/>
    <col min="15377" max="15377" width="11" style="88" customWidth="1"/>
    <col min="15378" max="15378" width="10.85546875" style="88" customWidth="1"/>
    <col min="15379" max="15379" width="11.42578125" style="88" customWidth="1"/>
    <col min="15380" max="15616" width="9.140625" style="88"/>
    <col min="15617" max="15617" width="9" style="88" bestFit="1" customWidth="1"/>
    <col min="15618" max="15618" width="61.7109375" style="88" customWidth="1"/>
    <col min="15619" max="15619" width="9.7109375" style="88" bestFit="1" customWidth="1"/>
    <col min="15620" max="15620" width="11.5703125" style="88" bestFit="1" customWidth="1"/>
    <col min="15621" max="15622" width="8.5703125" style="88" bestFit="1" customWidth="1"/>
    <col min="15623" max="15623" width="1" style="88" customWidth="1"/>
    <col min="15624" max="15624" width="10.42578125" style="88" customWidth="1"/>
    <col min="15625" max="15625" width="9.5703125" style="88" bestFit="1" customWidth="1"/>
    <col min="15626" max="15629" width="9.42578125" style="88" customWidth="1"/>
    <col min="15630" max="15631" width="12" style="88" customWidth="1"/>
    <col min="15632" max="15632" width="11.7109375" style="88" customWidth="1"/>
    <col min="15633" max="15633" width="11" style="88" customWidth="1"/>
    <col min="15634" max="15634" width="10.85546875" style="88" customWidth="1"/>
    <col min="15635" max="15635" width="11.42578125" style="88" customWidth="1"/>
    <col min="15636" max="15872" width="9.140625" style="88"/>
    <col min="15873" max="15873" width="9" style="88" bestFit="1" customWidth="1"/>
    <col min="15874" max="15874" width="61.7109375" style="88" customWidth="1"/>
    <col min="15875" max="15875" width="9.7109375" style="88" bestFit="1" customWidth="1"/>
    <col min="15876" max="15876" width="11.5703125" style="88" bestFit="1" customWidth="1"/>
    <col min="15877" max="15878" width="8.5703125" style="88" bestFit="1" customWidth="1"/>
    <col min="15879" max="15879" width="1" style="88" customWidth="1"/>
    <col min="15880" max="15880" width="10.42578125" style="88" customWidth="1"/>
    <col min="15881" max="15881" width="9.5703125" style="88" bestFit="1" customWidth="1"/>
    <col min="15882" max="15885" width="9.42578125" style="88" customWidth="1"/>
    <col min="15886" max="15887" width="12" style="88" customWidth="1"/>
    <col min="15888" max="15888" width="11.7109375" style="88" customWidth="1"/>
    <col min="15889" max="15889" width="11" style="88" customWidth="1"/>
    <col min="15890" max="15890" width="10.85546875" style="88" customWidth="1"/>
    <col min="15891" max="15891" width="11.42578125" style="88" customWidth="1"/>
    <col min="15892" max="16128" width="9.140625" style="88"/>
    <col min="16129" max="16129" width="9" style="88" bestFit="1" customWidth="1"/>
    <col min="16130" max="16130" width="61.7109375" style="88" customWidth="1"/>
    <col min="16131" max="16131" width="9.7109375" style="88" bestFit="1" customWidth="1"/>
    <col min="16132" max="16132" width="11.5703125" style="88" bestFit="1" customWidth="1"/>
    <col min="16133" max="16134" width="8.5703125" style="88" bestFit="1" customWidth="1"/>
    <col min="16135" max="16135" width="1" style="88" customWidth="1"/>
    <col min="16136" max="16136" width="10.42578125" style="88" customWidth="1"/>
    <col min="16137" max="16137" width="9.5703125" style="88" bestFit="1" customWidth="1"/>
    <col min="16138" max="16141" width="9.42578125" style="88" customWidth="1"/>
    <col min="16142" max="16143" width="12" style="88" customWidth="1"/>
    <col min="16144" max="16144" width="11.7109375" style="88" customWidth="1"/>
    <col min="16145" max="16145" width="11" style="88" customWidth="1"/>
    <col min="16146" max="16146" width="10.85546875" style="88" customWidth="1"/>
    <col min="16147" max="16147" width="11.42578125" style="88" customWidth="1"/>
    <col min="16148" max="16384" width="9.140625" style="88"/>
  </cols>
  <sheetData>
    <row r="1" spans="1:19" ht="15.75">
      <c r="A1" s="1323" t="s">
        <v>256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104"/>
      <c r="C2" s="95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08"/>
      <c r="C3" s="227" t="s">
        <v>87</v>
      </c>
      <c r="D3" s="172"/>
      <c r="E3" s="172"/>
      <c r="F3" s="173"/>
      <c r="G3" s="112"/>
      <c r="H3" s="1319" t="s">
        <v>263</v>
      </c>
      <c r="I3" s="1319"/>
      <c r="J3" s="1319"/>
      <c r="K3" s="1319"/>
      <c r="L3" s="1319"/>
      <c r="M3" s="1319"/>
      <c r="N3" s="1320" t="s">
        <v>264</v>
      </c>
      <c r="O3" s="1320"/>
      <c r="P3" s="1320"/>
      <c r="Q3" s="1320"/>
      <c r="R3" s="1320"/>
      <c r="S3" s="1320"/>
    </row>
    <row r="4" spans="1:19">
      <c r="A4" s="174" t="s">
        <v>88</v>
      </c>
      <c r="B4" s="114" t="s">
        <v>89</v>
      </c>
      <c r="C4" s="17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120" t="s">
        <v>94</v>
      </c>
      <c r="C5" s="122" t="s">
        <v>95</v>
      </c>
      <c r="D5" s="122" t="s">
        <v>96</v>
      </c>
      <c r="E5" s="122" t="s">
        <v>86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27" t="s">
        <v>99</v>
      </c>
      <c r="C6" s="179"/>
      <c r="D6" s="180"/>
      <c r="E6" s="180"/>
      <c r="F6" s="181"/>
      <c r="G6" s="130"/>
      <c r="H6" s="131"/>
      <c r="I6" s="131"/>
      <c r="J6" s="131"/>
      <c r="K6" s="131"/>
      <c r="L6" s="131"/>
      <c r="M6" s="131"/>
      <c r="N6" s="91"/>
      <c r="O6" s="91"/>
      <c r="P6" s="91"/>
      <c r="Q6" s="91"/>
      <c r="R6" s="91"/>
      <c r="S6" s="91"/>
    </row>
    <row r="7" spans="1:19">
      <c r="A7" s="92"/>
      <c r="B7" s="132"/>
      <c r="C7" s="179"/>
      <c r="D7" s="183"/>
      <c r="E7" s="183"/>
      <c r="F7" s="179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32" t="s">
        <v>163</v>
      </c>
      <c r="C8" s="557">
        <v>9.8236775818639779E-2</v>
      </c>
      <c r="D8" s="132" t="str">
        <f>Inputs!$D$82</f>
        <v>Support staff</v>
      </c>
      <c r="E8" s="229">
        <v>1</v>
      </c>
      <c r="F8" s="128">
        <f>'PAL NC 3Ph CT (R) BH'!F8</f>
        <v>9.8236775818639779E-2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8" si="0">H8*$F8</f>
        <v>6.7234248794847078</v>
      </c>
      <c r="O8" s="137">
        <f t="shared" si="0"/>
        <v>6.8560614438122363</v>
      </c>
      <c r="P8" s="137">
        <f t="shared" si="0"/>
        <v>6.9769944044892522</v>
      </c>
      <c r="Q8" s="137">
        <f t="shared" si="0"/>
        <v>7.1000604821311581</v>
      </c>
      <c r="R8" s="137">
        <f t="shared" si="0"/>
        <v>7.2252973024436349</v>
      </c>
      <c r="S8" s="137">
        <f t="shared" si="0"/>
        <v>7.3527431548061131</v>
      </c>
    </row>
    <row r="9" spans="1:19">
      <c r="A9" s="184"/>
      <c r="B9" s="259" t="s">
        <v>164</v>
      </c>
      <c r="C9" s="557"/>
      <c r="D9" s="132"/>
      <c r="E9" s="229"/>
      <c r="F9" s="128"/>
      <c r="G9" s="133"/>
      <c r="H9" s="134"/>
      <c r="I9" s="134"/>
      <c r="J9" s="134"/>
      <c r="K9" s="134"/>
      <c r="L9" s="134"/>
      <c r="M9" s="134"/>
      <c r="N9" s="137"/>
      <c r="O9" s="137"/>
      <c r="P9" s="137"/>
      <c r="Q9" s="137"/>
      <c r="R9" s="137"/>
      <c r="S9" s="137"/>
    </row>
    <row r="10" spans="1:19">
      <c r="A10" s="184"/>
      <c r="B10" s="132" t="s">
        <v>165</v>
      </c>
      <c r="C10" s="557"/>
      <c r="D10" s="132"/>
      <c r="E10" s="229"/>
      <c r="F10" s="128"/>
      <c r="G10" s="133"/>
      <c r="H10" s="134"/>
      <c r="I10" s="134"/>
      <c r="J10" s="134"/>
      <c r="K10" s="134"/>
      <c r="L10" s="134"/>
      <c r="M10" s="134"/>
      <c r="N10" s="137"/>
      <c r="O10" s="137"/>
      <c r="P10" s="137"/>
      <c r="Q10" s="137"/>
      <c r="R10" s="137"/>
      <c r="S10" s="137"/>
    </row>
    <row r="11" spans="1:19">
      <c r="A11" s="184"/>
      <c r="B11" s="259" t="s">
        <v>166</v>
      </c>
      <c r="C11" s="557"/>
      <c r="D11" s="132"/>
      <c r="E11" s="229"/>
      <c r="F11" s="128"/>
      <c r="G11" s="133"/>
      <c r="H11" s="134"/>
      <c r="I11" s="134"/>
      <c r="J11" s="134"/>
      <c r="K11" s="134"/>
      <c r="L11" s="134"/>
      <c r="M11" s="134"/>
      <c r="N11" s="137"/>
      <c r="O11" s="137"/>
      <c r="P11" s="137"/>
      <c r="Q11" s="137"/>
      <c r="R11" s="137"/>
      <c r="S11" s="137"/>
    </row>
    <row r="12" spans="1:19">
      <c r="A12" s="184"/>
      <c r="B12" s="132"/>
      <c r="C12" s="557"/>
      <c r="D12" s="132"/>
      <c r="E12" s="229"/>
      <c r="F12" s="128"/>
      <c r="G12" s="133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</row>
    <row r="13" spans="1:19">
      <c r="A13" s="184">
        <v>1.2</v>
      </c>
      <c r="B13" s="132" t="s">
        <v>167</v>
      </c>
      <c r="C13" s="557">
        <v>0.1511335012594458</v>
      </c>
      <c r="D13" s="132" t="str">
        <f>Inputs!$D$82</f>
        <v>Support staff</v>
      </c>
      <c r="E13" s="229">
        <v>1</v>
      </c>
      <c r="F13" s="128">
        <f>'PAL NC 3Ph CT (R) BH'!F13</f>
        <v>0.1511335012594458</v>
      </c>
      <c r="G13" s="133"/>
      <c r="H13" s="137">
        <f>Inputs!L$82</f>
        <v>68.441017362959727</v>
      </c>
      <c r="I13" s="137">
        <f>Inputs!M$82</f>
        <v>69.791189569063036</v>
      </c>
      <c r="J13" s="137">
        <f>Inputs!N$82</f>
        <v>71.02222509185215</v>
      </c>
      <c r="K13" s="137">
        <f>Inputs!O$82</f>
        <v>72.274974651437702</v>
      </c>
      <c r="L13" s="137">
        <f>Inputs!P$82</f>
        <v>73.549821258208297</v>
      </c>
      <c r="M13" s="137">
        <f>Inputs!Q$82</f>
        <v>74.847154678410959</v>
      </c>
      <c r="N13" s="137">
        <f t="shared" ref="N13:S13" si="1">H13*$F13</f>
        <v>10.343730583822627</v>
      </c>
      <c r="O13" s="137">
        <f t="shared" si="1"/>
        <v>10.547786836634209</v>
      </c>
      <c r="P13" s="137">
        <f t="shared" si="1"/>
        <v>10.733837545368081</v>
      </c>
      <c r="Q13" s="137">
        <f t="shared" si="1"/>
        <v>10.923169972509474</v>
      </c>
      <c r="R13" s="137">
        <f t="shared" si="1"/>
        <v>11.115842003759438</v>
      </c>
      <c r="S13" s="137">
        <f t="shared" si="1"/>
        <v>11.311912545855558</v>
      </c>
    </row>
    <row r="14" spans="1:19">
      <c r="A14" s="184"/>
      <c r="B14" s="132"/>
      <c r="C14" s="557"/>
      <c r="D14" s="132"/>
      <c r="E14" s="229"/>
      <c r="F14" s="128"/>
      <c r="G14" s="133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</row>
    <row r="15" spans="1:19">
      <c r="A15" s="184">
        <v>1.3</v>
      </c>
      <c r="B15" s="183" t="s">
        <v>168</v>
      </c>
      <c r="C15" s="557">
        <v>6.0453400503778322E-2</v>
      </c>
      <c r="D15" s="132" t="str">
        <f>Inputs!$D$82</f>
        <v>Support staff</v>
      </c>
      <c r="E15" s="229">
        <v>1</v>
      </c>
      <c r="F15" s="128">
        <f>'PAL NC 3Ph CT (R) BH'!F15</f>
        <v>6.0453400503778322E-2</v>
      </c>
      <c r="G15" s="133"/>
      <c r="H15" s="137">
        <f>Inputs!L$82</f>
        <v>68.441017362959727</v>
      </c>
      <c r="I15" s="137">
        <f>Inputs!M$82</f>
        <v>69.791189569063036</v>
      </c>
      <c r="J15" s="137">
        <f>Inputs!N$82</f>
        <v>71.02222509185215</v>
      </c>
      <c r="K15" s="137">
        <f>Inputs!O$82</f>
        <v>72.274974651437702</v>
      </c>
      <c r="L15" s="137">
        <f>Inputs!P$82</f>
        <v>73.549821258208297</v>
      </c>
      <c r="M15" s="137">
        <f>Inputs!Q$82</f>
        <v>74.847154678410959</v>
      </c>
      <c r="N15" s="137">
        <f t="shared" ref="N15:S15" si="2">H15*$F15</f>
        <v>4.1374922335290503</v>
      </c>
      <c r="O15" s="137">
        <f t="shared" si="2"/>
        <v>4.2191147346536839</v>
      </c>
      <c r="P15" s="137">
        <f t="shared" si="2"/>
        <v>4.2935350181472325</v>
      </c>
      <c r="Q15" s="137">
        <f t="shared" si="2"/>
        <v>4.3692679890037898</v>
      </c>
      <c r="R15" s="137">
        <f t="shared" si="2"/>
        <v>4.446336801503775</v>
      </c>
      <c r="S15" s="137">
        <f t="shared" si="2"/>
        <v>4.5247650183422232</v>
      </c>
    </row>
    <row r="16" spans="1:19">
      <c r="A16" s="184"/>
      <c r="B16" s="183"/>
      <c r="C16" s="557"/>
      <c r="D16" s="132"/>
      <c r="E16" s="229"/>
      <c r="F16" s="128"/>
      <c r="G16" s="133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</row>
    <row r="17" spans="1:19">
      <c r="A17" s="184"/>
      <c r="B17" s="132"/>
      <c r="C17" s="557"/>
      <c r="D17" s="132"/>
      <c r="E17" s="229"/>
      <c r="F17" s="128"/>
      <c r="G17" s="133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</row>
    <row r="18" spans="1:19">
      <c r="A18" s="184">
        <v>1.4</v>
      </c>
      <c r="B18" s="132" t="s">
        <v>187</v>
      </c>
      <c r="C18" s="557">
        <v>6.0453400503778322E-2</v>
      </c>
      <c r="D18" s="132" t="str">
        <f>Inputs!$D$82</f>
        <v>Support staff</v>
      </c>
      <c r="E18" s="229">
        <v>1</v>
      </c>
      <c r="F18" s="128">
        <f>'PAL NC 3Ph CT (R) BH'!F18</f>
        <v>6.0453400503778322E-2</v>
      </c>
      <c r="G18" s="133"/>
      <c r="H18" s="137">
        <f>Inputs!L$82</f>
        <v>68.441017362959727</v>
      </c>
      <c r="I18" s="137">
        <f>Inputs!M$82</f>
        <v>69.791189569063036</v>
      </c>
      <c r="J18" s="137">
        <f>Inputs!N$82</f>
        <v>71.02222509185215</v>
      </c>
      <c r="K18" s="137">
        <f>Inputs!O$82</f>
        <v>72.274974651437702</v>
      </c>
      <c r="L18" s="137">
        <f>Inputs!P$82</f>
        <v>73.549821258208297</v>
      </c>
      <c r="M18" s="137">
        <f>Inputs!Q$82</f>
        <v>74.847154678410959</v>
      </c>
      <c r="N18" s="137">
        <f t="shared" ref="N18:S18" si="3">H18*$F18</f>
        <v>4.1374922335290503</v>
      </c>
      <c r="O18" s="137">
        <f t="shared" si="3"/>
        <v>4.2191147346536839</v>
      </c>
      <c r="P18" s="137">
        <f t="shared" si="3"/>
        <v>4.2935350181472325</v>
      </c>
      <c r="Q18" s="137">
        <f t="shared" si="3"/>
        <v>4.3692679890037898</v>
      </c>
      <c r="R18" s="137">
        <f t="shared" si="3"/>
        <v>4.446336801503775</v>
      </c>
      <c r="S18" s="137">
        <f t="shared" si="3"/>
        <v>4.5247650183422232</v>
      </c>
    </row>
    <row r="19" spans="1:19">
      <c r="A19" s="184"/>
      <c r="B19" s="132" t="s">
        <v>188</v>
      </c>
      <c r="C19" s="557"/>
      <c r="D19" s="132"/>
      <c r="E19" s="229"/>
      <c r="F19" s="128"/>
      <c r="G19" s="133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</row>
    <row r="20" spans="1:19">
      <c r="A20" s="184"/>
      <c r="B20" s="132"/>
      <c r="C20" s="557"/>
      <c r="D20" s="132"/>
      <c r="E20" s="229"/>
      <c r="F20" s="128"/>
      <c r="G20" s="133"/>
      <c r="H20" s="134"/>
      <c r="I20" s="134"/>
      <c r="J20" s="134"/>
      <c r="K20" s="134"/>
      <c r="L20" s="134"/>
      <c r="M20" s="134"/>
      <c r="N20" s="137"/>
      <c r="O20" s="137"/>
      <c r="P20" s="137"/>
      <c r="Q20" s="137"/>
      <c r="R20" s="137"/>
      <c r="S20" s="137"/>
    </row>
    <row r="21" spans="1:19">
      <c r="A21" s="184">
        <v>1.5</v>
      </c>
      <c r="B21" s="132" t="s">
        <v>171</v>
      </c>
      <c r="C21" s="557">
        <v>5.2896725440806043E-2</v>
      </c>
      <c r="D21" s="132" t="str">
        <f>Inputs!$D$82</f>
        <v>Support staff</v>
      </c>
      <c r="E21" s="229">
        <v>1</v>
      </c>
      <c r="F21" s="128">
        <f>'PAL NC 3Ph CT (R) BH'!F21</f>
        <v>5.2896725440806043E-2</v>
      </c>
      <c r="G21" s="133"/>
      <c r="H21" s="137">
        <f>Inputs!L$82</f>
        <v>68.441017362959727</v>
      </c>
      <c r="I21" s="137">
        <f>Inputs!M$82</f>
        <v>69.791189569063036</v>
      </c>
      <c r="J21" s="137">
        <f>Inputs!N$82</f>
        <v>71.02222509185215</v>
      </c>
      <c r="K21" s="137">
        <f>Inputs!O$82</f>
        <v>72.274974651437702</v>
      </c>
      <c r="L21" s="137">
        <f>Inputs!P$82</f>
        <v>73.549821258208297</v>
      </c>
      <c r="M21" s="137">
        <f>Inputs!Q$82</f>
        <v>74.847154678410959</v>
      </c>
      <c r="N21" s="137">
        <f t="shared" ref="N21:S21" si="4">H21*$F21</f>
        <v>3.6203057043379201</v>
      </c>
      <c r="O21" s="137">
        <f t="shared" si="4"/>
        <v>3.691725392821974</v>
      </c>
      <c r="P21" s="137">
        <f t="shared" si="4"/>
        <v>3.756843140878829</v>
      </c>
      <c r="Q21" s="137">
        <f t="shared" si="4"/>
        <v>3.8231094903783167</v>
      </c>
      <c r="R21" s="137">
        <f t="shared" si="4"/>
        <v>3.8905447013158039</v>
      </c>
      <c r="S21" s="137">
        <f t="shared" si="4"/>
        <v>3.9591693910494459</v>
      </c>
    </row>
    <row r="22" spans="1:19">
      <c r="A22" s="92"/>
      <c r="B22" s="132" t="s">
        <v>138</v>
      </c>
      <c r="C22" s="557"/>
      <c r="D22" s="132"/>
      <c r="E22" s="229"/>
      <c r="F22" s="128"/>
      <c r="G22" s="133"/>
      <c r="H22" s="134"/>
      <c r="I22" s="134"/>
      <c r="J22" s="134"/>
      <c r="K22" s="134"/>
      <c r="L22" s="134"/>
      <c r="M22" s="134"/>
      <c r="N22" s="137"/>
      <c r="O22" s="137"/>
      <c r="P22" s="137"/>
      <c r="Q22" s="137"/>
      <c r="R22" s="137"/>
      <c r="S22" s="137"/>
    </row>
    <row r="23" spans="1:19">
      <c r="A23" s="92"/>
      <c r="B23" s="132"/>
      <c r="C23" s="557"/>
      <c r="D23" s="132"/>
      <c r="E23" s="229"/>
      <c r="F23" s="128"/>
      <c r="G23" s="133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</row>
    <row r="24" spans="1:19">
      <c r="A24" s="184">
        <v>1.6</v>
      </c>
      <c r="B24" s="183" t="s">
        <v>172</v>
      </c>
      <c r="C24" s="557">
        <v>0</v>
      </c>
      <c r="D24" s="132" t="str">
        <f>Inputs!$D$82</f>
        <v>Support staff</v>
      </c>
      <c r="E24" s="229">
        <v>1</v>
      </c>
      <c r="F24" s="128">
        <f>'PAL NC 3Ph CT (R) BH'!F24</f>
        <v>0</v>
      </c>
      <c r="G24" s="133"/>
      <c r="H24" s="137">
        <f>Inputs!L$82</f>
        <v>68.441017362959727</v>
      </c>
      <c r="I24" s="137">
        <f>Inputs!M$82</f>
        <v>69.791189569063036</v>
      </c>
      <c r="J24" s="137">
        <f>Inputs!N$82</f>
        <v>71.02222509185215</v>
      </c>
      <c r="K24" s="137">
        <f>Inputs!O$82</f>
        <v>72.274974651437702</v>
      </c>
      <c r="L24" s="137">
        <f>Inputs!P$82</f>
        <v>73.549821258208297</v>
      </c>
      <c r="M24" s="137">
        <f>Inputs!Q$82</f>
        <v>74.847154678410959</v>
      </c>
      <c r="N24" s="137">
        <f t="shared" ref="N24:S24" si="5">H24*$F24</f>
        <v>0</v>
      </c>
      <c r="O24" s="137">
        <f t="shared" si="5"/>
        <v>0</v>
      </c>
      <c r="P24" s="137">
        <f t="shared" si="5"/>
        <v>0</v>
      </c>
      <c r="Q24" s="137">
        <f t="shared" si="5"/>
        <v>0</v>
      </c>
      <c r="R24" s="137">
        <f t="shared" si="5"/>
        <v>0</v>
      </c>
      <c r="S24" s="137">
        <f t="shared" si="5"/>
        <v>0</v>
      </c>
    </row>
    <row r="25" spans="1:19">
      <c r="A25" s="184"/>
      <c r="B25" s="132"/>
      <c r="C25" s="128"/>
      <c r="D25" s="132"/>
      <c r="E25" s="229"/>
      <c r="F25" s="128"/>
      <c r="G25" s="133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</row>
    <row r="26" spans="1:19">
      <c r="A26" s="94"/>
      <c r="B26" s="139" t="s">
        <v>44</v>
      </c>
      <c r="C26" s="186">
        <f>SUM(C6:C25)</f>
        <v>0.42317380352644829</v>
      </c>
      <c r="D26" s="141"/>
      <c r="E26" s="230"/>
      <c r="F26" s="186">
        <f>SUM(F6:F25)</f>
        <v>0.42317380352644829</v>
      </c>
      <c r="G26" s="142"/>
      <c r="H26" s="167"/>
      <c r="I26" s="167"/>
      <c r="J26" s="167"/>
      <c r="K26" s="167"/>
      <c r="L26" s="167"/>
      <c r="M26" s="167"/>
      <c r="N26" s="231">
        <f t="shared" ref="N26:S26" si="6">SUM(N8:N25)</f>
        <v>28.962445634703354</v>
      </c>
      <c r="O26" s="231">
        <f t="shared" si="6"/>
        <v>29.533803142575785</v>
      </c>
      <c r="P26" s="231">
        <f t="shared" si="6"/>
        <v>30.054745127030625</v>
      </c>
      <c r="Q26" s="231">
        <f t="shared" si="6"/>
        <v>30.584875923026527</v>
      </c>
      <c r="R26" s="231">
        <f t="shared" si="6"/>
        <v>31.124357610526427</v>
      </c>
      <c r="S26" s="231">
        <f t="shared" si="6"/>
        <v>31.67335512839556</v>
      </c>
    </row>
    <row r="27" spans="1:19" s="102" customFormat="1">
      <c r="A27" s="99"/>
      <c r="B27" s="145" t="s">
        <v>103</v>
      </c>
      <c r="C27" s="128"/>
      <c r="D27" s="132"/>
      <c r="E27" s="132"/>
      <c r="F27" s="128"/>
      <c r="G27" s="148"/>
      <c r="H27" s="151"/>
      <c r="I27" s="151"/>
      <c r="J27" s="151"/>
      <c r="K27" s="151"/>
      <c r="L27" s="151"/>
      <c r="M27" s="151"/>
      <c r="N27" s="150"/>
      <c r="O27" s="150"/>
      <c r="P27" s="150"/>
      <c r="Q27" s="150"/>
      <c r="R27" s="150"/>
      <c r="S27" s="150"/>
    </row>
    <row r="28" spans="1:19" s="102" customFormat="1">
      <c r="A28" s="99"/>
      <c r="B28" s="132"/>
      <c r="C28" s="128"/>
      <c r="D28" s="132"/>
      <c r="E28" s="132"/>
      <c r="F28" s="128"/>
      <c r="G28" s="148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</row>
    <row r="29" spans="1:19" s="102" customFormat="1">
      <c r="A29" s="135">
        <v>2.1</v>
      </c>
      <c r="B29" s="132" t="s">
        <v>140</v>
      </c>
      <c r="C29" s="555">
        <v>1.34</v>
      </c>
      <c r="D29" s="653" t="str">
        <f>Inputs!$D$81</f>
        <v>Skilled Electrical Worker AH</v>
      </c>
      <c r="E29" s="132">
        <v>2</v>
      </c>
      <c r="F29" s="128">
        <f>E29*C29</f>
        <v>2.68</v>
      </c>
      <c r="G29" s="148"/>
      <c r="H29" s="246">
        <f>Inputs!L$81</f>
        <v>143.91156341859428</v>
      </c>
      <c r="I29" s="246">
        <f>Inputs!M$81</f>
        <v>146.75058306720953</v>
      </c>
      <c r="J29" s="246">
        <f>Inputs!N$81</f>
        <v>149.33909290435707</v>
      </c>
      <c r="K29" s="246">
        <f>Inputs!O$81</f>
        <v>151.97326104852442</v>
      </c>
      <c r="L29" s="246">
        <f>Inputs!P$81</f>
        <v>154.65389285921603</v>
      </c>
      <c r="M29" s="246">
        <f>Inputs!Q$81</f>
        <v>157.38180790154269</v>
      </c>
      <c r="N29" s="137">
        <f t="shared" ref="N29:S29" si="7">H29*$F29</f>
        <v>385.68298996183273</v>
      </c>
      <c r="O29" s="137">
        <f t="shared" si="7"/>
        <v>393.29156262012157</v>
      </c>
      <c r="P29" s="137">
        <f t="shared" si="7"/>
        <v>400.22876898367696</v>
      </c>
      <c r="Q29" s="137">
        <f t="shared" si="7"/>
        <v>407.28833961004545</v>
      </c>
      <c r="R29" s="137">
        <f t="shared" si="7"/>
        <v>414.47243286269901</v>
      </c>
      <c r="S29" s="137">
        <f t="shared" si="7"/>
        <v>421.78324517613441</v>
      </c>
    </row>
    <row r="30" spans="1:19" s="102" customFormat="1">
      <c r="A30" s="135"/>
      <c r="B30" s="132"/>
      <c r="C30" s="128"/>
      <c r="D30" s="255"/>
      <c r="E30" s="132"/>
      <c r="F30" s="128"/>
      <c r="G30" s="148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</row>
    <row r="31" spans="1:19" s="102" customFormat="1">
      <c r="A31" s="135">
        <v>2.2000000000000002</v>
      </c>
      <c r="B31" s="132"/>
      <c r="C31" s="128"/>
      <c r="D31" s="255"/>
      <c r="E31" s="138"/>
      <c r="F31" s="266"/>
      <c r="G31" s="25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</row>
    <row r="32" spans="1:19" s="102" customFormat="1">
      <c r="A32" s="147"/>
      <c r="B32" s="139" t="s">
        <v>44</v>
      </c>
      <c r="C32" s="140">
        <f>SUM(C27:C31)</f>
        <v>1.34</v>
      </c>
      <c r="D32" s="141"/>
      <c r="E32" s="141"/>
      <c r="F32" s="140">
        <f>SUM(F27:F31)</f>
        <v>2.68</v>
      </c>
      <c r="G32" s="142"/>
      <c r="H32" s="144"/>
      <c r="I32" s="144"/>
      <c r="J32" s="144"/>
      <c r="K32" s="144"/>
      <c r="L32" s="144"/>
      <c r="M32" s="144"/>
      <c r="N32" s="144">
        <f t="shared" ref="N32:S32" si="8">SUM(N29:N31)</f>
        <v>385.68298996183273</v>
      </c>
      <c r="O32" s="144">
        <f t="shared" si="8"/>
        <v>393.29156262012157</v>
      </c>
      <c r="P32" s="144">
        <f t="shared" si="8"/>
        <v>400.22876898367696</v>
      </c>
      <c r="Q32" s="144">
        <f t="shared" si="8"/>
        <v>407.28833961004545</v>
      </c>
      <c r="R32" s="144">
        <f t="shared" si="8"/>
        <v>414.47243286269901</v>
      </c>
      <c r="S32" s="144">
        <f t="shared" si="8"/>
        <v>421.78324517613441</v>
      </c>
    </row>
    <row r="33" spans="1:19" s="102" customFormat="1">
      <c r="A33" s="135"/>
      <c r="B33" s="127" t="s">
        <v>104</v>
      </c>
      <c r="C33" s="128"/>
      <c r="D33" s="132"/>
      <c r="E33" s="132"/>
      <c r="F33" s="128"/>
      <c r="G33" s="148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</row>
    <row r="34" spans="1:19" s="102" customFormat="1">
      <c r="A34" s="99"/>
      <c r="B34" s="132"/>
      <c r="C34" s="267"/>
      <c r="D34" s="132"/>
      <c r="E34" s="132"/>
      <c r="F34" s="128"/>
      <c r="G34" s="148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</row>
    <row r="35" spans="1:19" s="102" customFormat="1">
      <c r="A35" s="135">
        <v>3.1</v>
      </c>
      <c r="B35" s="132" t="s">
        <v>189</v>
      </c>
      <c r="C35" s="555">
        <v>2</v>
      </c>
      <c r="D35" s="653" t="str">
        <f>Inputs!$D$81</f>
        <v>Skilled Electrical Worker AH</v>
      </c>
      <c r="E35" s="132">
        <v>1</v>
      </c>
      <c r="F35" s="128">
        <f>E35*C35</f>
        <v>2</v>
      </c>
      <c r="G35" s="148"/>
      <c r="H35" s="246">
        <f>Inputs!L$81</f>
        <v>143.91156341859428</v>
      </c>
      <c r="I35" s="246">
        <f>Inputs!M$81</f>
        <v>146.75058306720953</v>
      </c>
      <c r="J35" s="246">
        <f>Inputs!N$81</f>
        <v>149.33909290435707</v>
      </c>
      <c r="K35" s="246">
        <f>Inputs!O$81</f>
        <v>151.97326104852442</v>
      </c>
      <c r="L35" s="246">
        <f>Inputs!P$81</f>
        <v>154.65389285921603</v>
      </c>
      <c r="M35" s="246">
        <f>Inputs!Q$81</f>
        <v>157.38180790154269</v>
      </c>
      <c r="N35" s="137">
        <f t="shared" ref="N35:S35" si="9">H35*$F35</f>
        <v>287.82312683718857</v>
      </c>
      <c r="O35" s="137">
        <f t="shared" si="9"/>
        <v>293.50116613441907</v>
      </c>
      <c r="P35" s="137">
        <f t="shared" si="9"/>
        <v>298.67818580871415</v>
      </c>
      <c r="Q35" s="137">
        <f t="shared" si="9"/>
        <v>303.94652209704884</v>
      </c>
      <c r="R35" s="137">
        <f t="shared" si="9"/>
        <v>309.30778571843206</v>
      </c>
      <c r="S35" s="137">
        <f t="shared" si="9"/>
        <v>314.76361580308537</v>
      </c>
    </row>
    <row r="36" spans="1:19" s="102" customFormat="1">
      <c r="A36" s="99"/>
      <c r="B36" s="132"/>
      <c r="C36" s="557"/>
      <c r="D36" s="132"/>
      <c r="E36" s="132"/>
      <c r="F36" s="128"/>
      <c r="G36" s="148"/>
      <c r="H36" s="151"/>
      <c r="I36" s="151"/>
      <c r="J36" s="151"/>
      <c r="K36" s="151"/>
      <c r="L36" s="151"/>
      <c r="M36" s="151"/>
      <c r="N36" s="99"/>
      <c r="O36" s="99"/>
      <c r="P36" s="99"/>
      <c r="Q36" s="99"/>
      <c r="R36" s="99"/>
      <c r="S36" s="99"/>
    </row>
    <row r="37" spans="1:19" s="102" customFormat="1">
      <c r="A37" s="135">
        <v>3.2</v>
      </c>
      <c r="B37" s="132" t="s">
        <v>190</v>
      </c>
      <c r="C37" s="555">
        <v>0.5</v>
      </c>
      <c r="D37" s="653" t="str">
        <f>Inputs!$D$81</f>
        <v>Skilled Electrical Worker AH</v>
      </c>
      <c r="E37" s="132">
        <v>1</v>
      </c>
      <c r="F37" s="128">
        <f>E37*C37</f>
        <v>0.5</v>
      </c>
      <c r="G37" s="148"/>
      <c r="H37" s="246">
        <f>Inputs!L$81</f>
        <v>143.91156341859428</v>
      </c>
      <c r="I37" s="246">
        <f>Inputs!M$81</f>
        <v>146.75058306720953</v>
      </c>
      <c r="J37" s="246">
        <f>Inputs!N$81</f>
        <v>149.33909290435707</v>
      </c>
      <c r="K37" s="246">
        <f>Inputs!O$81</f>
        <v>151.97326104852442</v>
      </c>
      <c r="L37" s="246">
        <f>Inputs!P$81</f>
        <v>154.65389285921603</v>
      </c>
      <c r="M37" s="246">
        <f>Inputs!Q$81</f>
        <v>157.38180790154269</v>
      </c>
      <c r="N37" s="137">
        <f t="shared" ref="N37:S37" si="10">H37*$F37</f>
        <v>71.955781709297142</v>
      </c>
      <c r="O37" s="137">
        <f t="shared" si="10"/>
        <v>73.375291533604766</v>
      </c>
      <c r="P37" s="137">
        <f t="shared" si="10"/>
        <v>74.669546452178537</v>
      </c>
      <c r="Q37" s="137">
        <f t="shared" si="10"/>
        <v>75.98663052426221</v>
      </c>
      <c r="R37" s="137">
        <f t="shared" si="10"/>
        <v>77.326946429608014</v>
      </c>
      <c r="S37" s="137">
        <f t="shared" si="10"/>
        <v>78.690903950771343</v>
      </c>
    </row>
    <row r="38" spans="1:19" s="102" customFormat="1">
      <c r="A38" s="99"/>
      <c r="B38" s="132"/>
      <c r="C38" s="557"/>
      <c r="D38" s="132"/>
      <c r="E38" s="132"/>
      <c r="F38" s="128"/>
      <c r="G38" s="148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</row>
    <row r="39" spans="1:19" s="102" customFormat="1">
      <c r="A39" s="135">
        <v>3.3</v>
      </c>
      <c r="B39" s="136" t="s">
        <v>191</v>
      </c>
      <c r="C39" s="555">
        <v>0.17</v>
      </c>
      <c r="D39" s="653" t="str">
        <f>Inputs!$D$81</f>
        <v>Skilled Electrical Worker AH</v>
      </c>
      <c r="E39" s="132">
        <v>1</v>
      </c>
      <c r="F39" s="128">
        <f>E39*C39</f>
        <v>0.17</v>
      </c>
      <c r="G39" s="148"/>
      <c r="H39" s="246">
        <f>Inputs!L$81</f>
        <v>143.91156341859428</v>
      </c>
      <c r="I39" s="246">
        <f>Inputs!M$81</f>
        <v>146.75058306720953</v>
      </c>
      <c r="J39" s="246">
        <f>Inputs!N$81</f>
        <v>149.33909290435707</v>
      </c>
      <c r="K39" s="246">
        <f>Inputs!O$81</f>
        <v>151.97326104852442</v>
      </c>
      <c r="L39" s="246">
        <f>Inputs!P$81</f>
        <v>154.65389285921603</v>
      </c>
      <c r="M39" s="246">
        <f>Inputs!Q$81</f>
        <v>157.38180790154269</v>
      </c>
      <c r="N39" s="137">
        <f t="shared" ref="N39:S39" si="11">H39*$F39</f>
        <v>24.46496578116103</v>
      </c>
      <c r="O39" s="137">
        <f t="shared" si="11"/>
        <v>24.947599121425622</v>
      </c>
      <c r="P39" s="137">
        <f t="shared" si="11"/>
        <v>25.387645793740706</v>
      </c>
      <c r="Q39" s="137">
        <f t="shared" si="11"/>
        <v>25.835454378249153</v>
      </c>
      <c r="R39" s="137">
        <f t="shared" si="11"/>
        <v>26.291161786066727</v>
      </c>
      <c r="S39" s="137">
        <f t="shared" si="11"/>
        <v>26.754907343262257</v>
      </c>
    </row>
    <row r="40" spans="1:19" s="102" customFormat="1">
      <c r="A40" s="135"/>
      <c r="B40" s="136"/>
      <c r="C40" s="557"/>
      <c r="D40" s="132"/>
      <c r="E40" s="132"/>
      <c r="F40" s="128"/>
      <c r="G40" s="148"/>
      <c r="H40" s="151"/>
      <c r="I40" s="151"/>
      <c r="J40" s="151"/>
      <c r="K40" s="151"/>
      <c r="L40" s="151"/>
      <c r="M40" s="151"/>
      <c r="N40" s="99"/>
      <c r="O40" s="99"/>
      <c r="P40" s="99"/>
      <c r="Q40" s="99"/>
      <c r="R40" s="99"/>
      <c r="S40" s="99"/>
    </row>
    <row r="41" spans="1:19" s="102" customFormat="1">
      <c r="A41" s="232">
        <v>3.4</v>
      </c>
      <c r="B41" s="132" t="s">
        <v>177</v>
      </c>
      <c r="C41" s="555">
        <v>1.17</v>
      </c>
      <c r="D41" s="653" t="str">
        <f>Inputs!$D$81</f>
        <v>Skilled Electrical Worker AH</v>
      </c>
      <c r="E41" s="132">
        <v>1</v>
      </c>
      <c r="F41" s="128">
        <f>E41*C41</f>
        <v>1.17</v>
      </c>
      <c r="G41" s="148"/>
      <c r="H41" s="246">
        <f>Inputs!L$81</f>
        <v>143.91156341859428</v>
      </c>
      <c r="I41" s="246">
        <f>Inputs!M$81</f>
        <v>146.75058306720953</v>
      </c>
      <c r="J41" s="246">
        <f>Inputs!N$81</f>
        <v>149.33909290435707</v>
      </c>
      <c r="K41" s="246">
        <f>Inputs!O$81</f>
        <v>151.97326104852442</v>
      </c>
      <c r="L41" s="246">
        <f>Inputs!P$81</f>
        <v>154.65389285921603</v>
      </c>
      <c r="M41" s="246">
        <f>Inputs!Q$81</f>
        <v>157.38180790154269</v>
      </c>
      <c r="N41" s="137">
        <f t="shared" ref="N41:S41" si="12">H41*$F41</f>
        <v>168.37652919975531</v>
      </c>
      <c r="O41" s="137">
        <f t="shared" si="12"/>
        <v>171.69818218863514</v>
      </c>
      <c r="P41" s="137">
        <f t="shared" si="12"/>
        <v>174.72673869809776</v>
      </c>
      <c r="Q41" s="137">
        <f t="shared" si="12"/>
        <v>177.80871542677357</v>
      </c>
      <c r="R41" s="137">
        <f t="shared" si="12"/>
        <v>180.94505464528274</v>
      </c>
      <c r="S41" s="137">
        <f t="shared" si="12"/>
        <v>184.13671524480492</v>
      </c>
    </row>
    <row r="42" spans="1:19" s="102" customFormat="1">
      <c r="A42" s="99"/>
      <c r="B42" s="132"/>
      <c r="C42" s="557"/>
      <c r="D42" s="132"/>
      <c r="E42" s="132"/>
      <c r="F42" s="128"/>
      <c r="G42" s="148"/>
      <c r="H42" s="151"/>
      <c r="I42" s="151"/>
      <c r="J42" s="151"/>
      <c r="K42" s="151"/>
      <c r="L42" s="151"/>
      <c r="M42" s="151"/>
      <c r="N42" s="99"/>
      <c r="O42" s="99"/>
      <c r="P42" s="99"/>
      <c r="Q42" s="99"/>
      <c r="R42" s="99"/>
      <c r="S42" s="99"/>
    </row>
    <row r="43" spans="1:19" s="102" customFormat="1">
      <c r="A43" s="135">
        <v>3.5</v>
      </c>
      <c r="B43" s="132" t="s">
        <v>192</v>
      </c>
      <c r="C43" s="555">
        <v>1.59</v>
      </c>
      <c r="D43" s="653" t="str">
        <f>Inputs!$D$81</f>
        <v>Skilled Electrical Worker AH</v>
      </c>
      <c r="E43" s="132">
        <v>2</v>
      </c>
      <c r="F43" s="128">
        <f>E43*C43</f>
        <v>3.18</v>
      </c>
      <c r="G43" s="148"/>
      <c r="H43" s="246">
        <f>Inputs!L$81</f>
        <v>143.91156341859428</v>
      </c>
      <c r="I43" s="246">
        <f>Inputs!M$81</f>
        <v>146.75058306720953</v>
      </c>
      <c r="J43" s="246">
        <f>Inputs!N$81</f>
        <v>149.33909290435707</v>
      </c>
      <c r="K43" s="246">
        <f>Inputs!O$81</f>
        <v>151.97326104852442</v>
      </c>
      <c r="L43" s="246">
        <f>Inputs!P$81</f>
        <v>154.65389285921603</v>
      </c>
      <c r="M43" s="246">
        <f>Inputs!Q$81</f>
        <v>157.38180790154269</v>
      </c>
      <c r="N43" s="137">
        <f t="shared" ref="N43:S43" si="13">H43*$F43</f>
        <v>457.63877167112986</v>
      </c>
      <c r="O43" s="137">
        <f t="shared" si="13"/>
        <v>466.66685415372632</v>
      </c>
      <c r="P43" s="137">
        <f t="shared" si="13"/>
        <v>474.89831543585552</v>
      </c>
      <c r="Q43" s="137">
        <f t="shared" si="13"/>
        <v>483.27497013430769</v>
      </c>
      <c r="R43" s="137">
        <f t="shared" si="13"/>
        <v>491.79937929230698</v>
      </c>
      <c r="S43" s="137">
        <f t="shared" si="13"/>
        <v>500.47414912690579</v>
      </c>
    </row>
    <row r="44" spans="1:19" s="102" customFormat="1">
      <c r="A44" s="99"/>
      <c r="B44" s="132"/>
      <c r="C44" s="557"/>
      <c r="D44" s="132"/>
      <c r="E44" s="132"/>
      <c r="F44" s="128"/>
      <c r="G44" s="169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</row>
    <row r="45" spans="1:19" s="102" customFormat="1">
      <c r="A45" s="135">
        <v>3.6</v>
      </c>
      <c r="B45" s="132" t="s">
        <v>193</v>
      </c>
      <c r="C45" s="555">
        <v>0.17</v>
      </c>
      <c r="D45" s="653" t="str">
        <f>Inputs!$D$81</f>
        <v>Skilled Electrical Worker AH</v>
      </c>
      <c r="E45" s="132">
        <v>1</v>
      </c>
      <c r="F45" s="128">
        <f>E45*C45</f>
        <v>0.17</v>
      </c>
      <c r="G45" s="148"/>
      <c r="H45" s="246">
        <f>Inputs!L$81</f>
        <v>143.91156341859428</v>
      </c>
      <c r="I45" s="246">
        <f>Inputs!M$81</f>
        <v>146.75058306720953</v>
      </c>
      <c r="J45" s="246">
        <f>Inputs!N$81</f>
        <v>149.33909290435707</v>
      </c>
      <c r="K45" s="246">
        <f>Inputs!O$81</f>
        <v>151.97326104852442</v>
      </c>
      <c r="L45" s="246">
        <f>Inputs!P$81</f>
        <v>154.65389285921603</v>
      </c>
      <c r="M45" s="246">
        <f>Inputs!Q$81</f>
        <v>157.38180790154269</v>
      </c>
      <c r="N45" s="137">
        <f t="shared" ref="N45:S45" si="14">H45*$F45</f>
        <v>24.46496578116103</v>
      </c>
      <c r="O45" s="137">
        <f t="shared" si="14"/>
        <v>24.947599121425622</v>
      </c>
      <c r="P45" s="137">
        <f t="shared" si="14"/>
        <v>25.387645793740706</v>
      </c>
      <c r="Q45" s="137">
        <f t="shared" si="14"/>
        <v>25.835454378249153</v>
      </c>
      <c r="R45" s="137">
        <f t="shared" si="14"/>
        <v>26.291161786066727</v>
      </c>
      <c r="S45" s="137">
        <f t="shared" si="14"/>
        <v>26.754907343262257</v>
      </c>
    </row>
    <row r="46" spans="1:19" s="102" customFormat="1">
      <c r="A46" s="135"/>
      <c r="B46" s="132"/>
      <c r="C46" s="557"/>
      <c r="D46" s="132"/>
      <c r="E46" s="132"/>
      <c r="F46" s="128"/>
      <c r="G46" s="148"/>
      <c r="H46" s="151"/>
      <c r="I46" s="151"/>
      <c r="J46" s="151"/>
      <c r="K46" s="151"/>
      <c r="L46" s="151"/>
      <c r="M46" s="151"/>
      <c r="N46" s="152"/>
      <c r="O46" s="152"/>
      <c r="P46" s="152"/>
      <c r="Q46" s="152"/>
      <c r="R46" s="152"/>
      <c r="S46" s="152"/>
    </row>
    <row r="47" spans="1:19" s="102" customFormat="1">
      <c r="A47" s="135">
        <v>3.7</v>
      </c>
      <c r="B47" s="132" t="s">
        <v>194</v>
      </c>
      <c r="C47" s="555">
        <v>2</v>
      </c>
      <c r="D47" s="653" t="str">
        <f>Inputs!$D$81</f>
        <v>Skilled Electrical Worker AH</v>
      </c>
      <c r="E47" s="132">
        <v>1</v>
      </c>
      <c r="F47" s="128">
        <f>E47*C47</f>
        <v>2</v>
      </c>
      <c r="G47" s="148"/>
      <c r="H47" s="246">
        <f>Inputs!L$81</f>
        <v>143.91156341859428</v>
      </c>
      <c r="I47" s="246">
        <f>Inputs!M$81</f>
        <v>146.75058306720953</v>
      </c>
      <c r="J47" s="246">
        <f>Inputs!N$81</f>
        <v>149.33909290435707</v>
      </c>
      <c r="K47" s="246">
        <f>Inputs!O$81</f>
        <v>151.97326104852442</v>
      </c>
      <c r="L47" s="246">
        <f>Inputs!P$81</f>
        <v>154.65389285921603</v>
      </c>
      <c r="M47" s="246">
        <f>Inputs!Q$81</f>
        <v>157.38180790154269</v>
      </c>
      <c r="N47" s="137">
        <f t="shared" ref="N47:S47" si="15">H47*$F47</f>
        <v>287.82312683718857</v>
      </c>
      <c r="O47" s="137">
        <f t="shared" si="15"/>
        <v>293.50116613441907</v>
      </c>
      <c r="P47" s="137">
        <f t="shared" si="15"/>
        <v>298.67818580871415</v>
      </c>
      <c r="Q47" s="137">
        <f t="shared" si="15"/>
        <v>303.94652209704884</v>
      </c>
      <c r="R47" s="137">
        <f t="shared" si="15"/>
        <v>309.30778571843206</v>
      </c>
      <c r="S47" s="137">
        <f t="shared" si="15"/>
        <v>314.76361580308537</v>
      </c>
    </row>
    <row r="48" spans="1:19" s="102" customFormat="1">
      <c r="A48" s="135"/>
      <c r="B48" s="132"/>
      <c r="C48" s="557"/>
      <c r="D48" s="132"/>
      <c r="E48" s="132"/>
      <c r="F48" s="128"/>
      <c r="G48" s="133"/>
      <c r="H48" s="134"/>
      <c r="I48" s="134"/>
      <c r="J48" s="134"/>
      <c r="K48" s="134"/>
      <c r="L48" s="134"/>
      <c r="M48" s="134"/>
      <c r="N48" s="137"/>
      <c r="O48" s="137"/>
      <c r="P48" s="137"/>
      <c r="Q48" s="137"/>
      <c r="R48" s="137"/>
      <c r="S48" s="137"/>
    </row>
    <row r="49" spans="1:19" s="102" customFormat="1">
      <c r="A49" s="135">
        <v>3.8</v>
      </c>
      <c r="B49" s="132" t="s">
        <v>195</v>
      </c>
      <c r="C49" s="555">
        <v>0.59</v>
      </c>
      <c r="D49" s="653" t="str">
        <f>Inputs!$D$81</f>
        <v>Skilled Electrical Worker AH</v>
      </c>
      <c r="E49" s="132">
        <v>2</v>
      </c>
      <c r="F49" s="128">
        <f>E49*C49</f>
        <v>1.18</v>
      </c>
      <c r="G49" s="133"/>
      <c r="H49" s="246">
        <f>Inputs!L$81</f>
        <v>143.91156341859428</v>
      </c>
      <c r="I49" s="246">
        <f>Inputs!M$81</f>
        <v>146.75058306720953</v>
      </c>
      <c r="J49" s="246">
        <f>Inputs!N$81</f>
        <v>149.33909290435707</v>
      </c>
      <c r="K49" s="246">
        <f>Inputs!O$81</f>
        <v>151.97326104852442</v>
      </c>
      <c r="L49" s="246">
        <f>Inputs!P$81</f>
        <v>154.65389285921603</v>
      </c>
      <c r="M49" s="246">
        <f>Inputs!Q$81</f>
        <v>157.38180790154269</v>
      </c>
      <c r="N49" s="137">
        <f t="shared" ref="N49:S49" si="16">H49*$F49</f>
        <v>169.81564483394123</v>
      </c>
      <c r="O49" s="137">
        <f t="shared" si="16"/>
        <v>173.16568801930723</v>
      </c>
      <c r="P49" s="137">
        <f t="shared" si="16"/>
        <v>176.22012962714135</v>
      </c>
      <c r="Q49" s="137">
        <f t="shared" si="16"/>
        <v>179.3284480372588</v>
      </c>
      <c r="R49" s="137">
        <f t="shared" si="16"/>
        <v>182.49159357387489</v>
      </c>
      <c r="S49" s="137">
        <f t="shared" si="16"/>
        <v>185.71053332382036</v>
      </c>
    </row>
    <row r="50" spans="1:19" s="102" customFormat="1">
      <c r="A50" s="147"/>
      <c r="B50" s="139" t="s">
        <v>44</v>
      </c>
      <c r="C50" s="140">
        <f>SUM(C35:C49)</f>
        <v>8.19</v>
      </c>
      <c r="D50" s="141" t="s">
        <v>105</v>
      </c>
      <c r="E50" s="141"/>
      <c r="F50" s="140">
        <f>SUM(F35:F49)</f>
        <v>10.37</v>
      </c>
      <c r="G50" s="142"/>
      <c r="H50" s="167"/>
      <c r="I50" s="167"/>
      <c r="J50" s="167"/>
      <c r="K50" s="167"/>
      <c r="L50" s="167"/>
      <c r="M50" s="167"/>
      <c r="N50" s="231">
        <f t="shared" ref="N50:S50" si="17">SUM(N35:N49)</f>
        <v>1492.3629126508226</v>
      </c>
      <c r="O50" s="231">
        <f t="shared" si="17"/>
        <v>1521.8035464069628</v>
      </c>
      <c r="P50" s="231">
        <f t="shared" si="17"/>
        <v>1548.6463934181829</v>
      </c>
      <c r="Q50" s="231">
        <f t="shared" si="17"/>
        <v>1575.9627170731981</v>
      </c>
      <c r="R50" s="231">
        <f t="shared" si="17"/>
        <v>1603.7608689500703</v>
      </c>
      <c r="S50" s="231">
        <f t="shared" si="17"/>
        <v>1632.0493479389977</v>
      </c>
    </row>
    <row r="51" spans="1:19" s="102" customFormat="1">
      <c r="A51" s="99"/>
      <c r="B51" s="127"/>
      <c r="C51" s="128"/>
      <c r="D51" s="132"/>
      <c r="E51" s="132"/>
      <c r="F51" s="128"/>
      <c r="G51" s="133"/>
      <c r="H51" s="151"/>
      <c r="I51" s="151"/>
      <c r="J51" s="151"/>
      <c r="K51" s="151"/>
      <c r="L51" s="151"/>
      <c r="M51" s="151"/>
      <c r="N51" s="151"/>
      <c r="O51" s="99"/>
      <c r="P51" s="99"/>
      <c r="Q51" s="99"/>
      <c r="R51" s="99"/>
      <c r="S51" s="99"/>
    </row>
    <row r="52" spans="1:19" s="102" customFormat="1">
      <c r="A52" s="99"/>
      <c r="B52" s="132"/>
      <c r="C52" s="128"/>
      <c r="D52" s="132"/>
      <c r="E52" s="132"/>
      <c r="F52" s="128"/>
      <c r="G52" s="133"/>
      <c r="H52" s="134"/>
      <c r="I52" s="134"/>
      <c r="J52" s="134"/>
      <c r="K52" s="134"/>
      <c r="L52" s="134"/>
      <c r="M52" s="134"/>
      <c r="N52" s="134"/>
      <c r="O52" s="92"/>
      <c r="P52" s="92"/>
      <c r="Q52" s="92"/>
      <c r="R52" s="92"/>
      <c r="S52" s="92"/>
    </row>
    <row r="53" spans="1:19" s="102" customFormat="1">
      <c r="A53" s="135">
        <v>4.0999999999999996</v>
      </c>
      <c r="B53" s="132" t="s">
        <v>255</v>
      </c>
      <c r="C53" s="557">
        <v>0</v>
      </c>
      <c r="D53" s="653" t="str">
        <f>Inputs!$D$81</f>
        <v>Skilled Electrical Worker AH</v>
      </c>
      <c r="E53" s="132">
        <v>1</v>
      </c>
      <c r="F53" s="179">
        <f>'PAL NC 3Ph CT (R) BH'!F53</f>
        <v>0</v>
      </c>
      <c r="G53" s="233"/>
      <c r="H53" s="246">
        <f>Inputs!L$81</f>
        <v>143.91156341859428</v>
      </c>
      <c r="I53" s="246">
        <f>Inputs!M$81</f>
        <v>146.75058306720953</v>
      </c>
      <c r="J53" s="246">
        <f>Inputs!N$81</f>
        <v>149.33909290435707</v>
      </c>
      <c r="K53" s="246">
        <f>Inputs!O$81</f>
        <v>151.97326104852442</v>
      </c>
      <c r="L53" s="246">
        <f>Inputs!P$81</f>
        <v>154.65389285921603</v>
      </c>
      <c r="M53" s="246">
        <f>Inputs!Q$81</f>
        <v>157.38180790154269</v>
      </c>
      <c r="N53" s="137">
        <f t="shared" ref="N53:S53" si="18">H53*$F53</f>
        <v>0</v>
      </c>
      <c r="O53" s="137">
        <f t="shared" si="18"/>
        <v>0</v>
      </c>
      <c r="P53" s="137">
        <f t="shared" si="18"/>
        <v>0</v>
      </c>
      <c r="Q53" s="137">
        <f t="shared" si="18"/>
        <v>0</v>
      </c>
      <c r="R53" s="137">
        <f t="shared" si="18"/>
        <v>0</v>
      </c>
      <c r="S53" s="137">
        <f t="shared" si="18"/>
        <v>0</v>
      </c>
    </row>
    <row r="54" spans="1:19">
      <c r="A54" s="184"/>
      <c r="B54" s="132"/>
      <c r="C54" s="557"/>
      <c r="D54" s="132"/>
      <c r="E54" s="132"/>
      <c r="F54" s="179"/>
      <c r="G54" s="133"/>
      <c r="H54" s="134"/>
      <c r="I54" s="134"/>
      <c r="J54" s="134"/>
      <c r="K54" s="134"/>
      <c r="L54" s="134"/>
      <c r="M54" s="134"/>
      <c r="N54" s="134"/>
      <c r="O54" s="92"/>
      <c r="P54" s="92"/>
      <c r="Q54" s="92"/>
      <c r="R54" s="92"/>
      <c r="S54" s="92"/>
    </row>
    <row r="55" spans="1:19">
      <c r="A55" s="184">
        <v>4.2</v>
      </c>
      <c r="B55" s="132" t="s">
        <v>178</v>
      </c>
      <c r="C55" s="557">
        <v>3.0226700251889161E-2</v>
      </c>
      <c r="D55" s="132" t="str">
        <f>Inputs!$D$82</f>
        <v>Support staff</v>
      </c>
      <c r="E55" s="132">
        <v>1</v>
      </c>
      <c r="F55" s="179">
        <f>'PAL NC 3Ph CT (R) BH'!F55</f>
        <v>3.0226700251889161E-2</v>
      </c>
      <c r="G55" s="169"/>
      <c r="H55" s="137">
        <f>Inputs!L$82</f>
        <v>68.441017362959727</v>
      </c>
      <c r="I55" s="137">
        <f>Inputs!M$82</f>
        <v>69.791189569063036</v>
      </c>
      <c r="J55" s="137">
        <f>Inputs!N$82</f>
        <v>71.02222509185215</v>
      </c>
      <c r="K55" s="137">
        <f>Inputs!O$82</f>
        <v>72.274974651437702</v>
      </c>
      <c r="L55" s="137">
        <f>Inputs!P$82</f>
        <v>73.549821258208297</v>
      </c>
      <c r="M55" s="137">
        <f>Inputs!Q$82</f>
        <v>74.847154678410959</v>
      </c>
      <c r="N55" s="137">
        <f t="shared" ref="N55:S55" si="19">H55*$F55</f>
        <v>2.0687461167645251</v>
      </c>
      <c r="O55" s="137">
        <f t="shared" si="19"/>
        <v>2.109557367326842</v>
      </c>
      <c r="P55" s="137">
        <f t="shared" si="19"/>
        <v>2.1467675090736162</v>
      </c>
      <c r="Q55" s="137">
        <f t="shared" si="19"/>
        <v>2.1846339945018949</v>
      </c>
      <c r="R55" s="137">
        <f t="shared" si="19"/>
        <v>2.2231684007518875</v>
      </c>
      <c r="S55" s="137">
        <f t="shared" si="19"/>
        <v>2.2623825091711116</v>
      </c>
    </row>
    <row r="56" spans="1:19">
      <c r="A56" s="184"/>
      <c r="B56" s="132" t="s">
        <v>197</v>
      </c>
      <c r="C56" s="557"/>
      <c r="D56" s="132"/>
      <c r="E56" s="132"/>
      <c r="F56" s="179"/>
      <c r="G56" s="133"/>
      <c r="H56" s="134"/>
      <c r="I56" s="134"/>
      <c r="J56" s="134"/>
      <c r="K56" s="134"/>
      <c r="L56" s="134"/>
      <c r="M56" s="134"/>
      <c r="N56" s="134"/>
      <c r="O56" s="92"/>
      <c r="P56" s="92"/>
      <c r="Q56" s="92"/>
      <c r="R56" s="92"/>
      <c r="S56" s="92"/>
    </row>
    <row r="57" spans="1:19">
      <c r="A57" s="184"/>
      <c r="B57" s="132"/>
      <c r="C57" s="557"/>
      <c r="D57" s="132"/>
      <c r="E57" s="132"/>
      <c r="F57" s="179"/>
      <c r="G57" s="133"/>
      <c r="H57" s="134"/>
      <c r="I57" s="134"/>
      <c r="J57" s="134"/>
      <c r="K57" s="134"/>
      <c r="L57" s="134"/>
      <c r="M57" s="134"/>
      <c r="N57" s="134"/>
      <c r="O57" s="92"/>
      <c r="P57" s="92"/>
      <c r="Q57" s="92"/>
      <c r="R57" s="92"/>
      <c r="S57" s="92"/>
    </row>
    <row r="58" spans="1:19">
      <c r="A58" s="184">
        <v>4.3</v>
      </c>
      <c r="B58" s="132" t="s">
        <v>179</v>
      </c>
      <c r="C58" s="557">
        <v>6.0453400503778322E-2</v>
      </c>
      <c r="D58" s="132" t="str">
        <f>Inputs!$D$82</f>
        <v>Support staff</v>
      </c>
      <c r="E58" s="132">
        <v>1</v>
      </c>
      <c r="F58" s="179">
        <f>'PAL NC 3Ph CT (R) BH'!F58</f>
        <v>6.0453400503778322E-2</v>
      </c>
      <c r="G58" s="169"/>
      <c r="H58" s="137">
        <f>Inputs!L$82</f>
        <v>68.441017362959727</v>
      </c>
      <c r="I58" s="137">
        <f>Inputs!M$82</f>
        <v>69.791189569063036</v>
      </c>
      <c r="J58" s="137">
        <f>Inputs!N$82</f>
        <v>71.02222509185215</v>
      </c>
      <c r="K58" s="137">
        <f>Inputs!O$82</f>
        <v>72.274974651437702</v>
      </c>
      <c r="L58" s="137">
        <f>Inputs!P$82</f>
        <v>73.549821258208297</v>
      </c>
      <c r="M58" s="137">
        <f>Inputs!Q$82</f>
        <v>74.847154678410959</v>
      </c>
      <c r="N58" s="137">
        <f t="shared" ref="N58:S58" si="20">H58*$F58</f>
        <v>4.1374922335290503</v>
      </c>
      <c r="O58" s="137">
        <f t="shared" si="20"/>
        <v>4.2191147346536839</v>
      </c>
      <c r="P58" s="137">
        <f t="shared" si="20"/>
        <v>4.2935350181472325</v>
      </c>
      <c r="Q58" s="137">
        <f t="shared" si="20"/>
        <v>4.3692679890037898</v>
      </c>
      <c r="R58" s="137">
        <f t="shared" si="20"/>
        <v>4.446336801503775</v>
      </c>
      <c r="S58" s="137">
        <f t="shared" si="20"/>
        <v>4.5247650183422232</v>
      </c>
    </row>
    <row r="59" spans="1:19">
      <c r="A59" s="184"/>
      <c r="B59" s="132" t="s">
        <v>180</v>
      </c>
      <c r="C59" s="557"/>
      <c r="D59" s="132"/>
      <c r="E59" s="132"/>
      <c r="F59" s="179"/>
      <c r="G59" s="133"/>
      <c r="H59" s="134"/>
      <c r="I59" s="134"/>
      <c r="J59" s="134"/>
      <c r="K59" s="134"/>
      <c r="L59" s="134"/>
      <c r="M59" s="134"/>
      <c r="N59" s="134"/>
      <c r="O59" s="92"/>
      <c r="P59" s="92"/>
      <c r="Q59" s="92"/>
      <c r="R59" s="92"/>
      <c r="S59" s="92"/>
    </row>
    <row r="60" spans="1:19">
      <c r="A60" s="184"/>
      <c r="B60" s="132"/>
      <c r="C60" s="557"/>
      <c r="D60" s="132"/>
      <c r="E60" s="132"/>
      <c r="F60" s="179"/>
      <c r="G60" s="133"/>
      <c r="H60" s="134"/>
      <c r="I60" s="134"/>
      <c r="J60" s="134"/>
      <c r="K60" s="134"/>
      <c r="L60" s="134"/>
      <c r="M60" s="134"/>
      <c r="N60" s="134"/>
      <c r="O60" s="92"/>
      <c r="P60" s="92"/>
      <c r="Q60" s="92"/>
      <c r="R60" s="92"/>
      <c r="S60" s="92"/>
    </row>
    <row r="61" spans="1:19">
      <c r="A61" s="184">
        <v>4.4000000000000004</v>
      </c>
      <c r="B61" s="132" t="s">
        <v>181</v>
      </c>
      <c r="C61" s="557">
        <v>3.173803526448362E-2</v>
      </c>
      <c r="D61" s="132" t="str">
        <f>Inputs!$D$82</f>
        <v>Support staff</v>
      </c>
      <c r="E61" s="132">
        <v>1</v>
      </c>
      <c r="F61" s="179">
        <f>'PAL NC 3Ph CT (R) BH'!F61</f>
        <v>3.173803526448362E-2</v>
      </c>
      <c r="G61" s="169"/>
      <c r="H61" s="137">
        <f>Inputs!L$82</f>
        <v>68.441017362959727</v>
      </c>
      <c r="I61" s="137">
        <f>Inputs!M$82</f>
        <v>69.791189569063036</v>
      </c>
      <c r="J61" s="137">
        <f>Inputs!N$82</f>
        <v>71.02222509185215</v>
      </c>
      <c r="K61" s="137">
        <f>Inputs!O$82</f>
        <v>72.274974651437702</v>
      </c>
      <c r="L61" s="137">
        <f>Inputs!P$82</f>
        <v>73.549821258208297</v>
      </c>
      <c r="M61" s="137">
        <f>Inputs!Q$82</f>
        <v>74.847154678410959</v>
      </c>
      <c r="N61" s="137">
        <f t="shared" ref="N61:S61" si="21">H61*$F61</f>
        <v>2.1721834226027514</v>
      </c>
      <c r="O61" s="137">
        <f t="shared" si="21"/>
        <v>2.2150352356931839</v>
      </c>
      <c r="P61" s="137">
        <f t="shared" si="21"/>
        <v>2.2541058845272968</v>
      </c>
      <c r="Q61" s="137">
        <f t="shared" si="21"/>
        <v>2.2938656942269895</v>
      </c>
      <c r="R61" s="137">
        <f t="shared" si="21"/>
        <v>2.3343268207894821</v>
      </c>
      <c r="S61" s="137">
        <f t="shared" si="21"/>
        <v>2.3755016346296673</v>
      </c>
    </row>
    <row r="62" spans="1:19">
      <c r="A62" s="184"/>
      <c r="B62" s="132"/>
      <c r="C62" s="557"/>
      <c r="D62" s="132"/>
      <c r="E62" s="132"/>
      <c r="F62" s="179"/>
      <c r="G62" s="133"/>
      <c r="H62" s="134"/>
      <c r="I62" s="134"/>
      <c r="J62" s="134"/>
      <c r="K62" s="134"/>
      <c r="L62" s="134"/>
      <c r="M62" s="134"/>
      <c r="N62" s="134"/>
      <c r="O62" s="92"/>
      <c r="P62" s="92"/>
      <c r="Q62" s="92"/>
      <c r="R62" s="92"/>
      <c r="S62" s="92"/>
    </row>
    <row r="63" spans="1:19">
      <c r="A63" s="184">
        <v>4.5</v>
      </c>
      <c r="B63" s="132" t="s">
        <v>182</v>
      </c>
      <c r="C63" s="557">
        <v>3.173803526448362E-2</v>
      </c>
      <c r="D63" s="132" t="str">
        <f>Inputs!$D$82</f>
        <v>Support staff</v>
      </c>
      <c r="E63" s="132">
        <v>1</v>
      </c>
      <c r="F63" s="179">
        <f>'PAL NC 3Ph CT (R) BH'!F63</f>
        <v>3.173803526448362E-2</v>
      </c>
      <c r="G63" s="169"/>
      <c r="H63" s="137">
        <f>Inputs!L$82</f>
        <v>68.441017362959727</v>
      </c>
      <c r="I63" s="137">
        <f>Inputs!M$82</f>
        <v>69.791189569063036</v>
      </c>
      <c r="J63" s="137">
        <f>Inputs!N$82</f>
        <v>71.02222509185215</v>
      </c>
      <c r="K63" s="137">
        <f>Inputs!O$82</f>
        <v>72.274974651437702</v>
      </c>
      <c r="L63" s="137">
        <f>Inputs!P$82</f>
        <v>73.549821258208297</v>
      </c>
      <c r="M63" s="137">
        <f>Inputs!Q$82</f>
        <v>74.847154678410959</v>
      </c>
      <c r="N63" s="137">
        <f t="shared" ref="N63:S63" si="22">H63*$F63</f>
        <v>2.1721834226027514</v>
      </c>
      <c r="O63" s="137">
        <f t="shared" si="22"/>
        <v>2.2150352356931839</v>
      </c>
      <c r="P63" s="137">
        <f t="shared" si="22"/>
        <v>2.2541058845272968</v>
      </c>
      <c r="Q63" s="137">
        <f t="shared" si="22"/>
        <v>2.2938656942269895</v>
      </c>
      <c r="R63" s="137">
        <f t="shared" si="22"/>
        <v>2.3343268207894821</v>
      </c>
      <c r="S63" s="137">
        <f t="shared" si="22"/>
        <v>2.3755016346296673</v>
      </c>
    </row>
    <row r="64" spans="1:19">
      <c r="A64" s="184"/>
      <c r="B64" s="132"/>
      <c r="C64" s="557"/>
      <c r="D64" s="132"/>
      <c r="E64" s="132"/>
      <c r="F64" s="179"/>
      <c r="G64" s="133"/>
      <c r="H64" s="134"/>
      <c r="I64" s="134"/>
      <c r="J64" s="134"/>
      <c r="K64" s="134"/>
      <c r="L64" s="134"/>
      <c r="M64" s="134"/>
      <c r="N64" s="134"/>
      <c r="O64" s="92"/>
      <c r="P64" s="92"/>
      <c r="Q64" s="92"/>
      <c r="R64" s="92"/>
      <c r="S64" s="92"/>
    </row>
    <row r="65" spans="1:29">
      <c r="A65" s="184">
        <v>4.5999999999999996</v>
      </c>
      <c r="B65" s="132" t="s">
        <v>146</v>
      </c>
      <c r="C65" s="557">
        <v>2.2670025188916868E-2</v>
      </c>
      <c r="D65" s="132" t="str">
        <f>Inputs!$D$82</f>
        <v>Support staff</v>
      </c>
      <c r="E65" s="132">
        <v>1</v>
      </c>
      <c r="F65" s="179">
        <f>'PAL NC 3Ph CT (R) BH'!F65</f>
        <v>2.2670025188916868E-2</v>
      </c>
      <c r="G65" s="169"/>
      <c r="H65" s="137">
        <f>Inputs!L$82</f>
        <v>68.441017362959727</v>
      </c>
      <c r="I65" s="137">
        <f>Inputs!M$82</f>
        <v>69.791189569063036</v>
      </c>
      <c r="J65" s="137">
        <f>Inputs!N$82</f>
        <v>71.02222509185215</v>
      </c>
      <c r="K65" s="137">
        <f>Inputs!O$82</f>
        <v>72.274974651437702</v>
      </c>
      <c r="L65" s="137">
        <f>Inputs!P$82</f>
        <v>73.549821258208297</v>
      </c>
      <c r="M65" s="137">
        <f>Inputs!Q$82</f>
        <v>74.847154678410959</v>
      </c>
      <c r="N65" s="137">
        <f t="shared" ref="N65:S65" si="23">H65*$F65</f>
        <v>1.5515595875733936</v>
      </c>
      <c r="O65" s="137">
        <f t="shared" si="23"/>
        <v>1.5821680254951311</v>
      </c>
      <c r="P65" s="137">
        <f t="shared" si="23"/>
        <v>1.6100756318052118</v>
      </c>
      <c r="Q65" s="137">
        <f t="shared" si="23"/>
        <v>1.6384754958764209</v>
      </c>
      <c r="R65" s="137">
        <f t="shared" si="23"/>
        <v>1.6673763005639155</v>
      </c>
      <c r="S65" s="137">
        <f t="shared" si="23"/>
        <v>1.6967868818783334</v>
      </c>
    </row>
    <row r="66" spans="1:29">
      <c r="A66" s="190"/>
      <c r="B66" s="139" t="s">
        <v>44</v>
      </c>
      <c r="C66" s="186">
        <f>SUM(C51:C65)</f>
        <v>0.17682619647355161</v>
      </c>
      <c r="D66" s="240"/>
      <c r="E66" s="240"/>
      <c r="F66" s="186">
        <f>SUM(F51:F65)</f>
        <v>0.17682619647355161</v>
      </c>
      <c r="G66" s="142"/>
      <c r="H66" s="143"/>
      <c r="I66" s="143"/>
      <c r="J66" s="143"/>
      <c r="K66" s="143"/>
      <c r="L66" s="143"/>
      <c r="M66" s="143"/>
      <c r="N66" s="144">
        <f t="shared" ref="N66:S66" si="24">SUM(N53:N65)</f>
        <v>12.102164783072473</v>
      </c>
      <c r="O66" s="144">
        <f t="shared" si="24"/>
        <v>12.340910598862026</v>
      </c>
      <c r="P66" s="144">
        <f t="shared" si="24"/>
        <v>12.558589928080654</v>
      </c>
      <c r="Q66" s="144">
        <f t="shared" si="24"/>
        <v>12.780108867836084</v>
      </c>
      <c r="R66" s="144">
        <f t="shared" si="24"/>
        <v>13.005535144398541</v>
      </c>
      <c r="S66" s="144">
        <f t="shared" si="24"/>
        <v>13.234937678651004</v>
      </c>
    </row>
    <row r="67" spans="1:29">
      <c r="A67" s="118"/>
      <c r="B67" s="234" t="s">
        <v>183</v>
      </c>
      <c r="C67" s="197"/>
      <c r="D67" s="196"/>
      <c r="E67" s="196"/>
      <c r="F67" s="197"/>
      <c r="G67" s="169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</row>
    <row r="68" spans="1:29">
      <c r="A68" s="184">
        <v>5.0999999999999996</v>
      </c>
      <c r="B68" s="235" t="s">
        <v>184</v>
      </c>
      <c r="C68" s="179"/>
      <c r="D68" s="183"/>
      <c r="E68" s="183"/>
      <c r="F68" s="179"/>
      <c r="G68" s="169"/>
      <c r="H68" s="137"/>
      <c r="I68" s="137"/>
      <c r="J68" s="137"/>
      <c r="K68" s="137"/>
      <c r="L68" s="137"/>
      <c r="M68" s="137"/>
      <c r="N68" s="137">
        <f>Inputs!L92</f>
        <v>309.67511657299258</v>
      </c>
      <c r="O68" s="137">
        <f>Inputs!M92</f>
        <v>309.67511657299258</v>
      </c>
      <c r="P68" s="137">
        <f>Inputs!N92</f>
        <v>309.67511657299258</v>
      </c>
      <c r="Q68" s="137">
        <f>Inputs!O92</f>
        <v>309.67511657299258</v>
      </c>
      <c r="R68" s="137">
        <f>Inputs!P92</f>
        <v>309.67511657299258</v>
      </c>
      <c r="S68" s="137">
        <f>Inputs!Q92</f>
        <v>309.67511657299258</v>
      </c>
    </row>
    <row r="69" spans="1:29">
      <c r="A69" s="190"/>
      <c r="B69" s="185"/>
      <c r="C69" s="197"/>
      <c r="D69" s="196"/>
      <c r="E69" s="196"/>
      <c r="F69" s="197"/>
      <c r="G69" s="169"/>
      <c r="H69" s="144"/>
      <c r="I69" s="144"/>
      <c r="J69" s="144"/>
      <c r="K69" s="144"/>
      <c r="L69" s="144"/>
      <c r="M69" s="144"/>
      <c r="N69" s="144">
        <f t="shared" ref="N69:S69" si="25">SUM(N68)</f>
        <v>309.67511657299258</v>
      </c>
      <c r="O69" s="144">
        <f t="shared" si="25"/>
        <v>309.67511657299258</v>
      </c>
      <c r="P69" s="144">
        <f t="shared" si="25"/>
        <v>309.67511657299258</v>
      </c>
      <c r="Q69" s="144">
        <f t="shared" si="25"/>
        <v>309.67511657299258</v>
      </c>
      <c r="R69" s="144">
        <f t="shared" si="25"/>
        <v>309.67511657299258</v>
      </c>
      <c r="S69" s="144">
        <f t="shared" si="25"/>
        <v>309.67511657299258</v>
      </c>
    </row>
    <row r="70" spans="1:29">
      <c r="A70" s="241"/>
      <c r="B70" s="154"/>
      <c r="C70" s="192"/>
      <c r="D70" s="196"/>
      <c r="E70" s="196"/>
      <c r="F70" s="197"/>
      <c r="G70" s="133"/>
      <c r="H70" s="134"/>
      <c r="I70" s="134"/>
      <c r="J70" s="134"/>
      <c r="K70" s="134"/>
      <c r="L70" s="134"/>
      <c r="M70" s="134"/>
      <c r="N70" s="134"/>
      <c r="O70" s="92"/>
      <c r="P70" s="92"/>
      <c r="Q70" s="92"/>
      <c r="R70" s="92"/>
      <c r="S70" s="92"/>
    </row>
    <row r="71" spans="1:29">
      <c r="A71" s="241"/>
      <c r="B71" s="154" t="s">
        <v>185</v>
      </c>
      <c r="C71" s="236">
        <f>C26+C32+C50+C66</f>
        <v>10.130000000000001</v>
      </c>
      <c r="D71" s="90"/>
      <c r="E71" s="236"/>
      <c r="F71" s="236">
        <f>F26+F32+F50+F66</f>
        <v>13.65</v>
      </c>
      <c r="G71" s="158"/>
      <c r="H71" s="143"/>
      <c r="I71" s="143"/>
      <c r="J71" s="143"/>
      <c r="K71" s="143"/>
      <c r="L71" s="143"/>
      <c r="M71" s="143"/>
      <c r="N71" s="144">
        <f t="shared" ref="N71:S71" si="26">N26+N32+N50+N66+N69</f>
        <v>2228.7856296034238</v>
      </c>
      <c r="O71" s="144">
        <f t="shared" si="26"/>
        <v>2266.6449393415151</v>
      </c>
      <c r="P71" s="144">
        <f t="shared" si="26"/>
        <v>2301.1636140299638</v>
      </c>
      <c r="Q71" s="144">
        <f t="shared" si="26"/>
        <v>2336.2911580470986</v>
      </c>
      <c r="R71" s="144">
        <f t="shared" si="26"/>
        <v>2372.0383111406868</v>
      </c>
      <c r="S71" s="144">
        <f t="shared" si="26"/>
        <v>2408.4160024951711</v>
      </c>
    </row>
    <row r="73" spans="1:29" s="102" customFormat="1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</row>
    <row r="74" spans="1:29" s="102" customFormat="1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</row>
    <row r="75" spans="1:29" s="102" customFormat="1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</row>
    <row r="76" spans="1:29" s="102" customFormat="1">
      <c r="B76" s="154"/>
      <c r="F76" s="159"/>
      <c r="G76" s="105"/>
      <c r="H76" s="105"/>
      <c r="I76" s="159"/>
      <c r="J76" s="159"/>
      <c r="K76" s="159"/>
      <c r="L76" s="159"/>
      <c r="M76" s="159"/>
      <c r="N76" s="275"/>
      <c r="O76" s="275"/>
      <c r="P76" s="275"/>
      <c r="Q76" s="275"/>
      <c r="R76" s="275"/>
      <c r="S76" s="275"/>
    </row>
    <row r="77" spans="1:29">
      <c r="B77" s="385" t="s">
        <v>265</v>
      </c>
      <c r="I77" s="106"/>
      <c r="J77" s="106"/>
      <c r="K77" s="106"/>
      <c r="L77" s="106"/>
      <c r="M77" s="106"/>
      <c r="N77" s="106">
        <f>N71-N78</f>
        <v>1919.1105130304313</v>
      </c>
      <c r="O77" s="106">
        <f t="shared" ref="O77:S77" si="27">O71-O78</f>
        <v>1956.9698227685226</v>
      </c>
      <c r="P77" s="106">
        <f t="shared" si="27"/>
        <v>1991.4884974569713</v>
      </c>
      <c r="Q77" s="106">
        <f t="shared" si="27"/>
        <v>2026.6160414741062</v>
      </c>
      <c r="R77" s="106">
        <f t="shared" si="27"/>
        <v>2062.3631945676943</v>
      </c>
      <c r="S77" s="106">
        <f t="shared" si="27"/>
        <v>2098.7408859221787</v>
      </c>
      <c r="T77" s="106"/>
      <c r="U77" s="106"/>
      <c r="V77" s="106"/>
      <c r="W77" s="106"/>
      <c r="X77" s="106"/>
      <c r="Y77" s="106"/>
      <c r="Z77" s="106"/>
      <c r="AA77" s="106"/>
      <c r="AB77" s="106"/>
      <c r="AC77" s="106"/>
    </row>
    <row r="78" spans="1:29">
      <c r="B78" s="385" t="s">
        <v>43</v>
      </c>
      <c r="I78" s="106"/>
      <c r="J78" s="106"/>
      <c r="K78" s="106"/>
      <c r="L78" s="106"/>
      <c r="M78" s="106"/>
      <c r="N78" s="106">
        <f>N69</f>
        <v>309.67511657299258</v>
      </c>
      <c r="O78" s="106">
        <f t="shared" ref="O78:S78" si="28">O69</f>
        <v>309.67511657299258</v>
      </c>
      <c r="P78" s="106">
        <f t="shared" si="28"/>
        <v>309.67511657299258</v>
      </c>
      <c r="Q78" s="106">
        <f t="shared" si="28"/>
        <v>309.67511657299258</v>
      </c>
      <c r="R78" s="106">
        <f t="shared" si="28"/>
        <v>309.67511657299258</v>
      </c>
      <c r="S78" s="106">
        <f t="shared" si="28"/>
        <v>309.67511657299258</v>
      </c>
      <c r="T78" s="105"/>
      <c r="U78" s="105"/>
      <c r="V78" s="105"/>
      <c r="W78" s="105"/>
      <c r="X78" s="105"/>
      <c r="Y78" s="105"/>
      <c r="Z78" s="105"/>
      <c r="AA78" s="105"/>
      <c r="AB78" s="105"/>
      <c r="AC78" s="105"/>
    </row>
    <row r="79" spans="1:29">
      <c r="B79" s="385" t="s">
        <v>268</v>
      </c>
      <c r="I79" s="106"/>
      <c r="J79" s="106"/>
      <c r="K79" s="106"/>
      <c r="L79" s="106"/>
      <c r="M79" s="106"/>
      <c r="O79" s="160"/>
      <c r="P79" s="160"/>
      <c r="Q79" s="160"/>
      <c r="R79" s="160"/>
      <c r="S79" s="160"/>
      <c r="T79" s="160"/>
      <c r="U79" s="160"/>
      <c r="V79" s="160"/>
      <c r="W79" s="160"/>
      <c r="X79" s="160"/>
      <c r="Y79" s="160"/>
      <c r="Z79" s="160"/>
      <c r="AA79" s="160"/>
      <c r="AB79" s="160"/>
      <c r="AC79" s="160"/>
    </row>
    <row r="80" spans="1:29">
      <c r="B80" s="385" t="s">
        <v>274</v>
      </c>
      <c r="I80" s="106"/>
      <c r="J80" s="106"/>
      <c r="K80" s="106"/>
      <c r="L80" s="106"/>
      <c r="M80" s="106"/>
      <c r="N80" s="106">
        <f>SUM(N81,N77:N79)*(Inputs!$M$27)</f>
        <v>275.58488552920414</v>
      </c>
      <c r="O80" s="106">
        <f>SUM(O81,O77:O79)*(Inputs!$M$27)</f>
        <v>280.26611345969962</v>
      </c>
      <c r="P80" s="106">
        <f>SUM(P81,P77:P79)*(Inputs!$M$27)</f>
        <v>284.534278547577</v>
      </c>
      <c r="Q80" s="106">
        <f>SUM(Q81,Q77:Q79)*(Inputs!$M$27)</f>
        <v>288.87772911020767</v>
      </c>
      <c r="R80" s="106">
        <f>SUM(R81,R77:R79)*(Inputs!$M$27)</f>
        <v>293.29779309592368</v>
      </c>
      <c r="S80" s="106">
        <f>SUM(S81,S77:S79)*(Inputs!$M$27)</f>
        <v>297.79582187652289</v>
      </c>
      <c r="T80" s="105"/>
      <c r="U80" s="105"/>
      <c r="V80" s="105"/>
      <c r="W80" s="105"/>
      <c r="X80" s="105"/>
      <c r="Y80" s="105"/>
      <c r="Z80" s="105"/>
      <c r="AA80" s="105"/>
      <c r="AB80" s="105"/>
      <c r="AC80" s="105"/>
    </row>
    <row r="81" spans="2:29">
      <c r="B81" s="385" t="s">
        <v>273</v>
      </c>
      <c r="I81" s="106"/>
      <c r="J81" s="106"/>
      <c r="K81" s="106"/>
      <c r="L81" s="106"/>
      <c r="M81" s="106"/>
      <c r="N81" s="106">
        <f>SUM(N77:N79)*(Inputs!$M$26)</f>
        <v>231.79370547875607</v>
      </c>
      <c r="O81" s="106">
        <f>SUM(O77:O79)*(Inputs!$M$26)</f>
        <v>235.73107369151757</v>
      </c>
      <c r="P81" s="106">
        <f>SUM(P77:P79)*(Inputs!$M$26)</f>
        <v>239.32101585911622</v>
      </c>
      <c r="Q81" s="106">
        <f>SUM(Q77:Q79)*(Inputs!$M$26)</f>
        <v>242.97428043689825</v>
      </c>
      <c r="R81" s="106">
        <f>SUM(R77:R79)*(Inputs!$M$26)</f>
        <v>246.69198435863143</v>
      </c>
      <c r="S81" s="106">
        <f>SUM(S77:S79)*(Inputs!$M$26)</f>
        <v>250.47526425949778</v>
      </c>
      <c r="T81" s="105"/>
      <c r="U81" s="105"/>
      <c r="V81" s="105"/>
      <c r="W81" s="105"/>
      <c r="X81" s="105"/>
      <c r="Y81" s="105"/>
      <c r="Z81" s="105"/>
      <c r="AA81" s="105"/>
      <c r="AB81" s="105"/>
      <c r="AC81" s="105"/>
    </row>
    <row r="82" spans="2:29">
      <c r="B82" s="998" t="s">
        <v>85</v>
      </c>
      <c r="C82" s="2"/>
      <c r="D82" s="2"/>
      <c r="E82" s="2"/>
      <c r="F82" s="484"/>
      <c r="G82" s="472"/>
      <c r="H82" s="429"/>
      <c r="I82" s="429"/>
      <c r="J82" s="429"/>
      <c r="K82" s="429"/>
      <c r="L82" s="429"/>
      <c r="M82" s="429"/>
      <c r="N82" s="106">
        <f>SUM(N77:N81)*Inputs!$M$28</f>
        <v>191.53149544279691</v>
      </c>
      <c r="O82" s="106">
        <f>SUM(O77:O81)*Inputs!$M$28</f>
        <v>194.78494885449126</v>
      </c>
      <c r="P82" s="106">
        <f>SUM(P77:P81)*Inputs!$M$28</f>
        <v>197.75132359056602</v>
      </c>
      <c r="Q82" s="106">
        <f>SUM(Q77:Q81)*Inputs!$M$28</f>
        <v>200.77002173159437</v>
      </c>
      <c r="R82" s="106">
        <f>SUM(R77:R81)*Inputs!$M$28</f>
        <v>203.84196620166696</v>
      </c>
      <c r="S82" s="106">
        <f>SUM(S77:S81)*Inputs!$M$28</f>
        <v>206.96809620418344</v>
      </c>
      <c r="T82" s="105"/>
      <c r="U82" s="105"/>
      <c r="V82" s="105"/>
      <c r="W82" s="105"/>
      <c r="X82" s="105"/>
      <c r="Y82" s="105"/>
      <c r="Z82" s="105"/>
      <c r="AA82" s="105"/>
      <c r="AB82" s="105"/>
      <c r="AC82" s="105"/>
    </row>
    <row r="83" spans="2:29">
      <c r="B83" s="998"/>
      <c r="C83" s="2"/>
      <c r="D83" s="2"/>
      <c r="E83" s="2"/>
      <c r="F83" s="484"/>
      <c r="G83" s="472"/>
      <c r="H83" s="429"/>
      <c r="I83" s="429"/>
      <c r="J83" s="429"/>
      <c r="K83" s="429"/>
      <c r="L83" s="429"/>
      <c r="M83" s="429"/>
      <c r="N83" s="655"/>
      <c r="O83" s="655"/>
      <c r="P83" s="655"/>
      <c r="Q83" s="655"/>
      <c r="R83" s="655"/>
      <c r="S83" s="65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</row>
    <row r="84" spans="2:29">
      <c r="B84" s="479" t="s">
        <v>521</v>
      </c>
      <c r="C84" s="2"/>
      <c r="D84" s="2"/>
      <c r="E84" s="2"/>
      <c r="F84" s="484"/>
      <c r="G84" s="472"/>
      <c r="H84" s="429"/>
      <c r="I84" s="429"/>
      <c r="J84" s="429"/>
      <c r="K84" s="429"/>
      <c r="L84" s="429"/>
      <c r="M84" s="429"/>
      <c r="N84" s="485">
        <f>SUM(N77:N83)</f>
        <v>2927.695716054181</v>
      </c>
      <c r="O84" s="485">
        <f t="shared" ref="O84:S84" si="29">SUM(O77:O83)</f>
        <v>2977.4270753472233</v>
      </c>
      <c r="P84" s="485">
        <f t="shared" si="29"/>
        <v>3022.7702320272228</v>
      </c>
      <c r="Q84" s="485">
        <f t="shared" si="29"/>
        <v>3068.9131893257991</v>
      </c>
      <c r="R84" s="485">
        <f t="shared" si="29"/>
        <v>3115.8700547969088</v>
      </c>
      <c r="S84" s="485">
        <f t="shared" si="29"/>
        <v>3163.6551848353752</v>
      </c>
    </row>
    <row r="85" spans="2:29">
      <c r="B85" s="999" t="s">
        <v>39</v>
      </c>
      <c r="N85" s="521">
        <f>(N71*(1+Inputs!$M$29))-N84</f>
        <v>0</v>
      </c>
      <c r="O85" s="521">
        <f>(O71*(1+Inputs!$M$29))-O84</f>
        <v>0</v>
      </c>
      <c r="P85" s="521">
        <f>(P71*(1+Inputs!$M$29))-P84</f>
        <v>0</v>
      </c>
      <c r="Q85" s="521">
        <f>(Q71*(1+Inputs!$M$29))-Q84</f>
        <v>0</v>
      </c>
      <c r="R85" s="521">
        <f>(R71*(1+Inputs!$M$29))-R84</f>
        <v>0</v>
      </c>
      <c r="S85" s="521">
        <f>(S71*(1+Inputs!$M$29))-S84</f>
        <v>0</v>
      </c>
    </row>
    <row r="89" spans="2:29">
      <c r="B89" s="202" t="s">
        <v>153</v>
      </c>
      <c r="C89" s="202"/>
      <c r="D89" s="202"/>
      <c r="E89" s="202"/>
      <c r="F89" s="209">
        <f>SUM(F55:F65,F8:F24)</f>
        <v>0.59999999999999987</v>
      </c>
    </row>
    <row r="92" spans="2:29" s="163" customFormat="1">
      <c r="B92" s="163" t="s">
        <v>110</v>
      </c>
      <c r="F92" s="164"/>
      <c r="G92" s="165"/>
      <c r="H92" s="166"/>
      <c r="I92" s="164"/>
      <c r="J92" s="164"/>
      <c r="K92" s="164"/>
      <c r="L92" s="164"/>
      <c r="M92" s="164"/>
      <c r="N92" s="164"/>
    </row>
    <row r="93" spans="2:29" s="89" customFormat="1">
      <c r="B93" s="89" t="s">
        <v>147</v>
      </c>
      <c r="F93" s="208"/>
      <c r="G93" s="208"/>
      <c r="H93" s="209"/>
      <c r="I93" s="208"/>
      <c r="J93" s="208"/>
      <c r="K93" s="208"/>
      <c r="L93" s="208"/>
      <c r="M93" s="208"/>
      <c r="N93" s="208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43" orientation="landscape" r:id="rId1"/>
  <headerFooter alignWithMargins="0">
    <oddFooter>&amp;C&amp;P</oddFooter>
  </headerFooter>
  <rowBreaks count="1" manualBreakCount="1">
    <brk id="13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75"/>
  <sheetViews>
    <sheetView showGridLines="0" zoomScale="70" zoomScaleNormal="70" workbookViewId="0">
      <selection sqref="A1:S1"/>
    </sheetView>
  </sheetViews>
  <sheetFormatPr defaultRowHeight="12.75" outlineLevelCol="1"/>
  <cols>
    <col min="1" max="1" width="9" style="88" bestFit="1" customWidth="1"/>
    <col min="2" max="2" width="61.7109375" style="102" customWidth="1"/>
    <col min="3" max="3" width="9.7109375" style="88" bestFit="1" customWidth="1"/>
    <col min="4" max="4" width="25" style="88" bestFit="1" customWidth="1"/>
    <col min="5" max="5" width="8.5703125" style="88" bestFit="1" customWidth="1"/>
    <col min="6" max="6" width="8.5703125" style="160" bestFit="1" customWidth="1"/>
    <col min="7" max="7" width="1.5703125" style="160" customWidth="1"/>
    <col min="8" max="8" width="10.42578125" style="106" customWidth="1" outlineLevel="1"/>
    <col min="9" max="9" width="9.140625" style="160" outlineLevel="1"/>
    <col min="10" max="13" width="9.42578125" style="160" customWidth="1" outlineLevel="1"/>
    <col min="14" max="14" width="10.28515625" style="160" bestFit="1" customWidth="1"/>
    <col min="15" max="15" width="10.42578125" style="88" customWidth="1"/>
    <col min="16" max="16" width="11.7109375" style="88" customWidth="1"/>
    <col min="17" max="17" width="11" style="88" customWidth="1"/>
    <col min="18" max="18" width="10.85546875" style="88" customWidth="1"/>
    <col min="19" max="19" width="11.42578125" style="88" customWidth="1"/>
    <col min="20" max="256" width="9.140625" style="88"/>
    <col min="257" max="257" width="9" style="88" bestFit="1" customWidth="1"/>
    <col min="258" max="258" width="61.7109375" style="88" customWidth="1"/>
    <col min="259" max="259" width="9.7109375" style="88" bestFit="1" customWidth="1"/>
    <col min="260" max="260" width="11.5703125" style="88" bestFit="1" customWidth="1"/>
    <col min="261" max="262" width="8.5703125" style="88" bestFit="1" customWidth="1"/>
    <col min="263" max="263" width="1.5703125" style="88" customWidth="1"/>
    <col min="264" max="264" width="10.42578125" style="88" customWidth="1"/>
    <col min="265" max="265" width="9.140625" style="88"/>
    <col min="266" max="269" width="9.42578125" style="88" customWidth="1"/>
    <col min="270" max="270" width="10.28515625" style="88" bestFit="1" customWidth="1"/>
    <col min="271" max="271" width="10.42578125" style="88" customWidth="1"/>
    <col min="272" max="272" width="11.7109375" style="88" customWidth="1"/>
    <col min="273" max="273" width="11" style="88" customWidth="1"/>
    <col min="274" max="274" width="10.85546875" style="88" customWidth="1"/>
    <col min="275" max="275" width="11.42578125" style="88" customWidth="1"/>
    <col min="276" max="512" width="9.140625" style="88"/>
    <col min="513" max="513" width="9" style="88" bestFit="1" customWidth="1"/>
    <col min="514" max="514" width="61.7109375" style="88" customWidth="1"/>
    <col min="515" max="515" width="9.7109375" style="88" bestFit="1" customWidth="1"/>
    <col min="516" max="516" width="11.5703125" style="88" bestFit="1" customWidth="1"/>
    <col min="517" max="518" width="8.5703125" style="88" bestFit="1" customWidth="1"/>
    <col min="519" max="519" width="1.5703125" style="88" customWidth="1"/>
    <col min="520" max="520" width="10.42578125" style="88" customWidth="1"/>
    <col min="521" max="521" width="9.140625" style="88"/>
    <col min="522" max="525" width="9.42578125" style="88" customWidth="1"/>
    <col min="526" max="526" width="10.28515625" style="88" bestFit="1" customWidth="1"/>
    <col min="527" max="527" width="10.42578125" style="88" customWidth="1"/>
    <col min="528" max="528" width="11.7109375" style="88" customWidth="1"/>
    <col min="529" max="529" width="11" style="88" customWidth="1"/>
    <col min="530" max="530" width="10.85546875" style="88" customWidth="1"/>
    <col min="531" max="531" width="11.42578125" style="88" customWidth="1"/>
    <col min="532" max="768" width="9.140625" style="88"/>
    <col min="769" max="769" width="9" style="88" bestFit="1" customWidth="1"/>
    <col min="770" max="770" width="61.7109375" style="88" customWidth="1"/>
    <col min="771" max="771" width="9.7109375" style="88" bestFit="1" customWidth="1"/>
    <col min="772" max="772" width="11.5703125" style="88" bestFit="1" customWidth="1"/>
    <col min="773" max="774" width="8.5703125" style="88" bestFit="1" customWidth="1"/>
    <col min="775" max="775" width="1.5703125" style="88" customWidth="1"/>
    <col min="776" max="776" width="10.42578125" style="88" customWidth="1"/>
    <col min="777" max="777" width="9.140625" style="88"/>
    <col min="778" max="781" width="9.42578125" style="88" customWidth="1"/>
    <col min="782" max="782" width="10.28515625" style="88" bestFit="1" customWidth="1"/>
    <col min="783" max="783" width="10.42578125" style="88" customWidth="1"/>
    <col min="784" max="784" width="11.7109375" style="88" customWidth="1"/>
    <col min="785" max="785" width="11" style="88" customWidth="1"/>
    <col min="786" max="786" width="10.85546875" style="88" customWidth="1"/>
    <col min="787" max="787" width="11.42578125" style="88" customWidth="1"/>
    <col min="788" max="1024" width="9.140625" style="88"/>
    <col min="1025" max="1025" width="9" style="88" bestFit="1" customWidth="1"/>
    <col min="1026" max="1026" width="61.7109375" style="88" customWidth="1"/>
    <col min="1027" max="1027" width="9.7109375" style="88" bestFit="1" customWidth="1"/>
    <col min="1028" max="1028" width="11.5703125" style="88" bestFit="1" customWidth="1"/>
    <col min="1029" max="1030" width="8.5703125" style="88" bestFit="1" customWidth="1"/>
    <col min="1031" max="1031" width="1.5703125" style="88" customWidth="1"/>
    <col min="1032" max="1032" width="10.42578125" style="88" customWidth="1"/>
    <col min="1033" max="1033" width="9.140625" style="88"/>
    <col min="1034" max="1037" width="9.42578125" style="88" customWidth="1"/>
    <col min="1038" max="1038" width="10.28515625" style="88" bestFit="1" customWidth="1"/>
    <col min="1039" max="1039" width="10.42578125" style="88" customWidth="1"/>
    <col min="1040" max="1040" width="11.7109375" style="88" customWidth="1"/>
    <col min="1041" max="1041" width="11" style="88" customWidth="1"/>
    <col min="1042" max="1042" width="10.85546875" style="88" customWidth="1"/>
    <col min="1043" max="1043" width="11.42578125" style="88" customWidth="1"/>
    <col min="1044" max="1280" width="9.140625" style="88"/>
    <col min="1281" max="1281" width="9" style="88" bestFit="1" customWidth="1"/>
    <col min="1282" max="1282" width="61.7109375" style="88" customWidth="1"/>
    <col min="1283" max="1283" width="9.7109375" style="88" bestFit="1" customWidth="1"/>
    <col min="1284" max="1284" width="11.5703125" style="88" bestFit="1" customWidth="1"/>
    <col min="1285" max="1286" width="8.5703125" style="88" bestFit="1" customWidth="1"/>
    <col min="1287" max="1287" width="1.5703125" style="88" customWidth="1"/>
    <col min="1288" max="1288" width="10.42578125" style="88" customWidth="1"/>
    <col min="1289" max="1289" width="9.140625" style="88"/>
    <col min="1290" max="1293" width="9.42578125" style="88" customWidth="1"/>
    <col min="1294" max="1294" width="10.28515625" style="88" bestFit="1" customWidth="1"/>
    <col min="1295" max="1295" width="10.42578125" style="88" customWidth="1"/>
    <col min="1296" max="1296" width="11.7109375" style="88" customWidth="1"/>
    <col min="1297" max="1297" width="11" style="88" customWidth="1"/>
    <col min="1298" max="1298" width="10.85546875" style="88" customWidth="1"/>
    <col min="1299" max="1299" width="11.42578125" style="88" customWidth="1"/>
    <col min="1300" max="1536" width="9.140625" style="88"/>
    <col min="1537" max="1537" width="9" style="88" bestFit="1" customWidth="1"/>
    <col min="1538" max="1538" width="61.7109375" style="88" customWidth="1"/>
    <col min="1539" max="1539" width="9.7109375" style="88" bestFit="1" customWidth="1"/>
    <col min="1540" max="1540" width="11.5703125" style="88" bestFit="1" customWidth="1"/>
    <col min="1541" max="1542" width="8.5703125" style="88" bestFit="1" customWidth="1"/>
    <col min="1543" max="1543" width="1.5703125" style="88" customWidth="1"/>
    <col min="1544" max="1544" width="10.42578125" style="88" customWidth="1"/>
    <col min="1545" max="1545" width="9.140625" style="88"/>
    <col min="1546" max="1549" width="9.42578125" style="88" customWidth="1"/>
    <col min="1550" max="1550" width="10.28515625" style="88" bestFit="1" customWidth="1"/>
    <col min="1551" max="1551" width="10.42578125" style="88" customWidth="1"/>
    <col min="1552" max="1552" width="11.7109375" style="88" customWidth="1"/>
    <col min="1553" max="1553" width="11" style="88" customWidth="1"/>
    <col min="1554" max="1554" width="10.85546875" style="88" customWidth="1"/>
    <col min="1555" max="1555" width="11.42578125" style="88" customWidth="1"/>
    <col min="1556" max="1792" width="9.140625" style="88"/>
    <col min="1793" max="1793" width="9" style="88" bestFit="1" customWidth="1"/>
    <col min="1794" max="1794" width="61.7109375" style="88" customWidth="1"/>
    <col min="1795" max="1795" width="9.7109375" style="88" bestFit="1" customWidth="1"/>
    <col min="1796" max="1796" width="11.5703125" style="88" bestFit="1" customWidth="1"/>
    <col min="1797" max="1798" width="8.5703125" style="88" bestFit="1" customWidth="1"/>
    <col min="1799" max="1799" width="1.5703125" style="88" customWidth="1"/>
    <col min="1800" max="1800" width="10.42578125" style="88" customWidth="1"/>
    <col min="1801" max="1801" width="9.140625" style="88"/>
    <col min="1802" max="1805" width="9.42578125" style="88" customWidth="1"/>
    <col min="1806" max="1806" width="10.28515625" style="88" bestFit="1" customWidth="1"/>
    <col min="1807" max="1807" width="10.42578125" style="88" customWidth="1"/>
    <col min="1808" max="1808" width="11.7109375" style="88" customWidth="1"/>
    <col min="1809" max="1809" width="11" style="88" customWidth="1"/>
    <col min="1810" max="1810" width="10.85546875" style="88" customWidth="1"/>
    <col min="1811" max="1811" width="11.42578125" style="88" customWidth="1"/>
    <col min="1812" max="2048" width="9.140625" style="88"/>
    <col min="2049" max="2049" width="9" style="88" bestFit="1" customWidth="1"/>
    <col min="2050" max="2050" width="61.7109375" style="88" customWidth="1"/>
    <col min="2051" max="2051" width="9.7109375" style="88" bestFit="1" customWidth="1"/>
    <col min="2052" max="2052" width="11.5703125" style="88" bestFit="1" customWidth="1"/>
    <col min="2053" max="2054" width="8.5703125" style="88" bestFit="1" customWidth="1"/>
    <col min="2055" max="2055" width="1.5703125" style="88" customWidth="1"/>
    <col min="2056" max="2056" width="10.42578125" style="88" customWidth="1"/>
    <col min="2057" max="2057" width="9.140625" style="88"/>
    <col min="2058" max="2061" width="9.42578125" style="88" customWidth="1"/>
    <col min="2062" max="2062" width="10.28515625" style="88" bestFit="1" customWidth="1"/>
    <col min="2063" max="2063" width="10.42578125" style="88" customWidth="1"/>
    <col min="2064" max="2064" width="11.7109375" style="88" customWidth="1"/>
    <col min="2065" max="2065" width="11" style="88" customWidth="1"/>
    <col min="2066" max="2066" width="10.85546875" style="88" customWidth="1"/>
    <col min="2067" max="2067" width="11.42578125" style="88" customWidth="1"/>
    <col min="2068" max="2304" width="9.140625" style="88"/>
    <col min="2305" max="2305" width="9" style="88" bestFit="1" customWidth="1"/>
    <col min="2306" max="2306" width="61.7109375" style="88" customWidth="1"/>
    <col min="2307" max="2307" width="9.7109375" style="88" bestFit="1" customWidth="1"/>
    <col min="2308" max="2308" width="11.5703125" style="88" bestFit="1" customWidth="1"/>
    <col min="2309" max="2310" width="8.5703125" style="88" bestFit="1" customWidth="1"/>
    <col min="2311" max="2311" width="1.5703125" style="88" customWidth="1"/>
    <col min="2312" max="2312" width="10.42578125" style="88" customWidth="1"/>
    <col min="2313" max="2313" width="9.140625" style="88"/>
    <col min="2314" max="2317" width="9.42578125" style="88" customWidth="1"/>
    <col min="2318" max="2318" width="10.28515625" style="88" bestFit="1" customWidth="1"/>
    <col min="2319" max="2319" width="10.42578125" style="88" customWidth="1"/>
    <col min="2320" max="2320" width="11.7109375" style="88" customWidth="1"/>
    <col min="2321" max="2321" width="11" style="88" customWidth="1"/>
    <col min="2322" max="2322" width="10.85546875" style="88" customWidth="1"/>
    <col min="2323" max="2323" width="11.42578125" style="88" customWidth="1"/>
    <col min="2324" max="2560" width="9.140625" style="88"/>
    <col min="2561" max="2561" width="9" style="88" bestFit="1" customWidth="1"/>
    <col min="2562" max="2562" width="61.7109375" style="88" customWidth="1"/>
    <col min="2563" max="2563" width="9.7109375" style="88" bestFit="1" customWidth="1"/>
    <col min="2564" max="2564" width="11.5703125" style="88" bestFit="1" customWidth="1"/>
    <col min="2565" max="2566" width="8.5703125" style="88" bestFit="1" customWidth="1"/>
    <col min="2567" max="2567" width="1.5703125" style="88" customWidth="1"/>
    <col min="2568" max="2568" width="10.42578125" style="88" customWidth="1"/>
    <col min="2569" max="2569" width="9.140625" style="88"/>
    <col min="2570" max="2573" width="9.42578125" style="88" customWidth="1"/>
    <col min="2574" max="2574" width="10.28515625" style="88" bestFit="1" customWidth="1"/>
    <col min="2575" max="2575" width="10.42578125" style="88" customWidth="1"/>
    <col min="2576" max="2576" width="11.7109375" style="88" customWidth="1"/>
    <col min="2577" max="2577" width="11" style="88" customWidth="1"/>
    <col min="2578" max="2578" width="10.85546875" style="88" customWidth="1"/>
    <col min="2579" max="2579" width="11.42578125" style="88" customWidth="1"/>
    <col min="2580" max="2816" width="9.140625" style="88"/>
    <col min="2817" max="2817" width="9" style="88" bestFit="1" customWidth="1"/>
    <col min="2818" max="2818" width="61.7109375" style="88" customWidth="1"/>
    <col min="2819" max="2819" width="9.7109375" style="88" bestFit="1" customWidth="1"/>
    <col min="2820" max="2820" width="11.5703125" style="88" bestFit="1" customWidth="1"/>
    <col min="2821" max="2822" width="8.5703125" style="88" bestFit="1" customWidth="1"/>
    <col min="2823" max="2823" width="1.5703125" style="88" customWidth="1"/>
    <col min="2824" max="2824" width="10.42578125" style="88" customWidth="1"/>
    <col min="2825" max="2825" width="9.140625" style="88"/>
    <col min="2826" max="2829" width="9.42578125" style="88" customWidth="1"/>
    <col min="2830" max="2830" width="10.28515625" style="88" bestFit="1" customWidth="1"/>
    <col min="2831" max="2831" width="10.42578125" style="88" customWidth="1"/>
    <col min="2832" max="2832" width="11.7109375" style="88" customWidth="1"/>
    <col min="2833" max="2833" width="11" style="88" customWidth="1"/>
    <col min="2834" max="2834" width="10.85546875" style="88" customWidth="1"/>
    <col min="2835" max="2835" width="11.42578125" style="88" customWidth="1"/>
    <col min="2836" max="3072" width="9.140625" style="88"/>
    <col min="3073" max="3073" width="9" style="88" bestFit="1" customWidth="1"/>
    <col min="3074" max="3074" width="61.7109375" style="88" customWidth="1"/>
    <col min="3075" max="3075" width="9.7109375" style="88" bestFit="1" customWidth="1"/>
    <col min="3076" max="3076" width="11.5703125" style="88" bestFit="1" customWidth="1"/>
    <col min="3077" max="3078" width="8.5703125" style="88" bestFit="1" customWidth="1"/>
    <col min="3079" max="3079" width="1.5703125" style="88" customWidth="1"/>
    <col min="3080" max="3080" width="10.42578125" style="88" customWidth="1"/>
    <col min="3081" max="3081" width="9.140625" style="88"/>
    <col min="3082" max="3085" width="9.42578125" style="88" customWidth="1"/>
    <col min="3086" max="3086" width="10.28515625" style="88" bestFit="1" customWidth="1"/>
    <col min="3087" max="3087" width="10.42578125" style="88" customWidth="1"/>
    <col min="3088" max="3088" width="11.7109375" style="88" customWidth="1"/>
    <col min="3089" max="3089" width="11" style="88" customWidth="1"/>
    <col min="3090" max="3090" width="10.85546875" style="88" customWidth="1"/>
    <col min="3091" max="3091" width="11.42578125" style="88" customWidth="1"/>
    <col min="3092" max="3328" width="9.140625" style="88"/>
    <col min="3329" max="3329" width="9" style="88" bestFit="1" customWidth="1"/>
    <col min="3330" max="3330" width="61.7109375" style="88" customWidth="1"/>
    <col min="3331" max="3331" width="9.7109375" style="88" bestFit="1" customWidth="1"/>
    <col min="3332" max="3332" width="11.5703125" style="88" bestFit="1" customWidth="1"/>
    <col min="3333" max="3334" width="8.5703125" style="88" bestFit="1" customWidth="1"/>
    <col min="3335" max="3335" width="1.5703125" style="88" customWidth="1"/>
    <col min="3336" max="3336" width="10.42578125" style="88" customWidth="1"/>
    <col min="3337" max="3337" width="9.140625" style="88"/>
    <col min="3338" max="3341" width="9.42578125" style="88" customWidth="1"/>
    <col min="3342" max="3342" width="10.28515625" style="88" bestFit="1" customWidth="1"/>
    <col min="3343" max="3343" width="10.42578125" style="88" customWidth="1"/>
    <col min="3344" max="3344" width="11.7109375" style="88" customWidth="1"/>
    <col min="3345" max="3345" width="11" style="88" customWidth="1"/>
    <col min="3346" max="3346" width="10.85546875" style="88" customWidth="1"/>
    <col min="3347" max="3347" width="11.42578125" style="88" customWidth="1"/>
    <col min="3348" max="3584" width="9.140625" style="88"/>
    <col min="3585" max="3585" width="9" style="88" bestFit="1" customWidth="1"/>
    <col min="3586" max="3586" width="61.7109375" style="88" customWidth="1"/>
    <col min="3587" max="3587" width="9.7109375" style="88" bestFit="1" customWidth="1"/>
    <col min="3588" max="3588" width="11.5703125" style="88" bestFit="1" customWidth="1"/>
    <col min="3589" max="3590" width="8.5703125" style="88" bestFit="1" customWidth="1"/>
    <col min="3591" max="3591" width="1.5703125" style="88" customWidth="1"/>
    <col min="3592" max="3592" width="10.42578125" style="88" customWidth="1"/>
    <col min="3593" max="3593" width="9.140625" style="88"/>
    <col min="3594" max="3597" width="9.42578125" style="88" customWidth="1"/>
    <col min="3598" max="3598" width="10.28515625" style="88" bestFit="1" customWidth="1"/>
    <col min="3599" max="3599" width="10.42578125" style="88" customWidth="1"/>
    <col min="3600" max="3600" width="11.7109375" style="88" customWidth="1"/>
    <col min="3601" max="3601" width="11" style="88" customWidth="1"/>
    <col min="3602" max="3602" width="10.85546875" style="88" customWidth="1"/>
    <col min="3603" max="3603" width="11.42578125" style="88" customWidth="1"/>
    <col min="3604" max="3840" width="9.140625" style="88"/>
    <col min="3841" max="3841" width="9" style="88" bestFit="1" customWidth="1"/>
    <col min="3842" max="3842" width="61.7109375" style="88" customWidth="1"/>
    <col min="3843" max="3843" width="9.7109375" style="88" bestFit="1" customWidth="1"/>
    <col min="3844" max="3844" width="11.5703125" style="88" bestFit="1" customWidth="1"/>
    <col min="3845" max="3846" width="8.5703125" style="88" bestFit="1" customWidth="1"/>
    <col min="3847" max="3847" width="1.5703125" style="88" customWidth="1"/>
    <col min="3848" max="3848" width="10.42578125" style="88" customWidth="1"/>
    <col min="3849" max="3849" width="9.140625" style="88"/>
    <col min="3850" max="3853" width="9.42578125" style="88" customWidth="1"/>
    <col min="3854" max="3854" width="10.28515625" style="88" bestFit="1" customWidth="1"/>
    <col min="3855" max="3855" width="10.42578125" style="88" customWidth="1"/>
    <col min="3856" max="3856" width="11.7109375" style="88" customWidth="1"/>
    <col min="3857" max="3857" width="11" style="88" customWidth="1"/>
    <col min="3858" max="3858" width="10.85546875" style="88" customWidth="1"/>
    <col min="3859" max="3859" width="11.42578125" style="88" customWidth="1"/>
    <col min="3860" max="4096" width="9.140625" style="88"/>
    <col min="4097" max="4097" width="9" style="88" bestFit="1" customWidth="1"/>
    <col min="4098" max="4098" width="61.7109375" style="88" customWidth="1"/>
    <col min="4099" max="4099" width="9.7109375" style="88" bestFit="1" customWidth="1"/>
    <col min="4100" max="4100" width="11.5703125" style="88" bestFit="1" customWidth="1"/>
    <col min="4101" max="4102" width="8.5703125" style="88" bestFit="1" customWidth="1"/>
    <col min="4103" max="4103" width="1.5703125" style="88" customWidth="1"/>
    <col min="4104" max="4104" width="10.42578125" style="88" customWidth="1"/>
    <col min="4105" max="4105" width="9.140625" style="88"/>
    <col min="4106" max="4109" width="9.42578125" style="88" customWidth="1"/>
    <col min="4110" max="4110" width="10.28515625" style="88" bestFit="1" customWidth="1"/>
    <col min="4111" max="4111" width="10.42578125" style="88" customWidth="1"/>
    <col min="4112" max="4112" width="11.7109375" style="88" customWidth="1"/>
    <col min="4113" max="4113" width="11" style="88" customWidth="1"/>
    <col min="4114" max="4114" width="10.85546875" style="88" customWidth="1"/>
    <col min="4115" max="4115" width="11.42578125" style="88" customWidth="1"/>
    <col min="4116" max="4352" width="9.140625" style="88"/>
    <col min="4353" max="4353" width="9" style="88" bestFit="1" customWidth="1"/>
    <col min="4354" max="4354" width="61.7109375" style="88" customWidth="1"/>
    <col min="4355" max="4355" width="9.7109375" style="88" bestFit="1" customWidth="1"/>
    <col min="4356" max="4356" width="11.5703125" style="88" bestFit="1" customWidth="1"/>
    <col min="4357" max="4358" width="8.5703125" style="88" bestFit="1" customWidth="1"/>
    <col min="4359" max="4359" width="1.5703125" style="88" customWidth="1"/>
    <col min="4360" max="4360" width="10.42578125" style="88" customWidth="1"/>
    <col min="4361" max="4361" width="9.140625" style="88"/>
    <col min="4362" max="4365" width="9.42578125" style="88" customWidth="1"/>
    <col min="4366" max="4366" width="10.28515625" style="88" bestFit="1" customWidth="1"/>
    <col min="4367" max="4367" width="10.42578125" style="88" customWidth="1"/>
    <col min="4368" max="4368" width="11.7109375" style="88" customWidth="1"/>
    <col min="4369" max="4369" width="11" style="88" customWidth="1"/>
    <col min="4370" max="4370" width="10.85546875" style="88" customWidth="1"/>
    <col min="4371" max="4371" width="11.42578125" style="88" customWidth="1"/>
    <col min="4372" max="4608" width="9.140625" style="88"/>
    <col min="4609" max="4609" width="9" style="88" bestFit="1" customWidth="1"/>
    <col min="4610" max="4610" width="61.7109375" style="88" customWidth="1"/>
    <col min="4611" max="4611" width="9.7109375" style="88" bestFit="1" customWidth="1"/>
    <col min="4612" max="4612" width="11.5703125" style="88" bestFit="1" customWidth="1"/>
    <col min="4613" max="4614" width="8.5703125" style="88" bestFit="1" customWidth="1"/>
    <col min="4615" max="4615" width="1.5703125" style="88" customWidth="1"/>
    <col min="4616" max="4616" width="10.42578125" style="88" customWidth="1"/>
    <col min="4617" max="4617" width="9.140625" style="88"/>
    <col min="4618" max="4621" width="9.42578125" style="88" customWidth="1"/>
    <col min="4622" max="4622" width="10.28515625" style="88" bestFit="1" customWidth="1"/>
    <col min="4623" max="4623" width="10.42578125" style="88" customWidth="1"/>
    <col min="4624" max="4624" width="11.7109375" style="88" customWidth="1"/>
    <col min="4625" max="4625" width="11" style="88" customWidth="1"/>
    <col min="4626" max="4626" width="10.85546875" style="88" customWidth="1"/>
    <col min="4627" max="4627" width="11.42578125" style="88" customWidth="1"/>
    <col min="4628" max="4864" width="9.140625" style="88"/>
    <col min="4865" max="4865" width="9" style="88" bestFit="1" customWidth="1"/>
    <col min="4866" max="4866" width="61.7109375" style="88" customWidth="1"/>
    <col min="4867" max="4867" width="9.7109375" style="88" bestFit="1" customWidth="1"/>
    <col min="4868" max="4868" width="11.5703125" style="88" bestFit="1" customWidth="1"/>
    <col min="4869" max="4870" width="8.5703125" style="88" bestFit="1" customWidth="1"/>
    <col min="4871" max="4871" width="1.5703125" style="88" customWidth="1"/>
    <col min="4872" max="4872" width="10.42578125" style="88" customWidth="1"/>
    <col min="4873" max="4873" width="9.140625" style="88"/>
    <col min="4874" max="4877" width="9.42578125" style="88" customWidth="1"/>
    <col min="4878" max="4878" width="10.28515625" style="88" bestFit="1" customWidth="1"/>
    <col min="4879" max="4879" width="10.42578125" style="88" customWidth="1"/>
    <col min="4880" max="4880" width="11.7109375" style="88" customWidth="1"/>
    <col min="4881" max="4881" width="11" style="88" customWidth="1"/>
    <col min="4882" max="4882" width="10.85546875" style="88" customWidth="1"/>
    <col min="4883" max="4883" width="11.42578125" style="88" customWidth="1"/>
    <col min="4884" max="5120" width="9.140625" style="88"/>
    <col min="5121" max="5121" width="9" style="88" bestFit="1" customWidth="1"/>
    <col min="5122" max="5122" width="61.7109375" style="88" customWidth="1"/>
    <col min="5123" max="5123" width="9.7109375" style="88" bestFit="1" customWidth="1"/>
    <col min="5124" max="5124" width="11.5703125" style="88" bestFit="1" customWidth="1"/>
    <col min="5125" max="5126" width="8.5703125" style="88" bestFit="1" customWidth="1"/>
    <col min="5127" max="5127" width="1.5703125" style="88" customWidth="1"/>
    <col min="5128" max="5128" width="10.42578125" style="88" customWidth="1"/>
    <col min="5129" max="5129" width="9.140625" style="88"/>
    <col min="5130" max="5133" width="9.42578125" style="88" customWidth="1"/>
    <col min="5134" max="5134" width="10.28515625" style="88" bestFit="1" customWidth="1"/>
    <col min="5135" max="5135" width="10.42578125" style="88" customWidth="1"/>
    <col min="5136" max="5136" width="11.7109375" style="88" customWidth="1"/>
    <col min="5137" max="5137" width="11" style="88" customWidth="1"/>
    <col min="5138" max="5138" width="10.85546875" style="88" customWidth="1"/>
    <col min="5139" max="5139" width="11.42578125" style="88" customWidth="1"/>
    <col min="5140" max="5376" width="9.140625" style="88"/>
    <col min="5377" max="5377" width="9" style="88" bestFit="1" customWidth="1"/>
    <col min="5378" max="5378" width="61.7109375" style="88" customWidth="1"/>
    <col min="5379" max="5379" width="9.7109375" style="88" bestFit="1" customWidth="1"/>
    <col min="5380" max="5380" width="11.5703125" style="88" bestFit="1" customWidth="1"/>
    <col min="5381" max="5382" width="8.5703125" style="88" bestFit="1" customWidth="1"/>
    <col min="5383" max="5383" width="1.5703125" style="88" customWidth="1"/>
    <col min="5384" max="5384" width="10.42578125" style="88" customWidth="1"/>
    <col min="5385" max="5385" width="9.140625" style="88"/>
    <col min="5386" max="5389" width="9.42578125" style="88" customWidth="1"/>
    <col min="5390" max="5390" width="10.28515625" style="88" bestFit="1" customWidth="1"/>
    <col min="5391" max="5391" width="10.42578125" style="88" customWidth="1"/>
    <col min="5392" max="5392" width="11.7109375" style="88" customWidth="1"/>
    <col min="5393" max="5393" width="11" style="88" customWidth="1"/>
    <col min="5394" max="5394" width="10.85546875" style="88" customWidth="1"/>
    <col min="5395" max="5395" width="11.42578125" style="88" customWidth="1"/>
    <col min="5396" max="5632" width="9.140625" style="88"/>
    <col min="5633" max="5633" width="9" style="88" bestFit="1" customWidth="1"/>
    <col min="5634" max="5634" width="61.7109375" style="88" customWidth="1"/>
    <col min="5635" max="5635" width="9.7109375" style="88" bestFit="1" customWidth="1"/>
    <col min="5636" max="5636" width="11.5703125" style="88" bestFit="1" customWidth="1"/>
    <col min="5637" max="5638" width="8.5703125" style="88" bestFit="1" customWidth="1"/>
    <col min="5639" max="5639" width="1.5703125" style="88" customWidth="1"/>
    <col min="5640" max="5640" width="10.42578125" style="88" customWidth="1"/>
    <col min="5641" max="5641" width="9.140625" style="88"/>
    <col min="5642" max="5645" width="9.42578125" style="88" customWidth="1"/>
    <col min="5646" max="5646" width="10.28515625" style="88" bestFit="1" customWidth="1"/>
    <col min="5647" max="5647" width="10.42578125" style="88" customWidth="1"/>
    <col min="5648" max="5648" width="11.7109375" style="88" customWidth="1"/>
    <col min="5649" max="5649" width="11" style="88" customWidth="1"/>
    <col min="5650" max="5650" width="10.85546875" style="88" customWidth="1"/>
    <col min="5651" max="5651" width="11.42578125" style="88" customWidth="1"/>
    <col min="5652" max="5888" width="9.140625" style="88"/>
    <col min="5889" max="5889" width="9" style="88" bestFit="1" customWidth="1"/>
    <col min="5890" max="5890" width="61.7109375" style="88" customWidth="1"/>
    <col min="5891" max="5891" width="9.7109375" style="88" bestFit="1" customWidth="1"/>
    <col min="5892" max="5892" width="11.5703125" style="88" bestFit="1" customWidth="1"/>
    <col min="5893" max="5894" width="8.5703125" style="88" bestFit="1" customWidth="1"/>
    <col min="5895" max="5895" width="1.5703125" style="88" customWidth="1"/>
    <col min="5896" max="5896" width="10.42578125" style="88" customWidth="1"/>
    <col min="5897" max="5897" width="9.140625" style="88"/>
    <col min="5898" max="5901" width="9.42578125" style="88" customWidth="1"/>
    <col min="5902" max="5902" width="10.28515625" style="88" bestFit="1" customWidth="1"/>
    <col min="5903" max="5903" width="10.42578125" style="88" customWidth="1"/>
    <col min="5904" max="5904" width="11.7109375" style="88" customWidth="1"/>
    <col min="5905" max="5905" width="11" style="88" customWidth="1"/>
    <col min="5906" max="5906" width="10.85546875" style="88" customWidth="1"/>
    <col min="5907" max="5907" width="11.42578125" style="88" customWidth="1"/>
    <col min="5908" max="6144" width="9.140625" style="88"/>
    <col min="6145" max="6145" width="9" style="88" bestFit="1" customWidth="1"/>
    <col min="6146" max="6146" width="61.7109375" style="88" customWidth="1"/>
    <col min="6147" max="6147" width="9.7109375" style="88" bestFit="1" customWidth="1"/>
    <col min="6148" max="6148" width="11.5703125" style="88" bestFit="1" customWidth="1"/>
    <col min="6149" max="6150" width="8.5703125" style="88" bestFit="1" customWidth="1"/>
    <col min="6151" max="6151" width="1.5703125" style="88" customWidth="1"/>
    <col min="6152" max="6152" width="10.42578125" style="88" customWidth="1"/>
    <col min="6153" max="6153" width="9.140625" style="88"/>
    <col min="6154" max="6157" width="9.42578125" style="88" customWidth="1"/>
    <col min="6158" max="6158" width="10.28515625" style="88" bestFit="1" customWidth="1"/>
    <col min="6159" max="6159" width="10.42578125" style="88" customWidth="1"/>
    <col min="6160" max="6160" width="11.7109375" style="88" customWidth="1"/>
    <col min="6161" max="6161" width="11" style="88" customWidth="1"/>
    <col min="6162" max="6162" width="10.85546875" style="88" customWidth="1"/>
    <col min="6163" max="6163" width="11.42578125" style="88" customWidth="1"/>
    <col min="6164" max="6400" width="9.140625" style="88"/>
    <col min="6401" max="6401" width="9" style="88" bestFit="1" customWidth="1"/>
    <col min="6402" max="6402" width="61.7109375" style="88" customWidth="1"/>
    <col min="6403" max="6403" width="9.7109375" style="88" bestFit="1" customWidth="1"/>
    <col min="6404" max="6404" width="11.5703125" style="88" bestFit="1" customWidth="1"/>
    <col min="6405" max="6406" width="8.5703125" style="88" bestFit="1" customWidth="1"/>
    <col min="6407" max="6407" width="1.5703125" style="88" customWidth="1"/>
    <col min="6408" max="6408" width="10.42578125" style="88" customWidth="1"/>
    <col min="6409" max="6409" width="9.140625" style="88"/>
    <col min="6410" max="6413" width="9.42578125" style="88" customWidth="1"/>
    <col min="6414" max="6414" width="10.28515625" style="88" bestFit="1" customWidth="1"/>
    <col min="6415" max="6415" width="10.42578125" style="88" customWidth="1"/>
    <col min="6416" max="6416" width="11.7109375" style="88" customWidth="1"/>
    <col min="6417" max="6417" width="11" style="88" customWidth="1"/>
    <col min="6418" max="6418" width="10.85546875" style="88" customWidth="1"/>
    <col min="6419" max="6419" width="11.42578125" style="88" customWidth="1"/>
    <col min="6420" max="6656" width="9.140625" style="88"/>
    <col min="6657" max="6657" width="9" style="88" bestFit="1" customWidth="1"/>
    <col min="6658" max="6658" width="61.7109375" style="88" customWidth="1"/>
    <col min="6659" max="6659" width="9.7109375" style="88" bestFit="1" customWidth="1"/>
    <col min="6660" max="6660" width="11.5703125" style="88" bestFit="1" customWidth="1"/>
    <col min="6661" max="6662" width="8.5703125" style="88" bestFit="1" customWidth="1"/>
    <col min="6663" max="6663" width="1.5703125" style="88" customWidth="1"/>
    <col min="6664" max="6664" width="10.42578125" style="88" customWidth="1"/>
    <col min="6665" max="6665" width="9.140625" style="88"/>
    <col min="6666" max="6669" width="9.42578125" style="88" customWidth="1"/>
    <col min="6670" max="6670" width="10.28515625" style="88" bestFit="1" customWidth="1"/>
    <col min="6671" max="6671" width="10.42578125" style="88" customWidth="1"/>
    <col min="6672" max="6672" width="11.7109375" style="88" customWidth="1"/>
    <col min="6673" max="6673" width="11" style="88" customWidth="1"/>
    <col min="6674" max="6674" width="10.85546875" style="88" customWidth="1"/>
    <col min="6675" max="6675" width="11.42578125" style="88" customWidth="1"/>
    <col min="6676" max="6912" width="9.140625" style="88"/>
    <col min="6913" max="6913" width="9" style="88" bestFit="1" customWidth="1"/>
    <col min="6914" max="6914" width="61.7109375" style="88" customWidth="1"/>
    <col min="6915" max="6915" width="9.7109375" style="88" bestFit="1" customWidth="1"/>
    <col min="6916" max="6916" width="11.5703125" style="88" bestFit="1" customWidth="1"/>
    <col min="6917" max="6918" width="8.5703125" style="88" bestFit="1" customWidth="1"/>
    <col min="6919" max="6919" width="1.5703125" style="88" customWidth="1"/>
    <col min="6920" max="6920" width="10.42578125" style="88" customWidth="1"/>
    <col min="6921" max="6921" width="9.140625" style="88"/>
    <col min="6922" max="6925" width="9.42578125" style="88" customWidth="1"/>
    <col min="6926" max="6926" width="10.28515625" style="88" bestFit="1" customWidth="1"/>
    <col min="6927" max="6927" width="10.42578125" style="88" customWidth="1"/>
    <col min="6928" max="6928" width="11.7109375" style="88" customWidth="1"/>
    <col min="6929" max="6929" width="11" style="88" customWidth="1"/>
    <col min="6930" max="6930" width="10.85546875" style="88" customWidth="1"/>
    <col min="6931" max="6931" width="11.42578125" style="88" customWidth="1"/>
    <col min="6932" max="7168" width="9.140625" style="88"/>
    <col min="7169" max="7169" width="9" style="88" bestFit="1" customWidth="1"/>
    <col min="7170" max="7170" width="61.7109375" style="88" customWidth="1"/>
    <col min="7171" max="7171" width="9.7109375" style="88" bestFit="1" customWidth="1"/>
    <col min="7172" max="7172" width="11.5703125" style="88" bestFit="1" customWidth="1"/>
    <col min="7173" max="7174" width="8.5703125" style="88" bestFit="1" customWidth="1"/>
    <col min="7175" max="7175" width="1.5703125" style="88" customWidth="1"/>
    <col min="7176" max="7176" width="10.42578125" style="88" customWidth="1"/>
    <col min="7177" max="7177" width="9.140625" style="88"/>
    <col min="7178" max="7181" width="9.42578125" style="88" customWidth="1"/>
    <col min="7182" max="7182" width="10.28515625" style="88" bestFit="1" customWidth="1"/>
    <col min="7183" max="7183" width="10.42578125" style="88" customWidth="1"/>
    <col min="7184" max="7184" width="11.7109375" style="88" customWidth="1"/>
    <col min="7185" max="7185" width="11" style="88" customWidth="1"/>
    <col min="7186" max="7186" width="10.85546875" style="88" customWidth="1"/>
    <col min="7187" max="7187" width="11.42578125" style="88" customWidth="1"/>
    <col min="7188" max="7424" width="9.140625" style="88"/>
    <col min="7425" max="7425" width="9" style="88" bestFit="1" customWidth="1"/>
    <col min="7426" max="7426" width="61.7109375" style="88" customWidth="1"/>
    <col min="7427" max="7427" width="9.7109375" style="88" bestFit="1" customWidth="1"/>
    <col min="7428" max="7428" width="11.5703125" style="88" bestFit="1" customWidth="1"/>
    <col min="7429" max="7430" width="8.5703125" style="88" bestFit="1" customWidth="1"/>
    <col min="7431" max="7431" width="1.5703125" style="88" customWidth="1"/>
    <col min="7432" max="7432" width="10.42578125" style="88" customWidth="1"/>
    <col min="7433" max="7433" width="9.140625" style="88"/>
    <col min="7434" max="7437" width="9.42578125" style="88" customWidth="1"/>
    <col min="7438" max="7438" width="10.28515625" style="88" bestFit="1" customWidth="1"/>
    <col min="7439" max="7439" width="10.42578125" style="88" customWidth="1"/>
    <col min="7440" max="7440" width="11.7109375" style="88" customWidth="1"/>
    <col min="7441" max="7441" width="11" style="88" customWidth="1"/>
    <col min="7442" max="7442" width="10.85546875" style="88" customWidth="1"/>
    <col min="7443" max="7443" width="11.42578125" style="88" customWidth="1"/>
    <col min="7444" max="7680" width="9.140625" style="88"/>
    <col min="7681" max="7681" width="9" style="88" bestFit="1" customWidth="1"/>
    <col min="7682" max="7682" width="61.7109375" style="88" customWidth="1"/>
    <col min="7683" max="7683" width="9.7109375" style="88" bestFit="1" customWidth="1"/>
    <col min="7684" max="7684" width="11.5703125" style="88" bestFit="1" customWidth="1"/>
    <col min="7685" max="7686" width="8.5703125" style="88" bestFit="1" customWidth="1"/>
    <col min="7687" max="7687" width="1.5703125" style="88" customWidth="1"/>
    <col min="7688" max="7688" width="10.42578125" style="88" customWidth="1"/>
    <col min="7689" max="7689" width="9.140625" style="88"/>
    <col min="7690" max="7693" width="9.42578125" style="88" customWidth="1"/>
    <col min="7694" max="7694" width="10.28515625" style="88" bestFit="1" customWidth="1"/>
    <col min="7695" max="7695" width="10.42578125" style="88" customWidth="1"/>
    <col min="7696" max="7696" width="11.7109375" style="88" customWidth="1"/>
    <col min="7697" max="7697" width="11" style="88" customWidth="1"/>
    <col min="7698" max="7698" width="10.85546875" style="88" customWidth="1"/>
    <col min="7699" max="7699" width="11.42578125" style="88" customWidth="1"/>
    <col min="7700" max="7936" width="9.140625" style="88"/>
    <col min="7937" max="7937" width="9" style="88" bestFit="1" customWidth="1"/>
    <col min="7938" max="7938" width="61.7109375" style="88" customWidth="1"/>
    <col min="7939" max="7939" width="9.7109375" style="88" bestFit="1" customWidth="1"/>
    <col min="7940" max="7940" width="11.5703125" style="88" bestFit="1" customWidth="1"/>
    <col min="7941" max="7942" width="8.5703125" style="88" bestFit="1" customWidth="1"/>
    <col min="7943" max="7943" width="1.5703125" style="88" customWidth="1"/>
    <col min="7944" max="7944" width="10.42578125" style="88" customWidth="1"/>
    <col min="7945" max="7945" width="9.140625" style="88"/>
    <col min="7946" max="7949" width="9.42578125" style="88" customWidth="1"/>
    <col min="7950" max="7950" width="10.28515625" style="88" bestFit="1" customWidth="1"/>
    <col min="7951" max="7951" width="10.42578125" style="88" customWidth="1"/>
    <col min="7952" max="7952" width="11.7109375" style="88" customWidth="1"/>
    <col min="7953" max="7953" width="11" style="88" customWidth="1"/>
    <col min="7954" max="7954" width="10.85546875" style="88" customWidth="1"/>
    <col min="7955" max="7955" width="11.42578125" style="88" customWidth="1"/>
    <col min="7956" max="8192" width="9.140625" style="88"/>
    <col min="8193" max="8193" width="9" style="88" bestFit="1" customWidth="1"/>
    <col min="8194" max="8194" width="61.7109375" style="88" customWidth="1"/>
    <col min="8195" max="8195" width="9.7109375" style="88" bestFit="1" customWidth="1"/>
    <col min="8196" max="8196" width="11.5703125" style="88" bestFit="1" customWidth="1"/>
    <col min="8197" max="8198" width="8.5703125" style="88" bestFit="1" customWidth="1"/>
    <col min="8199" max="8199" width="1.5703125" style="88" customWidth="1"/>
    <col min="8200" max="8200" width="10.42578125" style="88" customWidth="1"/>
    <col min="8201" max="8201" width="9.140625" style="88"/>
    <col min="8202" max="8205" width="9.42578125" style="88" customWidth="1"/>
    <col min="8206" max="8206" width="10.28515625" style="88" bestFit="1" customWidth="1"/>
    <col min="8207" max="8207" width="10.42578125" style="88" customWidth="1"/>
    <col min="8208" max="8208" width="11.7109375" style="88" customWidth="1"/>
    <col min="8209" max="8209" width="11" style="88" customWidth="1"/>
    <col min="8210" max="8210" width="10.85546875" style="88" customWidth="1"/>
    <col min="8211" max="8211" width="11.42578125" style="88" customWidth="1"/>
    <col min="8212" max="8448" width="9.140625" style="88"/>
    <col min="8449" max="8449" width="9" style="88" bestFit="1" customWidth="1"/>
    <col min="8450" max="8450" width="61.7109375" style="88" customWidth="1"/>
    <col min="8451" max="8451" width="9.7109375" style="88" bestFit="1" customWidth="1"/>
    <col min="8452" max="8452" width="11.5703125" style="88" bestFit="1" customWidth="1"/>
    <col min="8453" max="8454" width="8.5703125" style="88" bestFit="1" customWidth="1"/>
    <col min="8455" max="8455" width="1.5703125" style="88" customWidth="1"/>
    <col min="8456" max="8456" width="10.42578125" style="88" customWidth="1"/>
    <col min="8457" max="8457" width="9.140625" style="88"/>
    <col min="8458" max="8461" width="9.42578125" style="88" customWidth="1"/>
    <col min="8462" max="8462" width="10.28515625" style="88" bestFit="1" customWidth="1"/>
    <col min="8463" max="8463" width="10.42578125" style="88" customWidth="1"/>
    <col min="8464" max="8464" width="11.7109375" style="88" customWidth="1"/>
    <col min="8465" max="8465" width="11" style="88" customWidth="1"/>
    <col min="8466" max="8466" width="10.85546875" style="88" customWidth="1"/>
    <col min="8467" max="8467" width="11.42578125" style="88" customWidth="1"/>
    <col min="8468" max="8704" width="9.140625" style="88"/>
    <col min="8705" max="8705" width="9" style="88" bestFit="1" customWidth="1"/>
    <col min="8706" max="8706" width="61.7109375" style="88" customWidth="1"/>
    <col min="8707" max="8707" width="9.7109375" style="88" bestFit="1" customWidth="1"/>
    <col min="8708" max="8708" width="11.5703125" style="88" bestFit="1" customWidth="1"/>
    <col min="8709" max="8710" width="8.5703125" style="88" bestFit="1" customWidth="1"/>
    <col min="8711" max="8711" width="1.5703125" style="88" customWidth="1"/>
    <col min="8712" max="8712" width="10.42578125" style="88" customWidth="1"/>
    <col min="8713" max="8713" width="9.140625" style="88"/>
    <col min="8714" max="8717" width="9.42578125" style="88" customWidth="1"/>
    <col min="8718" max="8718" width="10.28515625" style="88" bestFit="1" customWidth="1"/>
    <col min="8719" max="8719" width="10.42578125" style="88" customWidth="1"/>
    <col min="8720" max="8720" width="11.7109375" style="88" customWidth="1"/>
    <col min="8721" max="8721" width="11" style="88" customWidth="1"/>
    <col min="8722" max="8722" width="10.85546875" style="88" customWidth="1"/>
    <col min="8723" max="8723" width="11.42578125" style="88" customWidth="1"/>
    <col min="8724" max="8960" width="9.140625" style="88"/>
    <col min="8961" max="8961" width="9" style="88" bestFit="1" customWidth="1"/>
    <col min="8962" max="8962" width="61.7109375" style="88" customWidth="1"/>
    <col min="8963" max="8963" width="9.7109375" style="88" bestFit="1" customWidth="1"/>
    <col min="8964" max="8964" width="11.5703125" style="88" bestFit="1" customWidth="1"/>
    <col min="8965" max="8966" width="8.5703125" style="88" bestFit="1" customWidth="1"/>
    <col min="8967" max="8967" width="1.5703125" style="88" customWidth="1"/>
    <col min="8968" max="8968" width="10.42578125" style="88" customWidth="1"/>
    <col min="8969" max="8969" width="9.140625" style="88"/>
    <col min="8970" max="8973" width="9.42578125" style="88" customWidth="1"/>
    <col min="8974" max="8974" width="10.28515625" style="88" bestFit="1" customWidth="1"/>
    <col min="8975" max="8975" width="10.42578125" style="88" customWidth="1"/>
    <col min="8976" max="8976" width="11.7109375" style="88" customWidth="1"/>
    <col min="8977" max="8977" width="11" style="88" customWidth="1"/>
    <col min="8978" max="8978" width="10.85546875" style="88" customWidth="1"/>
    <col min="8979" max="8979" width="11.42578125" style="88" customWidth="1"/>
    <col min="8980" max="9216" width="9.140625" style="88"/>
    <col min="9217" max="9217" width="9" style="88" bestFit="1" customWidth="1"/>
    <col min="9218" max="9218" width="61.7109375" style="88" customWidth="1"/>
    <col min="9219" max="9219" width="9.7109375" style="88" bestFit="1" customWidth="1"/>
    <col min="9220" max="9220" width="11.5703125" style="88" bestFit="1" customWidth="1"/>
    <col min="9221" max="9222" width="8.5703125" style="88" bestFit="1" customWidth="1"/>
    <col min="9223" max="9223" width="1.5703125" style="88" customWidth="1"/>
    <col min="9224" max="9224" width="10.42578125" style="88" customWidth="1"/>
    <col min="9225" max="9225" width="9.140625" style="88"/>
    <col min="9226" max="9229" width="9.42578125" style="88" customWidth="1"/>
    <col min="9230" max="9230" width="10.28515625" style="88" bestFit="1" customWidth="1"/>
    <col min="9231" max="9231" width="10.42578125" style="88" customWidth="1"/>
    <col min="9232" max="9232" width="11.7109375" style="88" customWidth="1"/>
    <col min="9233" max="9233" width="11" style="88" customWidth="1"/>
    <col min="9234" max="9234" width="10.85546875" style="88" customWidth="1"/>
    <col min="9235" max="9235" width="11.42578125" style="88" customWidth="1"/>
    <col min="9236" max="9472" width="9.140625" style="88"/>
    <col min="9473" max="9473" width="9" style="88" bestFit="1" customWidth="1"/>
    <col min="9474" max="9474" width="61.7109375" style="88" customWidth="1"/>
    <col min="9475" max="9475" width="9.7109375" style="88" bestFit="1" customWidth="1"/>
    <col min="9476" max="9476" width="11.5703125" style="88" bestFit="1" customWidth="1"/>
    <col min="9477" max="9478" width="8.5703125" style="88" bestFit="1" customWidth="1"/>
    <col min="9479" max="9479" width="1.5703125" style="88" customWidth="1"/>
    <col min="9480" max="9480" width="10.42578125" style="88" customWidth="1"/>
    <col min="9481" max="9481" width="9.140625" style="88"/>
    <col min="9482" max="9485" width="9.42578125" style="88" customWidth="1"/>
    <col min="9486" max="9486" width="10.28515625" style="88" bestFit="1" customWidth="1"/>
    <col min="9487" max="9487" width="10.42578125" style="88" customWidth="1"/>
    <col min="9488" max="9488" width="11.7109375" style="88" customWidth="1"/>
    <col min="9489" max="9489" width="11" style="88" customWidth="1"/>
    <col min="9490" max="9490" width="10.85546875" style="88" customWidth="1"/>
    <col min="9491" max="9491" width="11.42578125" style="88" customWidth="1"/>
    <col min="9492" max="9728" width="9.140625" style="88"/>
    <col min="9729" max="9729" width="9" style="88" bestFit="1" customWidth="1"/>
    <col min="9730" max="9730" width="61.7109375" style="88" customWidth="1"/>
    <col min="9731" max="9731" width="9.7109375" style="88" bestFit="1" customWidth="1"/>
    <col min="9732" max="9732" width="11.5703125" style="88" bestFit="1" customWidth="1"/>
    <col min="9733" max="9734" width="8.5703125" style="88" bestFit="1" customWidth="1"/>
    <col min="9735" max="9735" width="1.5703125" style="88" customWidth="1"/>
    <col min="9736" max="9736" width="10.42578125" style="88" customWidth="1"/>
    <col min="9737" max="9737" width="9.140625" style="88"/>
    <col min="9738" max="9741" width="9.42578125" style="88" customWidth="1"/>
    <col min="9742" max="9742" width="10.28515625" style="88" bestFit="1" customWidth="1"/>
    <col min="9743" max="9743" width="10.42578125" style="88" customWidth="1"/>
    <col min="9744" max="9744" width="11.7109375" style="88" customWidth="1"/>
    <col min="9745" max="9745" width="11" style="88" customWidth="1"/>
    <col min="9746" max="9746" width="10.85546875" style="88" customWidth="1"/>
    <col min="9747" max="9747" width="11.42578125" style="88" customWidth="1"/>
    <col min="9748" max="9984" width="9.140625" style="88"/>
    <col min="9985" max="9985" width="9" style="88" bestFit="1" customWidth="1"/>
    <col min="9986" max="9986" width="61.7109375" style="88" customWidth="1"/>
    <col min="9987" max="9987" width="9.7109375" style="88" bestFit="1" customWidth="1"/>
    <col min="9988" max="9988" width="11.5703125" style="88" bestFit="1" customWidth="1"/>
    <col min="9989" max="9990" width="8.5703125" style="88" bestFit="1" customWidth="1"/>
    <col min="9991" max="9991" width="1.5703125" style="88" customWidth="1"/>
    <col min="9992" max="9992" width="10.42578125" style="88" customWidth="1"/>
    <col min="9993" max="9993" width="9.140625" style="88"/>
    <col min="9994" max="9997" width="9.42578125" style="88" customWidth="1"/>
    <col min="9998" max="9998" width="10.28515625" style="88" bestFit="1" customWidth="1"/>
    <col min="9999" max="9999" width="10.42578125" style="88" customWidth="1"/>
    <col min="10000" max="10000" width="11.7109375" style="88" customWidth="1"/>
    <col min="10001" max="10001" width="11" style="88" customWidth="1"/>
    <col min="10002" max="10002" width="10.85546875" style="88" customWidth="1"/>
    <col min="10003" max="10003" width="11.42578125" style="88" customWidth="1"/>
    <col min="10004" max="10240" width="9.140625" style="88"/>
    <col min="10241" max="10241" width="9" style="88" bestFit="1" customWidth="1"/>
    <col min="10242" max="10242" width="61.7109375" style="88" customWidth="1"/>
    <col min="10243" max="10243" width="9.7109375" style="88" bestFit="1" customWidth="1"/>
    <col min="10244" max="10244" width="11.5703125" style="88" bestFit="1" customWidth="1"/>
    <col min="10245" max="10246" width="8.5703125" style="88" bestFit="1" customWidth="1"/>
    <col min="10247" max="10247" width="1.5703125" style="88" customWidth="1"/>
    <col min="10248" max="10248" width="10.42578125" style="88" customWidth="1"/>
    <col min="10249" max="10249" width="9.140625" style="88"/>
    <col min="10250" max="10253" width="9.42578125" style="88" customWidth="1"/>
    <col min="10254" max="10254" width="10.28515625" style="88" bestFit="1" customWidth="1"/>
    <col min="10255" max="10255" width="10.42578125" style="88" customWidth="1"/>
    <col min="10256" max="10256" width="11.7109375" style="88" customWidth="1"/>
    <col min="10257" max="10257" width="11" style="88" customWidth="1"/>
    <col min="10258" max="10258" width="10.85546875" style="88" customWidth="1"/>
    <col min="10259" max="10259" width="11.42578125" style="88" customWidth="1"/>
    <col min="10260" max="10496" width="9.140625" style="88"/>
    <col min="10497" max="10497" width="9" style="88" bestFit="1" customWidth="1"/>
    <col min="10498" max="10498" width="61.7109375" style="88" customWidth="1"/>
    <col min="10499" max="10499" width="9.7109375" style="88" bestFit="1" customWidth="1"/>
    <col min="10500" max="10500" width="11.5703125" style="88" bestFit="1" customWidth="1"/>
    <col min="10501" max="10502" width="8.5703125" style="88" bestFit="1" customWidth="1"/>
    <col min="10503" max="10503" width="1.5703125" style="88" customWidth="1"/>
    <col min="10504" max="10504" width="10.42578125" style="88" customWidth="1"/>
    <col min="10505" max="10505" width="9.140625" style="88"/>
    <col min="10506" max="10509" width="9.42578125" style="88" customWidth="1"/>
    <col min="10510" max="10510" width="10.28515625" style="88" bestFit="1" customWidth="1"/>
    <col min="10511" max="10511" width="10.42578125" style="88" customWidth="1"/>
    <col min="10512" max="10512" width="11.7109375" style="88" customWidth="1"/>
    <col min="10513" max="10513" width="11" style="88" customWidth="1"/>
    <col min="10514" max="10514" width="10.85546875" style="88" customWidth="1"/>
    <col min="10515" max="10515" width="11.42578125" style="88" customWidth="1"/>
    <col min="10516" max="10752" width="9.140625" style="88"/>
    <col min="10753" max="10753" width="9" style="88" bestFit="1" customWidth="1"/>
    <col min="10754" max="10754" width="61.7109375" style="88" customWidth="1"/>
    <col min="10755" max="10755" width="9.7109375" style="88" bestFit="1" customWidth="1"/>
    <col min="10756" max="10756" width="11.5703125" style="88" bestFit="1" customWidth="1"/>
    <col min="10757" max="10758" width="8.5703125" style="88" bestFit="1" customWidth="1"/>
    <col min="10759" max="10759" width="1.5703125" style="88" customWidth="1"/>
    <col min="10760" max="10760" width="10.42578125" style="88" customWidth="1"/>
    <col min="10761" max="10761" width="9.140625" style="88"/>
    <col min="10762" max="10765" width="9.42578125" style="88" customWidth="1"/>
    <col min="10766" max="10766" width="10.28515625" style="88" bestFit="1" customWidth="1"/>
    <col min="10767" max="10767" width="10.42578125" style="88" customWidth="1"/>
    <col min="10768" max="10768" width="11.7109375" style="88" customWidth="1"/>
    <col min="10769" max="10769" width="11" style="88" customWidth="1"/>
    <col min="10770" max="10770" width="10.85546875" style="88" customWidth="1"/>
    <col min="10771" max="10771" width="11.42578125" style="88" customWidth="1"/>
    <col min="10772" max="11008" width="9.140625" style="88"/>
    <col min="11009" max="11009" width="9" style="88" bestFit="1" customWidth="1"/>
    <col min="11010" max="11010" width="61.7109375" style="88" customWidth="1"/>
    <col min="11011" max="11011" width="9.7109375" style="88" bestFit="1" customWidth="1"/>
    <col min="11012" max="11012" width="11.5703125" style="88" bestFit="1" customWidth="1"/>
    <col min="11013" max="11014" width="8.5703125" style="88" bestFit="1" customWidth="1"/>
    <col min="11015" max="11015" width="1.5703125" style="88" customWidth="1"/>
    <col min="11016" max="11016" width="10.42578125" style="88" customWidth="1"/>
    <col min="11017" max="11017" width="9.140625" style="88"/>
    <col min="11018" max="11021" width="9.42578125" style="88" customWidth="1"/>
    <col min="11022" max="11022" width="10.28515625" style="88" bestFit="1" customWidth="1"/>
    <col min="11023" max="11023" width="10.42578125" style="88" customWidth="1"/>
    <col min="11024" max="11024" width="11.7109375" style="88" customWidth="1"/>
    <col min="11025" max="11025" width="11" style="88" customWidth="1"/>
    <col min="11026" max="11026" width="10.85546875" style="88" customWidth="1"/>
    <col min="11027" max="11027" width="11.42578125" style="88" customWidth="1"/>
    <col min="11028" max="11264" width="9.140625" style="88"/>
    <col min="11265" max="11265" width="9" style="88" bestFit="1" customWidth="1"/>
    <col min="11266" max="11266" width="61.7109375" style="88" customWidth="1"/>
    <col min="11267" max="11267" width="9.7109375" style="88" bestFit="1" customWidth="1"/>
    <col min="11268" max="11268" width="11.5703125" style="88" bestFit="1" customWidth="1"/>
    <col min="11269" max="11270" width="8.5703125" style="88" bestFit="1" customWidth="1"/>
    <col min="11271" max="11271" width="1.5703125" style="88" customWidth="1"/>
    <col min="11272" max="11272" width="10.42578125" style="88" customWidth="1"/>
    <col min="11273" max="11273" width="9.140625" style="88"/>
    <col min="11274" max="11277" width="9.42578125" style="88" customWidth="1"/>
    <col min="11278" max="11278" width="10.28515625" style="88" bestFit="1" customWidth="1"/>
    <col min="11279" max="11279" width="10.42578125" style="88" customWidth="1"/>
    <col min="11280" max="11280" width="11.7109375" style="88" customWidth="1"/>
    <col min="11281" max="11281" width="11" style="88" customWidth="1"/>
    <col min="11282" max="11282" width="10.85546875" style="88" customWidth="1"/>
    <col min="11283" max="11283" width="11.42578125" style="88" customWidth="1"/>
    <col min="11284" max="11520" width="9.140625" style="88"/>
    <col min="11521" max="11521" width="9" style="88" bestFit="1" customWidth="1"/>
    <col min="11522" max="11522" width="61.7109375" style="88" customWidth="1"/>
    <col min="11523" max="11523" width="9.7109375" style="88" bestFit="1" customWidth="1"/>
    <col min="11524" max="11524" width="11.5703125" style="88" bestFit="1" customWidth="1"/>
    <col min="11525" max="11526" width="8.5703125" style="88" bestFit="1" customWidth="1"/>
    <col min="11527" max="11527" width="1.5703125" style="88" customWidth="1"/>
    <col min="11528" max="11528" width="10.42578125" style="88" customWidth="1"/>
    <col min="11529" max="11529" width="9.140625" style="88"/>
    <col min="11530" max="11533" width="9.42578125" style="88" customWidth="1"/>
    <col min="11534" max="11534" width="10.28515625" style="88" bestFit="1" customWidth="1"/>
    <col min="11535" max="11535" width="10.42578125" style="88" customWidth="1"/>
    <col min="11536" max="11536" width="11.7109375" style="88" customWidth="1"/>
    <col min="11537" max="11537" width="11" style="88" customWidth="1"/>
    <col min="11538" max="11538" width="10.85546875" style="88" customWidth="1"/>
    <col min="11539" max="11539" width="11.42578125" style="88" customWidth="1"/>
    <col min="11540" max="11776" width="9.140625" style="88"/>
    <col min="11777" max="11777" width="9" style="88" bestFit="1" customWidth="1"/>
    <col min="11778" max="11778" width="61.7109375" style="88" customWidth="1"/>
    <col min="11779" max="11779" width="9.7109375" style="88" bestFit="1" customWidth="1"/>
    <col min="11780" max="11780" width="11.5703125" style="88" bestFit="1" customWidth="1"/>
    <col min="11781" max="11782" width="8.5703125" style="88" bestFit="1" customWidth="1"/>
    <col min="11783" max="11783" width="1.5703125" style="88" customWidth="1"/>
    <col min="11784" max="11784" width="10.42578125" style="88" customWidth="1"/>
    <col min="11785" max="11785" width="9.140625" style="88"/>
    <col min="11786" max="11789" width="9.42578125" style="88" customWidth="1"/>
    <col min="11790" max="11790" width="10.28515625" style="88" bestFit="1" customWidth="1"/>
    <col min="11791" max="11791" width="10.42578125" style="88" customWidth="1"/>
    <col min="11792" max="11792" width="11.7109375" style="88" customWidth="1"/>
    <col min="11793" max="11793" width="11" style="88" customWidth="1"/>
    <col min="11794" max="11794" width="10.85546875" style="88" customWidth="1"/>
    <col min="11795" max="11795" width="11.42578125" style="88" customWidth="1"/>
    <col min="11796" max="12032" width="9.140625" style="88"/>
    <col min="12033" max="12033" width="9" style="88" bestFit="1" customWidth="1"/>
    <col min="12034" max="12034" width="61.7109375" style="88" customWidth="1"/>
    <col min="12035" max="12035" width="9.7109375" style="88" bestFit="1" customWidth="1"/>
    <col min="12036" max="12036" width="11.5703125" style="88" bestFit="1" customWidth="1"/>
    <col min="12037" max="12038" width="8.5703125" style="88" bestFit="1" customWidth="1"/>
    <col min="12039" max="12039" width="1.5703125" style="88" customWidth="1"/>
    <col min="12040" max="12040" width="10.42578125" style="88" customWidth="1"/>
    <col min="12041" max="12041" width="9.140625" style="88"/>
    <col min="12042" max="12045" width="9.42578125" style="88" customWidth="1"/>
    <col min="12046" max="12046" width="10.28515625" style="88" bestFit="1" customWidth="1"/>
    <col min="12047" max="12047" width="10.42578125" style="88" customWidth="1"/>
    <col min="12048" max="12048" width="11.7109375" style="88" customWidth="1"/>
    <col min="12049" max="12049" width="11" style="88" customWidth="1"/>
    <col min="12050" max="12050" width="10.85546875" style="88" customWidth="1"/>
    <col min="12051" max="12051" width="11.42578125" style="88" customWidth="1"/>
    <col min="12052" max="12288" width="9.140625" style="88"/>
    <col min="12289" max="12289" width="9" style="88" bestFit="1" customWidth="1"/>
    <col min="12290" max="12290" width="61.7109375" style="88" customWidth="1"/>
    <col min="12291" max="12291" width="9.7109375" style="88" bestFit="1" customWidth="1"/>
    <col min="12292" max="12292" width="11.5703125" style="88" bestFit="1" customWidth="1"/>
    <col min="12293" max="12294" width="8.5703125" style="88" bestFit="1" customWidth="1"/>
    <col min="12295" max="12295" width="1.5703125" style="88" customWidth="1"/>
    <col min="12296" max="12296" width="10.42578125" style="88" customWidth="1"/>
    <col min="12297" max="12297" width="9.140625" style="88"/>
    <col min="12298" max="12301" width="9.42578125" style="88" customWidth="1"/>
    <col min="12302" max="12302" width="10.28515625" style="88" bestFit="1" customWidth="1"/>
    <col min="12303" max="12303" width="10.42578125" style="88" customWidth="1"/>
    <col min="12304" max="12304" width="11.7109375" style="88" customWidth="1"/>
    <col min="12305" max="12305" width="11" style="88" customWidth="1"/>
    <col min="12306" max="12306" width="10.85546875" style="88" customWidth="1"/>
    <col min="12307" max="12307" width="11.42578125" style="88" customWidth="1"/>
    <col min="12308" max="12544" width="9.140625" style="88"/>
    <col min="12545" max="12545" width="9" style="88" bestFit="1" customWidth="1"/>
    <col min="12546" max="12546" width="61.7109375" style="88" customWidth="1"/>
    <col min="12547" max="12547" width="9.7109375" style="88" bestFit="1" customWidth="1"/>
    <col min="12548" max="12548" width="11.5703125" style="88" bestFit="1" customWidth="1"/>
    <col min="12549" max="12550" width="8.5703125" style="88" bestFit="1" customWidth="1"/>
    <col min="12551" max="12551" width="1.5703125" style="88" customWidth="1"/>
    <col min="12552" max="12552" width="10.42578125" style="88" customWidth="1"/>
    <col min="12553" max="12553" width="9.140625" style="88"/>
    <col min="12554" max="12557" width="9.42578125" style="88" customWidth="1"/>
    <col min="12558" max="12558" width="10.28515625" style="88" bestFit="1" customWidth="1"/>
    <col min="12559" max="12559" width="10.42578125" style="88" customWidth="1"/>
    <col min="12560" max="12560" width="11.7109375" style="88" customWidth="1"/>
    <col min="12561" max="12561" width="11" style="88" customWidth="1"/>
    <col min="12562" max="12562" width="10.85546875" style="88" customWidth="1"/>
    <col min="12563" max="12563" width="11.42578125" style="88" customWidth="1"/>
    <col min="12564" max="12800" width="9.140625" style="88"/>
    <col min="12801" max="12801" width="9" style="88" bestFit="1" customWidth="1"/>
    <col min="12802" max="12802" width="61.7109375" style="88" customWidth="1"/>
    <col min="12803" max="12803" width="9.7109375" style="88" bestFit="1" customWidth="1"/>
    <col min="12804" max="12804" width="11.5703125" style="88" bestFit="1" customWidth="1"/>
    <col min="12805" max="12806" width="8.5703125" style="88" bestFit="1" customWidth="1"/>
    <col min="12807" max="12807" width="1.5703125" style="88" customWidth="1"/>
    <col min="12808" max="12808" width="10.42578125" style="88" customWidth="1"/>
    <col min="12809" max="12809" width="9.140625" style="88"/>
    <col min="12810" max="12813" width="9.42578125" style="88" customWidth="1"/>
    <col min="12814" max="12814" width="10.28515625" style="88" bestFit="1" customWidth="1"/>
    <col min="12815" max="12815" width="10.42578125" style="88" customWidth="1"/>
    <col min="12816" max="12816" width="11.7109375" style="88" customWidth="1"/>
    <col min="12817" max="12817" width="11" style="88" customWidth="1"/>
    <col min="12818" max="12818" width="10.85546875" style="88" customWidth="1"/>
    <col min="12819" max="12819" width="11.42578125" style="88" customWidth="1"/>
    <col min="12820" max="13056" width="9.140625" style="88"/>
    <col min="13057" max="13057" width="9" style="88" bestFit="1" customWidth="1"/>
    <col min="13058" max="13058" width="61.7109375" style="88" customWidth="1"/>
    <col min="13059" max="13059" width="9.7109375" style="88" bestFit="1" customWidth="1"/>
    <col min="13060" max="13060" width="11.5703125" style="88" bestFit="1" customWidth="1"/>
    <col min="13061" max="13062" width="8.5703125" style="88" bestFit="1" customWidth="1"/>
    <col min="13063" max="13063" width="1.5703125" style="88" customWidth="1"/>
    <col min="13064" max="13064" width="10.42578125" style="88" customWidth="1"/>
    <col min="13065" max="13065" width="9.140625" style="88"/>
    <col min="13066" max="13069" width="9.42578125" style="88" customWidth="1"/>
    <col min="13070" max="13070" width="10.28515625" style="88" bestFit="1" customWidth="1"/>
    <col min="13071" max="13071" width="10.42578125" style="88" customWidth="1"/>
    <col min="13072" max="13072" width="11.7109375" style="88" customWidth="1"/>
    <col min="13073" max="13073" width="11" style="88" customWidth="1"/>
    <col min="13074" max="13074" width="10.85546875" style="88" customWidth="1"/>
    <col min="13075" max="13075" width="11.42578125" style="88" customWidth="1"/>
    <col min="13076" max="13312" width="9.140625" style="88"/>
    <col min="13313" max="13313" width="9" style="88" bestFit="1" customWidth="1"/>
    <col min="13314" max="13314" width="61.7109375" style="88" customWidth="1"/>
    <col min="13315" max="13315" width="9.7109375" style="88" bestFit="1" customWidth="1"/>
    <col min="13316" max="13316" width="11.5703125" style="88" bestFit="1" customWidth="1"/>
    <col min="13317" max="13318" width="8.5703125" style="88" bestFit="1" customWidth="1"/>
    <col min="13319" max="13319" width="1.5703125" style="88" customWidth="1"/>
    <col min="13320" max="13320" width="10.42578125" style="88" customWidth="1"/>
    <col min="13321" max="13321" width="9.140625" style="88"/>
    <col min="13322" max="13325" width="9.42578125" style="88" customWidth="1"/>
    <col min="13326" max="13326" width="10.28515625" style="88" bestFit="1" customWidth="1"/>
    <col min="13327" max="13327" width="10.42578125" style="88" customWidth="1"/>
    <col min="13328" max="13328" width="11.7109375" style="88" customWidth="1"/>
    <col min="13329" max="13329" width="11" style="88" customWidth="1"/>
    <col min="13330" max="13330" width="10.85546875" style="88" customWidth="1"/>
    <col min="13331" max="13331" width="11.42578125" style="88" customWidth="1"/>
    <col min="13332" max="13568" width="9.140625" style="88"/>
    <col min="13569" max="13569" width="9" style="88" bestFit="1" customWidth="1"/>
    <col min="13570" max="13570" width="61.7109375" style="88" customWidth="1"/>
    <col min="13571" max="13571" width="9.7109375" style="88" bestFit="1" customWidth="1"/>
    <col min="13572" max="13572" width="11.5703125" style="88" bestFit="1" customWidth="1"/>
    <col min="13573" max="13574" width="8.5703125" style="88" bestFit="1" customWidth="1"/>
    <col min="13575" max="13575" width="1.5703125" style="88" customWidth="1"/>
    <col min="13576" max="13576" width="10.42578125" style="88" customWidth="1"/>
    <col min="13577" max="13577" width="9.140625" style="88"/>
    <col min="13578" max="13581" width="9.42578125" style="88" customWidth="1"/>
    <col min="13582" max="13582" width="10.28515625" style="88" bestFit="1" customWidth="1"/>
    <col min="13583" max="13583" width="10.42578125" style="88" customWidth="1"/>
    <col min="13584" max="13584" width="11.7109375" style="88" customWidth="1"/>
    <col min="13585" max="13585" width="11" style="88" customWidth="1"/>
    <col min="13586" max="13586" width="10.85546875" style="88" customWidth="1"/>
    <col min="13587" max="13587" width="11.42578125" style="88" customWidth="1"/>
    <col min="13588" max="13824" width="9.140625" style="88"/>
    <col min="13825" max="13825" width="9" style="88" bestFit="1" customWidth="1"/>
    <col min="13826" max="13826" width="61.7109375" style="88" customWidth="1"/>
    <col min="13827" max="13827" width="9.7109375" style="88" bestFit="1" customWidth="1"/>
    <col min="13828" max="13828" width="11.5703125" style="88" bestFit="1" customWidth="1"/>
    <col min="13829" max="13830" width="8.5703125" style="88" bestFit="1" customWidth="1"/>
    <col min="13831" max="13831" width="1.5703125" style="88" customWidth="1"/>
    <col min="13832" max="13832" width="10.42578125" style="88" customWidth="1"/>
    <col min="13833" max="13833" width="9.140625" style="88"/>
    <col min="13834" max="13837" width="9.42578125" style="88" customWidth="1"/>
    <col min="13838" max="13838" width="10.28515625" style="88" bestFit="1" customWidth="1"/>
    <col min="13839" max="13839" width="10.42578125" style="88" customWidth="1"/>
    <col min="13840" max="13840" width="11.7109375" style="88" customWidth="1"/>
    <col min="13841" max="13841" width="11" style="88" customWidth="1"/>
    <col min="13842" max="13842" width="10.85546875" style="88" customWidth="1"/>
    <col min="13843" max="13843" width="11.42578125" style="88" customWidth="1"/>
    <col min="13844" max="14080" width="9.140625" style="88"/>
    <col min="14081" max="14081" width="9" style="88" bestFit="1" customWidth="1"/>
    <col min="14082" max="14082" width="61.7109375" style="88" customWidth="1"/>
    <col min="14083" max="14083" width="9.7109375" style="88" bestFit="1" customWidth="1"/>
    <col min="14084" max="14084" width="11.5703125" style="88" bestFit="1" customWidth="1"/>
    <col min="14085" max="14086" width="8.5703125" style="88" bestFit="1" customWidth="1"/>
    <col min="14087" max="14087" width="1.5703125" style="88" customWidth="1"/>
    <col min="14088" max="14088" width="10.42578125" style="88" customWidth="1"/>
    <col min="14089" max="14089" width="9.140625" style="88"/>
    <col min="14090" max="14093" width="9.42578125" style="88" customWidth="1"/>
    <col min="14094" max="14094" width="10.28515625" style="88" bestFit="1" customWidth="1"/>
    <col min="14095" max="14095" width="10.42578125" style="88" customWidth="1"/>
    <col min="14096" max="14096" width="11.7109375" style="88" customWidth="1"/>
    <col min="14097" max="14097" width="11" style="88" customWidth="1"/>
    <col min="14098" max="14098" width="10.85546875" style="88" customWidth="1"/>
    <col min="14099" max="14099" width="11.42578125" style="88" customWidth="1"/>
    <col min="14100" max="14336" width="9.140625" style="88"/>
    <col min="14337" max="14337" width="9" style="88" bestFit="1" customWidth="1"/>
    <col min="14338" max="14338" width="61.7109375" style="88" customWidth="1"/>
    <col min="14339" max="14339" width="9.7109375" style="88" bestFit="1" customWidth="1"/>
    <col min="14340" max="14340" width="11.5703125" style="88" bestFit="1" customWidth="1"/>
    <col min="14341" max="14342" width="8.5703125" style="88" bestFit="1" customWidth="1"/>
    <col min="14343" max="14343" width="1.5703125" style="88" customWidth="1"/>
    <col min="14344" max="14344" width="10.42578125" style="88" customWidth="1"/>
    <col min="14345" max="14345" width="9.140625" style="88"/>
    <col min="14346" max="14349" width="9.42578125" style="88" customWidth="1"/>
    <col min="14350" max="14350" width="10.28515625" style="88" bestFit="1" customWidth="1"/>
    <col min="14351" max="14351" width="10.42578125" style="88" customWidth="1"/>
    <col min="14352" max="14352" width="11.7109375" style="88" customWidth="1"/>
    <col min="14353" max="14353" width="11" style="88" customWidth="1"/>
    <col min="14354" max="14354" width="10.85546875" style="88" customWidth="1"/>
    <col min="14355" max="14355" width="11.42578125" style="88" customWidth="1"/>
    <col min="14356" max="14592" width="9.140625" style="88"/>
    <col min="14593" max="14593" width="9" style="88" bestFit="1" customWidth="1"/>
    <col min="14594" max="14594" width="61.7109375" style="88" customWidth="1"/>
    <col min="14595" max="14595" width="9.7109375" style="88" bestFit="1" customWidth="1"/>
    <col min="14596" max="14596" width="11.5703125" style="88" bestFit="1" customWidth="1"/>
    <col min="14597" max="14598" width="8.5703125" style="88" bestFit="1" customWidth="1"/>
    <col min="14599" max="14599" width="1.5703125" style="88" customWidth="1"/>
    <col min="14600" max="14600" width="10.42578125" style="88" customWidth="1"/>
    <col min="14601" max="14601" width="9.140625" style="88"/>
    <col min="14602" max="14605" width="9.42578125" style="88" customWidth="1"/>
    <col min="14606" max="14606" width="10.28515625" style="88" bestFit="1" customWidth="1"/>
    <col min="14607" max="14607" width="10.42578125" style="88" customWidth="1"/>
    <col min="14608" max="14608" width="11.7109375" style="88" customWidth="1"/>
    <col min="14609" max="14609" width="11" style="88" customWidth="1"/>
    <col min="14610" max="14610" width="10.85546875" style="88" customWidth="1"/>
    <col min="14611" max="14611" width="11.42578125" style="88" customWidth="1"/>
    <col min="14612" max="14848" width="9.140625" style="88"/>
    <col min="14849" max="14849" width="9" style="88" bestFit="1" customWidth="1"/>
    <col min="14850" max="14850" width="61.7109375" style="88" customWidth="1"/>
    <col min="14851" max="14851" width="9.7109375" style="88" bestFit="1" customWidth="1"/>
    <col min="14852" max="14852" width="11.5703125" style="88" bestFit="1" customWidth="1"/>
    <col min="14853" max="14854" width="8.5703125" style="88" bestFit="1" customWidth="1"/>
    <col min="14855" max="14855" width="1.5703125" style="88" customWidth="1"/>
    <col min="14856" max="14856" width="10.42578125" style="88" customWidth="1"/>
    <col min="14857" max="14857" width="9.140625" style="88"/>
    <col min="14858" max="14861" width="9.42578125" style="88" customWidth="1"/>
    <col min="14862" max="14862" width="10.28515625" style="88" bestFit="1" customWidth="1"/>
    <col min="14863" max="14863" width="10.42578125" style="88" customWidth="1"/>
    <col min="14864" max="14864" width="11.7109375" style="88" customWidth="1"/>
    <col min="14865" max="14865" width="11" style="88" customWidth="1"/>
    <col min="14866" max="14866" width="10.85546875" style="88" customWidth="1"/>
    <col min="14867" max="14867" width="11.42578125" style="88" customWidth="1"/>
    <col min="14868" max="15104" width="9.140625" style="88"/>
    <col min="15105" max="15105" width="9" style="88" bestFit="1" customWidth="1"/>
    <col min="15106" max="15106" width="61.7109375" style="88" customWidth="1"/>
    <col min="15107" max="15107" width="9.7109375" style="88" bestFit="1" customWidth="1"/>
    <col min="15108" max="15108" width="11.5703125" style="88" bestFit="1" customWidth="1"/>
    <col min="15109" max="15110" width="8.5703125" style="88" bestFit="1" customWidth="1"/>
    <col min="15111" max="15111" width="1.5703125" style="88" customWidth="1"/>
    <col min="15112" max="15112" width="10.42578125" style="88" customWidth="1"/>
    <col min="15113" max="15113" width="9.140625" style="88"/>
    <col min="15114" max="15117" width="9.42578125" style="88" customWidth="1"/>
    <col min="15118" max="15118" width="10.28515625" style="88" bestFit="1" customWidth="1"/>
    <col min="15119" max="15119" width="10.42578125" style="88" customWidth="1"/>
    <col min="15120" max="15120" width="11.7109375" style="88" customWidth="1"/>
    <col min="15121" max="15121" width="11" style="88" customWidth="1"/>
    <col min="15122" max="15122" width="10.85546875" style="88" customWidth="1"/>
    <col min="15123" max="15123" width="11.42578125" style="88" customWidth="1"/>
    <col min="15124" max="15360" width="9.140625" style="88"/>
    <col min="15361" max="15361" width="9" style="88" bestFit="1" customWidth="1"/>
    <col min="15362" max="15362" width="61.7109375" style="88" customWidth="1"/>
    <col min="15363" max="15363" width="9.7109375" style="88" bestFit="1" customWidth="1"/>
    <col min="15364" max="15364" width="11.5703125" style="88" bestFit="1" customWidth="1"/>
    <col min="15365" max="15366" width="8.5703125" style="88" bestFit="1" customWidth="1"/>
    <col min="15367" max="15367" width="1.5703125" style="88" customWidth="1"/>
    <col min="15368" max="15368" width="10.42578125" style="88" customWidth="1"/>
    <col min="15369" max="15369" width="9.140625" style="88"/>
    <col min="15370" max="15373" width="9.42578125" style="88" customWidth="1"/>
    <col min="15374" max="15374" width="10.28515625" style="88" bestFit="1" customWidth="1"/>
    <col min="15375" max="15375" width="10.42578125" style="88" customWidth="1"/>
    <col min="15376" max="15376" width="11.7109375" style="88" customWidth="1"/>
    <col min="15377" max="15377" width="11" style="88" customWidth="1"/>
    <col min="15378" max="15378" width="10.85546875" style="88" customWidth="1"/>
    <col min="15379" max="15379" width="11.42578125" style="88" customWidth="1"/>
    <col min="15380" max="15616" width="9.140625" style="88"/>
    <col min="15617" max="15617" width="9" style="88" bestFit="1" customWidth="1"/>
    <col min="15618" max="15618" width="61.7109375" style="88" customWidth="1"/>
    <col min="15619" max="15619" width="9.7109375" style="88" bestFit="1" customWidth="1"/>
    <col min="15620" max="15620" width="11.5703125" style="88" bestFit="1" customWidth="1"/>
    <col min="15621" max="15622" width="8.5703125" style="88" bestFit="1" customWidth="1"/>
    <col min="15623" max="15623" width="1.5703125" style="88" customWidth="1"/>
    <col min="15624" max="15624" width="10.42578125" style="88" customWidth="1"/>
    <col min="15625" max="15625" width="9.140625" style="88"/>
    <col min="15626" max="15629" width="9.42578125" style="88" customWidth="1"/>
    <col min="15630" max="15630" width="10.28515625" style="88" bestFit="1" customWidth="1"/>
    <col min="15631" max="15631" width="10.42578125" style="88" customWidth="1"/>
    <col min="15632" max="15632" width="11.7109375" style="88" customWidth="1"/>
    <col min="15633" max="15633" width="11" style="88" customWidth="1"/>
    <col min="15634" max="15634" width="10.85546875" style="88" customWidth="1"/>
    <col min="15635" max="15635" width="11.42578125" style="88" customWidth="1"/>
    <col min="15636" max="15872" width="9.140625" style="88"/>
    <col min="15873" max="15873" width="9" style="88" bestFit="1" customWidth="1"/>
    <col min="15874" max="15874" width="61.7109375" style="88" customWidth="1"/>
    <col min="15875" max="15875" width="9.7109375" style="88" bestFit="1" customWidth="1"/>
    <col min="15876" max="15876" width="11.5703125" style="88" bestFit="1" customWidth="1"/>
    <col min="15877" max="15878" width="8.5703125" style="88" bestFit="1" customWidth="1"/>
    <col min="15879" max="15879" width="1.5703125" style="88" customWidth="1"/>
    <col min="15880" max="15880" width="10.42578125" style="88" customWidth="1"/>
    <col min="15881" max="15881" width="9.140625" style="88"/>
    <col min="15882" max="15885" width="9.42578125" style="88" customWidth="1"/>
    <col min="15886" max="15886" width="10.28515625" style="88" bestFit="1" customWidth="1"/>
    <col min="15887" max="15887" width="10.42578125" style="88" customWidth="1"/>
    <col min="15888" max="15888" width="11.7109375" style="88" customWidth="1"/>
    <col min="15889" max="15889" width="11" style="88" customWidth="1"/>
    <col min="15890" max="15890" width="10.85546875" style="88" customWidth="1"/>
    <col min="15891" max="15891" width="11.42578125" style="88" customWidth="1"/>
    <col min="15892" max="16128" width="9.140625" style="88"/>
    <col min="16129" max="16129" width="9" style="88" bestFit="1" customWidth="1"/>
    <col min="16130" max="16130" width="61.7109375" style="88" customWidth="1"/>
    <col min="16131" max="16131" width="9.7109375" style="88" bestFit="1" customWidth="1"/>
    <col min="16132" max="16132" width="11.5703125" style="88" bestFit="1" customWidth="1"/>
    <col min="16133" max="16134" width="8.5703125" style="88" bestFit="1" customWidth="1"/>
    <col min="16135" max="16135" width="1.5703125" style="88" customWidth="1"/>
    <col min="16136" max="16136" width="10.42578125" style="88" customWidth="1"/>
    <col min="16137" max="16137" width="9.140625" style="88"/>
    <col min="16138" max="16141" width="9.42578125" style="88" customWidth="1"/>
    <col min="16142" max="16142" width="10.28515625" style="88" bestFit="1" customWidth="1"/>
    <col min="16143" max="16143" width="10.42578125" style="88" customWidth="1"/>
    <col min="16144" max="16144" width="11.7109375" style="88" customWidth="1"/>
    <col min="16145" max="16145" width="11" style="88" customWidth="1"/>
    <col min="16146" max="16146" width="10.85546875" style="88" customWidth="1"/>
    <col min="16147" max="16147" width="11.42578125" style="88" customWidth="1"/>
    <col min="16148" max="16384" width="9.140625" style="88"/>
  </cols>
  <sheetData>
    <row r="1" spans="1:19" ht="15.75">
      <c r="A1" s="1323" t="s">
        <v>257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104"/>
      <c r="C2" s="95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96"/>
      <c r="C3" s="227" t="s">
        <v>87</v>
      </c>
      <c r="D3" s="172"/>
      <c r="E3" s="172"/>
      <c r="F3" s="173"/>
      <c r="G3" s="112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174" t="s">
        <v>88</v>
      </c>
      <c r="B4" s="180" t="s">
        <v>89</v>
      </c>
      <c r="C4" s="17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228" t="s">
        <v>94</v>
      </c>
      <c r="C5" s="122" t="s">
        <v>95</v>
      </c>
      <c r="D5" s="122" t="s">
        <v>96</v>
      </c>
      <c r="E5" s="122" t="s">
        <v>111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78" t="s">
        <v>99</v>
      </c>
      <c r="C6" s="179"/>
      <c r="D6" s="180"/>
      <c r="E6" s="180"/>
      <c r="F6" s="181"/>
      <c r="G6" s="130"/>
      <c r="H6" s="182"/>
      <c r="I6" s="182"/>
      <c r="J6" s="182"/>
      <c r="K6" s="182"/>
      <c r="L6" s="182"/>
      <c r="M6" s="182"/>
      <c r="N6" s="92"/>
      <c r="O6" s="92"/>
      <c r="P6" s="92"/>
      <c r="Q6" s="92"/>
      <c r="R6" s="92"/>
      <c r="S6" s="92"/>
    </row>
    <row r="7" spans="1:19">
      <c r="A7" s="92"/>
      <c r="B7" s="183"/>
      <c r="C7" s="179"/>
      <c r="D7" s="183"/>
      <c r="E7" s="183"/>
      <c r="F7" s="128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83" t="s">
        <v>163</v>
      </c>
      <c r="C8" s="557">
        <v>9.8236775818639779E-2</v>
      </c>
      <c r="D8" s="132" t="str">
        <f>Inputs!$D$82</f>
        <v>Support staff</v>
      </c>
      <c r="E8" s="229">
        <v>1</v>
      </c>
      <c r="F8" s="128">
        <f>C8*E8</f>
        <v>9.8236775818639779E-2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8" si="0">H8*$F8</f>
        <v>6.7234248794847078</v>
      </c>
      <c r="O8" s="137">
        <f t="shared" si="0"/>
        <v>6.8560614438122363</v>
      </c>
      <c r="P8" s="137">
        <f t="shared" si="0"/>
        <v>6.9769944044892522</v>
      </c>
      <c r="Q8" s="137">
        <f t="shared" si="0"/>
        <v>7.1000604821311581</v>
      </c>
      <c r="R8" s="137">
        <f t="shared" si="0"/>
        <v>7.2252973024436349</v>
      </c>
      <c r="S8" s="137">
        <f t="shared" si="0"/>
        <v>7.3527431548061131</v>
      </c>
    </row>
    <row r="9" spans="1:19">
      <c r="A9" s="184"/>
      <c r="B9" s="205" t="s">
        <v>164</v>
      </c>
      <c r="C9" s="557"/>
      <c r="D9" s="132"/>
      <c r="E9" s="229"/>
      <c r="F9" s="128"/>
      <c r="G9" s="133"/>
      <c r="H9" s="134"/>
      <c r="I9" s="134"/>
      <c r="J9" s="134"/>
      <c r="K9" s="134"/>
      <c r="L9" s="134"/>
      <c r="M9" s="134"/>
      <c r="N9" s="137"/>
      <c r="O9" s="137"/>
      <c r="P9" s="137"/>
      <c r="Q9" s="137"/>
      <c r="R9" s="137"/>
      <c r="S9" s="137"/>
    </row>
    <row r="10" spans="1:19">
      <c r="A10" s="184"/>
      <c r="B10" s="183" t="s">
        <v>165</v>
      </c>
      <c r="C10" s="557"/>
      <c r="D10" s="132"/>
      <c r="E10" s="229"/>
      <c r="F10" s="128"/>
      <c r="G10" s="133"/>
      <c r="H10" s="134"/>
      <c r="I10" s="134"/>
      <c r="J10" s="134"/>
      <c r="K10" s="134"/>
      <c r="L10" s="134"/>
      <c r="M10" s="134"/>
      <c r="N10" s="137"/>
      <c r="O10" s="137"/>
      <c r="P10" s="137"/>
      <c r="Q10" s="137"/>
      <c r="R10" s="137"/>
      <c r="S10" s="137"/>
    </row>
    <row r="11" spans="1:19">
      <c r="A11" s="184"/>
      <c r="B11" s="205" t="s">
        <v>166</v>
      </c>
      <c r="C11" s="557"/>
      <c r="D11" s="132"/>
      <c r="E11" s="229"/>
      <c r="F11" s="128"/>
      <c r="G11" s="133"/>
      <c r="H11" s="134"/>
      <c r="I11" s="134"/>
      <c r="J11" s="134"/>
      <c r="K11" s="134"/>
      <c r="L11" s="134"/>
      <c r="M11" s="134"/>
      <c r="N11" s="137"/>
      <c r="O11" s="137"/>
      <c r="P11" s="137"/>
      <c r="Q11" s="137"/>
      <c r="R11" s="137"/>
      <c r="S11" s="137"/>
    </row>
    <row r="12" spans="1:19">
      <c r="A12" s="184">
        <v>1.2</v>
      </c>
      <c r="B12" s="183" t="s">
        <v>167</v>
      </c>
      <c r="C12" s="557">
        <v>0.1511335012594458</v>
      </c>
      <c r="D12" s="132" t="str">
        <f>Inputs!$D$82</f>
        <v>Support staff</v>
      </c>
      <c r="E12" s="229">
        <v>1</v>
      </c>
      <c r="F12" s="128">
        <f>C12*E12</f>
        <v>0.1511335012594458</v>
      </c>
      <c r="G12" s="133"/>
      <c r="H12" s="137">
        <f>Inputs!L$82</f>
        <v>68.441017362959727</v>
      </c>
      <c r="I12" s="137">
        <f>Inputs!M$82</f>
        <v>69.791189569063036</v>
      </c>
      <c r="J12" s="137">
        <f>Inputs!N$82</f>
        <v>71.02222509185215</v>
      </c>
      <c r="K12" s="137">
        <f>Inputs!O$82</f>
        <v>72.274974651437702</v>
      </c>
      <c r="L12" s="137">
        <f>Inputs!P$82</f>
        <v>73.549821258208297</v>
      </c>
      <c r="M12" s="137">
        <f>Inputs!Q$82</f>
        <v>74.847154678410959</v>
      </c>
      <c r="N12" s="137">
        <f t="shared" ref="N12:S13" si="1">H12*$F12</f>
        <v>10.343730583822627</v>
      </c>
      <c r="O12" s="137">
        <f t="shared" si="1"/>
        <v>10.547786836634209</v>
      </c>
      <c r="P12" s="137">
        <f t="shared" si="1"/>
        <v>10.733837545368081</v>
      </c>
      <c r="Q12" s="137">
        <f t="shared" si="1"/>
        <v>10.923169972509474</v>
      </c>
      <c r="R12" s="137">
        <f t="shared" si="1"/>
        <v>11.115842003759438</v>
      </c>
      <c r="S12" s="137">
        <f t="shared" si="1"/>
        <v>11.311912545855558</v>
      </c>
    </row>
    <row r="13" spans="1:19">
      <c r="A13" s="184">
        <v>1.3</v>
      </c>
      <c r="B13" s="183" t="s">
        <v>168</v>
      </c>
      <c r="C13" s="557">
        <v>6.0453400503778322E-2</v>
      </c>
      <c r="D13" s="132" t="str">
        <f>Inputs!$D$82</f>
        <v>Support staff</v>
      </c>
      <c r="E13" s="229">
        <v>1</v>
      </c>
      <c r="F13" s="128">
        <f>C13*E13</f>
        <v>6.0453400503778322E-2</v>
      </c>
      <c r="G13" s="133"/>
      <c r="H13" s="137">
        <f>Inputs!L$82</f>
        <v>68.441017362959727</v>
      </c>
      <c r="I13" s="137">
        <f>Inputs!M$82</f>
        <v>69.791189569063036</v>
      </c>
      <c r="J13" s="137">
        <f>Inputs!N$82</f>
        <v>71.02222509185215</v>
      </c>
      <c r="K13" s="137">
        <f>Inputs!O$82</f>
        <v>72.274974651437702</v>
      </c>
      <c r="L13" s="137">
        <f>Inputs!P$82</f>
        <v>73.549821258208297</v>
      </c>
      <c r="M13" s="137">
        <f>Inputs!Q$82</f>
        <v>74.847154678410959</v>
      </c>
      <c r="N13" s="137">
        <f t="shared" si="1"/>
        <v>4.1374922335290503</v>
      </c>
      <c r="O13" s="137">
        <f t="shared" si="1"/>
        <v>4.2191147346536839</v>
      </c>
      <c r="P13" s="137">
        <f t="shared" si="1"/>
        <v>4.2935350181472325</v>
      </c>
      <c r="Q13" s="137">
        <f t="shared" si="1"/>
        <v>4.3692679890037898</v>
      </c>
      <c r="R13" s="137">
        <f t="shared" si="1"/>
        <v>4.446336801503775</v>
      </c>
      <c r="S13" s="137">
        <f t="shared" si="1"/>
        <v>4.5247650183422232</v>
      </c>
    </row>
    <row r="14" spans="1:19">
      <c r="A14" s="184"/>
      <c r="B14" s="183"/>
      <c r="C14" s="557"/>
      <c r="D14" s="132"/>
      <c r="E14" s="229"/>
      <c r="F14" s="128"/>
      <c r="G14" s="133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</row>
    <row r="15" spans="1:19">
      <c r="A15" s="184">
        <v>1.4</v>
      </c>
      <c r="B15" s="183" t="s">
        <v>169</v>
      </c>
      <c r="C15" s="557">
        <v>6.0453400503778322E-2</v>
      </c>
      <c r="D15" s="132" t="str">
        <f>Inputs!$D$82</f>
        <v>Support staff</v>
      </c>
      <c r="E15" s="229">
        <v>1</v>
      </c>
      <c r="F15" s="128">
        <f>C15*E15</f>
        <v>6.0453400503778322E-2</v>
      </c>
      <c r="G15" s="133"/>
      <c r="H15" s="137">
        <f>Inputs!L$82</f>
        <v>68.441017362959727</v>
      </c>
      <c r="I15" s="137">
        <f>Inputs!M$82</f>
        <v>69.791189569063036</v>
      </c>
      <c r="J15" s="137">
        <f>Inputs!N$82</f>
        <v>71.02222509185215</v>
      </c>
      <c r="K15" s="137">
        <f>Inputs!O$82</f>
        <v>72.274974651437702</v>
      </c>
      <c r="L15" s="137">
        <f>Inputs!P$82</f>
        <v>73.549821258208297</v>
      </c>
      <c r="M15" s="137">
        <f>Inputs!Q$82</f>
        <v>74.847154678410959</v>
      </c>
      <c r="N15" s="137">
        <f t="shared" ref="N15:S15" si="2">H15*$F15</f>
        <v>4.1374922335290503</v>
      </c>
      <c r="O15" s="137">
        <f t="shared" si="2"/>
        <v>4.2191147346536839</v>
      </c>
      <c r="P15" s="137">
        <f t="shared" si="2"/>
        <v>4.2935350181472325</v>
      </c>
      <c r="Q15" s="137">
        <f t="shared" si="2"/>
        <v>4.3692679890037898</v>
      </c>
      <c r="R15" s="137">
        <f t="shared" si="2"/>
        <v>4.446336801503775</v>
      </c>
      <c r="S15" s="137">
        <f t="shared" si="2"/>
        <v>4.5247650183422232</v>
      </c>
    </row>
    <row r="16" spans="1:19">
      <c r="A16" s="184"/>
      <c r="B16" s="183" t="s">
        <v>170</v>
      </c>
      <c r="C16" s="557"/>
      <c r="D16" s="132"/>
      <c r="E16" s="229"/>
      <c r="F16" s="128"/>
      <c r="G16" s="133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</row>
    <row r="17" spans="1:19">
      <c r="A17" s="184">
        <v>1.5</v>
      </c>
      <c r="B17" s="183" t="s">
        <v>171</v>
      </c>
      <c r="C17" s="557">
        <v>5.2896725440806043E-2</v>
      </c>
      <c r="D17" s="132" t="str">
        <f>Inputs!$D$82</f>
        <v>Support staff</v>
      </c>
      <c r="E17" s="229">
        <v>1</v>
      </c>
      <c r="F17" s="128">
        <f>C17*E17</f>
        <v>5.2896725440806043E-2</v>
      </c>
      <c r="G17" s="133"/>
      <c r="H17" s="137">
        <f>Inputs!L$82</f>
        <v>68.441017362959727</v>
      </c>
      <c r="I17" s="137">
        <f>Inputs!M$82</f>
        <v>69.791189569063036</v>
      </c>
      <c r="J17" s="137">
        <f>Inputs!N$82</f>
        <v>71.02222509185215</v>
      </c>
      <c r="K17" s="137">
        <f>Inputs!O$82</f>
        <v>72.274974651437702</v>
      </c>
      <c r="L17" s="137">
        <f>Inputs!P$82</f>
        <v>73.549821258208297</v>
      </c>
      <c r="M17" s="137">
        <f>Inputs!Q$82</f>
        <v>74.847154678410959</v>
      </c>
      <c r="N17" s="137">
        <f t="shared" ref="N17:S17" si="3">H17*$F17</f>
        <v>3.6203057043379201</v>
      </c>
      <c r="O17" s="137">
        <f t="shared" si="3"/>
        <v>3.691725392821974</v>
      </c>
      <c r="P17" s="137">
        <f t="shared" si="3"/>
        <v>3.756843140878829</v>
      </c>
      <c r="Q17" s="137">
        <f t="shared" si="3"/>
        <v>3.8231094903783167</v>
      </c>
      <c r="R17" s="137">
        <f t="shared" si="3"/>
        <v>3.8905447013158039</v>
      </c>
      <c r="S17" s="137">
        <f t="shared" si="3"/>
        <v>3.9591693910494459</v>
      </c>
    </row>
    <row r="18" spans="1:19">
      <c r="A18" s="92"/>
      <c r="B18" s="183" t="s">
        <v>138</v>
      </c>
      <c r="C18" s="557"/>
      <c r="D18" s="132"/>
      <c r="E18" s="229"/>
      <c r="F18" s="128"/>
      <c r="G18" s="133"/>
      <c r="H18" s="134"/>
      <c r="I18" s="134"/>
      <c r="J18" s="134"/>
      <c r="K18" s="134"/>
      <c r="L18" s="134"/>
      <c r="M18" s="134"/>
      <c r="N18" s="137"/>
      <c r="O18" s="137"/>
      <c r="P18" s="137"/>
      <c r="Q18" s="137"/>
      <c r="R18" s="137"/>
      <c r="S18" s="137"/>
    </row>
    <row r="19" spans="1:19">
      <c r="A19" s="184">
        <v>1.6</v>
      </c>
      <c r="B19" s="183" t="s">
        <v>172</v>
      </c>
      <c r="C19" s="557">
        <v>0</v>
      </c>
      <c r="D19" s="132" t="str">
        <f>Inputs!$D$82</f>
        <v>Support staff</v>
      </c>
      <c r="E19" s="229">
        <v>1</v>
      </c>
      <c r="F19" s="128">
        <f>C19*E19</f>
        <v>0</v>
      </c>
      <c r="G19" s="133"/>
      <c r="H19" s="137">
        <f>Inputs!L$82</f>
        <v>68.441017362959727</v>
      </c>
      <c r="I19" s="137">
        <f>Inputs!M$82</f>
        <v>69.791189569063036</v>
      </c>
      <c r="J19" s="137">
        <f>Inputs!N$82</f>
        <v>71.02222509185215</v>
      </c>
      <c r="K19" s="137">
        <f>Inputs!O$82</f>
        <v>72.274974651437702</v>
      </c>
      <c r="L19" s="137">
        <f>Inputs!P$82</f>
        <v>73.549821258208297</v>
      </c>
      <c r="M19" s="137">
        <f>Inputs!Q$82</f>
        <v>74.847154678410959</v>
      </c>
      <c r="N19" s="137">
        <f t="shared" ref="N19:S19" si="4">H19*$F19</f>
        <v>0</v>
      </c>
      <c r="O19" s="137">
        <f t="shared" si="4"/>
        <v>0</v>
      </c>
      <c r="P19" s="137">
        <f t="shared" si="4"/>
        <v>0</v>
      </c>
      <c r="Q19" s="137">
        <f t="shared" si="4"/>
        <v>0</v>
      </c>
      <c r="R19" s="137">
        <f t="shared" si="4"/>
        <v>0</v>
      </c>
      <c r="S19" s="137">
        <f t="shared" si="4"/>
        <v>0</v>
      </c>
    </row>
    <row r="20" spans="1:19">
      <c r="A20" s="184"/>
      <c r="B20" s="183"/>
      <c r="C20" s="128"/>
      <c r="D20" s="132"/>
      <c r="E20" s="262"/>
      <c r="F20" s="128"/>
      <c r="G20" s="133"/>
      <c r="H20" s="134"/>
      <c r="I20" s="134"/>
      <c r="J20" s="134"/>
      <c r="K20" s="134"/>
      <c r="L20" s="134"/>
      <c r="M20" s="134"/>
      <c r="N20" s="137"/>
      <c r="O20" s="137"/>
      <c r="P20" s="137"/>
      <c r="Q20" s="137"/>
      <c r="R20" s="137"/>
      <c r="S20" s="137"/>
    </row>
    <row r="21" spans="1:19">
      <c r="A21" s="94"/>
      <c r="B21" s="185" t="s">
        <v>44</v>
      </c>
      <c r="C21" s="140">
        <f>SUM(C6:C20)</f>
        <v>0.42317380352644829</v>
      </c>
      <c r="D21" s="141"/>
      <c r="E21" s="230"/>
      <c r="F21" s="140">
        <f>SUM(F6:F20)</f>
        <v>0.42317380352644829</v>
      </c>
      <c r="G21" s="142"/>
      <c r="H21" s="144"/>
      <c r="I21" s="144"/>
      <c r="J21" s="144"/>
      <c r="K21" s="144"/>
      <c r="L21" s="144"/>
      <c r="M21" s="144"/>
      <c r="N21" s="231">
        <f t="shared" ref="N21:S21" si="5">SUM(N8:N20)</f>
        <v>28.962445634703354</v>
      </c>
      <c r="O21" s="144">
        <f t="shared" si="5"/>
        <v>29.533803142575785</v>
      </c>
      <c r="P21" s="144">
        <f t="shared" si="5"/>
        <v>30.054745127030625</v>
      </c>
      <c r="Q21" s="144">
        <f t="shared" si="5"/>
        <v>30.584875923026527</v>
      </c>
      <c r="R21" s="144">
        <f t="shared" si="5"/>
        <v>31.124357610526427</v>
      </c>
      <c r="S21" s="144">
        <f t="shared" si="5"/>
        <v>31.67335512839556</v>
      </c>
    </row>
    <row r="22" spans="1:19" s="102" customFormat="1">
      <c r="A22" s="99"/>
      <c r="B22" s="145" t="s">
        <v>103</v>
      </c>
      <c r="C22" s="128"/>
      <c r="D22" s="132"/>
      <c r="E22" s="132"/>
      <c r="F22" s="128"/>
      <c r="G22" s="148"/>
      <c r="H22" s="134"/>
      <c r="I22" s="134"/>
      <c r="J22" s="134"/>
      <c r="K22" s="134"/>
      <c r="L22" s="134"/>
      <c r="M22" s="134"/>
      <c r="N22" s="137"/>
      <c r="O22" s="137"/>
      <c r="P22" s="137"/>
      <c r="Q22" s="137"/>
      <c r="R22" s="137"/>
      <c r="S22" s="137"/>
    </row>
    <row r="23" spans="1:19" s="102" customFormat="1">
      <c r="A23" s="99"/>
      <c r="B23" s="132"/>
      <c r="C23" s="128"/>
      <c r="D23" s="132"/>
      <c r="E23" s="132"/>
      <c r="F23" s="128"/>
      <c r="G23" s="148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</row>
    <row r="24" spans="1:19" s="102" customFormat="1">
      <c r="A24" s="135">
        <v>2.1</v>
      </c>
      <c r="B24" s="132" t="s">
        <v>140</v>
      </c>
      <c r="C24" s="557">
        <v>0.48905109489051102</v>
      </c>
      <c r="D24" s="189" t="str">
        <f>Inputs!$D$80</f>
        <v>Skilled Electrical Worker BH</v>
      </c>
      <c r="E24" s="132">
        <v>2</v>
      </c>
      <c r="F24" s="128">
        <f>C24*E24</f>
        <v>0.97810218978102204</v>
      </c>
      <c r="G24" s="148"/>
      <c r="H24" s="137">
        <f>Inputs!L$80</f>
        <v>122.54295007007411</v>
      </c>
      <c r="I24" s="137">
        <f>Inputs!M$80</f>
        <v>124.96041976315415</v>
      </c>
      <c r="J24" s="137">
        <f>Inputs!N$80</f>
        <v>127.16457642850023</v>
      </c>
      <c r="K24" s="137">
        <f>Inputs!O$80</f>
        <v>129.40761185733479</v>
      </c>
      <c r="L24" s="137">
        <f>Inputs!P$80</f>
        <v>131.69021182588875</v>
      </c>
      <c r="M24" s="137">
        <f>Inputs!Q$80</f>
        <v>134.01307420668928</v>
      </c>
      <c r="N24" s="137">
        <f t="shared" ref="N24:S24" si="6">H24*$F24</f>
        <v>119.85952780576594</v>
      </c>
      <c r="O24" s="137">
        <f t="shared" si="6"/>
        <v>122.22406020629677</v>
      </c>
      <c r="P24" s="137">
        <f t="shared" si="6"/>
        <v>124.37995066729221</v>
      </c>
      <c r="Q24" s="137">
        <f t="shared" si="6"/>
        <v>126.57386853199171</v>
      </c>
      <c r="R24" s="137">
        <f t="shared" si="6"/>
        <v>128.80648455962844</v>
      </c>
      <c r="S24" s="137">
        <f t="shared" si="6"/>
        <v>131.07848134084938</v>
      </c>
    </row>
    <row r="25" spans="1:19" s="102" customFormat="1">
      <c r="A25" s="135"/>
      <c r="B25" s="132"/>
      <c r="C25" s="128"/>
      <c r="D25" s="132"/>
      <c r="E25" s="132"/>
      <c r="F25" s="128"/>
      <c r="G25" s="148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</row>
    <row r="26" spans="1:19" s="102" customFormat="1">
      <c r="A26" s="147"/>
      <c r="B26" s="139" t="s">
        <v>44</v>
      </c>
      <c r="C26" s="140">
        <f>SUM(C22:C25)</f>
        <v>0.48905109489051102</v>
      </c>
      <c r="D26" s="141"/>
      <c r="E26" s="263"/>
      <c r="F26" s="140">
        <f>SUM(F22:F25)</f>
        <v>0.97810218978102204</v>
      </c>
      <c r="G26" s="142"/>
      <c r="H26" s="167"/>
      <c r="I26" s="167"/>
      <c r="J26" s="167"/>
      <c r="K26" s="167"/>
      <c r="L26" s="167"/>
      <c r="M26" s="167"/>
      <c r="N26" s="231">
        <f t="shared" ref="N26:S26" si="7">SUM(N24:N25)</f>
        <v>119.85952780576594</v>
      </c>
      <c r="O26" s="231">
        <f t="shared" si="7"/>
        <v>122.22406020629677</v>
      </c>
      <c r="P26" s="231">
        <f t="shared" si="7"/>
        <v>124.37995066729221</v>
      </c>
      <c r="Q26" s="231">
        <f t="shared" si="7"/>
        <v>126.57386853199171</v>
      </c>
      <c r="R26" s="231">
        <f t="shared" si="7"/>
        <v>128.80648455962844</v>
      </c>
      <c r="S26" s="231">
        <f t="shared" si="7"/>
        <v>131.07848134084938</v>
      </c>
    </row>
    <row r="27" spans="1:19" s="102" customFormat="1">
      <c r="A27" s="135"/>
      <c r="B27" s="127" t="s">
        <v>104</v>
      </c>
      <c r="C27" s="128"/>
      <c r="D27" s="132"/>
      <c r="E27" s="132"/>
      <c r="F27" s="128"/>
      <c r="G27" s="148"/>
      <c r="H27" s="151"/>
      <c r="I27" s="151"/>
      <c r="J27" s="151"/>
      <c r="K27" s="151"/>
      <c r="L27" s="151"/>
      <c r="M27" s="151"/>
      <c r="N27" s="150"/>
      <c r="O27" s="150"/>
      <c r="P27" s="150"/>
      <c r="Q27" s="150"/>
      <c r="R27" s="150"/>
      <c r="S27" s="150"/>
    </row>
    <row r="28" spans="1:19" s="102" customFormat="1">
      <c r="A28" s="99"/>
      <c r="B28" s="132"/>
      <c r="C28" s="128"/>
      <c r="D28" s="132"/>
      <c r="E28" s="132"/>
      <c r="F28" s="128"/>
      <c r="G28" s="148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</row>
    <row r="29" spans="1:19" s="102" customFormat="1">
      <c r="A29" s="135">
        <v>3.1</v>
      </c>
      <c r="B29" s="132" t="s">
        <v>173</v>
      </c>
      <c r="C29" s="656">
        <v>6.3503649635036505E-2</v>
      </c>
      <c r="D29" s="189" t="str">
        <f>Inputs!$D$80</f>
        <v>Skilled Electrical Worker BH</v>
      </c>
      <c r="E29" s="132">
        <v>2</v>
      </c>
      <c r="F29" s="128">
        <f>C29*E29</f>
        <v>0.12700729927007301</v>
      </c>
      <c r="G29" s="148"/>
      <c r="H29" s="137">
        <f>Inputs!L$80</f>
        <v>122.54295007007411</v>
      </c>
      <c r="I29" s="137">
        <f>Inputs!M$80</f>
        <v>124.96041976315415</v>
      </c>
      <c r="J29" s="137">
        <f>Inputs!N$80</f>
        <v>127.16457642850023</v>
      </c>
      <c r="K29" s="137">
        <f>Inputs!O$80</f>
        <v>129.40761185733479</v>
      </c>
      <c r="L29" s="137">
        <f>Inputs!P$80</f>
        <v>131.69021182588875</v>
      </c>
      <c r="M29" s="137">
        <f>Inputs!Q$80</f>
        <v>134.01307420668928</v>
      </c>
      <c r="N29" s="137">
        <f t="shared" ref="N29:S29" si="8">H29*$F29</f>
        <v>15.563849132987517</v>
      </c>
      <c r="O29" s="137">
        <f t="shared" si="8"/>
        <v>15.870885429772866</v>
      </c>
      <c r="P29" s="137">
        <f t="shared" si="8"/>
        <v>16.150829415006601</v>
      </c>
      <c r="Q29" s="137">
        <f t="shared" si="8"/>
        <v>16.435711286989967</v>
      </c>
      <c r="R29" s="137">
        <f t="shared" si="8"/>
        <v>16.725618144309962</v>
      </c>
      <c r="S29" s="137">
        <f t="shared" si="8"/>
        <v>17.020638621871488</v>
      </c>
    </row>
    <row r="30" spans="1:19" s="102" customFormat="1">
      <c r="A30" s="99"/>
      <c r="B30" s="132" t="s">
        <v>174</v>
      </c>
      <c r="C30" s="128"/>
      <c r="D30" s="132"/>
      <c r="E30" s="132"/>
      <c r="F30" s="128"/>
      <c r="G30" s="148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</row>
    <row r="31" spans="1:19" s="102" customFormat="1">
      <c r="A31" s="135">
        <v>3.2</v>
      </c>
      <c r="B31" s="132" t="s">
        <v>175</v>
      </c>
      <c r="C31" s="656">
        <v>0.24839416058394162</v>
      </c>
      <c r="D31" s="189" t="str">
        <f>Inputs!$D$80</f>
        <v>Skilled Electrical Worker BH</v>
      </c>
      <c r="E31" s="132">
        <v>2</v>
      </c>
      <c r="F31" s="128">
        <f>C31*E31</f>
        <v>0.49678832116788324</v>
      </c>
      <c r="G31" s="148"/>
      <c r="H31" s="137">
        <f>Inputs!L$80</f>
        <v>122.54295007007411</v>
      </c>
      <c r="I31" s="137">
        <f>Inputs!M$80</f>
        <v>124.96041976315415</v>
      </c>
      <c r="J31" s="137">
        <f>Inputs!N$80</f>
        <v>127.16457642850023</v>
      </c>
      <c r="K31" s="137">
        <f>Inputs!O$80</f>
        <v>129.40761185733479</v>
      </c>
      <c r="L31" s="137">
        <f>Inputs!P$80</f>
        <v>131.69021182588875</v>
      </c>
      <c r="M31" s="137">
        <f>Inputs!Q$80</f>
        <v>134.01307420668928</v>
      </c>
      <c r="N31" s="150">
        <f t="shared" ref="N31:S34" si="9">H31*$F31</f>
        <v>60.877906436271857</v>
      </c>
      <c r="O31" s="137">
        <f t="shared" si="9"/>
        <v>62.07887714657133</v>
      </c>
      <c r="P31" s="137">
        <f t="shared" si="9"/>
        <v>63.173876435939604</v>
      </c>
      <c r="Q31" s="137">
        <f t="shared" si="9"/>
        <v>64.288190240950414</v>
      </c>
      <c r="R31" s="137">
        <f t="shared" si="9"/>
        <v>65.42215924722619</v>
      </c>
      <c r="S31" s="137">
        <f t="shared" si="9"/>
        <v>66.576130149688126</v>
      </c>
    </row>
    <row r="32" spans="1:19" s="102" customFormat="1">
      <c r="A32" s="232">
        <v>3.3</v>
      </c>
      <c r="B32" s="132" t="s">
        <v>142</v>
      </c>
      <c r="C32" s="557">
        <v>0.10948905109489052</v>
      </c>
      <c r="D32" s="189" t="str">
        <f>Inputs!$D$80</f>
        <v>Skilled Electrical Worker BH</v>
      </c>
      <c r="E32" s="132">
        <v>2</v>
      </c>
      <c r="F32" s="128">
        <f>C32*E32</f>
        <v>0.21897810218978103</v>
      </c>
      <c r="G32" s="148"/>
      <c r="H32" s="137">
        <f>Inputs!L$80</f>
        <v>122.54295007007411</v>
      </c>
      <c r="I32" s="137">
        <f>Inputs!M$80</f>
        <v>124.96041976315415</v>
      </c>
      <c r="J32" s="137">
        <f>Inputs!N$80</f>
        <v>127.16457642850023</v>
      </c>
      <c r="K32" s="137">
        <f>Inputs!O$80</f>
        <v>129.40761185733479</v>
      </c>
      <c r="L32" s="137">
        <f>Inputs!P$80</f>
        <v>131.69021182588875</v>
      </c>
      <c r="M32" s="137">
        <f>Inputs!Q$80</f>
        <v>134.01307420668928</v>
      </c>
      <c r="N32" s="137">
        <f t="shared" si="9"/>
        <v>26.834222643081922</v>
      </c>
      <c r="O32" s="137">
        <f t="shared" si="9"/>
        <v>27.363595568573903</v>
      </c>
      <c r="P32" s="137">
        <f t="shared" si="9"/>
        <v>27.846257612080343</v>
      </c>
      <c r="Q32" s="137">
        <f t="shared" si="9"/>
        <v>28.337433253430977</v>
      </c>
      <c r="R32" s="137">
        <f t="shared" si="9"/>
        <v>28.837272662603379</v>
      </c>
      <c r="S32" s="137">
        <f t="shared" si="9"/>
        <v>29.345928658399114</v>
      </c>
    </row>
    <row r="33" spans="1:19" s="102" customFormat="1">
      <c r="A33" s="135">
        <v>3.4</v>
      </c>
      <c r="B33" s="132" t="s">
        <v>176</v>
      </c>
      <c r="C33" s="656"/>
      <c r="D33" s="189" t="str">
        <f>Inputs!$D$80</f>
        <v>Skilled Electrical Worker BH</v>
      </c>
      <c r="E33" s="132">
        <v>1</v>
      </c>
      <c r="F33" s="128">
        <f>C33*E33</f>
        <v>0</v>
      </c>
      <c r="G33" s="148"/>
      <c r="H33" s="137">
        <f>Inputs!L$80</f>
        <v>122.54295007007411</v>
      </c>
      <c r="I33" s="137">
        <f>Inputs!M$80</f>
        <v>124.96041976315415</v>
      </c>
      <c r="J33" s="137">
        <f>Inputs!N$80</f>
        <v>127.16457642850023</v>
      </c>
      <c r="K33" s="137">
        <f>Inputs!O$80</f>
        <v>129.40761185733479</v>
      </c>
      <c r="L33" s="137">
        <f>Inputs!P$80</f>
        <v>131.69021182588875</v>
      </c>
      <c r="M33" s="137">
        <f>Inputs!Q$80</f>
        <v>134.01307420668928</v>
      </c>
      <c r="N33" s="137">
        <f t="shared" si="9"/>
        <v>0</v>
      </c>
      <c r="O33" s="137">
        <f t="shared" si="9"/>
        <v>0</v>
      </c>
      <c r="P33" s="137">
        <f t="shared" si="9"/>
        <v>0</v>
      </c>
      <c r="Q33" s="137">
        <f t="shared" si="9"/>
        <v>0</v>
      </c>
      <c r="R33" s="137">
        <f t="shared" si="9"/>
        <v>0</v>
      </c>
      <c r="S33" s="137">
        <f t="shared" si="9"/>
        <v>0</v>
      </c>
    </row>
    <row r="34" spans="1:19" s="102" customFormat="1">
      <c r="A34" s="135">
        <v>3.5</v>
      </c>
      <c r="B34" s="132" t="s">
        <v>177</v>
      </c>
      <c r="C34" s="656">
        <v>8.3000000000000004E-2</v>
      </c>
      <c r="D34" s="189" t="str">
        <f>Inputs!$D$80</f>
        <v>Skilled Electrical Worker BH</v>
      </c>
      <c r="E34" s="132">
        <v>1</v>
      </c>
      <c r="F34" s="128">
        <f>C34*E34</f>
        <v>8.3000000000000004E-2</v>
      </c>
      <c r="G34" s="148"/>
      <c r="H34" s="137">
        <f>Inputs!L$80</f>
        <v>122.54295007007411</v>
      </c>
      <c r="I34" s="137">
        <f>Inputs!M$80</f>
        <v>124.96041976315415</v>
      </c>
      <c r="J34" s="137">
        <f>Inputs!N$80</f>
        <v>127.16457642850023</v>
      </c>
      <c r="K34" s="137">
        <f>Inputs!O$80</f>
        <v>129.40761185733479</v>
      </c>
      <c r="L34" s="137">
        <f>Inputs!P$80</f>
        <v>131.69021182588875</v>
      </c>
      <c r="M34" s="137">
        <f>Inputs!Q$80</f>
        <v>134.01307420668928</v>
      </c>
      <c r="N34" s="137">
        <f t="shared" si="9"/>
        <v>10.171064855816152</v>
      </c>
      <c r="O34" s="137">
        <f t="shared" si="9"/>
        <v>10.371714840341795</v>
      </c>
      <c r="P34" s="137">
        <f t="shared" si="9"/>
        <v>10.554659843565519</v>
      </c>
      <c r="Q34" s="137">
        <f t="shared" si="9"/>
        <v>10.740831784158788</v>
      </c>
      <c r="R34" s="137">
        <f t="shared" si="9"/>
        <v>10.930287581548766</v>
      </c>
      <c r="S34" s="137">
        <f t="shared" si="9"/>
        <v>11.123085159155211</v>
      </c>
    </row>
    <row r="35" spans="1:19" s="102" customFormat="1">
      <c r="A35" s="147"/>
      <c r="B35" s="139" t="s">
        <v>44</v>
      </c>
      <c r="C35" s="140">
        <f>SUM(C29:C34)</f>
        <v>0.50438686131386856</v>
      </c>
      <c r="D35" s="141" t="s">
        <v>105</v>
      </c>
      <c r="E35" s="141"/>
      <c r="F35" s="140">
        <f>SUM(F29:F34)</f>
        <v>0.92577372262773716</v>
      </c>
      <c r="G35" s="142"/>
      <c r="H35" s="144"/>
      <c r="I35" s="144"/>
      <c r="J35" s="144"/>
      <c r="K35" s="144"/>
      <c r="L35" s="144"/>
      <c r="M35" s="144"/>
      <c r="N35" s="144">
        <f t="shared" ref="N35:S35" si="10">SUM(N29:N34)</f>
        <v>113.44704306815746</v>
      </c>
      <c r="O35" s="144">
        <f t="shared" si="10"/>
        <v>115.68507298525989</v>
      </c>
      <c r="P35" s="144">
        <f t="shared" si="10"/>
        <v>117.72562330659206</v>
      </c>
      <c r="Q35" s="144">
        <f t="shared" si="10"/>
        <v>119.80216656553014</v>
      </c>
      <c r="R35" s="144">
        <f t="shared" si="10"/>
        <v>121.9153376356883</v>
      </c>
      <c r="S35" s="144">
        <f t="shared" si="10"/>
        <v>124.06578258911394</v>
      </c>
    </row>
    <row r="36" spans="1:19" s="102" customFormat="1">
      <c r="A36" s="99"/>
      <c r="B36" s="127" t="s">
        <v>106</v>
      </c>
      <c r="C36" s="128"/>
      <c r="D36" s="132"/>
      <c r="E36" s="132"/>
      <c r="F36" s="128"/>
      <c r="G36" s="148"/>
      <c r="H36" s="151"/>
      <c r="I36" s="151"/>
      <c r="J36" s="151"/>
      <c r="K36" s="151"/>
      <c r="L36" s="151"/>
      <c r="M36" s="151"/>
      <c r="N36" s="99"/>
      <c r="O36" s="99"/>
      <c r="P36" s="99"/>
      <c r="Q36" s="99"/>
      <c r="R36" s="99"/>
      <c r="S36" s="99"/>
    </row>
    <row r="37" spans="1:19" s="102" customFormat="1">
      <c r="A37" s="99"/>
      <c r="B37" s="132"/>
      <c r="C37" s="128"/>
      <c r="D37" s="132"/>
      <c r="E37" s="132"/>
      <c r="F37" s="128"/>
      <c r="G37" s="148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</row>
    <row r="38" spans="1:19" s="102" customFormat="1">
      <c r="A38" s="135">
        <v>4.0999999999999996</v>
      </c>
      <c r="B38" s="132" t="s">
        <v>196</v>
      </c>
      <c r="C38" s="557">
        <v>0</v>
      </c>
      <c r="D38" s="189" t="str">
        <f>Inputs!$D$80</f>
        <v>Skilled Electrical Worker BH</v>
      </c>
      <c r="E38" s="132">
        <v>1</v>
      </c>
      <c r="F38" s="128">
        <f>C38*E38</f>
        <v>0</v>
      </c>
      <c r="G38" s="233"/>
      <c r="H38" s="137">
        <f>Inputs!L$80</f>
        <v>122.54295007007411</v>
      </c>
      <c r="I38" s="137">
        <f>Inputs!M$80</f>
        <v>124.96041976315415</v>
      </c>
      <c r="J38" s="137">
        <f>Inputs!N$80</f>
        <v>127.16457642850023</v>
      </c>
      <c r="K38" s="137">
        <f>Inputs!O$80</f>
        <v>129.40761185733479</v>
      </c>
      <c r="L38" s="137">
        <f>Inputs!P$80</f>
        <v>131.69021182588875</v>
      </c>
      <c r="M38" s="137">
        <f>Inputs!Q$80</f>
        <v>134.01307420668928</v>
      </c>
      <c r="N38" s="137">
        <f t="shared" ref="N38:S39" si="11">H38*$F38</f>
        <v>0</v>
      </c>
      <c r="O38" s="137">
        <f t="shared" si="11"/>
        <v>0</v>
      </c>
      <c r="P38" s="137">
        <f t="shared" si="11"/>
        <v>0</v>
      </c>
      <c r="Q38" s="137">
        <f t="shared" si="11"/>
        <v>0</v>
      </c>
      <c r="R38" s="137">
        <f t="shared" si="11"/>
        <v>0</v>
      </c>
      <c r="S38" s="137">
        <f t="shared" si="11"/>
        <v>0</v>
      </c>
    </row>
    <row r="39" spans="1:19" s="102" customFormat="1">
      <c r="A39" s="184">
        <v>4.2</v>
      </c>
      <c r="B39" s="183" t="s">
        <v>178</v>
      </c>
      <c r="C39" s="557">
        <v>3.0226700251889161E-2</v>
      </c>
      <c r="D39" s="132" t="str">
        <f>Inputs!$D$82</f>
        <v>Support staff</v>
      </c>
      <c r="E39" s="132">
        <v>1</v>
      </c>
      <c r="F39" s="128">
        <f>C39*E39</f>
        <v>3.0226700251889161E-2</v>
      </c>
      <c r="G39" s="169"/>
      <c r="H39" s="137">
        <f>Inputs!L$82</f>
        <v>68.441017362959727</v>
      </c>
      <c r="I39" s="137">
        <f>Inputs!M$82</f>
        <v>69.791189569063036</v>
      </c>
      <c r="J39" s="137">
        <f>Inputs!N$82</f>
        <v>71.02222509185215</v>
      </c>
      <c r="K39" s="137">
        <f>Inputs!O$82</f>
        <v>72.274974651437702</v>
      </c>
      <c r="L39" s="137">
        <f>Inputs!P$82</f>
        <v>73.549821258208297</v>
      </c>
      <c r="M39" s="137">
        <f>Inputs!Q$82</f>
        <v>74.847154678410959</v>
      </c>
      <c r="N39" s="150">
        <f t="shared" si="11"/>
        <v>2.0687461167645251</v>
      </c>
      <c r="O39" s="137">
        <f t="shared" si="11"/>
        <v>2.109557367326842</v>
      </c>
      <c r="P39" s="137">
        <f t="shared" si="11"/>
        <v>2.1467675090736162</v>
      </c>
      <c r="Q39" s="137">
        <f t="shared" si="11"/>
        <v>2.1846339945018949</v>
      </c>
      <c r="R39" s="137">
        <f t="shared" si="11"/>
        <v>2.2231684007518875</v>
      </c>
      <c r="S39" s="137">
        <f t="shared" si="11"/>
        <v>2.2623825091711116</v>
      </c>
    </row>
    <row r="40" spans="1:19">
      <c r="A40" s="184"/>
      <c r="B40" s="183" t="s">
        <v>197</v>
      </c>
      <c r="C40" s="557"/>
      <c r="D40" s="132"/>
      <c r="E40" s="132"/>
      <c r="F40" s="128"/>
      <c r="G40" s="133"/>
      <c r="H40" s="151"/>
      <c r="I40" s="151"/>
      <c r="J40" s="151"/>
      <c r="K40" s="151"/>
      <c r="L40" s="151"/>
      <c r="M40" s="151"/>
      <c r="N40" s="99"/>
      <c r="O40" s="99"/>
      <c r="P40" s="99"/>
      <c r="Q40" s="99"/>
      <c r="R40" s="99"/>
      <c r="S40" s="99"/>
    </row>
    <row r="41" spans="1:19">
      <c r="A41" s="184">
        <v>4.3</v>
      </c>
      <c r="B41" s="183" t="s">
        <v>179</v>
      </c>
      <c r="C41" s="557">
        <v>6.0453400503778322E-2</v>
      </c>
      <c r="D41" s="132" t="str">
        <f>Inputs!$D$82</f>
        <v>Support staff</v>
      </c>
      <c r="E41" s="132">
        <v>1</v>
      </c>
      <c r="F41" s="128">
        <f>C41*E41</f>
        <v>6.0453400503778322E-2</v>
      </c>
      <c r="G41" s="169"/>
      <c r="H41" s="137">
        <f>Inputs!L$82</f>
        <v>68.441017362959727</v>
      </c>
      <c r="I41" s="137">
        <f>Inputs!M$82</f>
        <v>69.791189569063036</v>
      </c>
      <c r="J41" s="137">
        <f>Inputs!N$82</f>
        <v>71.02222509185215</v>
      </c>
      <c r="K41" s="137">
        <f>Inputs!O$82</f>
        <v>72.274974651437702</v>
      </c>
      <c r="L41" s="137">
        <f>Inputs!P$82</f>
        <v>73.549821258208297</v>
      </c>
      <c r="M41" s="137">
        <f>Inputs!Q$82</f>
        <v>74.847154678410959</v>
      </c>
      <c r="N41" s="150">
        <f t="shared" ref="N41:S41" si="12">H41*$F41</f>
        <v>4.1374922335290503</v>
      </c>
      <c r="O41" s="137">
        <f t="shared" si="12"/>
        <v>4.2191147346536839</v>
      </c>
      <c r="P41" s="137">
        <f t="shared" si="12"/>
        <v>4.2935350181472325</v>
      </c>
      <c r="Q41" s="137">
        <f t="shared" si="12"/>
        <v>4.3692679890037898</v>
      </c>
      <c r="R41" s="137">
        <f t="shared" si="12"/>
        <v>4.446336801503775</v>
      </c>
      <c r="S41" s="137">
        <f t="shared" si="12"/>
        <v>4.5247650183422232</v>
      </c>
    </row>
    <row r="42" spans="1:19">
      <c r="A42" s="184"/>
      <c r="B42" s="183" t="s">
        <v>180</v>
      </c>
      <c r="C42" s="128"/>
      <c r="D42" s="132"/>
      <c r="E42" s="132"/>
      <c r="F42" s="128"/>
      <c r="G42" s="133"/>
      <c r="H42" s="151"/>
      <c r="I42" s="151"/>
      <c r="J42" s="151"/>
      <c r="K42" s="151"/>
      <c r="L42" s="151"/>
      <c r="M42" s="151"/>
      <c r="N42" s="99"/>
      <c r="O42" s="99"/>
      <c r="P42" s="99"/>
      <c r="Q42" s="99"/>
      <c r="R42" s="99"/>
      <c r="S42" s="99"/>
    </row>
    <row r="43" spans="1:19">
      <c r="A43" s="184">
        <v>4.4000000000000004</v>
      </c>
      <c r="B43" s="183" t="s">
        <v>181</v>
      </c>
      <c r="C43" s="557">
        <v>3.173803526448362E-2</v>
      </c>
      <c r="D43" s="132" t="str">
        <f>Inputs!$D$82</f>
        <v>Support staff</v>
      </c>
      <c r="E43" s="132">
        <v>1</v>
      </c>
      <c r="F43" s="128">
        <f>C43*E43</f>
        <v>3.173803526448362E-2</v>
      </c>
      <c r="G43" s="169"/>
      <c r="H43" s="137">
        <f>Inputs!L$82</f>
        <v>68.441017362959727</v>
      </c>
      <c r="I43" s="137">
        <f>Inputs!M$82</f>
        <v>69.791189569063036</v>
      </c>
      <c r="J43" s="137">
        <f>Inputs!N$82</f>
        <v>71.02222509185215</v>
      </c>
      <c r="K43" s="137">
        <f>Inputs!O$82</f>
        <v>72.274974651437702</v>
      </c>
      <c r="L43" s="137">
        <f>Inputs!P$82</f>
        <v>73.549821258208297</v>
      </c>
      <c r="M43" s="137">
        <f>Inputs!Q$82</f>
        <v>74.847154678410959</v>
      </c>
      <c r="N43" s="150">
        <f t="shared" ref="N43:S45" si="13">H43*$F43</f>
        <v>2.1721834226027514</v>
      </c>
      <c r="O43" s="137">
        <f t="shared" si="13"/>
        <v>2.2150352356931839</v>
      </c>
      <c r="P43" s="137">
        <f t="shared" si="13"/>
        <v>2.2541058845272968</v>
      </c>
      <c r="Q43" s="137">
        <f t="shared" si="13"/>
        <v>2.2938656942269895</v>
      </c>
      <c r="R43" s="137">
        <f t="shared" si="13"/>
        <v>2.3343268207894821</v>
      </c>
      <c r="S43" s="137">
        <f t="shared" si="13"/>
        <v>2.3755016346296673</v>
      </c>
    </row>
    <row r="44" spans="1:19">
      <c r="A44" s="184">
        <v>4.5</v>
      </c>
      <c r="B44" s="183" t="s">
        <v>182</v>
      </c>
      <c r="C44" s="557">
        <v>3.173803526448362E-2</v>
      </c>
      <c r="D44" s="132" t="str">
        <f>Inputs!$D$82</f>
        <v>Support staff</v>
      </c>
      <c r="E44" s="132">
        <v>1</v>
      </c>
      <c r="F44" s="128">
        <f>C44*E44</f>
        <v>3.173803526448362E-2</v>
      </c>
      <c r="G44" s="169"/>
      <c r="H44" s="137">
        <f>Inputs!L$82</f>
        <v>68.441017362959727</v>
      </c>
      <c r="I44" s="137">
        <f>Inputs!M$82</f>
        <v>69.791189569063036</v>
      </c>
      <c r="J44" s="137">
        <f>Inputs!N$82</f>
        <v>71.02222509185215</v>
      </c>
      <c r="K44" s="137">
        <f>Inputs!O$82</f>
        <v>72.274974651437702</v>
      </c>
      <c r="L44" s="137">
        <f>Inputs!P$82</f>
        <v>73.549821258208297</v>
      </c>
      <c r="M44" s="137">
        <f>Inputs!Q$82</f>
        <v>74.847154678410959</v>
      </c>
      <c r="N44" s="150">
        <f t="shared" si="13"/>
        <v>2.1721834226027514</v>
      </c>
      <c r="O44" s="137">
        <f t="shared" si="13"/>
        <v>2.2150352356931839</v>
      </c>
      <c r="P44" s="137">
        <f t="shared" si="13"/>
        <v>2.2541058845272968</v>
      </c>
      <c r="Q44" s="137">
        <f t="shared" si="13"/>
        <v>2.2938656942269895</v>
      </c>
      <c r="R44" s="137">
        <f t="shared" si="13"/>
        <v>2.3343268207894821</v>
      </c>
      <c r="S44" s="137">
        <f t="shared" si="13"/>
        <v>2.3755016346296673</v>
      </c>
    </row>
    <row r="45" spans="1:19">
      <c r="A45" s="184">
        <v>4.5999999999999996</v>
      </c>
      <c r="B45" s="183" t="s">
        <v>146</v>
      </c>
      <c r="C45" s="557">
        <v>2.2670025188916868E-2</v>
      </c>
      <c r="D45" s="132" t="str">
        <f>Inputs!$D$82</f>
        <v>Support staff</v>
      </c>
      <c r="E45" s="132">
        <v>1</v>
      </c>
      <c r="F45" s="128">
        <f>C45*E45</f>
        <v>2.2670025188916868E-2</v>
      </c>
      <c r="G45" s="169"/>
      <c r="H45" s="137">
        <f>Inputs!L$82</f>
        <v>68.441017362959727</v>
      </c>
      <c r="I45" s="137">
        <f>Inputs!M$82</f>
        <v>69.791189569063036</v>
      </c>
      <c r="J45" s="137">
        <f>Inputs!N$82</f>
        <v>71.02222509185215</v>
      </c>
      <c r="K45" s="137">
        <f>Inputs!O$82</f>
        <v>72.274974651437702</v>
      </c>
      <c r="L45" s="137">
        <f>Inputs!P$82</f>
        <v>73.549821258208297</v>
      </c>
      <c r="M45" s="137">
        <f>Inputs!Q$82</f>
        <v>74.847154678410959</v>
      </c>
      <c r="N45" s="150">
        <f t="shared" si="13"/>
        <v>1.5515595875733936</v>
      </c>
      <c r="O45" s="137">
        <f t="shared" si="13"/>
        <v>1.5821680254951311</v>
      </c>
      <c r="P45" s="137">
        <f t="shared" si="13"/>
        <v>1.6100756318052118</v>
      </c>
      <c r="Q45" s="137">
        <f t="shared" si="13"/>
        <v>1.6384754958764209</v>
      </c>
      <c r="R45" s="137">
        <f t="shared" si="13"/>
        <v>1.6673763005639155</v>
      </c>
      <c r="S45" s="137">
        <f t="shared" si="13"/>
        <v>1.6967868818783334</v>
      </c>
    </row>
    <row r="46" spans="1:19">
      <c r="A46" s="190"/>
      <c r="B46" s="185" t="s">
        <v>44</v>
      </c>
      <c r="C46" s="563">
        <f>SUM(C36:C45)</f>
        <v>0.17682619647355161</v>
      </c>
      <c r="D46" s="240"/>
      <c r="E46" s="240"/>
      <c r="F46" s="140">
        <f>SUM(F36:F45)</f>
        <v>0.17682619647355161</v>
      </c>
      <c r="G46" s="142"/>
      <c r="H46" s="167"/>
      <c r="I46" s="167"/>
      <c r="J46" s="167"/>
      <c r="K46" s="167"/>
      <c r="L46" s="167"/>
      <c r="M46" s="167"/>
      <c r="N46" s="252">
        <f t="shared" ref="N46:S46" si="14">SUM(N38:N45)</f>
        <v>12.102164783072473</v>
      </c>
      <c r="O46" s="252">
        <f t="shared" si="14"/>
        <v>12.340910598862026</v>
      </c>
      <c r="P46" s="252">
        <f t="shared" si="14"/>
        <v>12.558589928080654</v>
      </c>
      <c r="Q46" s="252">
        <f t="shared" si="14"/>
        <v>12.780108867836084</v>
      </c>
      <c r="R46" s="252">
        <f t="shared" si="14"/>
        <v>13.005535144398541</v>
      </c>
      <c r="S46" s="252">
        <f t="shared" si="14"/>
        <v>13.234937678651004</v>
      </c>
    </row>
    <row r="47" spans="1:19">
      <c r="A47" s="118"/>
      <c r="B47" s="234" t="s">
        <v>183</v>
      </c>
      <c r="C47" s="197"/>
      <c r="D47" s="196"/>
      <c r="E47" s="196"/>
      <c r="F47" s="156"/>
      <c r="G47" s="169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</row>
    <row r="48" spans="1:19">
      <c r="A48" s="184">
        <v>5.0999999999999996</v>
      </c>
      <c r="B48" s="235" t="s">
        <v>184</v>
      </c>
      <c r="C48" s="179"/>
      <c r="D48" s="183"/>
      <c r="E48" s="183"/>
      <c r="F48" s="128"/>
      <c r="G48" s="169"/>
      <c r="H48" s="137"/>
      <c r="I48" s="137"/>
      <c r="J48" s="137"/>
      <c r="K48" s="137"/>
      <c r="L48" s="137"/>
      <c r="M48" s="137"/>
      <c r="N48" s="137">
        <f>Inputs!L90</f>
        <v>71.390803238917371</v>
      </c>
      <c r="O48" s="137">
        <f>Inputs!M90</f>
        <v>71.390803238917371</v>
      </c>
      <c r="P48" s="137">
        <f>Inputs!N90</f>
        <v>71.390803238917371</v>
      </c>
      <c r="Q48" s="137">
        <f>Inputs!O90</f>
        <v>71.390803238917371</v>
      </c>
      <c r="R48" s="137">
        <f>Inputs!P90</f>
        <v>71.390803238917371</v>
      </c>
      <c r="S48" s="137">
        <f>Inputs!Q90</f>
        <v>71.390803238917371</v>
      </c>
    </row>
    <row r="49" spans="1:23">
      <c r="A49" s="190"/>
      <c r="B49" s="185" t="s">
        <v>44</v>
      </c>
      <c r="C49" s="197"/>
      <c r="D49" s="196"/>
      <c r="E49" s="196"/>
      <c r="F49" s="156"/>
      <c r="G49" s="169"/>
      <c r="H49" s="144"/>
      <c r="I49" s="144"/>
      <c r="J49" s="144"/>
      <c r="K49" s="144"/>
      <c r="L49" s="144"/>
      <c r="M49" s="144"/>
      <c r="N49" s="144">
        <f t="shared" ref="N49:S49" si="15">SUM(N48)</f>
        <v>71.390803238917371</v>
      </c>
      <c r="O49" s="144">
        <f t="shared" si="15"/>
        <v>71.390803238917371</v>
      </c>
      <c r="P49" s="144">
        <f t="shared" si="15"/>
        <v>71.390803238917371</v>
      </c>
      <c r="Q49" s="144">
        <f t="shared" si="15"/>
        <v>71.390803238917371</v>
      </c>
      <c r="R49" s="144">
        <f t="shared" si="15"/>
        <v>71.390803238917371</v>
      </c>
      <c r="S49" s="144">
        <f t="shared" si="15"/>
        <v>71.390803238917371</v>
      </c>
    </row>
    <row r="50" spans="1:23">
      <c r="A50" s="273"/>
      <c r="B50" s="195"/>
      <c r="C50" s="192"/>
      <c r="D50" s="196"/>
      <c r="E50" s="196"/>
      <c r="F50" s="156"/>
      <c r="G50" s="133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</row>
    <row r="51" spans="1:23">
      <c r="A51" s="273"/>
      <c r="B51" s="195"/>
      <c r="C51" s="171">
        <f>C21+C26+C35+C46</f>
        <v>1.5934379562043794</v>
      </c>
      <c r="D51" s="90"/>
      <c r="E51" s="236"/>
      <c r="F51" s="171">
        <f>F21+F26+F35+F46</f>
        <v>2.5038759124087595</v>
      </c>
      <c r="G51" s="199"/>
      <c r="H51" s="143"/>
      <c r="I51" s="143"/>
      <c r="J51" s="143"/>
      <c r="K51" s="143"/>
      <c r="L51" s="143"/>
      <c r="M51" s="143"/>
      <c r="N51" s="144">
        <f t="shared" ref="N51:S51" si="16">N21+N26+N35+N46+N49</f>
        <v>345.76198453061659</v>
      </c>
      <c r="O51" s="144">
        <f t="shared" si="16"/>
        <v>351.17465017191188</v>
      </c>
      <c r="P51" s="144">
        <f t="shared" si="16"/>
        <v>356.10971226791293</v>
      </c>
      <c r="Q51" s="144">
        <f t="shared" si="16"/>
        <v>361.1318231273018</v>
      </c>
      <c r="R51" s="144">
        <f t="shared" si="16"/>
        <v>366.24251818915911</v>
      </c>
      <c r="S51" s="144">
        <f t="shared" si="16"/>
        <v>371.44335997592731</v>
      </c>
    </row>
    <row r="52" spans="1:23">
      <c r="B52" s="88"/>
      <c r="H52" s="105"/>
      <c r="I52" s="105"/>
      <c r="J52" s="105"/>
      <c r="K52" s="105"/>
      <c r="L52" s="105"/>
      <c r="M52" s="105"/>
      <c r="N52" s="105"/>
      <c r="O52" s="104"/>
      <c r="P52" s="104"/>
      <c r="Q52" s="104"/>
      <c r="R52" s="104"/>
      <c r="S52" s="104"/>
    </row>
    <row r="53" spans="1:23">
      <c r="A53" s="102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</row>
    <row r="54" spans="1:23">
      <c r="A54" s="102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</row>
    <row r="55" spans="1:23">
      <c r="A55" s="102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</row>
    <row r="56" spans="1:23">
      <c r="A56" s="102"/>
      <c r="B56" s="154"/>
      <c r="C56" s="102"/>
      <c r="D56" s="102"/>
      <c r="E56" s="102"/>
      <c r="F56" s="159"/>
      <c r="G56" s="105"/>
      <c r="H56" s="105"/>
      <c r="I56" s="159"/>
      <c r="J56" s="159"/>
      <c r="K56" s="159"/>
      <c r="L56" s="159"/>
      <c r="M56" s="159"/>
      <c r="N56" s="275"/>
      <c r="O56" s="275"/>
      <c r="P56" s="275"/>
      <c r="Q56" s="275"/>
      <c r="R56" s="275"/>
      <c r="S56" s="275"/>
    </row>
    <row r="57" spans="1:23">
      <c r="B57" s="385" t="s">
        <v>265</v>
      </c>
      <c r="I57" s="106"/>
      <c r="J57" s="106"/>
      <c r="K57" s="106"/>
      <c r="L57" s="106"/>
      <c r="M57" s="106"/>
      <c r="N57" s="106">
        <f>N51-N58</f>
        <v>274.3711812916992</v>
      </c>
      <c r="O57" s="106">
        <f t="shared" ref="O57:S57" si="17">O51-O58</f>
        <v>279.78384693299449</v>
      </c>
      <c r="P57" s="106">
        <f t="shared" si="17"/>
        <v>284.71890902899554</v>
      </c>
      <c r="Q57" s="106">
        <f t="shared" si="17"/>
        <v>289.74101988838441</v>
      </c>
      <c r="R57" s="106">
        <f t="shared" si="17"/>
        <v>294.85171495024173</v>
      </c>
      <c r="S57" s="106">
        <f t="shared" si="17"/>
        <v>300.05255673700992</v>
      </c>
    </row>
    <row r="58" spans="1:23">
      <c r="B58" s="385" t="s">
        <v>43</v>
      </c>
      <c r="I58" s="106"/>
      <c r="J58" s="106"/>
      <c r="K58" s="106"/>
      <c r="L58" s="106"/>
      <c r="M58" s="106"/>
      <c r="N58" s="106">
        <f>N49</f>
        <v>71.390803238917371</v>
      </c>
      <c r="O58" s="106">
        <f t="shared" ref="O58:S58" si="18">O49</f>
        <v>71.390803238917371</v>
      </c>
      <c r="P58" s="106">
        <f t="shared" si="18"/>
        <v>71.390803238917371</v>
      </c>
      <c r="Q58" s="106">
        <f t="shared" si="18"/>
        <v>71.390803238917371</v>
      </c>
      <c r="R58" s="106">
        <f t="shared" si="18"/>
        <v>71.390803238917371</v>
      </c>
      <c r="S58" s="106">
        <f t="shared" si="18"/>
        <v>71.390803238917371</v>
      </c>
    </row>
    <row r="59" spans="1:23">
      <c r="B59" s="385" t="s">
        <v>268</v>
      </c>
      <c r="I59" s="106"/>
      <c r="J59" s="106"/>
      <c r="K59" s="106"/>
      <c r="L59" s="106"/>
      <c r="M59" s="106"/>
      <c r="O59" s="160"/>
      <c r="P59" s="160"/>
      <c r="Q59" s="160"/>
      <c r="R59" s="160"/>
      <c r="S59" s="160"/>
    </row>
    <row r="60" spans="1:23">
      <c r="B60" s="385" t="s">
        <v>274</v>
      </c>
      <c r="I60" s="106"/>
      <c r="J60" s="106"/>
      <c r="K60" s="106"/>
      <c r="L60" s="106"/>
      <c r="M60" s="106"/>
      <c r="N60" s="106">
        <f>SUM(N61,N57:N59)*(Inputs!$M$27)</f>
        <v>42.752777863241683</v>
      </c>
      <c r="O60" s="106">
        <f>SUM(O61,O57:O59)*(Inputs!$M$27)</f>
        <v>43.422043144456559</v>
      </c>
      <c r="P60" s="106">
        <f>SUM(P61,P57:P59)*(Inputs!$M$27)</f>
        <v>44.032253702502899</v>
      </c>
      <c r="Q60" s="106">
        <f>SUM(Q61,Q57:Q59)*(Inputs!$M$27)</f>
        <v>44.653227666044614</v>
      </c>
      <c r="R60" s="106">
        <f>SUM(R61,R57:R59)*(Inputs!$M$27)</f>
        <v>45.285154889053146</v>
      </c>
      <c r="S60" s="106">
        <f>SUM(S61,S57:S59)*(Inputs!$M$27)</f>
        <v>45.928228574303461</v>
      </c>
    </row>
    <row r="61" spans="1:23">
      <c r="B61" s="385" t="s">
        <v>273</v>
      </c>
      <c r="I61" s="106"/>
      <c r="J61" s="106"/>
      <c r="K61" s="106"/>
      <c r="L61" s="106"/>
      <c r="M61" s="106"/>
      <c r="N61" s="106">
        <f>SUM(N57:N59)*(Inputs!$M$26)</f>
        <v>35.959246391184124</v>
      </c>
      <c r="O61" s="106">
        <f>SUM(O57:O59)*(Inputs!$M$26)</f>
        <v>36.522163617878832</v>
      </c>
      <c r="P61" s="106">
        <f>SUM(P57:P59)*(Inputs!$M$26)</f>
        <v>37.035410075862941</v>
      </c>
      <c r="Q61" s="106">
        <f>SUM(Q57:Q59)*(Inputs!$M$26)</f>
        <v>37.557709605239388</v>
      </c>
      <c r="R61" s="106">
        <f>SUM(R57:R59)*(Inputs!$M$26)</f>
        <v>38.089221891672544</v>
      </c>
      <c r="S61" s="106">
        <f>SUM(S57:S59)*(Inputs!$M$26)</f>
        <v>38.630109437496436</v>
      </c>
    </row>
    <row r="62" spans="1:23">
      <c r="B62" s="998" t="s">
        <v>85</v>
      </c>
      <c r="C62" s="2"/>
      <c r="D62" s="2"/>
      <c r="E62" s="2"/>
      <c r="F62" s="484"/>
      <c r="G62" s="472"/>
      <c r="H62" s="429"/>
      <c r="I62" s="429"/>
      <c r="J62" s="429"/>
      <c r="K62" s="429"/>
      <c r="L62" s="429"/>
      <c r="M62" s="429"/>
      <c r="N62" s="106">
        <f>SUM(N57:N61)*Inputs!$M$28</f>
        <v>29.713180614952972</v>
      </c>
      <c r="O62" s="106">
        <f>SUM(O57:O61)*Inputs!$M$28</f>
        <v>30.178319985397312</v>
      </c>
      <c r="P62" s="106">
        <f>SUM(P57:P61)*Inputs!$M$28</f>
        <v>30.602416323239517</v>
      </c>
      <c r="Q62" s="106">
        <f>SUM(Q57:Q61)*Inputs!$M$28</f>
        <v>31.033993227901007</v>
      </c>
      <c r="R62" s="106">
        <f>SUM(R57:R61)*Inputs!$M$28</f>
        <v>31.473182647891939</v>
      </c>
      <c r="S62" s="106">
        <f>SUM(S57:S61)*Inputs!$M$28</f>
        <v>31.920118859140906</v>
      </c>
    </row>
    <row r="63" spans="1:23">
      <c r="B63" s="998"/>
      <c r="C63" s="2"/>
      <c r="D63" s="2"/>
      <c r="E63" s="2"/>
      <c r="F63" s="484"/>
      <c r="G63" s="472"/>
      <c r="H63" s="429"/>
      <c r="I63" s="429"/>
      <c r="J63" s="429"/>
      <c r="K63" s="429"/>
      <c r="L63" s="429"/>
      <c r="M63" s="429"/>
      <c r="N63" s="655"/>
      <c r="O63" s="655"/>
      <c r="P63" s="655"/>
      <c r="Q63" s="655"/>
      <c r="R63" s="655"/>
      <c r="S63" s="655"/>
    </row>
    <row r="64" spans="1:23">
      <c r="A64" s="95"/>
      <c r="B64" s="479" t="s">
        <v>521</v>
      </c>
      <c r="C64" s="2"/>
      <c r="D64" s="2"/>
      <c r="E64" s="2"/>
      <c r="F64" s="484"/>
      <c r="G64" s="472"/>
      <c r="H64" s="429"/>
      <c r="I64" s="429"/>
      <c r="J64" s="429"/>
      <c r="K64" s="429"/>
      <c r="L64" s="429"/>
      <c r="M64" s="429"/>
      <c r="N64" s="485">
        <f>SUM(N57:N63)</f>
        <v>454.18718939999542</v>
      </c>
      <c r="O64" s="485">
        <f t="shared" ref="O64:S64" si="19">SUM(O57:O63)</f>
        <v>461.29717691964458</v>
      </c>
      <c r="P64" s="485">
        <f t="shared" si="19"/>
        <v>467.7797923695183</v>
      </c>
      <c r="Q64" s="485">
        <f t="shared" si="19"/>
        <v>474.37675362648679</v>
      </c>
      <c r="R64" s="485">
        <f t="shared" si="19"/>
        <v>481.09007761777673</v>
      </c>
      <c r="S64" s="485">
        <f t="shared" si="19"/>
        <v>487.92181684686813</v>
      </c>
    </row>
    <row r="65" spans="2:19">
      <c r="B65" s="999" t="s">
        <v>39</v>
      </c>
      <c r="N65" s="521">
        <f>(N51*(1+Inputs!$M$29))-N64</f>
        <v>0</v>
      </c>
      <c r="O65" s="521">
        <f>(O51*(1+Inputs!$M$29))-O64</f>
        <v>0</v>
      </c>
      <c r="P65" s="521">
        <f>(P51*(1+Inputs!$M$29))-P64</f>
        <v>0</v>
      </c>
      <c r="Q65" s="521">
        <f>(Q51*(1+Inputs!$M$29))-Q64</f>
        <v>0</v>
      </c>
      <c r="R65" s="521">
        <f>(R51*(1+Inputs!$M$29))-R64</f>
        <v>0</v>
      </c>
      <c r="S65" s="521">
        <f>(S51*(1+Inputs!$M$29))-S64</f>
        <v>0</v>
      </c>
    </row>
    <row r="66" spans="2:19">
      <c r="B66" s="385"/>
    </row>
    <row r="67" spans="2:19">
      <c r="B67" s="385"/>
    </row>
    <row r="68" spans="2:19">
      <c r="B68" s="385"/>
    </row>
    <row r="69" spans="2:19">
      <c r="B69" s="385"/>
    </row>
    <row r="70" spans="2:19">
      <c r="B70" s="385"/>
    </row>
    <row r="71" spans="2:19">
      <c r="B71" s="385"/>
    </row>
    <row r="72" spans="2:19">
      <c r="B72" s="385"/>
    </row>
    <row r="73" spans="2:19">
      <c r="B73" s="385"/>
    </row>
    <row r="74" spans="2:19">
      <c r="B74" s="385"/>
    </row>
    <row r="75" spans="2:19">
      <c r="B75" s="385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60" orientation="landscape" r:id="rId1"/>
  <headerFooter alignWithMargins="0">
    <oddFooter>&amp;C&amp;P</oddFooter>
  </headerFooter>
  <rowBreaks count="1" manualBreakCount="1">
    <brk id="13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theme="1"/>
    <pageSetUpPr fitToPage="1"/>
  </sheetPr>
  <dimension ref="A1:T69"/>
  <sheetViews>
    <sheetView showGridLines="0" zoomScale="70" zoomScaleNormal="70" workbookViewId="0">
      <selection sqref="A1:S1"/>
    </sheetView>
  </sheetViews>
  <sheetFormatPr defaultRowHeight="12.75" outlineLevelCol="1"/>
  <cols>
    <col min="1" max="1" width="9" style="88" bestFit="1" customWidth="1"/>
    <col min="2" max="2" width="61.7109375" style="102" customWidth="1"/>
    <col min="3" max="3" width="9.7109375" style="88" bestFit="1" customWidth="1"/>
    <col min="4" max="4" width="11.5703125" style="88" bestFit="1" customWidth="1"/>
    <col min="5" max="5" width="8.5703125" style="88" bestFit="1" customWidth="1"/>
    <col min="6" max="6" width="8.5703125" style="160" bestFit="1" customWidth="1"/>
    <col min="7" max="7" width="1.5703125" style="160" customWidth="1"/>
    <col min="8" max="8" width="10.42578125" style="106" customWidth="1" outlineLevel="1"/>
    <col min="9" max="9" width="9.140625" style="160" outlineLevel="1"/>
    <col min="10" max="13" width="9.42578125" style="160" customWidth="1" outlineLevel="1"/>
    <col min="14" max="14" width="10.28515625" style="160" bestFit="1" customWidth="1"/>
    <col min="15" max="15" width="10.42578125" style="88" customWidth="1"/>
    <col min="16" max="16" width="11.7109375" style="88" customWidth="1"/>
    <col min="17" max="17" width="11" style="88" customWidth="1"/>
    <col min="18" max="18" width="10.85546875" style="88" customWidth="1"/>
    <col min="19" max="19" width="11.42578125" style="88" customWidth="1"/>
    <col min="20" max="256" width="9.140625" style="88"/>
    <col min="257" max="257" width="9" style="88" bestFit="1" customWidth="1"/>
    <col min="258" max="258" width="61.7109375" style="88" customWidth="1"/>
    <col min="259" max="259" width="9.7109375" style="88" bestFit="1" customWidth="1"/>
    <col min="260" max="260" width="11.5703125" style="88" bestFit="1" customWidth="1"/>
    <col min="261" max="262" width="8.5703125" style="88" bestFit="1" customWidth="1"/>
    <col min="263" max="263" width="1.5703125" style="88" customWidth="1"/>
    <col min="264" max="264" width="10.42578125" style="88" customWidth="1"/>
    <col min="265" max="265" width="9.140625" style="88"/>
    <col min="266" max="269" width="9.42578125" style="88" customWidth="1"/>
    <col min="270" max="270" width="10.28515625" style="88" bestFit="1" customWidth="1"/>
    <col min="271" max="271" width="10.42578125" style="88" customWidth="1"/>
    <col min="272" max="272" width="11.7109375" style="88" customWidth="1"/>
    <col min="273" max="273" width="11" style="88" customWidth="1"/>
    <col min="274" max="274" width="10.85546875" style="88" customWidth="1"/>
    <col min="275" max="275" width="11.42578125" style="88" customWidth="1"/>
    <col min="276" max="512" width="9.140625" style="88"/>
    <col min="513" max="513" width="9" style="88" bestFit="1" customWidth="1"/>
    <col min="514" max="514" width="61.7109375" style="88" customWidth="1"/>
    <col min="515" max="515" width="9.7109375" style="88" bestFit="1" customWidth="1"/>
    <col min="516" max="516" width="11.5703125" style="88" bestFit="1" customWidth="1"/>
    <col min="517" max="518" width="8.5703125" style="88" bestFit="1" customWidth="1"/>
    <col min="519" max="519" width="1.5703125" style="88" customWidth="1"/>
    <col min="520" max="520" width="10.42578125" style="88" customWidth="1"/>
    <col min="521" max="521" width="9.140625" style="88"/>
    <col min="522" max="525" width="9.42578125" style="88" customWidth="1"/>
    <col min="526" max="526" width="10.28515625" style="88" bestFit="1" customWidth="1"/>
    <col min="527" max="527" width="10.42578125" style="88" customWidth="1"/>
    <col min="528" max="528" width="11.7109375" style="88" customWidth="1"/>
    <col min="529" max="529" width="11" style="88" customWidth="1"/>
    <col min="530" max="530" width="10.85546875" style="88" customWidth="1"/>
    <col min="531" max="531" width="11.42578125" style="88" customWidth="1"/>
    <col min="532" max="768" width="9.140625" style="88"/>
    <col min="769" max="769" width="9" style="88" bestFit="1" customWidth="1"/>
    <col min="770" max="770" width="61.7109375" style="88" customWidth="1"/>
    <col min="771" max="771" width="9.7109375" style="88" bestFit="1" customWidth="1"/>
    <col min="772" max="772" width="11.5703125" style="88" bestFit="1" customWidth="1"/>
    <col min="773" max="774" width="8.5703125" style="88" bestFit="1" customWidth="1"/>
    <col min="775" max="775" width="1.5703125" style="88" customWidth="1"/>
    <col min="776" max="776" width="10.42578125" style="88" customWidth="1"/>
    <col min="777" max="777" width="9.140625" style="88"/>
    <col min="778" max="781" width="9.42578125" style="88" customWidth="1"/>
    <col min="782" max="782" width="10.28515625" style="88" bestFit="1" customWidth="1"/>
    <col min="783" max="783" width="10.42578125" style="88" customWidth="1"/>
    <col min="784" max="784" width="11.7109375" style="88" customWidth="1"/>
    <col min="785" max="785" width="11" style="88" customWidth="1"/>
    <col min="786" max="786" width="10.85546875" style="88" customWidth="1"/>
    <col min="787" max="787" width="11.42578125" style="88" customWidth="1"/>
    <col min="788" max="1024" width="9.140625" style="88"/>
    <col min="1025" max="1025" width="9" style="88" bestFit="1" customWidth="1"/>
    <col min="1026" max="1026" width="61.7109375" style="88" customWidth="1"/>
    <col min="1027" max="1027" width="9.7109375" style="88" bestFit="1" customWidth="1"/>
    <col min="1028" max="1028" width="11.5703125" style="88" bestFit="1" customWidth="1"/>
    <col min="1029" max="1030" width="8.5703125" style="88" bestFit="1" customWidth="1"/>
    <col min="1031" max="1031" width="1.5703125" style="88" customWidth="1"/>
    <col min="1032" max="1032" width="10.42578125" style="88" customWidth="1"/>
    <col min="1033" max="1033" width="9.140625" style="88"/>
    <col min="1034" max="1037" width="9.42578125" style="88" customWidth="1"/>
    <col min="1038" max="1038" width="10.28515625" style="88" bestFit="1" customWidth="1"/>
    <col min="1039" max="1039" width="10.42578125" style="88" customWidth="1"/>
    <col min="1040" max="1040" width="11.7109375" style="88" customWidth="1"/>
    <col min="1041" max="1041" width="11" style="88" customWidth="1"/>
    <col min="1042" max="1042" width="10.85546875" style="88" customWidth="1"/>
    <col min="1043" max="1043" width="11.42578125" style="88" customWidth="1"/>
    <col min="1044" max="1280" width="9.140625" style="88"/>
    <col min="1281" max="1281" width="9" style="88" bestFit="1" customWidth="1"/>
    <col min="1282" max="1282" width="61.7109375" style="88" customWidth="1"/>
    <col min="1283" max="1283" width="9.7109375" style="88" bestFit="1" customWidth="1"/>
    <col min="1284" max="1284" width="11.5703125" style="88" bestFit="1" customWidth="1"/>
    <col min="1285" max="1286" width="8.5703125" style="88" bestFit="1" customWidth="1"/>
    <col min="1287" max="1287" width="1.5703125" style="88" customWidth="1"/>
    <col min="1288" max="1288" width="10.42578125" style="88" customWidth="1"/>
    <col min="1289" max="1289" width="9.140625" style="88"/>
    <col min="1290" max="1293" width="9.42578125" style="88" customWidth="1"/>
    <col min="1294" max="1294" width="10.28515625" style="88" bestFit="1" customWidth="1"/>
    <col min="1295" max="1295" width="10.42578125" style="88" customWidth="1"/>
    <col min="1296" max="1296" width="11.7109375" style="88" customWidth="1"/>
    <col min="1297" max="1297" width="11" style="88" customWidth="1"/>
    <col min="1298" max="1298" width="10.85546875" style="88" customWidth="1"/>
    <col min="1299" max="1299" width="11.42578125" style="88" customWidth="1"/>
    <col min="1300" max="1536" width="9.140625" style="88"/>
    <col min="1537" max="1537" width="9" style="88" bestFit="1" customWidth="1"/>
    <col min="1538" max="1538" width="61.7109375" style="88" customWidth="1"/>
    <col min="1539" max="1539" width="9.7109375" style="88" bestFit="1" customWidth="1"/>
    <col min="1540" max="1540" width="11.5703125" style="88" bestFit="1" customWidth="1"/>
    <col min="1541" max="1542" width="8.5703125" style="88" bestFit="1" customWidth="1"/>
    <col min="1543" max="1543" width="1.5703125" style="88" customWidth="1"/>
    <col min="1544" max="1544" width="10.42578125" style="88" customWidth="1"/>
    <col min="1545" max="1545" width="9.140625" style="88"/>
    <col min="1546" max="1549" width="9.42578125" style="88" customWidth="1"/>
    <col min="1550" max="1550" width="10.28515625" style="88" bestFit="1" customWidth="1"/>
    <col min="1551" max="1551" width="10.42578125" style="88" customWidth="1"/>
    <col min="1552" max="1552" width="11.7109375" style="88" customWidth="1"/>
    <col min="1553" max="1553" width="11" style="88" customWidth="1"/>
    <col min="1554" max="1554" width="10.85546875" style="88" customWidth="1"/>
    <col min="1555" max="1555" width="11.42578125" style="88" customWidth="1"/>
    <col min="1556" max="1792" width="9.140625" style="88"/>
    <col min="1793" max="1793" width="9" style="88" bestFit="1" customWidth="1"/>
    <col min="1794" max="1794" width="61.7109375" style="88" customWidth="1"/>
    <col min="1795" max="1795" width="9.7109375" style="88" bestFit="1" customWidth="1"/>
    <col min="1796" max="1796" width="11.5703125" style="88" bestFit="1" customWidth="1"/>
    <col min="1797" max="1798" width="8.5703125" style="88" bestFit="1" customWidth="1"/>
    <col min="1799" max="1799" width="1.5703125" style="88" customWidth="1"/>
    <col min="1800" max="1800" width="10.42578125" style="88" customWidth="1"/>
    <col min="1801" max="1801" width="9.140625" style="88"/>
    <col min="1802" max="1805" width="9.42578125" style="88" customWidth="1"/>
    <col min="1806" max="1806" width="10.28515625" style="88" bestFit="1" customWidth="1"/>
    <col min="1807" max="1807" width="10.42578125" style="88" customWidth="1"/>
    <col min="1808" max="1808" width="11.7109375" style="88" customWidth="1"/>
    <col min="1809" max="1809" width="11" style="88" customWidth="1"/>
    <col min="1810" max="1810" width="10.85546875" style="88" customWidth="1"/>
    <col min="1811" max="1811" width="11.42578125" style="88" customWidth="1"/>
    <col min="1812" max="2048" width="9.140625" style="88"/>
    <col min="2049" max="2049" width="9" style="88" bestFit="1" customWidth="1"/>
    <col min="2050" max="2050" width="61.7109375" style="88" customWidth="1"/>
    <col min="2051" max="2051" width="9.7109375" style="88" bestFit="1" customWidth="1"/>
    <col min="2052" max="2052" width="11.5703125" style="88" bestFit="1" customWidth="1"/>
    <col min="2053" max="2054" width="8.5703125" style="88" bestFit="1" customWidth="1"/>
    <col min="2055" max="2055" width="1.5703125" style="88" customWidth="1"/>
    <col min="2056" max="2056" width="10.42578125" style="88" customWidth="1"/>
    <col min="2057" max="2057" width="9.140625" style="88"/>
    <col min="2058" max="2061" width="9.42578125" style="88" customWidth="1"/>
    <col min="2062" max="2062" width="10.28515625" style="88" bestFit="1" customWidth="1"/>
    <col min="2063" max="2063" width="10.42578125" style="88" customWidth="1"/>
    <col min="2064" max="2064" width="11.7109375" style="88" customWidth="1"/>
    <col min="2065" max="2065" width="11" style="88" customWidth="1"/>
    <col min="2066" max="2066" width="10.85546875" style="88" customWidth="1"/>
    <col min="2067" max="2067" width="11.42578125" style="88" customWidth="1"/>
    <col min="2068" max="2304" width="9.140625" style="88"/>
    <col min="2305" max="2305" width="9" style="88" bestFit="1" customWidth="1"/>
    <col min="2306" max="2306" width="61.7109375" style="88" customWidth="1"/>
    <col min="2307" max="2307" width="9.7109375" style="88" bestFit="1" customWidth="1"/>
    <col min="2308" max="2308" width="11.5703125" style="88" bestFit="1" customWidth="1"/>
    <col min="2309" max="2310" width="8.5703125" style="88" bestFit="1" customWidth="1"/>
    <col min="2311" max="2311" width="1.5703125" style="88" customWidth="1"/>
    <col min="2312" max="2312" width="10.42578125" style="88" customWidth="1"/>
    <col min="2313" max="2313" width="9.140625" style="88"/>
    <col min="2314" max="2317" width="9.42578125" style="88" customWidth="1"/>
    <col min="2318" max="2318" width="10.28515625" style="88" bestFit="1" customWidth="1"/>
    <col min="2319" max="2319" width="10.42578125" style="88" customWidth="1"/>
    <col min="2320" max="2320" width="11.7109375" style="88" customWidth="1"/>
    <col min="2321" max="2321" width="11" style="88" customWidth="1"/>
    <col min="2322" max="2322" width="10.85546875" style="88" customWidth="1"/>
    <col min="2323" max="2323" width="11.42578125" style="88" customWidth="1"/>
    <col min="2324" max="2560" width="9.140625" style="88"/>
    <col min="2561" max="2561" width="9" style="88" bestFit="1" customWidth="1"/>
    <col min="2562" max="2562" width="61.7109375" style="88" customWidth="1"/>
    <col min="2563" max="2563" width="9.7109375" style="88" bestFit="1" customWidth="1"/>
    <col min="2564" max="2564" width="11.5703125" style="88" bestFit="1" customWidth="1"/>
    <col min="2565" max="2566" width="8.5703125" style="88" bestFit="1" customWidth="1"/>
    <col min="2567" max="2567" width="1.5703125" style="88" customWidth="1"/>
    <col min="2568" max="2568" width="10.42578125" style="88" customWidth="1"/>
    <col min="2569" max="2569" width="9.140625" style="88"/>
    <col min="2570" max="2573" width="9.42578125" style="88" customWidth="1"/>
    <col min="2574" max="2574" width="10.28515625" style="88" bestFit="1" customWidth="1"/>
    <col min="2575" max="2575" width="10.42578125" style="88" customWidth="1"/>
    <col min="2576" max="2576" width="11.7109375" style="88" customWidth="1"/>
    <col min="2577" max="2577" width="11" style="88" customWidth="1"/>
    <col min="2578" max="2578" width="10.85546875" style="88" customWidth="1"/>
    <col min="2579" max="2579" width="11.42578125" style="88" customWidth="1"/>
    <col min="2580" max="2816" width="9.140625" style="88"/>
    <col min="2817" max="2817" width="9" style="88" bestFit="1" customWidth="1"/>
    <col min="2818" max="2818" width="61.7109375" style="88" customWidth="1"/>
    <col min="2819" max="2819" width="9.7109375" style="88" bestFit="1" customWidth="1"/>
    <col min="2820" max="2820" width="11.5703125" style="88" bestFit="1" customWidth="1"/>
    <col min="2821" max="2822" width="8.5703125" style="88" bestFit="1" customWidth="1"/>
    <col min="2823" max="2823" width="1.5703125" style="88" customWidth="1"/>
    <col min="2824" max="2824" width="10.42578125" style="88" customWidth="1"/>
    <col min="2825" max="2825" width="9.140625" style="88"/>
    <col min="2826" max="2829" width="9.42578125" style="88" customWidth="1"/>
    <col min="2830" max="2830" width="10.28515625" style="88" bestFit="1" customWidth="1"/>
    <col min="2831" max="2831" width="10.42578125" style="88" customWidth="1"/>
    <col min="2832" max="2832" width="11.7109375" style="88" customWidth="1"/>
    <col min="2833" max="2833" width="11" style="88" customWidth="1"/>
    <col min="2834" max="2834" width="10.85546875" style="88" customWidth="1"/>
    <col min="2835" max="2835" width="11.42578125" style="88" customWidth="1"/>
    <col min="2836" max="3072" width="9.140625" style="88"/>
    <col min="3073" max="3073" width="9" style="88" bestFit="1" customWidth="1"/>
    <col min="3074" max="3074" width="61.7109375" style="88" customWidth="1"/>
    <col min="3075" max="3075" width="9.7109375" style="88" bestFit="1" customWidth="1"/>
    <col min="3076" max="3076" width="11.5703125" style="88" bestFit="1" customWidth="1"/>
    <col min="3077" max="3078" width="8.5703125" style="88" bestFit="1" customWidth="1"/>
    <col min="3079" max="3079" width="1.5703125" style="88" customWidth="1"/>
    <col min="3080" max="3080" width="10.42578125" style="88" customWidth="1"/>
    <col min="3081" max="3081" width="9.140625" style="88"/>
    <col min="3082" max="3085" width="9.42578125" style="88" customWidth="1"/>
    <col min="3086" max="3086" width="10.28515625" style="88" bestFit="1" customWidth="1"/>
    <col min="3087" max="3087" width="10.42578125" style="88" customWidth="1"/>
    <col min="3088" max="3088" width="11.7109375" style="88" customWidth="1"/>
    <col min="3089" max="3089" width="11" style="88" customWidth="1"/>
    <col min="3090" max="3090" width="10.85546875" style="88" customWidth="1"/>
    <col min="3091" max="3091" width="11.42578125" style="88" customWidth="1"/>
    <col min="3092" max="3328" width="9.140625" style="88"/>
    <col min="3329" max="3329" width="9" style="88" bestFit="1" customWidth="1"/>
    <col min="3330" max="3330" width="61.7109375" style="88" customWidth="1"/>
    <col min="3331" max="3331" width="9.7109375" style="88" bestFit="1" customWidth="1"/>
    <col min="3332" max="3332" width="11.5703125" style="88" bestFit="1" customWidth="1"/>
    <col min="3333" max="3334" width="8.5703125" style="88" bestFit="1" customWidth="1"/>
    <col min="3335" max="3335" width="1.5703125" style="88" customWidth="1"/>
    <col min="3336" max="3336" width="10.42578125" style="88" customWidth="1"/>
    <col min="3337" max="3337" width="9.140625" style="88"/>
    <col min="3338" max="3341" width="9.42578125" style="88" customWidth="1"/>
    <col min="3342" max="3342" width="10.28515625" style="88" bestFit="1" customWidth="1"/>
    <col min="3343" max="3343" width="10.42578125" style="88" customWidth="1"/>
    <col min="3344" max="3344" width="11.7109375" style="88" customWidth="1"/>
    <col min="3345" max="3345" width="11" style="88" customWidth="1"/>
    <col min="3346" max="3346" width="10.85546875" style="88" customWidth="1"/>
    <col min="3347" max="3347" width="11.42578125" style="88" customWidth="1"/>
    <col min="3348" max="3584" width="9.140625" style="88"/>
    <col min="3585" max="3585" width="9" style="88" bestFit="1" customWidth="1"/>
    <col min="3586" max="3586" width="61.7109375" style="88" customWidth="1"/>
    <col min="3587" max="3587" width="9.7109375" style="88" bestFit="1" customWidth="1"/>
    <col min="3588" max="3588" width="11.5703125" style="88" bestFit="1" customWidth="1"/>
    <col min="3589" max="3590" width="8.5703125" style="88" bestFit="1" customWidth="1"/>
    <col min="3591" max="3591" width="1.5703125" style="88" customWidth="1"/>
    <col min="3592" max="3592" width="10.42578125" style="88" customWidth="1"/>
    <col min="3593" max="3593" width="9.140625" style="88"/>
    <col min="3594" max="3597" width="9.42578125" style="88" customWidth="1"/>
    <col min="3598" max="3598" width="10.28515625" style="88" bestFit="1" customWidth="1"/>
    <col min="3599" max="3599" width="10.42578125" style="88" customWidth="1"/>
    <col min="3600" max="3600" width="11.7109375" style="88" customWidth="1"/>
    <col min="3601" max="3601" width="11" style="88" customWidth="1"/>
    <col min="3602" max="3602" width="10.85546875" style="88" customWidth="1"/>
    <col min="3603" max="3603" width="11.42578125" style="88" customWidth="1"/>
    <col min="3604" max="3840" width="9.140625" style="88"/>
    <col min="3841" max="3841" width="9" style="88" bestFit="1" customWidth="1"/>
    <col min="3842" max="3842" width="61.7109375" style="88" customWidth="1"/>
    <col min="3843" max="3843" width="9.7109375" style="88" bestFit="1" customWidth="1"/>
    <col min="3844" max="3844" width="11.5703125" style="88" bestFit="1" customWidth="1"/>
    <col min="3845" max="3846" width="8.5703125" style="88" bestFit="1" customWidth="1"/>
    <col min="3847" max="3847" width="1.5703125" style="88" customWidth="1"/>
    <col min="3848" max="3848" width="10.42578125" style="88" customWidth="1"/>
    <col min="3849" max="3849" width="9.140625" style="88"/>
    <col min="3850" max="3853" width="9.42578125" style="88" customWidth="1"/>
    <col min="3854" max="3854" width="10.28515625" style="88" bestFit="1" customWidth="1"/>
    <col min="3855" max="3855" width="10.42578125" style="88" customWidth="1"/>
    <col min="3856" max="3856" width="11.7109375" style="88" customWidth="1"/>
    <col min="3857" max="3857" width="11" style="88" customWidth="1"/>
    <col min="3858" max="3858" width="10.85546875" style="88" customWidth="1"/>
    <col min="3859" max="3859" width="11.42578125" style="88" customWidth="1"/>
    <col min="3860" max="4096" width="9.140625" style="88"/>
    <col min="4097" max="4097" width="9" style="88" bestFit="1" customWidth="1"/>
    <col min="4098" max="4098" width="61.7109375" style="88" customWidth="1"/>
    <col min="4099" max="4099" width="9.7109375" style="88" bestFit="1" customWidth="1"/>
    <col min="4100" max="4100" width="11.5703125" style="88" bestFit="1" customWidth="1"/>
    <col min="4101" max="4102" width="8.5703125" style="88" bestFit="1" customWidth="1"/>
    <col min="4103" max="4103" width="1.5703125" style="88" customWidth="1"/>
    <col min="4104" max="4104" width="10.42578125" style="88" customWidth="1"/>
    <col min="4105" max="4105" width="9.140625" style="88"/>
    <col min="4106" max="4109" width="9.42578125" style="88" customWidth="1"/>
    <col min="4110" max="4110" width="10.28515625" style="88" bestFit="1" customWidth="1"/>
    <col min="4111" max="4111" width="10.42578125" style="88" customWidth="1"/>
    <col min="4112" max="4112" width="11.7109375" style="88" customWidth="1"/>
    <col min="4113" max="4113" width="11" style="88" customWidth="1"/>
    <col min="4114" max="4114" width="10.85546875" style="88" customWidth="1"/>
    <col min="4115" max="4115" width="11.42578125" style="88" customWidth="1"/>
    <col min="4116" max="4352" width="9.140625" style="88"/>
    <col min="4353" max="4353" width="9" style="88" bestFit="1" customWidth="1"/>
    <col min="4354" max="4354" width="61.7109375" style="88" customWidth="1"/>
    <col min="4355" max="4355" width="9.7109375" style="88" bestFit="1" customWidth="1"/>
    <col min="4356" max="4356" width="11.5703125" style="88" bestFit="1" customWidth="1"/>
    <col min="4357" max="4358" width="8.5703125" style="88" bestFit="1" customWidth="1"/>
    <col min="4359" max="4359" width="1.5703125" style="88" customWidth="1"/>
    <col min="4360" max="4360" width="10.42578125" style="88" customWidth="1"/>
    <col min="4361" max="4361" width="9.140625" style="88"/>
    <col min="4362" max="4365" width="9.42578125" style="88" customWidth="1"/>
    <col min="4366" max="4366" width="10.28515625" style="88" bestFit="1" customWidth="1"/>
    <col min="4367" max="4367" width="10.42578125" style="88" customWidth="1"/>
    <col min="4368" max="4368" width="11.7109375" style="88" customWidth="1"/>
    <col min="4369" max="4369" width="11" style="88" customWidth="1"/>
    <col min="4370" max="4370" width="10.85546875" style="88" customWidth="1"/>
    <col min="4371" max="4371" width="11.42578125" style="88" customWidth="1"/>
    <col min="4372" max="4608" width="9.140625" style="88"/>
    <col min="4609" max="4609" width="9" style="88" bestFit="1" customWidth="1"/>
    <col min="4610" max="4610" width="61.7109375" style="88" customWidth="1"/>
    <col min="4611" max="4611" width="9.7109375" style="88" bestFit="1" customWidth="1"/>
    <col min="4612" max="4612" width="11.5703125" style="88" bestFit="1" customWidth="1"/>
    <col min="4613" max="4614" width="8.5703125" style="88" bestFit="1" customWidth="1"/>
    <col min="4615" max="4615" width="1.5703125" style="88" customWidth="1"/>
    <col min="4616" max="4616" width="10.42578125" style="88" customWidth="1"/>
    <col min="4617" max="4617" width="9.140625" style="88"/>
    <col min="4618" max="4621" width="9.42578125" style="88" customWidth="1"/>
    <col min="4622" max="4622" width="10.28515625" style="88" bestFit="1" customWidth="1"/>
    <col min="4623" max="4623" width="10.42578125" style="88" customWidth="1"/>
    <col min="4624" max="4624" width="11.7109375" style="88" customWidth="1"/>
    <col min="4625" max="4625" width="11" style="88" customWidth="1"/>
    <col min="4626" max="4626" width="10.85546875" style="88" customWidth="1"/>
    <col min="4627" max="4627" width="11.42578125" style="88" customWidth="1"/>
    <col min="4628" max="4864" width="9.140625" style="88"/>
    <col min="4865" max="4865" width="9" style="88" bestFit="1" customWidth="1"/>
    <col min="4866" max="4866" width="61.7109375" style="88" customWidth="1"/>
    <col min="4867" max="4867" width="9.7109375" style="88" bestFit="1" customWidth="1"/>
    <col min="4868" max="4868" width="11.5703125" style="88" bestFit="1" customWidth="1"/>
    <col min="4869" max="4870" width="8.5703125" style="88" bestFit="1" customWidth="1"/>
    <col min="4871" max="4871" width="1.5703125" style="88" customWidth="1"/>
    <col min="4872" max="4872" width="10.42578125" style="88" customWidth="1"/>
    <col min="4873" max="4873" width="9.140625" style="88"/>
    <col min="4874" max="4877" width="9.42578125" style="88" customWidth="1"/>
    <col min="4878" max="4878" width="10.28515625" style="88" bestFit="1" customWidth="1"/>
    <col min="4879" max="4879" width="10.42578125" style="88" customWidth="1"/>
    <col min="4880" max="4880" width="11.7109375" style="88" customWidth="1"/>
    <col min="4881" max="4881" width="11" style="88" customWidth="1"/>
    <col min="4882" max="4882" width="10.85546875" style="88" customWidth="1"/>
    <col min="4883" max="4883" width="11.42578125" style="88" customWidth="1"/>
    <col min="4884" max="5120" width="9.140625" style="88"/>
    <col min="5121" max="5121" width="9" style="88" bestFit="1" customWidth="1"/>
    <col min="5122" max="5122" width="61.7109375" style="88" customWidth="1"/>
    <col min="5123" max="5123" width="9.7109375" style="88" bestFit="1" customWidth="1"/>
    <col min="5124" max="5124" width="11.5703125" style="88" bestFit="1" customWidth="1"/>
    <col min="5125" max="5126" width="8.5703125" style="88" bestFit="1" customWidth="1"/>
    <col min="5127" max="5127" width="1.5703125" style="88" customWidth="1"/>
    <col min="5128" max="5128" width="10.42578125" style="88" customWidth="1"/>
    <col min="5129" max="5129" width="9.140625" style="88"/>
    <col min="5130" max="5133" width="9.42578125" style="88" customWidth="1"/>
    <col min="5134" max="5134" width="10.28515625" style="88" bestFit="1" customWidth="1"/>
    <col min="5135" max="5135" width="10.42578125" style="88" customWidth="1"/>
    <col min="5136" max="5136" width="11.7109375" style="88" customWidth="1"/>
    <col min="5137" max="5137" width="11" style="88" customWidth="1"/>
    <col min="5138" max="5138" width="10.85546875" style="88" customWidth="1"/>
    <col min="5139" max="5139" width="11.42578125" style="88" customWidth="1"/>
    <col min="5140" max="5376" width="9.140625" style="88"/>
    <col min="5377" max="5377" width="9" style="88" bestFit="1" customWidth="1"/>
    <col min="5378" max="5378" width="61.7109375" style="88" customWidth="1"/>
    <col min="5379" max="5379" width="9.7109375" style="88" bestFit="1" customWidth="1"/>
    <col min="5380" max="5380" width="11.5703125" style="88" bestFit="1" customWidth="1"/>
    <col min="5381" max="5382" width="8.5703125" style="88" bestFit="1" customWidth="1"/>
    <col min="5383" max="5383" width="1.5703125" style="88" customWidth="1"/>
    <col min="5384" max="5384" width="10.42578125" style="88" customWidth="1"/>
    <col min="5385" max="5385" width="9.140625" style="88"/>
    <col min="5386" max="5389" width="9.42578125" style="88" customWidth="1"/>
    <col min="5390" max="5390" width="10.28515625" style="88" bestFit="1" customWidth="1"/>
    <col min="5391" max="5391" width="10.42578125" style="88" customWidth="1"/>
    <col min="5392" max="5392" width="11.7109375" style="88" customWidth="1"/>
    <col min="5393" max="5393" width="11" style="88" customWidth="1"/>
    <col min="5394" max="5394" width="10.85546875" style="88" customWidth="1"/>
    <col min="5395" max="5395" width="11.42578125" style="88" customWidth="1"/>
    <col min="5396" max="5632" width="9.140625" style="88"/>
    <col min="5633" max="5633" width="9" style="88" bestFit="1" customWidth="1"/>
    <col min="5634" max="5634" width="61.7109375" style="88" customWidth="1"/>
    <col min="5635" max="5635" width="9.7109375" style="88" bestFit="1" customWidth="1"/>
    <col min="5636" max="5636" width="11.5703125" style="88" bestFit="1" customWidth="1"/>
    <col min="5637" max="5638" width="8.5703125" style="88" bestFit="1" customWidth="1"/>
    <col min="5639" max="5639" width="1.5703125" style="88" customWidth="1"/>
    <col min="5640" max="5640" width="10.42578125" style="88" customWidth="1"/>
    <col min="5641" max="5641" width="9.140625" style="88"/>
    <col min="5642" max="5645" width="9.42578125" style="88" customWidth="1"/>
    <col min="5646" max="5646" width="10.28515625" style="88" bestFit="1" customWidth="1"/>
    <col min="5647" max="5647" width="10.42578125" style="88" customWidth="1"/>
    <col min="5648" max="5648" width="11.7109375" style="88" customWidth="1"/>
    <col min="5649" max="5649" width="11" style="88" customWidth="1"/>
    <col min="5650" max="5650" width="10.85546875" style="88" customWidth="1"/>
    <col min="5651" max="5651" width="11.42578125" style="88" customWidth="1"/>
    <col min="5652" max="5888" width="9.140625" style="88"/>
    <col min="5889" max="5889" width="9" style="88" bestFit="1" customWidth="1"/>
    <col min="5890" max="5890" width="61.7109375" style="88" customWidth="1"/>
    <col min="5891" max="5891" width="9.7109375" style="88" bestFit="1" customWidth="1"/>
    <col min="5892" max="5892" width="11.5703125" style="88" bestFit="1" customWidth="1"/>
    <col min="5893" max="5894" width="8.5703125" style="88" bestFit="1" customWidth="1"/>
    <col min="5895" max="5895" width="1.5703125" style="88" customWidth="1"/>
    <col min="5896" max="5896" width="10.42578125" style="88" customWidth="1"/>
    <col min="5897" max="5897" width="9.140625" style="88"/>
    <col min="5898" max="5901" width="9.42578125" style="88" customWidth="1"/>
    <col min="5902" max="5902" width="10.28515625" style="88" bestFit="1" customWidth="1"/>
    <col min="5903" max="5903" width="10.42578125" style="88" customWidth="1"/>
    <col min="5904" max="5904" width="11.7109375" style="88" customWidth="1"/>
    <col min="5905" max="5905" width="11" style="88" customWidth="1"/>
    <col min="5906" max="5906" width="10.85546875" style="88" customWidth="1"/>
    <col min="5907" max="5907" width="11.42578125" style="88" customWidth="1"/>
    <col min="5908" max="6144" width="9.140625" style="88"/>
    <col min="6145" max="6145" width="9" style="88" bestFit="1" customWidth="1"/>
    <col min="6146" max="6146" width="61.7109375" style="88" customWidth="1"/>
    <col min="6147" max="6147" width="9.7109375" style="88" bestFit="1" customWidth="1"/>
    <col min="6148" max="6148" width="11.5703125" style="88" bestFit="1" customWidth="1"/>
    <col min="6149" max="6150" width="8.5703125" style="88" bestFit="1" customWidth="1"/>
    <col min="6151" max="6151" width="1.5703125" style="88" customWidth="1"/>
    <col min="6152" max="6152" width="10.42578125" style="88" customWidth="1"/>
    <col min="6153" max="6153" width="9.140625" style="88"/>
    <col min="6154" max="6157" width="9.42578125" style="88" customWidth="1"/>
    <col min="6158" max="6158" width="10.28515625" style="88" bestFit="1" customWidth="1"/>
    <col min="6159" max="6159" width="10.42578125" style="88" customWidth="1"/>
    <col min="6160" max="6160" width="11.7109375" style="88" customWidth="1"/>
    <col min="6161" max="6161" width="11" style="88" customWidth="1"/>
    <col min="6162" max="6162" width="10.85546875" style="88" customWidth="1"/>
    <col min="6163" max="6163" width="11.42578125" style="88" customWidth="1"/>
    <col min="6164" max="6400" width="9.140625" style="88"/>
    <col min="6401" max="6401" width="9" style="88" bestFit="1" customWidth="1"/>
    <col min="6402" max="6402" width="61.7109375" style="88" customWidth="1"/>
    <col min="6403" max="6403" width="9.7109375" style="88" bestFit="1" customWidth="1"/>
    <col min="6404" max="6404" width="11.5703125" style="88" bestFit="1" customWidth="1"/>
    <col min="6405" max="6406" width="8.5703125" style="88" bestFit="1" customWidth="1"/>
    <col min="6407" max="6407" width="1.5703125" style="88" customWidth="1"/>
    <col min="6408" max="6408" width="10.42578125" style="88" customWidth="1"/>
    <col min="6409" max="6409" width="9.140625" style="88"/>
    <col min="6410" max="6413" width="9.42578125" style="88" customWidth="1"/>
    <col min="6414" max="6414" width="10.28515625" style="88" bestFit="1" customWidth="1"/>
    <col min="6415" max="6415" width="10.42578125" style="88" customWidth="1"/>
    <col min="6416" max="6416" width="11.7109375" style="88" customWidth="1"/>
    <col min="6417" max="6417" width="11" style="88" customWidth="1"/>
    <col min="6418" max="6418" width="10.85546875" style="88" customWidth="1"/>
    <col min="6419" max="6419" width="11.42578125" style="88" customWidth="1"/>
    <col min="6420" max="6656" width="9.140625" style="88"/>
    <col min="6657" max="6657" width="9" style="88" bestFit="1" customWidth="1"/>
    <col min="6658" max="6658" width="61.7109375" style="88" customWidth="1"/>
    <col min="6659" max="6659" width="9.7109375" style="88" bestFit="1" customWidth="1"/>
    <col min="6660" max="6660" width="11.5703125" style="88" bestFit="1" customWidth="1"/>
    <col min="6661" max="6662" width="8.5703125" style="88" bestFit="1" customWidth="1"/>
    <col min="6663" max="6663" width="1.5703125" style="88" customWidth="1"/>
    <col min="6664" max="6664" width="10.42578125" style="88" customWidth="1"/>
    <col min="6665" max="6665" width="9.140625" style="88"/>
    <col min="6666" max="6669" width="9.42578125" style="88" customWidth="1"/>
    <col min="6670" max="6670" width="10.28515625" style="88" bestFit="1" customWidth="1"/>
    <col min="6671" max="6671" width="10.42578125" style="88" customWidth="1"/>
    <col min="6672" max="6672" width="11.7109375" style="88" customWidth="1"/>
    <col min="6673" max="6673" width="11" style="88" customWidth="1"/>
    <col min="6674" max="6674" width="10.85546875" style="88" customWidth="1"/>
    <col min="6675" max="6675" width="11.42578125" style="88" customWidth="1"/>
    <col min="6676" max="6912" width="9.140625" style="88"/>
    <col min="6913" max="6913" width="9" style="88" bestFit="1" customWidth="1"/>
    <col min="6914" max="6914" width="61.7109375" style="88" customWidth="1"/>
    <col min="6915" max="6915" width="9.7109375" style="88" bestFit="1" customWidth="1"/>
    <col min="6916" max="6916" width="11.5703125" style="88" bestFit="1" customWidth="1"/>
    <col min="6917" max="6918" width="8.5703125" style="88" bestFit="1" customWidth="1"/>
    <col min="6919" max="6919" width="1.5703125" style="88" customWidth="1"/>
    <col min="6920" max="6920" width="10.42578125" style="88" customWidth="1"/>
    <col min="6921" max="6921" width="9.140625" style="88"/>
    <col min="6922" max="6925" width="9.42578125" style="88" customWidth="1"/>
    <col min="6926" max="6926" width="10.28515625" style="88" bestFit="1" customWidth="1"/>
    <col min="6927" max="6927" width="10.42578125" style="88" customWidth="1"/>
    <col min="6928" max="6928" width="11.7109375" style="88" customWidth="1"/>
    <col min="6929" max="6929" width="11" style="88" customWidth="1"/>
    <col min="6930" max="6930" width="10.85546875" style="88" customWidth="1"/>
    <col min="6931" max="6931" width="11.42578125" style="88" customWidth="1"/>
    <col min="6932" max="7168" width="9.140625" style="88"/>
    <col min="7169" max="7169" width="9" style="88" bestFit="1" customWidth="1"/>
    <col min="7170" max="7170" width="61.7109375" style="88" customWidth="1"/>
    <col min="7171" max="7171" width="9.7109375" style="88" bestFit="1" customWidth="1"/>
    <col min="7172" max="7172" width="11.5703125" style="88" bestFit="1" customWidth="1"/>
    <col min="7173" max="7174" width="8.5703125" style="88" bestFit="1" customWidth="1"/>
    <col min="7175" max="7175" width="1.5703125" style="88" customWidth="1"/>
    <col min="7176" max="7176" width="10.42578125" style="88" customWidth="1"/>
    <col min="7177" max="7177" width="9.140625" style="88"/>
    <col min="7178" max="7181" width="9.42578125" style="88" customWidth="1"/>
    <col min="7182" max="7182" width="10.28515625" style="88" bestFit="1" customWidth="1"/>
    <col min="7183" max="7183" width="10.42578125" style="88" customWidth="1"/>
    <col min="7184" max="7184" width="11.7109375" style="88" customWidth="1"/>
    <col min="7185" max="7185" width="11" style="88" customWidth="1"/>
    <col min="7186" max="7186" width="10.85546875" style="88" customWidth="1"/>
    <col min="7187" max="7187" width="11.42578125" style="88" customWidth="1"/>
    <col min="7188" max="7424" width="9.140625" style="88"/>
    <col min="7425" max="7425" width="9" style="88" bestFit="1" customWidth="1"/>
    <col min="7426" max="7426" width="61.7109375" style="88" customWidth="1"/>
    <col min="7427" max="7427" width="9.7109375" style="88" bestFit="1" customWidth="1"/>
    <col min="7428" max="7428" width="11.5703125" style="88" bestFit="1" customWidth="1"/>
    <col min="7429" max="7430" width="8.5703125" style="88" bestFit="1" customWidth="1"/>
    <col min="7431" max="7431" width="1.5703125" style="88" customWidth="1"/>
    <col min="7432" max="7432" width="10.42578125" style="88" customWidth="1"/>
    <col min="7433" max="7433" width="9.140625" style="88"/>
    <col min="7434" max="7437" width="9.42578125" style="88" customWidth="1"/>
    <col min="7438" max="7438" width="10.28515625" style="88" bestFit="1" customWidth="1"/>
    <col min="7439" max="7439" width="10.42578125" style="88" customWidth="1"/>
    <col min="7440" max="7440" width="11.7109375" style="88" customWidth="1"/>
    <col min="7441" max="7441" width="11" style="88" customWidth="1"/>
    <col min="7442" max="7442" width="10.85546875" style="88" customWidth="1"/>
    <col min="7443" max="7443" width="11.42578125" style="88" customWidth="1"/>
    <col min="7444" max="7680" width="9.140625" style="88"/>
    <col min="7681" max="7681" width="9" style="88" bestFit="1" customWidth="1"/>
    <col min="7682" max="7682" width="61.7109375" style="88" customWidth="1"/>
    <col min="7683" max="7683" width="9.7109375" style="88" bestFit="1" customWidth="1"/>
    <col min="7684" max="7684" width="11.5703125" style="88" bestFit="1" customWidth="1"/>
    <col min="7685" max="7686" width="8.5703125" style="88" bestFit="1" customWidth="1"/>
    <col min="7687" max="7687" width="1.5703125" style="88" customWidth="1"/>
    <col min="7688" max="7688" width="10.42578125" style="88" customWidth="1"/>
    <col min="7689" max="7689" width="9.140625" style="88"/>
    <col min="7690" max="7693" width="9.42578125" style="88" customWidth="1"/>
    <col min="7694" max="7694" width="10.28515625" style="88" bestFit="1" customWidth="1"/>
    <col min="7695" max="7695" width="10.42578125" style="88" customWidth="1"/>
    <col min="7696" max="7696" width="11.7109375" style="88" customWidth="1"/>
    <col min="7697" max="7697" width="11" style="88" customWidth="1"/>
    <col min="7698" max="7698" width="10.85546875" style="88" customWidth="1"/>
    <col min="7699" max="7699" width="11.42578125" style="88" customWidth="1"/>
    <col min="7700" max="7936" width="9.140625" style="88"/>
    <col min="7937" max="7937" width="9" style="88" bestFit="1" customWidth="1"/>
    <col min="7938" max="7938" width="61.7109375" style="88" customWidth="1"/>
    <col min="7939" max="7939" width="9.7109375" style="88" bestFit="1" customWidth="1"/>
    <col min="7940" max="7940" width="11.5703125" style="88" bestFit="1" customWidth="1"/>
    <col min="7941" max="7942" width="8.5703125" style="88" bestFit="1" customWidth="1"/>
    <col min="7943" max="7943" width="1.5703125" style="88" customWidth="1"/>
    <col min="7944" max="7944" width="10.42578125" style="88" customWidth="1"/>
    <col min="7945" max="7945" width="9.140625" style="88"/>
    <col min="7946" max="7949" width="9.42578125" style="88" customWidth="1"/>
    <col min="7950" max="7950" width="10.28515625" style="88" bestFit="1" customWidth="1"/>
    <col min="7951" max="7951" width="10.42578125" style="88" customWidth="1"/>
    <col min="7952" max="7952" width="11.7109375" style="88" customWidth="1"/>
    <col min="7953" max="7953" width="11" style="88" customWidth="1"/>
    <col min="7954" max="7954" width="10.85546875" style="88" customWidth="1"/>
    <col min="7955" max="7955" width="11.42578125" style="88" customWidth="1"/>
    <col min="7956" max="8192" width="9.140625" style="88"/>
    <col min="8193" max="8193" width="9" style="88" bestFit="1" customWidth="1"/>
    <col min="8194" max="8194" width="61.7109375" style="88" customWidth="1"/>
    <col min="8195" max="8195" width="9.7109375" style="88" bestFit="1" customWidth="1"/>
    <col min="8196" max="8196" width="11.5703125" style="88" bestFit="1" customWidth="1"/>
    <col min="8197" max="8198" width="8.5703125" style="88" bestFit="1" customWidth="1"/>
    <col min="8199" max="8199" width="1.5703125" style="88" customWidth="1"/>
    <col min="8200" max="8200" width="10.42578125" style="88" customWidth="1"/>
    <col min="8201" max="8201" width="9.140625" style="88"/>
    <col min="8202" max="8205" width="9.42578125" style="88" customWidth="1"/>
    <col min="8206" max="8206" width="10.28515625" style="88" bestFit="1" customWidth="1"/>
    <col min="8207" max="8207" width="10.42578125" style="88" customWidth="1"/>
    <col min="8208" max="8208" width="11.7109375" style="88" customWidth="1"/>
    <col min="8209" max="8209" width="11" style="88" customWidth="1"/>
    <col min="8210" max="8210" width="10.85546875" style="88" customWidth="1"/>
    <col min="8211" max="8211" width="11.42578125" style="88" customWidth="1"/>
    <col min="8212" max="8448" width="9.140625" style="88"/>
    <col min="8449" max="8449" width="9" style="88" bestFit="1" customWidth="1"/>
    <col min="8450" max="8450" width="61.7109375" style="88" customWidth="1"/>
    <col min="8451" max="8451" width="9.7109375" style="88" bestFit="1" customWidth="1"/>
    <col min="8452" max="8452" width="11.5703125" style="88" bestFit="1" customWidth="1"/>
    <col min="8453" max="8454" width="8.5703125" style="88" bestFit="1" customWidth="1"/>
    <col min="8455" max="8455" width="1.5703125" style="88" customWidth="1"/>
    <col min="8456" max="8456" width="10.42578125" style="88" customWidth="1"/>
    <col min="8457" max="8457" width="9.140625" style="88"/>
    <col min="8458" max="8461" width="9.42578125" style="88" customWidth="1"/>
    <col min="8462" max="8462" width="10.28515625" style="88" bestFit="1" customWidth="1"/>
    <col min="8463" max="8463" width="10.42578125" style="88" customWidth="1"/>
    <col min="8464" max="8464" width="11.7109375" style="88" customWidth="1"/>
    <col min="8465" max="8465" width="11" style="88" customWidth="1"/>
    <col min="8466" max="8466" width="10.85546875" style="88" customWidth="1"/>
    <col min="8467" max="8467" width="11.42578125" style="88" customWidth="1"/>
    <col min="8468" max="8704" width="9.140625" style="88"/>
    <col min="8705" max="8705" width="9" style="88" bestFit="1" customWidth="1"/>
    <col min="8706" max="8706" width="61.7109375" style="88" customWidth="1"/>
    <col min="8707" max="8707" width="9.7109375" style="88" bestFit="1" customWidth="1"/>
    <col min="8708" max="8708" width="11.5703125" style="88" bestFit="1" customWidth="1"/>
    <col min="8709" max="8710" width="8.5703125" style="88" bestFit="1" customWidth="1"/>
    <col min="8711" max="8711" width="1.5703125" style="88" customWidth="1"/>
    <col min="8712" max="8712" width="10.42578125" style="88" customWidth="1"/>
    <col min="8713" max="8713" width="9.140625" style="88"/>
    <col min="8714" max="8717" width="9.42578125" style="88" customWidth="1"/>
    <col min="8718" max="8718" width="10.28515625" style="88" bestFit="1" customWidth="1"/>
    <col min="8719" max="8719" width="10.42578125" style="88" customWidth="1"/>
    <col min="8720" max="8720" width="11.7109375" style="88" customWidth="1"/>
    <col min="8721" max="8721" width="11" style="88" customWidth="1"/>
    <col min="8722" max="8722" width="10.85546875" style="88" customWidth="1"/>
    <col min="8723" max="8723" width="11.42578125" style="88" customWidth="1"/>
    <col min="8724" max="8960" width="9.140625" style="88"/>
    <col min="8961" max="8961" width="9" style="88" bestFit="1" customWidth="1"/>
    <col min="8962" max="8962" width="61.7109375" style="88" customWidth="1"/>
    <col min="8963" max="8963" width="9.7109375" style="88" bestFit="1" customWidth="1"/>
    <col min="8964" max="8964" width="11.5703125" style="88" bestFit="1" customWidth="1"/>
    <col min="8965" max="8966" width="8.5703125" style="88" bestFit="1" customWidth="1"/>
    <col min="8967" max="8967" width="1.5703125" style="88" customWidth="1"/>
    <col min="8968" max="8968" width="10.42578125" style="88" customWidth="1"/>
    <col min="8969" max="8969" width="9.140625" style="88"/>
    <col min="8970" max="8973" width="9.42578125" style="88" customWidth="1"/>
    <col min="8974" max="8974" width="10.28515625" style="88" bestFit="1" customWidth="1"/>
    <col min="8975" max="8975" width="10.42578125" style="88" customWidth="1"/>
    <col min="8976" max="8976" width="11.7109375" style="88" customWidth="1"/>
    <col min="8977" max="8977" width="11" style="88" customWidth="1"/>
    <col min="8978" max="8978" width="10.85546875" style="88" customWidth="1"/>
    <col min="8979" max="8979" width="11.42578125" style="88" customWidth="1"/>
    <col min="8980" max="9216" width="9.140625" style="88"/>
    <col min="9217" max="9217" width="9" style="88" bestFit="1" customWidth="1"/>
    <col min="9218" max="9218" width="61.7109375" style="88" customWidth="1"/>
    <col min="9219" max="9219" width="9.7109375" style="88" bestFit="1" customWidth="1"/>
    <col min="9220" max="9220" width="11.5703125" style="88" bestFit="1" customWidth="1"/>
    <col min="9221" max="9222" width="8.5703125" style="88" bestFit="1" customWidth="1"/>
    <col min="9223" max="9223" width="1.5703125" style="88" customWidth="1"/>
    <col min="9224" max="9224" width="10.42578125" style="88" customWidth="1"/>
    <col min="9225" max="9225" width="9.140625" style="88"/>
    <col min="9226" max="9229" width="9.42578125" style="88" customWidth="1"/>
    <col min="9230" max="9230" width="10.28515625" style="88" bestFit="1" customWidth="1"/>
    <col min="9231" max="9231" width="10.42578125" style="88" customWidth="1"/>
    <col min="9232" max="9232" width="11.7109375" style="88" customWidth="1"/>
    <col min="9233" max="9233" width="11" style="88" customWidth="1"/>
    <col min="9234" max="9234" width="10.85546875" style="88" customWidth="1"/>
    <col min="9235" max="9235" width="11.42578125" style="88" customWidth="1"/>
    <col min="9236" max="9472" width="9.140625" style="88"/>
    <col min="9473" max="9473" width="9" style="88" bestFit="1" customWidth="1"/>
    <col min="9474" max="9474" width="61.7109375" style="88" customWidth="1"/>
    <col min="9475" max="9475" width="9.7109375" style="88" bestFit="1" customWidth="1"/>
    <col min="9476" max="9476" width="11.5703125" style="88" bestFit="1" customWidth="1"/>
    <col min="9477" max="9478" width="8.5703125" style="88" bestFit="1" customWidth="1"/>
    <col min="9479" max="9479" width="1.5703125" style="88" customWidth="1"/>
    <col min="9480" max="9480" width="10.42578125" style="88" customWidth="1"/>
    <col min="9481" max="9481" width="9.140625" style="88"/>
    <col min="9482" max="9485" width="9.42578125" style="88" customWidth="1"/>
    <col min="9486" max="9486" width="10.28515625" style="88" bestFit="1" customWidth="1"/>
    <col min="9487" max="9487" width="10.42578125" style="88" customWidth="1"/>
    <col min="9488" max="9488" width="11.7109375" style="88" customWidth="1"/>
    <col min="9489" max="9489" width="11" style="88" customWidth="1"/>
    <col min="9490" max="9490" width="10.85546875" style="88" customWidth="1"/>
    <col min="9491" max="9491" width="11.42578125" style="88" customWidth="1"/>
    <col min="9492" max="9728" width="9.140625" style="88"/>
    <col min="9729" max="9729" width="9" style="88" bestFit="1" customWidth="1"/>
    <col min="9730" max="9730" width="61.7109375" style="88" customWidth="1"/>
    <col min="9731" max="9731" width="9.7109375" style="88" bestFit="1" customWidth="1"/>
    <col min="9732" max="9732" width="11.5703125" style="88" bestFit="1" customWidth="1"/>
    <col min="9733" max="9734" width="8.5703125" style="88" bestFit="1" customWidth="1"/>
    <col min="9735" max="9735" width="1.5703125" style="88" customWidth="1"/>
    <col min="9736" max="9736" width="10.42578125" style="88" customWidth="1"/>
    <col min="9737" max="9737" width="9.140625" style="88"/>
    <col min="9738" max="9741" width="9.42578125" style="88" customWidth="1"/>
    <col min="9742" max="9742" width="10.28515625" style="88" bestFit="1" customWidth="1"/>
    <col min="9743" max="9743" width="10.42578125" style="88" customWidth="1"/>
    <col min="9744" max="9744" width="11.7109375" style="88" customWidth="1"/>
    <col min="9745" max="9745" width="11" style="88" customWidth="1"/>
    <col min="9746" max="9746" width="10.85546875" style="88" customWidth="1"/>
    <col min="9747" max="9747" width="11.42578125" style="88" customWidth="1"/>
    <col min="9748" max="9984" width="9.140625" style="88"/>
    <col min="9985" max="9985" width="9" style="88" bestFit="1" customWidth="1"/>
    <col min="9986" max="9986" width="61.7109375" style="88" customWidth="1"/>
    <col min="9987" max="9987" width="9.7109375" style="88" bestFit="1" customWidth="1"/>
    <col min="9988" max="9988" width="11.5703125" style="88" bestFit="1" customWidth="1"/>
    <col min="9989" max="9990" width="8.5703125" style="88" bestFit="1" customWidth="1"/>
    <col min="9991" max="9991" width="1.5703125" style="88" customWidth="1"/>
    <col min="9992" max="9992" width="10.42578125" style="88" customWidth="1"/>
    <col min="9993" max="9993" width="9.140625" style="88"/>
    <col min="9994" max="9997" width="9.42578125" style="88" customWidth="1"/>
    <col min="9998" max="9998" width="10.28515625" style="88" bestFit="1" customWidth="1"/>
    <col min="9999" max="9999" width="10.42578125" style="88" customWidth="1"/>
    <col min="10000" max="10000" width="11.7109375" style="88" customWidth="1"/>
    <col min="10001" max="10001" width="11" style="88" customWidth="1"/>
    <col min="10002" max="10002" width="10.85546875" style="88" customWidth="1"/>
    <col min="10003" max="10003" width="11.42578125" style="88" customWidth="1"/>
    <col min="10004" max="10240" width="9.140625" style="88"/>
    <col min="10241" max="10241" width="9" style="88" bestFit="1" customWidth="1"/>
    <col min="10242" max="10242" width="61.7109375" style="88" customWidth="1"/>
    <col min="10243" max="10243" width="9.7109375" style="88" bestFit="1" customWidth="1"/>
    <col min="10244" max="10244" width="11.5703125" style="88" bestFit="1" customWidth="1"/>
    <col min="10245" max="10246" width="8.5703125" style="88" bestFit="1" customWidth="1"/>
    <col min="10247" max="10247" width="1.5703125" style="88" customWidth="1"/>
    <col min="10248" max="10248" width="10.42578125" style="88" customWidth="1"/>
    <col min="10249" max="10249" width="9.140625" style="88"/>
    <col min="10250" max="10253" width="9.42578125" style="88" customWidth="1"/>
    <col min="10254" max="10254" width="10.28515625" style="88" bestFit="1" customWidth="1"/>
    <col min="10255" max="10255" width="10.42578125" style="88" customWidth="1"/>
    <col min="10256" max="10256" width="11.7109375" style="88" customWidth="1"/>
    <col min="10257" max="10257" width="11" style="88" customWidth="1"/>
    <col min="10258" max="10258" width="10.85546875" style="88" customWidth="1"/>
    <col min="10259" max="10259" width="11.42578125" style="88" customWidth="1"/>
    <col min="10260" max="10496" width="9.140625" style="88"/>
    <col min="10497" max="10497" width="9" style="88" bestFit="1" customWidth="1"/>
    <col min="10498" max="10498" width="61.7109375" style="88" customWidth="1"/>
    <col min="10499" max="10499" width="9.7109375" style="88" bestFit="1" customWidth="1"/>
    <col min="10500" max="10500" width="11.5703125" style="88" bestFit="1" customWidth="1"/>
    <col min="10501" max="10502" width="8.5703125" style="88" bestFit="1" customWidth="1"/>
    <col min="10503" max="10503" width="1.5703125" style="88" customWidth="1"/>
    <col min="10504" max="10504" width="10.42578125" style="88" customWidth="1"/>
    <col min="10505" max="10505" width="9.140625" style="88"/>
    <col min="10506" max="10509" width="9.42578125" style="88" customWidth="1"/>
    <col min="10510" max="10510" width="10.28515625" style="88" bestFit="1" customWidth="1"/>
    <col min="10511" max="10511" width="10.42578125" style="88" customWidth="1"/>
    <col min="10512" max="10512" width="11.7109375" style="88" customWidth="1"/>
    <col min="10513" max="10513" width="11" style="88" customWidth="1"/>
    <col min="10514" max="10514" width="10.85546875" style="88" customWidth="1"/>
    <col min="10515" max="10515" width="11.42578125" style="88" customWidth="1"/>
    <col min="10516" max="10752" width="9.140625" style="88"/>
    <col min="10753" max="10753" width="9" style="88" bestFit="1" customWidth="1"/>
    <col min="10754" max="10754" width="61.7109375" style="88" customWidth="1"/>
    <col min="10755" max="10755" width="9.7109375" style="88" bestFit="1" customWidth="1"/>
    <col min="10756" max="10756" width="11.5703125" style="88" bestFit="1" customWidth="1"/>
    <col min="10757" max="10758" width="8.5703125" style="88" bestFit="1" customWidth="1"/>
    <col min="10759" max="10759" width="1.5703125" style="88" customWidth="1"/>
    <col min="10760" max="10760" width="10.42578125" style="88" customWidth="1"/>
    <col min="10761" max="10761" width="9.140625" style="88"/>
    <col min="10762" max="10765" width="9.42578125" style="88" customWidth="1"/>
    <col min="10766" max="10766" width="10.28515625" style="88" bestFit="1" customWidth="1"/>
    <col min="10767" max="10767" width="10.42578125" style="88" customWidth="1"/>
    <col min="10768" max="10768" width="11.7109375" style="88" customWidth="1"/>
    <col min="10769" max="10769" width="11" style="88" customWidth="1"/>
    <col min="10770" max="10770" width="10.85546875" style="88" customWidth="1"/>
    <col min="10771" max="10771" width="11.42578125" style="88" customWidth="1"/>
    <col min="10772" max="11008" width="9.140625" style="88"/>
    <col min="11009" max="11009" width="9" style="88" bestFit="1" customWidth="1"/>
    <col min="11010" max="11010" width="61.7109375" style="88" customWidth="1"/>
    <col min="11011" max="11011" width="9.7109375" style="88" bestFit="1" customWidth="1"/>
    <col min="11012" max="11012" width="11.5703125" style="88" bestFit="1" customWidth="1"/>
    <col min="11013" max="11014" width="8.5703125" style="88" bestFit="1" customWidth="1"/>
    <col min="11015" max="11015" width="1.5703125" style="88" customWidth="1"/>
    <col min="11016" max="11016" width="10.42578125" style="88" customWidth="1"/>
    <col min="11017" max="11017" width="9.140625" style="88"/>
    <col min="11018" max="11021" width="9.42578125" style="88" customWidth="1"/>
    <col min="11022" max="11022" width="10.28515625" style="88" bestFit="1" customWidth="1"/>
    <col min="11023" max="11023" width="10.42578125" style="88" customWidth="1"/>
    <col min="11024" max="11024" width="11.7109375" style="88" customWidth="1"/>
    <col min="11025" max="11025" width="11" style="88" customWidth="1"/>
    <col min="11026" max="11026" width="10.85546875" style="88" customWidth="1"/>
    <col min="11027" max="11027" width="11.42578125" style="88" customWidth="1"/>
    <col min="11028" max="11264" width="9.140625" style="88"/>
    <col min="11265" max="11265" width="9" style="88" bestFit="1" customWidth="1"/>
    <col min="11266" max="11266" width="61.7109375" style="88" customWidth="1"/>
    <col min="11267" max="11267" width="9.7109375" style="88" bestFit="1" customWidth="1"/>
    <col min="11268" max="11268" width="11.5703125" style="88" bestFit="1" customWidth="1"/>
    <col min="11269" max="11270" width="8.5703125" style="88" bestFit="1" customWidth="1"/>
    <col min="11271" max="11271" width="1.5703125" style="88" customWidth="1"/>
    <col min="11272" max="11272" width="10.42578125" style="88" customWidth="1"/>
    <col min="11273" max="11273" width="9.140625" style="88"/>
    <col min="11274" max="11277" width="9.42578125" style="88" customWidth="1"/>
    <col min="11278" max="11278" width="10.28515625" style="88" bestFit="1" customWidth="1"/>
    <col min="11279" max="11279" width="10.42578125" style="88" customWidth="1"/>
    <col min="11280" max="11280" width="11.7109375" style="88" customWidth="1"/>
    <col min="11281" max="11281" width="11" style="88" customWidth="1"/>
    <col min="11282" max="11282" width="10.85546875" style="88" customWidth="1"/>
    <col min="11283" max="11283" width="11.42578125" style="88" customWidth="1"/>
    <col min="11284" max="11520" width="9.140625" style="88"/>
    <col min="11521" max="11521" width="9" style="88" bestFit="1" customWidth="1"/>
    <col min="11522" max="11522" width="61.7109375" style="88" customWidth="1"/>
    <col min="11523" max="11523" width="9.7109375" style="88" bestFit="1" customWidth="1"/>
    <col min="11524" max="11524" width="11.5703125" style="88" bestFit="1" customWidth="1"/>
    <col min="11525" max="11526" width="8.5703125" style="88" bestFit="1" customWidth="1"/>
    <col min="11527" max="11527" width="1.5703125" style="88" customWidth="1"/>
    <col min="11528" max="11528" width="10.42578125" style="88" customWidth="1"/>
    <col min="11529" max="11529" width="9.140625" style="88"/>
    <col min="11530" max="11533" width="9.42578125" style="88" customWidth="1"/>
    <col min="11534" max="11534" width="10.28515625" style="88" bestFit="1" customWidth="1"/>
    <col min="11535" max="11535" width="10.42578125" style="88" customWidth="1"/>
    <col min="11536" max="11536" width="11.7109375" style="88" customWidth="1"/>
    <col min="11537" max="11537" width="11" style="88" customWidth="1"/>
    <col min="11538" max="11538" width="10.85546875" style="88" customWidth="1"/>
    <col min="11539" max="11539" width="11.42578125" style="88" customWidth="1"/>
    <col min="11540" max="11776" width="9.140625" style="88"/>
    <col min="11777" max="11777" width="9" style="88" bestFit="1" customWidth="1"/>
    <col min="11778" max="11778" width="61.7109375" style="88" customWidth="1"/>
    <col min="11779" max="11779" width="9.7109375" style="88" bestFit="1" customWidth="1"/>
    <col min="11780" max="11780" width="11.5703125" style="88" bestFit="1" customWidth="1"/>
    <col min="11781" max="11782" width="8.5703125" style="88" bestFit="1" customWidth="1"/>
    <col min="11783" max="11783" width="1.5703125" style="88" customWidth="1"/>
    <col min="11784" max="11784" width="10.42578125" style="88" customWidth="1"/>
    <col min="11785" max="11785" width="9.140625" style="88"/>
    <col min="11786" max="11789" width="9.42578125" style="88" customWidth="1"/>
    <col min="11790" max="11790" width="10.28515625" style="88" bestFit="1" customWidth="1"/>
    <col min="11791" max="11791" width="10.42578125" style="88" customWidth="1"/>
    <col min="11792" max="11792" width="11.7109375" style="88" customWidth="1"/>
    <col min="11793" max="11793" width="11" style="88" customWidth="1"/>
    <col min="11794" max="11794" width="10.85546875" style="88" customWidth="1"/>
    <col min="11795" max="11795" width="11.42578125" style="88" customWidth="1"/>
    <col min="11796" max="12032" width="9.140625" style="88"/>
    <col min="12033" max="12033" width="9" style="88" bestFit="1" customWidth="1"/>
    <col min="12034" max="12034" width="61.7109375" style="88" customWidth="1"/>
    <col min="12035" max="12035" width="9.7109375" style="88" bestFit="1" customWidth="1"/>
    <col min="12036" max="12036" width="11.5703125" style="88" bestFit="1" customWidth="1"/>
    <col min="12037" max="12038" width="8.5703125" style="88" bestFit="1" customWidth="1"/>
    <col min="12039" max="12039" width="1.5703125" style="88" customWidth="1"/>
    <col min="12040" max="12040" width="10.42578125" style="88" customWidth="1"/>
    <col min="12041" max="12041" width="9.140625" style="88"/>
    <col min="12042" max="12045" width="9.42578125" style="88" customWidth="1"/>
    <col min="12046" max="12046" width="10.28515625" style="88" bestFit="1" customWidth="1"/>
    <col min="12047" max="12047" width="10.42578125" style="88" customWidth="1"/>
    <col min="12048" max="12048" width="11.7109375" style="88" customWidth="1"/>
    <col min="12049" max="12049" width="11" style="88" customWidth="1"/>
    <col min="12050" max="12050" width="10.85546875" style="88" customWidth="1"/>
    <col min="12051" max="12051" width="11.42578125" style="88" customWidth="1"/>
    <col min="12052" max="12288" width="9.140625" style="88"/>
    <col min="12289" max="12289" width="9" style="88" bestFit="1" customWidth="1"/>
    <col min="12290" max="12290" width="61.7109375" style="88" customWidth="1"/>
    <col min="12291" max="12291" width="9.7109375" style="88" bestFit="1" customWidth="1"/>
    <col min="12292" max="12292" width="11.5703125" style="88" bestFit="1" customWidth="1"/>
    <col min="12293" max="12294" width="8.5703125" style="88" bestFit="1" customWidth="1"/>
    <col min="12295" max="12295" width="1.5703125" style="88" customWidth="1"/>
    <col min="12296" max="12296" width="10.42578125" style="88" customWidth="1"/>
    <col min="12297" max="12297" width="9.140625" style="88"/>
    <col min="12298" max="12301" width="9.42578125" style="88" customWidth="1"/>
    <col min="12302" max="12302" width="10.28515625" style="88" bestFit="1" customWidth="1"/>
    <col min="12303" max="12303" width="10.42578125" style="88" customWidth="1"/>
    <col min="12304" max="12304" width="11.7109375" style="88" customWidth="1"/>
    <col min="12305" max="12305" width="11" style="88" customWidth="1"/>
    <col min="12306" max="12306" width="10.85546875" style="88" customWidth="1"/>
    <col min="12307" max="12307" width="11.42578125" style="88" customWidth="1"/>
    <col min="12308" max="12544" width="9.140625" style="88"/>
    <col min="12545" max="12545" width="9" style="88" bestFit="1" customWidth="1"/>
    <col min="12546" max="12546" width="61.7109375" style="88" customWidth="1"/>
    <col min="12547" max="12547" width="9.7109375" style="88" bestFit="1" customWidth="1"/>
    <col min="12548" max="12548" width="11.5703125" style="88" bestFit="1" customWidth="1"/>
    <col min="12549" max="12550" width="8.5703125" style="88" bestFit="1" customWidth="1"/>
    <col min="12551" max="12551" width="1.5703125" style="88" customWidth="1"/>
    <col min="12552" max="12552" width="10.42578125" style="88" customWidth="1"/>
    <col min="12553" max="12553" width="9.140625" style="88"/>
    <col min="12554" max="12557" width="9.42578125" style="88" customWidth="1"/>
    <col min="12558" max="12558" width="10.28515625" style="88" bestFit="1" customWidth="1"/>
    <col min="12559" max="12559" width="10.42578125" style="88" customWidth="1"/>
    <col min="12560" max="12560" width="11.7109375" style="88" customWidth="1"/>
    <col min="12561" max="12561" width="11" style="88" customWidth="1"/>
    <col min="12562" max="12562" width="10.85546875" style="88" customWidth="1"/>
    <col min="12563" max="12563" width="11.42578125" style="88" customWidth="1"/>
    <col min="12564" max="12800" width="9.140625" style="88"/>
    <col min="12801" max="12801" width="9" style="88" bestFit="1" customWidth="1"/>
    <col min="12802" max="12802" width="61.7109375" style="88" customWidth="1"/>
    <col min="12803" max="12803" width="9.7109375" style="88" bestFit="1" customWidth="1"/>
    <col min="12804" max="12804" width="11.5703125" style="88" bestFit="1" customWidth="1"/>
    <col min="12805" max="12806" width="8.5703125" style="88" bestFit="1" customWidth="1"/>
    <col min="12807" max="12807" width="1.5703125" style="88" customWidth="1"/>
    <col min="12808" max="12808" width="10.42578125" style="88" customWidth="1"/>
    <col min="12809" max="12809" width="9.140625" style="88"/>
    <col min="12810" max="12813" width="9.42578125" style="88" customWidth="1"/>
    <col min="12814" max="12814" width="10.28515625" style="88" bestFit="1" customWidth="1"/>
    <col min="12815" max="12815" width="10.42578125" style="88" customWidth="1"/>
    <col min="12816" max="12816" width="11.7109375" style="88" customWidth="1"/>
    <col min="12817" max="12817" width="11" style="88" customWidth="1"/>
    <col min="12818" max="12818" width="10.85546875" style="88" customWidth="1"/>
    <col min="12819" max="12819" width="11.42578125" style="88" customWidth="1"/>
    <col min="12820" max="13056" width="9.140625" style="88"/>
    <col min="13057" max="13057" width="9" style="88" bestFit="1" customWidth="1"/>
    <col min="13058" max="13058" width="61.7109375" style="88" customWidth="1"/>
    <col min="13059" max="13059" width="9.7109375" style="88" bestFit="1" customWidth="1"/>
    <col min="13060" max="13060" width="11.5703125" style="88" bestFit="1" customWidth="1"/>
    <col min="13061" max="13062" width="8.5703125" style="88" bestFit="1" customWidth="1"/>
    <col min="13063" max="13063" width="1.5703125" style="88" customWidth="1"/>
    <col min="13064" max="13064" width="10.42578125" style="88" customWidth="1"/>
    <col min="13065" max="13065" width="9.140625" style="88"/>
    <col min="13066" max="13069" width="9.42578125" style="88" customWidth="1"/>
    <col min="13070" max="13070" width="10.28515625" style="88" bestFit="1" customWidth="1"/>
    <col min="13071" max="13071" width="10.42578125" style="88" customWidth="1"/>
    <col min="13072" max="13072" width="11.7109375" style="88" customWidth="1"/>
    <col min="13073" max="13073" width="11" style="88" customWidth="1"/>
    <col min="13074" max="13074" width="10.85546875" style="88" customWidth="1"/>
    <col min="13075" max="13075" width="11.42578125" style="88" customWidth="1"/>
    <col min="13076" max="13312" width="9.140625" style="88"/>
    <col min="13313" max="13313" width="9" style="88" bestFit="1" customWidth="1"/>
    <col min="13314" max="13314" width="61.7109375" style="88" customWidth="1"/>
    <col min="13315" max="13315" width="9.7109375" style="88" bestFit="1" customWidth="1"/>
    <col min="13316" max="13316" width="11.5703125" style="88" bestFit="1" customWidth="1"/>
    <col min="13317" max="13318" width="8.5703125" style="88" bestFit="1" customWidth="1"/>
    <col min="13319" max="13319" width="1.5703125" style="88" customWidth="1"/>
    <col min="13320" max="13320" width="10.42578125" style="88" customWidth="1"/>
    <col min="13321" max="13321" width="9.140625" style="88"/>
    <col min="13322" max="13325" width="9.42578125" style="88" customWidth="1"/>
    <col min="13326" max="13326" width="10.28515625" style="88" bestFit="1" customWidth="1"/>
    <col min="13327" max="13327" width="10.42578125" style="88" customWidth="1"/>
    <col min="13328" max="13328" width="11.7109375" style="88" customWidth="1"/>
    <col min="13329" max="13329" width="11" style="88" customWidth="1"/>
    <col min="13330" max="13330" width="10.85546875" style="88" customWidth="1"/>
    <col min="13331" max="13331" width="11.42578125" style="88" customWidth="1"/>
    <col min="13332" max="13568" width="9.140625" style="88"/>
    <col min="13569" max="13569" width="9" style="88" bestFit="1" customWidth="1"/>
    <col min="13570" max="13570" width="61.7109375" style="88" customWidth="1"/>
    <col min="13571" max="13571" width="9.7109375" style="88" bestFit="1" customWidth="1"/>
    <col min="13572" max="13572" width="11.5703125" style="88" bestFit="1" customWidth="1"/>
    <col min="13573" max="13574" width="8.5703125" style="88" bestFit="1" customWidth="1"/>
    <col min="13575" max="13575" width="1.5703125" style="88" customWidth="1"/>
    <col min="13576" max="13576" width="10.42578125" style="88" customWidth="1"/>
    <col min="13577" max="13577" width="9.140625" style="88"/>
    <col min="13578" max="13581" width="9.42578125" style="88" customWidth="1"/>
    <col min="13582" max="13582" width="10.28515625" style="88" bestFit="1" customWidth="1"/>
    <col min="13583" max="13583" width="10.42578125" style="88" customWidth="1"/>
    <col min="13584" max="13584" width="11.7109375" style="88" customWidth="1"/>
    <col min="13585" max="13585" width="11" style="88" customWidth="1"/>
    <col min="13586" max="13586" width="10.85546875" style="88" customWidth="1"/>
    <col min="13587" max="13587" width="11.42578125" style="88" customWidth="1"/>
    <col min="13588" max="13824" width="9.140625" style="88"/>
    <col min="13825" max="13825" width="9" style="88" bestFit="1" customWidth="1"/>
    <col min="13826" max="13826" width="61.7109375" style="88" customWidth="1"/>
    <col min="13827" max="13827" width="9.7109375" style="88" bestFit="1" customWidth="1"/>
    <col min="13828" max="13828" width="11.5703125" style="88" bestFit="1" customWidth="1"/>
    <col min="13829" max="13830" width="8.5703125" style="88" bestFit="1" customWidth="1"/>
    <col min="13831" max="13831" width="1.5703125" style="88" customWidth="1"/>
    <col min="13832" max="13832" width="10.42578125" style="88" customWidth="1"/>
    <col min="13833" max="13833" width="9.140625" style="88"/>
    <col min="13834" max="13837" width="9.42578125" style="88" customWidth="1"/>
    <col min="13838" max="13838" width="10.28515625" style="88" bestFit="1" customWidth="1"/>
    <col min="13839" max="13839" width="10.42578125" style="88" customWidth="1"/>
    <col min="13840" max="13840" width="11.7109375" style="88" customWidth="1"/>
    <col min="13841" max="13841" width="11" style="88" customWidth="1"/>
    <col min="13842" max="13842" width="10.85546875" style="88" customWidth="1"/>
    <col min="13843" max="13843" width="11.42578125" style="88" customWidth="1"/>
    <col min="13844" max="14080" width="9.140625" style="88"/>
    <col min="14081" max="14081" width="9" style="88" bestFit="1" customWidth="1"/>
    <col min="14082" max="14082" width="61.7109375" style="88" customWidth="1"/>
    <col min="14083" max="14083" width="9.7109375" style="88" bestFit="1" customWidth="1"/>
    <col min="14084" max="14084" width="11.5703125" style="88" bestFit="1" customWidth="1"/>
    <col min="14085" max="14086" width="8.5703125" style="88" bestFit="1" customWidth="1"/>
    <col min="14087" max="14087" width="1.5703125" style="88" customWidth="1"/>
    <col min="14088" max="14088" width="10.42578125" style="88" customWidth="1"/>
    <col min="14089" max="14089" width="9.140625" style="88"/>
    <col min="14090" max="14093" width="9.42578125" style="88" customWidth="1"/>
    <col min="14094" max="14094" width="10.28515625" style="88" bestFit="1" customWidth="1"/>
    <col min="14095" max="14095" width="10.42578125" style="88" customWidth="1"/>
    <col min="14096" max="14096" width="11.7109375" style="88" customWidth="1"/>
    <col min="14097" max="14097" width="11" style="88" customWidth="1"/>
    <col min="14098" max="14098" width="10.85546875" style="88" customWidth="1"/>
    <col min="14099" max="14099" width="11.42578125" style="88" customWidth="1"/>
    <col min="14100" max="14336" width="9.140625" style="88"/>
    <col min="14337" max="14337" width="9" style="88" bestFit="1" customWidth="1"/>
    <col min="14338" max="14338" width="61.7109375" style="88" customWidth="1"/>
    <col min="14339" max="14339" width="9.7109375" style="88" bestFit="1" customWidth="1"/>
    <col min="14340" max="14340" width="11.5703125" style="88" bestFit="1" customWidth="1"/>
    <col min="14341" max="14342" width="8.5703125" style="88" bestFit="1" customWidth="1"/>
    <col min="14343" max="14343" width="1.5703125" style="88" customWidth="1"/>
    <col min="14344" max="14344" width="10.42578125" style="88" customWidth="1"/>
    <col min="14345" max="14345" width="9.140625" style="88"/>
    <col min="14346" max="14349" width="9.42578125" style="88" customWidth="1"/>
    <col min="14350" max="14350" width="10.28515625" style="88" bestFit="1" customWidth="1"/>
    <col min="14351" max="14351" width="10.42578125" style="88" customWidth="1"/>
    <col min="14352" max="14352" width="11.7109375" style="88" customWidth="1"/>
    <col min="14353" max="14353" width="11" style="88" customWidth="1"/>
    <col min="14354" max="14354" width="10.85546875" style="88" customWidth="1"/>
    <col min="14355" max="14355" width="11.42578125" style="88" customWidth="1"/>
    <col min="14356" max="14592" width="9.140625" style="88"/>
    <col min="14593" max="14593" width="9" style="88" bestFit="1" customWidth="1"/>
    <col min="14594" max="14594" width="61.7109375" style="88" customWidth="1"/>
    <col min="14595" max="14595" width="9.7109375" style="88" bestFit="1" customWidth="1"/>
    <col min="14596" max="14596" width="11.5703125" style="88" bestFit="1" customWidth="1"/>
    <col min="14597" max="14598" width="8.5703125" style="88" bestFit="1" customWidth="1"/>
    <col min="14599" max="14599" width="1.5703125" style="88" customWidth="1"/>
    <col min="14600" max="14600" width="10.42578125" style="88" customWidth="1"/>
    <col min="14601" max="14601" width="9.140625" style="88"/>
    <col min="14602" max="14605" width="9.42578125" style="88" customWidth="1"/>
    <col min="14606" max="14606" width="10.28515625" style="88" bestFit="1" customWidth="1"/>
    <col min="14607" max="14607" width="10.42578125" style="88" customWidth="1"/>
    <col min="14608" max="14608" width="11.7109375" style="88" customWidth="1"/>
    <col min="14609" max="14609" width="11" style="88" customWidth="1"/>
    <col min="14610" max="14610" width="10.85546875" style="88" customWidth="1"/>
    <col min="14611" max="14611" width="11.42578125" style="88" customWidth="1"/>
    <col min="14612" max="14848" width="9.140625" style="88"/>
    <col min="14849" max="14849" width="9" style="88" bestFit="1" customWidth="1"/>
    <col min="14850" max="14850" width="61.7109375" style="88" customWidth="1"/>
    <col min="14851" max="14851" width="9.7109375" style="88" bestFit="1" customWidth="1"/>
    <col min="14852" max="14852" width="11.5703125" style="88" bestFit="1" customWidth="1"/>
    <col min="14853" max="14854" width="8.5703125" style="88" bestFit="1" customWidth="1"/>
    <col min="14855" max="14855" width="1.5703125" style="88" customWidth="1"/>
    <col min="14856" max="14856" width="10.42578125" style="88" customWidth="1"/>
    <col min="14857" max="14857" width="9.140625" style="88"/>
    <col min="14858" max="14861" width="9.42578125" style="88" customWidth="1"/>
    <col min="14862" max="14862" width="10.28515625" style="88" bestFit="1" customWidth="1"/>
    <col min="14863" max="14863" width="10.42578125" style="88" customWidth="1"/>
    <col min="14864" max="14864" width="11.7109375" style="88" customWidth="1"/>
    <col min="14865" max="14865" width="11" style="88" customWidth="1"/>
    <col min="14866" max="14866" width="10.85546875" style="88" customWidth="1"/>
    <col min="14867" max="14867" width="11.42578125" style="88" customWidth="1"/>
    <col min="14868" max="15104" width="9.140625" style="88"/>
    <col min="15105" max="15105" width="9" style="88" bestFit="1" customWidth="1"/>
    <col min="15106" max="15106" width="61.7109375" style="88" customWidth="1"/>
    <col min="15107" max="15107" width="9.7109375" style="88" bestFit="1" customWidth="1"/>
    <col min="15108" max="15108" width="11.5703125" style="88" bestFit="1" customWidth="1"/>
    <col min="15109" max="15110" width="8.5703125" style="88" bestFit="1" customWidth="1"/>
    <col min="15111" max="15111" width="1.5703125" style="88" customWidth="1"/>
    <col min="15112" max="15112" width="10.42578125" style="88" customWidth="1"/>
    <col min="15113" max="15113" width="9.140625" style="88"/>
    <col min="15114" max="15117" width="9.42578125" style="88" customWidth="1"/>
    <col min="15118" max="15118" width="10.28515625" style="88" bestFit="1" customWidth="1"/>
    <col min="15119" max="15119" width="10.42578125" style="88" customWidth="1"/>
    <col min="15120" max="15120" width="11.7109375" style="88" customWidth="1"/>
    <col min="15121" max="15121" width="11" style="88" customWidth="1"/>
    <col min="15122" max="15122" width="10.85546875" style="88" customWidth="1"/>
    <col min="15123" max="15123" width="11.42578125" style="88" customWidth="1"/>
    <col min="15124" max="15360" width="9.140625" style="88"/>
    <col min="15361" max="15361" width="9" style="88" bestFit="1" customWidth="1"/>
    <col min="15362" max="15362" width="61.7109375" style="88" customWidth="1"/>
    <col min="15363" max="15363" width="9.7109375" style="88" bestFit="1" customWidth="1"/>
    <col min="15364" max="15364" width="11.5703125" style="88" bestFit="1" customWidth="1"/>
    <col min="15365" max="15366" width="8.5703125" style="88" bestFit="1" customWidth="1"/>
    <col min="15367" max="15367" width="1.5703125" style="88" customWidth="1"/>
    <col min="15368" max="15368" width="10.42578125" style="88" customWidth="1"/>
    <col min="15369" max="15369" width="9.140625" style="88"/>
    <col min="15370" max="15373" width="9.42578125" style="88" customWidth="1"/>
    <col min="15374" max="15374" width="10.28515625" style="88" bestFit="1" customWidth="1"/>
    <col min="15375" max="15375" width="10.42578125" style="88" customWidth="1"/>
    <col min="15376" max="15376" width="11.7109375" style="88" customWidth="1"/>
    <col min="15377" max="15377" width="11" style="88" customWidth="1"/>
    <col min="15378" max="15378" width="10.85546875" style="88" customWidth="1"/>
    <col min="15379" max="15379" width="11.42578125" style="88" customWidth="1"/>
    <col min="15380" max="15616" width="9.140625" style="88"/>
    <col min="15617" max="15617" width="9" style="88" bestFit="1" customWidth="1"/>
    <col min="15618" max="15618" width="61.7109375" style="88" customWidth="1"/>
    <col min="15619" max="15619" width="9.7109375" style="88" bestFit="1" customWidth="1"/>
    <col min="15620" max="15620" width="11.5703125" style="88" bestFit="1" customWidth="1"/>
    <col min="15621" max="15622" width="8.5703125" style="88" bestFit="1" customWidth="1"/>
    <col min="15623" max="15623" width="1.5703125" style="88" customWidth="1"/>
    <col min="15624" max="15624" width="10.42578125" style="88" customWidth="1"/>
    <col min="15625" max="15625" width="9.140625" style="88"/>
    <col min="15626" max="15629" width="9.42578125" style="88" customWidth="1"/>
    <col min="15630" max="15630" width="10.28515625" style="88" bestFit="1" customWidth="1"/>
    <col min="15631" max="15631" width="10.42578125" style="88" customWidth="1"/>
    <col min="15632" max="15632" width="11.7109375" style="88" customWidth="1"/>
    <col min="15633" max="15633" width="11" style="88" customWidth="1"/>
    <col min="15634" max="15634" width="10.85546875" style="88" customWidth="1"/>
    <col min="15635" max="15635" width="11.42578125" style="88" customWidth="1"/>
    <col min="15636" max="15872" width="9.140625" style="88"/>
    <col min="15873" max="15873" width="9" style="88" bestFit="1" customWidth="1"/>
    <col min="15874" max="15874" width="61.7109375" style="88" customWidth="1"/>
    <col min="15875" max="15875" width="9.7109375" style="88" bestFit="1" customWidth="1"/>
    <col min="15876" max="15876" width="11.5703125" style="88" bestFit="1" customWidth="1"/>
    <col min="15877" max="15878" width="8.5703125" style="88" bestFit="1" customWidth="1"/>
    <col min="15879" max="15879" width="1.5703125" style="88" customWidth="1"/>
    <col min="15880" max="15880" width="10.42578125" style="88" customWidth="1"/>
    <col min="15881" max="15881" width="9.140625" style="88"/>
    <col min="15882" max="15885" width="9.42578125" style="88" customWidth="1"/>
    <col min="15886" max="15886" width="10.28515625" style="88" bestFit="1" customWidth="1"/>
    <col min="15887" max="15887" width="10.42578125" style="88" customWidth="1"/>
    <col min="15888" max="15888" width="11.7109375" style="88" customWidth="1"/>
    <col min="15889" max="15889" width="11" style="88" customWidth="1"/>
    <col min="15890" max="15890" width="10.85546875" style="88" customWidth="1"/>
    <col min="15891" max="15891" width="11.42578125" style="88" customWidth="1"/>
    <col min="15892" max="16128" width="9.140625" style="88"/>
    <col min="16129" max="16129" width="9" style="88" bestFit="1" customWidth="1"/>
    <col min="16130" max="16130" width="61.7109375" style="88" customWidth="1"/>
    <col min="16131" max="16131" width="9.7109375" style="88" bestFit="1" customWidth="1"/>
    <col min="16132" max="16132" width="11.5703125" style="88" bestFit="1" customWidth="1"/>
    <col min="16133" max="16134" width="8.5703125" style="88" bestFit="1" customWidth="1"/>
    <col min="16135" max="16135" width="1.5703125" style="88" customWidth="1"/>
    <col min="16136" max="16136" width="10.42578125" style="88" customWidth="1"/>
    <col min="16137" max="16137" width="9.140625" style="88"/>
    <col min="16138" max="16141" width="9.42578125" style="88" customWidth="1"/>
    <col min="16142" max="16142" width="10.28515625" style="88" bestFit="1" customWidth="1"/>
    <col min="16143" max="16143" width="10.42578125" style="88" customWidth="1"/>
    <col min="16144" max="16144" width="11.7109375" style="88" customWidth="1"/>
    <col min="16145" max="16145" width="11" style="88" customWidth="1"/>
    <col min="16146" max="16146" width="10.85546875" style="88" customWidth="1"/>
    <col min="16147" max="16147" width="11.42578125" style="88" customWidth="1"/>
    <col min="16148" max="16384" width="9.140625" style="88"/>
  </cols>
  <sheetData>
    <row r="1" spans="1:19" ht="15.75">
      <c r="A1" s="1323" t="s">
        <v>395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95"/>
      <c r="C2" s="95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96"/>
      <c r="C3" s="227" t="s">
        <v>87</v>
      </c>
      <c r="D3" s="172"/>
      <c r="E3" s="172"/>
      <c r="F3" s="173"/>
      <c r="G3" s="112"/>
      <c r="H3" s="1319" t="s">
        <v>263</v>
      </c>
      <c r="I3" s="1319"/>
      <c r="J3" s="1319"/>
      <c r="K3" s="1319"/>
      <c r="L3" s="1319"/>
      <c r="M3" s="1319"/>
      <c r="N3" s="1320" t="s">
        <v>264</v>
      </c>
      <c r="O3" s="1320"/>
      <c r="P3" s="1320"/>
      <c r="Q3" s="1320"/>
      <c r="R3" s="1320"/>
      <c r="S3" s="1320"/>
    </row>
    <row r="4" spans="1:19">
      <c r="A4" s="174" t="s">
        <v>88</v>
      </c>
      <c r="B4" s="180" t="s">
        <v>89</v>
      </c>
      <c r="C4" s="17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228" t="s">
        <v>94</v>
      </c>
      <c r="C5" s="122" t="s">
        <v>95</v>
      </c>
      <c r="D5" s="122" t="s">
        <v>96</v>
      </c>
      <c r="E5" s="122" t="s">
        <v>111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78" t="s">
        <v>99</v>
      </c>
      <c r="C6" s="179"/>
      <c r="D6" s="180"/>
      <c r="E6" s="180"/>
      <c r="F6" s="181"/>
      <c r="G6" s="130"/>
      <c r="H6" s="182"/>
      <c r="I6" s="182"/>
      <c r="J6" s="182"/>
      <c r="K6" s="182"/>
      <c r="L6" s="182"/>
      <c r="M6" s="182"/>
      <c r="N6" s="92"/>
      <c r="O6" s="92"/>
      <c r="P6" s="92"/>
      <c r="Q6" s="92"/>
      <c r="R6" s="92"/>
      <c r="S6" s="92"/>
    </row>
    <row r="7" spans="1:19">
      <c r="A7" s="92"/>
      <c r="B7" s="183"/>
      <c r="C7" s="179"/>
      <c r="D7" s="183"/>
      <c r="E7" s="183"/>
      <c r="F7" s="128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83" t="s">
        <v>163</v>
      </c>
      <c r="C8" s="557">
        <v>9.8236775818639779E-2</v>
      </c>
      <c r="D8" s="132" t="str">
        <f>Inputs!$D$82</f>
        <v>Support staff</v>
      </c>
      <c r="E8" s="229">
        <v>1</v>
      </c>
      <c r="F8" s="128">
        <f>C8*E8</f>
        <v>9.8236775818639779E-2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8" si="0">H8*$F8</f>
        <v>6.7234248794847078</v>
      </c>
      <c r="O8" s="137">
        <f t="shared" si="0"/>
        <v>6.8560614438122363</v>
      </c>
      <c r="P8" s="137">
        <f t="shared" si="0"/>
        <v>6.9769944044892522</v>
      </c>
      <c r="Q8" s="137">
        <f t="shared" si="0"/>
        <v>7.1000604821311581</v>
      </c>
      <c r="R8" s="137">
        <f t="shared" si="0"/>
        <v>7.2252973024436349</v>
      </c>
      <c r="S8" s="137">
        <f t="shared" si="0"/>
        <v>7.3527431548061131</v>
      </c>
    </row>
    <row r="9" spans="1:19">
      <c r="A9" s="184"/>
      <c r="B9" s="205" t="s">
        <v>164</v>
      </c>
      <c r="C9" s="557"/>
      <c r="D9" s="132"/>
      <c r="E9" s="229"/>
      <c r="F9" s="128"/>
      <c r="G9" s="133"/>
      <c r="H9" s="134"/>
      <c r="I9" s="134"/>
      <c r="J9" s="134"/>
      <c r="K9" s="134"/>
      <c r="L9" s="134"/>
      <c r="M9" s="134"/>
      <c r="N9" s="137"/>
      <c r="O9" s="137"/>
      <c r="P9" s="137"/>
      <c r="Q9" s="137"/>
      <c r="R9" s="137"/>
      <c r="S9" s="137"/>
    </row>
    <row r="10" spans="1:19">
      <c r="A10" s="184"/>
      <c r="B10" s="183" t="s">
        <v>165</v>
      </c>
      <c r="C10" s="557"/>
      <c r="D10" s="132"/>
      <c r="E10" s="229"/>
      <c r="F10" s="128"/>
      <c r="G10" s="133"/>
      <c r="H10" s="134"/>
      <c r="I10" s="134"/>
      <c r="J10" s="134"/>
      <c r="K10" s="134"/>
      <c r="L10" s="134"/>
      <c r="M10" s="134"/>
      <c r="N10" s="137"/>
      <c r="O10" s="137"/>
      <c r="P10" s="137"/>
      <c r="Q10" s="137"/>
      <c r="R10" s="137"/>
      <c r="S10" s="137"/>
    </row>
    <row r="11" spans="1:19">
      <c r="A11" s="184"/>
      <c r="B11" s="205" t="s">
        <v>166</v>
      </c>
      <c r="C11" s="557"/>
      <c r="D11" s="132"/>
      <c r="E11" s="229"/>
      <c r="F11" s="128"/>
      <c r="G11" s="133"/>
      <c r="H11" s="134"/>
      <c r="I11" s="134"/>
      <c r="J11" s="134"/>
      <c r="K11" s="134"/>
      <c r="L11" s="134"/>
      <c r="M11" s="134"/>
      <c r="N11" s="137"/>
      <c r="O11" s="137"/>
      <c r="P11" s="137"/>
      <c r="Q11" s="137"/>
      <c r="R11" s="137"/>
      <c r="S11" s="137"/>
    </row>
    <row r="12" spans="1:19">
      <c r="A12" s="184">
        <v>1.2</v>
      </c>
      <c r="B12" s="183" t="s">
        <v>167</v>
      </c>
      <c r="C12" s="557">
        <v>0.1511335012594458</v>
      </c>
      <c r="D12" s="132" t="str">
        <f>Inputs!$D$82</f>
        <v>Support staff</v>
      </c>
      <c r="E12" s="229">
        <v>1</v>
      </c>
      <c r="F12" s="128">
        <f>C12*E12</f>
        <v>0.1511335012594458</v>
      </c>
      <c r="G12" s="133"/>
      <c r="H12" s="137">
        <f>Inputs!L$82</f>
        <v>68.441017362959727</v>
      </c>
      <c r="I12" s="137">
        <f>Inputs!M$82</f>
        <v>69.791189569063036</v>
      </c>
      <c r="J12" s="137">
        <f>Inputs!N$82</f>
        <v>71.02222509185215</v>
      </c>
      <c r="K12" s="137">
        <f>Inputs!O$82</f>
        <v>72.274974651437702</v>
      </c>
      <c r="L12" s="137">
        <f>Inputs!P$82</f>
        <v>73.549821258208297</v>
      </c>
      <c r="M12" s="137">
        <f>Inputs!Q$82</f>
        <v>74.847154678410959</v>
      </c>
      <c r="N12" s="137">
        <f t="shared" ref="N12:S13" si="1">H12*$F12</f>
        <v>10.343730583822627</v>
      </c>
      <c r="O12" s="137">
        <f t="shared" si="1"/>
        <v>10.547786836634209</v>
      </c>
      <c r="P12" s="137">
        <f t="shared" si="1"/>
        <v>10.733837545368081</v>
      </c>
      <c r="Q12" s="137">
        <f t="shared" si="1"/>
        <v>10.923169972509474</v>
      </c>
      <c r="R12" s="137">
        <f t="shared" si="1"/>
        <v>11.115842003759438</v>
      </c>
      <c r="S12" s="137">
        <f t="shared" si="1"/>
        <v>11.311912545855558</v>
      </c>
    </row>
    <row r="13" spans="1:19">
      <c r="A13" s="184">
        <v>1.3</v>
      </c>
      <c r="B13" s="183" t="s">
        <v>168</v>
      </c>
      <c r="C13" s="557">
        <v>6.0453400503778322E-2</v>
      </c>
      <c r="D13" s="132" t="str">
        <f>Inputs!$D$82</f>
        <v>Support staff</v>
      </c>
      <c r="E13" s="229">
        <v>1</v>
      </c>
      <c r="F13" s="128">
        <f>C13*E13</f>
        <v>6.0453400503778322E-2</v>
      </c>
      <c r="G13" s="133"/>
      <c r="H13" s="137">
        <f>Inputs!L$82</f>
        <v>68.441017362959727</v>
      </c>
      <c r="I13" s="137">
        <f>Inputs!M$82</f>
        <v>69.791189569063036</v>
      </c>
      <c r="J13" s="137">
        <f>Inputs!N$82</f>
        <v>71.02222509185215</v>
      </c>
      <c r="K13" s="137">
        <f>Inputs!O$82</f>
        <v>72.274974651437702</v>
      </c>
      <c r="L13" s="137">
        <f>Inputs!P$82</f>
        <v>73.549821258208297</v>
      </c>
      <c r="M13" s="137">
        <f>Inputs!Q$82</f>
        <v>74.847154678410959</v>
      </c>
      <c r="N13" s="137">
        <f t="shared" si="1"/>
        <v>4.1374922335290503</v>
      </c>
      <c r="O13" s="137">
        <f t="shared" si="1"/>
        <v>4.2191147346536839</v>
      </c>
      <c r="P13" s="137">
        <f t="shared" si="1"/>
        <v>4.2935350181472325</v>
      </c>
      <c r="Q13" s="137">
        <f t="shared" si="1"/>
        <v>4.3692679890037898</v>
      </c>
      <c r="R13" s="137">
        <f t="shared" si="1"/>
        <v>4.446336801503775</v>
      </c>
      <c r="S13" s="137">
        <f t="shared" si="1"/>
        <v>4.5247650183422232</v>
      </c>
    </row>
    <row r="14" spans="1:19">
      <c r="A14" s="184"/>
      <c r="B14" s="183"/>
      <c r="C14" s="557"/>
      <c r="D14" s="132"/>
      <c r="E14" s="229"/>
      <c r="F14" s="128"/>
      <c r="G14" s="133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</row>
    <row r="15" spans="1:19">
      <c r="A15" s="184">
        <v>1.4</v>
      </c>
      <c r="B15" s="183" t="s">
        <v>169</v>
      </c>
      <c r="C15" s="557">
        <v>6.0453400503778322E-2</v>
      </c>
      <c r="D15" s="132" t="str">
        <f>Inputs!$D$82</f>
        <v>Support staff</v>
      </c>
      <c r="E15" s="229">
        <v>1</v>
      </c>
      <c r="F15" s="128">
        <f>C15*E15</f>
        <v>6.0453400503778322E-2</v>
      </c>
      <c r="G15" s="133"/>
      <c r="H15" s="137">
        <f>Inputs!L$82</f>
        <v>68.441017362959727</v>
      </c>
      <c r="I15" s="137">
        <f>Inputs!M$82</f>
        <v>69.791189569063036</v>
      </c>
      <c r="J15" s="137">
        <f>Inputs!N$82</f>
        <v>71.02222509185215</v>
      </c>
      <c r="K15" s="137">
        <f>Inputs!O$82</f>
        <v>72.274974651437702</v>
      </c>
      <c r="L15" s="137">
        <f>Inputs!P$82</f>
        <v>73.549821258208297</v>
      </c>
      <c r="M15" s="137">
        <f>Inputs!Q$82</f>
        <v>74.847154678410959</v>
      </c>
      <c r="N15" s="137">
        <f t="shared" ref="N15:S15" si="2">H15*$F15</f>
        <v>4.1374922335290503</v>
      </c>
      <c r="O15" s="137">
        <f t="shared" si="2"/>
        <v>4.2191147346536839</v>
      </c>
      <c r="P15" s="137">
        <f t="shared" si="2"/>
        <v>4.2935350181472325</v>
      </c>
      <c r="Q15" s="137">
        <f t="shared" si="2"/>
        <v>4.3692679890037898</v>
      </c>
      <c r="R15" s="137">
        <f t="shared" si="2"/>
        <v>4.446336801503775</v>
      </c>
      <c r="S15" s="137">
        <f t="shared" si="2"/>
        <v>4.5247650183422232</v>
      </c>
    </row>
    <row r="16" spans="1:19">
      <c r="A16" s="184"/>
      <c r="B16" s="183" t="s">
        <v>170</v>
      </c>
      <c r="C16" s="557"/>
      <c r="D16" s="132"/>
      <c r="E16" s="229"/>
      <c r="F16" s="128"/>
      <c r="G16" s="133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</row>
    <row r="17" spans="1:19">
      <c r="A17" s="184">
        <v>1.5</v>
      </c>
      <c r="B17" s="183" t="s">
        <v>171</v>
      </c>
      <c r="C17" s="557">
        <v>5.2896725440806043E-2</v>
      </c>
      <c r="D17" s="132" t="str">
        <f>Inputs!$D$82</f>
        <v>Support staff</v>
      </c>
      <c r="E17" s="229">
        <v>1</v>
      </c>
      <c r="F17" s="128">
        <f>C17*E17</f>
        <v>5.2896725440806043E-2</v>
      </c>
      <c r="G17" s="133"/>
      <c r="H17" s="137">
        <f>Inputs!L$82</f>
        <v>68.441017362959727</v>
      </c>
      <c r="I17" s="137">
        <f>Inputs!M$82</f>
        <v>69.791189569063036</v>
      </c>
      <c r="J17" s="137">
        <f>Inputs!N$82</f>
        <v>71.02222509185215</v>
      </c>
      <c r="K17" s="137">
        <f>Inputs!O$82</f>
        <v>72.274974651437702</v>
      </c>
      <c r="L17" s="137">
        <f>Inputs!P$82</f>
        <v>73.549821258208297</v>
      </c>
      <c r="M17" s="137">
        <f>Inputs!Q$82</f>
        <v>74.847154678410959</v>
      </c>
      <c r="N17" s="137">
        <f t="shared" ref="N17:S17" si="3">H17*$F17</f>
        <v>3.6203057043379201</v>
      </c>
      <c r="O17" s="137">
        <f t="shared" si="3"/>
        <v>3.691725392821974</v>
      </c>
      <c r="P17" s="137">
        <f t="shared" si="3"/>
        <v>3.756843140878829</v>
      </c>
      <c r="Q17" s="137">
        <f t="shared" si="3"/>
        <v>3.8231094903783167</v>
      </c>
      <c r="R17" s="137">
        <f t="shared" si="3"/>
        <v>3.8905447013158039</v>
      </c>
      <c r="S17" s="137">
        <f t="shared" si="3"/>
        <v>3.9591693910494459</v>
      </c>
    </row>
    <row r="18" spans="1:19">
      <c r="A18" s="92"/>
      <c r="B18" s="183" t="s">
        <v>138</v>
      </c>
      <c r="C18" s="557"/>
      <c r="D18" s="132"/>
      <c r="E18" s="229"/>
      <c r="F18" s="128"/>
      <c r="G18" s="133"/>
      <c r="H18" s="134"/>
      <c r="I18" s="134"/>
      <c r="J18" s="134"/>
      <c r="K18" s="134"/>
      <c r="L18" s="134"/>
      <c r="M18" s="134"/>
      <c r="N18" s="137"/>
      <c r="O18" s="137"/>
      <c r="P18" s="137"/>
      <c r="Q18" s="137"/>
      <c r="R18" s="137"/>
      <c r="S18" s="137"/>
    </row>
    <row r="19" spans="1:19">
      <c r="A19" s="184">
        <v>1.6</v>
      </c>
      <c r="B19" s="183" t="s">
        <v>172</v>
      </c>
      <c r="C19" s="557">
        <v>0</v>
      </c>
      <c r="D19" s="132" t="str">
        <f>Inputs!$D$82</f>
        <v>Support staff</v>
      </c>
      <c r="E19" s="229">
        <v>1</v>
      </c>
      <c r="F19" s="128">
        <f>C19*E19</f>
        <v>0</v>
      </c>
      <c r="G19" s="133"/>
      <c r="H19" s="137">
        <f>Inputs!L$82</f>
        <v>68.441017362959727</v>
      </c>
      <c r="I19" s="137">
        <f>Inputs!M$82</f>
        <v>69.791189569063036</v>
      </c>
      <c r="J19" s="137">
        <f>Inputs!N$82</f>
        <v>71.02222509185215</v>
      </c>
      <c r="K19" s="137">
        <f>Inputs!O$82</f>
        <v>72.274974651437702</v>
      </c>
      <c r="L19" s="137">
        <f>Inputs!P$82</f>
        <v>73.549821258208297</v>
      </c>
      <c r="M19" s="137">
        <f>Inputs!Q$82</f>
        <v>74.847154678410959</v>
      </c>
      <c r="N19" s="137">
        <f t="shared" ref="N19:S19" si="4">H19*$F19</f>
        <v>0</v>
      </c>
      <c r="O19" s="137">
        <f t="shared" si="4"/>
        <v>0</v>
      </c>
      <c r="P19" s="137">
        <f t="shared" si="4"/>
        <v>0</v>
      </c>
      <c r="Q19" s="137">
        <f t="shared" si="4"/>
        <v>0</v>
      </c>
      <c r="R19" s="137">
        <f t="shared" si="4"/>
        <v>0</v>
      </c>
      <c r="S19" s="137">
        <f t="shared" si="4"/>
        <v>0</v>
      </c>
    </row>
    <row r="20" spans="1:19">
      <c r="A20" s="184"/>
      <c r="B20" s="183"/>
      <c r="C20" s="128"/>
      <c r="D20" s="132"/>
      <c r="E20" s="262"/>
      <c r="F20" s="128"/>
      <c r="G20" s="133"/>
      <c r="H20" s="134"/>
      <c r="I20" s="134"/>
      <c r="J20" s="134"/>
      <c r="K20" s="134"/>
      <c r="L20" s="134"/>
      <c r="M20" s="134"/>
      <c r="N20" s="137"/>
      <c r="O20" s="137"/>
      <c r="P20" s="137"/>
      <c r="Q20" s="137"/>
      <c r="R20" s="137"/>
      <c r="S20" s="137"/>
    </row>
    <row r="21" spans="1:19">
      <c r="A21" s="94"/>
      <c r="B21" s="185" t="s">
        <v>44</v>
      </c>
      <c r="C21" s="140">
        <f>SUM(C6:C20)</f>
        <v>0.42317380352644829</v>
      </c>
      <c r="D21" s="141"/>
      <c r="E21" s="230"/>
      <c r="F21" s="140">
        <f>SUM(F6:F20)</f>
        <v>0.42317380352644829</v>
      </c>
      <c r="G21" s="142"/>
      <c r="H21" s="144"/>
      <c r="I21" s="144"/>
      <c r="J21" s="144"/>
      <c r="K21" s="144"/>
      <c r="L21" s="144"/>
      <c r="M21" s="144"/>
      <c r="N21" s="144">
        <f t="shared" ref="N21:S21" si="5">SUM(N8:N20)</f>
        <v>28.962445634703354</v>
      </c>
      <c r="O21" s="144">
        <f t="shared" si="5"/>
        <v>29.533803142575785</v>
      </c>
      <c r="P21" s="144">
        <f t="shared" si="5"/>
        <v>30.054745127030625</v>
      </c>
      <c r="Q21" s="144">
        <f t="shared" si="5"/>
        <v>30.584875923026527</v>
      </c>
      <c r="R21" s="144">
        <f t="shared" si="5"/>
        <v>31.124357610526427</v>
      </c>
      <c r="S21" s="144">
        <f t="shared" si="5"/>
        <v>31.67335512839556</v>
      </c>
    </row>
    <row r="22" spans="1:19" s="102" customFormat="1">
      <c r="A22" s="99"/>
      <c r="B22" s="145" t="s">
        <v>103</v>
      </c>
      <c r="C22" s="128"/>
      <c r="D22" s="132"/>
      <c r="E22" s="132"/>
      <c r="F22" s="128"/>
      <c r="G22" s="148"/>
      <c r="H22" s="134"/>
      <c r="I22" s="134"/>
      <c r="J22" s="134"/>
      <c r="K22" s="134"/>
      <c r="L22" s="134"/>
      <c r="M22" s="134"/>
      <c r="N22" s="137"/>
      <c r="O22" s="137"/>
      <c r="P22" s="137"/>
      <c r="Q22" s="137"/>
      <c r="R22" s="137"/>
      <c r="S22" s="137"/>
    </row>
    <row r="23" spans="1:19" s="102" customFormat="1">
      <c r="A23" s="99"/>
      <c r="B23" s="132"/>
      <c r="C23" s="128"/>
      <c r="D23" s="132"/>
      <c r="E23" s="132"/>
      <c r="F23" s="128"/>
      <c r="G23" s="148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</row>
    <row r="24" spans="1:19" s="102" customFormat="1">
      <c r="A24" s="135">
        <v>2.1</v>
      </c>
      <c r="B24" s="132" t="s">
        <v>140</v>
      </c>
      <c r="C24" s="557">
        <v>0.48905109489051102</v>
      </c>
      <c r="D24" s="653" t="str">
        <f>Inputs!$D$81</f>
        <v>Skilled Electrical Worker AH</v>
      </c>
      <c r="E24" s="132">
        <v>2</v>
      </c>
      <c r="F24" s="128">
        <f>C24*E24</f>
        <v>0.97810218978102204</v>
      </c>
      <c r="G24" s="148"/>
      <c r="H24" s="246">
        <f>Inputs!L$81</f>
        <v>143.91156341859428</v>
      </c>
      <c r="I24" s="246">
        <f>Inputs!M$81</f>
        <v>146.75058306720953</v>
      </c>
      <c r="J24" s="246">
        <f>Inputs!N$81</f>
        <v>149.33909290435707</v>
      </c>
      <c r="K24" s="246">
        <f>Inputs!O$81</f>
        <v>151.97326104852442</v>
      </c>
      <c r="L24" s="246">
        <f>Inputs!P$81</f>
        <v>154.65389285921603</v>
      </c>
      <c r="M24" s="246">
        <f>Inputs!Q$81</f>
        <v>157.38180790154269</v>
      </c>
      <c r="N24" s="137">
        <f t="shared" ref="N24:S24" si="6">H24*$F24</f>
        <v>140.7602153145375</v>
      </c>
      <c r="O24" s="137">
        <f t="shared" si="6"/>
        <v>143.53706664967942</v>
      </c>
      <c r="P24" s="137">
        <f t="shared" si="6"/>
        <v>146.06889378966315</v>
      </c>
      <c r="Q24" s="137">
        <f t="shared" si="6"/>
        <v>148.64537941972463</v>
      </c>
      <c r="R24" s="137">
        <f t="shared" si="6"/>
        <v>151.26731126375876</v>
      </c>
      <c r="S24" s="137">
        <f t="shared" si="6"/>
        <v>153.93549094019505</v>
      </c>
    </row>
    <row r="25" spans="1:19" s="102" customFormat="1">
      <c r="A25" s="135"/>
      <c r="B25" s="132"/>
      <c r="C25" s="128"/>
      <c r="D25" s="132"/>
      <c r="E25" s="132"/>
      <c r="F25" s="128"/>
      <c r="G25" s="148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</row>
    <row r="26" spans="1:19" s="102" customFormat="1">
      <c r="A26" s="147"/>
      <c r="B26" s="139" t="s">
        <v>44</v>
      </c>
      <c r="C26" s="140">
        <f>SUM(C22:C25)</f>
        <v>0.48905109489051102</v>
      </c>
      <c r="D26" s="141"/>
      <c r="E26" s="141"/>
      <c r="F26" s="140">
        <f>SUM(F22:F25)</f>
        <v>0.97810218978102204</v>
      </c>
      <c r="G26" s="142"/>
      <c r="H26" s="167"/>
      <c r="I26" s="167"/>
      <c r="J26" s="167"/>
      <c r="K26" s="167"/>
      <c r="L26" s="167"/>
      <c r="M26" s="167"/>
      <c r="N26" s="231">
        <f t="shared" ref="N26:S26" si="7">SUM(N24:N25)</f>
        <v>140.7602153145375</v>
      </c>
      <c r="O26" s="231">
        <f t="shared" si="7"/>
        <v>143.53706664967942</v>
      </c>
      <c r="P26" s="231">
        <f t="shared" si="7"/>
        <v>146.06889378966315</v>
      </c>
      <c r="Q26" s="231">
        <f t="shared" si="7"/>
        <v>148.64537941972463</v>
      </c>
      <c r="R26" s="231">
        <f t="shared" si="7"/>
        <v>151.26731126375876</v>
      </c>
      <c r="S26" s="231">
        <f t="shared" si="7"/>
        <v>153.93549094019505</v>
      </c>
    </row>
    <row r="27" spans="1:19" s="102" customFormat="1">
      <c r="A27" s="135"/>
      <c r="B27" s="127" t="s">
        <v>104</v>
      </c>
      <c r="C27" s="128"/>
      <c r="D27" s="132"/>
      <c r="E27" s="132"/>
      <c r="F27" s="128"/>
      <c r="G27" s="148"/>
      <c r="H27" s="151"/>
      <c r="I27" s="151"/>
      <c r="J27" s="151"/>
      <c r="K27" s="151"/>
      <c r="L27" s="151"/>
      <c r="M27" s="151"/>
      <c r="N27" s="150"/>
      <c r="O27" s="150"/>
      <c r="P27" s="150"/>
      <c r="Q27" s="150"/>
      <c r="R27" s="150"/>
      <c r="S27" s="150"/>
    </row>
    <row r="28" spans="1:19" s="102" customFormat="1">
      <c r="A28" s="99"/>
      <c r="B28" s="132"/>
      <c r="C28" s="128"/>
      <c r="D28" s="132"/>
      <c r="E28" s="132"/>
      <c r="F28" s="128"/>
      <c r="G28" s="148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</row>
    <row r="29" spans="1:19" s="102" customFormat="1">
      <c r="A29" s="135">
        <v>3.1</v>
      </c>
      <c r="B29" s="132" t="s">
        <v>173</v>
      </c>
      <c r="C29" s="656">
        <v>6.3503649635036505E-2</v>
      </c>
      <c r="D29" s="653" t="str">
        <f>Inputs!$D$81</f>
        <v>Skilled Electrical Worker AH</v>
      </c>
      <c r="E29" s="132">
        <v>2</v>
      </c>
      <c r="F29" s="128">
        <f>C29*E29</f>
        <v>0.12700729927007301</v>
      </c>
      <c r="G29" s="148"/>
      <c r="H29" s="246">
        <f>Inputs!L$81</f>
        <v>143.91156341859428</v>
      </c>
      <c r="I29" s="246">
        <f>Inputs!M$81</f>
        <v>146.75058306720953</v>
      </c>
      <c r="J29" s="246">
        <f>Inputs!N$81</f>
        <v>149.33909290435707</v>
      </c>
      <c r="K29" s="246">
        <f>Inputs!O$81</f>
        <v>151.97326104852442</v>
      </c>
      <c r="L29" s="246">
        <f>Inputs!P$81</f>
        <v>154.65389285921603</v>
      </c>
      <c r="M29" s="246">
        <f>Inputs!Q$81</f>
        <v>157.38180790154269</v>
      </c>
      <c r="N29" s="137">
        <f t="shared" ref="N29:S29" si="8">H29*$F29</f>
        <v>18.277819003529494</v>
      </c>
      <c r="O29" s="137">
        <f t="shared" si="8"/>
        <v>18.638395221674791</v>
      </c>
      <c r="P29" s="137">
        <f t="shared" si="8"/>
        <v>18.967154865224916</v>
      </c>
      <c r="Q29" s="137">
        <f t="shared" si="8"/>
        <v>19.301713447038871</v>
      </c>
      <c r="R29" s="137">
        <f t="shared" si="8"/>
        <v>19.642173253652256</v>
      </c>
      <c r="S29" s="137">
        <f t="shared" si="8"/>
        <v>19.988638375816372</v>
      </c>
    </row>
    <row r="30" spans="1:19" s="102" customFormat="1">
      <c r="A30" s="99"/>
      <c r="B30" s="132" t="s">
        <v>174</v>
      </c>
      <c r="C30" s="128"/>
      <c r="D30" s="132"/>
      <c r="E30" s="132"/>
      <c r="F30" s="128"/>
      <c r="G30" s="148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</row>
    <row r="31" spans="1:19" s="102" customFormat="1">
      <c r="A31" s="135">
        <v>3.2</v>
      </c>
      <c r="B31" s="132" t="s">
        <v>175</v>
      </c>
      <c r="C31" s="656">
        <v>0.24839416058394162</v>
      </c>
      <c r="D31" s="653" t="str">
        <f>Inputs!$D$81</f>
        <v>Skilled Electrical Worker AH</v>
      </c>
      <c r="E31" s="132">
        <v>2</v>
      </c>
      <c r="F31" s="128">
        <f>C31*E31</f>
        <v>0.49678832116788324</v>
      </c>
      <c r="G31" s="148"/>
      <c r="H31" s="246">
        <f>Inputs!L$81</f>
        <v>143.91156341859428</v>
      </c>
      <c r="I31" s="246">
        <f>Inputs!M$81</f>
        <v>146.75058306720953</v>
      </c>
      <c r="J31" s="246">
        <f>Inputs!N$81</f>
        <v>149.33909290435707</v>
      </c>
      <c r="K31" s="246">
        <f>Inputs!O$81</f>
        <v>151.97326104852442</v>
      </c>
      <c r="L31" s="246">
        <f>Inputs!P$81</f>
        <v>154.65389285921603</v>
      </c>
      <c r="M31" s="246">
        <f>Inputs!Q$81</f>
        <v>157.38180790154269</v>
      </c>
      <c r="N31" s="137">
        <f t="shared" ref="N31:S34" si="9">H31*$F31</f>
        <v>71.493583987368808</v>
      </c>
      <c r="O31" s="137">
        <f t="shared" si="9"/>
        <v>72.903975792367021</v>
      </c>
      <c r="P31" s="137">
        <f t="shared" si="9"/>
        <v>74.189917248690094</v>
      </c>
      <c r="Q31" s="137">
        <f t="shared" si="9"/>
        <v>75.498541218704915</v>
      </c>
      <c r="R31" s="137">
        <f t="shared" si="9"/>
        <v>76.830247795607619</v>
      </c>
      <c r="S31" s="137">
        <f t="shared" si="9"/>
        <v>78.185444129773686</v>
      </c>
    </row>
    <row r="32" spans="1:19" s="102" customFormat="1">
      <c r="A32" s="232">
        <v>3.3</v>
      </c>
      <c r="B32" s="132" t="s">
        <v>142</v>
      </c>
      <c r="C32" s="557">
        <v>0.10948905109489052</v>
      </c>
      <c r="D32" s="653" t="str">
        <f>Inputs!$D$81</f>
        <v>Skilled Electrical Worker AH</v>
      </c>
      <c r="E32" s="132">
        <v>2</v>
      </c>
      <c r="F32" s="128">
        <f>C32*E32</f>
        <v>0.21897810218978103</v>
      </c>
      <c r="G32" s="148"/>
      <c r="H32" s="246">
        <f>Inputs!L$81</f>
        <v>143.91156341859428</v>
      </c>
      <c r="I32" s="246">
        <f>Inputs!M$81</f>
        <v>146.75058306720953</v>
      </c>
      <c r="J32" s="246">
        <f>Inputs!N$81</f>
        <v>149.33909290435707</v>
      </c>
      <c r="K32" s="246">
        <f>Inputs!O$81</f>
        <v>151.97326104852442</v>
      </c>
      <c r="L32" s="246">
        <f>Inputs!P$81</f>
        <v>154.65389285921603</v>
      </c>
      <c r="M32" s="246">
        <f>Inputs!Q$81</f>
        <v>157.38180790154269</v>
      </c>
      <c r="N32" s="137">
        <f t="shared" si="9"/>
        <v>31.513481040568092</v>
      </c>
      <c r="O32" s="137">
        <f t="shared" si="9"/>
        <v>32.135164175301362</v>
      </c>
      <c r="P32" s="137">
        <f t="shared" si="9"/>
        <v>32.701991146939505</v>
      </c>
      <c r="Q32" s="137">
        <f t="shared" si="9"/>
        <v>33.278816287998048</v>
      </c>
      <c r="R32" s="137">
        <f t="shared" si="9"/>
        <v>33.865815954572852</v>
      </c>
      <c r="S32" s="137">
        <f t="shared" si="9"/>
        <v>34.463169613476502</v>
      </c>
    </row>
    <row r="33" spans="1:19" s="102" customFormat="1">
      <c r="A33" s="135">
        <v>3.4</v>
      </c>
      <c r="B33" s="132" t="s">
        <v>176</v>
      </c>
      <c r="C33" s="656"/>
      <c r="D33" s="653" t="str">
        <f>Inputs!$D$81</f>
        <v>Skilled Electrical Worker AH</v>
      </c>
      <c r="E33" s="132">
        <v>1</v>
      </c>
      <c r="F33" s="128">
        <f>C33*E33</f>
        <v>0</v>
      </c>
      <c r="G33" s="148"/>
      <c r="H33" s="246">
        <f>Inputs!L$81</f>
        <v>143.91156341859428</v>
      </c>
      <c r="I33" s="246">
        <f>Inputs!M$81</f>
        <v>146.75058306720953</v>
      </c>
      <c r="J33" s="246">
        <f>Inputs!N$81</f>
        <v>149.33909290435707</v>
      </c>
      <c r="K33" s="246">
        <f>Inputs!O$81</f>
        <v>151.97326104852442</v>
      </c>
      <c r="L33" s="246">
        <f>Inputs!P$81</f>
        <v>154.65389285921603</v>
      </c>
      <c r="M33" s="246">
        <f>Inputs!Q$81</f>
        <v>157.38180790154269</v>
      </c>
      <c r="N33" s="137">
        <f t="shared" si="9"/>
        <v>0</v>
      </c>
      <c r="O33" s="137">
        <f t="shared" si="9"/>
        <v>0</v>
      </c>
      <c r="P33" s="137">
        <f t="shared" si="9"/>
        <v>0</v>
      </c>
      <c r="Q33" s="137">
        <f t="shared" si="9"/>
        <v>0</v>
      </c>
      <c r="R33" s="137">
        <f t="shared" si="9"/>
        <v>0</v>
      </c>
      <c r="S33" s="137">
        <f t="shared" si="9"/>
        <v>0</v>
      </c>
    </row>
    <row r="34" spans="1:19" s="102" customFormat="1">
      <c r="A34" s="135">
        <v>3.5</v>
      </c>
      <c r="B34" s="132" t="s">
        <v>177</v>
      </c>
      <c r="C34" s="656">
        <v>8.3000000000000004E-2</v>
      </c>
      <c r="D34" s="653" t="str">
        <f>Inputs!$D$81</f>
        <v>Skilled Electrical Worker AH</v>
      </c>
      <c r="E34" s="132">
        <v>1</v>
      </c>
      <c r="F34" s="128">
        <f>C34*E34</f>
        <v>8.3000000000000004E-2</v>
      </c>
      <c r="G34" s="148"/>
      <c r="H34" s="246">
        <f>Inputs!L$81</f>
        <v>143.91156341859428</v>
      </c>
      <c r="I34" s="246">
        <f>Inputs!M$81</f>
        <v>146.75058306720953</v>
      </c>
      <c r="J34" s="246">
        <f>Inputs!N$81</f>
        <v>149.33909290435707</v>
      </c>
      <c r="K34" s="246">
        <f>Inputs!O$81</f>
        <v>151.97326104852442</v>
      </c>
      <c r="L34" s="246">
        <f>Inputs!P$81</f>
        <v>154.65389285921603</v>
      </c>
      <c r="M34" s="246">
        <f>Inputs!Q$81</f>
        <v>157.38180790154269</v>
      </c>
      <c r="N34" s="137">
        <f t="shared" si="9"/>
        <v>11.944659763743326</v>
      </c>
      <c r="O34" s="137">
        <f t="shared" si="9"/>
        <v>12.180298394578392</v>
      </c>
      <c r="P34" s="137">
        <f t="shared" si="9"/>
        <v>12.395144711061638</v>
      </c>
      <c r="Q34" s="137">
        <f t="shared" si="9"/>
        <v>12.613780667027527</v>
      </c>
      <c r="R34" s="137">
        <f t="shared" si="9"/>
        <v>12.836273107314931</v>
      </c>
      <c r="S34" s="137">
        <f t="shared" si="9"/>
        <v>13.062690055828044</v>
      </c>
    </row>
    <row r="35" spans="1:19" s="102" customFormat="1">
      <c r="A35" s="147"/>
      <c r="B35" s="139" t="s">
        <v>44</v>
      </c>
      <c r="C35" s="140">
        <f>SUM(C29:C34)</f>
        <v>0.50438686131386856</v>
      </c>
      <c r="D35" s="141" t="s">
        <v>105</v>
      </c>
      <c r="E35" s="141"/>
      <c r="F35" s="140">
        <f>SUM(F29:F34)</f>
        <v>0.92577372262773716</v>
      </c>
      <c r="G35" s="142"/>
      <c r="H35" s="144"/>
      <c r="I35" s="144"/>
      <c r="J35" s="144"/>
      <c r="K35" s="144"/>
      <c r="L35" s="144"/>
      <c r="M35" s="144"/>
      <c r="N35" s="144">
        <f t="shared" ref="N35:S35" si="10">SUM(N29:N34)</f>
        <v>133.22954379520974</v>
      </c>
      <c r="O35" s="144">
        <f t="shared" si="10"/>
        <v>135.85783358392155</v>
      </c>
      <c r="P35" s="144">
        <f t="shared" si="10"/>
        <v>138.25420797191614</v>
      </c>
      <c r="Q35" s="144">
        <f t="shared" si="10"/>
        <v>140.69285162076935</v>
      </c>
      <c r="R35" s="144">
        <f t="shared" si="10"/>
        <v>143.17451011114764</v>
      </c>
      <c r="S35" s="144">
        <f t="shared" si="10"/>
        <v>145.69994217489463</v>
      </c>
    </row>
    <row r="36" spans="1:19" s="102" customFormat="1">
      <c r="A36" s="99"/>
      <c r="B36" s="127" t="s">
        <v>106</v>
      </c>
      <c r="C36" s="128"/>
      <c r="D36" s="132"/>
      <c r="E36" s="132"/>
      <c r="F36" s="128"/>
      <c r="G36" s="148"/>
      <c r="H36" s="151"/>
      <c r="I36" s="151"/>
      <c r="J36" s="151"/>
      <c r="K36" s="151"/>
      <c r="L36" s="151"/>
      <c r="M36" s="151"/>
      <c r="N36" s="99"/>
      <c r="O36" s="99"/>
      <c r="P36" s="99"/>
      <c r="Q36" s="99"/>
      <c r="R36" s="99"/>
      <c r="S36" s="99"/>
    </row>
    <row r="37" spans="1:19" s="102" customFormat="1">
      <c r="A37" s="99"/>
      <c r="B37" s="132"/>
      <c r="C37" s="128"/>
      <c r="D37" s="132"/>
      <c r="E37" s="132"/>
      <c r="F37" s="128"/>
      <c r="G37" s="148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</row>
    <row r="38" spans="1:19" s="102" customFormat="1">
      <c r="A38" s="135">
        <v>4.0999999999999996</v>
      </c>
      <c r="B38" s="132" t="s">
        <v>196</v>
      </c>
      <c r="C38" s="557">
        <v>0</v>
      </c>
      <c r="D38" s="653" t="str">
        <f>Inputs!$D$81</f>
        <v>Skilled Electrical Worker AH</v>
      </c>
      <c r="E38" s="132">
        <v>1</v>
      </c>
      <c r="F38" s="128">
        <f>'PAL NC 1Ph (R) BH'!F38</f>
        <v>0</v>
      </c>
      <c r="G38" s="233"/>
      <c r="H38" s="246">
        <f>Inputs!L$81</f>
        <v>143.91156341859428</v>
      </c>
      <c r="I38" s="246">
        <f>Inputs!M$81</f>
        <v>146.75058306720953</v>
      </c>
      <c r="J38" s="246">
        <f>Inputs!N$81</f>
        <v>149.33909290435707</v>
      </c>
      <c r="K38" s="246">
        <f>Inputs!O$81</f>
        <v>151.97326104852442</v>
      </c>
      <c r="L38" s="246">
        <f>Inputs!P$81</f>
        <v>154.65389285921603</v>
      </c>
      <c r="M38" s="246">
        <f>Inputs!Q$81</f>
        <v>157.38180790154269</v>
      </c>
      <c r="N38" s="137">
        <f t="shared" ref="N38:S39" si="11">H38*$F38</f>
        <v>0</v>
      </c>
      <c r="O38" s="137">
        <f t="shared" si="11"/>
        <v>0</v>
      </c>
      <c r="P38" s="137">
        <f t="shared" si="11"/>
        <v>0</v>
      </c>
      <c r="Q38" s="137">
        <f t="shared" si="11"/>
        <v>0</v>
      </c>
      <c r="R38" s="137">
        <f t="shared" si="11"/>
        <v>0</v>
      </c>
      <c r="S38" s="137">
        <f t="shared" si="11"/>
        <v>0</v>
      </c>
    </row>
    <row r="39" spans="1:19" s="102" customFormat="1">
      <c r="A39" s="184">
        <v>4.2</v>
      </c>
      <c r="B39" s="183" t="s">
        <v>178</v>
      </c>
      <c r="C39" s="557">
        <v>3.0226700251889161E-2</v>
      </c>
      <c r="D39" s="132" t="str">
        <f>Inputs!$D$82</f>
        <v>Support staff</v>
      </c>
      <c r="E39" s="132">
        <v>1</v>
      </c>
      <c r="F39" s="128">
        <f>C39*E39</f>
        <v>3.0226700251889161E-2</v>
      </c>
      <c r="G39" s="169"/>
      <c r="H39" s="137">
        <f>Inputs!L$82</f>
        <v>68.441017362959727</v>
      </c>
      <c r="I39" s="137">
        <f>Inputs!M$82</f>
        <v>69.791189569063036</v>
      </c>
      <c r="J39" s="137">
        <f>Inputs!N$82</f>
        <v>71.02222509185215</v>
      </c>
      <c r="K39" s="137">
        <f>Inputs!O$82</f>
        <v>72.274974651437702</v>
      </c>
      <c r="L39" s="137">
        <f>Inputs!P$82</f>
        <v>73.549821258208297</v>
      </c>
      <c r="M39" s="137">
        <f>Inputs!Q$82</f>
        <v>74.847154678410959</v>
      </c>
      <c r="N39" s="137">
        <f t="shared" si="11"/>
        <v>2.0687461167645251</v>
      </c>
      <c r="O39" s="137">
        <f t="shared" si="11"/>
        <v>2.109557367326842</v>
      </c>
      <c r="P39" s="137">
        <f t="shared" si="11"/>
        <v>2.1467675090736162</v>
      </c>
      <c r="Q39" s="137">
        <f t="shared" si="11"/>
        <v>2.1846339945018949</v>
      </c>
      <c r="R39" s="137">
        <f t="shared" si="11"/>
        <v>2.2231684007518875</v>
      </c>
      <c r="S39" s="137">
        <f t="shared" si="11"/>
        <v>2.2623825091711116</v>
      </c>
    </row>
    <row r="40" spans="1:19">
      <c r="A40" s="184"/>
      <c r="B40" s="183" t="s">
        <v>197</v>
      </c>
      <c r="C40" s="557"/>
      <c r="D40" s="132"/>
      <c r="E40" s="132"/>
      <c r="F40" s="128"/>
      <c r="G40" s="133"/>
      <c r="H40" s="151"/>
      <c r="I40" s="151"/>
      <c r="J40" s="151"/>
      <c r="K40" s="151"/>
      <c r="L40" s="151"/>
      <c r="M40" s="151"/>
      <c r="N40" s="99"/>
      <c r="O40" s="99"/>
      <c r="P40" s="99"/>
      <c r="Q40" s="99"/>
      <c r="R40" s="99"/>
      <c r="S40" s="99"/>
    </row>
    <row r="41" spans="1:19">
      <c r="A41" s="184">
        <v>4.3</v>
      </c>
      <c r="B41" s="183" t="s">
        <v>179</v>
      </c>
      <c r="C41" s="557">
        <v>6.0453400503778322E-2</v>
      </c>
      <c r="D41" s="132" t="str">
        <f>Inputs!$D$82</f>
        <v>Support staff</v>
      </c>
      <c r="E41" s="132">
        <v>1</v>
      </c>
      <c r="F41" s="128">
        <f>C41*E41</f>
        <v>6.0453400503778322E-2</v>
      </c>
      <c r="G41" s="169"/>
      <c r="H41" s="137">
        <f>Inputs!L$82</f>
        <v>68.441017362959727</v>
      </c>
      <c r="I41" s="137">
        <f>Inputs!M$82</f>
        <v>69.791189569063036</v>
      </c>
      <c r="J41" s="137">
        <f>Inputs!N$82</f>
        <v>71.02222509185215</v>
      </c>
      <c r="K41" s="137">
        <f>Inputs!O$82</f>
        <v>72.274974651437702</v>
      </c>
      <c r="L41" s="137">
        <f>Inputs!P$82</f>
        <v>73.549821258208297</v>
      </c>
      <c r="M41" s="137">
        <f>Inputs!Q$82</f>
        <v>74.847154678410959</v>
      </c>
      <c r="N41" s="137">
        <f t="shared" ref="N41:S41" si="12">H41*$F41</f>
        <v>4.1374922335290503</v>
      </c>
      <c r="O41" s="137">
        <f t="shared" si="12"/>
        <v>4.2191147346536839</v>
      </c>
      <c r="P41" s="137">
        <f t="shared" si="12"/>
        <v>4.2935350181472325</v>
      </c>
      <c r="Q41" s="137">
        <f t="shared" si="12"/>
        <v>4.3692679890037898</v>
      </c>
      <c r="R41" s="137">
        <f t="shared" si="12"/>
        <v>4.446336801503775</v>
      </c>
      <c r="S41" s="137">
        <f t="shared" si="12"/>
        <v>4.5247650183422232</v>
      </c>
    </row>
    <row r="42" spans="1:19">
      <c r="A42" s="184"/>
      <c r="B42" s="183" t="s">
        <v>180</v>
      </c>
      <c r="C42" s="557"/>
      <c r="D42" s="132"/>
      <c r="E42" s="132"/>
      <c r="F42" s="128"/>
      <c r="G42" s="133"/>
      <c r="H42" s="151"/>
      <c r="I42" s="151"/>
      <c r="J42" s="151"/>
      <c r="K42" s="151"/>
      <c r="L42" s="151"/>
      <c r="M42" s="151"/>
      <c r="N42" s="99"/>
      <c r="O42" s="99"/>
      <c r="P42" s="99"/>
      <c r="Q42" s="99"/>
      <c r="R42" s="99"/>
      <c r="S42" s="99"/>
    </row>
    <row r="43" spans="1:19">
      <c r="A43" s="184">
        <v>4.4000000000000004</v>
      </c>
      <c r="B43" s="183" t="s">
        <v>181</v>
      </c>
      <c r="C43" s="557">
        <v>3.173803526448362E-2</v>
      </c>
      <c r="D43" s="132" t="str">
        <f>Inputs!$D$82</f>
        <v>Support staff</v>
      </c>
      <c r="E43" s="132">
        <v>1</v>
      </c>
      <c r="F43" s="128">
        <f>C43*E43</f>
        <v>3.173803526448362E-2</v>
      </c>
      <c r="G43" s="169"/>
      <c r="H43" s="137">
        <f>Inputs!L$82</f>
        <v>68.441017362959727</v>
      </c>
      <c r="I43" s="137">
        <f>Inputs!M$82</f>
        <v>69.791189569063036</v>
      </c>
      <c r="J43" s="137">
        <f>Inputs!N$82</f>
        <v>71.02222509185215</v>
      </c>
      <c r="K43" s="137">
        <f>Inputs!O$82</f>
        <v>72.274974651437702</v>
      </c>
      <c r="L43" s="137">
        <f>Inputs!P$82</f>
        <v>73.549821258208297</v>
      </c>
      <c r="M43" s="137">
        <f>Inputs!Q$82</f>
        <v>74.847154678410959</v>
      </c>
      <c r="N43" s="137">
        <f t="shared" ref="N43:S45" si="13">H43*$F43</f>
        <v>2.1721834226027514</v>
      </c>
      <c r="O43" s="137">
        <f t="shared" si="13"/>
        <v>2.2150352356931839</v>
      </c>
      <c r="P43" s="137">
        <f t="shared" si="13"/>
        <v>2.2541058845272968</v>
      </c>
      <c r="Q43" s="137">
        <f t="shared" si="13"/>
        <v>2.2938656942269895</v>
      </c>
      <c r="R43" s="137">
        <f t="shared" si="13"/>
        <v>2.3343268207894821</v>
      </c>
      <c r="S43" s="137">
        <f t="shared" si="13"/>
        <v>2.3755016346296673</v>
      </c>
    </row>
    <row r="44" spans="1:19">
      <c r="A44" s="184">
        <v>4.5</v>
      </c>
      <c r="B44" s="183" t="s">
        <v>182</v>
      </c>
      <c r="C44" s="557">
        <v>3.173803526448362E-2</v>
      </c>
      <c r="D44" s="132" t="str">
        <f>Inputs!$D$82</f>
        <v>Support staff</v>
      </c>
      <c r="E44" s="132">
        <v>1</v>
      </c>
      <c r="F44" s="128">
        <f>C44*E44</f>
        <v>3.173803526448362E-2</v>
      </c>
      <c r="G44" s="169"/>
      <c r="H44" s="137">
        <f>Inputs!L$82</f>
        <v>68.441017362959727</v>
      </c>
      <c r="I44" s="137">
        <f>Inputs!M$82</f>
        <v>69.791189569063036</v>
      </c>
      <c r="J44" s="137">
        <f>Inputs!N$82</f>
        <v>71.02222509185215</v>
      </c>
      <c r="K44" s="137">
        <f>Inputs!O$82</f>
        <v>72.274974651437702</v>
      </c>
      <c r="L44" s="137">
        <f>Inputs!P$82</f>
        <v>73.549821258208297</v>
      </c>
      <c r="M44" s="137">
        <f>Inputs!Q$82</f>
        <v>74.847154678410959</v>
      </c>
      <c r="N44" s="137">
        <f t="shared" si="13"/>
        <v>2.1721834226027514</v>
      </c>
      <c r="O44" s="137">
        <f t="shared" si="13"/>
        <v>2.2150352356931839</v>
      </c>
      <c r="P44" s="137">
        <f t="shared" si="13"/>
        <v>2.2541058845272968</v>
      </c>
      <c r="Q44" s="137">
        <f t="shared" si="13"/>
        <v>2.2938656942269895</v>
      </c>
      <c r="R44" s="137">
        <f t="shared" si="13"/>
        <v>2.3343268207894821</v>
      </c>
      <c r="S44" s="137">
        <f t="shared" si="13"/>
        <v>2.3755016346296673</v>
      </c>
    </row>
    <row r="45" spans="1:19">
      <c r="A45" s="184">
        <v>4.5999999999999996</v>
      </c>
      <c r="B45" s="183" t="s">
        <v>146</v>
      </c>
      <c r="C45" s="557">
        <v>2.2670025188916868E-2</v>
      </c>
      <c r="D45" s="132" t="str">
        <f>Inputs!$D$82</f>
        <v>Support staff</v>
      </c>
      <c r="E45" s="132">
        <v>1</v>
      </c>
      <c r="F45" s="128">
        <f>C45*E45</f>
        <v>2.2670025188916868E-2</v>
      </c>
      <c r="G45" s="169"/>
      <c r="H45" s="137">
        <f>Inputs!L$82</f>
        <v>68.441017362959727</v>
      </c>
      <c r="I45" s="137">
        <f>Inputs!M$82</f>
        <v>69.791189569063036</v>
      </c>
      <c r="J45" s="137">
        <f>Inputs!N$82</f>
        <v>71.02222509185215</v>
      </c>
      <c r="K45" s="137">
        <f>Inputs!O$82</f>
        <v>72.274974651437702</v>
      </c>
      <c r="L45" s="137">
        <f>Inputs!P$82</f>
        <v>73.549821258208297</v>
      </c>
      <c r="M45" s="137">
        <f>Inputs!Q$82</f>
        <v>74.847154678410959</v>
      </c>
      <c r="N45" s="137">
        <f t="shared" si="13"/>
        <v>1.5515595875733936</v>
      </c>
      <c r="O45" s="137">
        <f t="shared" si="13"/>
        <v>1.5821680254951311</v>
      </c>
      <c r="P45" s="137">
        <f t="shared" si="13"/>
        <v>1.6100756318052118</v>
      </c>
      <c r="Q45" s="137">
        <f t="shared" si="13"/>
        <v>1.6384754958764209</v>
      </c>
      <c r="R45" s="137">
        <f t="shared" si="13"/>
        <v>1.6673763005639155</v>
      </c>
      <c r="S45" s="137">
        <f t="shared" si="13"/>
        <v>1.6967868818783334</v>
      </c>
    </row>
    <row r="46" spans="1:19">
      <c r="A46" s="190"/>
      <c r="B46" s="185" t="s">
        <v>44</v>
      </c>
      <c r="C46" s="564">
        <f>SUM(C36:C45)</f>
        <v>0.17682619647355161</v>
      </c>
      <c r="D46" s="240"/>
      <c r="E46" s="240"/>
      <c r="F46" s="140">
        <f>SUM(F36:F45)</f>
        <v>0.17682619647355161</v>
      </c>
      <c r="G46" s="142"/>
      <c r="H46" s="167"/>
      <c r="I46" s="167"/>
      <c r="J46" s="167"/>
      <c r="K46" s="167"/>
      <c r="L46" s="167"/>
      <c r="M46" s="167"/>
      <c r="N46" s="252">
        <f t="shared" ref="N46:S46" si="14">SUM(N38:N45)</f>
        <v>12.102164783072473</v>
      </c>
      <c r="O46" s="252">
        <f t="shared" si="14"/>
        <v>12.340910598862026</v>
      </c>
      <c r="P46" s="252">
        <f t="shared" si="14"/>
        <v>12.558589928080654</v>
      </c>
      <c r="Q46" s="252">
        <f t="shared" si="14"/>
        <v>12.780108867836084</v>
      </c>
      <c r="R46" s="252">
        <f t="shared" si="14"/>
        <v>13.005535144398541</v>
      </c>
      <c r="S46" s="252">
        <f t="shared" si="14"/>
        <v>13.234937678651004</v>
      </c>
    </row>
    <row r="47" spans="1:19">
      <c r="A47" s="118"/>
      <c r="B47" s="234" t="s">
        <v>183</v>
      </c>
      <c r="C47" s="197"/>
      <c r="D47" s="196"/>
      <c r="E47" s="196"/>
      <c r="F47" s="156"/>
      <c r="G47" s="169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</row>
    <row r="48" spans="1:19">
      <c r="A48" s="184">
        <v>5.0999999999999996</v>
      </c>
      <c r="B48" s="235" t="s">
        <v>184</v>
      </c>
      <c r="C48" s="179"/>
      <c r="D48" s="183"/>
      <c r="E48" s="183"/>
      <c r="F48" s="128"/>
      <c r="G48" s="169"/>
      <c r="H48" s="137"/>
      <c r="I48" s="137"/>
      <c r="J48" s="137"/>
      <c r="K48" s="137"/>
      <c r="L48" s="137"/>
      <c r="M48" s="137"/>
      <c r="N48" s="137">
        <f>Inputs!L90</f>
        <v>71.390803238917371</v>
      </c>
      <c r="O48" s="137">
        <f>Inputs!M90</f>
        <v>71.390803238917371</v>
      </c>
      <c r="P48" s="137">
        <f>Inputs!N90</f>
        <v>71.390803238917371</v>
      </c>
      <c r="Q48" s="137">
        <f>Inputs!O90</f>
        <v>71.390803238917371</v>
      </c>
      <c r="R48" s="137">
        <f>Inputs!P90</f>
        <v>71.390803238917371</v>
      </c>
      <c r="S48" s="137">
        <f>Inputs!Q90</f>
        <v>71.390803238917371</v>
      </c>
    </row>
    <row r="49" spans="1:20">
      <c r="A49" s="190"/>
      <c r="B49" s="185" t="s">
        <v>44</v>
      </c>
      <c r="C49" s="197"/>
      <c r="D49" s="196"/>
      <c r="E49" s="196"/>
      <c r="F49" s="156"/>
      <c r="G49" s="169"/>
      <c r="H49" s="144"/>
      <c r="I49" s="144"/>
      <c r="J49" s="144"/>
      <c r="K49" s="144"/>
      <c r="L49" s="144"/>
      <c r="M49" s="144"/>
      <c r="N49" s="144">
        <f t="shared" ref="N49:S49" si="15">SUM(N48)</f>
        <v>71.390803238917371</v>
      </c>
      <c r="O49" s="144">
        <f t="shared" si="15"/>
        <v>71.390803238917371</v>
      </c>
      <c r="P49" s="144">
        <f t="shared" si="15"/>
        <v>71.390803238917371</v>
      </c>
      <c r="Q49" s="144">
        <f t="shared" si="15"/>
        <v>71.390803238917371</v>
      </c>
      <c r="R49" s="144">
        <f t="shared" si="15"/>
        <v>71.390803238917371</v>
      </c>
      <c r="S49" s="144">
        <f t="shared" si="15"/>
        <v>71.390803238917371</v>
      </c>
    </row>
    <row r="50" spans="1:20">
      <c r="A50" s="273"/>
      <c r="B50" s="195"/>
      <c r="C50" s="192"/>
      <c r="D50" s="196"/>
      <c r="E50" s="196"/>
      <c r="F50" s="156"/>
      <c r="G50" s="133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</row>
    <row r="51" spans="1:20">
      <c r="A51" s="273"/>
      <c r="B51" s="195"/>
      <c r="C51" s="532">
        <f>C21+C26+C35+C46</f>
        <v>1.5934379562043794</v>
      </c>
      <c r="D51" s="90"/>
      <c r="E51" s="236"/>
      <c r="F51" s="532">
        <f>F21+F26+F35+F46</f>
        <v>2.5038759124087595</v>
      </c>
      <c r="G51" s="199"/>
      <c r="H51" s="143"/>
      <c r="I51" s="143"/>
      <c r="J51" s="143"/>
      <c r="K51" s="143"/>
      <c r="L51" s="143"/>
      <c r="M51" s="143"/>
      <c r="N51" s="144">
        <f t="shared" ref="N51:S51" si="16">N21+N26+N35+N46+N49</f>
        <v>386.44517276644041</v>
      </c>
      <c r="O51" s="144">
        <f t="shared" si="16"/>
        <v>392.66041721395612</v>
      </c>
      <c r="P51" s="144">
        <f t="shared" si="16"/>
        <v>398.327240055608</v>
      </c>
      <c r="Q51" s="144">
        <f t="shared" si="16"/>
        <v>404.09401907027393</v>
      </c>
      <c r="R51" s="144">
        <f t="shared" si="16"/>
        <v>409.96251736874876</v>
      </c>
      <c r="S51" s="144">
        <f t="shared" si="16"/>
        <v>415.93452916105366</v>
      </c>
    </row>
    <row r="52" spans="1:20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</row>
    <row r="53" spans="1:20">
      <c r="A53" s="102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</row>
    <row r="54" spans="1:20">
      <c r="A54" s="102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</row>
    <row r="55" spans="1:20">
      <c r="A55" s="102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</row>
    <row r="56" spans="1:20">
      <c r="A56" s="102"/>
      <c r="B56" s="154"/>
      <c r="C56" s="102"/>
      <c r="D56" s="102"/>
      <c r="E56" s="102"/>
      <c r="F56" s="159"/>
      <c r="G56" s="105"/>
      <c r="H56" s="105"/>
      <c r="I56" s="159"/>
      <c r="J56" s="159"/>
      <c r="K56" s="159"/>
      <c r="L56" s="159"/>
      <c r="M56" s="159"/>
      <c r="N56" s="275"/>
      <c r="O56" s="275"/>
      <c r="P56" s="275"/>
      <c r="Q56" s="275"/>
      <c r="R56" s="275"/>
      <c r="S56" s="275"/>
    </row>
    <row r="57" spans="1:20">
      <c r="B57" s="385" t="s">
        <v>265</v>
      </c>
      <c r="I57" s="106"/>
      <c r="J57" s="106"/>
      <c r="K57" s="106"/>
      <c r="L57" s="106"/>
      <c r="M57" s="106"/>
      <c r="N57" s="106">
        <f>N51-N58</f>
        <v>315.05436952752302</v>
      </c>
      <c r="O57" s="106">
        <f t="shared" ref="O57:S57" si="17">O51-O58</f>
        <v>321.26961397503874</v>
      </c>
      <c r="P57" s="106">
        <f t="shared" si="17"/>
        <v>326.93643681669062</v>
      </c>
      <c r="Q57" s="106">
        <f t="shared" si="17"/>
        <v>332.70321583135654</v>
      </c>
      <c r="R57" s="106">
        <f t="shared" si="17"/>
        <v>338.57171412983138</v>
      </c>
      <c r="S57" s="106">
        <f t="shared" si="17"/>
        <v>344.54372592213628</v>
      </c>
    </row>
    <row r="58" spans="1:20">
      <c r="B58" s="385" t="s">
        <v>43</v>
      </c>
      <c r="I58" s="106"/>
      <c r="J58" s="106"/>
      <c r="K58" s="106"/>
      <c r="L58" s="106"/>
      <c r="M58" s="106"/>
      <c r="N58" s="106">
        <f>N49</f>
        <v>71.390803238917371</v>
      </c>
      <c r="O58" s="106">
        <f t="shared" ref="O58:S58" si="18">O49</f>
        <v>71.390803238917371</v>
      </c>
      <c r="P58" s="106">
        <f t="shared" si="18"/>
        <v>71.390803238917371</v>
      </c>
      <c r="Q58" s="106">
        <f t="shared" si="18"/>
        <v>71.390803238917371</v>
      </c>
      <c r="R58" s="106">
        <f t="shared" si="18"/>
        <v>71.390803238917371</v>
      </c>
      <c r="S58" s="106">
        <f t="shared" si="18"/>
        <v>71.390803238917371</v>
      </c>
    </row>
    <row r="59" spans="1:20">
      <c r="B59" s="385" t="s">
        <v>268</v>
      </c>
      <c r="I59" s="106"/>
      <c r="J59" s="106"/>
      <c r="K59" s="106"/>
      <c r="L59" s="106"/>
      <c r="M59" s="106"/>
      <c r="O59" s="160"/>
      <c r="P59" s="160"/>
      <c r="Q59" s="160"/>
      <c r="R59" s="160"/>
      <c r="S59" s="160"/>
    </row>
    <row r="60" spans="1:20">
      <c r="B60" s="385" t="s">
        <v>274</v>
      </c>
      <c r="I60" s="106"/>
      <c r="J60" s="106"/>
      <c r="K60" s="106"/>
      <c r="L60" s="106"/>
      <c r="M60" s="106"/>
      <c r="N60" s="106">
        <f>SUM(N61,N57:N59)*(Inputs!$M$27)</f>
        <v>47.783172722224826</v>
      </c>
      <c r="O60" s="106">
        <f>SUM(O61,O57:O59)*(Inputs!$M$27)</f>
        <v>48.55167526767125</v>
      </c>
      <c r="P60" s="106">
        <f>SUM(P61,P57:P59)*(Inputs!$M$27)</f>
        <v>49.252366578395822</v>
      </c>
      <c r="Q60" s="106">
        <f>SUM(Q61,Q57:Q59)*(Inputs!$M$27)</f>
        <v>49.965417270001232</v>
      </c>
      <c r="R60" s="106">
        <f>SUM(R61,R57:R59)*(Inputs!$M$27)</f>
        <v>50.691045347611045</v>
      </c>
      <c r="S60" s="106">
        <f>SUM(S61,S57:S59)*(Inputs!$M$27)</f>
        <v>51.429472661705965</v>
      </c>
    </row>
    <row r="61" spans="1:20">
      <c r="B61" s="385" t="s">
        <v>273</v>
      </c>
      <c r="I61" s="106"/>
      <c r="J61" s="106"/>
      <c r="K61" s="106"/>
      <c r="L61" s="106"/>
      <c r="M61" s="106"/>
      <c r="N61" s="106">
        <f>SUM(N57:N59)*(Inputs!$M$26)</f>
        <v>40.190297967709803</v>
      </c>
      <c r="O61" s="106">
        <f>SUM(O57:O59)*(Inputs!$M$26)</f>
        <v>40.836683390251437</v>
      </c>
      <c r="P61" s="106">
        <f>SUM(P57:P59)*(Inputs!$M$26)</f>
        <v>41.426032965783229</v>
      </c>
      <c r="Q61" s="106">
        <f>SUM(Q57:Q59)*(Inputs!$M$26)</f>
        <v>42.025777983308487</v>
      </c>
      <c r="R61" s="106">
        <f>SUM(R57:R59)*(Inputs!$M$26)</f>
        <v>42.63610180634987</v>
      </c>
      <c r="S61" s="106">
        <f>SUM(S57:S59)*(Inputs!$M$26)</f>
        <v>43.257191032749581</v>
      </c>
    </row>
    <row r="62" spans="1:20">
      <c r="B62" s="998" t="s">
        <v>85</v>
      </c>
      <c r="C62" s="2"/>
      <c r="D62" s="2"/>
      <c r="E62" s="2"/>
      <c r="F62" s="484"/>
      <c r="G62" s="472"/>
      <c r="H62" s="429"/>
      <c r="I62" s="429"/>
      <c r="J62" s="429"/>
      <c r="K62" s="429"/>
      <c r="L62" s="429"/>
      <c r="M62" s="429"/>
      <c r="N62" s="106">
        <f>SUM(N57:N61)*Inputs!$M$28</f>
        <v>33.209305041946259</v>
      </c>
      <c r="O62" s="106">
        <f>SUM(O57:O61)*Inputs!$M$28</f>
        <v>33.743414311031522</v>
      </c>
      <c r="P62" s="106">
        <f>SUM(P57:P61)*Inputs!$M$28</f>
        <v>34.230394771985097</v>
      </c>
      <c r="Q62" s="106">
        <f>SUM(Q57:Q61)*Inputs!$M$28</f>
        <v>34.72596500265086</v>
      </c>
      <c r="R62" s="106">
        <f>SUM(R57:R61)*Inputs!$M$28</f>
        <v>35.230276516589683</v>
      </c>
      <c r="S62" s="106">
        <f>SUM(S57:S61)*Inputs!$M$28</f>
        <v>35.743483499885649</v>
      </c>
    </row>
    <row r="63" spans="1:20">
      <c r="B63" s="998"/>
      <c r="C63" s="2"/>
      <c r="D63" s="2"/>
      <c r="E63" s="2"/>
      <c r="F63" s="484"/>
      <c r="G63" s="472"/>
      <c r="H63" s="429"/>
      <c r="I63" s="429"/>
      <c r="J63" s="429"/>
      <c r="K63" s="429"/>
      <c r="L63" s="429"/>
      <c r="M63" s="429"/>
      <c r="N63" s="655"/>
      <c r="O63" s="655"/>
      <c r="P63" s="655"/>
      <c r="Q63" s="655"/>
      <c r="R63" s="655"/>
      <c r="S63" s="655"/>
    </row>
    <row r="64" spans="1:20">
      <c r="B64" s="479" t="s">
        <v>521</v>
      </c>
      <c r="C64" s="2"/>
      <c r="D64" s="2"/>
      <c r="E64" s="2"/>
      <c r="F64" s="484"/>
      <c r="G64" s="472"/>
      <c r="H64" s="429"/>
      <c r="I64" s="429"/>
      <c r="J64" s="429"/>
      <c r="K64" s="429"/>
      <c r="L64" s="429"/>
      <c r="M64" s="429"/>
      <c r="N64" s="485">
        <f>SUM(N57:N63)</f>
        <v>507.6279484983213</v>
      </c>
      <c r="O64" s="485">
        <f t="shared" ref="O64:S64" si="19">SUM(O57:O63)</f>
        <v>515.7921901829103</v>
      </c>
      <c r="P64" s="485">
        <f t="shared" si="19"/>
        <v>523.23603437177212</v>
      </c>
      <c r="Q64" s="485">
        <f t="shared" si="19"/>
        <v>530.81117932623454</v>
      </c>
      <c r="R64" s="485">
        <f t="shared" si="19"/>
        <v>538.5199410392994</v>
      </c>
      <c r="S64" s="485">
        <f t="shared" si="19"/>
        <v>546.36467635539486</v>
      </c>
    </row>
    <row r="65" spans="2:19">
      <c r="B65" s="999" t="s">
        <v>39</v>
      </c>
      <c r="N65" s="521">
        <f>(N51*(1+Inputs!$M$29))-N64</f>
        <v>0</v>
      </c>
      <c r="O65" s="521">
        <f>(O51*(1+Inputs!$M$29))-O64</f>
        <v>0</v>
      </c>
      <c r="P65" s="521">
        <f>(P51*(1+Inputs!$M$29))-P64</f>
        <v>0</v>
      </c>
      <c r="Q65" s="521">
        <f>(Q51*(1+Inputs!$M$29))-Q64</f>
        <v>0</v>
      </c>
      <c r="R65" s="521">
        <f>(R51*(1+Inputs!$M$29))-R64</f>
        <v>0</v>
      </c>
      <c r="S65" s="521">
        <f>(S51*(1+Inputs!$M$29))-S64</f>
        <v>0</v>
      </c>
    </row>
    <row r="66" spans="2:19">
      <c r="B66" s="385"/>
    </row>
    <row r="67" spans="2:19">
      <c r="B67" s="385"/>
    </row>
    <row r="68" spans="2:19">
      <c r="B68" s="385"/>
    </row>
    <row r="69" spans="2:19">
      <c r="B69" s="385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60" orientation="landscape" r:id="rId1"/>
  <headerFooter alignWithMargins="0">
    <oddFooter>&amp;C&amp;P</oddFooter>
  </headerFooter>
  <rowBreaks count="1" manualBreakCount="1">
    <brk id="13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theme="1"/>
    <pageSetUpPr fitToPage="1"/>
  </sheetPr>
  <dimension ref="A1:AC66"/>
  <sheetViews>
    <sheetView showGridLines="0" zoomScale="70" zoomScaleNormal="70" workbookViewId="0">
      <selection sqref="A1:S1"/>
    </sheetView>
  </sheetViews>
  <sheetFormatPr defaultRowHeight="12.75" outlineLevelCol="1"/>
  <cols>
    <col min="1" max="1" width="9" style="88" bestFit="1" customWidth="1"/>
    <col min="2" max="2" width="61.7109375" style="102" customWidth="1"/>
    <col min="3" max="3" width="9.7109375" style="88" bestFit="1" customWidth="1"/>
    <col min="4" max="4" width="11.5703125" style="88" bestFit="1" customWidth="1"/>
    <col min="5" max="5" width="8.5703125" style="88" bestFit="1" customWidth="1"/>
    <col min="6" max="6" width="8.5703125" style="160" bestFit="1" customWidth="1"/>
    <col min="7" max="7" width="1.5703125" style="160" customWidth="1"/>
    <col min="8" max="8" width="10.42578125" style="106" customWidth="1" outlineLevel="1"/>
    <col min="9" max="9" width="9.140625" style="160" outlineLevel="1"/>
    <col min="10" max="13" width="9.42578125" style="160" customWidth="1" outlineLevel="1"/>
    <col min="14" max="14" width="10.28515625" style="160" bestFit="1" customWidth="1"/>
    <col min="15" max="15" width="10.42578125" style="88" customWidth="1"/>
    <col min="16" max="16" width="11.7109375" style="88" customWidth="1"/>
    <col min="17" max="17" width="11" style="88" customWidth="1"/>
    <col min="18" max="18" width="10.85546875" style="88" customWidth="1"/>
    <col min="19" max="19" width="11.42578125" style="88" customWidth="1"/>
    <col min="20" max="256" width="9.140625" style="88"/>
    <col min="257" max="257" width="9" style="88" bestFit="1" customWidth="1"/>
    <col min="258" max="258" width="61.7109375" style="88" customWidth="1"/>
    <col min="259" max="259" width="9.7109375" style="88" bestFit="1" customWidth="1"/>
    <col min="260" max="260" width="11.5703125" style="88" bestFit="1" customWidth="1"/>
    <col min="261" max="262" width="8.5703125" style="88" bestFit="1" customWidth="1"/>
    <col min="263" max="263" width="1.5703125" style="88" customWidth="1"/>
    <col min="264" max="264" width="10.42578125" style="88" customWidth="1"/>
    <col min="265" max="265" width="9.140625" style="88"/>
    <col min="266" max="269" width="9.42578125" style="88" customWidth="1"/>
    <col min="270" max="270" width="10.28515625" style="88" bestFit="1" customWidth="1"/>
    <col min="271" max="271" width="10.42578125" style="88" customWidth="1"/>
    <col min="272" max="272" width="11.7109375" style="88" customWidth="1"/>
    <col min="273" max="273" width="11" style="88" customWidth="1"/>
    <col min="274" max="274" width="10.85546875" style="88" customWidth="1"/>
    <col min="275" max="275" width="11.42578125" style="88" customWidth="1"/>
    <col min="276" max="512" width="9.140625" style="88"/>
    <col min="513" max="513" width="9" style="88" bestFit="1" customWidth="1"/>
    <col min="514" max="514" width="61.7109375" style="88" customWidth="1"/>
    <col min="515" max="515" width="9.7109375" style="88" bestFit="1" customWidth="1"/>
    <col min="516" max="516" width="11.5703125" style="88" bestFit="1" customWidth="1"/>
    <col min="517" max="518" width="8.5703125" style="88" bestFit="1" customWidth="1"/>
    <col min="519" max="519" width="1.5703125" style="88" customWidth="1"/>
    <col min="520" max="520" width="10.42578125" style="88" customWidth="1"/>
    <col min="521" max="521" width="9.140625" style="88"/>
    <col min="522" max="525" width="9.42578125" style="88" customWidth="1"/>
    <col min="526" max="526" width="10.28515625" style="88" bestFit="1" customWidth="1"/>
    <col min="527" max="527" width="10.42578125" style="88" customWidth="1"/>
    <col min="528" max="528" width="11.7109375" style="88" customWidth="1"/>
    <col min="529" max="529" width="11" style="88" customWidth="1"/>
    <col min="530" max="530" width="10.85546875" style="88" customWidth="1"/>
    <col min="531" max="531" width="11.42578125" style="88" customWidth="1"/>
    <col min="532" max="768" width="9.140625" style="88"/>
    <col min="769" max="769" width="9" style="88" bestFit="1" customWidth="1"/>
    <col min="770" max="770" width="61.7109375" style="88" customWidth="1"/>
    <col min="771" max="771" width="9.7109375" style="88" bestFit="1" customWidth="1"/>
    <col min="772" max="772" width="11.5703125" style="88" bestFit="1" customWidth="1"/>
    <col min="773" max="774" width="8.5703125" style="88" bestFit="1" customWidth="1"/>
    <col min="775" max="775" width="1.5703125" style="88" customWidth="1"/>
    <col min="776" max="776" width="10.42578125" style="88" customWidth="1"/>
    <col min="777" max="777" width="9.140625" style="88"/>
    <col min="778" max="781" width="9.42578125" style="88" customWidth="1"/>
    <col min="782" max="782" width="10.28515625" style="88" bestFit="1" customWidth="1"/>
    <col min="783" max="783" width="10.42578125" style="88" customWidth="1"/>
    <col min="784" max="784" width="11.7109375" style="88" customWidth="1"/>
    <col min="785" max="785" width="11" style="88" customWidth="1"/>
    <col min="786" max="786" width="10.85546875" style="88" customWidth="1"/>
    <col min="787" max="787" width="11.42578125" style="88" customWidth="1"/>
    <col min="788" max="1024" width="9.140625" style="88"/>
    <col min="1025" max="1025" width="9" style="88" bestFit="1" customWidth="1"/>
    <col min="1026" max="1026" width="61.7109375" style="88" customWidth="1"/>
    <col min="1027" max="1027" width="9.7109375" style="88" bestFit="1" customWidth="1"/>
    <col min="1028" max="1028" width="11.5703125" style="88" bestFit="1" customWidth="1"/>
    <col min="1029" max="1030" width="8.5703125" style="88" bestFit="1" customWidth="1"/>
    <col min="1031" max="1031" width="1.5703125" style="88" customWidth="1"/>
    <col min="1032" max="1032" width="10.42578125" style="88" customWidth="1"/>
    <col min="1033" max="1033" width="9.140625" style="88"/>
    <col min="1034" max="1037" width="9.42578125" style="88" customWidth="1"/>
    <col min="1038" max="1038" width="10.28515625" style="88" bestFit="1" customWidth="1"/>
    <col min="1039" max="1039" width="10.42578125" style="88" customWidth="1"/>
    <col min="1040" max="1040" width="11.7109375" style="88" customWidth="1"/>
    <col min="1041" max="1041" width="11" style="88" customWidth="1"/>
    <col min="1042" max="1042" width="10.85546875" style="88" customWidth="1"/>
    <col min="1043" max="1043" width="11.42578125" style="88" customWidth="1"/>
    <col min="1044" max="1280" width="9.140625" style="88"/>
    <col min="1281" max="1281" width="9" style="88" bestFit="1" customWidth="1"/>
    <col min="1282" max="1282" width="61.7109375" style="88" customWidth="1"/>
    <col min="1283" max="1283" width="9.7109375" style="88" bestFit="1" customWidth="1"/>
    <col min="1284" max="1284" width="11.5703125" style="88" bestFit="1" customWidth="1"/>
    <col min="1285" max="1286" width="8.5703125" style="88" bestFit="1" customWidth="1"/>
    <col min="1287" max="1287" width="1.5703125" style="88" customWidth="1"/>
    <col min="1288" max="1288" width="10.42578125" style="88" customWidth="1"/>
    <col min="1289" max="1289" width="9.140625" style="88"/>
    <col min="1290" max="1293" width="9.42578125" style="88" customWidth="1"/>
    <col min="1294" max="1294" width="10.28515625" style="88" bestFit="1" customWidth="1"/>
    <col min="1295" max="1295" width="10.42578125" style="88" customWidth="1"/>
    <col min="1296" max="1296" width="11.7109375" style="88" customWidth="1"/>
    <col min="1297" max="1297" width="11" style="88" customWidth="1"/>
    <col min="1298" max="1298" width="10.85546875" style="88" customWidth="1"/>
    <col min="1299" max="1299" width="11.42578125" style="88" customWidth="1"/>
    <col min="1300" max="1536" width="9.140625" style="88"/>
    <col min="1537" max="1537" width="9" style="88" bestFit="1" customWidth="1"/>
    <col min="1538" max="1538" width="61.7109375" style="88" customWidth="1"/>
    <col min="1539" max="1539" width="9.7109375" style="88" bestFit="1" customWidth="1"/>
    <col min="1540" max="1540" width="11.5703125" style="88" bestFit="1" customWidth="1"/>
    <col min="1541" max="1542" width="8.5703125" style="88" bestFit="1" customWidth="1"/>
    <col min="1543" max="1543" width="1.5703125" style="88" customWidth="1"/>
    <col min="1544" max="1544" width="10.42578125" style="88" customWidth="1"/>
    <col min="1545" max="1545" width="9.140625" style="88"/>
    <col min="1546" max="1549" width="9.42578125" style="88" customWidth="1"/>
    <col min="1550" max="1550" width="10.28515625" style="88" bestFit="1" customWidth="1"/>
    <col min="1551" max="1551" width="10.42578125" style="88" customWidth="1"/>
    <col min="1552" max="1552" width="11.7109375" style="88" customWidth="1"/>
    <col min="1553" max="1553" width="11" style="88" customWidth="1"/>
    <col min="1554" max="1554" width="10.85546875" style="88" customWidth="1"/>
    <col min="1555" max="1555" width="11.42578125" style="88" customWidth="1"/>
    <col min="1556" max="1792" width="9.140625" style="88"/>
    <col min="1793" max="1793" width="9" style="88" bestFit="1" customWidth="1"/>
    <col min="1794" max="1794" width="61.7109375" style="88" customWidth="1"/>
    <col min="1795" max="1795" width="9.7109375" style="88" bestFit="1" customWidth="1"/>
    <col min="1796" max="1796" width="11.5703125" style="88" bestFit="1" customWidth="1"/>
    <col min="1797" max="1798" width="8.5703125" style="88" bestFit="1" customWidth="1"/>
    <col min="1799" max="1799" width="1.5703125" style="88" customWidth="1"/>
    <col min="1800" max="1800" width="10.42578125" style="88" customWidth="1"/>
    <col min="1801" max="1801" width="9.140625" style="88"/>
    <col min="1802" max="1805" width="9.42578125" style="88" customWidth="1"/>
    <col min="1806" max="1806" width="10.28515625" style="88" bestFit="1" customWidth="1"/>
    <col min="1807" max="1807" width="10.42578125" style="88" customWidth="1"/>
    <col min="1808" max="1808" width="11.7109375" style="88" customWidth="1"/>
    <col min="1809" max="1809" width="11" style="88" customWidth="1"/>
    <col min="1810" max="1810" width="10.85546875" style="88" customWidth="1"/>
    <col min="1811" max="1811" width="11.42578125" style="88" customWidth="1"/>
    <col min="1812" max="2048" width="9.140625" style="88"/>
    <col min="2049" max="2049" width="9" style="88" bestFit="1" customWidth="1"/>
    <col min="2050" max="2050" width="61.7109375" style="88" customWidth="1"/>
    <col min="2051" max="2051" width="9.7109375" style="88" bestFit="1" customWidth="1"/>
    <col min="2052" max="2052" width="11.5703125" style="88" bestFit="1" customWidth="1"/>
    <col min="2053" max="2054" width="8.5703125" style="88" bestFit="1" customWidth="1"/>
    <col min="2055" max="2055" width="1.5703125" style="88" customWidth="1"/>
    <col min="2056" max="2056" width="10.42578125" style="88" customWidth="1"/>
    <col min="2057" max="2057" width="9.140625" style="88"/>
    <col min="2058" max="2061" width="9.42578125" style="88" customWidth="1"/>
    <col min="2062" max="2062" width="10.28515625" style="88" bestFit="1" customWidth="1"/>
    <col min="2063" max="2063" width="10.42578125" style="88" customWidth="1"/>
    <col min="2064" max="2064" width="11.7109375" style="88" customWidth="1"/>
    <col min="2065" max="2065" width="11" style="88" customWidth="1"/>
    <col min="2066" max="2066" width="10.85546875" style="88" customWidth="1"/>
    <col min="2067" max="2067" width="11.42578125" style="88" customWidth="1"/>
    <col min="2068" max="2304" width="9.140625" style="88"/>
    <col min="2305" max="2305" width="9" style="88" bestFit="1" customWidth="1"/>
    <col min="2306" max="2306" width="61.7109375" style="88" customWidth="1"/>
    <col min="2307" max="2307" width="9.7109375" style="88" bestFit="1" customWidth="1"/>
    <col min="2308" max="2308" width="11.5703125" style="88" bestFit="1" customWidth="1"/>
    <col min="2309" max="2310" width="8.5703125" style="88" bestFit="1" customWidth="1"/>
    <col min="2311" max="2311" width="1.5703125" style="88" customWidth="1"/>
    <col min="2312" max="2312" width="10.42578125" style="88" customWidth="1"/>
    <col min="2313" max="2313" width="9.140625" style="88"/>
    <col min="2314" max="2317" width="9.42578125" style="88" customWidth="1"/>
    <col min="2318" max="2318" width="10.28515625" style="88" bestFit="1" customWidth="1"/>
    <col min="2319" max="2319" width="10.42578125" style="88" customWidth="1"/>
    <col min="2320" max="2320" width="11.7109375" style="88" customWidth="1"/>
    <col min="2321" max="2321" width="11" style="88" customWidth="1"/>
    <col min="2322" max="2322" width="10.85546875" style="88" customWidth="1"/>
    <col min="2323" max="2323" width="11.42578125" style="88" customWidth="1"/>
    <col min="2324" max="2560" width="9.140625" style="88"/>
    <col min="2561" max="2561" width="9" style="88" bestFit="1" customWidth="1"/>
    <col min="2562" max="2562" width="61.7109375" style="88" customWidth="1"/>
    <col min="2563" max="2563" width="9.7109375" style="88" bestFit="1" customWidth="1"/>
    <col min="2564" max="2564" width="11.5703125" style="88" bestFit="1" customWidth="1"/>
    <col min="2565" max="2566" width="8.5703125" style="88" bestFit="1" customWidth="1"/>
    <col min="2567" max="2567" width="1.5703125" style="88" customWidth="1"/>
    <col min="2568" max="2568" width="10.42578125" style="88" customWidth="1"/>
    <col min="2569" max="2569" width="9.140625" style="88"/>
    <col min="2570" max="2573" width="9.42578125" style="88" customWidth="1"/>
    <col min="2574" max="2574" width="10.28515625" style="88" bestFit="1" customWidth="1"/>
    <col min="2575" max="2575" width="10.42578125" style="88" customWidth="1"/>
    <col min="2576" max="2576" width="11.7109375" style="88" customWidth="1"/>
    <col min="2577" max="2577" width="11" style="88" customWidth="1"/>
    <col min="2578" max="2578" width="10.85546875" style="88" customWidth="1"/>
    <col min="2579" max="2579" width="11.42578125" style="88" customWidth="1"/>
    <col min="2580" max="2816" width="9.140625" style="88"/>
    <col min="2817" max="2817" width="9" style="88" bestFit="1" customWidth="1"/>
    <col min="2818" max="2818" width="61.7109375" style="88" customWidth="1"/>
    <col min="2819" max="2819" width="9.7109375" style="88" bestFit="1" customWidth="1"/>
    <col min="2820" max="2820" width="11.5703125" style="88" bestFit="1" customWidth="1"/>
    <col min="2821" max="2822" width="8.5703125" style="88" bestFit="1" customWidth="1"/>
    <col min="2823" max="2823" width="1.5703125" style="88" customWidth="1"/>
    <col min="2824" max="2824" width="10.42578125" style="88" customWidth="1"/>
    <col min="2825" max="2825" width="9.140625" style="88"/>
    <col min="2826" max="2829" width="9.42578125" style="88" customWidth="1"/>
    <col min="2830" max="2830" width="10.28515625" style="88" bestFit="1" customWidth="1"/>
    <col min="2831" max="2831" width="10.42578125" style="88" customWidth="1"/>
    <col min="2832" max="2832" width="11.7109375" style="88" customWidth="1"/>
    <col min="2833" max="2833" width="11" style="88" customWidth="1"/>
    <col min="2834" max="2834" width="10.85546875" style="88" customWidth="1"/>
    <col min="2835" max="2835" width="11.42578125" style="88" customWidth="1"/>
    <col min="2836" max="3072" width="9.140625" style="88"/>
    <col min="3073" max="3073" width="9" style="88" bestFit="1" customWidth="1"/>
    <col min="3074" max="3074" width="61.7109375" style="88" customWidth="1"/>
    <col min="3075" max="3075" width="9.7109375" style="88" bestFit="1" customWidth="1"/>
    <col min="3076" max="3076" width="11.5703125" style="88" bestFit="1" customWidth="1"/>
    <col min="3077" max="3078" width="8.5703125" style="88" bestFit="1" customWidth="1"/>
    <col min="3079" max="3079" width="1.5703125" style="88" customWidth="1"/>
    <col min="3080" max="3080" width="10.42578125" style="88" customWidth="1"/>
    <col min="3081" max="3081" width="9.140625" style="88"/>
    <col min="3082" max="3085" width="9.42578125" style="88" customWidth="1"/>
    <col min="3086" max="3086" width="10.28515625" style="88" bestFit="1" customWidth="1"/>
    <col min="3087" max="3087" width="10.42578125" style="88" customWidth="1"/>
    <col min="3088" max="3088" width="11.7109375" style="88" customWidth="1"/>
    <col min="3089" max="3089" width="11" style="88" customWidth="1"/>
    <col min="3090" max="3090" width="10.85546875" style="88" customWidth="1"/>
    <col min="3091" max="3091" width="11.42578125" style="88" customWidth="1"/>
    <col min="3092" max="3328" width="9.140625" style="88"/>
    <col min="3329" max="3329" width="9" style="88" bestFit="1" customWidth="1"/>
    <col min="3330" max="3330" width="61.7109375" style="88" customWidth="1"/>
    <col min="3331" max="3331" width="9.7109375" style="88" bestFit="1" customWidth="1"/>
    <col min="3332" max="3332" width="11.5703125" style="88" bestFit="1" customWidth="1"/>
    <col min="3333" max="3334" width="8.5703125" style="88" bestFit="1" customWidth="1"/>
    <col min="3335" max="3335" width="1.5703125" style="88" customWidth="1"/>
    <col min="3336" max="3336" width="10.42578125" style="88" customWidth="1"/>
    <col min="3337" max="3337" width="9.140625" style="88"/>
    <col min="3338" max="3341" width="9.42578125" style="88" customWidth="1"/>
    <col min="3342" max="3342" width="10.28515625" style="88" bestFit="1" customWidth="1"/>
    <col min="3343" max="3343" width="10.42578125" style="88" customWidth="1"/>
    <col min="3344" max="3344" width="11.7109375" style="88" customWidth="1"/>
    <col min="3345" max="3345" width="11" style="88" customWidth="1"/>
    <col min="3346" max="3346" width="10.85546875" style="88" customWidth="1"/>
    <col min="3347" max="3347" width="11.42578125" style="88" customWidth="1"/>
    <col min="3348" max="3584" width="9.140625" style="88"/>
    <col min="3585" max="3585" width="9" style="88" bestFit="1" customWidth="1"/>
    <col min="3586" max="3586" width="61.7109375" style="88" customWidth="1"/>
    <col min="3587" max="3587" width="9.7109375" style="88" bestFit="1" customWidth="1"/>
    <col min="3588" max="3588" width="11.5703125" style="88" bestFit="1" customWidth="1"/>
    <col min="3589" max="3590" width="8.5703125" style="88" bestFit="1" customWidth="1"/>
    <col min="3591" max="3591" width="1.5703125" style="88" customWidth="1"/>
    <col min="3592" max="3592" width="10.42578125" style="88" customWidth="1"/>
    <col min="3593" max="3593" width="9.140625" style="88"/>
    <col min="3594" max="3597" width="9.42578125" style="88" customWidth="1"/>
    <col min="3598" max="3598" width="10.28515625" style="88" bestFit="1" customWidth="1"/>
    <col min="3599" max="3599" width="10.42578125" style="88" customWidth="1"/>
    <col min="3600" max="3600" width="11.7109375" style="88" customWidth="1"/>
    <col min="3601" max="3601" width="11" style="88" customWidth="1"/>
    <col min="3602" max="3602" width="10.85546875" style="88" customWidth="1"/>
    <col min="3603" max="3603" width="11.42578125" style="88" customWidth="1"/>
    <col min="3604" max="3840" width="9.140625" style="88"/>
    <col min="3841" max="3841" width="9" style="88" bestFit="1" customWidth="1"/>
    <col min="3842" max="3842" width="61.7109375" style="88" customWidth="1"/>
    <col min="3843" max="3843" width="9.7109375" style="88" bestFit="1" customWidth="1"/>
    <col min="3844" max="3844" width="11.5703125" style="88" bestFit="1" customWidth="1"/>
    <col min="3845" max="3846" width="8.5703125" style="88" bestFit="1" customWidth="1"/>
    <col min="3847" max="3847" width="1.5703125" style="88" customWidth="1"/>
    <col min="3848" max="3848" width="10.42578125" style="88" customWidth="1"/>
    <col min="3849" max="3849" width="9.140625" style="88"/>
    <col min="3850" max="3853" width="9.42578125" style="88" customWidth="1"/>
    <col min="3854" max="3854" width="10.28515625" style="88" bestFit="1" customWidth="1"/>
    <col min="3855" max="3855" width="10.42578125" style="88" customWidth="1"/>
    <col min="3856" max="3856" width="11.7109375" style="88" customWidth="1"/>
    <col min="3857" max="3857" width="11" style="88" customWidth="1"/>
    <col min="3858" max="3858" width="10.85546875" style="88" customWidth="1"/>
    <col min="3859" max="3859" width="11.42578125" style="88" customWidth="1"/>
    <col min="3860" max="4096" width="9.140625" style="88"/>
    <col min="4097" max="4097" width="9" style="88" bestFit="1" customWidth="1"/>
    <col min="4098" max="4098" width="61.7109375" style="88" customWidth="1"/>
    <col min="4099" max="4099" width="9.7109375" style="88" bestFit="1" customWidth="1"/>
    <col min="4100" max="4100" width="11.5703125" style="88" bestFit="1" customWidth="1"/>
    <col min="4101" max="4102" width="8.5703125" style="88" bestFit="1" customWidth="1"/>
    <col min="4103" max="4103" width="1.5703125" style="88" customWidth="1"/>
    <col min="4104" max="4104" width="10.42578125" style="88" customWidth="1"/>
    <col min="4105" max="4105" width="9.140625" style="88"/>
    <col min="4106" max="4109" width="9.42578125" style="88" customWidth="1"/>
    <col min="4110" max="4110" width="10.28515625" style="88" bestFit="1" customWidth="1"/>
    <col min="4111" max="4111" width="10.42578125" style="88" customWidth="1"/>
    <col min="4112" max="4112" width="11.7109375" style="88" customWidth="1"/>
    <col min="4113" max="4113" width="11" style="88" customWidth="1"/>
    <col min="4114" max="4114" width="10.85546875" style="88" customWidth="1"/>
    <col min="4115" max="4115" width="11.42578125" style="88" customWidth="1"/>
    <col min="4116" max="4352" width="9.140625" style="88"/>
    <col min="4353" max="4353" width="9" style="88" bestFit="1" customWidth="1"/>
    <col min="4354" max="4354" width="61.7109375" style="88" customWidth="1"/>
    <col min="4355" max="4355" width="9.7109375" style="88" bestFit="1" customWidth="1"/>
    <col min="4356" max="4356" width="11.5703125" style="88" bestFit="1" customWidth="1"/>
    <col min="4357" max="4358" width="8.5703125" style="88" bestFit="1" customWidth="1"/>
    <col min="4359" max="4359" width="1.5703125" style="88" customWidth="1"/>
    <col min="4360" max="4360" width="10.42578125" style="88" customWidth="1"/>
    <col min="4361" max="4361" width="9.140625" style="88"/>
    <col min="4362" max="4365" width="9.42578125" style="88" customWidth="1"/>
    <col min="4366" max="4366" width="10.28515625" style="88" bestFit="1" customWidth="1"/>
    <col min="4367" max="4367" width="10.42578125" style="88" customWidth="1"/>
    <col min="4368" max="4368" width="11.7109375" style="88" customWidth="1"/>
    <col min="4369" max="4369" width="11" style="88" customWidth="1"/>
    <col min="4370" max="4370" width="10.85546875" style="88" customWidth="1"/>
    <col min="4371" max="4371" width="11.42578125" style="88" customWidth="1"/>
    <col min="4372" max="4608" width="9.140625" style="88"/>
    <col min="4609" max="4609" width="9" style="88" bestFit="1" customWidth="1"/>
    <col min="4610" max="4610" width="61.7109375" style="88" customWidth="1"/>
    <col min="4611" max="4611" width="9.7109375" style="88" bestFit="1" customWidth="1"/>
    <col min="4612" max="4612" width="11.5703125" style="88" bestFit="1" customWidth="1"/>
    <col min="4613" max="4614" width="8.5703125" style="88" bestFit="1" customWidth="1"/>
    <col min="4615" max="4615" width="1.5703125" style="88" customWidth="1"/>
    <col min="4616" max="4616" width="10.42578125" style="88" customWidth="1"/>
    <col min="4617" max="4617" width="9.140625" style="88"/>
    <col min="4618" max="4621" width="9.42578125" style="88" customWidth="1"/>
    <col min="4622" max="4622" width="10.28515625" style="88" bestFit="1" customWidth="1"/>
    <col min="4623" max="4623" width="10.42578125" style="88" customWidth="1"/>
    <col min="4624" max="4624" width="11.7109375" style="88" customWidth="1"/>
    <col min="4625" max="4625" width="11" style="88" customWidth="1"/>
    <col min="4626" max="4626" width="10.85546875" style="88" customWidth="1"/>
    <col min="4627" max="4627" width="11.42578125" style="88" customWidth="1"/>
    <col min="4628" max="4864" width="9.140625" style="88"/>
    <col min="4865" max="4865" width="9" style="88" bestFit="1" customWidth="1"/>
    <col min="4866" max="4866" width="61.7109375" style="88" customWidth="1"/>
    <col min="4867" max="4867" width="9.7109375" style="88" bestFit="1" customWidth="1"/>
    <col min="4868" max="4868" width="11.5703125" style="88" bestFit="1" customWidth="1"/>
    <col min="4869" max="4870" width="8.5703125" style="88" bestFit="1" customWidth="1"/>
    <col min="4871" max="4871" width="1.5703125" style="88" customWidth="1"/>
    <col min="4872" max="4872" width="10.42578125" style="88" customWidth="1"/>
    <col min="4873" max="4873" width="9.140625" style="88"/>
    <col min="4874" max="4877" width="9.42578125" style="88" customWidth="1"/>
    <col min="4878" max="4878" width="10.28515625" style="88" bestFit="1" customWidth="1"/>
    <col min="4879" max="4879" width="10.42578125" style="88" customWidth="1"/>
    <col min="4880" max="4880" width="11.7109375" style="88" customWidth="1"/>
    <col min="4881" max="4881" width="11" style="88" customWidth="1"/>
    <col min="4882" max="4882" width="10.85546875" style="88" customWidth="1"/>
    <col min="4883" max="4883" width="11.42578125" style="88" customWidth="1"/>
    <col min="4884" max="5120" width="9.140625" style="88"/>
    <col min="5121" max="5121" width="9" style="88" bestFit="1" customWidth="1"/>
    <col min="5122" max="5122" width="61.7109375" style="88" customWidth="1"/>
    <col min="5123" max="5123" width="9.7109375" style="88" bestFit="1" customWidth="1"/>
    <col min="5124" max="5124" width="11.5703125" style="88" bestFit="1" customWidth="1"/>
    <col min="5125" max="5126" width="8.5703125" style="88" bestFit="1" customWidth="1"/>
    <col min="5127" max="5127" width="1.5703125" style="88" customWidth="1"/>
    <col min="5128" max="5128" width="10.42578125" style="88" customWidth="1"/>
    <col min="5129" max="5129" width="9.140625" style="88"/>
    <col min="5130" max="5133" width="9.42578125" style="88" customWidth="1"/>
    <col min="5134" max="5134" width="10.28515625" style="88" bestFit="1" customWidth="1"/>
    <col min="5135" max="5135" width="10.42578125" style="88" customWidth="1"/>
    <col min="5136" max="5136" width="11.7109375" style="88" customWidth="1"/>
    <col min="5137" max="5137" width="11" style="88" customWidth="1"/>
    <col min="5138" max="5138" width="10.85546875" style="88" customWidth="1"/>
    <col min="5139" max="5139" width="11.42578125" style="88" customWidth="1"/>
    <col min="5140" max="5376" width="9.140625" style="88"/>
    <col min="5377" max="5377" width="9" style="88" bestFit="1" customWidth="1"/>
    <col min="5378" max="5378" width="61.7109375" style="88" customWidth="1"/>
    <col min="5379" max="5379" width="9.7109375" style="88" bestFit="1" customWidth="1"/>
    <col min="5380" max="5380" width="11.5703125" style="88" bestFit="1" customWidth="1"/>
    <col min="5381" max="5382" width="8.5703125" style="88" bestFit="1" customWidth="1"/>
    <col min="5383" max="5383" width="1.5703125" style="88" customWidth="1"/>
    <col min="5384" max="5384" width="10.42578125" style="88" customWidth="1"/>
    <col min="5385" max="5385" width="9.140625" style="88"/>
    <col min="5386" max="5389" width="9.42578125" style="88" customWidth="1"/>
    <col min="5390" max="5390" width="10.28515625" style="88" bestFit="1" customWidth="1"/>
    <col min="5391" max="5391" width="10.42578125" style="88" customWidth="1"/>
    <col min="5392" max="5392" width="11.7109375" style="88" customWidth="1"/>
    <col min="5393" max="5393" width="11" style="88" customWidth="1"/>
    <col min="5394" max="5394" width="10.85546875" style="88" customWidth="1"/>
    <col min="5395" max="5395" width="11.42578125" style="88" customWidth="1"/>
    <col min="5396" max="5632" width="9.140625" style="88"/>
    <col min="5633" max="5633" width="9" style="88" bestFit="1" customWidth="1"/>
    <col min="5634" max="5634" width="61.7109375" style="88" customWidth="1"/>
    <col min="5635" max="5635" width="9.7109375" style="88" bestFit="1" customWidth="1"/>
    <col min="5636" max="5636" width="11.5703125" style="88" bestFit="1" customWidth="1"/>
    <col min="5637" max="5638" width="8.5703125" style="88" bestFit="1" customWidth="1"/>
    <col min="5639" max="5639" width="1.5703125" style="88" customWidth="1"/>
    <col min="5640" max="5640" width="10.42578125" style="88" customWidth="1"/>
    <col min="5641" max="5641" width="9.140625" style="88"/>
    <col min="5642" max="5645" width="9.42578125" style="88" customWidth="1"/>
    <col min="5646" max="5646" width="10.28515625" style="88" bestFit="1" customWidth="1"/>
    <col min="5647" max="5647" width="10.42578125" style="88" customWidth="1"/>
    <col min="5648" max="5648" width="11.7109375" style="88" customWidth="1"/>
    <col min="5649" max="5649" width="11" style="88" customWidth="1"/>
    <col min="5650" max="5650" width="10.85546875" style="88" customWidth="1"/>
    <col min="5651" max="5651" width="11.42578125" style="88" customWidth="1"/>
    <col min="5652" max="5888" width="9.140625" style="88"/>
    <col min="5889" max="5889" width="9" style="88" bestFit="1" customWidth="1"/>
    <col min="5890" max="5890" width="61.7109375" style="88" customWidth="1"/>
    <col min="5891" max="5891" width="9.7109375" style="88" bestFit="1" customWidth="1"/>
    <col min="5892" max="5892" width="11.5703125" style="88" bestFit="1" customWidth="1"/>
    <col min="5893" max="5894" width="8.5703125" style="88" bestFit="1" customWidth="1"/>
    <col min="5895" max="5895" width="1.5703125" style="88" customWidth="1"/>
    <col min="5896" max="5896" width="10.42578125" style="88" customWidth="1"/>
    <col min="5897" max="5897" width="9.140625" style="88"/>
    <col min="5898" max="5901" width="9.42578125" style="88" customWidth="1"/>
    <col min="5902" max="5902" width="10.28515625" style="88" bestFit="1" customWidth="1"/>
    <col min="5903" max="5903" width="10.42578125" style="88" customWidth="1"/>
    <col min="5904" max="5904" width="11.7109375" style="88" customWidth="1"/>
    <col min="5905" max="5905" width="11" style="88" customWidth="1"/>
    <col min="5906" max="5906" width="10.85546875" style="88" customWidth="1"/>
    <col min="5907" max="5907" width="11.42578125" style="88" customWidth="1"/>
    <col min="5908" max="6144" width="9.140625" style="88"/>
    <col min="6145" max="6145" width="9" style="88" bestFit="1" customWidth="1"/>
    <col min="6146" max="6146" width="61.7109375" style="88" customWidth="1"/>
    <col min="6147" max="6147" width="9.7109375" style="88" bestFit="1" customWidth="1"/>
    <col min="6148" max="6148" width="11.5703125" style="88" bestFit="1" customWidth="1"/>
    <col min="6149" max="6150" width="8.5703125" style="88" bestFit="1" customWidth="1"/>
    <col min="6151" max="6151" width="1.5703125" style="88" customWidth="1"/>
    <col min="6152" max="6152" width="10.42578125" style="88" customWidth="1"/>
    <col min="6153" max="6153" width="9.140625" style="88"/>
    <col min="6154" max="6157" width="9.42578125" style="88" customWidth="1"/>
    <col min="6158" max="6158" width="10.28515625" style="88" bestFit="1" customWidth="1"/>
    <col min="6159" max="6159" width="10.42578125" style="88" customWidth="1"/>
    <col min="6160" max="6160" width="11.7109375" style="88" customWidth="1"/>
    <col min="6161" max="6161" width="11" style="88" customWidth="1"/>
    <col min="6162" max="6162" width="10.85546875" style="88" customWidth="1"/>
    <col min="6163" max="6163" width="11.42578125" style="88" customWidth="1"/>
    <col min="6164" max="6400" width="9.140625" style="88"/>
    <col min="6401" max="6401" width="9" style="88" bestFit="1" customWidth="1"/>
    <col min="6402" max="6402" width="61.7109375" style="88" customWidth="1"/>
    <col min="6403" max="6403" width="9.7109375" style="88" bestFit="1" customWidth="1"/>
    <col min="6404" max="6404" width="11.5703125" style="88" bestFit="1" customWidth="1"/>
    <col min="6405" max="6406" width="8.5703125" style="88" bestFit="1" customWidth="1"/>
    <col min="6407" max="6407" width="1.5703125" style="88" customWidth="1"/>
    <col min="6408" max="6408" width="10.42578125" style="88" customWidth="1"/>
    <col min="6409" max="6409" width="9.140625" style="88"/>
    <col min="6410" max="6413" width="9.42578125" style="88" customWidth="1"/>
    <col min="6414" max="6414" width="10.28515625" style="88" bestFit="1" customWidth="1"/>
    <col min="6415" max="6415" width="10.42578125" style="88" customWidth="1"/>
    <col min="6416" max="6416" width="11.7109375" style="88" customWidth="1"/>
    <col min="6417" max="6417" width="11" style="88" customWidth="1"/>
    <col min="6418" max="6418" width="10.85546875" style="88" customWidth="1"/>
    <col min="6419" max="6419" width="11.42578125" style="88" customWidth="1"/>
    <col min="6420" max="6656" width="9.140625" style="88"/>
    <col min="6657" max="6657" width="9" style="88" bestFit="1" customWidth="1"/>
    <col min="6658" max="6658" width="61.7109375" style="88" customWidth="1"/>
    <col min="6659" max="6659" width="9.7109375" style="88" bestFit="1" customWidth="1"/>
    <col min="6660" max="6660" width="11.5703125" style="88" bestFit="1" customWidth="1"/>
    <col min="6661" max="6662" width="8.5703125" style="88" bestFit="1" customWidth="1"/>
    <col min="6663" max="6663" width="1.5703125" style="88" customWidth="1"/>
    <col min="6664" max="6664" width="10.42578125" style="88" customWidth="1"/>
    <col min="6665" max="6665" width="9.140625" style="88"/>
    <col min="6666" max="6669" width="9.42578125" style="88" customWidth="1"/>
    <col min="6670" max="6670" width="10.28515625" style="88" bestFit="1" customWidth="1"/>
    <col min="6671" max="6671" width="10.42578125" style="88" customWidth="1"/>
    <col min="6672" max="6672" width="11.7109375" style="88" customWidth="1"/>
    <col min="6673" max="6673" width="11" style="88" customWidth="1"/>
    <col min="6674" max="6674" width="10.85546875" style="88" customWidth="1"/>
    <col min="6675" max="6675" width="11.42578125" style="88" customWidth="1"/>
    <col min="6676" max="6912" width="9.140625" style="88"/>
    <col min="6913" max="6913" width="9" style="88" bestFit="1" customWidth="1"/>
    <col min="6914" max="6914" width="61.7109375" style="88" customWidth="1"/>
    <col min="6915" max="6915" width="9.7109375" style="88" bestFit="1" customWidth="1"/>
    <col min="6916" max="6916" width="11.5703125" style="88" bestFit="1" customWidth="1"/>
    <col min="6917" max="6918" width="8.5703125" style="88" bestFit="1" customWidth="1"/>
    <col min="6919" max="6919" width="1.5703125" style="88" customWidth="1"/>
    <col min="6920" max="6920" width="10.42578125" style="88" customWidth="1"/>
    <col min="6921" max="6921" width="9.140625" style="88"/>
    <col min="6922" max="6925" width="9.42578125" style="88" customWidth="1"/>
    <col min="6926" max="6926" width="10.28515625" style="88" bestFit="1" customWidth="1"/>
    <col min="6927" max="6927" width="10.42578125" style="88" customWidth="1"/>
    <col min="6928" max="6928" width="11.7109375" style="88" customWidth="1"/>
    <col min="6929" max="6929" width="11" style="88" customWidth="1"/>
    <col min="6930" max="6930" width="10.85546875" style="88" customWidth="1"/>
    <col min="6931" max="6931" width="11.42578125" style="88" customWidth="1"/>
    <col min="6932" max="7168" width="9.140625" style="88"/>
    <col min="7169" max="7169" width="9" style="88" bestFit="1" customWidth="1"/>
    <col min="7170" max="7170" width="61.7109375" style="88" customWidth="1"/>
    <col min="7171" max="7171" width="9.7109375" style="88" bestFit="1" customWidth="1"/>
    <col min="7172" max="7172" width="11.5703125" style="88" bestFit="1" customWidth="1"/>
    <col min="7173" max="7174" width="8.5703125" style="88" bestFit="1" customWidth="1"/>
    <col min="7175" max="7175" width="1.5703125" style="88" customWidth="1"/>
    <col min="7176" max="7176" width="10.42578125" style="88" customWidth="1"/>
    <col min="7177" max="7177" width="9.140625" style="88"/>
    <col min="7178" max="7181" width="9.42578125" style="88" customWidth="1"/>
    <col min="7182" max="7182" width="10.28515625" style="88" bestFit="1" customWidth="1"/>
    <col min="7183" max="7183" width="10.42578125" style="88" customWidth="1"/>
    <col min="7184" max="7184" width="11.7109375" style="88" customWidth="1"/>
    <col min="7185" max="7185" width="11" style="88" customWidth="1"/>
    <col min="7186" max="7186" width="10.85546875" style="88" customWidth="1"/>
    <col min="7187" max="7187" width="11.42578125" style="88" customWidth="1"/>
    <col min="7188" max="7424" width="9.140625" style="88"/>
    <col min="7425" max="7425" width="9" style="88" bestFit="1" customWidth="1"/>
    <col min="7426" max="7426" width="61.7109375" style="88" customWidth="1"/>
    <col min="7427" max="7427" width="9.7109375" style="88" bestFit="1" customWidth="1"/>
    <col min="7428" max="7428" width="11.5703125" style="88" bestFit="1" customWidth="1"/>
    <col min="7429" max="7430" width="8.5703125" style="88" bestFit="1" customWidth="1"/>
    <col min="7431" max="7431" width="1.5703125" style="88" customWidth="1"/>
    <col min="7432" max="7432" width="10.42578125" style="88" customWidth="1"/>
    <col min="7433" max="7433" width="9.140625" style="88"/>
    <col min="7434" max="7437" width="9.42578125" style="88" customWidth="1"/>
    <col min="7438" max="7438" width="10.28515625" style="88" bestFit="1" customWidth="1"/>
    <col min="7439" max="7439" width="10.42578125" style="88" customWidth="1"/>
    <col min="7440" max="7440" width="11.7109375" style="88" customWidth="1"/>
    <col min="7441" max="7441" width="11" style="88" customWidth="1"/>
    <col min="7442" max="7442" width="10.85546875" style="88" customWidth="1"/>
    <col min="7443" max="7443" width="11.42578125" style="88" customWidth="1"/>
    <col min="7444" max="7680" width="9.140625" style="88"/>
    <col min="7681" max="7681" width="9" style="88" bestFit="1" customWidth="1"/>
    <col min="7682" max="7682" width="61.7109375" style="88" customWidth="1"/>
    <col min="7683" max="7683" width="9.7109375" style="88" bestFit="1" customWidth="1"/>
    <col min="7684" max="7684" width="11.5703125" style="88" bestFit="1" customWidth="1"/>
    <col min="7685" max="7686" width="8.5703125" style="88" bestFit="1" customWidth="1"/>
    <col min="7687" max="7687" width="1.5703125" style="88" customWidth="1"/>
    <col min="7688" max="7688" width="10.42578125" style="88" customWidth="1"/>
    <col min="7689" max="7689" width="9.140625" style="88"/>
    <col min="7690" max="7693" width="9.42578125" style="88" customWidth="1"/>
    <col min="7694" max="7694" width="10.28515625" style="88" bestFit="1" customWidth="1"/>
    <col min="7695" max="7695" width="10.42578125" style="88" customWidth="1"/>
    <col min="7696" max="7696" width="11.7109375" style="88" customWidth="1"/>
    <col min="7697" max="7697" width="11" style="88" customWidth="1"/>
    <col min="7698" max="7698" width="10.85546875" style="88" customWidth="1"/>
    <col min="7699" max="7699" width="11.42578125" style="88" customWidth="1"/>
    <col min="7700" max="7936" width="9.140625" style="88"/>
    <col min="7937" max="7937" width="9" style="88" bestFit="1" customWidth="1"/>
    <col min="7938" max="7938" width="61.7109375" style="88" customWidth="1"/>
    <col min="7939" max="7939" width="9.7109375" style="88" bestFit="1" customWidth="1"/>
    <col min="7940" max="7940" width="11.5703125" style="88" bestFit="1" customWidth="1"/>
    <col min="7941" max="7942" width="8.5703125" style="88" bestFit="1" customWidth="1"/>
    <col min="7943" max="7943" width="1.5703125" style="88" customWidth="1"/>
    <col min="7944" max="7944" width="10.42578125" style="88" customWidth="1"/>
    <col min="7945" max="7945" width="9.140625" style="88"/>
    <col min="7946" max="7949" width="9.42578125" style="88" customWidth="1"/>
    <col min="7950" max="7950" width="10.28515625" style="88" bestFit="1" customWidth="1"/>
    <col min="7951" max="7951" width="10.42578125" style="88" customWidth="1"/>
    <col min="7952" max="7952" width="11.7109375" style="88" customWidth="1"/>
    <col min="7953" max="7953" width="11" style="88" customWidth="1"/>
    <col min="7954" max="7954" width="10.85546875" style="88" customWidth="1"/>
    <col min="7955" max="7955" width="11.42578125" style="88" customWidth="1"/>
    <col min="7956" max="8192" width="9.140625" style="88"/>
    <col min="8193" max="8193" width="9" style="88" bestFit="1" customWidth="1"/>
    <col min="8194" max="8194" width="61.7109375" style="88" customWidth="1"/>
    <col min="8195" max="8195" width="9.7109375" style="88" bestFit="1" customWidth="1"/>
    <col min="8196" max="8196" width="11.5703125" style="88" bestFit="1" customWidth="1"/>
    <col min="8197" max="8198" width="8.5703125" style="88" bestFit="1" customWidth="1"/>
    <col min="8199" max="8199" width="1.5703125" style="88" customWidth="1"/>
    <col min="8200" max="8200" width="10.42578125" style="88" customWidth="1"/>
    <col min="8201" max="8201" width="9.140625" style="88"/>
    <col min="8202" max="8205" width="9.42578125" style="88" customWidth="1"/>
    <col min="8206" max="8206" width="10.28515625" style="88" bestFit="1" customWidth="1"/>
    <col min="8207" max="8207" width="10.42578125" style="88" customWidth="1"/>
    <col min="8208" max="8208" width="11.7109375" style="88" customWidth="1"/>
    <col min="8209" max="8209" width="11" style="88" customWidth="1"/>
    <col min="8210" max="8210" width="10.85546875" style="88" customWidth="1"/>
    <col min="8211" max="8211" width="11.42578125" style="88" customWidth="1"/>
    <col min="8212" max="8448" width="9.140625" style="88"/>
    <col min="8449" max="8449" width="9" style="88" bestFit="1" customWidth="1"/>
    <col min="8450" max="8450" width="61.7109375" style="88" customWidth="1"/>
    <col min="8451" max="8451" width="9.7109375" style="88" bestFit="1" customWidth="1"/>
    <col min="8452" max="8452" width="11.5703125" style="88" bestFit="1" customWidth="1"/>
    <col min="8453" max="8454" width="8.5703125" style="88" bestFit="1" customWidth="1"/>
    <col min="8455" max="8455" width="1.5703125" style="88" customWidth="1"/>
    <col min="8456" max="8456" width="10.42578125" style="88" customWidth="1"/>
    <col min="8457" max="8457" width="9.140625" style="88"/>
    <col min="8458" max="8461" width="9.42578125" style="88" customWidth="1"/>
    <col min="8462" max="8462" width="10.28515625" style="88" bestFit="1" customWidth="1"/>
    <col min="8463" max="8463" width="10.42578125" style="88" customWidth="1"/>
    <col min="8464" max="8464" width="11.7109375" style="88" customWidth="1"/>
    <col min="8465" max="8465" width="11" style="88" customWidth="1"/>
    <col min="8466" max="8466" width="10.85546875" style="88" customWidth="1"/>
    <col min="8467" max="8467" width="11.42578125" style="88" customWidth="1"/>
    <col min="8468" max="8704" width="9.140625" style="88"/>
    <col min="8705" max="8705" width="9" style="88" bestFit="1" customWidth="1"/>
    <col min="8706" max="8706" width="61.7109375" style="88" customWidth="1"/>
    <col min="8707" max="8707" width="9.7109375" style="88" bestFit="1" customWidth="1"/>
    <col min="8708" max="8708" width="11.5703125" style="88" bestFit="1" customWidth="1"/>
    <col min="8709" max="8710" width="8.5703125" style="88" bestFit="1" customWidth="1"/>
    <col min="8711" max="8711" width="1.5703125" style="88" customWidth="1"/>
    <col min="8712" max="8712" width="10.42578125" style="88" customWidth="1"/>
    <col min="8713" max="8713" width="9.140625" style="88"/>
    <col min="8714" max="8717" width="9.42578125" style="88" customWidth="1"/>
    <col min="8718" max="8718" width="10.28515625" style="88" bestFit="1" customWidth="1"/>
    <col min="8719" max="8719" width="10.42578125" style="88" customWidth="1"/>
    <col min="8720" max="8720" width="11.7109375" style="88" customWidth="1"/>
    <col min="8721" max="8721" width="11" style="88" customWidth="1"/>
    <col min="8722" max="8722" width="10.85546875" style="88" customWidth="1"/>
    <col min="8723" max="8723" width="11.42578125" style="88" customWidth="1"/>
    <col min="8724" max="8960" width="9.140625" style="88"/>
    <col min="8961" max="8961" width="9" style="88" bestFit="1" customWidth="1"/>
    <col min="8962" max="8962" width="61.7109375" style="88" customWidth="1"/>
    <col min="8963" max="8963" width="9.7109375" style="88" bestFit="1" customWidth="1"/>
    <col min="8964" max="8964" width="11.5703125" style="88" bestFit="1" customWidth="1"/>
    <col min="8965" max="8966" width="8.5703125" style="88" bestFit="1" customWidth="1"/>
    <col min="8967" max="8967" width="1.5703125" style="88" customWidth="1"/>
    <col min="8968" max="8968" width="10.42578125" style="88" customWidth="1"/>
    <col min="8969" max="8969" width="9.140625" style="88"/>
    <col min="8970" max="8973" width="9.42578125" style="88" customWidth="1"/>
    <col min="8974" max="8974" width="10.28515625" style="88" bestFit="1" customWidth="1"/>
    <col min="8975" max="8975" width="10.42578125" style="88" customWidth="1"/>
    <col min="8976" max="8976" width="11.7109375" style="88" customWidth="1"/>
    <col min="8977" max="8977" width="11" style="88" customWidth="1"/>
    <col min="8978" max="8978" width="10.85546875" style="88" customWidth="1"/>
    <col min="8979" max="8979" width="11.42578125" style="88" customWidth="1"/>
    <col min="8980" max="9216" width="9.140625" style="88"/>
    <col min="9217" max="9217" width="9" style="88" bestFit="1" customWidth="1"/>
    <col min="9218" max="9218" width="61.7109375" style="88" customWidth="1"/>
    <col min="9219" max="9219" width="9.7109375" style="88" bestFit="1" customWidth="1"/>
    <col min="9220" max="9220" width="11.5703125" style="88" bestFit="1" customWidth="1"/>
    <col min="9221" max="9222" width="8.5703125" style="88" bestFit="1" customWidth="1"/>
    <col min="9223" max="9223" width="1.5703125" style="88" customWidth="1"/>
    <col min="9224" max="9224" width="10.42578125" style="88" customWidth="1"/>
    <col min="9225" max="9225" width="9.140625" style="88"/>
    <col min="9226" max="9229" width="9.42578125" style="88" customWidth="1"/>
    <col min="9230" max="9230" width="10.28515625" style="88" bestFit="1" customWidth="1"/>
    <col min="9231" max="9231" width="10.42578125" style="88" customWidth="1"/>
    <col min="9232" max="9232" width="11.7109375" style="88" customWidth="1"/>
    <col min="9233" max="9233" width="11" style="88" customWidth="1"/>
    <col min="9234" max="9234" width="10.85546875" style="88" customWidth="1"/>
    <col min="9235" max="9235" width="11.42578125" style="88" customWidth="1"/>
    <col min="9236" max="9472" width="9.140625" style="88"/>
    <col min="9473" max="9473" width="9" style="88" bestFit="1" customWidth="1"/>
    <col min="9474" max="9474" width="61.7109375" style="88" customWidth="1"/>
    <col min="9475" max="9475" width="9.7109375" style="88" bestFit="1" customWidth="1"/>
    <col min="9476" max="9476" width="11.5703125" style="88" bestFit="1" customWidth="1"/>
    <col min="9477" max="9478" width="8.5703125" style="88" bestFit="1" customWidth="1"/>
    <col min="9479" max="9479" width="1.5703125" style="88" customWidth="1"/>
    <col min="9480" max="9480" width="10.42578125" style="88" customWidth="1"/>
    <col min="9481" max="9481" width="9.140625" style="88"/>
    <col min="9482" max="9485" width="9.42578125" style="88" customWidth="1"/>
    <col min="9486" max="9486" width="10.28515625" style="88" bestFit="1" customWidth="1"/>
    <col min="9487" max="9487" width="10.42578125" style="88" customWidth="1"/>
    <col min="9488" max="9488" width="11.7109375" style="88" customWidth="1"/>
    <col min="9489" max="9489" width="11" style="88" customWidth="1"/>
    <col min="9490" max="9490" width="10.85546875" style="88" customWidth="1"/>
    <col min="9491" max="9491" width="11.42578125" style="88" customWidth="1"/>
    <col min="9492" max="9728" width="9.140625" style="88"/>
    <col min="9729" max="9729" width="9" style="88" bestFit="1" customWidth="1"/>
    <col min="9730" max="9730" width="61.7109375" style="88" customWidth="1"/>
    <col min="9731" max="9731" width="9.7109375" style="88" bestFit="1" customWidth="1"/>
    <col min="9732" max="9732" width="11.5703125" style="88" bestFit="1" customWidth="1"/>
    <col min="9733" max="9734" width="8.5703125" style="88" bestFit="1" customWidth="1"/>
    <col min="9735" max="9735" width="1.5703125" style="88" customWidth="1"/>
    <col min="9736" max="9736" width="10.42578125" style="88" customWidth="1"/>
    <col min="9737" max="9737" width="9.140625" style="88"/>
    <col min="9738" max="9741" width="9.42578125" style="88" customWidth="1"/>
    <col min="9742" max="9742" width="10.28515625" style="88" bestFit="1" customWidth="1"/>
    <col min="9743" max="9743" width="10.42578125" style="88" customWidth="1"/>
    <col min="9744" max="9744" width="11.7109375" style="88" customWidth="1"/>
    <col min="9745" max="9745" width="11" style="88" customWidth="1"/>
    <col min="9746" max="9746" width="10.85546875" style="88" customWidth="1"/>
    <col min="9747" max="9747" width="11.42578125" style="88" customWidth="1"/>
    <col min="9748" max="9984" width="9.140625" style="88"/>
    <col min="9985" max="9985" width="9" style="88" bestFit="1" customWidth="1"/>
    <col min="9986" max="9986" width="61.7109375" style="88" customWidth="1"/>
    <col min="9987" max="9987" width="9.7109375" style="88" bestFit="1" customWidth="1"/>
    <col min="9988" max="9988" width="11.5703125" style="88" bestFit="1" customWidth="1"/>
    <col min="9989" max="9990" width="8.5703125" style="88" bestFit="1" customWidth="1"/>
    <col min="9991" max="9991" width="1.5703125" style="88" customWidth="1"/>
    <col min="9992" max="9992" width="10.42578125" style="88" customWidth="1"/>
    <col min="9993" max="9993" width="9.140625" style="88"/>
    <col min="9994" max="9997" width="9.42578125" style="88" customWidth="1"/>
    <col min="9998" max="9998" width="10.28515625" style="88" bestFit="1" customWidth="1"/>
    <col min="9999" max="9999" width="10.42578125" style="88" customWidth="1"/>
    <col min="10000" max="10000" width="11.7109375" style="88" customWidth="1"/>
    <col min="10001" max="10001" width="11" style="88" customWidth="1"/>
    <col min="10002" max="10002" width="10.85546875" style="88" customWidth="1"/>
    <col min="10003" max="10003" width="11.42578125" style="88" customWidth="1"/>
    <col min="10004" max="10240" width="9.140625" style="88"/>
    <col min="10241" max="10241" width="9" style="88" bestFit="1" customWidth="1"/>
    <col min="10242" max="10242" width="61.7109375" style="88" customWidth="1"/>
    <col min="10243" max="10243" width="9.7109375" style="88" bestFit="1" customWidth="1"/>
    <col min="10244" max="10244" width="11.5703125" style="88" bestFit="1" customWidth="1"/>
    <col min="10245" max="10246" width="8.5703125" style="88" bestFit="1" customWidth="1"/>
    <col min="10247" max="10247" width="1.5703125" style="88" customWidth="1"/>
    <col min="10248" max="10248" width="10.42578125" style="88" customWidth="1"/>
    <col min="10249" max="10249" width="9.140625" style="88"/>
    <col min="10250" max="10253" width="9.42578125" style="88" customWidth="1"/>
    <col min="10254" max="10254" width="10.28515625" style="88" bestFit="1" customWidth="1"/>
    <col min="10255" max="10255" width="10.42578125" style="88" customWidth="1"/>
    <col min="10256" max="10256" width="11.7109375" style="88" customWidth="1"/>
    <col min="10257" max="10257" width="11" style="88" customWidth="1"/>
    <col min="10258" max="10258" width="10.85546875" style="88" customWidth="1"/>
    <col min="10259" max="10259" width="11.42578125" style="88" customWidth="1"/>
    <col min="10260" max="10496" width="9.140625" style="88"/>
    <col min="10497" max="10497" width="9" style="88" bestFit="1" customWidth="1"/>
    <col min="10498" max="10498" width="61.7109375" style="88" customWidth="1"/>
    <col min="10499" max="10499" width="9.7109375" style="88" bestFit="1" customWidth="1"/>
    <col min="10500" max="10500" width="11.5703125" style="88" bestFit="1" customWidth="1"/>
    <col min="10501" max="10502" width="8.5703125" style="88" bestFit="1" customWidth="1"/>
    <col min="10503" max="10503" width="1.5703125" style="88" customWidth="1"/>
    <col min="10504" max="10504" width="10.42578125" style="88" customWidth="1"/>
    <col min="10505" max="10505" width="9.140625" style="88"/>
    <col min="10506" max="10509" width="9.42578125" style="88" customWidth="1"/>
    <col min="10510" max="10510" width="10.28515625" style="88" bestFit="1" customWidth="1"/>
    <col min="10511" max="10511" width="10.42578125" style="88" customWidth="1"/>
    <col min="10512" max="10512" width="11.7109375" style="88" customWidth="1"/>
    <col min="10513" max="10513" width="11" style="88" customWidth="1"/>
    <col min="10514" max="10514" width="10.85546875" style="88" customWidth="1"/>
    <col min="10515" max="10515" width="11.42578125" style="88" customWidth="1"/>
    <col min="10516" max="10752" width="9.140625" style="88"/>
    <col min="10753" max="10753" width="9" style="88" bestFit="1" customWidth="1"/>
    <col min="10754" max="10754" width="61.7109375" style="88" customWidth="1"/>
    <col min="10755" max="10755" width="9.7109375" style="88" bestFit="1" customWidth="1"/>
    <col min="10756" max="10756" width="11.5703125" style="88" bestFit="1" customWidth="1"/>
    <col min="10757" max="10758" width="8.5703125" style="88" bestFit="1" customWidth="1"/>
    <col min="10759" max="10759" width="1.5703125" style="88" customWidth="1"/>
    <col min="10760" max="10760" width="10.42578125" style="88" customWidth="1"/>
    <col min="10761" max="10761" width="9.140625" style="88"/>
    <col min="10762" max="10765" width="9.42578125" style="88" customWidth="1"/>
    <col min="10766" max="10766" width="10.28515625" style="88" bestFit="1" customWidth="1"/>
    <col min="10767" max="10767" width="10.42578125" style="88" customWidth="1"/>
    <col min="10768" max="10768" width="11.7109375" style="88" customWidth="1"/>
    <col min="10769" max="10769" width="11" style="88" customWidth="1"/>
    <col min="10770" max="10770" width="10.85546875" style="88" customWidth="1"/>
    <col min="10771" max="10771" width="11.42578125" style="88" customWidth="1"/>
    <col min="10772" max="11008" width="9.140625" style="88"/>
    <col min="11009" max="11009" width="9" style="88" bestFit="1" customWidth="1"/>
    <col min="11010" max="11010" width="61.7109375" style="88" customWidth="1"/>
    <col min="11011" max="11011" width="9.7109375" style="88" bestFit="1" customWidth="1"/>
    <col min="11012" max="11012" width="11.5703125" style="88" bestFit="1" customWidth="1"/>
    <col min="11013" max="11014" width="8.5703125" style="88" bestFit="1" customWidth="1"/>
    <col min="11015" max="11015" width="1.5703125" style="88" customWidth="1"/>
    <col min="11016" max="11016" width="10.42578125" style="88" customWidth="1"/>
    <col min="11017" max="11017" width="9.140625" style="88"/>
    <col min="11018" max="11021" width="9.42578125" style="88" customWidth="1"/>
    <col min="11022" max="11022" width="10.28515625" style="88" bestFit="1" customWidth="1"/>
    <col min="11023" max="11023" width="10.42578125" style="88" customWidth="1"/>
    <col min="11024" max="11024" width="11.7109375" style="88" customWidth="1"/>
    <col min="11025" max="11025" width="11" style="88" customWidth="1"/>
    <col min="11026" max="11026" width="10.85546875" style="88" customWidth="1"/>
    <col min="11027" max="11027" width="11.42578125" style="88" customWidth="1"/>
    <col min="11028" max="11264" width="9.140625" style="88"/>
    <col min="11265" max="11265" width="9" style="88" bestFit="1" customWidth="1"/>
    <col min="11266" max="11266" width="61.7109375" style="88" customWidth="1"/>
    <col min="11267" max="11267" width="9.7109375" style="88" bestFit="1" customWidth="1"/>
    <col min="11268" max="11268" width="11.5703125" style="88" bestFit="1" customWidth="1"/>
    <col min="11269" max="11270" width="8.5703125" style="88" bestFit="1" customWidth="1"/>
    <col min="11271" max="11271" width="1.5703125" style="88" customWidth="1"/>
    <col min="11272" max="11272" width="10.42578125" style="88" customWidth="1"/>
    <col min="11273" max="11273" width="9.140625" style="88"/>
    <col min="11274" max="11277" width="9.42578125" style="88" customWidth="1"/>
    <col min="11278" max="11278" width="10.28515625" style="88" bestFit="1" customWidth="1"/>
    <col min="11279" max="11279" width="10.42578125" style="88" customWidth="1"/>
    <col min="11280" max="11280" width="11.7109375" style="88" customWidth="1"/>
    <col min="11281" max="11281" width="11" style="88" customWidth="1"/>
    <col min="11282" max="11282" width="10.85546875" style="88" customWidth="1"/>
    <col min="11283" max="11283" width="11.42578125" style="88" customWidth="1"/>
    <col min="11284" max="11520" width="9.140625" style="88"/>
    <col min="11521" max="11521" width="9" style="88" bestFit="1" customWidth="1"/>
    <col min="11522" max="11522" width="61.7109375" style="88" customWidth="1"/>
    <col min="11523" max="11523" width="9.7109375" style="88" bestFit="1" customWidth="1"/>
    <col min="11524" max="11524" width="11.5703125" style="88" bestFit="1" customWidth="1"/>
    <col min="11525" max="11526" width="8.5703125" style="88" bestFit="1" customWidth="1"/>
    <col min="11527" max="11527" width="1.5703125" style="88" customWidth="1"/>
    <col min="11528" max="11528" width="10.42578125" style="88" customWidth="1"/>
    <col min="11529" max="11529" width="9.140625" style="88"/>
    <col min="11530" max="11533" width="9.42578125" style="88" customWidth="1"/>
    <col min="11534" max="11534" width="10.28515625" style="88" bestFit="1" customWidth="1"/>
    <col min="11535" max="11535" width="10.42578125" style="88" customWidth="1"/>
    <col min="11536" max="11536" width="11.7109375" style="88" customWidth="1"/>
    <col min="11537" max="11537" width="11" style="88" customWidth="1"/>
    <col min="11538" max="11538" width="10.85546875" style="88" customWidth="1"/>
    <col min="11539" max="11539" width="11.42578125" style="88" customWidth="1"/>
    <col min="11540" max="11776" width="9.140625" style="88"/>
    <col min="11777" max="11777" width="9" style="88" bestFit="1" customWidth="1"/>
    <col min="11778" max="11778" width="61.7109375" style="88" customWidth="1"/>
    <col min="11779" max="11779" width="9.7109375" style="88" bestFit="1" customWidth="1"/>
    <col min="11780" max="11780" width="11.5703125" style="88" bestFit="1" customWidth="1"/>
    <col min="11781" max="11782" width="8.5703125" style="88" bestFit="1" customWidth="1"/>
    <col min="11783" max="11783" width="1.5703125" style="88" customWidth="1"/>
    <col min="11784" max="11784" width="10.42578125" style="88" customWidth="1"/>
    <col min="11785" max="11785" width="9.140625" style="88"/>
    <col min="11786" max="11789" width="9.42578125" style="88" customWidth="1"/>
    <col min="11790" max="11790" width="10.28515625" style="88" bestFit="1" customWidth="1"/>
    <col min="11791" max="11791" width="10.42578125" style="88" customWidth="1"/>
    <col min="11792" max="11792" width="11.7109375" style="88" customWidth="1"/>
    <col min="11793" max="11793" width="11" style="88" customWidth="1"/>
    <col min="11794" max="11794" width="10.85546875" style="88" customWidth="1"/>
    <col min="11795" max="11795" width="11.42578125" style="88" customWidth="1"/>
    <col min="11796" max="12032" width="9.140625" style="88"/>
    <col min="12033" max="12033" width="9" style="88" bestFit="1" customWidth="1"/>
    <col min="12034" max="12034" width="61.7109375" style="88" customWidth="1"/>
    <col min="12035" max="12035" width="9.7109375" style="88" bestFit="1" customWidth="1"/>
    <col min="12036" max="12036" width="11.5703125" style="88" bestFit="1" customWidth="1"/>
    <col min="12037" max="12038" width="8.5703125" style="88" bestFit="1" customWidth="1"/>
    <col min="12039" max="12039" width="1.5703125" style="88" customWidth="1"/>
    <col min="12040" max="12040" width="10.42578125" style="88" customWidth="1"/>
    <col min="12041" max="12041" width="9.140625" style="88"/>
    <col min="12042" max="12045" width="9.42578125" style="88" customWidth="1"/>
    <col min="12046" max="12046" width="10.28515625" style="88" bestFit="1" customWidth="1"/>
    <col min="12047" max="12047" width="10.42578125" style="88" customWidth="1"/>
    <col min="12048" max="12048" width="11.7109375" style="88" customWidth="1"/>
    <col min="12049" max="12049" width="11" style="88" customWidth="1"/>
    <col min="12050" max="12050" width="10.85546875" style="88" customWidth="1"/>
    <col min="12051" max="12051" width="11.42578125" style="88" customWidth="1"/>
    <col min="12052" max="12288" width="9.140625" style="88"/>
    <col min="12289" max="12289" width="9" style="88" bestFit="1" customWidth="1"/>
    <col min="12290" max="12290" width="61.7109375" style="88" customWidth="1"/>
    <col min="12291" max="12291" width="9.7109375" style="88" bestFit="1" customWidth="1"/>
    <col min="12292" max="12292" width="11.5703125" style="88" bestFit="1" customWidth="1"/>
    <col min="12293" max="12294" width="8.5703125" style="88" bestFit="1" customWidth="1"/>
    <col min="12295" max="12295" width="1.5703125" style="88" customWidth="1"/>
    <col min="12296" max="12296" width="10.42578125" style="88" customWidth="1"/>
    <col min="12297" max="12297" width="9.140625" style="88"/>
    <col min="12298" max="12301" width="9.42578125" style="88" customWidth="1"/>
    <col min="12302" max="12302" width="10.28515625" style="88" bestFit="1" customWidth="1"/>
    <col min="12303" max="12303" width="10.42578125" style="88" customWidth="1"/>
    <col min="12304" max="12304" width="11.7109375" style="88" customWidth="1"/>
    <col min="12305" max="12305" width="11" style="88" customWidth="1"/>
    <col min="12306" max="12306" width="10.85546875" style="88" customWidth="1"/>
    <col min="12307" max="12307" width="11.42578125" style="88" customWidth="1"/>
    <col min="12308" max="12544" width="9.140625" style="88"/>
    <col min="12545" max="12545" width="9" style="88" bestFit="1" customWidth="1"/>
    <col min="12546" max="12546" width="61.7109375" style="88" customWidth="1"/>
    <col min="12547" max="12547" width="9.7109375" style="88" bestFit="1" customWidth="1"/>
    <col min="12548" max="12548" width="11.5703125" style="88" bestFit="1" customWidth="1"/>
    <col min="12549" max="12550" width="8.5703125" style="88" bestFit="1" customWidth="1"/>
    <col min="12551" max="12551" width="1.5703125" style="88" customWidth="1"/>
    <col min="12552" max="12552" width="10.42578125" style="88" customWidth="1"/>
    <col min="12553" max="12553" width="9.140625" style="88"/>
    <col min="12554" max="12557" width="9.42578125" style="88" customWidth="1"/>
    <col min="12558" max="12558" width="10.28515625" style="88" bestFit="1" customWidth="1"/>
    <col min="12559" max="12559" width="10.42578125" style="88" customWidth="1"/>
    <col min="12560" max="12560" width="11.7109375" style="88" customWidth="1"/>
    <col min="12561" max="12561" width="11" style="88" customWidth="1"/>
    <col min="12562" max="12562" width="10.85546875" style="88" customWidth="1"/>
    <col min="12563" max="12563" width="11.42578125" style="88" customWidth="1"/>
    <col min="12564" max="12800" width="9.140625" style="88"/>
    <col min="12801" max="12801" width="9" style="88" bestFit="1" customWidth="1"/>
    <col min="12802" max="12802" width="61.7109375" style="88" customWidth="1"/>
    <col min="12803" max="12803" width="9.7109375" style="88" bestFit="1" customWidth="1"/>
    <col min="12804" max="12804" width="11.5703125" style="88" bestFit="1" customWidth="1"/>
    <col min="12805" max="12806" width="8.5703125" style="88" bestFit="1" customWidth="1"/>
    <col min="12807" max="12807" width="1.5703125" style="88" customWidth="1"/>
    <col min="12808" max="12808" width="10.42578125" style="88" customWidth="1"/>
    <col min="12809" max="12809" width="9.140625" style="88"/>
    <col min="12810" max="12813" width="9.42578125" style="88" customWidth="1"/>
    <col min="12814" max="12814" width="10.28515625" style="88" bestFit="1" customWidth="1"/>
    <col min="12815" max="12815" width="10.42578125" style="88" customWidth="1"/>
    <col min="12816" max="12816" width="11.7109375" style="88" customWidth="1"/>
    <col min="12817" max="12817" width="11" style="88" customWidth="1"/>
    <col min="12818" max="12818" width="10.85546875" style="88" customWidth="1"/>
    <col min="12819" max="12819" width="11.42578125" style="88" customWidth="1"/>
    <col min="12820" max="13056" width="9.140625" style="88"/>
    <col min="13057" max="13057" width="9" style="88" bestFit="1" customWidth="1"/>
    <col min="13058" max="13058" width="61.7109375" style="88" customWidth="1"/>
    <col min="13059" max="13059" width="9.7109375" style="88" bestFit="1" customWidth="1"/>
    <col min="13060" max="13060" width="11.5703125" style="88" bestFit="1" customWidth="1"/>
    <col min="13061" max="13062" width="8.5703125" style="88" bestFit="1" customWidth="1"/>
    <col min="13063" max="13063" width="1.5703125" style="88" customWidth="1"/>
    <col min="13064" max="13064" width="10.42578125" style="88" customWidth="1"/>
    <col min="13065" max="13065" width="9.140625" style="88"/>
    <col min="13066" max="13069" width="9.42578125" style="88" customWidth="1"/>
    <col min="13070" max="13070" width="10.28515625" style="88" bestFit="1" customWidth="1"/>
    <col min="13071" max="13071" width="10.42578125" style="88" customWidth="1"/>
    <col min="13072" max="13072" width="11.7109375" style="88" customWidth="1"/>
    <col min="13073" max="13073" width="11" style="88" customWidth="1"/>
    <col min="13074" max="13074" width="10.85546875" style="88" customWidth="1"/>
    <col min="13075" max="13075" width="11.42578125" style="88" customWidth="1"/>
    <col min="13076" max="13312" width="9.140625" style="88"/>
    <col min="13313" max="13313" width="9" style="88" bestFit="1" customWidth="1"/>
    <col min="13314" max="13314" width="61.7109375" style="88" customWidth="1"/>
    <col min="13315" max="13315" width="9.7109375" style="88" bestFit="1" customWidth="1"/>
    <col min="13316" max="13316" width="11.5703125" style="88" bestFit="1" customWidth="1"/>
    <col min="13317" max="13318" width="8.5703125" style="88" bestFit="1" customWidth="1"/>
    <col min="13319" max="13319" width="1.5703125" style="88" customWidth="1"/>
    <col min="13320" max="13320" width="10.42578125" style="88" customWidth="1"/>
    <col min="13321" max="13321" width="9.140625" style="88"/>
    <col min="13322" max="13325" width="9.42578125" style="88" customWidth="1"/>
    <col min="13326" max="13326" width="10.28515625" style="88" bestFit="1" customWidth="1"/>
    <col min="13327" max="13327" width="10.42578125" style="88" customWidth="1"/>
    <col min="13328" max="13328" width="11.7109375" style="88" customWidth="1"/>
    <col min="13329" max="13329" width="11" style="88" customWidth="1"/>
    <col min="13330" max="13330" width="10.85546875" style="88" customWidth="1"/>
    <col min="13331" max="13331" width="11.42578125" style="88" customWidth="1"/>
    <col min="13332" max="13568" width="9.140625" style="88"/>
    <col min="13569" max="13569" width="9" style="88" bestFit="1" customWidth="1"/>
    <col min="13570" max="13570" width="61.7109375" style="88" customWidth="1"/>
    <col min="13571" max="13571" width="9.7109375" style="88" bestFit="1" customWidth="1"/>
    <col min="13572" max="13572" width="11.5703125" style="88" bestFit="1" customWidth="1"/>
    <col min="13573" max="13574" width="8.5703125" style="88" bestFit="1" customWidth="1"/>
    <col min="13575" max="13575" width="1.5703125" style="88" customWidth="1"/>
    <col min="13576" max="13576" width="10.42578125" style="88" customWidth="1"/>
    <col min="13577" max="13577" width="9.140625" style="88"/>
    <col min="13578" max="13581" width="9.42578125" style="88" customWidth="1"/>
    <col min="13582" max="13582" width="10.28515625" style="88" bestFit="1" customWidth="1"/>
    <col min="13583" max="13583" width="10.42578125" style="88" customWidth="1"/>
    <col min="13584" max="13584" width="11.7109375" style="88" customWidth="1"/>
    <col min="13585" max="13585" width="11" style="88" customWidth="1"/>
    <col min="13586" max="13586" width="10.85546875" style="88" customWidth="1"/>
    <col min="13587" max="13587" width="11.42578125" style="88" customWidth="1"/>
    <col min="13588" max="13824" width="9.140625" style="88"/>
    <col min="13825" max="13825" width="9" style="88" bestFit="1" customWidth="1"/>
    <col min="13826" max="13826" width="61.7109375" style="88" customWidth="1"/>
    <col min="13827" max="13827" width="9.7109375" style="88" bestFit="1" customWidth="1"/>
    <col min="13828" max="13828" width="11.5703125" style="88" bestFit="1" customWidth="1"/>
    <col min="13829" max="13830" width="8.5703125" style="88" bestFit="1" customWidth="1"/>
    <col min="13831" max="13831" width="1.5703125" style="88" customWidth="1"/>
    <col min="13832" max="13832" width="10.42578125" style="88" customWidth="1"/>
    <col min="13833" max="13833" width="9.140625" style="88"/>
    <col min="13834" max="13837" width="9.42578125" style="88" customWidth="1"/>
    <col min="13838" max="13838" width="10.28515625" style="88" bestFit="1" customWidth="1"/>
    <col min="13839" max="13839" width="10.42578125" style="88" customWidth="1"/>
    <col min="13840" max="13840" width="11.7109375" style="88" customWidth="1"/>
    <col min="13841" max="13841" width="11" style="88" customWidth="1"/>
    <col min="13842" max="13842" width="10.85546875" style="88" customWidth="1"/>
    <col min="13843" max="13843" width="11.42578125" style="88" customWidth="1"/>
    <col min="13844" max="14080" width="9.140625" style="88"/>
    <col min="14081" max="14081" width="9" style="88" bestFit="1" customWidth="1"/>
    <col min="14082" max="14082" width="61.7109375" style="88" customWidth="1"/>
    <col min="14083" max="14083" width="9.7109375" style="88" bestFit="1" customWidth="1"/>
    <col min="14084" max="14084" width="11.5703125" style="88" bestFit="1" customWidth="1"/>
    <col min="14085" max="14086" width="8.5703125" style="88" bestFit="1" customWidth="1"/>
    <col min="14087" max="14087" width="1.5703125" style="88" customWidth="1"/>
    <col min="14088" max="14088" width="10.42578125" style="88" customWidth="1"/>
    <col min="14089" max="14089" width="9.140625" style="88"/>
    <col min="14090" max="14093" width="9.42578125" style="88" customWidth="1"/>
    <col min="14094" max="14094" width="10.28515625" style="88" bestFit="1" customWidth="1"/>
    <col min="14095" max="14095" width="10.42578125" style="88" customWidth="1"/>
    <col min="14096" max="14096" width="11.7109375" style="88" customWidth="1"/>
    <col min="14097" max="14097" width="11" style="88" customWidth="1"/>
    <col min="14098" max="14098" width="10.85546875" style="88" customWidth="1"/>
    <col min="14099" max="14099" width="11.42578125" style="88" customWidth="1"/>
    <col min="14100" max="14336" width="9.140625" style="88"/>
    <col min="14337" max="14337" width="9" style="88" bestFit="1" customWidth="1"/>
    <col min="14338" max="14338" width="61.7109375" style="88" customWidth="1"/>
    <col min="14339" max="14339" width="9.7109375" style="88" bestFit="1" customWidth="1"/>
    <col min="14340" max="14340" width="11.5703125" style="88" bestFit="1" customWidth="1"/>
    <col min="14341" max="14342" width="8.5703125" style="88" bestFit="1" customWidth="1"/>
    <col min="14343" max="14343" width="1.5703125" style="88" customWidth="1"/>
    <col min="14344" max="14344" width="10.42578125" style="88" customWidth="1"/>
    <col min="14345" max="14345" width="9.140625" style="88"/>
    <col min="14346" max="14349" width="9.42578125" style="88" customWidth="1"/>
    <col min="14350" max="14350" width="10.28515625" style="88" bestFit="1" customWidth="1"/>
    <col min="14351" max="14351" width="10.42578125" style="88" customWidth="1"/>
    <col min="14352" max="14352" width="11.7109375" style="88" customWidth="1"/>
    <col min="14353" max="14353" width="11" style="88" customWidth="1"/>
    <col min="14354" max="14354" width="10.85546875" style="88" customWidth="1"/>
    <col min="14355" max="14355" width="11.42578125" style="88" customWidth="1"/>
    <col min="14356" max="14592" width="9.140625" style="88"/>
    <col min="14593" max="14593" width="9" style="88" bestFit="1" customWidth="1"/>
    <col min="14594" max="14594" width="61.7109375" style="88" customWidth="1"/>
    <col min="14595" max="14595" width="9.7109375" style="88" bestFit="1" customWidth="1"/>
    <col min="14596" max="14596" width="11.5703125" style="88" bestFit="1" customWidth="1"/>
    <col min="14597" max="14598" width="8.5703125" style="88" bestFit="1" customWidth="1"/>
    <col min="14599" max="14599" width="1.5703125" style="88" customWidth="1"/>
    <col min="14600" max="14600" width="10.42578125" style="88" customWidth="1"/>
    <col min="14601" max="14601" width="9.140625" style="88"/>
    <col min="14602" max="14605" width="9.42578125" style="88" customWidth="1"/>
    <col min="14606" max="14606" width="10.28515625" style="88" bestFit="1" customWidth="1"/>
    <col min="14607" max="14607" width="10.42578125" style="88" customWidth="1"/>
    <col min="14608" max="14608" width="11.7109375" style="88" customWidth="1"/>
    <col min="14609" max="14609" width="11" style="88" customWidth="1"/>
    <col min="14610" max="14610" width="10.85546875" style="88" customWidth="1"/>
    <col min="14611" max="14611" width="11.42578125" style="88" customWidth="1"/>
    <col min="14612" max="14848" width="9.140625" style="88"/>
    <col min="14849" max="14849" width="9" style="88" bestFit="1" customWidth="1"/>
    <col min="14850" max="14850" width="61.7109375" style="88" customWidth="1"/>
    <col min="14851" max="14851" width="9.7109375" style="88" bestFit="1" customWidth="1"/>
    <col min="14852" max="14852" width="11.5703125" style="88" bestFit="1" customWidth="1"/>
    <col min="14853" max="14854" width="8.5703125" style="88" bestFit="1" customWidth="1"/>
    <col min="14855" max="14855" width="1.5703125" style="88" customWidth="1"/>
    <col min="14856" max="14856" width="10.42578125" style="88" customWidth="1"/>
    <col min="14857" max="14857" width="9.140625" style="88"/>
    <col min="14858" max="14861" width="9.42578125" style="88" customWidth="1"/>
    <col min="14862" max="14862" width="10.28515625" style="88" bestFit="1" customWidth="1"/>
    <col min="14863" max="14863" width="10.42578125" style="88" customWidth="1"/>
    <col min="14864" max="14864" width="11.7109375" style="88" customWidth="1"/>
    <col min="14865" max="14865" width="11" style="88" customWidth="1"/>
    <col min="14866" max="14866" width="10.85546875" style="88" customWidth="1"/>
    <col min="14867" max="14867" width="11.42578125" style="88" customWidth="1"/>
    <col min="14868" max="15104" width="9.140625" style="88"/>
    <col min="15105" max="15105" width="9" style="88" bestFit="1" customWidth="1"/>
    <col min="15106" max="15106" width="61.7109375" style="88" customWidth="1"/>
    <col min="15107" max="15107" width="9.7109375" style="88" bestFit="1" customWidth="1"/>
    <col min="15108" max="15108" width="11.5703125" style="88" bestFit="1" customWidth="1"/>
    <col min="15109" max="15110" width="8.5703125" style="88" bestFit="1" customWidth="1"/>
    <col min="15111" max="15111" width="1.5703125" style="88" customWidth="1"/>
    <col min="15112" max="15112" width="10.42578125" style="88" customWidth="1"/>
    <col min="15113" max="15113" width="9.140625" style="88"/>
    <col min="15114" max="15117" width="9.42578125" style="88" customWidth="1"/>
    <col min="15118" max="15118" width="10.28515625" style="88" bestFit="1" customWidth="1"/>
    <col min="15119" max="15119" width="10.42578125" style="88" customWidth="1"/>
    <col min="15120" max="15120" width="11.7109375" style="88" customWidth="1"/>
    <col min="15121" max="15121" width="11" style="88" customWidth="1"/>
    <col min="15122" max="15122" width="10.85546875" style="88" customWidth="1"/>
    <col min="15123" max="15123" width="11.42578125" style="88" customWidth="1"/>
    <col min="15124" max="15360" width="9.140625" style="88"/>
    <col min="15361" max="15361" width="9" style="88" bestFit="1" customWidth="1"/>
    <col min="15362" max="15362" width="61.7109375" style="88" customWidth="1"/>
    <col min="15363" max="15363" width="9.7109375" style="88" bestFit="1" customWidth="1"/>
    <col min="15364" max="15364" width="11.5703125" style="88" bestFit="1" customWidth="1"/>
    <col min="15365" max="15366" width="8.5703125" style="88" bestFit="1" customWidth="1"/>
    <col min="15367" max="15367" width="1.5703125" style="88" customWidth="1"/>
    <col min="15368" max="15368" width="10.42578125" style="88" customWidth="1"/>
    <col min="15369" max="15369" width="9.140625" style="88"/>
    <col min="15370" max="15373" width="9.42578125" style="88" customWidth="1"/>
    <col min="15374" max="15374" width="10.28515625" style="88" bestFit="1" customWidth="1"/>
    <col min="15375" max="15375" width="10.42578125" style="88" customWidth="1"/>
    <col min="15376" max="15376" width="11.7109375" style="88" customWidth="1"/>
    <col min="15377" max="15377" width="11" style="88" customWidth="1"/>
    <col min="15378" max="15378" width="10.85546875" style="88" customWidth="1"/>
    <col min="15379" max="15379" width="11.42578125" style="88" customWidth="1"/>
    <col min="15380" max="15616" width="9.140625" style="88"/>
    <col min="15617" max="15617" width="9" style="88" bestFit="1" customWidth="1"/>
    <col min="15618" max="15618" width="61.7109375" style="88" customWidth="1"/>
    <col min="15619" max="15619" width="9.7109375" style="88" bestFit="1" customWidth="1"/>
    <col min="15620" max="15620" width="11.5703125" style="88" bestFit="1" customWidth="1"/>
    <col min="15621" max="15622" width="8.5703125" style="88" bestFit="1" customWidth="1"/>
    <col min="15623" max="15623" width="1.5703125" style="88" customWidth="1"/>
    <col min="15624" max="15624" width="10.42578125" style="88" customWidth="1"/>
    <col min="15625" max="15625" width="9.140625" style="88"/>
    <col min="15626" max="15629" width="9.42578125" style="88" customWidth="1"/>
    <col min="15630" max="15630" width="10.28515625" style="88" bestFit="1" customWidth="1"/>
    <col min="15631" max="15631" width="10.42578125" style="88" customWidth="1"/>
    <col min="15632" max="15632" width="11.7109375" style="88" customWidth="1"/>
    <col min="15633" max="15633" width="11" style="88" customWidth="1"/>
    <col min="15634" max="15634" width="10.85546875" style="88" customWidth="1"/>
    <col min="15635" max="15635" width="11.42578125" style="88" customWidth="1"/>
    <col min="15636" max="15872" width="9.140625" style="88"/>
    <col min="15873" max="15873" width="9" style="88" bestFit="1" customWidth="1"/>
    <col min="15874" max="15874" width="61.7109375" style="88" customWidth="1"/>
    <col min="15875" max="15875" width="9.7109375" style="88" bestFit="1" customWidth="1"/>
    <col min="15876" max="15876" width="11.5703125" style="88" bestFit="1" customWidth="1"/>
    <col min="15877" max="15878" width="8.5703125" style="88" bestFit="1" customWidth="1"/>
    <col min="15879" max="15879" width="1.5703125" style="88" customWidth="1"/>
    <col min="15880" max="15880" width="10.42578125" style="88" customWidth="1"/>
    <col min="15881" max="15881" width="9.140625" style="88"/>
    <col min="15882" max="15885" width="9.42578125" style="88" customWidth="1"/>
    <col min="15886" max="15886" width="10.28515625" style="88" bestFit="1" customWidth="1"/>
    <col min="15887" max="15887" width="10.42578125" style="88" customWidth="1"/>
    <col min="15888" max="15888" width="11.7109375" style="88" customWidth="1"/>
    <col min="15889" max="15889" width="11" style="88" customWidth="1"/>
    <col min="15890" max="15890" width="10.85546875" style="88" customWidth="1"/>
    <col min="15891" max="15891" width="11.42578125" style="88" customWidth="1"/>
    <col min="15892" max="16128" width="9.140625" style="88"/>
    <col min="16129" max="16129" width="9" style="88" bestFit="1" customWidth="1"/>
    <col min="16130" max="16130" width="61.7109375" style="88" customWidth="1"/>
    <col min="16131" max="16131" width="9.7109375" style="88" bestFit="1" customWidth="1"/>
    <col min="16132" max="16132" width="11.5703125" style="88" bestFit="1" customWidth="1"/>
    <col min="16133" max="16134" width="8.5703125" style="88" bestFit="1" customWidth="1"/>
    <col min="16135" max="16135" width="1.5703125" style="88" customWidth="1"/>
    <col min="16136" max="16136" width="10.42578125" style="88" customWidth="1"/>
    <col min="16137" max="16137" width="9.140625" style="88"/>
    <col min="16138" max="16141" width="9.42578125" style="88" customWidth="1"/>
    <col min="16142" max="16142" width="10.28515625" style="88" bestFit="1" customWidth="1"/>
    <col min="16143" max="16143" width="10.42578125" style="88" customWidth="1"/>
    <col min="16144" max="16144" width="11.7109375" style="88" customWidth="1"/>
    <col min="16145" max="16145" width="11" style="88" customWidth="1"/>
    <col min="16146" max="16146" width="10.85546875" style="88" customWidth="1"/>
    <col min="16147" max="16147" width="11.42578125" style="88" customWidth="1"/>
    <col min="16148" max="16384" width="9.140625" style="88"/>
  </cols>
  <sheetData>
    <row r="1" spans="1:19" ht="15.75">
      <c r="A1" s="1323" t="s">
        <v>396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104"/>
      <c r="C2" s="95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08"/>
      <c r="C3" s="227" t="s">
        <v>87</v>
      </c>
      <c r="D3" s="172"/>
      <c r="E3" s="172"/>
      <c r="F3" s="173"/>
      <c r="G3" s="112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174" t="s">
        <v>88</v>
      </c>
      <c r="B4" s="114" t="s">
        <v>89</v>
      </c>
      <c r="C4" s="17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120" t="s">
        <v>94</v>
      </c>
      <c r="C5" s="122" t="s">
        <v>95</v>
      </c>
      <c r="D5" s="122" t="s">
        <v>96</v>
      </c>
      <c r="E5" s="122" t="s">
        <v>111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27" t="s">
        <v>99</v>
      </c>
      <c r="C6" s="179"/>
      <c r="D6" s="180"/>
      <c r="E6" s="180"/>
      <c r="F6" s="181"/>
      <c r="G6" s="130"/>
      <c r="H6" s="182"/>
      <c r="I6" s="182"/>
      <c r="J6" s="182"/>
      <c r="K6" s="182"/>
      <c r="L6" s="182"/>
      <c r="M6" s="182"/>
      <c r="N6" s="92"/>
      <c r="O6" s="92"/>
      <c r="P6" s="92"/>
      <c r="Q6" s="92"/>
      <c r="R6" s="92"/>
      <c r="S6" s="92"/>
    </row>
    <row r="7" spans="1:19">
      <c r="A7" s="92"/>
      <c r="B7" s="132"/>
      <c r="C7" s="179"/>
      <c r="D7" s="183"/>
      <c r="E7" s="183"/>
      <c r="F7" s="128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32" t="s">
        <v>163</v>
      </c>
      <c r="C8" s="557">
        <v>9.8236775818639779E-2</v>
      </c>
      <c r="D8" s="132" t="str">
        <f>Inputs!$D$82</f>
        <v>Support staff</v>
      </c>
      <c r="E8" s="229">
        <v>1</v>
      </c>
      <c r="F8" s="128">
        <f>C8*E8</f>
        <v>9.8236775818639779E-2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8" si="0">H8*$F8</f>
        <v>6.7234248794847078</v>
      </c>
      <c r="O8" s="137">
        <f t="shared" si="0"/>
        <v>6.8560614438122363</v>
      </c>
      <c r="P8" s="137">
        <f t="shared" si="0"/>
        <v>6.9769944044892522</v>
      </c>
      <c r="Q8" s="137">
        <f t="shared" si="0"/>
        <v>7.1000604821311581</v>
      </c>
      <c r="R8" s="137">
        <f t="shared" si="0"/>
        <v>7.2252973024436349</v>
      </c>
      <c r="S8" s="137">
        <f t="shared" si="0"/>
        <v>7.3527431548061131</v>
      </c>
    </row>
    <row r="9" spans="1:19">
      <c r="A9" s="184"/>
      <c r="B9" s="259" t="s">
        <v>164</v>
      </c>
      <c r="C9" s="557"/>
      <c r="D9" s="132"/>
      <c r="E9" s="229"/>
      <c r="F9" s="128"/>
      <c r="G9" s="133"/>
      <c r="H9" s="134"/>
      <c r="I9" s="134"/>
      <c r="J9" s="134"/>
      <c r="K9" s="134"/>
      <c r="L9" s="134"/>
      <c r="M9" s="134"/>
      <c r="N9" s="137"/>
      <c r="O9" s="137"/>
      <c r="P9" s="137"/>
      <c r="Q9" s="137"/>
      <c r="R9" s="137"/>
      <c r="S9" s="137"/>
    </row>
    <row r="10" spans="1:19">
      <c r="A10" s="184"/>
      <c r="B10" s="132" t="s">
        <v>165</v>
      </c>
      <c r="C10" s="557"/>
      <c r="D10" s="132"/>
      <c r="E10" s="229"/>
      <c r="F10" s="128"/>
      <c r="G10" s="133"/>
      <c r="H10" s="134"/>
      <c r="I10" s="134"/>
      <c r="J10" s="134"/>
      <c r="K10" s="134"/>
      <c r="L10" s="134"/>
      <c r="M10" s="134"/>
      <c r="N10" s="137"/>
      <c r="O10" s="137"/>
      <c r="P10" s="137"/>
      <c r="Q10" s="137"/>
      <c r="R10" s="137"/>
      <c r="S10" s="137"/>
    </row>
    <row r="11" spans="1:19">
      <c r="A11" s="184"/>
      <c r="B11" s="259" t="s">
        <v>166</v>
      </c>
      <c r="C11" s="557"/>
      <c r="D11" s="132"/>
      <c r="E11" s="229"/>
      <c r="F11" s="128"/>
      <c r="G11" s="133"/>
      <c r="H11" s="134"/>
      <c r="I11" s="134"/>
      <c r="J11" s="134"/>
      <c r="K11" s="134"/>
      <c r="L11" s="134"/>
      <c r="M11" s="134"/>
      <c r="N11" s="137"/>
      <c r="O11" s="137"/>
      <c r="P11" s="137"/>
      <c r="Q11" s="137"/>
      <c r="R11" s="137"/>
      <c r="S11" s="137"/>
    </row>
    <row r="12" spans="1:19">
      <c r="A12" s="184">
        <v>1.2</v>
      </c>
      <c r="B12" s="132" t="s">
        <v>167</v>
      </c>
      <c r="C12" s="557">
        <v>0.1511335012594458</v>
      </c>
      <c r="D12" s="132" t="str">
        <f>Inputs!$D$82</f>
        <v>Support staff</v>
      </c>
      <c r="E12" s="229">
        <v>1</v>
      </c>
      <c r="F12" s="128">
        <f>C12*E12</f>
        <v>0.1511335012594458</v>
      </c>
      <c r="G12" s="133"/>
      <c r="H12" s="137">
        <f>Inputs!L$82</f>
        <v>68.441017362959727</v>
      </c>
      <c r="I12" s="137">
        <f>Inputs!M$82</f>
        <v>69.791189569063036</v>
      </c>
      <c r="J12" s="137">
        <f>Inputs!N$82</f>
        <v>71.02222509185215</v>
      </c>
      <c r="K12" s="137">
        <f>Inputs!O$82</f>
        <v>72.274974651437702</v>
      </c>
      <c r="L12" s="137">
        <f>Inputs!P$82</f>
        <v>73.549821258208297</v>
      </c>
      <c r="M12" s="137">
        <f>Inputs!Q$82</f>
        <v>74.847154678410959</v>
      </c>
      <c r="N12" s="137">
        <f t="shared" ref="N12:S13" si="1">H12*$F12</f>
        <v>10.343730583822627</v>
      </c>
      <c r="O12" s="137">
        <f t="shared" si="1"/>
        <v>10.547786836634209</v>
      </c>
      <c r="P12" s="137">
        <f t="shared" si="1"/>
        <v>10.733837545368081</v>
      </c>
      <c r="Q12" s="137">
        <f t="shared" si="1"/>
        <v>10.923169972509474</v>
      </c>
      <c r="R12" s="137">
        <f t="shared" si="1"/>
        <v>11.115842003759438</v>
      </c>
      <c r="S12" s="137">
        <f t="shared" si="1"/>
        <v>11.311912545855558</v>
      </c>
    </row>
    <row r="13" spans="1:19">
      <c r="A13" s="184">
        <v>1.3</v>
      </c>
      <c r="B13" s="183" t="s">
        <v>168</v>
      </c>
      <c r="C13" s="557">
        <v>6.0453400503778322E-2</v>
      </c>
      <c r="D13" s="132" t="str">
        <f>Inputs!$D$82</f>
        <v>Support staff</v>
      </c>
      <c r="E13" s="229">
        <v>1</v>
      </c>
      <c r="F13" s="128">
        <f>C13*E13</f>
        <v>6.0453400503778322E-2</v>
      </c>
      <c r="G13" s="133"/>
      <c r="H13" s="137">
        <f>Inputs!L$82</f>
        <v>68.441017362959727</v>
      </c>
      <c r="I13" s="137">
        <f>Inputs!M$82</f>
        <v>69.791189569063036</v>
      </c>
      <c r="J13" s="137">
        <f>Inputs!N$82</f>
        <v>71.02222509185215</v>
      </c>
      <c r="K13" s="137">
        <f>Inputs!O$82</f>
        <v>72.274974651437702</v>
      </c>
      <c r="L13" s="137">
        <f>Inputs!P$82</f>
        <v>73.549821258208297</v>
      </c>
      <c r="M13" s="137">
        <f>Inputs!Q$82</f>
        <v>74.847154678410959</v>
      </c>
      <c r="N13" s="137">
        <f t="shared" si="1"/>
        <v>4.1374922335290503</v>
      </c>
      <c r="O13" s="137">
        <f t="shared" si="1"/>
        <v>4.2191147346536839</v>
      </c>
      <c r="P13" s="137">
        <f t="shared" si="1"/>
        <v>4.2935350181472325</v>
      </c>
      <c r="Q13" s="137">
        <f t="shared" si="1"/>
        <v>4.3692679890037898</v>
      </c>
      <c r="R13" s="137">
        <f t="shared" si="1"/>
        <v>4.446336801503775</v>
      </c>
      <c r="S13" s="137">
        <f t="shared" si="1"/>
        <v>4.5247650183422232</v>
      </c>
    </row>
    <row r="14" spans="1:19">
      <c r="A14" s="184"/>
      <c r="B14" s="183"/>
      <c r="C14" s="557"/>
      <c r="D14" s="132"/>
      <c r="E14" s="229"/>
      <c r="F14" s="128"/>
      <c r="G14" s="133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</row>
    <row r="15" spans="1:19">
      <c r="A15" s="184">
        <v>1.4</v>
      </c>
      <c r="B15" s="183" t="s">
        <v>169</v>
      </c>
      <c r="C15" s="557">
        <v>6.0453400503778322E-2</v>
      </c>
      <c r="D15" s="132" t="str">
        <f>Inputs!$D$82</f>
        <v>Support staff</v>
      </c>
      <c r="E15" s="229">
        <v>1</v>
      </c>
      <c r="F15" s="128">
        <f>C15*E15</f>
        <v>6.0453400503778322E-2</v>
      </c>
      <c r="G15" s="133"/>
      <c r="H15" s="137">
        <f>Inputs!L$82</f>
        <v>68.441017362959727</v>
      </c>
      <c r="I15" s="137">
        <f>Inputs!M$82</f>
        <v>69.791189569063036</v>
      </c>
      <c r="J15" s="137">
        <f>Inputs!N$82</f>
        <v>71.02222509185215</v>
      </c>
      <c r="K15" s="137">
        <f>Inputs!O$82</f>
        <v>72.274974651437702</v>
      </c>
      <c r="L15" s="137">
        <f>Inputs!P$82</f>
        <v>73.549821258208297</v>
      </c>
      <c r="M15" s="137">
        <f>Inputs!Q$82</f>
        <v>74.847154678410959</v>
      </c>
      <c r="N15" s="137">
        <f t="shared" ref="N15:S15" si="2">H15*$F15</f>
        <v>4.1374922335290503</v>
      </c>
      <c r="O15" s="137">
        <f t="shared" si="2"/>
        <v>4.2191147346536839</v>
      </c>
      <c r="P15" s="137">
        <f t="shared" si="2"/>
        <v>4.2935350181472325</v>
      </c>
      <c r="Q15" s="137">
        <f t="shared" si="2"/>
        <v>4.3692679890037898</v>
      </c>
      <c r="R15" s="137">
        <f t="shared" si="2"/>
        <v>4.446336801503775</v>
      </c>
      <c r="S15" s="137">
        <f t="shared" si="2"/>
        <v>4.5247650183422232</v>
      </c>
    </row>
    <row r="16" spans="1:19">
      <c r="A16" s="184"/>
      <c r="B16" s="183" t="s">
        <v>170</v>
      </c>
      <c r="C16" s="557"/>
      <c r="D16" s="132"/>
      <c r="E16" s="229"/>
      <c r="F16" s="128"/>
      <c r="G16" s="133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</row>
    <row r="17" spans="1:19">
      <c r="A17" s="184">
        <v>1.5</v>
      </c>
      <c r="B17" s="132" t="s">
        <v>171</v>
      </c>
      <c r="C17" s="557">
        <v>5.2896725440806043E-2</v>
      </c>
      <c r="D17" s="132" t="str">
        <f>Inputs!$D$82</f>
        <v>Support staff</v>
      </c>
      <c r="E17" s="229">
        <v>1</v>
      </c>
      <c r="F17" s="128">
        <f>C17*E17</f>
        <v>5.2896725440806043E-2</v>
      </c>
      <c r="G17" s="133"/>
      <c r="H17" s="137">
        <f>Inputs!L$82</f>
        <v>68.441017362959727</v>
      </c>
      <c r="I17" s="137">
        <f>Inputs!M$82</f>
        <v>69.791189569063036</v>
      </c>
      <c r="J17" s="137">
        <f>Inputs!N$82</f>
        <v>71.02222509185215</v>
      </c>
      <c r="K17" s="137">
        <f>Inputs!O$82</f>
        <v>72.274974651437702</v>
      </c>
      <c r="L17" s="137">
        <f>Inputs!P$82</f>
        <v>73.549821258208297</v>
      </c>
      <c r="M17" s="137">
        <f>Inputs!Q$82</f>
        <v>74.847154678410959</v>
      </c>
      <c r="N17" s="137">
        <f t="shared" ref="N17:S17" si="3">H17*$F17</f>
        <v>3.6203057043379201</v>
      </c>
      <c r="O17" s="137">
        <f t="shared" si="3"/>
        <v>3.691725392821974</v>
      </c>
      <c r="P17" s="137">
        <f t="shared" si="3"/>
        <v>3.756843140878829</v>
      </c>
      <c r="Q17" s="137">
        <f t="shared" si="3"/>
        <v>3.8231094903783167</v>
      </c>
      <c r="R17" s="137">
        <f t="shared" si="3"/>
        <v>3.8905447013158039</v>
      </c>
      <c r="S17" s="137">
        <f t="shared" si="3"/>
        <v>3.9591693910494459</v>
      </c>
    </row>
    <row r="18" spans="1:19">
      <c r="A18" s="92"/>
      <c r="B18" s="132" t="s">
        <v>138</v>
      </c>
      <c r="C18" s="557"/>
      <c r="D18" s="132"/>
      <c r="E18" s="229"/>
      <c r="F18" s="128"/>
      <c r="G18" s="133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</row>
    <row r="19" spans="1:19">
      <c r="A19" s="184">
        <v>1.6</v>
      </c>
      <c r="B19" s="183" t="s">
        <v>172</v>
      </c>
      <c r="C19" s="557">
        <v>0</v>
      </c>
      <c r="D19" s="132" t="str">
        <f>Inputs!$D$82</f>
        <v>Support staff</v>
      </c>
      <c r="E19" s="229">
        <v>1</v>
      </c>
      <c r="F19" s="128">
        <f>C19*E19</f>
        <v>0</v>
      </c>
      <c r="G19" s="133"/>
      <c r="H19" s="137">
        <f>Inputs!L$82</f>
        <v>68.441017362959727</v>
      </c>
      <c r="I19" s="137">
        <f>Inputs!M$82</f>
        <v>69.791189569063036</v>
      </c>
      <c r="J19" s="137">
        <f>Inputs!N$82</f>
        <v>71.02222509185215</v>
      </c>
      <c r="K19" s="137">
        <f>Inputs!O$82</f>
        <v>72.274974651437702</v>
      </c>
      <c r="L19" s="137">
        <f>Inputs!P$82</f>
        <v>73.549821258208297</v>
      </c>
      <c r="M19" s="137">
        <f>Inputs!Q$82</f>
        <v>74.847154678410959</v>
      </c>
      <c r="N19" s="137">
        <f t="shared" ref="N19:S19" si="4">H19*$F19</f>
        <v>0</v>
      </c>
      <c r="O19" s="137">
        <f t="shared" si="4"/>
        <v>0</v>
      </c>
      <c r="P19" s="137">
        <f t="shared" si="4"/>
        <v>0</v>
      </c>
      <c r="Q19" s="137">
        <f t="shared" si="4"/>
        <v>0</v>
      </c>
      <c r="R19" s="137">
        <f t="shared" si="4"/>
        <v>0</v>
      </c>
      <c r="S19" s="137">
        <f t="shared" si="4"/>
        <v>0</v>
      </c>
    </row>
    <row r="20" spans="1:19">
      <c r="A20" s="184"/>
      <c r="B20" s="132"/>
      <c r="C20" s="128"/>
      <c r="D20" s="132"/>
      <c r="E20" s="262"/>
      <c r="F20" s="128"/>
      <c r="G20" s="133"/>
      <c r="H20" s="134"/>
      <c r="I20" s="134"/>
      <c r="J20" s="134"/>
      <c r="K20" s="134"/>
      <c r="L20" s="134"/>
      <c r="M20" s="134"/>
      <c r="N20" s="137"/>
      <c r="O20" s="137"/>
      <c r="P20" s="137"/>
      <c r="Q20" s="137"/>
      <c r="R20" s="137"/>
      <c r="S20" s="137"/>
    </row>
    <row r="21" spans="1:19">
      <c r="A21" s="94"/>
      <c r="B21" s="139" t="s">
        <v>44</v>
      </c>
      <c r="C21" s="140">
        <f>SUM(C6:C20)</f>
        <v>0.42317380352644829</v>
      </c>
      <c r="D21" s="141"/>
      <c r="E21" s="230"/>
      <c r="F21" s="140">
        <f>SUM(F6:F20)</f>
        <v>0.42317380352644829</v>
      </c>
      <c r="G21" s="142"/>
      <c r="H21" s="144"/>
      <c r="I21" s="144"/>
      <c r="J21" s="144"/>
      <c r="K21" s="144"/>
      <c r="L21" s="144"/>
      <c r="M21" s="144"/>
      <c r="N21" s="144">
        <f t="shared" ref="N21:S21" si="5">SUM(N8:N20)</f>
        <v>28.962445634703354</v>
      </c>
      <c r="O21" s="144">
        <f t="shared" si="5"/>
        <v>29.533803142575785</v>
      </c>
      <c r="P21" s="144">
        <f t="shared" si="5"/>
        <v>30.054745127030625</v>
      </c>
      <c r="Q21" s="144">
        <f t="shared" si="5"/>
        <v>30.584875923026527</v>
      </c>
      <c r="R21" s="144">
        <f t="shared" si="5"/>
        <v>31.124357610526427</v>
      </c>
      <c r="S21" s="144">
        <f t="shared" si="5"/>
        <v>31.67335512839556</v>
      </c>
    </row>
    <row r="22" spans="1:19" s="102" customFormat="1">
      <c r="A22" s="99"/>
      <c r="B22" s="145" t="s">
        <v>103</v>
      </c>
      <c r="C22" s="128"/>
      <c r="D22" s="132"/>
      <c r="E22" s="132"/>
      <c r="F22" s="128"/>
      <c r="G22" s="148"/>
      <c r="H22" s="134"/>
      <c r="I22" s="134"/>
      <c r="J22" s="134"/>
      <c r="K22" s="134"/>
      <c r="L22" s="134"/>
      <c r="M22" s="134"/>
      <c r="N22" s="137"/>
      <c r="O22" s="137"/>
      <c r="P22" s="137"/>
      <c r="Q22" s="137"/>
      <c r="R22" s="137"/>
      <c r="S22" s="137"/>
    </row>
    <row r="23" spans="1:19" s="102" customFormat="1">
      <c r="A23" s="99"/>
      <c r="B23" s="132"/>
      <c r="C23" s="128"/>
      <c r="D23" s="132"/>
      <c r="E23" s="132"/>
      <c r="F23" s="128"/>
      <c r="G23" s="148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</row>
    <row r="24" spans="1:19" s="102" customFormat="1">
      <c r="A24" s="135">
        <v>2.1</v>
      </c>
      <c r="B24" s="132" t="s">
        <v>140</v>
      </c>
      <c r="C24" s="557">
        <v>0.48905109489051102</v>
      </c>
      <c r="D24" s="189" t="str">
        <f>Inputs!$D$80</f>
        <v>Skilled Electrical Worker BH</v>
      </c>
      <c r="E24" s="132">
        <v>2</v>
      </c>
      <c r="F24" s="128">
        <f>C24*E24</f>
        <v>0.97810218978102204</v>
      </c>
      <c r="G24" s="148"/>
      <c r="H24" s="137">
        <f>Inputs!L$80</f>
        <v>122.54295007007411</v>
      </c>
      <c r="I24" s="137">
        <f>Inputs!M$80</f>
        <v>124.96041976315415</v>
      </c>
      <c r="J24" s="137">
        <f>Inputs!N$80</f>
        <v>127.16457642850023</v>
      </c>
      <c r="K24" s="137">
        <f>Inputs!O$80</f>
        <v>129.40761185733479</v>
      </c>
      <c r="L24" s="137">
        <f>Inputs!P$80</f>
        <v>131.69021182588875</v>
      </c>
      <c r="M24" s="137">
        <f>Inputs!Q$80</f>
        <v>134.01307420668928</v>
      </c>
      <c r="N24" s="137">
        <f t="shared" ref="N24:S24" si="6">H24*$F24</f>
        <v>119.85952780576594</v>
      </c>
      <c r="O24" s="137">
        <f t="shared" si="6"/>
        <v>122.22406020629677</v>
      </c>
      <c r="P24" s="137">
        <f t="shared" si="6"/>
        <v>124.37995066729221</v>
      </c>
      <c r="Q24" s="137">
        <f t="shared" si="6"/>
        <v>126.57386853199171</v>
      </c>
      <c r="R24" s="137">
        <f t="shared" si="6"/>
        <v>128.80648455962844</v>
      </c>
      <c r="S24" s="137">
        <f t="shared" si="6"/>
        <v>131.07848134084938</v>
      </c>
    </row>
    <row r="25" spans="1:19" s="102" customFormat="1">
      <c r="A25" s="135"/>
      <c r="B25" s="132"/>
      <c r="C25" s="128"/>
      <c r="D25" s="132"/>
      <c r="E25" s="132"/>
      <c r="F25" s="128"/>
      <c r="G25" s="148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</row>
    <row r="26" spans="1:19" s="102" customFormat="1">
      <c r="A26" s="147"/>
      <c r="B26" s="139" t="s">
        <v>44</v>
      </c>
      <c r="C26" s="140">
        <f>SUM(C22:C25)</f>
        <v>0.48905109489051102</v>
      </c>
      <c r="D26" s="141"/>
      <c r="E26" s="141"/>
      <c r="F26" s="140">
        <f>SUM(F22:F25)</f>
        <v>0.97810218978102204</v>
      </c>
      <c r="G26" s="534"/>
      <c r="H26" s="167"/>
      <c r="I26" s="167"/>
      <c r="J26" s="167"/>
      <c r="K26" s="167"/>
      <c r="L26" s="167"/>
      <c r="M26" s="167"/>
      <c r="N26" s="231">
        <f t="shared" ref="N26:S26" si="7">SUM(N24:N25)</f>
        <v>119.85952780576594</v>
      </c>
      <c r="O26" s="231">
        <f t="shared" si="7"/>
        <v>122.22406020629677</v>
      </c>
      <c r="P26" s="231">
        <f t="shared" si="7"/>
        <v>124.37995066729221</v>
      </c>
      <c r="Q26" s="231">
        <f t="shared" si="7"/>
        <v>126.57386853199171</v>
      </c>
      <c r="R26" s="231">
        <f t="shared" si="7"/>
        <v>128.80648455962844</v>
      </c>
      <c r="S26" s="231">
        <f t="shared" si="7"/>
        <v>131.07848134084938</v>
      </c>
    </row>
    <row r="27" spans="1:19" s="102" customFormat="1">
      <c r="A27" s="135"/>
      <c r="B27" s="127" t="s">
        <v>104</v>
      </c>
      <c r="C27" s="128"/>
      <c r="D27" s="132"/>
      <c r="E27" s="132"/>
      <c r="F27" s="128"/>
      <c r="G27" s="148"/>
      <c r="H27" s="151"/>
      <c r="I27" s="151"/>
      <c r="J27" s="151"/>
      <c r="K27" s="151"/>
      <c r="L27" s="151"/>
      <c r="M27" s="151"/>
      <c r="N27" s="150"/>
      <c r="O27" s="150"/>
      <c r="P27" s="150"/>
      <c r="Q27" s="150"/>
      <c r="R27" s="150"/>
      <c r="S27" s="150"/>
    </row>
    <row r="28" spans="1:19" s="102" customFormat="1">
      <c r="A28" s="99"/>
      <c r="B28" s="132"/>
      <c r="C28" s="128"/>
      <c r="D28" s="132"/>
      <c r="E28" s="132"/>
      <c r="F28" s="128"/>
      <c r="G28" s="148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</row>
    <row r="29" spans="1:19" s="102" customFormat="1">
      <c r="A29" s="135">
        <v>3.1</v>
      </c>
      <c r="B29" s="132" t="s">
        <v>173</v>
      </c>
      <c r="C29" s="656">
        <v>6.3503649635036505E-2</v>
      </c>
      <c r="D29" s="189" t="str">
        <f>Inputs!$D$80</f>
        <v>Skilled Electrical Worker BH</v>
      </c>
      <c r="E29" s="132">
        <v>2</v>
      </c>
      <c r="F29" s="128">
        <f>C29*E29</f>
        <v>0.12700729927007301</v>
      </c>
      <c r="G29" s="148"/>
      <c r="H29" s="137">
        <f>Inputs!L$80</f>
        <v>122.54295007007411</v>
      </c>
      <c r="I29" s="137">
        <f>Inputs!M$80</f>
        <v>124.96041976315415</v>
      </c>
      <c r="J29" s="137">
        <f>Inputs!N$80</f>
        <v>127.16457642850023</v>
      </c>
      <c r="K29" s="137">
        <f>Inputs!O$80</f>
        <v>129.40761185733479</v>
      </c>
      <c r="L29" s="137">
        <f>Inputs!P$80</f>
        <v>131.69021182588875</v>
      </c>
      <c r="M29" s="137">
        <f>Inputs!Q$80</f>
        <v>134.01307420668928</v>
      </c>
      <c r="N29" s="137">
        <f t="shared" ref="N29:S29" si="8">H29*$F29</f>
        <v>15.563849132987517</v>
      </c>
      <c r="O29" s="137">
        <f t="shared" si="8"/>
        <v>15.870885429772866</v>
      </c>
      <c r="P29" s="137">
        <f t="shared" si="8"/>
        <v>16.150829415006601</v>
      </c>
      <c r="Q29" s="137">
        <f t="shared" si="8"/>
        <v>16.435711286989967</v>
      </c>
      <c r="R29" s="137">
        <f t="shared" si="8"/>
        <v>16.725618144309962</v>
      </c>
      <c r="S29" s="137">
        <f t="shared" si="8"/>
        <v>17.020638621871488</v>
      </c>
    </row>
    <row r="30" spans="1:19" s="102" customFormat="1">
      <c r="A30" s="99"/>
      <c r="B30" s="132" t="s">
        <v>174</v>
      </c>
      <c r="C30" s="128"/>
      <c r="D30" s="132"/>
      <c r="E30" s="132"/>
      <c r="F30" s="128"/>
      <c r="G30" s="148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</row>
    <row r="31" spans="1:19" s="102" customFormat="1">
      <c r="A31" s="135">
        <v>3.2</v>
      </c>
      <c r="B31" s="132" t="s">
        <v>175</v>
      </c>
      <c r="C31" s="656">
        <v>0.24839416058394162</v>
      </c>
      <c r="D31" s="189" t="str">
        <f>Inputs!$D$80</f>
        <v>Skilled Electrical Worker BH</v>
      </c>
      <c r="E31" s="132">
        <v>2</v>
      </c>
      <c r="F31" s="128">
        <f>C31*E31</f>
        <v>0.49678832116788324</v>
      </c>
      <c r="G31" s="148"/>
      <c r="H31" s="137">
        <f>Inputs!L$80</f>
        <v>122.54295007007411</v>
      </c>
      <c r="I31" s="137">
        <f>Inputs!M$80</f>
        <v>124.96041976315415</v>
      </c>
      <c r="J31" s="137">
        <f>Inputs!N$80</f>
        <v>127.16457642850023</v>
      </c>
      <c r="K31" s="137">
        <f>Inputs!O$80</f>
        <v>129.40761185733479</v>
      </c>
      <c r="L31" s="137">
        <f>Inputs!P$80</f>
        <v>131.69021182588875</v>
      </c>
      <c r="M31" s="137">
        <f>Inputs!Q$80</f>
        <v>134.01307420668928</v>
      </c>
      <c r="N31" s="137">
        <f t="shared" ref="N31:S34" si="9">H31*$F31</f>
        <v>60.877906436271857</v>
      </c>
      <c r="O31" s="137">
        <f t="shared" si="9"/>
        <v>62.07887714657133</v>
      </c>
      <c r="P31" s="137">
        <f t="shared" si="9"/>
        <v>63.173876435939604</v>
      </c>
      <c r="Q31" s="137">
        <f t="shared" si="9"/>
        <v>64.288190240950414</v>
      </c>
      <c r="R31" s="137">
        <f t="shared" si="9"/>
        <v>65.42215924722619</v>
      </c>
      <c r="S31" s="137">
        <f t="shared" si="9"/>
        <v>66.576130149688126</v>
      </c>
    </row>
    <row r="32" spans="1:19" s="102" customFormat="1">
      <c r="A32" s="232">
        <v>3.3</v>
      </c>
      <c r="B32" s="132" t="s">
        <v>142</v>
      </c>
      <c r="C32" s="557">
        <v>0.10948905109489052</v>
      </c>
      <c r="D32" s="189" t="str">
        <f>Inputs!$D$80</f>
        <v>Skilled Electrical Worker BH</v>
      </c>
      <c r="E32" s="132">
        <v>2</v>
      </c>
      <c r="F32" s="128">
        <f>C32*E32</f>
        <v>0.21897810218978103</v>
      </c>
      <c r="G32" s="148"/>
      <c r="H32" s="137">
        <f>Inputs!L$80</f>
        <v>122.54295007007411</v>
      </c>
      <c r="I32" s="137">
        <f>Inputs!M$80</f>
        <v>124.96041976315415</v>
      </c>
      <c r="J32" s="137">
        <f>Inputs!N$80</f>
        <v>127.16457642850023</v>
      </c>
      <c r="K32" s="137">
        <f>Inputs!O$80</f>
        <v>129.40761185733479</v>
      </c>
      <c r="L32" s="137">
        <f>Inputs!P$80</f>
        <v>131.69021182588875</v>
      </c>
      <c r="M32" s="137">
        <f>Inputs!Q$80</f>
        <v>134.01307420668928</v>
      </c>
      <c r="N32" s="137">
        <f t="shared" si="9"/>
        <v>26.834222643081922</v>
      </c>
      <c r="O32" s="137">
        <f t="shared" si="9"/>
        <v>27.363595568573903</v>
      </c>
      <c r="P32" s="137">
        <f t="shared" si="9"/>
        <v>27.846257612080343</v>
      </c>
      <c r="Q32" s="137">
        <f t="shared" si="9"/>
        <v>28.337433253430977</v>
      </c>
      <c r="R32" s="137">
        <f t="shared" si="9"/>
        <v>28.837272662603379</v>
      </c>
      <c r="S32" s="137">
        <f t="shared" si="9"/>
        <v>29.345928658399114</v>
      </c>
    </row>
    <row r="33" spans="1:19" s="102" customFormat="1">
      <c r="A33" s="135">
        <v>3.4</v>
      </c>
      <c r="B33" s="132" t="s">
        <v>176</v>
      </c>
      <c r="C33" s="656"/>
      <c r="D33" s="189" t="str">
        <f>Inputs!$D$80</f>
        <v>Skilled Electrical Worker BH</v>
      </c>
      <c r="E33" s="132">
        <v>1</v>
      </c>
      <c r="F33" s="128">
        <f>C33*E33</f>
        <v>0</v>
      </c>
      <c r="G33" s="148"/>
      <c r="H33" s="137">
        <f>Inputs!L$80</f>
        <v>122.54295007007411</v>
      </c>
      <c r="I33" s="137">
        <f>Inputs!M$80</f>
        <v>124.96041976315415</v>
      </c>
      <c r="J33" s="137">
        <f>Inputs!N$80</f>
        <v>127.16457642850023</v>
      </c>
      <c r="K33" s="137">
        <f>Inputs!O$80</f>
        <v>129.40761185733479</v>
      </c>
      <c r="L33" s="137">
        <f>Inputs!P$80</f>
        <v>131.69021182588875</v>
      </c>
      <c r="M33" s="137">
        <f>Inputs!Q$80</f>
        <v>134.01307420668928</v>
      </c>
      <c r="N33" s="137">
        <f t="shared" si="9"/>
        <v>0</v>
      </c>
      <c r="O33" s="137">
        <f t="shared" si="9"/>
        <v>0</v>
      </c>
      <c r="P33" s="137">
        <f t="shared" si="9"/>
        <v>0</v>
      </c>
      <c r="Q33" s="137">
        <f t="shared" si="9"/>
        <v>0</v>
      </c>
      <c r="R33" s="137">
        <f t="shared" si="9"/>
        <v>0</v>
      </c>
      <c r="S33" s="137">
        <f t="shared" si="9"/>
        <v>0</v>
      </c>
    </row>
    <row r="34" spans="1:19" s="102" customFormat="1">
      <c r="A34" s="135">
        <v>3.5</v>
      </c>
      <c r="B34" s="132" t="s">
        <v>177</v>
      </c>
      <c r="C34" s="656">
        <v>8.3000000000000004E-2</v>
      </c>
      <c r="D34" s="189" t="str">
        <f>Inputs!$D$80</f>
        <v>Skilled Electrical Worker BH</v>
      </c>
      <c r="E34" s="132">
        <v>1</v>
      </c>
      <c r="F34" s="128">
        <f>C34*E34</f>
        <v>8.3000000000000004E-2</v>
      </c>
      <c r="G34" s="148"/>
      <c r="H34" s="137">
        <f>Inputs!L$80</f>
        <v>122.54295007007411</v>
      </c>
      <c r="I34" s="137">
        <f>Inputs!M$80</f>
        <v>124.96041976315415</v>
      </c>
      <c r="J34" s="137">
        <f>Inputs!N$80</f>
        <v>127.16457642850023</v>
      </c>
      <c r="K34" s="137">
        <f>Inputs!O$80</f>
        <v>129.40761185733479</v>
      </c>
      <c r="L34" s="137">
        <f>Inputs!P$80</f>
        <v>131.69021182588875</v>
      </c>
      <c r="M34" s="137">
        <f>Inputs!Q$80</f>
        <v>134.01307420668928</v>
      </c>
      <c r="N34" s="137">
        <f t="shared" si="9"/>
        <v>10.171064855816152</v>
      </c>
      <c r="O34" s="137">
        <f t="shared" si="9"/>
        <v>10.371714840341795</v>
      </c>
      <c r="P34" s="137">
        <f t="shared" si="9"/>
        <v>10.554659843565519</v>
      </c>
      <c r="Q34" s="137">
        <f t="shared" si="9"/>
        <v>10.740831784158788</v>
      </c>
      <c r="R34" s="137">
        <f t="shared" si="9"/>
        <v>10.930287581548766</v>
      </c>
      <c r="S34" s="137">
        <f t="shared" si="9"/>
        <v>11.123085159155211</v>
      </c>
    </row>
    <row r="35" spans="1:19" s="102" customFormat="1">
      <c r="A35" s="147"/>
      <c r="B35" s="139" t="s">
        <v>44</v>
      </c>
      <c r="C35" s="140">
        <f>SUM(C29:C34)</f>
        <v>0.50438686131386856</v>
      </c>
      <c r="D35" s="141" t="s">
        <v>105</v>
      </c>
      <c r="E35" s="141"/>
      <c r="F35" s="140">
        <f>SUM(F29:F34)</f>
        <v>0.92577372262773716</v>
      </c>
      <c r="G35" s="534"/>
      <c r="H35" s="144"/>
      <c r="I35" s="144"/>
      <c r="J35" s="144"/>
      <c r="K35" s="144"/>
      <c r="L35" s="144"/>
      <c r="M35" s="144"/>
      <c r="N35" s="144">
        <f t="shared" ref="N35:S35" si="10">SUM(N29:N34)</f>
        <v>113.44704306815746</v>
      </c>
      <c r="O35" s="144">
        <f t="shared" si="10"/>
        <v>115.68507298525989</v>
      </c>
      <c r="P35" s="144">
        <f t="shared" si="10"/>
        <v>117.72562330659206</v>
      </c>
      <c r="Q35" s="144">
        <f t="shared" si="10"/>
        <v>119.80216656553014</v>
      </c>
      <c r="R35" s="144">
        <f t="shared" si="10"/>
        <v>121.9153376356883</v>
      </c>
      <c r="S35" s="144">
        <f t="shared" si="10"/>
        <v>124.06578258911394</v>
      </c>
    </row>
    <row r="36" spans="1:19" s="102" customFormat="1">
      <c r="A36" s="99"/>
      <c r="B36" s="127" t="s">
        <v>106</v>
      </c>
      <c r="C36" s="128"/>
      <c r="D36" s="132"/>
      <c r="E36" s="132"/>
      <c r="F36" s="128"/>
      <c r="G36" s="148"/>
      <c r="H36" s="151"/>
      <c r="I36" s="151"/>
      <c r="J36" s="151"/>
      <c r="K36" s="151"/>
      <c r="L36" s="151"/>
      <c r="M36" s="151"/>
      <c r="N36" s="99"/>
      <c r="O36" s="99"/>
      <c r="P36" s="99"/>
      <c r="Q36" s="99"/>
      <c r="R36" s="99"/>
      <c r="S36" s="99"/>
    </row>
    <row r="37" spans="1:19" s="102" customFormat="1">
      <c r="A37" s="99"/>
      <c r="B37" s="132"/>
      <c r="C37" s="128"/>
      <c r="D37" s="132"/>
      <c r="E37" s="132"/>
      <c r="F37" s="128"/>
      <c r="G37" s="148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</row>
    <row r="38" spans="1:19" s="102" customFormat="1">
      <c r="A38" s="135">
        <v>4.0999999999999996</v>
      </c>
      <c r="B38" s="132" t="s">
        <v>196</v>
      </c>
      <c r="C38" s="557">
        <v>0</v>
      </c>
      <c r="D38" s="189" t="str">
        <f>Inputs!$D$80</f>
        <v>Skilled Electrical Worker BH</v>
      </c>
      <c r="E38" s="132">
        <v>1</v>
      </c>
      <c r="F38" s="128">
        <f>'PAL NC 1Ph (R) AH'!F38</f>
        <v>0</v>
      </c>
      <c r="G38" s="233"/>
      <c r="H38" s="137">
        <f>Inputs!L$80</f>
        <v>122.54295007007411</v>
      </c>
      <c r="I38" s="137">
        <f>Inputs!M$80</f>
        <v>124.96041976315415</v>
      </c>
      <c r="J38" s="137">
        <f>Inputs!N$80</f>
        <v>127.16457642850023</v>
      </c>
      <c r="K38" s="137">
        <f>Inputs!O$80</f>
        <v>129.40761185733479</v>
      </c>
      <c r="L38" s="137">
        <f>Inputs!P$80</f>
        <v>131.69021182588875</v>
      </c>
      <c r="M38" s="137">
        <f>Inputs!Q$80</f>
        <v>134.01307420668928</v>
      </c>
      <c r="N38" s="137">
        <f t="shared" ref="N38:S39" si="11">H38*$F38</f>
        <v>0</v>
      </c>
      <c r="O38" s="137">
        <f t="shared" si="11"/>
        <v>0</v>
      </c>
      <c r="P38" s="137">
        <f t="shared" si="11"/>
        <v>0</v>
      </c>
      <c r="Q38" s="137">
        <f t="shared" si="11"/>
        <v>0</v>
      </c>
      <c r="R38" s="137">
        <f t="shared" si="11"/>
        <v>0</v>
      </c>
      <c r="S38" s="137">
        <f t="shared" si="11"/>
        <v>0</v>
      </c>
    </row>
    <row r="39" spans="1:19" s="102" customFormat="1">
      <c r="A39" s="184">
        <v>4.2</v>
      </c>
      <c r="B39" s="132" t="s">
        <v>178</v>
      </c>
      <c r="C39" s="557">
        <v>3.0226700251889161E-2</v>
      </c>
      <c r="D39" s="132" t="str">
        <f>Inputs!$D$82</f>
        <v>Support staff</v>
      </c>
      <c r="E39" s="132">
        <v>1</v>
      </c>
      <c r="F39" s="128">
        <f>C39*E39</f>
        <v>3.0226700251889161E-2</v>
      </c>
      <c r="G39" s="233"/>
      <c r="H39" s="137">
        <f>Inputs!L$82</f>
        <v>68.441017362959727</v>
      </c>
      <c r="I39" s="137">
        <f>Inputs!M$82</f>
        <v>69.791189569063036</v>
      </c>
      <c r="J39" s="137">
        <f>Inputs!N$82</f>
        <v>71.02222509185215</v>
      </c>
      <c r="K39" s="137">
        <f>Inputs!O$82</f>
        <v>72.274974651437702</v>
      </c>
      <c r="L39" s="137">
        <f>Inputs!P$82</f>
        <v>73.549821258208297</v>
      </c>
      <c r="M39" s="137">
        <f>Inputs!Q$82</f>
        <v>74.847154678410959</v>
      </c>
      <c r="N39" s="137">
        <f t="shared" si="11"/>
        <v>2.0687461167645251</v>
      </c>
      <c r="O39" s="137">
        <f t="shared" si="11"/>
        <v>2.109557367326842</v>
      </c>
      <c r="P39" s="137">
        <f t="shared" si="11"/>
        <v>2.1467675090736162</v>
      </c>
      <c r="Q39" s="137">
        <f t="shared" si="11"/>
        <v>2.1846339945018949</v>
      </c>
      <c r="R39" s="137">
        <f t="shared" si="11"/>
        <v>2.2231684007518875</v>
      </c>
      <c r="S39" s="137">
        <f t="shared" si="11"/>
        <v>2.2623825091711116</v>
      </c>
    </row>
    <row r="40" spans="1:19">
      <c r="A40" s="184"/>
      <c r="B40" s="132" t="s">
        <v>197</v>
      </c>
      <c r="C40" s="557"/>
      <c r="D40" s="132"/>
      <c r="E40" s="132"/>
      <c r="F40" s="128"/>
      <c r="G40" s="133"/>
      <c r="H40" s="151"/>
      <c r="I40" s="151"/>
      <c r="J40" s="151"/>
      <c r="K40" s="151"/>
      <c r="L40" s="151"/>
      <c r="M40" s="151"/>
      <c r="N40" s="99"/>
      <c r="O40" s="99"/>
      <c r="P40" s="99"/>
      <c r="Q40" s="99"/>
      <c r="R40" s="99"/>
      <c r="S40" s="99"/>
    </row>
    <row r="41" spans="1:19">
      <c r="A41" s="184">
        <v>4.3</v>
      </c>
      <c r="B41" s="132" t="s">
        <v>179</v>
      </c>
      <c r="C41" s="557">
        <v>6.0453400503778322E-2</v>
      </c>
      <c r="D41" s="132" t="str">
        <f>Inputs!$D$82</f>
        <v>Support staff</v>
      </c>
      <c r="E41" s="132">
        <v>1</v>
      </c>
      <c r="F41" s="128">
        <f>C41*E41</f>
        <v>6.0453400503778322E-2</v>
      </c>
      <c r="G41" s="169"/>
      <c r="H41" s="137">
        <f>Inputs!L$82</f>
        <v>68.441017362959727</v>
      </c>
      <c r="I41" s="137">
        <f>Inputs!M$82</f>
        <v>69.791189569063036</v>
      </c>
      <c r="J41" s="137">
        <f>Inputs!N$82</f>
        <v>71.02222509185215</v>
      </c>
      <c r="K41" s="137">
        <f>Inputs!O$82</f>
        <v>72.274974651437702</v>
      </c>
      <c r="L41" s="137">
        <f>Inputs!P$82</f>
        <v>73.549821258208297</v>
      </c>
      <c r="M41" s="137">
        <f>Inputs!Q$82</f>
        <v>74.847154678410959</v>
      </c>
      <c r="N41" s="137">
        <f t="shared" ref="N41:S41" si="12">H41*$F41</f>
        <v>4.1374922335290503</v>
      </c>
      <c r="O41" s="137">
        <f t="shared" si="12"/>
        <v>4.2191147346536839</v>
      </c>
      <c r="P41" s="137">
        <f t="shared" si="12"/>
        <v>4.2935350181472325</v>
      </c>
      <c r="Q41" s="137">
        <f t="shared" si="12"/>
        <v>4.3692679890037898</v>
      </c>
      <c r="R41" s="137">
        <f t="shared" si="12"/>
        <v>4.446336801503775</v>
      </c>
      <c r="S41" s="137">
        <f t="shared" si="12"/>
        <v>4.5247650183422232</v>
      </c>
    </row>
    <row r="42" spans="1:19">
      <c r="A42" s="184"/>
      <c r="B42" s="132" t="s">
        <v>180</v>
      </c>
      <c r="C42" s="557"/>
      <c r="D42" s="132"/>
      <c r="E42" s="132"/>
      <c r="F42" s="128"/>
      <c r="G42" s="133"/>
      <c r="H42" s="151"/>
      <c r="I42" s="151"/>
      <c r="J42" s="151"/>
      <c r="K42" s="151"/>
      <c r="L42" s="151"/>
      <c r="M42" s="151"/>
      <c r="N42" s="99"/>
      <c r="O42" s="99"/>
      <c r="P42" s="99"/>
      <c r="Q42" s="99"/>
      <c r="R42" s="99"/>
      <c r="S42" s="99"/>
    </row>
    <row r="43" spans="1:19">
      <c r="A43" s="184">
        <v>4.4000000000000004</v>
      </c>
      <c r="B43" s="132" t="s">
        <v>181</v>
      </c>
      <c r="C43" s="557">
        <v>3.173803526448362E-2</v>
      </c>
      <c r="D43" s="132" t="str">
        <f>Inputs!$D$82</f>
        <v>Support staff</v>
      </c>
      <c r="E43" s="132">
        <v>1</v>
      </c>
      <c r="F43" s="128">
        <f>C43*E43</f>
        <v>3.173803526448362E-2</v>
      </c>
      <c r="G43" s="169"/>
      <c r="H43" s="137">
        <f>Inputs!L$82</f>
        <v>68.441017362959727</v>
      </c>
      <c r="I43" s="137">
        <f>Inputs!M$82</f>
        <v>69.791189569063036</v>
      </c>
      <c r="J43" s="137">
        <f>Inputs!N$82</f>
        <v>71.02222509185215</v>
      </c>
      <c r="K43" s="137">
        <f>Inputs!O$82</f>
        <v>72.274974651437702</v>
      </c>
      <c r="L43" s="137">
        <f>Inputs!P$82</f>
        <v>73.549821258208297</v>
      </c>
      <c r="M43" s="137">
        <f>Inputs!Q$82</f>
        <v>74.847154678410959</v>
      </c>
      <c r="N43" s="137">
        <f t="shared" ref="N43:S45" si="13">H43*$F43</f>
        <v>2.1721834226027514</v>
      </c>
      <c r="O43" s="137">
        <f t="shared" si="13"/>
        <v>2.2150352356931839</v>
      </c>
      <c r="P43" s="137">
        <f t="shared" si="13"/>
        <v>2.2541058845272968</v>
      </c>
      <c r="Q43" s="137">
        <f t="shared" si="13"/>
        <v>2.2938656942269895</v>
      </c>
      <c r="R43" s="137">
        <f t="shared" si="13"/>
        <v>2.3343268207894821</v>
      </c>
      <c r="S43" s="137">
        <f t="shared" si="13"/>
        <v>2.3755016346296673</v>
      </c>
    </row>
    <row r="44" spans="1:19">
      <c r="A44" s="184">
        <v>4.5</v>
      </c>
      <c r="B44" s="132" t="s">
        <v>182</v>
      </c>
      <c r="C44" s="557">
        <v>3.173803526448362E-2</v>
      </c>
      <c r="D44" s="132" t="str">
        <f>Inputs!$D$82</f>
        <v>Support staff</v>
      </c>
      <c r="E44" s="132">
        <v>1</v>
      </c>
      <c r="F44" s="128">
        <f>C44*E44</f>
        <v>3.173803526448362E-2</v>
      </c>
      <c r="G44" s="169"/>
      <c r="H44" s="137">
        <f>Inputs!L$82</f>
        <v>68.441017362959727</v>
      </c>
      <c r="I44" s="137">
        <f>Inputs!M$82</f>
        <v>69.791189569063036</v>
      </c>
      <c r="J44" s="137">
        <f>Inputs!N$82</f>
        <v>71.02222509185215</v>
      </c>
      <c r="K44" s="137">
        <f>Inputs!O$82</f>
        <v>72.274974651437702</v>
      </c>
      <c r="L44" s="137">
        <f>Inputs!P$82</f>
        <v>73.549821258208297</v>
      </c>
      <c r="M44" s="137">
        <f>Inputs!Q$82</f>
        <v>74.847154678410959</v>
      </c>
      <c r="N44" s="137">
        <f t="shared" si="13"/>
        <v>2.1721834226027514</v>
      </c>
      <c r="O44" s="137">
        <f t="shared" si="13"/>
        <v>2.2150352356931839</v>
      </c>
      <c r="P44" s="137">
        <f t="shared" si="13"/>
        <v>2.2541058845272968</v>
      </c>
      <c r="Q44" s="137">
        <f t="shared" si="13"/>
        <v>2.2938656942269895</v>
      </c>
      <c r="R44" s="137">
        <f t="shared" si="13"/>
        <v>2.3343268207894821</v>
      </c>
      <c r="S44" s="137">
        <f t="shared" si="13"/>
        <v>2.3755016346296673</v>
      </c>
    </row>
    <row r="45" spans="1:19">
      <c r="A45" s="184">
        <v>4.5999999999999996</v>
      </c>
      <c r="B45" s="132" t="s">
        <v>146</v>
      </c>
      <c r="C45" s="557">
        <v>2.2670025188916868E-2</v>
      </c>
      <c r="D45" s="132" t="str">
        <f>Inputs!$D$82</f>
        <v>Support staff</v>
      </c>
      <c r="E45" s="132">
        <v>1</v>
      </c>
      <c r="F45" s="128">
        <f>C45*E45</f>
        <v>2.2670025188916868E-2</v>
      </c>
      <c r="G45" s="169"/>
      <c r="H45" s="137">
        <f>Inputs!L$82</f>
        <v>68.441017362959727</v>
      </c>
      <c r="I45" s="137">
        <f>Inputs!M$82</f>
        <v>69.791189569063036</v>
      </c>
      <c r="J45" s="137">
        <f>Inputs!N$82</f>
        <v>71.02222509185215</v>
      </c>
      <c r="K45" s="137">
        <f>Inputs!O$82</f>
        <v>72.274974651437702</v>
      </c>
      <c r="L45" s="137">
        <f>Inputs!P$82</f>
        <v>73.549821258208297</v>
      </c>
      <c r="M45" s="137">
        <f>Inputs!Q$82</f>
        <v>74.847154678410959</v>
      </c>
      <c r="N45" s="137">
        <f t="shared" si="13"/>
        <v>1.5515595875733936</v>
      </c>
      <c r="O45" s="137">
        <f t="shared" si="13"/>
        <v>1.5821680254951311</v>
      </c>
      <c r="P45" s="137">
        <f t="shared" si="13"/>
        <v>1.6100756318052118</v>
      </c>
      <c r="Q45" s="137">
        <f t="shared" si="13"/>
        <v>1.6384754958764209</v>
      </c>
      <c r="R45" s="137">
        <f t="shared" si="13"/>
        <v>1.6673763005639155</v>
      </c>
      <c r="S45" s="137">
        <f t="shared" si="13"/>
        <v>1.6967868818783334</v>
      </c>
    </row>
    <row r="46" spans="1:19">
      <c r="A46" s="190"/>
      <c r="B46" s="139" t="s">
        <v>44</v>
      </c>
      <c r="C46" s="140">
        <f>SUM(C36:C45)</f>
        <v>0.17682619647355161</v>
      </c>
      <c r="D46" s="240"/>
      <c r="E46" s="240"/>
      <c r="F46" s="140">
        <f>SUM(F36:F45)</f>
        <v>0.17682619647355161</v>
      </c>
      <c r="G46" s="142"/>
      <c r="H46" s="167"/>
      <c r="I46" s="167"/>
      <c r="J46" s="167"/>
      <c r="K46" s="167"/>
      <c r="L46" s="167"/>
      <c r="M46" s="167"/>
      <c r="N46" s="252">
        <f t="shared" ref="N46:S46" si="14">SUM(N38:N45)</f>
        <v>12.102164783072473</v>
      </c>
      <c r="O46" s="252">
        <f t="shared" si="14"/>
        <v>12.340910598862026</v>
      </c>
      <c r="P46" s="252">
        <f t="shared" si="14"/>
        <v>12.558589928080654</v>
      </c>
      <c r="Q46" s="252">
        <f t="shared" si="14"/>
        <v>12.780108867836084</v>
      </c>
      <c r="R46" s="252">
        <f t="shared" si="14"/>
        <v>13.005535144398541</v>
      </c>
      <c r="S46" s="252">
        <f t="shared" si="14"/>
        <v>13.234937678651004</v>
      </c>
    </row>
    <row r="47" spans="1:19">
      <c r="A47" s="118"/>
      <c r="B47" s="234" t="s">
        <v>183</v>
      </c>
      <c r="C47" s="197"/>
      <c r="D47" s="196"/>
      <c r="E47" s="196"/>
      <c r="F47" s="156"/>
      <c r="G47" s="169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</row>
    <row r="48" spans="1:19">
      <c r="A48" s="184">
        <v>5.0999999999999996</v>
      </c>
      <c r="B48" s="235" t="s">
        <v>184</v>
      </c>
      <c r="C48" s="179"/>
      <c r="D48" s="183"/>
      <c r="E48" s="183"/>
      <c r="F48" s="128"/>
      <c r="G48" s="169"/>
      <c r="H48" s="137"/>
      <c r="I48" s="137"/>
      <c r="J48" s="137"/>
      <c r="K48" s="137"/>
      <c r="L48" s="137"/>
      <c r="M48" s="137"/>
      <c r="N48" s="137">
        <f>Inputs!L91</f>
        <v>158.39376356770171</v>
      </c>
      <c r="O48" s="137">
        <f>Inputs!M91</f>
        <v>158.39376356770171</v>
      </c>
      <c r="P48" s="137">
        <f>Inputs!N91</f>
        <v>158.39376356770171</v>
      </c>
      <c r="Q48" s="137">
        <f>Inputs!O91</f>
        <v>158.39376356770171</v>
      </c>
      <c r="R48" s="137">
        <f>Inputs!P91</f>
        <v>158.39376356770171</v>
      </c>
      <c r="S48" s="137">
        <f>Inputs!Q91</f>
        <v>158.39376356770171</v>
      </c>
    </row>
    <row r="49" spans="1:29">
      <c r="A49" s="190"/>
      <c r="B49" s="185" t="s">
        <v>44</v>
      </c>
      <c r="C49" s="197"/>
      <c r="D49" s="196"/>
      <c r="E49" s="196"/>
      <c r="F49" s="156"/>
      <c r="G49" s="169"/>
      <c r="H49" s="144"/>
      <c r="I49" s="144"/>
      <c r="J49" s="144"/>
      <c r="K49" s="144"/>
      <c r="L49" s="144"/>
      <c r="M49" s="144"/>
      <c r="N49" s="144">
        <f t="shared" ref="N49:S49" si="15">SUM(N48)</f>
        <v>158.39376356770171</v>
      </c>
      <c r="O49" s="144">
        <f t="shared" si="15"/>
        <v>158.39376356770171</v>
      </c>
      <c r="P49" s="144">
        <f t="shared" si="15"/>
        <v>158.39376356770171</v>
      </c>
      <c r="Q49" s="144">
        <f t="shared" si="15"/>
        <v>158.39376356770171</v>
      </c>
      <c r="R49" s="144">
        <f t="shared" si="15"/>
        <v>158.39376356770171</v>
      </c>
      <c r="S49" s="144">
        <f t="shared" si="15"/>
        <v>158.39376356770171</v>
      </c>
    </row>
    <row r="50" spans="1:29">
      <c r="A50" s="273"/>
      <c r="B50" s="154"/>
      <c r="C50" s="192"/>
      <c r="D50" s="196"/>
      <c r="E50" s="196"/>
      <c r="F50" s="156"/>
      <c r="G50" s="133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</row>
    <row r="51" spans="1:29">
      <c r="A51" s="273"/>
      <c r="B51" s="154"/>
      <c r="C51" s="171">
        <f>C21+C26+C35+C46</f>
        <v>1.5934379562043794</v>
      </c>
      <c r="D51" s="90"/>
      <c r="E51" s="236"/>
      <c r="F51" s="171">
        <f>F21+F26+F35+F46</f>
        <v>2.5038759124087595</v>
      </c>
      <c r="G51" s="199"/>
      <c r="H51" s="143"/>
      <c r="I51" s="143"/>
      <c r="J51" s="143"/>
      <c r="K51" s="143"/>
      <c r="L51" s="143"/>
      <c r="M51" s="143"/>
      <c r="N51" s="144">
        <f t="shared" ref="N51:S51" si="16">N21+N26+N35+N46+N49</f>
        <v>432.76494485940088</v>
      </c>
      <c r="O51" s="144">
        <f t="shared" si="16"/>
        <v>438.17761050069623</v>
      </c>
      <c r="P51" s="144">
        <f t="shared" si="16"/>
        <v>443.11267259669728</v>
      </c>
      <c r="Q51" s="144">
        <f t="shared" si="16"/>
        <v>448.1347834560861</v>
      </c>
      <c r="R51" s="144">
        <f t="shared" si="16"/>
        <v>453.24547851794341</v>
      </c>
      <c r="S51" s="144">
        <f t="shared" si="16"/>
        <v>458.44632030471166</v>
      </c>
    </row>
    <row r="52" spans="1:29">
      <c r="H52" s="105"/>
      <c r="I52" s="105"/>
      <c r="J52" s="105"/>
      <c r="K52" s="105"/>
      <c r="L52" s="105"/>
      <c r="M52" s="105"/>
      <c r="N52" s="105"/>
      <c r="O52" s="104"/>
      <c r="P52" s="104"/>
      <c r="Q52" s="104"/>
      <c r="R52" s="104"/>
      <c r="S52" s="104"/>
    </row>
    <row r="53" spans="1:29">
      <c r="A53" s="102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>
      <c r="A54" s="102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>
      <c r="A55" s="102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>
      <c r="A56" s="102"/>
      <c r="B56" s="154"/>
      <c r="C56" s="102"/>
      <c r="D56" s="102"/>
      <c r="E56" s="102"/>
      <c r="F56" s="159"/>
      <c r="G56" s="105"/>
      <c r="H56" s="105"/>
      <c r="I56" s="159"/>
      <c r="J56" s="159"/>
      <c r="K56" s="159"/>
      <c r="L56" s="159"/>
      <c r="M56" s="159"/>
      <c r="N56" s="275"/>
      <c r="O56" s="275"/>
      <c r="P56" s="275"/>
      <c r="Q56" s="275"/>
      <c r="R56" s="275"/>
      <c r="S56" s="275"/>
    </row>
    <row r="57" spans="1:29">
      <c r="B57" s="385" t="s">
        <v>265</v>
      </c>
      <c r="I57" s="106"/>
      <c r="J57" s="106"/>
      <c r="K57" s="106"/>
      <c r="L57" s="106"/>
      <c r="M57" s="106"/>
      <c r="N57" s="106">
        <f>N51-N58</f>
        <v>274.37118129169914</v>
      </c>
      <c r="O57" s="106">
        <f t="shared" ref="O57:S57" si="17">O51-O58</f>
        <v>279.78384693299449</v>
      </c>
      <c r="P57" s="106">
        <f t="shared" si="17"/>
        <v>284.71890902899554</v>
      </c>
      <c r="Q57" s="106">
        <f t="shared" si="17"/>
        <v>289.74101988838436</v>
      </c>
      <c r="R57" s="106">
        <f t="shared" si="17"/>
        <v>294.85171495024167</v>
      </c>
      <c r="S57" s="106">
        <f t="shared" si="17"/>
        <v>300.05255673700992</v>
      </c>
    </row>
    <row r="58" spans="1:29">
      <c r="B58" s="385" t="s">
        <v>43</v>
      </c>
      <c r="I58" s="106"/>
      <c r="J58" s="106"/>
      <c r="K58" s="106"/>
      <c r="L58" s="106"/>
      <c r="M58" s="106"/>
      <c r="N58" s="106">
        <f>N49</f>
        <v>158.39376356770171</v>
      </c>
      <c r="O58" s="106">
        <f t="shared" ref="O58:S58" si="18">O49</f>
        <v>158.39376356770171</v>
      </c>
      <c r="P58" s="106">
        <f t="shared" si="18"/>
        <v>158.39376356770171</v>
      </c>
      <c r="Q58" s="106">
        <f t="shared" si="18"/>
        <v>158.39376356770171</v>
      </c>
      <c r="R58" s="106">
        <f t="shared" si="18"/>
        <v>158.39376356770171</v>
      </c>
      <c r="S58" s="106">
        <f t="shared" si="18"/>
        <v>158.39376356770171</v>
      </c>
    </row>
    <row r="59" spans="1:29">
      <c r="B59" s="385" t="s">
        <v>268</v>
      </c>
      <c r="I59" s="106"/>
      <c r="J59" s="106"/>
      <c r="K59" s="106"/>
      <c r="L59" s="106"/>
      <c r="M59" s="106"/>
      <c r="O59" s="160"/>
      <c r="P59" s="160"/>
      <c r="Q59" s="160"/>
      <c r="R59" s="160"/>
      <c r="S59" s="160"/>
    </row>
    <row r="60" spans="1:29">
      <c r="B60" s="385" t="s">
        <v>274</v>
      </c>
      <c r="I60" s="106"/>
      <c r="J60" s="106"/>
      <c r="K60" s="106"/>
      <c r="L60" s="106"/>
      <c r="M60" s="106"/>
      <c r="N60" s="106">
        <f>SUM(N61,N57:N59)*(Inputs!$M$27)</f>
        <v>53.510519901975194</v>
      </c>
      <c r="O60" s="106">
        <f>SUM(O61,O57:O59)*(Inputs!$M$27)</f>
        <v>54.179785183190077</v>
      </c>
      <c r="P60" s="106">
        <f>SUM(P61,P57:P59)*(Inputs!$M$27)</f>
        <v>54.789995741236417</v>
      </c>
      <c r="Q60" s="106">
        <f>SUM(Q61,Q57:Q59)*(Inputs!$M$27)</f>
        <v>55.410969704778132</v>
      </c>
      <c r="R60" s="106">
        <f>SUM(R61,R57:R59)*(Inputs!$M$27)</f>
        <v>56.042896927786671</v>
      </c>
      <c r="S60" s="106">
        <f>SUM(S61,S57:S59)*(Inputs!$M$27)</f>
        <v>56.685970613036979</v>
      </c>
    </row>
    <row r="61" spans="1:29">
      <c r="B61" s="385" t="s">
        <v>273</v>
      </c>
      <c r="I61" s="106"/>
      <c r="J61" s="106"/>
      <c r="K61" s="106"/>
      <c r="L61" s="106"/>
      <c r="M61" s="106"/>
      <c r="N61" s="106">
        <f>SUM(N57:N59)*(Inputs!$M$26)</f>
        <v>45.007554265377692</v>
      </c>
      <c r="O61" s="106">
        <f>SUM(O57:O59)*(Inputs!$M$26)</f>
        <v>45.570471492072407</v>
      </c>
      <c r="P61" s="106">
        <f>SUM(P57:P59)*(Inputs!$M$26)</f>
        <v>46.083717950056517</v>
      </c>
      <c r="Q61" s="106">
        <f>SUM(Q57:Q59)*(Inputs!$M$26)</f>
        <v>46.60601747943295</v>
      </c>
      <c r="R61" s="106">
        <f>SUM(R57:R59)*(Inputs!$M$26)</f>
        <v>47.137529765866113</v>
      </c>
      <c r="S61" s="106">
        <f>SUM(S57:S59)*(Inputs!$M$26)</f>
        <v>47.678417311690012</v>
      </c>
    </row>
    <row r="62" spans="1:29">
      <c r="B62" s="998" t="s">
        <v>85</v>
      </c>
      <c r="C62" s="2"/>
      <c r="D62" s="2"/>
      <c r="E62" s="2"/>
      <c r="F62" s="484"/>
      <c r="G62" s="472"/>
      <c r="H62" s="429"/>
      <c r="I62" s="429"/>
      <c r="J62" s="429"/>
      <c r="K62" s="429"/>
      <c r="L62" s="429"/>
      <c r="M62" s="429"/>
      <c r="N62" s="106">
        <f>SUM(N57:N61)*Inputs!$M$28</f>
        <v>37.189811331872768</v>
      </c>
      <c r="O62" s="106">
        <f>SUM(O57:O61)*Inputs!$M$28</f>
        <v>37.654950702317109</v>
      </c>
      <c r="P62" s="106">
        <f>SUM(P57:P61)*Inputs!$M$28</f>
        <v>38.079047040159317</v>
      </c>
      <c r="Q62" s="106">
        <f>SUM(Q57:Q61)*Inputs!$M$28</f>
        <v>38.510623944820807</v>
      </c>
      <c r="R62" s="106">
        <f>SUM(R57:R61)*Inputs!$M$28</f>
        <v>38.949813364811732</v>
      </c>
      <c r="S62" s="106">
        <f>SUM(S57:S61)*Inputs!$M$28</f>
        <v>39.396749576060706</v>
      </c>
    </row>
    <row r="63" spans="1:29">
      <c r="B63" s="998"/>
      <c r="C63" s="2"/>
      <c r="D63" s="2"/>
      <c r="E63" s="2"/>
      <c r="F63" s="484"/>
      <c r="G63" s="472"/>
      <c r="H63" s="429"/>
      <c r="I63" s="429"/>
      <c r="J63" s="429"/>
      <c r="K63" s="429"/>
      <c r="L63" s="429"/>
      <c r="M63" s="429"/>
      <c r="N63" s="655"/>
      <c r="O63" s="655"/>
      <c r="P63" s="655"/>
      <c r="Q63" s="655"/>
      <c r="R63" s="655"/>
      <c r="S63" s="655"/>
    </row>
    <row r="64" spans="1:29">
      <c r="B64" s="479" t="s">
        <v>521</v>
      </c>
      <c r="C64" s="2"/>
      <c r="D64" s="2"/>
      <c r="E64" s="2"/>
      <c r="F64" s="484"/>
      <c r="G64" s="472"/>
      <c r="H64" s="429"/>
      <c r="I64" s="429"/>
      <c r="J64" s="429"/>
      <c r="K64" s="429"/>
      <c r="L64" s="429"/>
      <c r="M64" s="429"/>
      <c r="N64" s="485">
        <f>SUM(N57:N63)</f>
        <v>568.47283035862654</v>
      </c>
      <c r="O64" s="485">
        <f t="shared" ref="O64:S64" si="19">SUM(O57:O63)</f>
        <v>575.58281787827582</v>
      </c>
      <c r="P64" s="485">
        <f t="shared" si="19"/>
        <v>582.06543332814954</v>
      </c>
      <c r="Q64" s="485">
        <f t="shared" si="19"/>
        <v>588.66239458511802</v>
      </c>
      <c r="R64" s="485">
        <f t="shared" si="19"/>
        <v>595.37571857640785</v>
      </c>
      <c r="S64" s="485">
        <f t="shared" si="19"/>
        <v>602.20745780549942</v>
      </c>
    </row>
    <row r="65" spans="2:19">
      <c r="B65" s="999" t="s">
        <v>39</v>
      </c>
      <c r="N65" s="521">
        <f>(N51*(1+Inputs!$M$29))-N64</f>
        <v>0</v>
      </c>
      <c r="O65" s="521">
        <f>(O51*(1+Inputs!$M$29))-O64</f>
        <v>0</v>
      </c>
      <c r="P65" s="521">
        <f>(P51*(1+Inputs!$M$29))-P64</f>
        <v>0</v>
      </c>
      <c r="Q65" s="521">
        <f>(Q51*(1+Inputs!$M$29))-Q64</f>
        <v>0</v>
      </c>
      <c r="R65" s="521">
        <f>(R51*(1+Inputs!$M$29))-R64</f>
        <v>0</v>
      </c>
      <c r="S65" s="521">
        <f>(S51*(1+Inputs!$M$29))-S64</f>
        <v>0</v>
      </c>
    </row>
    <row r="66" spans="2:19">
      <c r="B66" s="385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60" orientation="landscape" r:id="rId1"/>
  <headerFooter alignWithMargins="0">
    <oddFooter>&amp;C&amp;P</oddFooter>
  </headerFooter>
  <rowBreaks count="1" manualBreakCount="1">
    <brk id="13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theme="1"/>
    <pageSetUpPr fitToPage="1"/>
  </sheetPr>
  <dimension ref="A1:U67"/>
  <sheetViews>
    <sheetView showGridLines="0" zoomScale="70" zoomScaleNormal="70" workbookViewId="0">
      <selection sqref="A1:S1"/>
    </sheetView>
  </sheetViews>
  <sheetFormatPr defaultRowHeight="12.75" outlineLevelCol="1"/>
  <cols>
    <col min="1" max="1" width="9" style="88" bestFit="1" customWidth="1"/>
    <col min="2" max="2" width="61.85546875" style="102" customWidth="1"/>
    <col min="3" max="3" width="9.7109375" style="88" bestFit="1" customWidth="1"/>
    <col min="4" max="4" width="26.85546875" style="88" bestFit="1" customWidth="1"/>
    <col min="5" max="5" width="8.5703125" style="88" bestFit="1" customWidth="1"/>
    <col min="6" max="6" width="8.5703125" style="160" bestFit="1" customWidth="1"/>
    <col min="7" max="7" width="0.7109375" style="160" customWidth="1"/>
    <col min="8" max="8" width="10.42578125" style="106" customWidth="1" outlineLevel="1"/>
    <col min="9" max="9" width="9.5703125" style="160" bestFit="1" customWidth="1" outlineLevel="1"/>
    <col min="10" max="13" width="9.42578125" style="160" customWidth="1" outlineLevel="1"/>
    <col min="14" max="14" width="11.5703125" style="160" customWidth="1"/>
    <col min="15" max="15" width="10.42578125" style="88" customWidth="1"/>
    <col min="16" max="16" width="9.42578125" style="88" customWidth="1"/>
    <col min="17" max="17" width="11" style="88" customWidth="1"/>
    <col min="18" max="18" width="10.85546875" style="88" customWidth="1"/>
    <col min="19" max="19" width="11.42578125" style="88" customWidth="1"/>
    <col min="20" max="256" width="9.140625" style="88"/>
    <col min="257" max="257" width="9" style="88" bestFit="1" customWidth="1"/>
    <col min="258" max="258" width="61.85546875" style="88" customWidth="1"/>
    <col min="259" max="259" width="9.7109375" style="88" bestFit="1" customWidth="1"/>
    <col min="260" max="260" width="11.5703125" style="88" bestFit="1" customWidth="1"/>
    <col min="261" max="262" width="8.5703125" style="88" bestFit="1" customWidth="1"/>
    <col min="263" max="263" width="0.7109375" style="88" customWidth="1"/>
    <col min="264" max="264" width="10.42578125" style="88" customWidth="1"/>
    <col min="265" max="265" width="9.5703125" style="88" bestFit="1" customWidth="1"/>
    <col min="266" max="269" width="9.42578125" style="88" customWidth="1"/>
    <col min="270" max="270" width="11.5703125" style="88" customWidth="1"/>
    <col min="271" max="271" width="10.42578125" style="88" customWidth="1"/>
    <col min="272" max="272" width="9.42578125" style="88" customWidth="1"/>
    <col min="273" max="273" width="11" style="88" customWidth="1"/>
    <col min="274" max="274" width="10.85546875" style="88" customWidth="1"/>
    <col min="275" max="275" width="11.42578125" style="88" customWidth="1"/>
    <col min="276" max="512" width="9.140625" style="88"/>
    <col min="513" max="513" width="9" style="88" bestFit="1" customWidth="1"/>
    <col min="514" max="514" width="61.85546875" style="88" customWidth="1"/>
    <col min="515" max="515" width="9.7109375" style="88" bestFit="1" customWidth="1"/>
    <col min="516" max="516" width="11.5703125" style="88" bestFit="1" customWidth="1"/>
    <col min="517" max="518" width="8.5703125" style="88" bestFit="1" customWidth="1"/>
    <col min="519" max="519" width="0.7109375" style="88" customWidth="1"/>
    <col min="520" max="520" width="10.42578125" style="88" customWidth="1"/>
    <col min="521" max="521" width="9.5703125" style="88" bestFit="1" customWidth="1"/>
    <col min="522" max="525" width="9.42578125" style="88" customWidth="1"/>
    <col min="526" max="526" width="11.5703125" style="88" customWidth="1"/>
    <col min="527" max="527" width="10.42578125" style="88" customWidth="1"/>
    <col min="528" max="528" width="9.42578125" style="88" customWidth="1"/>
    <col min="529" max="529" width="11" style="88" customWidth="1"/>
    <col min="530" max="530" width="10.85546875" style="88" customWidth="1"/>
    <col min="531" max="531" width="11.42578125" style="88" customWidth="1"/>
    <col min="532" max="768" width="9.140625" style="88"/>
    <col min="769" max="769" width="9" style="88" bestFit="1" customWidth="1"/>
    <col min="770" max="770" width="61.85546875" style="88" customWidth="1"/>
    <col min="771" max="771" width="9.7109375" style="88" bestFit="1" customWidth="1"/>
    <col min="772" max="772" width="11.5703125" style="88" bestFit="1" customWidth="1"/>
    <col min="773" max="774" width="8.5703125" style="88" bestFit="1" customWidth="1"/>
    <col min="775" max="775" width="0.7109375" style="88" customWidth="1"/>
    <col min="776" max="776" width="10.42578125" style="88" customWidth="1"/>
    <col min="777" max="777" width="9.5703125" style="88" bestFit="1" customWidth="1"/>
    <col min="778" max="781" width="9.42578125" style="88" customWidth="1"/>
    <col min="782" max="782" width="11.5703125" style="88" customWidth="1"/>
    <col min="783" max="783" width="10.42578125" style="88" customWidth="1"/>
    <col min="784" max="784" width="9.42578125" style="88" customWidth="1"/>
    <col min="785" max="785" width="11" style="88" customWidth="1"/>
    <col min="786" max="786" width="10.85546875" style="88" customWidth="1"/>
    <col min="787" max="787" width="11.42578125" style="88" customWidth="1"/>
    <col min="788" max="1024" width="9.140625" style="88"/>
    <col min="1025" max="1025" width="9" style="88" bestFit="1" customWidth="1"/>
    <col min="1026" max="1026" width="61.85546875" style="88" customWidth="1"/>
    <col min="1027" max="1027" width="9.7109375" style="88" bestFit="1" customWidth="1"/>
    <col min="1028" max="1028" width="11.5703125" style="88" bestFit="1" customWidth="1"/>
    <col min="1029" max="1030" width="8.5703125" style="88" bestFit="1" customWidth="1"/>
    <col min="1031" max="1031" width="0.7109375" style="88" customWidth="1"/>
    <col min="1032" max="1032" width="10.42578125" style="88" customWidth="1"/>
    <col min="1033" max="1033" width="9.5703125" style="88" bestFit="1" customWidth="1"/>
    <col min="1034" max="1037" width="9.42578125" style="88" customWidth="1"/>
    <col min="1038" max="1038" width="11.5703125" style="88" customWidth="1"/>
    <col min="1039" max="1039" width="10.42578125" style="88" customWidth="1"/>
    <col min="1040" max="1040" width="9.42578125" style="88" customWidth="1"/>
    <col min="1041" max="1041" width="11" style="88" customWidth="1"/>
    <col min="1042" max="1042" width="10.85546875" style="88" customWidth="1"/>
    <col min="1043" max="1043" width="11.42578125" style="88" customWidth="1"/>
    <col min="1044" max="1280" width="9.140625" style="88"/>
    <col min="1281" max="1281" width="9" style="88" bestFit="1" customWidth="1"/>
    <col min="1282" max="1282" width="61.85546875" style="88" customWidth="1"/>
    <col min="1283" max="1283" width="9.7109375" style="88" bestFit="1" customWidth="1"/>
    <col min="1284" max="1284" width="11.5703125" style="88" bestFit="1" customWidth="1"/>
    <col min="1285" max="1286" width="8.5703125" style="88" bestFit="1" customWidth="1"/>
    <col min="1287" max="1287" width="0.7109375" style="88" customWidth="1"/>
    <col min="1288" max="1288" width="10.42578125" style="88" customWidth="1"/>
    <col min="1289" max="1289" width="9.5703125" style="88" bestFit="1" customWidth="1"/>
    <col min="1290" max="1293" width="9.42578125" style="88" customWidth="1"/>
    <col min="1294" max="1294" width="11.5703125" style="88" customWidth="1"/>
    <col min="1295" max="1295" width="10.42578125" style="88" customWidth="1"/>
    <col min="1296" max="1296" width="9.42578125" style="88" customWidth="1"/>
    <col min="1297" max="1297" width="11" style="88" customWidth="1"/>
    <col min="1298" max="1298" width="10.85546875" style="88" customWidth="1"/>
    <col min="1299" max="1299" width="11.42578125" style="88" customWidth="1"/>
    <col min="1300" max="1536" width="9.140625" style="88"/>
    <col min="1537" max="1537" width="9" style="88" bestFit="1" customWidth="1"/>
    <col min="1538" max="1538" width="61.85546875" style="88" customWidth="1"/>
    <col min="1539" max="1539" width="9.7109375" style="88" bestFit="1" customWidth="1"/>
    <col min="1540" max="1540" width="11.5703125" style="88" bestFit="1" customWidth="1"/>
    <col min="1541" max="1542" width="8.5703125" style="88" bestFit="1" customWidth="1"/>
    <col min="1543" max="1543" width="0.7109375" style="88" customWidth="1"/>
    <col min="1544" max="1544" width="10.42578125" style="88" customWidth="1"/>
    <col min="1545" max="1545" width="9.5703125" style="88" bestFit="1" customWidth="1"/>
    <col min="1546" max="1549" width="9.42578125" style="88" customWidth="1"/>
    <col min="1550" max="1550" width="11.5703125" style="88" customWidth="1"/>
    <col min="1551" max="1551" width="10.42578125" style="88" customWidth="1"/>
    <col min="1552" max="1552" width="9.42578125" style="88" customWidth="1"/>
    <col min="1553" max="1553" width="11" style="88" customWidth="1"/>
    <col min="1554" max="1554" width="10.85546875" style="88" customWidth="1"/>
    <col min="1555" max="1555" width="11.42578125" style="88" customWidth="1"/>
    <col min="1556" max="1792" width="9.140625" style="88"/>
    <col min="1793" max="1793" width="9" style="88" bestFit="1" customWidth="1"/>
    <col min="1794" max="1794" width="61.85546875" style="88" customWidth="1"/>
    <col min="1795" max="1795" width="9.7109375" style="88" bestFit="1" customWidth="1"/>
    <col min="1796" max="1796" width="11.5703125" style="88" bestFit="1" customWidth="1"/>
    <col min="1797" max="1798" width="8.5703125" style="88" bestFit="1" customWidth="1"/>
    <col min="1799" max="1799" width="0.7109375" style="88" customWidth="1"/>
    <col min="1800" max="1800" width="10.42578125" style="88" customWidth="1"/>
    <col min="1801" max="1801" width="9.5703125" style="88" bestFit="1" customWidth="1"/>
    <col min="1802" max="1805" width="9.42578125" style="88" customWidth="1"/>
    <col min="1806" max="1806" width="11.5703125" style="88" customWidth="1"/>
    <col min="1807" max="1807" width="10.42578125" style="88" customWidth="1"/>
    <col min="1808" max="1808" width="9.42578125" style="88" customWidth="1"/>
    <col min="1809" max="1809" width="11" style="88" customWidth="1"/>
    <col min="1810" max="1810" width="10.85546875" style="88" customWidth="1"/>
    <col min="1811" max="1811" width="11.42578125" style="88" customWidth="1"/>
    <col min="1812" max="2048" width="9.140625" style="88"/>
    <col min="2049" max="2049" width="9" style="88" bestFit="1" customWidth="1"/>
    <col min="2050" max="2050" width="61.85546875" style="88" customWidth="1"/>
    <col min="2051" max="2051" width="9.7109375" style="88" bestFit="1" customWidth="1"/>
    <col min="2052" max="2052" width="11.5703125" style="88" bestFit="1" customWidth="1"/>
    <col min="2053" max="2054" width="8.5703125" style="88" bestFit="1" customWidth="1"/>
    <col min="2055" max="2055" width="0.7109375" style="88" customWidth="1"/>
    <col min="2056" max="2056" width="10.42578125" style="88" customWidth="1"/>
    <col min="2057" max="2057" width="9.5703125" style="88" bestFit="1" customWidth="1"/>
    <col min="2058" max="2061" width="9.42578125" style="88" customWidth="1"/>
    <col min="2062" max="2062" width="11.5703125" style="88" customWidth="1"/>
    <col min="2063" max="2063" width="10.42578125" style="88" customWidth="1"/>
    <col min="2064" max="2064" width="9.42578125" style="88" customWidth="1"/>
    <col min="2065" max="2065" width="11" style="88" customWidth="1"/>
    <col min="2066" max="2066" width="10.85546875" style="88" customWidth="1"/>
    <col min="2067" max="2067" width="11.42578125" style="88" customWidth="1"/>
    <col min="2068" max="2304" width="9.140625" style="88"/>
    <col min="2305" max="2305" width="9" style="88" bestFit="1" customWidth="1"/>
    <col min="2306" max="2306" width="61.85546875" style="88" customWidth="1"/>
    <col min="2307" max="2307" width="9.7109375" style="88" bestFit="1" customWidth="1"/>
    <col min="2308" max="2308" width="11.5703125" style="88" bestFit="1" customWidth="1"/>
    <col min="2309" max="2310" width="8.5703125" style="88" bestFit="1" customWidth="1"/>
    <col min="2311" max="2311" width="0.7109375" style="88" customWidth="1"/>
    <col min="2312" max="2312" width="10.42578125" style="88" customWidth="1"/>
    <col min="2313" max="2313" width="9.5703125" style="88" bestFit="1" customWidth="1"/>
    <col min="2314" max="2317" width="9.42578125" style="88" customWidth="1"/>
    <col min="2318" max="2318" width="11.5703125" style="88" customWidth="1"/>
    <col min="2319" max="2319" width="10.42578125" style="88" customWidth="1"/>
    <col min="2320" max="2320" width="9.42578125" style="88" customWidth="1"/>
    <col min="2321" max="2321" width="11" style="88" customWidth="1"/>
    <col min="2322" max="2322" width="10.85546875" style="88" customWidth="1"/>
    <col min="2323" max="2323" width="11.42578125" style="88" customWidth="1"/>
    <col min="2324" max="2560" width="9.140625" style="88"/>
    <col min="2561" max="2561" width="9" style="88" bestFit="1" customWidth="1"/>
    <col min="2562" max="2562" width="61.85546875" style="88" customWidth="1"/>
    <col min="2563" max="2563" width="9.7109375" style="88" bestFit="1" customWidth="1"/>
    <col min="2564" max="2564" width="11.5703125" style="88" bestFit="1" customWidth="1"/>
    <col min="2565" max="2566" width="8.5703125" style="88" bestFit="1" customWidth="1"/>
    <col min="2567" max="2567" width="0.7109375" style="88" customWidth="1"/>
    <col min="2568" max="2568" width="10.42578125" style="88" customWidth="1"/>
    <col min="2569" max="2569" width="9.5703125" style="88" bestFit="1" customWidth="1"/>
    <col min="2570" max="2573" width="9.42578125" style="88" customWidth="1"/>
    <col min="2574" max="2574" width="11.5703125" style="88" customWidth="1"/>
    <col min="2575" max="2575" width="10.42578125" style="88" customWidth="1"/>
    <col min="2576" max="2576" width="9.42578125" style="88" customWidth="1"/>
    <col min="2577" max="2577" width="11" style="88" customWidth="1"/>
    <col min="2578" max="2578" width="10.85546875" style="88" customWidth="1"/>
    <col min="2579" max="2579" width="11.42578125" style="88" customWidth="1"/>
    <col min="2580" max="2816" width="9.140625" style="88"/>
    <col min="2817" max="2817" width="9" style="88" bestFit="1" customWidth="1"/>
    <col min="2818" max="2818" width="61.85546875" style="88" customWidth="1"/>
    <col min="2819" max="2819" width="9.7109375" style="88" bestFit="1" customWidth="1"/>
    <col min="2820" max="2820" width="11.5703125" style="88" bestFit="1" customWidth="1"/>
    <col min="2821" max="2822" width="8.5703125" style="88" bestFit="1" customWidth="1"/>
    <col min="2823" max="2823" width="0.7109375" style="88" customWidth="1"/>
    <col min="2824" max="2824" width="10.42578125" style="88" customWidth="1"/>
    <col min="2825" max="2825" width="9.5703125" style="88" bestFit="1" customWidth="1"/>
    <col min="2826" max="2829" width="9.42578125" style="88" customWidth="1"/>
    <col min="2830" max="2830" width="11.5703125" style="88" customWidth="1"/>
    <col min="2831" max="2831" width="10.42578125" style="88" customWidth="1"/>
    <col min="2832" max="2832" width="9.42578125" style="88" customWidth="1"/>
    <col min="2833" max="2833" width="11" style="88" customWidth="1"/>
    <col min="2834" max="2834" width="10.85546875" style="88" customWidth="1"/>
    <col min="2835" max="2835" width="11.42578125" style="88" customWidth="1"/>
    <col min="2836" max="3072" width="9.140625" style="88"/>
    <col min="3073" max="3073" width="9" style="88" bestFit="1" customWidth="1"/>
    <col min="3074" max="3074" width="61.85546875" style="88" customWidth="1"/>
    <col min="3075" max="3075" width="9.7109375" style="88" bestFit="1" customWidth="1"/>
    <col min="3076" max="3076" width="11.5703125" style="88" bestFit="1" customWidth="1"/>
    <col min="3077" max="3078" width="8.5703125" style="88" bestFit="1" customWidth="1"/>
    <col min="3079" max="3079" width="0.7109375" style="88" customWidth="1"/>
    <col min="3080" max="3080" width="10.42578125" style="88" customWidth="1"/>
    <col min="3081" max="3081" width="9.5703125" style="88" bestFit="1" customWidth="1"/>
    <col min="3082" max="3085" width="9.42578125" style="88" customWidth="1"/>
    <col min="3086" max="3086" width="11.5703125" style="88" customWidth="1"/>
    <col min="3087" max="3087" width="10.42578125" style="88" customWidth="1"/>
    <col min="3088" max="3088" width="9.42578125" style="88" customWidth="1"/>
    <col min="3089" max="3089" width="11" style="88" customWidth="1"/>
    <col min="3090" max="3090" width="10.85546875" style="88" customWidth="1"/>
    <col min="3091" max="3091" width="11.42578125" style="88" customWidth="1"/>
    <col min="3092" max="3328" width="9.140625" style="88"/>
    <col min="3329" max="3329" width="9" style="88" bestFit="1" customWidth="1"/>
    <col min="3330" max="3330" width="61.85546875" style="88" customWidth="1"/>
    <col min="3331" max="3331" width="9.7109375" style="88" bestFit="1" customWidth="1"/>
    <col min="3332" max="3332" width="11.5703125" style="88" bestFit="1" customWidth="1"/>
    <col min="3333" max="3334" width="8.5703125" style="88" bestFit="1" customWidth="1"/>
    <col min="3335" max="3335" width="0.7109375" style="88" customWidth="1"/>
    <col min="3336" max="3336" width="10.42578125" style="88" customWidth="1"/>
    <col min="3337" max="3337" width="9.5703125" style="88" bestFit="1" customWidth="1"/>
    <col min="3338" max="3341" width="9.42578125" style="88" customWidth="1"/>
    <col min="3342" max="3342" width="11.5703125" style="88" customWidth="1"/>
    <col min="3343" max="3343" width="10.42578125" style="88" customWidth="1"/>
    <col min="3344" max="3344" width="9.42578125" style="88" customWidth="1"/>
    <col min="3345" max="3345" width="11" style="88" customWidth="1"/>
    <col min="3346" max="3346" width="10.85546875" style="88" customWidth="1"/>
    <col min="3347" max="3347" width="11.42578125" style="88" customWidth="1"/>
    <col min="3348" max="3584" width="9.140625" style="88"/>
    <col min="3585" max="3585" width="9" style="88" bestFit="1" customWidth="1"/>
    <col min="3586" max="3586" width="61.85546875" style="88" customWidth="1"/>
    <col min="3587" max="3587" width="9.7109375" style="88" bestFit="1" customWidth="1"/>
    <col min="3588" max="3588" width="11.5703125" style="88" bestFit="1" customWidth="1"/>
    <col min="3589" max="3590" width="8.5703125" style="88" bestFit="1" customWidth="1"/>
    <col min="3591" max="3591" width="0.7109375" style="88" customWidth="1"/>
    <col min="3592" max="3592" width="10.42578125" style="88" customWidth="1"/>
    <col min="3593" max="3593" width="9.5703125" style="88" bestFit="1" customWidth="1"/>
    <col min="3594" max="3597" width="9.42578125" style="88" customWidth="1"/>
    <col min="3598" max="3598" width="11.5703125" style="88" customWidth="1"/>
    <col min="3599" max="3599" width="10.42578125" style="88" customWidth="1"/>
    <col min="3600" max="3600" width="9.42578125" style="88" customWidth="1"/>
    <col min="3601" max="3601" width="11" style="88" customWidth="1"/>
    <col min="3602" max="3602" width="10.85546875" style="88" customWidth="1"/>
    <col min="3603" max="3603" width="11.42578125" style="88" customWidth="1"/>
    <col min="3604" max="3840" width="9.140625" style="88"/>
    <col min="3841" max="3841" width="9" style="88" bestFit="1" customWidth="1"/>
    <col min="3842" max="3842" width="61.85546875" style="88" customWidth="1"/>
    <col min="3843" max="3843" width="9.7109375" style="88" bestFit="1" customWidth="1"/>
    <col min="3844" max="3844" width="11.5703125" style="88" bestFit="1" customWidth="1"/>
    <col min="3845" max="3846" width="8.5703125" style="88" bestFit="1" customWidth="1"/>
    <col min="3847" max="3847" width="0.7109375" style="88" customWidth="1"/>
    <col min="3848" max="3848" width="10.42578125" style="88" customWidth="1"/>
    <col min="3849" max="3849" width="9.5703125" style="88" bestFit="1" customWidth="1"/>
    <col min="3850" max="3853" width="9.42578125" style="88" customWidth="1"/>
    <col min="3854" max="3854" width="11.5703125" style="88" customWidth="1"/>
    <col min="3855" max="3855" width="10.42578125" style="88" customWidth="1"/>
    <col min="3856" max="3856" width="9.42578125" style="88" customWidth="1"/>
    <col min="3857" max="3857" width="11" style="88" customWidth="1"/>
    <col min="3858" max="3858" width="10.85546875" style="88" customWidth="1"/>
    <col min="3859" max="3859" width="11.42578125" style="88" customWidth="1"/>
    <col min="3860" max="4096" width="9.140625" style="88"/>
    <col min="4097" max="4097" width="9" style="88" bestFit="1" customWidth="1"/>
    <col min="4098" max="4098" width="61.85546875" style="88" customWidth="1"/>
    <col min="4099" max="4099" width="9.7109375" style="88" bestFit="1" customWidth="1"/>
    <col min="4100" max="4100" width="11.5703125" style="88" bestFit="1" customWidth="1"/>
    <col min="4101" max="4102" width="8.5703125" style="88" bestFit="1" customWidth="1"/>
    <col min="4103" max="4103" width="0.7109375" style="88" customWidth="1"/>
    <col min="4104" max="4104" width="10.42578125" style="88" customWidth="1"/>
    <col min="4105" max="4105" width="9.5703125" style="88" bestFit="1" customWidth="1"/>
    <col min="4106" max="4109" width="9.42578125" style="88" customWidth="1"/>
    <col min="4110" max="4110" width="11.5703125" style="88" customWidth="1"/>
    <col min="4111" max="4111" width="10.42578125" style="88" customWidth="1"/>
    <col min="4112" max="4112" width="9.42578125" style="88" customWidth="1"/>
    <col min="4113" max="4113" width="11" style="88" customWidth="1"/>
    <col min="4114" max="4114" width="10.85546875" style="88" customWidth="1"/>
    <col min="4115" max="4115" width="11.42578125" style="88" customWidth="1"/>
    <col min="4116" max="4352" width="9.140625" style="88"/>
    <col min="4353" max="4353" width="9" style="88" bestFit="1" customWidth="1"/>
    <col min="4354" max="4354" width="61.85546875" style="88" customWidth="1"/>
    <col min="4355" max="4355" width="9.7109375" style="88" bestFit="1" customWidth="1"/>
    <col min="4356" max="4356" width="11.5703125" style="88" bestFit="1" customWidth="1"/>
    <col min="4357" max="4358" width="8.5703125" style="88" bestFit="1" customWidth="1"/>
    <col min="4359" max="4359" width="0.7109375" style="88" customWidth="1"/>
    <col min="4360" max="4360" width="10.42578125" style="88" customWidth="1"/>
    <col min="4361" max="4361" width="9.5703125" style="88" bestFit="1" customWidth="1"/>
    <col min="4362" max="4365" width="9.42578125" style="88" customWidth="1"/>
    <col min="4366" max="4366" width="11.5703125" style="88" customWidth="1"/>
    <col min="4367" max="4367" width="10.42578125" style="88" customWidth="1"/>
    <col min="4368" max="4368" width="9.42578125" style="88" customWidth="1"/>
    <col min="4369" max="4369" width="11" style="88" customWidth="1"/>
    <col min="4370" max="4370" width="10.85546875" style="88" customWidth="1"/>
    <col min="4371" max="4371" width="11.42578125" style="88" customWidth="1"/>
    <col min="4372" max="4608" width="9.140625" style="88"/>
    <col min="4609" max="4609" width="9" style="88" bestFit="1" customWidth="1"/>
    <col min="4610" max="4610" width="61.85546875" style="88" customWidth="1"/>
    <col min="4611" max="4611" width="9.7109375" style="88" bestFit="1" customWidth="1"/>
    <col min="4612" max="4612" width="11.5703125" style="88" bestFit="1" customWidth="1"/>
    <col min="4613" max="4614" width="8.5703125" style="88" bestFit="1" customWidth="1"/>
    <col min="4615" max="4615" width="0.7109375" style="88" customWidth="1"/>
    <col min="4616" max="4616" width="10.42578125" style="88" customWidth="1"/>
    <col min="4617" max="4617" width="9.5703125" style="88" bestFit="1" customWidth="1"/>
    <col min="4618" max="4621" width="9.42578125" style="88" customWidth="1"/>
    <col min="4622" max="4622" width="11.5703125" style="88" customWidth="1"/>
    <col min="4623" max="4623" width="10.42578125" style="88" customWidth="1"/>
    <col min="4624" max="4624" width="9.42578125" style="88" customWidth="1"/>
    <col min="4625" max="4625" width="11" style="88" customWidth="1"/>
    <col min="4626" max="4626" width="10.85546875" style="88" customWidth="1"/>
    <col min="4627" max="4627" width="11.42578125" style="88" customWidth="1"/>
    <col min="4628" max="4864" width="9.140625" style="88"/>
    <col min="4865" max="4865" width="9" style="88" bestFit="1" customWidth="1"/>
    <col min="4866" max="4866" width="61.85546875" style="88" customWidth="1"/>
    <col min="4867" max="4867" width="9.7109375" style="88" bestFit="1" customWidth="1"/>
    <col min="4868" max="4868" width="11.5703125" style="88" bestFit="1" customWidth="1"/>
    <col min="4869" max="4870" width="8.5703125" style="88" bestFit="1" customWidth="1"/>
    <col min="4871" max="4871" width="0.7109375" style="88" customWidth="1"/>
    <col min="4872" max="4872" width="10.42578125" style="88" customWidth="1"/>
    <col min="4873" max="4873" width="9.5703125" style="88" bestFit="1" customWidth="1"/>
    <col min="4874" max="4877" width="9.42578125" style="88" customWidth="1"/>
    <col min="4878" max="4878" width="11.5703125" style="88" customWidth="1"/>
    <col min="4879" max="4879" width="10.42578125" style="88" customWidth="1"/>
    <col min="4880" max="4880" width="9.42578125" style="88" customWidth="1"/>
    <col min="4881" max="4881" width="11" style="88" customWidth="1"/>
    <col min="4882" max="4882" width="10.85546875" style="88" customWidth="1"/>
    <col min="4883" max="4883" width="11.42578125" style="88" customWidth="1"/>
    <col min="4884" max="5120" width="9.140625" style="88"/>
    <col min="5121" max="5121" width="9" style="88" bestFit="1" customWidth="1"/>
    <col min="5122" max="5122" width="61.85546875" style="88" customWidth="1"/>
    <col min="5123" max="5123" width="9.7109375" style="88" bestFit="1" customWidth="1"/>
    <col min="5124" max="5124" width="11.5703125" style="88" bestFit="1" customWidth="1"/>
    <col min="5125" max="5126" width="8.5703125" style="88" bestFit="1" customWidth="1"/>
    <col min="5127" max="5127" width="0.7109375" style="88" customWidth="1"/>
    <col min="5128" max="5128" width="10.42578125" style="88" customWidth="1"/>
    <col min="5129" max="5129" width="9.5703125" style="88" bestFit="1" customWidth="1"/>
    <col min="5130" max="5133" width="9.42578125" style="88" customWidth="1"/>
    <col min="5134" max="5134" width="11.5703125" style="88" customWidth="1"/>
    <col min="5135" max="5135" width="10.42578125" style="88" customWidth="1"/>
    <col min="5136" max="5136" width="9.42578125" style="88" customWidth="1"/>
    <col min="5137" max="5137" width="11" style="88" customWidth="1"/>
    <col min="5138" max="5138" width="10.85546875" style="88" customWidth="1"/>
    <col min="5139" max="5139" width="11.42578125" style="88" customWidth="1"/>
    <col min="5140" max="5376" width="9.140625" style="88"/>
    <col min="5377" max="5377" width="9" style="88" bestFit="1" customWidth="1"/>
    <col min="5378" max="5378" width="61.85546875" style="88" customWidth="1"/>
    <col min="5379" max="5379" width="9.7109375" style="88" bestFit="1" customWidth="1"/>
    <col min="5380" max="5380" width="11.5703125" style="88" bestFit="1" customWidth="1"/>
    <col min="5381" max="5382" width="8.5703125" style="88" bestFit="1" customWidth="1"/>
    <col min="5383" max="5383" width="0.7109375" style="88" customWidth="1"/>
    <col min="5384" max="5384" width="10.42578125" style="88" customWidth="1"/>
    <col min="5385" max="5385" width="9.5703125" style="88" bestFit="1" customWidth="1"/>
    <col min="5386" max="5389" width="9.42578125" style="88" customWidth="1"/>
    <col min="5390" max="5390" width="11.5703125" style="88" customWidth="1"/>
    <col min="5391" max="5391" width="10.42578125" style="88" customWidth="1"/>
    <col min="5392" max="5392" width="9.42578125" style="88" customWidth="1"/>
    <col min="5393" max="5393" width="11" style="88" customWidth="1"/>
    <col min="5394" max="5394" width="10.85546875" style="88" customWidth="1"/>
    <col min="5395" max="5395" width="11.42578125" style="88" customWidth="1"/>
    <col min="5396" max="5632" width="9.140625" style="88"/>
    <col min="5633" max="5633" width="9" style="88" bestFit="1" customWidth="1"/>
    <col min="5634" max="5634" width="61.85546875" style="88" customWidth="1"/>
    <col min="5635" max="5635" width="9.7109375" style="88" bestFit="1" customWidth="1"/>
    <col min="5636" max="5636" width="11.5703125" style="88" bestFit="1" customWidth="1"/>
    <col min="5637" max="5638" width="8.5703125" style="88" bestFit="1" customWidth="1"/>
    <col min="5639" max="5639" width="0.7109375" style="88" customWidth="1"/>
    <col min="5640" max="5640" width="10.42578125" style="88" customWidth="1"/>
    <col min="5641" max="5641" width="9.5703125" style="88" bestFit="1" customWidth="1"/>
    <col min="5642" max="5645" width="9.42578125" style="88" customWidth="1"/>
    <col min="5646" max="5646" width="11.5703125" style="88" customWidth="1"/>
    <col min="5647" max="5647" width="10.42578125" style="88" customWidth="1"/>
    <col min="5648" max="5648" width="9.42578125" style="88" customWidth="1"/>
    <col min="5649" max="5649" width="11" style="88" customWidth="1"/>
    <col min="5650" max="5650" width="10.85546875" style="88" customWidth="1"/>
    <col min="5651" max="5651" width="11.42578125" style="88" customWidth="1"/>
    <col min="5652" max="5888" width="9.140625" style="88"/>
    <col min="5889" max="5889" width="9" style="88" bestFit="1" customWidth="1"/>
    <col min="5890" max="5890" width="61.85546875" style="88" customWidth="1"/>
    <col min="5891" max="5891" width="9.7109375" style="88" bestFit="1" customWidth="1"/>
    <col min="5892" max="5892" width="11.5703125" style="88" bestFit="1" customWidth="1"/>
    <col min="5893" max="5894" width="8.5703125" style="88" bestFit="1" customWidth="1"/>
    <col min="5895" max="5895" width="0.7109375" style="88" customWidth="1"/>
    <col min="5896" max="5896" width="10.42578125" style="88" customWidth="1"/>
    <col min="5897" max="5897" width="9.5703125" style="88" bestFit="1" customWidth="1"/>
    <col min="5898" max="5901" width="9.42578125" style="88" customWidth="1"/>
    <col min="5902" max="5902" width="11.5703125" style="88" customWidth="1"/>
    <col min="5903" max="5903" width="10.42578125" style="88" customWidth="1"/>
    <col min="5904" max="5904" width="9.42578125" style="88" customWidth="1"/>
    <col min="5905" max="5905" width="11" style="88" customWidth="1"/>
    <col min="5906" max="5906" width="10.85546875" style="88" customWidth="1"/>
    <col min="5907" max="5907" width="11.42578125" style="88" customWidth="1"/>
    <col min="5908" max="6144" width="9.140625" style="88"/>
    <col min="6145" max="6145" width="9" style="88" bestFit="1" customWidth="1"/>
    <col min="6146" max="6146" width="61.85546875" style="88" customWidth="1"/>
    <col min="6147" max="6147" width="9.7109375" style="88" bestFit="1" customWidth="1"/>
    <col min="6148" max="6148" width="11.5703125" style="88" bestFit="1" customWidth="1"/>
    <col min="6149" max="6150" width="8.5703125" style="88" bestFit="1" customWidth="1"/>
    <col min="6151" max="6151" width="0.7109375" style="88" customWidth="1"/>
    <col min="6152" max="6152" width="10.42578125" style="88" customWidth="1"/>
    <col min="6153" max="6153" width="9.5703125" style="88" bestFit="1" customWidth="1"/>
    <col min="6154" max="6157" width="9.42578125" style="88" customWidth="1"/>
    <col min="6158" max="6158" width="11.5703125" style="88" customWidth="1"/>
    <col min="6159" max="6159" width="10.42578125" style="88" customWidth="1"/>
    <col min="6160" max="6160" width="9.42578125" style="88" customWidth="1"/>
    <col min="6161" max="6161" width="11" style="88" customWidth="1"/>
    <col min="6162" max="6162" width="10.85546875" style="88" customWidth="1"/>
    <col min="6163" max="6163" width="11.42578125" style="88" customWidth="1"/>
    <col min="6164" max="6400" width="9.140625" style="88"/>
    <col min="6401" max="6401" width="9" style="88" bestFit="1" customWidth="1"/>
    <col min="6402" max="6402" width="61.85546875" style="88" customWidth="1"/>
    <col min="6403" max="6403" width="9.7109375" style="88" bestFit="1" customWidth="1"/>
    <col min="6404" max="6404" width="11.5703125" style="88" bestFit="1" customWidth="1"/>
    <col min="6405" max="6406" width="8.5703125" style="88" bestFit="1" customWidth="1"/>
    <col min="6407" max="6407" width="0.7109375" style="88" customWidth="1"/>
    <col min="6408" max="6408" width="10.42578125" style="88" customWidth="1"/>
    <col min="6409" max="6409" width="9.5703125" style="88" bestFit="1" customWidth="1"/>
    <col min="6410" max="6413" width="9.42578125" style="88" customWidth="1"/>
    <col min="6414" max="6414" width="11.5703125" style="88" customWidth="1"/>
    <col min="6415" max="6415" width="10.42578125" style="88" customWidth="1"/>
    <col min="6416" max="6416" width="9.42578125" style="88" customWidth="1"/>
    <col min="6417" max="6417" width="11" style="88" customWidth="1"/>
    <col min="6418" max="6418" width="10.85546875" style="88" customWidth="1"/>
    <col min="6419" max="6419" width="11.42578125" style="88" customWidth="1"/>
    <col min="6420" max="6656" width="9.140625" style="88"/>
    <col min="6657" max="6657" width="9" style="88" bestFit="1" customWidth="1"/>
    <col min="6658" max="6658" width="61.85546875" style="88" customWidth="1"/>
    <col min="6659" max="6659" width="9.7109375" style="88" bestFit="1" customWidth="1"/>
    <col min="6660" max="6660" width="11.5703125" style="88" bestFit="1" customWidth="1"/>
    <col min="6661" max="6662" width="8.5703125" style="88" bestFit="1" customWidth="1"/>
    <col min="6663" max="6663" width="0.7109375" style="88" customWidth="1"/>
    <col min="6664" max="6664" width="10.42578125" style="88" customWidth="1"/>
    <col min="6665" max="6665" width="9.5703125" style="88" bestFit="1" customWidth="1"/>
    <col min="6666" max="6669" width="9.42578125" style="88" customWidth="1"/>
    <col min="6670" max="6670" width="11.5703125" style="88" customWidth="1"/>
    <col min="6671" max="6671" width="10.42578125" style="88" customWidth="1"/>
    <col min="6672" max="6672" width="9.42578125" style="88" customWidth="1"/>
    <col min="6673" max="6673" width="11" style="88" customWidth="1"/>
    <col min="6674" max="6674" width="10.85546875" style="88" customWidth="1"/>
    <col min="6675" max="6675" width="11.42578125" style="88" customWidth="1"/>
    <col min="6676" max="6912" width="9.140625" style="88"/>
    <col min="6913" max="6913" width="9" style="88" bestFit="1" customWidth="1"/>
    <col min="6914" max="6914" width="61.85546875" style="88" customWidth="1"/>
    <col min="6915" max="6915" width="9.7109375" style="88" bestFit="1" customWidth="1"/>
    <col min="6916" max="6916" width="11.5703125" style="88" bestFit="1" customWidth="1"/>
    <col min="6917" max="6918" width="8.5703125" style="88" bestFit="1" customWidth="1"/>
    <col min="6919" max="6919" width="0.7109375" style="88" customWidth="1"/>
    <col min="6920" max="6920" width="10.42578125" style="88" customWidth="1"/>
    <col min="6921" max="6921" width="9.5703125" style="88" bestFit="1" customWidth="1"/>
    <col min="6922" max="6925" width="9.42578125" style="88" customWidth="1"/>
    <col min="6926" max="6926" width="11.5703125" style="88" customWidth="1"/>
    <col min="6927" max="6927" width="10.42578125" style="88" customWidth="1"/>
    <col min="6928" max="6928" width="9.42578125" style="88" customWidth="1"/>
    <col min="6929" max="6929" width="11" style="88" customWidth="1"/>
    <col min="6930" max="6930" width="10.85546875" style="88" customWidth="1"/>
    <col min="6931" max="6931" width="11.42578125" style="88" customWidth="1"/>
    <col min="6932" max="7168" width="9.140625" style="88"/>
    <col min="7169" max="7169" width="9" style="88" bestFit="1" customWidth="1"/>
    <col min="7170" max="7170" width="61.85546875" style="88" customWidth="1"/>
    <col min="7171" max="7171" width="9.7109375" style="88" bestFit="1" customWidth="1"/>
    <col min="7172" max="7172" width="11.5703125" style="88" bestFit="1" customWidth="1"/>
    <col min="7173" max="7174" width="8.5703125" style="88" bestFit="1" customWidth="1"/>
    <col min="7175" max="7175" width="0.7109375" style="88" customWidth="1"/>
    <col min="7176" max="7176" width="10.42578125" style="88" customWidth="1"/>
    <col min="7177" max="7177" width="9.5703125" style="88" bestFit="1" customWidth="1"/>
    <col min="7178" max="7181" width="9.42578125" style="88" customWidth="1"/>
    <col min="7182" max="7182" width="11.5703125" style="88" customWidth="1"/>
    <col min="7183" max="7183" width="10.42578125" style="88" customWidth="1"/>
    <col min="7184" max="7184" width="9.42578125" style="88" customWidth="1"/>
    <col min="7185" max="7185" width="11" style="88" customWidth="1"/>
    <col min="7186" max="7186" width="10.85546875" style="88" customWidth="1"/>
    <col min="7187" max="7187" width="11.42578125" style="88" customWidth="1"/>
    <col min="7188" max="7424" width="9.140625" style="88"/>
    <col min="7425" max="7425" width="9" style="88" bestFit="1" customWidth="1"/>
    <col min="7426" max="7426" width="61.85546875" style="88" customWidth="1"/>
    <col min="7427" max="7427" width="9.7109375" style="88" bestFit="1" customWidth="1"/>
    <col min="7428" max="7428" width="11.5703125" style="88" bestFit="1" customWidth="1"/>
    <col min="7429" max="7430" width="8.5703125" style="88" bestFit="1" customWidth="1"/>
    <col min="7431" max="7431" width="0.7109375" style="88" customWidth="1"/>
    <col min="7432" max="7432" width="10.42578125" style="88" customWidth="1"/>
    <col min="7433" max="7433" width="9.5703125" style="88" bestFit="1" customWidth="1"/>
    <col min="7434" max="7437" width="9.42578125" style="88" customWidth="1"/>
    <col min="7438" max="7438" width="11.5703125" style="88" customWidth="1"/>
    <col min="7439" max="7439" width="10.42578125" style="88" customWidth="1"/>
    <col min="7440" max="7440" width="9.42578125" style="88" customWidth="1"/>
    <col min="7441" max="7441" width="11" style="88" customWidth="1"/>
    <col min="7442" max="7442" width="10.85546875" style="88" customWidth="1"/>
    <col min="7443" max="7443" width="11.42578125" style="88" customWidth="1"/>
    <col min="7444" max="7680" width="9.140625" style="88"/>
    <col min="7681" max="7681" width="9" style="88" bestFit="1" customWidth="1"/>
    <col min="7682" max="7682" width="61.85546875" style="88" customWidth="1"/>
    <col min="7683" max="7683" width="9.7109375" style="88" bestFit="1" customWidth="1"/>
    <col min="7684" max="7684" width="11.5703125" style="88" bestFit="1" customWidth="1"/>
    <col min="7685" max="7686" width="8.5703125" style="88" bestFit="1" customWidth="1"/>
    <col min="7687" max="7687" width="0.7109375" style="88" customWidth="1"/>
    <col min="7688" max="7688" width="10.42578125" style="88" customWidth="1"/>
    <col min="7689" max="7689" width="9.5703125" style="88" bestFit="1" customWidth="1"/>
    <col min="7690" max="7693" width="9.42578125" style="88" customWidth="1"/>
    <col min="7694" max="7694" width="11.5703125" style="88" customWidth="1"/>
    <col min="7695" max="7695" width="10.42578125" style="88" customWidth="1"/>
    <col min="7696" max="7696" width="9.42578125" style="88" customWidth="1"/>
    <col min="7697" max="7697" width="11" style="88" customWidth="1"/>
    <col min="7698" max="7698" width="10.85546875" style="88" customWidth="1"/>
    <col min="7699" max="7699" width="11.42578125" style="88" customWidth="1"/>
    <col min="7700" max="7936" width="9.140625" style="88"/>
    <col min="7937" max="7937" width="9" style="88" bestFit="1" customWidth="1"/>
    <col min="7938" max="7938" width="61.85546875" style="88" customWidth="1"/>
    <col min="7939" max="7939" width="9.7109375" style="88" bestFit="1" customWidth="1"/>
    <col min="7940" max="7940" width="11.5703125" style="88" bestFit="1" customWidth="1"/>
    <col min="7941" max="7942" width="8.5703125" style="88" bestFit="1" customWidth="1"/>
    <col min="7943" max="7943" width="0.7109375" style="88" customWidth="1"/>
    <col min="7944" max="7944" width="10.42578125" style="88" customWidth="1"/>
    <col min="7945" max="7945" width="9.5703125" style="88" bestFit="1" customWidth="1"/>
    <col min="7946" max="7949" width="9.42578125" style="88" customWidth="1"/>
    <col min="7950" max="7950" width="11.5703125" style="88" customWidth="1"/>
    <col min="7951" max="7951" width="10.42578125" style="88" customWidth="1"/>
    <col min="7952" max="7952" width="9.42578125" style="88" customWidth="1"/>
    <col min="7953" max="7953" width="11" style="88" customWidth="1"/>
    <col min="7954" max="7954" width="10.85546875" style="88" customWidth="1"/>
    <col min="7955" max="7955" width="11.42578125" style="88" customWidth="1"/>
    <col min="7956" max="8192" width="9.140625" style="88"/>
    <col min="8193" max="8193" width="9" style="88" bestFit="1" customWidth="1"/>
    <col min="8194" max="8194" width="61.85546875" style="88" customWidth="1"/>
    <col min="8195" max="8195" width="9.7109375" style="88" bestFit="1" customWidth="1"/>
    <col min="8196" max="8196" width="11.5703125" style="88" bestFit="1" customWidth="1"/>
    <col min="8197" max="8198" width="8.5703125" style="88" bestFit="1" customWidth="1"/>
    <col min="8199" max="8199" width="0.7109375" style="88" customWidth="1"/>
    <col min="8200" max="8200" width="10.42578125" style="88" customWidth="1"/>
    <col min="8201" max="8201" width="9.5703125" style="88" bestFit="1" customWidth="1"/>
    <col min="8202" max="8205" width="9.42578125" style="88" customWidth="1"/>
    <col min="8206" max="8206" width="11.5703125" style="88" customWidth="1"/>
    <col min="8207" max="8207" width="10.42578125" style="88" customWidth="1"/>
    <col min="8208" max="8208" width="9.42578125" style="88" customWidth="1"/>
    <col min="8209" max="8209" width="11" style="88" customWidth="1"/>
    <col min="8210" max="8210" width="10.85546875" style="88" customWidth="1"/>
    <col min="8211" max="8211" width="11.42578125" style="88" customWidth="1"/>
    <col min="8212" max="8448" width="9.140625" style="88"/>
    <col min="8449" max="8449" width="9" style="88" bestFit="1" customWidth="1"/>
    <col min="8450" max="8450" width="61.85546875" style="88" customWidth="1"/>
    <col min="8451" max="8451" width="9.7109375" style="88" bestFit="1" customWidth="1"/>
    <col min="8452" max="8452" width="11.5703125" style="88" bestFit="1" customWidth="1"/>
    <col min="8453" max="8454" width="8.5703125" style="88" bestFit="1" customWidth="1"/>
    <col min="8455" max="8455" width="0.7109375" style="88" customWidth="1"/>
    <col min="8456" max="8456" width="10.42578125" style="88" customWidth="1"/>
    <col min="8457" max="8457" width="9.5703125" style="88" bestFit="1" customWidth="1"/>
    <col min="8458" max="8461" width="9.42578125" style="88" customWidth="1"/>
    <col min="8462" max="8462" width="11.5703125" style="88" customWidth="1"/>
    <col min="8463" max="8463" width="10.42578125" style="88" customWidth="1"/>
    <col min="8464" max="8464" width="9.42578125" style="88" customWidth="1"/>
    <col min="8465" max="8465" width="11" style="88" customWidth="1"/>
    <col min="8466" max="8466" width="10.85546875" style="88" customWidth="1"/>
    <col min="8467" max="8467" width="11.42578125" style="88" customWidth="1"/>
    <col min="8468" max="8704" width="9.140625" style="88"/>
    <col min="8705" max="8705" width="9" style="88" bestFit="1" customWidth="1"/>
    <col min="8706" max="8706" width="61.85546875" style="88" customWidth="1"/>
    <col min="8707" max="8707" width="9.7109375" style="88" bestFit="1" customWidth="1"/>
    <col min="8708" max="8708" width="11.5703125" style="88" bestFit="1" customWidth="1"/>
    <col min="8709" max="8710" width="8.5703125" style="88" bestFit="1" customWidth="1"/>
    <col min="8711" max="8711" width="0.7109375" style="88" customWidth="1"/>
    <col min="8712" max="8712" width="10.42578125" style="88" customWidth="1"/>
    <col min="8713" max="8713" width="9.5703125" style="88" bestFit="1" customWidth="1"/>
    <col min="8714" max="8717" width="9.42578125" style="88" customWidth="1"/>
    <col min="8718" max="8718" width="11.5703125" style="88" customWidth="1"/>
    <col min="8719" max="8719" width="10.42578125" style="88" customWidth="1"/>
    <col min="8720" max="8720" width="9.42578125" style="88" customWidth="1"/>
    <col min="8721" max="8721" width="11" style="88" customWidth="1"/>
    <col min="8722" max="8722" width="10.85546875" style="88" customWidth="1"/>
    <col min="8723" max="8723" width="11.42578125" style="88" customWidth="1"/>
    <col min="8724" max="8960" width="9.140625" style="88"/>
    <col min="8961" max="8961" width="9" style="88" bestFit="1" customWidth="1"/>
    <col min="8962" max="8962" width="61.85546875" style="88" customWidth="1"/>
    <col min="8963" max="8963" width="9.7109375" style="88" bestFit="1" customWidth="1"/>
    <col min="8964" max="8964" width="11.5703125" style="88" bestFit="1" customWidth="1"/>
    <col min="8965" max="8966" width="8.5703125" style="88" bestFit="1" customWidth="1"/>
    <col min="8967" max="8967" width="0.7109375" style="88" customWidth="1"/>
    <col min="8968" max="8968" width="10.42578125" style="88" customWidth="1"/>
    <col min="8969" max="8969" width="9.5703125" style="88" bestFit="1" customWidth="1"/>
    <col min="8970" max="8973" width="9.42578125" style="88" customWidth="1"/>
    <col min="8974" max="8974" width="11.5703125" style="88" customWidth="1"/>
    <col min="8975" max="8975" width="10.42578125" style="88" customWidth="1"/>
    <col min="8976" max="8976" width="9.42578125" style="88" customWidth="1"/>
    <col min="8977" max="8977" width="11" style="88" customWidth="1"/>
    <col min="8978" max="8978" width="10.85546875" style="88" customWidth="1"/>
    <col min="8979" max="8979" width="11.42578125" style="88" customWidth="1"/>
    <col min="8980" max="9216" width="9.140625" style="88"/>
    <col min="9217" max="9217" width="9" style="88" bestFit="1" customWidth="1"/>
    <col min="9218" max="9218" width="61.85546875" style="88" customWidth="1"/>
    <col min="9219" max="9219" width="9.7109375" style="88" bestFit="1" customWidth="1"/>
    <col min="9220" max="9220" width="11.5703125" style="88" bestFit="1" customWidth="1"/>
    <col min="9221" max="9222" width="8.5703125" style="88" bestFit="1" customWidth="1"/>
    <col min="9223" max="9223" width="0.7109375" style="88" customWidth="1"/>
    <col min="9224" max="9224" width="10.42578125" style="88" customWidth="1"/>
    <col min="9225" max="9225" width="9.5703125" style="88" bestFit="1" customWidth="1"/>
    <col min="9226" max="9229" width="9.42578125" style="88" customWidth="1"/>
    <col min="9230" max="9230" width="11.5703125" style="88" customWidth="1"/>
    <col min="9231" max="9231" width="10.42578125" style="88" customWidth="1"/>
    <col min="9232" max="9232" width="9.42578125" style="88" customWidth="1"/>
    <col min="9233" max="9233" width="11" style="88" customWidth="1"/>
    <col min="9234" max="9234" width="10.85546875" style="88" customWidth="1"/>
    <col min="9235" max="9235" width="11.42578125" style="88" customWidth="1"/>
    <col min="9236" max="9472" width="9.140625" style="88"/>
    <col min="9473" max="9473" width="9" style="88" bestFit="1" customWidth="1"/>
    <col min="9474" max="9474" width="61.85546875" style="88" customWidth="1"/>
    <col min="9475" max="9475" width="9.7109375" style="88" bestFit="1" customWidth="1"/>
    <col min="9476" max="9476" width="11.5703125" style="88" bestFit="1" customWidth="1"/>
    <col min="9477" max="9478" width="8.5703125" style="88" bestFit="1" customWidth="1"/>
    <col min="9479" max="9479" width="0.7109375" style="88" customWidth="1"/>
    <col min="9480" max="9480" width="10.42578125" style="88" customWidth="1"/>
    <col min="9481" max="9481" width="9.5703125" style="88" bestFit="1" customWidth="1"/>
    <col min="9482" max="9485" width="9.42578125" style="88" customWidth="1"/>
    <col min="9486" max="9486" width="11.5703125" style="88" customWidth="1"/>
    <col min="9487" max="9487" width="10.42578125" style="88" customWidth="1"/>
    <col min="9488" max="9488" width="9.42578125" style="88" customWidth="1"/>
    <col min="9489" max="9489" width="11" style="88" customWidth="1"/>
    <col min="9490" max="9490" width="10.85546875" style="88" customWidth="1"/>
    <col min="9491" max="9491" width="11.42578125" style="88" customWidth="1"/>
    <col min="9492" max="9728" width="9.140625" style="88"/>
    <col min="9729" max="9729" width="9" style="88" bestFit="1" customWidth="1"/>
    <col min="9730" max="9730" width="61.85546875" style="88" customWidth="1"/>
    <col min="9731" max="9731" width="9.7109375" style="88" bestFit="1" customWidth="1"/>
    <col min="9732" max="9732" width="11.5703125" style="88" bestFit="1" customWidth="1"/>
    <col min="9733" max="9734" width="8.5703125" style="88" bestFit="1" customWidth="1"/>
    <col min="9735" max="9735" width="0.7109375" style="88" customWidth="1"/>
    <col min="9736" max="9736" width="10.42578125" style="88" customWidth="1"/>
    <col min="9737" max="9737" width="9.5703125" style="88" bestFit="1" customWidth="1"/>
    <col min="9738" max="9741" width="9.42578125" style="88" customWidth="1"/>
    <col min="9742" max="9742" width="11.5703125" style="88" customWidth="1"/>
    <col min="9743" max="9743" width="10.42578125" style="88" customWidth="1"/>
    <col min="9744" max="9744" width="9.42578125" style="88" customWidth="1"/>
    <col min="9745" max="9745" width="11" style="88" customWidth="1"/>
    <col min="9746" max="9746" width="10.85546875" style="88" customWidth="1"/>
    <col min="9747" max="9747" width="11.42578125" style="88" customWidth="1"/>
    <col min="9748" max="9984" width="9.140625" style="88"/>
    <col min="9985" max="9985" width="9" style="88" bestFit="1" customWidth="1"/>
    <col min="9986" max="9986" width="61.85546875" style="88" customWidth="1"/>
    <col min="9987" max="9987" width="9.7109375" style="88" bestFit="1" customWidth="1"/>
    <col min="9988" max="9988" width="11.5703125" style="88" bestFit="1" customWidth="1"/>
    <col min="9989" max="9990" width="8.5703125" style="88" bestFit="1" customWidth="1"/>
    <col min="9991" max="9991" width="0.7109375" style="88" customWidth="1"/>
    <col min="9992" max="9992" width="10.42578125" style="88" customWidth="1"/>
    <col min="9993" max="9993" width="9.5703125" style="88" bestFit="1" customWidth="1"/>
    <col min="9994" max="9997" width="9.42578125" style="88" customWidth="1"/>
    <col min="9998" max="9998" width="11.5703125" style="88" customWidth="1"/>
    <col min="9999" max="9999" width="10.42578125" style="88" customWidth="1"/>
    <col min="10000" max="10000" width="9.42578125" style="88" customWidth="1"/>
    <col min="10001" max="10001" width="11" style="88" customWidth="1"/>
    <col min="10002" max="10002" width="10.85546875" style="88" customWidth="1"/>
    <col min="10003" max="10003" width="11.42578125" style="88" customWidth="1"/>
    <col min="10004" max="10240" width="9.140625" style="88"/>
    <col min="10241" max="10241" width="9" style="88" bestFit="1" customWidth="1"/>
    <col min="10242" max="10242" width="61.85546875" style="88" customWidth="1"/>
    <col min="10243" max="10243" width="9.7109375" style="88" bestFit="1" customWidth="1"/>
    <col min="10244" max="10244" width="11.5703125" style="88" bestFit="1" customWidth="1"/>
    <col min="10245" max="10246" width="8.5703125" style="88" bestFit="1" customWidth="1"/>
    <col min="10247" max="10247" width="0.7109375" style="88" customWidth="1"/>
    <col min="10248" max="10248" width="10.42578125" style="88" customWidth="1"/>
    <col min="10249" max="10249" width="9.5703125" style="88" bestFit="1" customWidth="1"/>
    <col min="10250" max="10253" width="9.42578125" style="88" customWidth="1"/>
    <col min="10254" max="10254" width="11.5703125" style="88" customWidth="1"/>
    <col min="10255" max="10255" width="10.42578125" style="88" customWidth="1"/>
    <col min="10256" max="10256" width="9.42578125" style="88" customWidth="1"/>
    <col min="10257" max="10257" width="11" style="88" customWidth="1"/>
    <col min="10258" max="10258" width="10.85546875" style="88" customWidth="1"/>
    <col min="10259" max="10259" width="11.42578125" style="88" customWidth="1"/>
    <col min="10260" max="10496" width="9.140625" style="88"/>
    <col min="10497" max="10497" width="9" style="88" bestFit="1" customWidth="1"/>
    <col min="10498" max="10498" width="61.85546875" style="88" customWidth="1"/>
    <col min="10499" max="10499" width="9.7109375" style="88" bestFit="1" customWidth="1"/>
    <col min="10500" max="10500" width="11.5703125" style="88" bestFit="1" customWidth="1"/>
    <col min="10501" max="10502" width="8.5703125" style="88" bestFit="1" customWidth="1"/>
    <col min="10503" max="10503" width="0.7109375" style="88" customWidth="1"/>
    <col min="10504" max="10504" width="10.42578125" style="88" customWidth="1"/>
    <col min="10505" max="10505" width="9.5703125" style="88" bestFit="1" customWidth="1"/>
    <col min="10506" max="10509" width="9.42578125" style="88" customWidth="1"/>
    <col min="10510" max="10510" width="11.5703125" style="88" customWidth="1"/>
    <col min="10511" max="10511" width="10.42578125" style="88" customWidth="1"/>
    <col min="10512" max="10512" width="9.42578125" style="88" customWidth="1"/>
    <col min="10513" max="10513" width="11" style="88" customWidth="1"/>
    <col min="10514" max="10514" width="10.85546875" style="88" customWidth="1"/>
    <col min="10515" max="10515" width="11.42578125" style="88" customWidth="1"/>
    <col min="10516" max="10752" width="9.140625" style="88"/>
    <col min="10753" max="10753" width="9" style="88" bestFit="1" customWidth="1"/>
    <col min="10754" max="10754" width="61.85546875" style="88" customWidth="1"/>
    <col min="10755" max="10755" width="9.7109375" style="88" bestFit="1" customWidth="1"/>
    <col min="10756" max="10756" width="11.5703125" style="88" bestFit="1" customWidth="1"/>
    <col min="10757" max="10758" width="8.5703125" style="88" bestFit="1" customWidth="1"/>
    <col min="10759" max="10759" width="0.7109375" style="88" customWidth="1"/>
    <col min="10760" max="10760" width="10.42578125" style="88" customWidth="1"/>
    <col min="10761" max="10761" width="9.5703125" style="88" bestFit="1" customWidth="1"/>
    <col min="10762" max="10765" width="9.42578125" style="88" customWidth="1"/>
    <col min="10766" max="10766" width="11.5703125" style="88" customWidth="1"/>
    <col min="10767" max="10767" width="10.42578125" style="88" customWidth="1"/>
    <col min="10768" max="10768" width="9.42578125" style="88" customWidth="1"/>
    <col min="10769" max="10769" width="11" style="88" customWidth="1"/>
    <col min="10770" max="10770" width="10.85546875" style="88" customWidth="1"/>
    <col min="10771" max="10771" width="11.42578125" style="88" customWidth="1"/>
    <col min="10772" max="11008" width="9.140625" style="88"/>
    <col min="11009" max="11009" width="9" style="88" bestFit="1" customWidth="1"/>
    <col min="11010" max="11010" width="61.85546875" style="88" customWidth="1"/>
    <col min="11011" max="11011" width="9.7109375" style="88" bestFit="1" customWidth="1"/>
    <col min="11012" max="11012" width="11.5703125" style="88" bestFit="1" customWidth="1"/>
    <col min="11013" max="11014" width="8.5703125" style="88" bestFit="1" customWidth="1"/>
    <col min="11015" max="11015" width="0.7109375" style="88" customWidth="1"/>
    <col min="11016" max="11016" width="10.42578125" style="88" customWidth="1"/>
    <col min="11017" max="11017" width="9.5703125" style="88" bestFit="1" customWidth="1"/>
    <col min="11018" max="11021" width="9.42578125" style="88" customWidth="1"/>
    <col min="11022" max="11022" width="11.5703125" style="88" customWidth="1"/>
    <col min="11023" max="11023" width="10.42578125" style="88" customWidth="1"/>
    <col min="11024" max="11024" width="9.42578125" style="88" customWidth="1"/>
    <col min="11025" max="11025" width="11" style="88" customWidth="1"/>
    <col min="11026" max="11026" width="10.85546875" style="88" customWidth="1"/>
    <col min="11027" max="11027" width="11.42578125" style="88" customWidth="1"/>
    <col min="11028" max="11264" width="9.140625" style="88"/>
    <col min="11265" max="11265" width="9" style="88" bestFit="1" customWidth="1"/>
    <col min="11266" max="11266" width="61.85546875" style="88" customWidth="1"/>
    <col min="11267" max="11267" width="9.7109375" style="88" bestFit="1" customWidth="1"/>
    <col min="11268" max="11268" width="11.5703125" style="88" bestFit="1" customWidth="1"/>
    <col min="11269" max="11270" width="8.5703125" style="88" bestFit="1" customWidth="1"/>
    <col min="11271" max="11271" width="0.7109375" style="88" customWidth="1"/>
    <col min="11272" max="11272" width="10.42578125" style="88" customWidth="1"/>
    <col min="11273" max="11273" width="9.5703125" style="88" bestFit="1" customWidth="1"/>
    <col min="11274" max="11277" width="9.42578125" style="88" customWidth="1"/>
    <col min="11278" max="11278" width="11.5703125" style="88" customWidth="1"/>
    <col min="11279" max="11279" width="10.42578125" style="88" customWidth="1"/>
    <col min="11280" max="11280" width="9.42578125" style="88" customWidth="1"/>
    <col min="11281" max="11281" width="11" style="88" customWidth="1"/>
    <col min="11282" max="11282" width="10.85546875" style="88" customWidth="1"/>
    <col min="11283" max="11283" width="11.42578125" style="88" customWidth="1"/>
    <col min="11284" max="11520" width="9.140625" style="88"/>
    <col min="11521" max="11521" width="9" style="88" bestFit="1" customWidth="1"/>
    <col min="11522" max="11522" width="61.85546875" style="88" customWidth="1"/>
    <col min="11523" max="11523" width="9.7109375" style="88" bestFit="1" customWidth="1"/>
    <col min="11524" max="11524" width="11.5703125" style="88" bestFit="1" customWidth="1"/>
    <col min="11525" max="11526" width="8.5703125" style="88" bestFit="1" customWidth="1"/>
    <col min="11527" max="11527" width="0.7109375" style="88" customWidth="1"/>
    <col min="11528" max="11528" width="10.42578125" style="88" customWidth="1"/>
    <col min="11529" max="11529" width="9.5703125" style="88" bestFit="1" customWidth="1"/>
    <col min="11530" max="11533" width="9.42578125" style="88" customWidth="1"/>
    <col min="11534" max="11534" width="11.5703125" style="88" customWidth="1"/>
    <col min="11535" max="11535" width="10.42578125" style="88" customWidth="1"/>
    <col min="11536" max="11536" width="9.42578125" style="88" customWidth="1"/>
    <col min="11537" max="11537" width="11" style="88" customWidth="1"/>
    <col min="11538" max="11538" width="10.85546875" style="88" customWidth="1"/>
    <col min="11539" max="11539" width="11.42578125" style="88" customWidth="1"/>
    <col min="11540" max="11776" width="9.140625" style="88"/>
    <col min="11777" max="11777" width="9" style="88" bestFit="1" customWidth="1"/>
    <col min="11778" max="11778" width="61.85546875" style="88" customWidth="1"/>
    <col min="11779" max="11779" width="9.7109375" style="88" bestFit="1" customWidth="1"/>
    <col min="11780" max="11780" width="11.5703125" style="88" bestFit="1" customWidth="1"/>
    <col min="11781" max="11782" width="8.5703125" style="88" bestFit="1" customWidth="1"/>
    <col min="11783" max="11783" width="0.7109375" style="88" customWidth="1"/>
    <col min="11784" max="11784" width="10.42578125" style="88" customWidth="1"/>
    <col min="11785" max="11785" width="9.5703125" style="88" bestFit="1" customWidth="1"/>
    <col min="11786" max="11789" width="9.42578125" style="88" customWidth="1"/>
    <col min="11790" max="11790" width="11.5703125" style="88" customWidth="1"/>
    <col min="11791" max="11791" width="10.42578125" style="88" customWidth="1"/>
    <col min="11792" max="11792" width="9.42578125" style="88" customWidth="1"/>
    <col min="11793" max="11793" width="11" style="88" customWidth="1"/>
    <col min="11794" max="11794" width="10.85546875" style="88" customWidth="1"/>
    <col min="11795" max="11795" width="11.42578125" style="88" customWidth="1"/>
    <col min="11796" max="12032" width="9.140625" style="88"/>
    <col min="12033" max="12033" width="9" style="88" bestFit="1" customWidth="1"/>
    <col min="12034" max="12034" width="61.85546875" style="88" customWidth="1"/>
    <col min="12035" max="12035" width="9.7109375" style="88" bestFit="1" customWidth="1"/>
    <col min="12036" max="12036" width="11.5703125" style="88" bestFit="1" customWidth="1"/>
    <col min="12037" max="12038" width="8.5703125" style="88" bestFit="1" customWidth="1"/>
    <col min="12039" max="12039" width="0.7109375" style="88" customWidth="1"/>
    <col min="12040" max="12040" width="10.42578125" style="88" customWidth="1"/>
    <col min="12041" max="12041" width="9.5703125" style="88" bestFit="1" customWidth="1"/>
    <col min="12042" max="12045" width="9.42578125" style="88" customWidth="1"/>
    <col min="12046" max="12046" width="11.5703125" style="88" customWidth="1"/>
    <col min="12047" max="12047" width="10.42578125" style="88" customWidth="1"/>
    <col min="12048" max="12048" width="9.42578125" style="88" customWidth="1"/>
    <col min="12049" max="12049" width="11" style="88" customWidth="1"/>
    <col min="12050" max="12050" width="10.85546875" style="88" customWidth="1"/>
    <col min="12051" max="12051" width="11.42578125" style="88" customWidth="1"/>
    <col min="12052" max="12288" width="9.140625" style="88"/>
    <col min="12289" max="12289" width="9" style="88" bestFit="1" customWidth="1"/>
    <col min="12290" max="12290" width="61.85546875" style="88" customWidth="1"/>
    <col min="12291" max="12291" width="9.7109375" style="88" bestFit="1" customWidth="1"/>
    <col min="12292" max="12292" width="11.5703125" style="88" bestFit="1" customWidth="1"/>
    <col min="12293" max="12294" width="8.5703125" style="88" bestFit="1" customWidth="1"/>
    <col min="12295" max="12295" width="0.7109375" style="88" customWidth="1"/>
    <col min="12296" max="12296" width="10.42578125" style="88" customWidth="1"/>
    <col min="12297" max="12297" width="9.5703125" style="88" bestFit="1" customWidth="1"/>
    <col min="12298" max="12301" width="9.42578125" style="88" customWidth="1"/>
    <col min="12302" max="12302" width="11.5703125" style="88" customWidth="1"/>
    <col min="12303" max="12303" width="10.42578125" style="88" customWidth="1"/>
    <col min="12304" max="12304" width="9.42578125" style="88" customWidth="1"/>
    <col min="12305" max="12305" width="11" style="88" customWidth="1"/>
    <col min="12306" max="12306" width="10.85546875" style="88" customWidth="1"/>
    <col min="12307" max="12307" width="11.42578125" style="88" customWidth="1"/>
    <col min="12308" max="12544" width="9.140625" style="88"/>
    <col min="12545" max="12545" width="9" style="88" bestFit="1" customWidth="1"/>
    <col min="12546" max="12546" width="61.85546875" style="88" customWidth="1"/>
    <col min="12547" max="12547" width="9.7109375" style="88" bestFit="1" customWidth="1"/>
    <col min="12548" max="12548" width="11.5703125" style="88" bestFit="1" customWidth="1"/>
    <col min="12549" max="12550" width="8.5703125" style="88" bestFit="1" customWidth="1"/>
    <col min="12551" max="12551" width="0.7109375" style="88" customWidth="1"/>
    <col min="12552" max="12552" width="10.42578125" style="88" customWidth="1"/>
    <col min="12553" max="12553" width="9.5703125" style="88" bestFit="1" customWidth="1"/>
    <col min="12554" max="12557" width="9.42578125" style="88" customWidth="1"/>
    <col min="12558" max="12558" width="11.5703125" style="88" customWidth="1"/>
    <col min="12559" max="12559" width="10.42578125" style="88" customWidth="1"/>
    <col min="12560" max="12560" width="9.42578125" style="88" customWidth="1"/>
    <col min="12561" max="12561" width="11" style="88" customWidth="1"/>
    <col min="12562" max="12562" width="10.85546875" style="88" customWidth="1"/>
    <col min="12563" max="12563" width="11.42578125" style="88" customWidth="1"/>
    <col min="12564" max="12800" width="9.140625" style="88"/>
    <col min="12801" max="12801" width="9" style="88" bestFit="1" customWidth="1"/>
    <col min="12802" max="12802" width="61.85546875" style="88" customWidth="1"/>
    <col min="12803" max="12803" width="9.7109375" style="88" bestFit="1" customWidth="1"/>
    <col min="12804" max="12804" width="11.5703125" style="88" bestFit="1" customWidth="1"/>
    <col min="12805" max="12806" width="8.5703125" style="88" bestFit="1" customWidth="1"/>
    <col min="12807" max="12807" width="0.7109375" style="88" customWidth="1"/>
    <col min="12808" max="12808" width="10.42578125" style="88" customWidth="1"/>
    <col min="12809" max="12809" width="9.5703125" style="88" bestFit="1" customWidth="1"/>
    <col min="12810" max="12813" width="9.42578125" style="88" customWidth="1"/>
    <col min="12814" max="12814" width="11.5703125" style="88" customWidth="1"/>
    <col min="12815" max="12815" width="10.42578125" style="88" customWidth="1"/>
    <col min="12816" max="12816" width="9.42578125" style="88" customWidth="1"/>
    <col min="12817" max="12817" width="11" style="88" customWidth="1"/>
    <col min="12818" max="12818" width="10.85546875" style="88" customWidth="1"/>
    <col min="12819" max="12819" width="11.42578125" style="88" customWidth="1"/>
    <col min="12820" max="13056" width="9.140625" style="88"/>
    <col min="13057" max="13057" width="9" style="88" bestFit="1" customWidth="1"/>
    <col min="13058" max="13058" width="61.85546875" style="88" customWidth="1"/>
    <col min="13059" max="13059" width="9.7109375" style="88" bestFit="1" customWidth="1"/>
    <col min="13060" max="13060" width="11.5703125" style="88" bestFit="1" customWidth="1"/>
    <col min="13061" max="13062" width="8.5703125" style="88" bestFit="1" customWidth="1"/>
    <col min="13063" max="13063" width="0.7109375" style="88" customWidth="1"/>
    <col min="13064" max="13064" width="10.42578125" style="88" customWidth="1"/>
    <col min="13065" max="13065" width="9.5703125" style="88" bestFit="1" customWidth="1"/>
    <col min="13066" max="13069" width="9.42578125" style="88" customWidth="1"/>
    <col min="13070" max="13070" width="11.5703125" style="88" customWidth="1"/>
    <col min="13071" max="13071" width="10.42578125" style="88" customWidth="1"/>
    <col min="13072" max="13072" width="9.42578125" style="88" customWidth="1"/>
    <col min="13073" max="13073" width="11" style="88" customWidth="1"/>
    <col min="13074" max="13074" width="10.85546875" style="88" customWidth="1"/>
    <col min="13075" max="13075" width="11.42578125" style="88" customWidth="1"/>
    <col min="13076" max="13312" width="9.140625" style="88"/>
    <col min="13313" max="13313" width="9" style="88" bestFit="1" customWidth="1"/>
    <col min="13314" max="13314" width="61.85546875" style="88" customWidth="1"/>
    <col min="13315" max="13315" width="9.7109375" style="88" bestFit="1" customWidth="1"/>
    <col min="13316" max="13316" width="11.5703125" style="88" bestFit="1" customWidth="1"/>
    <col min="13317" max="13318" width="8.5703125" style="88" bestFit="1" customWidth="1"/>
    <col min="13319" max="13319" width="0.7109375" style="88" customWidth="1"/>
    <col min="13320" max="13320" width="10.42578125" style="88" customWidth="1"/>
    <col min="13321" max="13321" width="9.5703125" style="88" bestFit="1" customWidth="1"/>
    <col min="13322" max="13325" width="9.42578125" style="88" customWidth="1"/>
    <col min="13326" max="13326" width="11.5703125" style="88" customWidth="1"/>
    <col min="13327" max="13327" width="10.42578125" style="88" customWidth="1"/>
    <col min="13328" max="13328" width="9.42578125" style="88" customWidth="1"/>
    <col min="13329" max="13329" width="11" style="88" customWidth="1"/>
    <col min="13330" max="13330" width="10.85546875" style="88" customWidth="1"/>
    <col min="13331" max="13331" width="11.42578125" style="88" customWidth="1"/>
    <col min="13332" max="13568" width="9.140625" style="88"/>
    <col min="13569" max="13569" width="9" style="88" bestFit="1" customWidth="1"/>
    <col min="13570" max="13570" width="61.85546875" style="88" customWidth="1"/>
    <col min="13571" max="13571" width="9.7109375" style="88" bestFit="1" customWidth="1"/>
    <col min="13572" max="13572" width="11.5703125" style="88" bestFit="1" customWidth="1"/>
    <col min="13573" max="13574" width="8.5703125" style="88" bestFit="1" customWidth="1"/>
    <col min="13575" max="13575" width="0.7109375" style="88" customWidth="1"/>
    <col min="13576" max="13576" width="10.42578125" style="88" customWidth="1"/>
    <col min="13577" max="13577" width="9.5703125" style="88" bestFit="1" customWidth="1"/>
    <col min="13578" max="13581" width="9.42578125" style="88" customWidth="1"/>
    <col min="13582" max="13582" width="11.5703125" style="88" customWidth="1"/>
    <col min="13583" max="13583" width="10.42578125" style="88" customWidth="1"/>
    <col min="13584" max="13584" width="9.42578125" style="88" customWidth="1"/>
    <col min="13585" max="13585" width="11" style="88" customWidth="1"/>
    <col min="13586" max="13586" width="10.85546875" style="88" customWidth="1"/>
    <col min="13587" max="13587" width="11.42578125" style="88" customWidth="1"/>
    <col min="13588" max="13824" width="9.140625" style="88"/>
    <col min="13825" max="13825" width="9" style="88" bestFit="1" customWidth="1"/>
    <col min="13826" max="13826" width="61.85546875" style="88" customWidth="1"/>
    <col min="13827" max="13827" width="9.7109375" style="88" bestFit="1" customWidth="1"/>
    <col min="13828" max="13828" width="11.5703125" style="88" bestFit="1" customWidth="1"/>
    <col min="13829" max="13830" width="8.5703125" style="88" bestFit="1" customWidth="1"/>
    <col min="13831" max="13831" width="0.7109375" style="88" customWidth="1"/>
    <col min="13832" max="13832" width="10.42578125" style="88" customWidth="1"/>
    <col min="13833" max="13833" width="9.5703125" style="88" bestFit="1" customWidth="1"/>
    <col min="13834" max="13837" width="9.42578125" style="88" customWidth="1"/>
    <col min="13838" max="13838" width="11.5703125" style="88" customWidth="1"/>
    <col min="13839" max="13839" width="10.42578125" style="88" customWidth="1"/>
    <col min="13840" max="13840" width="9.42578125" style="88" customWidth="1"/>
    <col min="13841" max="13841" width="11" style="88" customWidth="1"/>
    <col min="13842" max="13842" width="10.85546875" style="88" customWidth="1"/>
    <col min="13843" max="13843" width="11.42578125" style="88" customWidth="1"/>
    <col min="13844" max="14080" width="9.140625" style="88"/>
    <col min="14081" max="14081" width="9" style="88" bestFit="1" customWidth="1"/>
    <col min="14082" max="14082" width="61.85546875" style="88" customWidth="1"/>
    <col min="14083" max="14083" width="9.7109375" style="88" bestFit="1" customWidth="1"/>
    <col min="14084" max="14084" width="11.5703125" style="88" bestFit="1" customWidth="1"/>
    <col min="14085" max="14086" width="8.5703125" style="88" bestFit="1" customWidth="1"/>
    <col min="14087" max="14087" width="0.7109375" style="88" customWidth="1"/>
    <col min="14088" max="14088" width="10.42578125" style="88" customWidth="1"/>
    <col min="14089" max="14089" width="9.5703125" style="88" bestFit="1" customWidth="1"/>
    <col min="14090" max="14093" width="9.42578125" style="88" customWidth="1"/>
    <col min="14094" max="14094" width="11.5703125" style="88" customWidth="1"/>
    <col min="14095" max="14095" width="10.42578125" style="88" customWidth="1"/>
    <col min="14096" max="14096" width="9.42578125" style="88" customWidth="1"/>
    <col min="14097" max="14097" width="11" style="88" customWidth="1"/>
    <col min="14098" max="14098" width="10.85546875" style="88" customWidth="1"/>
    <col min="14099" max="14099" width="11.42578125" style="88" customWidth="1"/>
    <col min="14100" max="14336" width="9.140625" style="88"/>
    <col min="14337" max="14337" width="9" style="88" bestFit="1" customWidth="1"/>
    <col min="14338" max="14338" width="61.85546875" style="88" customWidth="1"/>
    <col min="14339" max="14339" width="9.7109375" style="88" bestFit="1" customWidth="1"/>
    <col min="14340" max="14340" width="11.5703125" style="88" bestFit="1" customWidth="1"/>
    <col min="14341" max="14342" width="8.5703125" style="88" bestFit="1" customWidth="1"/>
    <col min="14343" max="14343" width="0.7109375" style="88" customWidth="1"/>
    <col min="14344" max="14344" width="10.42578125" style="88" customWidth="1"/>
    <col min="14345" max="14345" width="9.5703125" style="88" bestFit="1" customWidth="1"/>
    <col min="14346" max="14349" width="9.42578125" style="88" customWidth="1"/>
    <col min="14350" max="14350" width="11.5703125" style="88" customWidth="1"/>
    <col min="14351" max="14351" width="10.42578125" style="88" customWidth="1"/>
    <col min="14352" max="14352" width="9.42578125" style="88" customWidth="1"/>
    <col min="14353" max="14353" width="11" style="88" customWidth="1"/>
    <col min="14354" max="14354" width="10.85546875" style="88" customWidth="1"/>
    <col min="14355" max="14355" width="11.42578125" style="88" customWidth="1"/>
    <col min="14356" max="14592" width="9.140625" style="88"/>
    <col min="14593" max="14593" width="9" style="88" bestFit="1" customWidth="1"/>
    <col min="14594" max="14594" width="61.85546875" style="88" customWidth="1"/>
    <col min="14595" max="14595" width="9.7109375" style="88" bestFit="1" customWidth="1"/>
    <col min="14596" max="14596" width="11.5703125" style="88" bestFit="1" customWidth="1"/>
    <col min="14597" max="14598" width="8.5703125" style="88" bestFit="1" customWidth="1"/>
    <col min="14599" max="14599" width="0.7109375" style="88" customWidth="1"/>
    <col min="14600" max="14600" width="10.42578125" style="88" customWidth="1"/>
    <col min="14601" max="14601" width="9.5703125" style="88" bestFit="1" customWidth="1"/>
    <col min="14602" max="14605" width="9.42578125" style="88" customWidth="1"/>
    <col min="14606" max="14606" width="11.5703125" style="88" customWidth="1"/>
    <col min="14607" max="14607" width="10.42578125" style="88" customWidth="1"/>
    <col min="14608" max="14608" width="9.42578125" style="88" customWidth="1"/>
    <col min="14609" max="14609" width="11" style="88" customWidth="1"/>
    <col min="14610" max="14610" width="10.85546875" style="88" customWidth="1"/>
    <col min="14611" max="14611" width="11.42578125" style="88" customWidth="1"/>
    <col min="14612" max="14848" width="9.140625" style="88"/>
    <col min="14849" max="14849" width="9" style="88" bestFit="1" customWidth="1"/>
    <col min="14850" max="14850" width="61.85546875" style="88" customWidth="1"/>
    <col min="14851" max="14851" width="9.7109375" style="88" bestFit="1" customWidth="1"/>
    <col min="14852" max="14852" width="11.5703125" style="88" bestFit="1" customWidth="1"/>
    <col min="14853" max="14854" width="8.5703125" style="88" bestFit="1" customWidth="1"/>
    <col min="14855" max="14855" width="0.7109375" style="88" customWidth="1"/>
    <col min="14856" max="14856" width="10.42578125" style="88" customWidth="1"/>
    <col min="14857" max="14857" width="9.5703125" style="88" bestFit="1" customWidth="1"/>
    <col min="14858" max="14861" width="9.42578125" style="88" customWidth="1"/>
    <col min="14862" max="14862" width="11.5703125" style="88" customWidth="1"/>
    <col min="14863" max="14863" width="10.42578125" style="88" customWidth="1"/>
    <col min="14864" max="14864" width="9.42578125" style="88" customWidth="1"/>
    <col min="14865" max="14865" width="11" style="88" customWidth="1"/>
    <col min="14866" max="14866" width="10.85546875" style="88" customWidth="1"/>
    <col min="14867" max="14867" width="11.42578125" style="88" customWidth="1"/>
    <col min="14868" max="15104" width="9.140625" style="88"/>
    <col min="15105" max="15105" width="9" style="88" bestFit="1" customWidth="1"/>
    <col min="15106" max="15106" width="61.85546875" style="88" customWidth="1"/>
    <col min="15107" max="15107" width="9.7109375" style="88" bestFit="1" customWidth="1"/>
    <col min="15108" max="15108" width="11.5703125" style="88" bestFit="1" customWidth="1"/>
    <col min="15109" max="15110" width="8.5703125" style="88" bestFit="1" customWidth="1"/>
    <col min="15111" max="15111" width="0.7109375" style="88" customWidth="1"/>
    <col min="15112" max="15112" width="10.42578125" style="88" customWidth="1"/>
    <col min="15113" max="15113" width="9.5703125" style="88" bestFit="1" customWidth="1"/>
    <col min="15114" max="15117" width="9.42578125" style="88" customWidth="1"/>
    <col min="15118" max="15118" width="11.5703125" style="88" customWidth="1"/>
    <col min="15119" max="15119" width="10.42578125" style="88" customWidth="1"/>
    <col min="15120" max="15120" width="9.42578125" style="88" customWidth="1"/>
    <col min="15121" max="15121" width="11" style="88" customWidth="1"/>
    <col min="15122" max="15122" width="10.85546875" style="88" customWidth="1"/>
    <col min="15123" max="15123" width="11.42578125" style="88" customWidth="1"/>
    <col min="15124" max="15360" width="9.140625" style="88"/>
    <col min="15361" max="15361" width="9" style="88" bestFit="1" customWidth="1"/>
    <col min="15362" max="15362" width="61.85546875" style="88" customWidth="1"/>
    <col min="15363" max="15363" width="9.7109375" style="88" bestFit="1" customWidth="1"/>
    <col min="15364" max="15364" width="11.5703125" style="88" bestFit="1" customWidth="1"/>
    <col min="15365" max="15366" width="8.5703125" style="88" bestFit="1" customWidth="1"/>
    <col min="15367" max="15367" width="0.7109375" style="88" customWidth="1"/>
    <col min="15368" max="15368" width="10.42578125" style="88" customWidth="1"/>
    <col min="15369" max="15369" width="9.5703125" style="88" bestFit="1" customWidth="1"/>
    <col min="15370" max="15373" width="9.42578125" style="88" customWidth="1"/>
    <col min="15374" max="15374" width="11.5703125" style="88" customWidth="1"/>
    <col min="15375" max="15375" width="10.42578125" style="88" customWidth="1"/>
    <col min="15376" max="15376" width="9.42578125" style="88" customWidth="1"/>
    <col min="15377" max="15377" width="11" style="88" customWidth="1"/>
    <col min="15378" max="15378" width="10.85546875" style="88" customWidth="1"/>
    <col min="15379" max="15379" width="11.42578125" style="88" customWidth="1"/>
    <col min="15380" max="15616" width="9.140625" style="88"/>
    <col min="15617" max="15617" width="9" style="88" bestFit="1" customWidth="1"/>
    <col min="15618" max="15618" width="61.85546875" style="88" customWidth="1"/>
    <col min="15619" max="15619" width="9.7109375" style="88" bestFit="1" customWidth="1"/>
    <col min="15620" max="15620" width="11.5703125" style="88" bestFit="1" customWidth="1"/>
    <col min="15621" max="15622" width="8.5703125" style="88" bestFit="1" customWidth="1"/>
    <col min="15623" max="15623" width="0.7109375" style="88" customWidth="1"/>
    <col min="15624" max="15624" width="10.42578125" style="88" customWidth="1"/>
    <col min="15625" max="15625" width="9.5703125" style="88" bestFit="1" customWidth="1"/>
    <col min="15626" max="15629" width="9.42578125" style="88" customWidth="1"/>
    <col min="15630" max="15630" width="11.5703125" style="88" customWidth="1"/>
    <col min="15631" max="15631" width="10.42578125" style="88" customWidth="1"/>
    <col min="15632" max="15632" width="9.42578125" style="88" customWidth="1"/>
    <col min="15633" max="15633" width="11" style="88" customWidth="1"/>
    <col min="15634" max="15634" width="10.85546875" style="88" customWidth="1"/>
    <col min="15635" max="15635" width="11.42578125" style="88" customWidth="1"/>
    <col min="15636" max="15872" width="9.140625" style="88"/>
    <col min="15873" max="15873" width="9" style="88" bestFit="1" customWidth="1"/>
    <col min="15874" max="15874" width="61.85546875" style="88" customWidth="1"/>
    <col min="15875" max="15875" width="9.7109375" style="88" bestFit="1" customWidth="1"/>
    <col min="15876" max="15876" width="11.5703125" style="88" bestFit="1" customWidth="1"/>
    <col min="15877" max="15878" width="8.5703125" style="88" bestFit="1" customWidth="1"/>
    <col min="15879" max="15879" width="0.7109375" style="88" customWidth="1"/>
    <col min="15880" max="15880" width="10.42578125" style="88" customWidth="1"/>
    <col min="15881" max="15881" width="9.5703125" style="88" bestFit="1" customWidth="1"/>
    <col min="15882" max="15885" width="9.42578125" style="88" customWidth="1"/>
    <col min="15886" max="15886" width="11.5703125" style="88" customWidth="1"/>
    <col min="15887" max="15887" width="10.42578125" style="88" customWidth="1"/>
    <col min="15888" max="15888" width="9.42578125" style="88" customWidth="1"/>
    <col min="15889" max="15889" width="11" style="88" customWidth="1"/>
    <col min="15890" max="15890" width="10.85546875" style="88" customWidth="1"/>
    <col min="15891" max="15891" width="11.42578125" style="88" customWidth="1"/>
    <col min="15892" max="16128" width="9.140625" style="88"/>
    <col min="16129" max="16129" width="9" style="88" bestFit="1" customWidth="1"/>
    <col min="16130" max="16130" width="61.85546875" style="88" customWidth="1"/>
    <col min="16131" max="16131" width="9.7109375" style="88" bestFit="1" customWidth="1"/>
    <col min="16132" max="16132" width="11.5703125" style="88" bestFit="1" customWidth="1"/>
    <col min="16133" max="16134" width="8.5703125" style="88" bestFit="1" customWidth="1"/>
    <col min="16135" max="16135" width="0.7109375" style="88" customWidth="1"/>
    <col min="16136" max="16136" width="10.42578125" style="88" customWidth="1"/>
    <col min="16137" max="16137" width="9.5703125" style="88" bestFit="1" customWidth="1"/>
    <col min="16138" max="16141" width="9.42578125" style="88" customWidth="1"/>
    <col min="16142" max="16142" width="11.5703125" style="88" customWidth="1"/>
    <col min="16143" max="16143" width="10.42578125" style="88" customWidth="1"/>
    <col min="16144" max="16144" width="9.42578125" style="88" customWidth="1"/>
    <col min="16145" max="16145" width="11" style="88" customWidth="1"/>
    <col min="16146" max="16146" width="10.85546875" style="88" customWidth="1"/>
    <col min="16147" max="16147" width="11.42578125" style="88" customWidth="1"/>
    <col min="16148" max="16384" width="9.140625" style="88"/>
  </cols>
  <sheetData>
    <row r="1" spans="1:19" ht="15.75">
      <c r="A1" s="1323" t="s">
        <v>397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104"/>
      <c r="C2" s="95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08"/>
      <c r="C3" s="227" t="s">
        <v>87</v>
      </c>
      <c r="D3" s="172"/>
      <c r="E3" s="172"/>
      <c r="F3" s="173"/>
      <c r="G3" s="112"/>
      <c r="H3" s="1319" t="s">
        <v>263</v>
      </c>
      <c r="I3" s="1319"/>
      <c r="J3" s="1319"/>
      <c r="K3" s="1319"/>
      <c r="L3" s="1319"/>
      <c r="M3" s="1319"/>
      <c r="N3" s="1320" t="s">
        <v>264</v>
      </c>
      <c r="O3" s="1320"/>
      <c r="P3" s="1320"/>
      <c r="Q3" s="1320"/>
      <c r="R3" s="1320"/>
      <c r="S3" s="1320"/>
    </row>
    <row r="4" spans="1:19">
      <c r="A4" s="174" t="s">
        <v>88</v>
      </c>
      <c r="B4" s="114" t="s">
        <v>89</v>
      </c>
      <c r="C4" s="17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120" t="s">
        <v>94</v>
      </c>
      <c r="C5" s="122" t="s">
        <v>95</v>
      </c>
      <c r="D5" s="122" t="s">
        <v>96</v>
      </c>
      <c r="E5" s="122" t="s">
        <v>86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27" t="s">
        <v>99</v>
      </c>
      <c r="C6" s="179"/>
      <c r="D6" s="180"/>
      <c r="E6" s="180"/>
      <c r="F6" s="129"/>
      <c r="G6" s="130"/>
      <c r="H6" s="182"/>
      <c r="I6" s="182"/>
      <c r="J6" s="182"/>
      <c r="K6" s="182"/>
      <c r="L6" s="182"/>
      <c r="M6" s="182"/>
      <c r="N6" s="92"/>
      <c r="O6" s="92"/>
      <c r="P6" s="92"/>
      <c r="Q6" s="92"/>
      <c r="R6" s="92"/>
      <c r="S6" s="92"/>
    </row>
    <row r="7" spans="1:19">
      <c r="A7" s="92"/>
      <c r="B7" s="132"/>
      <c r="C7" s="179"/>
      <c r="D7" s="183"/>
      <c r="E7" s="183"/>
      <c r="F7" s="128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32" t="s">
        <v>163</v>
      </c>
      <c r="C8" s="557">
        <v>9.8236775818639779E-2</v>
      </c>
      <c r="D8" s="132" t="str">
        <f>Inputs!$D$82</f>
        <v>Support staff</v>
      </c>
      <c r="E8" s="229">
        <v>1</v>
      </c>
      <c r="F8" s="128">
        <f>C8*E8</f>
        <v>9.8236775818639779E-2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8" si="0">H8*$F8</f>
        <v>6.7234248794847078</v>
      </c>
      <c r="O8" s="137">
        <f t="shared" si="0"/>
        <v>6.8560614438122363</v>
      </c>
      <c r="P8" s="137">
        <f t="shared" si="0"/>
        <v>6.9769944044892522</v>
      </c>
      <c r="Q8" s="137">
        <f t="shared" si="0"/>
        <v>7.1000604821311581</v>
      </c>
      <c r="R8" s="137">
        <f t="shared" si="0"/>
        <v>7.2252973024436349</v>
      </c>
      <c r="S8" s="137">
        <f t="shared" si="0"/>
        <v>7.3527431548061131</v>
      </c>
    </row>
    <row r="9" spans="1:19">
      <c r="A9" s="184"/>
      <c r="B9" s="259" t="s">
        <v>253</v>
      </c>
      <c r="C9" s="557"/>
      <c r="D9" s="132"/>
      <c r="E9" s="229"/>
      <c r="F9" s="128"/>
      <c r="G9" s="133"/>
      <c r="H9" s="134"/>
      <c r="I9" s="134"/>
      <c r="J9" s="134"/>
      <c r="K9" s="134"/>
      <c r="L9" s="134"/>
      <c r="M9" s="134"/>
      <c r="N9" s="137"/>
      <c r="O9" s="137"/>
      <c r="P9" s="137"/>
      <c r="Q9" s="137"/>
      <c r="R9" s="137"/>
      <c r="S9" s="137"/>
    </row>
    <row r="10" spans="1:19">
      <c r="A10" s="184"/>
      <c r="B10" s="132" t="s">
        <v>165</v>
      </c>
      <c r="C10" s="557"/>
      <c r="D10" s="132"/>
      <c r="E10" s="229"/>
      <c r="F10" s="128"/>
      <c r="G10" s="133"/>
      <c r="H10" s="134"/>
      <c r="I10" s="134"/>
      <c r="J10" s="134"/>
      <c r="K10" s="134"/>
      <c r="L10" s="134"/>
      <c r="M10" s="134"/>
      <c r="N10" s="137"/>
      <c r="O10" s="137"/>
      <c r="P10" s="137"/>
      <c r="Q10" s="137"/>
      <c r="R10" s="137"/>
      <c r="S10" s="137"/>
    </row>
    <row r="11" spans="1:19">
      <c r="A11" s="184"/>
      <c r="B11" s="259" t="s">
        <v>166</v>
      </c>
      <c r="C11" s="557"/>
      <c r="D11" s="132"/>
      <c r="E11" s="229"/>
      <c r="F11" s="128"/>
      <c r="G11" s="133"/>
      <c r="H11" s="134"/>
      <c r="I11" s="134"/>
      <c r="J11" s="134"/>
      <c r="K11" s="134"/>
      <c r="L11" s="134"/>
      <c r="M11" s="134"/>
      <c r="N11" s="137"/>
      <c r="O11" s="137"/>
      <c r="P11" s="137"/>
      <c r="Q11" s="137"/>
      <c r="R11" s="137"/>
      <c r="S11" s="137"/>
    </row>
    <row r="12" spans="1:19">
      <c r="A12" s="184">
        <v>1.2</v>
      </c>
      <c r="B12" s="132" t="s">
        <v>167</v>
      </c>
      <c r="C12" s="557">
        <v>0.1511335012594458</v>
      </c>
      <c r="D12" s="132" t="str">
        <f>Inputs!$D$82</f>
        <v>Support staff</v>
      </c>
      <c r="E12" s="229">
        <v>1</v>
      </c>
      <c r="F12" s="128">
        <f>C12*E12</f>
        <v>0.1511335012594458</v>
      </c>
      <c r="G12" s="133"/>
      <c r="H12" s="137">
        <f>Inputs!L$82</f>
        <v>68.441017362959727</v>
      </c>
      <c r="I12" s="137">
        <f>Inputs!M$82</f>
        <v>69.791189569063036</v>
      </c>
      <c r="J12" s="137">
        <f>Inputs!N$82</f>
        <v>71.02222509185215</v>
      </c>
      <c r="K12" s="137">
        <f>Inputs!O$82</f>
        <v>72.274974651437702</v>
      </c>
      <c r="L12" s="137">
        <f>Inputs!P$82</f>
        <v>73.549821258208297</v>
      </c>
      <c r="M12" s="137">
        <f>Inputs!Q$82</f>
        <v>74.847154678410959</v>
      </c>
      <c r="N12" s="137">
        <f t="shared" ref="N12:S13" si="1">H12*$F12</f>
        <v>10.343730583822627</v>
      </c>
      <c r="O12" s="137">
        <f t="shared" si="1"/>
        <v>10.547786836634209</v>
      </c>
      <c r="P12" s="137">
        <f t="shared" si="1"/>
        <v>10.733837545368081</v>
      </c>
      <c r="Q12" s="137">
        <f t="shared" si="1"/>
        <v>10.923169972509474</v>
      </c>
      <c r="R12" s="137">
        <f t="shared" si="1"/>
        <v>11.115842003759438</v>
      </c>
      <c r="S12" s="137">
        <f t="shared" si="1"/>
        <v>11.311912545855558</v>
      </c>
    </row>
    <row r="13" spans="1:19">
      <c r="A13" s="184">
        <v>1.3</v>
      </c>
      <c r="B13" s="183" t="s">
        <v>168</v>
      </c>
      <c r="C13" s="557">
        <v>6.0453400503778322E-2</v>
      </c>
      <c r="D13" s="132" t="str">
        <f>Inputs!$D$82</f>
        <v>Support staff</v>
      </c>
      <c r="E13" s="229">
        <v>1</v>
      </c>
      <c r="F13" s="128">
        <f>C13*E13</f>
        <v>6.0453400503778322E-2</v>
      </c>
      <c r="G13" s="133"/>
      <c r="H13" s="137">
        <f>Inputs!L$82</f>
        <v>68.441017362959727</v>
      </c>
      <c r="I13" s="137">
        <f>Inputs!M$82</f>
        <v>69.791189569063036</v>
      </c>
      <c r="J13" s="137">
        <f>Inputs!N$82</f>
        <v>71.02222509185215</v>
      </c>
      <c r="K13" s="137">
        <f>Inputs!O$82</f>
        <v>72.274974651437702</v>
      </c>
      <c r="L13" s="137">
        <f>Inputs!P$82</f>
        <v>73.549821258208297</v>
      </c>
      <c r="M13" s="137">
        <f>Inputs!Q$82</f>
        <v>74.847154678410959</v>
      </c>
      <c r="N13" s="137">
        <f t="shared" si="1"/>
        <v>4.1374922335290503</v>
      </c>
      <c r="O13" s="137">
        <f t="shared" si="1"/>
        <v>4.2191147346536839</v>
      </c>
      <c r="P13" s="137">
        <f t="shared" si="1"/>
        <v>4.2935350181472325</v>
      </c>
      <c r="Q13" s="137">
        <f t="shared" si="1"/>
        <v>4.3692679890037898</v>
      </c>
      <c r="R13" s="137">
        <f t="shared" si="1"/>
        <v>4.446336801503775</v>
      </c>
      <c r="S13" s="137">
        <f t="shared" si="1"/>
        <v>4.5247650183422232</v>
      </c>
    </row>
    <row r="14" spans="1:19">
      <c r="A14" s="184"/>
      <c r="B14" s="183"/>
      <c r="C14" s="557"/>
      <c r="D14" s="132"/>
      <c r="E14" s="229"/>
      <c r="F14" s="128"/>
      <c r="G14" s="133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</row>
    <row r="15" spans="1:19">
      <c r="A15" s="184">
        <v>1.4</v>
      </c>
      <c r="B15" s="183" t="s">
        <v>169</v>
      </c>
      <c r="C15" s="557">
        <v>6.0453400503778322E-2</v>
      </c>
      <c r="D15" s="132" t="str">
        <f>Inputs!$D$82</f>
        <v>Support staff</v>
      </c>
      <c r="E15" s="229">
        <v>1</v>
      </c>
      <c r="F15" s="128">
        <f>C15*E15</f>
        <v>6.0453400503778322E-2</v>
      </c>
      <c r="G15" s="133"/>
      <c r="H15" s="137">
        <f>Inputs!L$82</f>
        <v>68.441017362959727</v>
      </c>
      <c r="I15" s="137">
        <f>Inputs!M$82</f>
        <v>69.791189569063036</v>
      </c>
      <c r="J15" s="137">
        <f>Inputs!N$82</f>
        <v>71.02222509185215</v>
      </c>
      <c r="K15" s="137">
        <f>Inputs!O$82</f>
        <v>72.274974651437702</v>
      </c>
      <c r="L15" s="137">
        <f>Inputs!P$82</f>
        <v>73.549821258208297</v>
      </c>
      <c r="M15" s="137">
        <f>Inputs!Q$82</f>
        <v>74.847154678410959</v>
      </c>
      <c r="N15" s="137">
        <f t="shared" ref="N15:S15" si="2">H15*$F15</f>
        <v>4.1374922335290503</v>
      </c>
      <c r="O15" s="137">
        <f t="shared" si="2"/>
        <v>4.2191147346536839</v>
      </c>
      <c r="P15" s="137">
        <f t="shared" si="2"/>
        <v>4.2935350181472325</v>
      </c>
      <c r="Q15" s="137">
        <f t="shared" si="2"/>
        <v>4.3692679890037898</v>
      </c>
      <c r="R15" s="137">
        <f t="shared" si="2"/>
        <v>4.446336801503775</v>
      </c>
      <c r="S15" s="137">
        <f t="shared" si="2"/>
        <v>4.5247650183422232</v>
      </c>
    </row>
    <row r="16" spans="1:19">
      <c r="A16" s="184"/>
      <c r="B16" s="183" t="s">
        <v>170</v>
      </c>
      <c r="C16" s="557"/>
      <c r="D16" s="132"/>
      <c r="E16" s="229"/>
      <c r="F16" s="128"/>
      <c r="G16" s="133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</row>
    <row r="17" spans="1:19">
      <c r="A17" s="184">
        <v>1.5</v>
      </c>
      <c r="B17" s="132" t="s">
        <v>171</v>
      </c>
      <c r="C17" s="557">
        <v>5.2896725440806043E-2</v>
      </c>
      <c r="D17" s="132" t="str">
        <f>Inputs!$D$82</f>
        <v>Support staff</v>
      </c>
      <c r="E17" s="229">
        <v>1</v>
      </c>
      <c r="F17" s="128">
        <f>C17*E17</f>
        <v>5.2896725440806043E-2</v>
      </c>
      <c r="G17" s="133"/>
      <c r="H17" s="137">
        <f>Inputs!L$82</f>
        <v>68.441017362959727</v>
      </c>
      <c r="I17" s="137">
        <f>Inputs!M$82</f>
        <v>69.791189569063036</v>
      </c>
      <c r="J17" s="137">
        <f>Inputs!N$82</f>
        <v>71.02222509185215</v>
      </c>
      <c r="K17" s="137">
        <f>Inputs!O$82</f>
        <v>72.274974651437702</v>
      </c>
      <c r="L17" s="137">
        <f>Inputs!P$82</f>
        <v>73.549821258208297</v>
      </c>
      <c r="M17" s="137">
        <f>Inputs!Q$82</f>
        <v>74.847154678410959</v>
      </c>
      <c r="N17" s="137">
        <f t="shared" ref="N17:S17" si="3">H17*$F17</f>
        <v>3.6203057043379201</v>
      </c>
      <c r="O17" s="137">
        <f t="shared" si="3"/>
        <v>3.691725392821974</v>
      </c>
      <c r="P17" s="137">
        <f t="shared" si="3"/>
        <v>3.756843140878829</v>
      </c>
      <c r="Q17" s="137">
        <f t="shared" si="3"/>
        <v>3.8231094903783167</v>
      </c>
      <c r="R17" s="137">
        <f t="shared" si="3"/>
        <v>3.8905447013158039</v>
      </c>
      <c r="S17" s="137">
        <f t="shared" si="3"/>
        <v>3.9591693910494459</v>
      </c>
    </row>
    <row r="18" spans="1:19">
      <c r="A18" s="92"/>
      <c r="B18" s="132" t="s">
        <v>138</v>
      </c>
      <c r="C18" s="557"/>
      <c r="D18" s="132"/>
      <c r="E18" s="229"/>
      <c r="F18" s="128"/>
      <c r="G18" s="133"/>
      <c r="H18" s="134"/>
      <c r="I18" s="134"/>
      <c r="J18" s="134"/>
      <c r="K18" s="134"/>
      <c r="L18" s="134"/>
      <c r="M18" s="134"/>
      <c r="N18" s="137"/>
      <c r="O18" s="137"/>
      <c r="P18" s="137"/>
      <c r="Q18" s="137"/>
      <c r="R18" s="137"/>
      <c r="S18" s="137"/>
    </row>
    <row r="19" spans="1:19">
      <c r="A19" s="184">
        <v>1.6</v>
      </c>
      <c r="B19" s="183" t="s">
        <v>172</v>
      </c>
      <c r="C19" s="557">
        <v>0</v>
      </c>
      <c r="D19" s="132" t="str">
        <f>Inputs!$D$82</f>
        <v>Support staff</v>
      </c>
      <c r="E19" s="229">
        <v>1</v>
      </c>
      <c r="F19" s="128">
        <f>C19*E19</f>
        <v>0</v>
      </c>
      <c r="G19" s="133"/>
      <c r="H19" s="137">
        <f>Inputs!L$82</f>
        <v>68.441017362959727</v>
      </c>
      <c r="I19" s="137">
        <f>Inputs!M$82</f>
        <v>69.791189569063036</v>
      </c>
      <c r="J19" s="137">
        <f>Inputs!N$82</f>
        <v>71.02222509185215</v>
      </c>
      <c r="K19" s="137">
        <f>Inputs!O$82</f>
        <v>72.274974651437702</v>
      </c>
      <c r="L19" s="137">
        <f>Inputs!P$82</f>
        <v>73.549821258208297</v>
      </c>
      <c r="M19" s="137">
        <f>Inputs!Q$82</f>
        <v>74.847154678410959</v>
      </c>
      <c r="N19" s="137">
        <f t="shared" ref="N19:S19" si="4">H19*$F19</f>
        <v>0</v>
      </c>
      <c r="O19" s="137">
        <f t="shared" si="4"/>
        <v>0</v>
      </c>
      <c r="P19" s="137">
        <f t="shared" si="4"/>
        <v>0</v>
      </c>
      <c r="Q19" s="137">
        <f t="shared" si="4"/>
        <v>0</v>
      </c>
      <c r="R19" s="137">
        <f t="shared" si="4"/>
        <v>0</v>
      </c>
      <c r="S19" s="137">
        <f t="shared" si="4"/>
        <v>0</v>
      </c>
    </row>
    <row r="20" spans="1:19">
      <c r="A20" s="184"/>
      <c r="B20" s="132"/>
      <c r="C20" s="128"/>
      <c r="D20" s="132"/>
      <c r="E20" s="262"/>
      <c r="F20" s="128"/>
      <c r="G20" s="133"/>
      <c r="H20" s="134"/>
      <c r="I20" s="134"/>
      <c r="J20" s="134"/>
      <c r="K20" s="134"/>
      <c r="L20" s="134"/>
      <c r="M20" s="134"/>
      <c r="N20" s="137"/>
      <c r="O20" s="137"/>
      <c r="P20" s="137"/>
      <c r="Q20" s="137"/>
      <c r="R20" s="137"/>
      <c r="S20" s="137"/>
    </row>
    <row r="21" spans="1:19">
      <c r="A21" s="94"/>
      <c r="B21" s="139" t="s">
        <v>44</v>
      </c>
      <c r="C21" s="140">
        <f>SUM(C6:C20)</f>
        <v>0.42317380352644829</v>
      </c>
      <c r="D21" s="141"/>
      <c r="E21" s="230"/>
      <c r="F21" s="140">
        <f>SUM(F6:F20)</f>
        <v>0.42317380352644829</v>
      </c>
      <c r="G21" s="142"/>
      <c r="H21" s="144"/>
      <c r="I21" s="144"/>
      <c r="J21" s="144"/>
      <c r="K21" s="144"/>
      <c r="L21" s="144"/>
      <c r="M21" s="144"/>
      <c r="N21" s="144">
        <f t="shared" ref="N21:S21" si="5">SUM(N8:N20)</f>
        <v>28.962445634703354</v>
      </c>
      <c r="O21" s="144">
        <f t="shared" si="5"/>
        <v>29.533803142575785</v>
      </c>
      <c r="P21" s="144">
        <f t="shared" si="5"/>
        <v>30.054745127030625</v>
      </c>
      <c r="Q21" s="144">
        <f t="shared" si="5"/>
        <v>30.584875923026527</v>
      </c>
      <c r="R21" s="144">
        <f t="shared" si="5"/>
        <v>31.124357610526427</v>
      </c>
      <c r="S21" s="144">
        <f t="shared" si="5"/>
        <v>31.67335512839556</v>
      </c>
    </row>
    <row r="22" spans="1:19" s="102" customFormat="1">
      <c r="A22" s="99"/>
      <c r="B22" s="145" t="s">
        <v>103</v>
      </c>
      <c r="C22" s="128"/>
      <c r="D22" s="132"/>
      <c r="E22" s="132"/>
      <c r="F22" s="128"/>
      <c r="G22" s="148"/>
      <c r="H22" s="134"/>
      <c r="I22" s="134"/>
      <c r="J22" s="134"/>
      <c r="K22" s="134"/>
      <c r="L22" s="134"/>
      <c r="M22" s="134"/>
      <c r="N22" s="137"/>
      <c r="O22" s="137"/>
      <c r="P22" s="137"/>
      <c r="Q22" s="137"/>
      <c r="R22" s="137"/>
      <c r="S22" s="137"/>
    </row>
    <row r="23" spans="1:19" s="102" customFormat="1">
      <c r="A23" s="99"/>
      <c r="B23" s="132"/>
      <c r="C23" s="128"/>
      <c r="D23" s="132"/>
      <c r="E23" s="132"/>
      <c r="F23" s="128"/>
      <c r="G23" s="148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</row>
    <row r="24" spans="1:19" s="102" customFormat="1">
      <c r="A24" s="135">
        <v>2.1</v>
      </c>
      <c r="B24" s="132" t="s">
        <v>140</v>
      </c>
      <c r="C24" s="557">
        <v>0.48905109489051102</v>
      </c>
      <c r="D24" s="653" t="str">
        <f>Inputs!$D$81</f>
        <v>Skilled Electrical Worker AH</v>
      </c>
      <c r="E24" s="132">
        <v>2</v>
      </c>
      <c r="F24" s="128">
        <f>C24*E24</f>
        <v>0.97810218978102204</v>
      </c>
      <c r="G24" s="148"/>
      <c r="H24" s="246">
        <f>Inputs!L$81</f>
        <v>143.91156341859428</v>
      </c>
      <c r="I24" s="246">
        <f>Inputs!M$81</f>
        <v>146.75058306720953</v>
      </c>
      <c r="J24" s="246">
        <f>Inputs!N$81</f>
        <v>149.33909290435707</v>
      </c>
      <c r="K24" s="246">
        <f>Inputs!O$81</f>
        <v>151.97326104852442</v>
      </c>
      <c r="L24" s="246">
        <f>Inputs!P$81</f>
        <v>154.65389285921603</v>
      </c>
      <c r="M24" s="246">
        <f>Inputs!Q$81</f>
        <v>157.38180790154269</v>
      </c>
      <c r="N24" s="137">
        <f t="shared" ref="N24:S24" si="6">H24*$F24</f>
        <v>140.7602153145375</v>
      </c>
      <c r="O24" s="137">
        <f t="shared" si="6"/>
        <v>143.53706664967942</v>
      </c>
      <c r="P24" s="137">
        <f t="shared" si="6"/>
        <v>146.06889378966315</v>
      </c>
      <c r="Q24" s="137">
        <f t="shared" si="6"/>
        <v>148.64537941972463</v>
      </c>
      <c r="R24" s="137">
        <f t="shared" si="6"/>
        <v>151.26731126375876</v>
      </c>
      <c r="S24" s="137">
        <f t="shared" si="6"/>
        <v>153.93549094019505</v>
      </c>
    </row>
    <row r="25" spans="1:19" s="102" customFormat="1">
      <c r="A25" s="135"/>
      <c r="B25" s="132"/>
      <c r="C25" s="128"/>
      <c r="D25" s="132"/>
      <c r="E25" s="132"/>
      <c r="F25" s="128"/>
      <c r="G25" s="148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</row>
    <row r="26" spans="1:19" s="102" customFormat="1">
      <c r="A26" s="147"/>
      <c r="B26" s="139" t="s">
        <v>44</v>
      </c>
      <c r="C26" s="140">
        <f>SUM(C22:C25)</f>
        <v>0.48905109489051102</v>
      </c>
      <c r="D26" s="141"/>
      <c r="E26" s="141"/>
      <c r="F26" s="140">
        <f>SUM(F22:F25)</f>
        <v>0.97810218978102204</v>
      </c>
      <c r="G26" s="142"/>
      <c r="H26" s="167"/>
      <c r="I26" s="167"/>
      <c r="J26" s="167"/>
      <c r="K26" s="167"/>
      <c r="L26" s="167"/>
      <c r="M26" s="167"/>
      <c r="N26" s="231">
        <f t="shared" ref="N26:S26" si="7">SUM(N24:N25)</f>
        <v>140.7602153145375</v>
      </c>
      <c r="O26" s="231">
        <f t="shared" si="7"/>
        <v>143.53706664967942</v>
      </c>
      <c r="P26" s="231">
        <f t="shared" si="7"/>
        <v>146.06889378966315</v>
      </c>
      <c r="Q26" s="231">
        <f t="shared" si="7"/>
        <v>148.64537941972463</v>
      </c>
      <c r="R26" s="231">
        <f t="shared" si="7"/>
        <v>151.26731126375876</v>
      </c>
      <c r="S26" s="231">
        <f t="shared" si="7"/>
        <v>153.93549094019505</v>
      </c>
    </row>
    <row r="27" spans="1:19" s="102" customFormat="1">
      <c r="A27" s="135"/>
      <c r="B27" s="127" t="s">
        <v>104</v>
      </c>
      <c r="C27" s="128"/>
      <c r="D27" s="132"/>
      <c r="E27" s="132"/>
      <c r="F27" s="128"/>
      <c r="G27" s="148"/>
      <c r="H27" s="151"/>
      <c r="I27" s="151"/>
      <c r="J27" s="151"/>
      <c r="K27" s="151"/>
      <c r="L27" s="151"/>
      <c r="M27" s="151"/>
      <c r="N27" s="150"/>
      <c r="O27" s="150"/>
      <c r="P27" s="150"/>
      <c r="Q27" s="150"/>
      <c r="R27" s="150"/>
      <c r="S27" s="150"/>
    </row>
    <row r="28" spans="1:19" s="102" customFormat="1">
      <c r="A28" s="99"/>
      <c r="B28" s="132"/>
      <c r="C28" s="128"/>
      <c r="D28" s="132"/>
      <c r="E28" s="132"/>
      <c r="F28" s="128"/>
      <c r="G28" s="148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</row>
    <row r="29" spans="1:19" s="102" customFormat="1">
      <c r="A29" s="135">
        <v>3.1</v>
      </c>
      <c r="B29" s="132" t="s">
        <v>173</v>
      </c>
      <c r="C29" s="656">
        <v>6.3503649635036505E-2</v>
      </c>
      <c r="D29" s="653" t="str">
        <f>Inputs!$D$81</f>
        <v>Skilled Electrical Worker AH</v>
      </c>
      <c r="E29" s="132">
        <v>2</v>
      </c>
      <c r="F29" s="128">
        <f>C29*E29</f>
        <v>0.12700729927007301</v>
      </c>
      <c r="G29" s="148"/>
      <c r="H29" s="246">
        <f>Inputs!L$81</f>
        <v>143.91156341859428</v>
      </c>
      <c r="I29" s="246">
        <f>Inputs!M$81</f>
        <v>146.75058306720953</v>
      </c>
      <c r="J29" s="246">
        <f>Inputs!N$81</f>
        <v>149.33909290435707</v>
      </c>
      <c r="K29" s="246">
        <f>Inputs!O$81</f>
        <v>151.97326104852442</v>
      </c>
      <c r="L29" s="246">
        <f>Inputs!P$81</f>
        <v>154.65389285921603</v>
      </c>
      <c r="M29" s="246">
        <f>Inputs!Q$81</f>
        <v>157.38180790154269</v>
      </c>
      <c r="N29" s="137">
        <f t="shared" ref="N29:S29" si="8">H29*$F29</f>
        <v>18.277819003529494</v>
      </c>
      <c r="O29" s="137">
        <f t="shared" si="8"/>
        <v>18.638395221674791</v>
      </c>
      <c r="P29" s="137">
        <f t="shared" si="8"/>
        <v>18.967154865224916</v>
      </c>
      <c r="Q29" s="137">
        <f t="shared" si="8"/>
        <v>19.301713447038871</v>
      </c>
      <c r="R29" s="137">
        <f t="shared" si="8"/>
        <v>19.642173253652256</v>
      </c>
      <c r="S29" s="137">
        <f t="shared" si="8"/>
        <v>19.988638375816372</v>
      </c>
    </row>
    <row r="30" spans="1:19" s="102" customFormat="1">
      <c r="A30" s="99"/>
      <c r="B30" s="132" t="s">
        <v>174</v>
      </c>
      <c r="C30" s="128"/>
      <c r="D30" s="132"/>
      <c r="E30" s="132"/>
      <c r="F30" s="128"/>
      <c r="G30" s="148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</row>
    <row r="31" spans="1:19" s="102" customFormat="1">
      <c r="A31" s="135">
        <v>3.2</v>
      </c>
      <c r="B31" s="132" t="s">
        <v>175</v>
      </c>
      <c r="C31" s="656">
        <v>0.24839416058394162</v>
      </c>
      <c r="D31" s="653" t="str">
        <f>Inputs!$D$81</f>
        <v>Skilled Electrical Worker AH</v>
      </c>
      <c r="E31" s="132">
        <v>2</v>
      </c>
      <c r="F31" s="128">
        <f>C31*E31</f>
        <v>0.49678832116788324</v>
      </c>
      <c r="G31" s="148"/>
      <c r="H31" s="246">
        <f>Inputs!L$81</f>
        <v>143.91156341859428</v>
      </c>
      <c r="I31" s="246">
        <f>Inputs!M$81</f>
        <v>146.75058306720953</v>
      </c>
      <c r="J31" s="246">
        <f>Inputs!N$81</f>
        <v>149.33909290435707</v>
      </c>
      <c r="K31" s="246">
        <f>Inputs!O$81</f>
        <v>151.97326104852442</v>
      </c>
      <c r="L31" s="246">
        <f>Inputs!P$81</f>
        <v>154.65389285921603</v>
      </c>
      <c r="M31" s="246">
        <f>Inputs!Q$81</f>
        <v>157.38180790154269</v>
      </c>
      <c r="N31" s="137">
        <f t="shared" ref="N31:S34" si="9">H31*$F31</f>
        <v>71.493583987368808</v>
      </c>
      <c r="O31" s="137">
        <f t="shared" si="9"/>
        <v>72.903975792367021</v>
      </c>
      <c r="P31" s="137">
        <f t="shared" si="9"/>
        <v>74.189917248690094</v>
      </c>
      <c r="Q31" s="137">
        <f t="shared" si="9"/>
        <v>75.498541218704915</v>
      </c>
      <c r="R31" s="137">
        <f t="shared" si="9"/>
        <v>76.830247795607619</v>
      </c>
      <c r="S31" s="137">
        <f t="shared" si="9"/>
        <v>78.185444129773686</v>
      </c>
    </row>
    <row r="32" spans="1:19" s="102" customFormat="1">
      <c r="A32" s="232">
        <v>3.3</v>
      </c>
      <c r="B32" s="132" t="s">
        <v>142</v>
      </c>
      <c r="C32" s="557">
        <v>0.10948905109489052</v>
      </c>
      <c r="D32" s="653" t="str">
        <f>Inputs!$D$81</f>
        <v>Skilled Electrical Worker AH</v>
      </c>
      <c r="E32" s="132">
        <v>2</v>
      </c>
      <c r="F32" s="128">
        <f>C32*E32</f>
        <v>0.21897810218978103</v>
      </c>
      <c r="G32" s="148"/>
      <c r="H32" s="246">
        <f>Inputs!L$81</f>
        <v>143.91156341859428</v>
      </c>
      <c r="I32" s="246">
        <f>Inputs!M$81</f>
        <v>146.75058306720953</v>
      </c>
      <c r="J32" s="246">
        <f>Inputs!N$81</f>
        <v>149.33909290435707</v>
      </c>
      <c r="K32" s="246">
        <f>Inputs!O$81</f>
        <v>151.97326104852442</v>
      </c>
      <c r="L32" s="246">
        <f>Inputs!P$81</f>
        <v>154.65389285921603</v>
      </c>
      <c r="M32" s="246">
        <f>Inputs!Q$81</f>
        <v>157.38180790154269</v>
      </c>
      <c r="N32" s="137">
        <f t="shared" si="9"/>
        <v>31.513481040568092</v>
      </c>
      <c r="O32" s="137">
        <f t="shared" si="9"/>
        <v>32.135164175301362</v>
      </c>
      <c r="P32" s="137">
        <f t="shared" si="9"/>
        <v>32.701991146939505</v>
      </c>
      <c r="Q32" s="137">
        <f t="shared" si="9"/>
        <v>33.278816287998048</v>
      </c>
      <c r="R32" s="137">
        <f t="shared" si="9"/>
        <v>33.865815954572852</v>
      </c>
      <c r="S32" s="137">
        <f t="shared" si="9"/>
        <v>34.463169613476502</v>
      </c>
    </row>
    <row r="33" spans="1:19" s="102" customFormat="1">
      <c r="A33" s="135">
        <v>3.4</v>
      </c>
      <c r="B33" s="132" t="s">
        <v>176</v>
      </c>
      <c r="C33" s="656"/>
      <c r="D33" s="653" t="str">
        <f>Inputs!$D$81</f>
        <v>Skilled Electrical Worker AH</v>
      </c>
      <c r="E33" s="132">
        <v>1</v>
      </c>
      <c r="F33" s="128">
        <f>C33*E33</f>
        <v>0</v>
      </c>
      <c r="G33" s="148"/>
      <c r="H33" s="246">
        <f>Inputs!L$81</f>
        <v>143.91156341859428</v>
      </c>
      <c r="I33" s="246">
        <f>Inputs!M$81</f>
        <v>146.75058306720953</v>
      </c>
      <c r="J33" s="246">
        <f>Inputs!N$81</f>
        <v>149.33909290435707</v>
      </c>
      <c r="K33" s="246">
        <f>Inputs!O$81</f>
        <v>151.97326104852442</v>
      </c>
      <c r="L33" s="246">
        <f>Inputs!P$81</f>
        <v>154.65389285921603</v>
      </c>
      <c r="M33" s="246">
        <f>Inputs!Q$81</f>
        <v>157.38180790154269</v>
      </c>
      <c r="N33" s="137">
        <f t="shared" si="9"/>
        <v>0</v>
      </c>
      <c r="O33" s="137">
        <f t="shared" si="9"/>
        <v>0</v>
      </c>
      <c r="P33" s="137">
        <f t="shared" si="9"/>
        <v>0</v>
      </c>
      <c r="Q33" s="137">
        <f t="shared" si="9"/>
        <v>0</v>
      </c>
      <c r="R33" s="137">
        <f t="shared" si="9"/>
        <v>0</v>
      </c>
      <c r="S33" s="137">
        <f t="shared" si="9"/>
        <v>0</v>
      </c>
    </row>
    <row r="34" spans="1:19" s="102" customFormat="1">
      <c r="A34" s="135">
        <v>3.5</v>
      </c>
      <c r="B34" s="132" t="s">
        <v>177</v>
      </c>
      <c r="C34" s="656">
        <v>8.3000000000000004E-2</v>
      </c>
      <c r="D34" s="653" t="str">
        <f>Inputs!$D$81</f>
        <v>Skilled Electrical Worker AH</v>
      </c>
      <c r="E34" s="132">
        <v>1</v>
      </c>
      <c r="F34" s="128">
        <f>C34*E34</f>
        <v>8.3000000000000004E-2</v>
      </c>
      <c r="G34" s="148"/>
      <c r="H34" s="246">
        <f>Inputs!L$81</f>
        <v>143.91156341859428</v>
      </c>
      <c r="I34" s="246">
        <f>Inputs!M$81</f>
        <v>146.75058306720953</v>
      </c>
      <c r="J34" s="246">
        <f>Inputs!N$81</f>
        <v>149.33909290435707</v>
      </c>
      <c r="K34" s="246">
        <f>Inputs!O$81</f>
        <v>151.97326104852442</v>
      </c>
      <c r="L34" s="246">
        <f>Inputs!P$81</f>
        <v>154.65389285921603</v>
      </c>
      <c r="M34" s="246">
        <f>Inputs!Q$81</f>
        <v>157.38180790154269</v>
      </c>
      <c r="N34" s="137">
        <f t="shared" si="9"/>
        <v>11.944659763743326</v>
      </c>
      <c r="O34" s="137">
        <f t="shared" si="9"/>
        <v>12.180298394578392</v>
      </c>
      <c r="P34" s="137">
        <f t="shared" si="9"/>
        <v>12.395144711061638</v>
      </c>
      <c r="Q34" s="137">
        <f t="shared" si="9"/>
        <v>12.613780667027527</v>
      </c>
      <c r="R34" s="137">
        <f t="shared" si="9"/>
        <v>12.836273107314931</v>
      </c>
      <c r="S34" s="137">
        <f t="shared" si="9"/>
        <v>13.062690055828044</v>
      </c>
    </row>
    <row r="35" spans="1:19" s="102" customFormat="1">
      <c r="A35" s="147"/>
      <c r="B35" s="139" t="s">
        <v>44</v>
      </c>
      <c r="C35" s="140">
        <f>SUM(C29:C34)</f>
        <v>0.50438686131386856</v>
      </c>
      <c r="D35" s="141" t="s">
        <v>105</v>
      </c>
      <c r="E35" s="141"/>
      <c r="F35" s="140">
        <f>SUM(F29:F34)</f>
        <v>0.92577372262773716</v>
      </c>
      <c r="G35" s="142"/>
      <c r="H35" s="144"/>
      <c r="I35" s="144"/>
      <c r="J35" s="144"/>
      <c r="K35" s="144"/>
      <c r="L35" s="144"/>
      <c r="M35" s="144"/>
      <c r="N35" s="144">
        <f t="shared" ref="N35:S35" si="10">SUM(N29:N34)</f>
        <v>133.22954379520974</v>
      </c>
      <c r="O35" s="144">
        <f t="shared" si="10"/>
        <v>135.85783358392155</v>
      </c>
      <c r="P35" s="144">
        <f t="shared" si="10"/>
        <v>138.25420797191614</v>
      </c>
      <c r="Q35" s="144">
        <f t="shared" si="10"/>
        <v>140.69285162076935</v>
      </c>
      <c r="R35" s="144">
        <f t="shared" si="10"/>
        <v>143.17451011114764</v>
      </c>
      <c r="S35" s="144">
        <f t="shared" si="10"/>
        <v>145.69994217489463</v>
      </c>
    </row>
    <row r="36" spans="1:19" s="102" customFormat="1">
      <c r="A36" s="99"/>
      <c r="B36" s="127" t="s">
        <v>106</v>
      </c>
      <c r="C36" s="128"/>
      <c r="D36" s="132"/>
      <c r="E36" s="132"/>
      <c r="F36" s="128"/>
      <c r="G36" s="148"/>
      <c r="H36" s="151"/>
      <c r="I36" s="151"/>
      <c r="J36" s="151"/>
      <c r="K36" s="151"/>
      <c r="L36" s="151"/>
      <c r="M36" s="151"/>
      <c r="N36" s="99"/>
      <c r="O36" s="99"/>
      <c r="P36" s="99"/>
      <c r="Q36" s="99"/>
      <c r="R36" s="99"/>
      <c r="S36" s="99"/>
    </row>
    <row r="37" spans="1:19" s="102" customFormat="1">
      <c r="A37" s="99"/>
      <c r="B37" s="132"/>
      <c r="C37" s="128"/>
      <c r="D37" s="132"/>
      <c r="E37" s="132"/>
      <c r="F37" s="128"/>
      <c r="G37" s="148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</row>
    <row r="38" spans="1:19" s="102" customFormat="1">
      <c r="A38" s="135">
        <v>4.0999999999999996</v>
      </c>
      <c r="B38" s="132" t="s">
        <v>196</v>
      </c>
      <c r="C38" s="557">
        <v>0</v>
      </c>
      <c r="D38" s="653" t="str">
        <f>Inputs!$D$81</f>
        <v>Skilled Electrical Worker AH</v>
      </c>
      <c r="E38" s="132">
        <v>1</v>
      </c>
      <c r="F38" s="128">
        <f>C38*E38</f>
        <v>0</v>
      </c>
      <c r="G38" s="233"/>
      <c r="H38" s="246">
        <f>Inputs!L$81</f>
        <v>143.91156341859428</v>
      </c>
      <c r="I38" s="246">
        <f>Inputs!M$81</f>
        <v>146.75058306720953</v>
      </c>
      <c r="J38" s="246">
        <f>Inputs!N$81</f>
        <v>149.33909290435707</v>
      </c>
      <c r="K38" s="246">
        <f>Inputs!O$81</f>
        <v>151.97326104852442</v>
      </c>
      <c r="L38" s="246">
        <f>Inputs!P$81</f>
        <v>154.65389285921603</v>
      </c>
      <c r="M38" s="246">
        <f>Inputs!Q$81</f>
        <v>157.38180790154269</v>
      </c>
      <c r="N38" s="137">
        <f t="shared" ref="N38:S39" si="11">H38*$F38</f>
        <v>0</v>
      </c>
      <c r="O38" s="137">
        <f t="shared" si="11"/>
        <v>0</v>
      </c>
      <c r="P38" s="137">
        <f t="shared" si="11"/>
        <v>0</v>
      </c>
      <c r="Q38" s="137">
        <f t="shared" si="11"/>
        <v>0</v>
      </c>
      <c r="R38" s="137">
        <f t="shared" si="11"/>
        <v>0</v>
      </c>
      <c r="S38" s="137">
        <f t="shared" si="11"/>
        <v>0</v>
      </c>
    </row>
    <row r="39" spans="1:19">
      <c r="A39" s="184">
        <v>4.2</v>
      </c>
      <c r="B39" s="132" t="s">
        <v>178</v>
      </c>
      <c r="C39" s="557">
        <v>3.0226700251889161E-2</v>
      </c>
      <c r="D39" s="132" t="str">
        <f>Inputs!$D$82</f>
        <v>Support staff</v>
      </c>
      <c r="E39" s="132">
        <v>1</v>
      </c>
      <c r="F39" s="128">
        <f>C39*E39</f>
        <v>3.0226700251889161E-2</v>
      </c>
      <c r="G39" s="169"/>
      <c r="H39" s="137">
        <f>Inputs!L$82</f>
        <v>68.441017362959727</v>
      </c>
      <c r="I39" s="137">
        <f>Inputs!M$82</f>
        <v>69.791189569063036</v>
      </c>
      <c r="J39" s="137">
        <f>Inputs!N$82</f>
        <v>71.02222509185215</v>
      </c>
      <c r="K39" s="137">
        <f>Inputs!O$82</f>
        <v>72.274974651437702</v>
      </c>
      <c r="L39" s="137">
        <f>Inputs!P$82</f>
        <v>73.549821258208297</v>
      </c>
      <c r="M39" s="137">
        <f>Inputs!Q$82</f>
        <v>74.847154678410959</v>
      </c>
      <c r="N39" s="137">
        <f t="shared" si="11"/>
        <v>2.0687461167645251</v>
      </c>
      <c r="O39" s="137">
        <f t="shared" si="11"/>
        <v>2.109557367326842</v>
      </c>
      <c r="P39" s="137">
        <f t="shared" si="11"/>
        <v>2.1467675090736162</v>
      </c>
      <c r="Q39" s="137">
        <f t="shared" si="11"/>
        <v>2.1846339945018949</v>
      </c>
      <c r="R39" s="137">
        <f t="shared" si="11"/>
        <v>2.2231684007518875</v>
      </c>
      <c r="S39" s="137">
        <f t="shared" si="11"/>
        <v>2.2623825091711116</v>
      </c>
    </row>
    <row r="40" spans="1:19">
      <c r="A40" s="184"/>
      <c r="B40" s="132" t="s">
        <v>197</v>
      </c>
      <c r="C40" s="557"/>
      <c r="D40" s="132"/>
      <c r="E40" s="132"/>
      <c r="F40" s="128"/>
      <c r="G40" s="133"/>
      <c r="H40" s="151"/>
      <c r="I40" s="151"/>
      <c r="J40" s="151"/>
      <c r="K40" s="151"/>
      <c r="L40" s="151"/>
      <c r="M40" s="151"/>
      <c r="N40" s="99"/>
      <c r="O40" s="99"/>
      <c r="P40" s="99"/>
      <c r="Q40" s="99"/>
      <c r="R40" s="99"/>
      <c r="S40" s="99"/>
    </row>
    <row r="41" spans="1:19">
      <c r="A41" s="184">
        <v>4.3</v>
      </c>
      <c r="B41" s="132" t="s">
        <v>179</v>
      </c>
      <c r="C41" s="557">
        <v>6.0453400503778322E-2</v>
      </c>
      <c r="D41" s="132" t="str">
        <f>Inputs!$D$82</f>
        <v>Support staff</v>
      </c>
      <c r="E41" s="132">
        <v>1</v>
      </c>
      <c r="F41" s="128">
        <f>C41*E41</f>
        <v>6.0453400503778322E-2</v>
      </c>
      <c r="G41" s="169"/>
      <c r="H41" s="137">
        <f>Inputs!L$82</f>
        <v>68.441017362959727</v>
      </c>
      <c r="I41" s="137">
        <f>Inputs!M$82</f>
        <v>69.791189569063036</v>
      </c>
      <c r="J41" s="137">
        <f>Inputs!N$82</f>
        <v>71.02222509185215</v>
      </c>
      <c r="K41" s="137">
        <f>Inputs!O$82</f>
        <v>72.274974651437702</v>
      </c>
      <c r="L41" s="137">
        <f>Inputs!P$82</f>
        <v>73.549821258208297</v>
      </c>
      <c r="M41" s="137">
        <f>Inputs!Q$82</f>
        <v>74.847154678410959</v>
      </c>
      <c r="N41" s="137">
        <f t="shared" ref="N41:S41" si="12">H41*$F41</f>
        <v>4.1374922335290503</v>
      </c>
      <c r="O41" s="137">
        <f t="shared" si="12"/>
        <v>4.2191147346536839</v>
      </c>
      <c r="P41" s="137">
        <f t="shared" si="12"/>
        <v>4.2935350181472325</v>
      </c>
      <c r="Q41" s="137">
        <f t="shared" si="12"/>
        <v>4.3692679890037898</v>
      </c>
      <c r="R41" s="137">
        <f t="shared" si="12"/>
        <v>4.446336801503775</v>
      </c>
      <c r="S41" s="137">
        <f t="shared" si="12"/>
        <v>4.5247650183422232</v>
      </c>
    </row>
    <row r="42" spans="1:19">
      <c r="A42" s="184"/>
      <c r="B42" s="132" t="s">
        <v>180</v>
      </c>
      <c r="C42" s="557"/>
      <c r="D42" s="132"/>
      <c r="E42" s="132"/>
      <c r="F42" s="128"/>
      <c r="G42" s="133"/>
      <c r="H42" s="151"/>
      <c r="I42" s="151"/>
      <c r="J42" s="151"/>
      <c r="K42" s="151"/>
      <c r="L42" s="151"/>
      <c r="M42" s="151"/>
      <c r="N42" s="99"/>
      <c r="O42" s="99"/>
      <c r="P42" s="99"/>
      <c r="Q42" s="99"/>
      <c r="R42" s="99"/>
      <c r="S42" s="99"/>
    </row>
    <row r="43" spans="1:19">
      <c r="A43" s="184">
        <v>4.4000000000000004</v>
      </c>
      <c r="B43" s="132" t="s">
        <v>181</v>
      </c>
      <c r="C43" s="557">
        <v>3.173803526448362E-2</v>
      </c>
      <c r="D43" s="132" t="str">
        <f>Inputs!$D$82</f>
        <v>Support staff</v>
      </c>
      <c r="E43" s="132">
        <v>1</v>
      </c>
      <c r="F43" s="128">
        <f>C43*E43</f>
        <v>3.173803526448362E-2</v>
      </c>
      <c r="G43" s="169"/>
      <c r="H43" s="137">
        <f>Inputs!L$82</f>
        <v>68.441017362959727</v>
      </c>
      <c r="I43" s="137">
        <f>Inputs!M$82</f>
        <v>69.791189569063036</v>
      </c>
      <c r="J43" s="137">
        <f>Inputs!N$82</f>
        <v>71.02222509185215</v>
      </c>
      <c r="K43" s="137">
        <f>Inputs!O$82</f>
        <v>72.274974651437702</v>
      </c>
      <c r="L43" s="137">
        <f>Inputs!P$82</f>
        <v>73.549821258208297</v>
      </c>
      <c r="M43" s="137">
        <f>Inputs!Q$82</f>
        <v>74.847154678410959</v>
      </c>
      <c r="N43" s="137">
        <f t="shared" ref="N43:S45" si="13">H43*$F43</f>
        <v>2.1721834226027514</v>
      </c>
      <c r="O43" s="137">
        <f t="shared" si="13"/>
        <v>2.2150352356931839</v>
      </c>
      <c r="P43" s="137">
        <f t="shared" si="13"/>
        <v>2.2541058845272968</v>
      </c>
      <c r="Q43" s="137">
        <f t="shared" si="13"/>
        <v>2.2938656942269895</v>
      </c>
      <c r="R43" s="137">
        <f t="shared" si="13"/>
        <v>2.3343268207894821</v>
      </c>
      <c r="S43" s="137">
        <f t="shared" si="13"/>
        <v>2.3755016346296673</v>
      </c>
    </row>
    <row r="44" spans="1:19">
      <c r="A44" s="184">
        <v>4.5</v>
      </c>
      <c r="B44" s="132" t="s">
        <v>182</v>
      </c>
      <c r="C44" s="557">
        <v>3.173803526448362E-2</v>
      </c>
      <c r="D44" s="132" t="str">
        <f>Inputs!$D$82</f>
        <v>Support staff</v>
      </c>
      <c r="E44" s="132">
        <v>1</v>
      </c>
      <c r="F44" s="128">
        <f>C44*E44</f>
        <v>3.173803526448362E-2</v>
      </c>
      <c r="G44" s="169"/>
      <c r="H44" s="137">
        <f>Inputs!L$82</f>
        <v>68.441017362959727</v>
      </c>
      <c r="I44" s="137">
        <f>Inputs!M$82</f>
        <v>69.791189569063036</v>
      </c>
      <c r="J44" s="137">
        <f>Inputs!N$82</f>
        <v>71.02222509185215</v>
      </c>
      <c r="K44" s="137">
        <f>Inputs!O$82</f>
        <v>72.274974651437702</v>
      </c>
      <c r="L44" s="137">
        <f>Inputs!P$82</f>
        <v>73.549821258208297</v>
      </c>
      <c r="M44" s="137">
        <f>Inputs!Q$82</f>
        <v>74.847154678410959</v>
      </c>
      <c r="N44" s="137">
        <f t="shared" si="13"/>
        <v>2.1721834226027514</v>
      </c>
      <c r="O44" s="137">
        <f t="shared" si="13"/>
        <v>2.2150352356931839</v>
      </c>
      <c r="P44" s="137">
        <f t="shared" si="13"/>
        <v>2.2541058845272968</v>
      </c>
      <c r="Q44" s="137">
        <f t="shared" si="13"/>
        <v>2.2938656942269895</v>
      </c>
      <c r="R44" s="137">
        <f t="shared" si="13"/>
        <v>2.3343268207894821</v>
      </c>
      <c r="S44" s="137">
        <f t="shared" si="13"/>
        <v>2.3755016346296673</v>
      </c>
    </row>
    <row r="45" spans="1:19">
      <c r="A45" s="184">
        <v>4.5999999999999996</v>
      </c>
      <c r="B45" s="132" t="s">
        <v>146</v>
      </c>
      <c r="C45" s="557">
        <v>2.2670025188916868E-2</v>
      </c>
      <c r="D45" s="132" t="str">
        <f>Inputs!$D$82</f>
        <v>Support staff</v>
      </c>
      <c r="E45" s="132">
        <v>1</v>
      </c>
      <c r="F45" s="128">
        <f>C45*E45</f>
        <v>2.2670025188916868E-2</v>
      </c>
      <c r="G45" s="169"/>
      <c r="H45" s="137">
        <f>Inputs!L$82</f>
        <v>68.441017362959727</v>
      </c>
      <c r="I45" s="137">
        <f>Inputs!M$82</f>
        <v>69.791189569063036</v>
      </c>
      <c r="J45" s="137">
        <f>Inputs!N$82</f>
        <v>71.02222509185215</v>
      </c>
      <c r="K45" s="137">
        <f>Inputs!O$82</f>
        <v>72.274974651437702</v>
      </c>
      <c r="L45" s="137">
        <f>Inputs!P$82</f>
        <v>73.549821258208297</v>
      </c>
      <c r="M45" s="137">
        <f>Inputs!Q$82</f>
        <v>74.847154678410959</v>
      </c>
      <c r="N45" s="137">
        <f t="shared" si="13"/>
        <v>1.5515595875733936</v>
      </c>
      <c r="O45" s="137">
        <f t="shared" si="13"/>
        <v>1.5821680254951311</v>
      </c>
      <c r="P45" s="137">
        <f t="shared" si="13"/>
        <v>1.6100756318052118</v>
      </c>
      <c r="Q45" s="137">
        <f t="shared" si="13"/>
        <v>1.6384754958764209</v>
      </c>
      <c r="R45" s="137">
        <f t="shared" si="13"/>
        <v>1.6673763005639155</v>
      </c>
      <c r="S45" s="137">
        <f t="shared" si="13"/>
        <v>1.6967868818783334</v>
      </c>
    </row>
    <row r="46" spans="1:19">
      <c r="A46" s="190"/>
      <c r="B46" s="139" t="s">
        <v>44</v>
      </c>
      <c r="C46" s="186">
        <f>SUM(C36:C45)</f>
        <v>0.17682619647355161</v>
      </c>
      <c r="D46" s="240"/>
      <c r="E46" s="240"/>
      <c r="F46" s="186">
        <f>SUM(F36:F45)</f>
        <v>0.17682619647355161</v>
      </c>
      <c r="G46" s="142"/>
      <c r="H46" s="167"/>
      <c r="I46" s="167"/>
      <c r="J46" s="167"/>
      <c r="K46" s="167"/>
      <c r="L46" s="167"/>
      <c r="M46" s="167"/>
      <c r="N46" s="252">
        <f t="shared" ref="N46:S46" si="14">SUM(N38:N45)</f>
        <v>12.102164783072473</v>
      </c>
      <c r="O46" s="252">
        <f t="shared" si="14"/>
        <v>12.340910598862026</v>
      </c>
      <c r="P46" s="252">
        <f t="shared" si="14"/>
        <v>12.558589928080654</v>
      </c>
      <c r="Q46" s="252">
        <f t="shared" si="14"/>
        <v>12.780108867836084</v>
      </c>
      <c r="R46" s="252">
        <f t="shared" si="14"/>
        <v>13.005535144398541</v>
      </c>
      <c r="S46" s="252">
        <f t="shared" si="14"/>
        <v>13.234937678651004</v>
      </c>
    </row>
    <row r="47" spans="1:19">
      <c r="A47" s="118"/>
      <c r="B47" s="234" t="s">
        <v>183</v>
      </c>
      <c r="C47" s="197"/>
      <c r="D47" s="196"/>
      <c r="E47" s="196"/>
      <c r="F47" s="197"/>
      <c r="G47" s="169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</row>
    <row r="48" spans="1:19">
      <c r="A48" s="184">
        <v>5.0999999999999996</v>
      </c>
      <c r="B48" s="235" t="s">
        <v>184</v>
      </c>
      <c r="C48" s="179"/>
      <c r="D48" s="183"/>
      <c r="E48" s="183"/>
      <c r="F48" s="179"/>
      <c r="G48" s="169"/>
      <c r="H48" s="137"/>
      <c r="I48" s="137"/>
      <c r="J48" s="137"/>
      <c r="K48" s="137"/>
      <c r="L48" s="137"/>
      <c r="M48" s="137"/>
      <c r="N48" s="137">
        <f>Inputs!L91</f>
        <v>158.39376356770171</v>
      </c>
      <c r="O48" s="137">
        <f>Inputs!M91</f>
        <v>158.39376356770171</v>
      </c>
      <c r="P48" s="137">
        <f>Inputs!N91</f>
        <v>158.39376356770171</v>
      </c>
      <c r="Q48" s="137">
        <f>Inputs!O91</f>
        <v>158.39376356770171</v>
      </c>
      <c r="R48" s="137">
        <f>Inputs!P91</f>
        <v>158.39376356770171</v>
      </c>
      <c r="S48" s="137">
        <f>Inputs!Q91</f>
        <v>158.39376356770171</v>
      </c>
    </row>
    <row r="49" spans="1:21">
      <c r="A49" s="190"/>
      <c r="B49" s="185" t="s">
        <v>44</v>
      </c>
      <c r="C49" s="197"/>
      <c r="D49" s="196"/>
      <c r="E49" s="196"/>
      <c r="F49" s="197"/>
      <c r="G49" s="169"/>
      <c r="H49" s="144"/>
      <c r="I49" s="144"/>
      <c r="J49" s="144"/>
      <c r="K49" s="144"/>
      <c r="L49" s="144"/>
      <c r="M49" s="144"/>
      <c r="N49" s="144">
        <f t="shared" ref="N49:S49" si="15">SUM(N48)</f>
        <v>158.39376356770171</v>
      </c>
      <c r="O49" s="144">
        <f t="shared" si="15"/>
        <v>158.39376356770171</v>
      </c>
      <c r="P49" s="144">
        <f t="shared" si="15"/>
        <v>158.39376356770171</v>
      </c>
      <c r="Q49" s="144">
        <f t="shared" si="15"/>
        <v>158.39376356770171</v>
      </c>
      <c r="R49" s="144">
        <f t="shared" si="15"/>
        <v>158.39376356770171</v>
      </c>
      <c r="S49" s="144">
        <f t="shared" si="15"/>
        <v>158.39376356770171</v>
      </c>
    </row>
    <row r="50" spans="1:21">
      <c r="A50" s="273"/>
      <c r="B50" s="154"/>
      <c r="C50" s="192"/>
      <c r="D50" s="196"/>
      <c r="E50" s="196"/>
      <c r="F50" s="197"/>
      <c r="G50" s="133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</row>
    <row r="51" spans="1:21">
      <c r="A51" s="273"/>
      <c r="B51" s="154"/>
      <c r="C51" s="236">
        <f>C21+C26+C35+C46</f>
        <v>1.5934379562043794</v>
      </c>
      <c r="D51" s="90"/>
      <c r="E51" s="236"/>
      <c r="F51" s="236">
        <f>F21+F26+F35+F46</f>
        <v>2.5038759124087595</v>
      </c>
      <c r="G51" s="199"/>
      <c r="H51" s="143"/>
      <c r="I51" s="143"/>
      <c r="J51" s="143"/>
      <c r="K51" s="143"/>
      <c r="L51" s="143"/>
      <c r="M51" s="143"/>
      <c r="N51" s="144">
        <f t="shared" ref="N51:S51" si="16">N21+N26+N35+N46+N49</f>
        <v>473.44813309522476</v>
      </c>
      <c r="O51" s="144">
        <f t="shared" si="16"/>
        <v>479.66337754274048</v>
      </c>
      <c r="P51" s="144">
        <f t="shared" si="16"/>
        <v>485.33020038439236</v>
      </c>
      <c r="Q51" s="144">
        <f t="shared" si="16"/>
        <v>491.09697939905823</v>
      </c>
      <c r="R51" s="144">
        <f t="shared" si="16"/>
        <v>496.96547769753306</v>
      </c>
      <c r="S51" s="144">
        <f t="shared" si="16"/>
        <v>502.93748948983796</v>
      </c>
    </row>
    <row r="52" spans="1:21">
      <c r="H52" s="105"/>
      <c r="I52" s="105"/>
      <c r="J52" s="105"/>
      <c r="K52" s="105"/>
      <c r="L52" s="105"/>
      <c r="M52" s="105"/>
      <c r="N52" s="105"/>
      <c r="O52" s="104"/>
      <c r="P52" s="104"/>
      <c r="Q52" s="104"/>
      <c r="R52" s="104"/>
      <c r="S52" s="104"/>
    </row>
    <row r="53" spans="1:21" s="102" customFormat="1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</row>
    <row r="54" spans="1:21" s="102" customFormat="1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</row>
    <row r="55" spans="1:21" s="102" customForma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 s="265"/>
      <c r="U55" s="265"/>
    </row>
    <row r="56" spans="1:21" s="102" customFormat="1">
      <c r="B56" s="154"/>
      <c r="F56" s="159"/>
      <c r="G56" s="105"/>
      <c r="H56" s="105"/>
      <c r="I56" s="159"/>
      <c r="J56" s="159"/>
      <c r="K56" s="159"/>
      <c r="L56" s="159"/>
      <c r="M56" s="159"/>
      <c r="N56" s="275"/>
      <c r="O56" s="275"/>
      <c r="P56" s="275"/>
      <c r="Q56" s="275"/>
      <c r="R56" s="275"/>
      <c r="S56" s="275"/>
      <c r="T56" s="265"/>
      <c r="U56" s="265"/>
    </row>
    <row r="57" spans="1:21">
      <c r="B57" s="385" t="s">
        <v>265</v>
      </c>
      <c r="I57" s="106"/>
      <c r="J57" s="106"/>
      <c r="K57" s="106"/>
      <c r="L57" s="106"/>
      <c r="M57" s="106"/>
      <c r="N57" s="106">
        <f>N51-N58</f>
        <v>315.05436952752302</v>
      </c>
      <c r="O57" s="106">
        <f t="shared" ref="O57:S57" si="17">O51-O58</f>
        <v>321.26961397503874</v>
      </c>
      <c r="P57" s="106">
        <f t="shared" si="17"/>
        <v>326.93643681669062</v>
      </c>
      <c r="Q57" s="106">
        <f t="shared" si="17"/>
        <v>332.70321583135649</v>
      </c>
      <c r="R57" s="106">
        <f t="shared" si="17"/>
        <v>338.57171412983132</v>
      </c>
      <c r="S57" s="106">
        <f t="shared" si="17"/>
        <v>344.54372592213622</v>
      </c>
    </row>
    <row r="58" spans="1:21">
      <c r="B58" s="385" t="s">
        <v>43</v>
      </c>
      <c r="I58" s="106"/>
      <c r="J58" s="106"/>
      <c r="K58" s="106"/>
      <c r="L58" s="106"/>
      <c r="M58" s="106"/>
      <c r="N58" s="106">
        <f>N49</f>
        <v>158.39376356770171</v>
      </c>
      <c r="O58" s="106">
        <f t="shared" ref="O58:S58" si="18">O49</f>
        <v>158.39376356770171</v>
      </c>
      <c r="P58" s="106">
        <f t="shared" si="18"/>
        <v>158.39376356770171</v>
      </c>
      <c r="Q58" s="106">
        <f t="shared" si="18"/>
        <v>158.39376356770171</v>
      </c>
      <c r="R58" s="106">
        <f t="shared" si="18"/>
        <v>158.39376356770171</v>
      </c>
      <c r="S58" s="106">
        <f t="shared" si="18"/>
        <v>158.39376356770171</v>
      </c>
    </row>
    <row r="59" spans="1:21">
      <c r="B59" s="385" t="s">
        <v>268</v>
      </c>
      <c r="I59" s="106"/>
      <c r="J59" s="106"/>
      <c r="K59" s="106"/>
      <c r="L59" s="106"/>
      <c r="M59" s="106"/>
      <c r="O59" s="160"/>
      <c r="P59" s="160"/>
      <c r="Q59" s="160"/>
      <c r="R59" s="160"/>
      <c r="S59" s="160"/>
    </row>
    <row r="60" spans="1:21">
      <c r="B60" s="385" t="s">
        <v>274</v>
      </c>
      <c r="I60" s="106"/>
      <c r="J60" s="106"/>
      <c r="K60" s="106"/>
      <c r="L60" s="106"/>
      <c r="M60" s="106"/>
      <c r="N60" s="106">
        <f>SUM(N61,N57:N59)*(Inputs!$M$27)</f>
        <v>58.540914760958351</v>
      </c>
      <c r="O60" s="106">
        <f>SUM(O61,O57:O59)*(Inputs!$M$27)</f>
        <v>59.309417306404775</v>
      </c>
      <c r="P60" s="106">
        <f>SUM(P61,P57:P59)*(Inputs!$M$27)</f>
        <v>60.010108617129347</v>
      </c>
      <c r="Q60" s="106">
        <f>SUM(Q61,Q57:Q59)*(Inputs!$M$27)</f>
        <v>60.723159308734751</v>
      </c>
      <c r="R60" s="106">
        <f>SUM(R61,R57:R59)*(Inputs!$M$27)</f>
        <v>61.44878738634457</v>
      </c>
      <c r="S60" s="106">
        <f>SUM(S61,S57:S59)*(Inputs!$M$27)</f>
        <v>62.18721470043949</v>
      </c>
    </row>
    <row r="61" spans="1:21">
      <c r="B61" s="385" t="s">
        <v>273</v>
      </c>
      <c r="I61" s="106"/>
      <c r="J61" s="106"/>
      <c r="K61" s="106"/>
      <c r="L61" s="106"/>
      <c r="M61" s="106"/>
      <c r="N61" s="106">
        <f>SUM(N57:N59)*(Inputs!$M$26)</f>
        <v>49.238605841903372</v>
      </c>
      <c r="O61" s="106">
        <f>SUM(O57:O59)*(Inputs!$M$26)</f>
        <v>49.884991264445006</v>
      </c>
      <c r="P61" s="106">
        <f>SUM(P57:P59)*(Inputs!$M$26)</f>
        <v>50.474340839976804</v>
      </c>
      <c r="Q61" s="106">
        <f>SUM(Q57:Q59)*(Inputs!$M$26)</f>
        <v>51.074085857502055</v>
      </c>
      <c r="R61" s="106">
        <f>SUM(R57:R59)*(Inputs!$M$26)</f>
        <v>51.684409680543439</v>
      </c>
      <c r="S61" s="106">
        <f>SUM(S57:S59)*(Inputs!$M$26)</f>
        <v>52.305498906943143</v>
      </c>
    </row>
    <row r="62" spans="1:21">
      <c r="B62" s="998" t="s">
        <v>85</v>
      </c>
      <c r="C62" s="2"/>
      <c r="D62" s="2"/>
      <c r="E62" s="2"/>
      <c r="F62" s="484"/>
      <c r="G62" s="472"/>
      <c r="H62" s="429"/>
      <c r="I62" s="429"/>
      <c r="J62" s="429"/>
      <c r="K62" s="429"/>
      <c r="L62" s="429"/>
      <c r="M62" s="429"/>
      <c r="N62" s="106">
        <f>SUM(N57:N61)*Inputs!$M$28</f>
        <v>40.685935758866052</v>
      </c>
      <c r="O62" s="106">
        <f>SUM(O57:O61)*Inputs!$M$28</f>
        <v>41.220045027951322</v>
      </c>
      <c r="P62" s="106">
        <f>SUM(P57:P61)*Inputs!$M$28</f>
        <v>41.707025488904904</v>
      </c>
      <c r="Q62" s="106">
        <f>SUM(Q57:Q61)*Inputs!$M$28</f>
        <v>42.202595719570652</v>
      </c>
      <c r="R62" s="106">
        <f>SUM(R57:R61)*Inputs!$M$28</f>
        <v>42.706907233509476</v>
      </c>
      <c r="S62" s="106">
        <f>SUM(S57:S61)*Inputs!$M$28</f>
        <v>43.220114216805449</v>
      </c>
    </row>
    <row r="63" spans="1:21">
      <c r="B63" s="998"/>
      <c r="C63" s="2"/>
      <c r="D63" s="2"/>
      <c r="E63" s="2"/>
      <c r="F63" s="484"/>
      <c r="G63" s="472"/>
      <c r="H63" s="429"/>
      <c r="I63" s="429"/>
      <c r="J63" s="429"/>
      <c r="K63" s="429"/>
      <c r="L63" s="429"/>
      <c r="M63" s="429"/>
      <c r="N63" s="655"/>
      <c r="O63" s="655"/>
      <c r="P63" s="655"/>
      <c r="Q63" s="655"/>
      <c r="R63" s="655"/>
      <c r="S63" s="655"/>
    </row>
    <row r="64" spans="1:21">
      <c r="B64" s="479" t="s">
        <v>521</v>
      </c>
      <c r="C64" s="2"/>
      <c r="D64" s="2"/>
      <c r="E64" s="2"/>
      <c r="F64" s="484"/>
      <c r="G64" s="472"/>
      <c r="H64" s="429"/>
      <c r="I64" s="429"/>
      <c r="J64" s="429"/>
      <c r="K64" s="429"/>
      <c r="L64" s="429"/>
      <c r="M64" s="429"/>
      <c r="N64" s="485">
        <f>SUM(N57:N63)</f>
        <v>621.91358945695254</v>
      </c>
      <c r="O64" s="485">
        <f t="shared" ref="O64:S64" si="19">SUM(O57:O63)</f>
        <v>630.07783114154154</v>
      </c>
      <c r="P64" s="485">
        <f t="shared" si="19"/>
        <v>637.52167533040347</v>
      </c>
      <c r="Q64" s="485">
        <f t="shared" si="19"/>
        <v>645.09682028486566</v>
      </c>
      <c r="R64" s="485">
        <f t="shared" si="19"/>
        <v>652.80558199793052</v>
      </c>
      <c r="S64" s="485">
        <f t="shared" si="19"/>
        <v>660.6503173140261</v>
      </c>
      <c r="T64" s="100"/>
      <c r="U64" s="100"/>
    </row>
    <row r="65" spans="2:21">
      <c r="B65" s="999" t="s">
        <v>39</v>
      </c>
      <c r="N65" s="521">
        <f>(N51*(1+Inputs!$M$29))-N64</f>
        <v>0</v>
      </c>
      <c r="O65" s="521">
        <f>(O51*(1+Inputs!$M$29))-O64</f>
        <v>0</v>
      </c>
      <c r="P65" s="521">
        <f>(P51*(1+Inputs!$M$29))-P64</f>
        <v>0</v>
      </c>
      <c r="Q65" s="521">
        <f>(Q51*(1+Inputs!$M$29))-Q64</f>
        <v>0</v>
      </c>
      <c r="R65" s="521">
        <f>(R51*(1+Inputs!$M$29))-R64</f>
        <v>0</v>
      </c>
      <c r="S65" s="521">
        <f>(S51*(1+Inputs!$M$29))-S64</f>
        <v>0</v>
      </c>
      <c r="T65" s="100"/>
      <c r="U65" s="100"/>
    </row>
    <row r="66" spans="2:21">
      <c r="B66" s="385"/>
      <c r="N66" s="258"/>
      <c r="O66" s="100"/>
      <c r="P66" s="100"/>
      <c r="Q66" s="100"/>
      <c r="R66" s="100"/>
      <c r="S66" s="100"/>
      <c r="T66" s="100"/>
      <c r="U66" s="100"/>
    </row>
    <row r="67" spans="2:21">
      <c r="B67" s="1001"/>
      <c r="F67" s="88"/>
      <c r="G67" s="88"/>
      <c r="H67" s="88"/>
      <c r="I67" s="88"/>
      <c r="J67" s="88"/>
      <c r="K67" s="88"/>
      <c r="L67" s="88"/>
      <c r="M67" s="88"/>
      <c r="N67" s="258"/>
      <c r="O67" s="100"/>
      <c r="P67" s="100"/>
      <c r="Q67" s="100"/>
      <c r="R67" s="100"/>
      <c r="S67" s="100"/>
      <c r="T67" s="100"/>
      <c r="U67" s="100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60" orientation="landscape" r:id="rId1"/>
  <headerFooter alignWithMargins="0">
    <oddFooter>&amp;C&amp;P</oddFooter>
  </headerFooter>
  <rowBreaks count="1" manualBreakCount="1">
    <brk id="13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theme="1"/>
    <pageSetUpPr fitToPage="1"/>
  </sheetPr>
  <dimension ref="A1:V86"/>
  <sheetViews>
    <sheetView showGridLines="0" zoomScale="70" zoomScaleNormal="70" workbookViewId="0">
      <pane xSplit="2" ySplit="5" topLeftCell="C6" activePane="bottomRight" state="frozen"/>
      <selection activeCell="H46" sqref="H46"/>
      <selection pane="topRight" activeCell="H46" sqref="H46"/>
      <selection pane="bottomLeft" activeCell="H46" sqref="H46"/>
      <selection pane="bottomRight" activeCell="C6" sqref="C6"/>
    </sheetView>
  </sheetViews>
  <sheetFormatPr defaultRowHeight="12.75" outlineLevelCol="1"/>
  <cols>
    <col min="1" max="1" width="9" style="88" bestFit="1" customWidth="1"/>
    <col min="2" max="2" width="61.7109375" style="102" customWidth="1"/>
    <col min="3" max="3" width="9.7109375" style="88" bestFit="1" customWidth="1"/>
    <col min="4" max="4" width="25.42578125" style="88" bestFit="1" customWidth="1"/>
    <col min="5" max="5" width="8.5703125" style="88" bestFit="1" customWidth="1"/>
    <col min="6" max="6" width="8.5703125" style="160" bestFit="1" customWidth="1"/>
    <col min="7" max="7" width="1" style="160" customWidth="1"/>
    <col min="8" max="8" width="10.42578125" style="106" customWidth="1" outlineLevel="1"/>
    <col min="9" max="9" width="9.5703125" style="160" bestFit="1" customWidth="1" outlineLevel="1"/>
    <col min="10" max="13" width="9.42578125" style="160" customWidth="1" outlineLevel="1"/>
    <col min="14" max="14" width="12.140625" style="160" customWidth="1"/>
    <col min="15" max="15" width="12.140625" style="88" customWidth="1"/>
    <col min="16" max="16" width="11.7109375" style="88" customWidth="1"/>
    <col min="17" max="17" width="11" style="88" customWidth="1"/>
    <col min="18" max="18" width="10.85546875" style="88" customWidth="1"/>
    <col min="19" max="19" width="11.42578125" style="88" customWidth="1"/>
    <col min="20" max="256" width="9.140625" style="88"/>
    <col min="257" max="257" width="9" style="88" bestFit="1" customWidth="1"/>
    <col min="258" max="258" width="61.7109375" style="88" customWidth="1"/>
    <col min="259" max="259" width="9.7109375" style="88" bestFit="1" customWidth="1"/>
    <col min="260" max="260" width="11.5703125" style="88" bestFit="1" customWidth="1"/>
    <col min="261" max="262" width="8.5703125" style="88" bestFit="1" customWidth="1"/>
    <col min="263" max="263" width="1" style="88" customWidth="1"/>
    <col min="264" max="264" width="10.42578125" style="88" customWidth="1"/>
    <col min="265" max="265" width="9.5703125" style="88" bestFit="1" customWidth="1"/>
    <col min="266" max="269" width="9.42578125" style="88" customWidth="1"/>
    <col min="270" max="271" width="12.140625" style="88" customWidth="1"/>
    <col min="272" max="272" width="11.7109375" style="88" customWidth="1"/>
    <col min="273" max="273" width="11" style="88" customWidth="1"/>
    <col min="274" max="274" width="10.85546875" style="88" customWidth="1"/>
    <col min="275" max="275" width="11.42578125" style="88" customWidth="1"/>
    <col min="276" max="512" width="9.140625" style="88"/>
    <col min="513" max="513" width="9" style="88" bestFit="1" customWidth="1"/>
    <col min="514" max="514" width="61.7109375" style="88" customWidth="1"/>
    <col min="515" max="515" width="9.7109375" style="88" bestFit="1" customWidth="1"/>
    <col min="516" max="516" width="11.5703125" style="88" bestFit="1" customWidth="1"/>
    <col min="517" max="518" width="8.5703125" style="88" bestFit="1" customWidth="1"/>
    <col min="519" max="519" width="1" style="88" customWidth="1"/>
    <col min="520" max="520" width="10.42578125" style="88" customWidth="1"/>
    <col min="521" max="521" width="9.5703125" style="88" bestFit="1" customWidth="1"/>
    <col min="522" max="525" width="9.42578125" style="88" customWidth="1"/>
    <col min="526" max="527" width="12.140625" style="88" customWidth="1"/>
    <col min="528" max="528" width="11.7109375" style="88" customWidth="1"/>
    <col min="529" max="529" width="11" style="88" customWidth="1"/>
    <col min="530" max="530" width="10.85546875" style="88" customWidth="1"/>
    <col min="531" max="531" width="11.42578125" style="88" customWidth="1"/>
    <col min="532" max="768" width="9.140625" style="88"/>
    <col min="769" max="769" width="9" style="88" bestFit="1" customWidth="1"/>
    <col min="770" max="770" width="61.7109375" style="88" customWidth="1"/>
    <col min="771" max="771" width="9.7109375" style="88" bestFit="1" customWidth="1"/>
    <col min="772" max="772" width="11.5703125" style="88" bestFit="1" customWidth="1"/>
    <col min="773" max="774" width="8.5703125" style="88" bestFit="1" customWidth="1"/>
    <col min="775" max="775" width="1" style="88" customWidth="1"/>
    <col min="776" max="776" width="10.42578125" style="88" customWidth="1"/>
    <col min="777" max="777" width="9.5703125" style="88" bestFit="1" customWidth="1"/>
    <col min="778" max="781" width="9.42578125" style="88" customWidth="1"/>
    <col min="782" max="783" width="12.140625" style="88" customWidth="1"/>
    <col min="784" max="784" width="11.7109375" style="88" customWidth="1"/>
    <col min="785" max="785" width="11" style="88" customWidth="1"/>
    <col min="786" max="786" width="10.85546875" style="88" customWidth="1"/>
    <col min="787" max="787" width="11.42578125" style="88" customWidth="1"/>
    <col min="788" max="1024" width="9.140625" style="88"/>
    <col min="1025" max="1025" width="9" style="88" bestFit="1" customWidth="1"/>
    <col min="1026" max="1026" width="61.7109375" style="88" customWidth="1"/>
    <col min="1027" max="1027" width="9.7109375" style="88" bestFit="1" customWidth="1"/>
    <col min="1028" max="1028" width="11.5703125" style="88" bestFit="1" customWidth="1"/>
    <col min="1029" max="1030" width="8.5703125" style="88" bestFit="1" customWidth="1"/>
    <col min="1031" max="1031" width="1" style="88" customWidth="1"/>
    <col min="1032" max="1032" width="10.42578125" style="88" customWidth="1"/>
    <col min="1033" max="1033" width="9.5703125" style="88" bestFit="1" customWidth="1"/>
    <col min="1034" max="1037" width="9.42578125" style="88" customWidth="1"/>
    <col min="1038" max="1039" width="12.140625" style="88" customWidth="1"/>
    <col min="1040" max="1040" width="11.7109375" style="88" customWidth="1"/>
    <col min="1041" max="1041" width="11" style="88" customWidth="1"/>
    <col min="1042" max="1042" width="10.85546875" style="88" customWidth="1"/>
    <col min="1043" max="1043" width="11.42578125" style="88" customWidth="1"/>
    <col min="1044" max="1280" width="9.140625" style="88"/>
    <col min="1281" max="1281" width="9" style="88" bestFit="1" customWidth="1"/>
    <col min="1282" max="1282" width="61.7109375" style="88" customWidth="1"/>
    <col min="1283" max="1283" width="9.7109375" style="88" bestFit="1" customWidth="1"/>
    <col min="1284" max="1284" width="11.5703125" style="88" bestFit="1" customWidth="1"/>
    <col min="1285" max="1286" width="8.5703125" style="88" bestFit="1" customWidth="1"/>
    <col min="1287" max="1287" width="1" style="88" customWidth="1"/>
    <col min="1288" max="1288" width="10.42578125" style="88" customWidth="1"/>
    <col min="1289" max="1289" width="9.5703125" style="88" bestFit="1" customWidth="1"/>
    <col min="1290" max="1293" width="9.42578125" style="88" customWidth="1"/>
    <col min="1294" max="1295" width="12.140625" style="88" customWidth="1"/>
    <col min="1296" max="1296" width="11.7109375" style="88" customWidth="1"/>
    <col min="1297" max="1297" width="11" style="88" customWidth="1"/>
    <col min="1298" max="1298" width="10.85546875" style="88" customWidth="1"/>
    <col min="1299" max="1299" width="11.42578125" style="88" customWidth="1"/>
    <col min="1300" max="1536" width="9.140625" style="88"/>
    <col min="1537" max="1537" width="9" style="88" bestFit="1" customWidth="1"/>
    <col min="1538" max="1538" width="61.7109375" style="88" customWidth="1"/>
    <col min="1539" max="1539" width="9.7109375" style="88" bestFit="1" customWidth="1"/>
    <col min="1540" max="1540" width="11.5703125" style="88" bestFit="1" customWidth="1"/>
    <col min="1541" max="1542" width="8.5703125" style="88" bestFit="1" customWidth="1"/>
    <col min="1543" max="1543" width="1" style="88" customWidth="1"/>
    <col min="1544" max="1544" width="10.42578125" style="88" customWidth="1"/>
    <col min="1545" max="1545" width="9.5703125" style="88" bestFit="1" customWidth="1"/>
    <col min="1546" max="1549" width="9.42578125" style="88" customWidth="1"/>
    <col min="1550" max="1551" width="12.140625" style="88" customWidth="1"/>
    <col min="1552" max="1552" width="11.7109375" style="88" customWidth="1"/>
    <col min="1553" max="1553" width="11" style="88" customWidth="1"/>
    <col min="1554" max="1554" width="10.85546875" style="88" customWidth="1"/>
    <col min="1555" max="1555" width="11.42578125" style="88" customWidth="1"/>
    <col min="1556" max="1792" width="9.140625" style="88"/>
    <col min="1793" max="1793" width="9" style="88" bestFit="1" customWidth="1"/>
    <col min="1794" max="1794" width="61.7109375" style="88" customWidth="1"/>
    <col min="1795" max="1795" width="9.7109375" style="88" bestFit="1" customWidth="1"/>
    <col min="1796" max="1796" width="11.5703125" style="88" bestFit="1" customWidth="1"/>
    <col min="1797" max="1798" width="8.5703125" style="88" bestFit="1" customWidth="1"/>
    <col min="1799" max="1799" width="1" style="88" customWidth="1"/>
    <col min="1800" max="1800" width="10.42578125" style="88" customWidth="1"/>
    <col min="1801" max="1801" width="9.5703125" style="88" bestFit="1" customWidth="1"/>
    <col min="1802" max="1805" width="9.42578125" style="88" customWidth="1"/>
    <col min="1806" max="1807" width="12.140625" style="88" customWidth="1"/>
    <col min="1808" max="1808" width="11.7109375" style="88" customWidth="1"/>
    <col min="1809" max="1809" width="11" style="88" customWidth="1"/>
    <col min="1810" max="1810" width="10.85546875" style="88" customWidth="1"/>
    <col min="1811" max="1811" width="11.42578125" style="88" customWidth="1"/>
    <col min="1812" max="2048" width="9.140625" style="88"/>
    <col min="2049" max="2049" width="9" style="88" bestFit="1" customWidth="1"/>
    <col min="2050" max="2050" width="61.7109375" style="88" customWidth="1"/>
    <col min="2051" max="2051" width="9.7109375" style="88" bestFit="1" customWidth="1"/>
    <col min="2052" max="2052" width="11.5703125" style="88" bestFit="1" customWidth="1"/>
    <col min="2053" max="2054" width="8.5703125" style="88" bestFit="1" customWidth="1"/>
    <col min="2055" max="2055" width="1" style="88" customWidth="1"/>
    <col min="2056" max="2056" width="10.42578125" style="88" customWidth="1"/>
    <col min="2057" max="2057" width="9.5703125" style="88" bestFit="1" customWidth="1"/>
    <col min="2058" max="2061" width="9.42578125" style="88" customWidth="1"/>
    <col min="2062" max="2063" width="12.140625" style="88" customWidth="1"/>
    <col min="2064" max="2064" width="11.7109375" style="88" customWidth="1"/>
    <col min="2065" max="2065" width="11" style="88" customWidth="1"/>
    <col min="2066" max="2066" width="10.85546875" style="88" customWidth="1"/>
    <col min="2067" max="2067" width="11.42578125" style="88" customWidth="1"/>
    <col min="2068" max="2304" width="9.140625" style="88"/>
    <col min="2305" max="2305" width="9" style="88" bestFit="1" customWidth="1"/>
    <col min="2306" max="2306" width="61.7109375" style="88" customWidth="1"/>
    <col min="2307" max="2307" width="9.7109375" style="88" bestFit="1" customWidth="1"/>
    <col min="2308" max="2308" width="11.5703125" style="88" bestFit="1" customWidth="1"/>
    <col min="2309" max="2310" width="8.5703125" style="88" bestFit="1" customWidth="1"/>
    <col min="2311" max="2311" width="1" style="88" customWidth="1"/>
    <col min="2312" max="2312" width="10.42578125" style="88" customWidth="1"/>
    <col min="2313" max="2313" width="9.5703125" style="88" bestFit="1" customWidth="1"/>
    <col min="2314" max="2317" width="9.42578125" style="88" customWidth="1"/>
    <col min="2318" max="2319" width="12.140625" style="88" customWidth="1"/>
    <col min="2320" max="2320" width="11.7109375" style="88" customWidth="1"/>
    <col min="2321" max="2321" width="11" style="88" customWidth="1"/>
    <col min="2322" max="2322" width="10.85546875" style="88" customWidth="1"/>
    <col min="2323" max="2323" width="11.42578125" style="88" customWidth="1"/>
    <col min="2324" max="2560" width="9.140625" style="88"/>
    <col min="2561" max="2561" width="9" style="88" bestFit="1" customWidth="1"/>
    <col min="2562" max="2562" width="61.7109375" style="88" customWidth="1"/>
    <col min="2563" max="2563" width="9.7109375" style="88" bestFit="1" customWidth="1"/>
    <col min="2564" max="2564" width="11.5703125" style="88" bestFit="1" customWidth="1"/>
    <col min="2565" max="2566" width="8.5703125" style="88" bestFit="1" customWidth="1"/>
    <col min="2567" max="2567" width="1" style="88" customWidth="1"/>
    <col min="2568" max="2568" width="10.42578125" style="88" customWidth="1"/>
    <col min="2569" max="2569" width="9.5703125" style="88" bestFit="1" customWidth="1"/>
    <col min="2570" max="2573" width="9.42578125" style="88" customWidth="1"/>
    <col min="2574" max="2575" width="12.140625" style="88" customWidth="1"/>
    <col min="2576" max="2576" width="11.7109375" style="88" customWidth="1"/>
    <col min="2577" max="2577" width="11" style="88" customWidth="1"/>
    <col min="2578" max="2578" width="10.85546875" style="88" customWidth="1"/>
    <col min="2579" max="2579" width="11.42578125" style="88" customWidth="1"/>
    <col min="2580" max="2816" width="9.140625" style="88"/>
    <col min="2817" max="2817" width="9" style="88" bestFit="1" customWidth="1"/>
    <col min="2818" max="2818" width="61.7109375" style="88" customWidth="1"/>
    <col min="2819" max="2819" width="9.7109375" style="88" bestFit="1" customWidth="1"/>
    <col min="2820" max="2820" width="11.5703125" style="88" bestFit="1" customWidth="1"/>
    <col min="2821" max="2822" width="8.5703125" style="88" bestFit="1" customWidth="1"/>
    <col min="2823" max="2823" width="1" style="88" customWidth="1"/>
    <col min="2824" max="2824" width="10.42578125" style="88" customWidth="1"/>
    <col min="2825" max="2825" width="9.5703125" style="88" bestFit="1" customWidth="1"/>
    <col min="2826" max="2829" width="9.42578125" style="88" customWidth="1"/>
    <col min="2830" max="2831" width="12.140625" style="88" customWidth="1"/>
    <col min="2832" max="2832" width="11.7109375" style="88" customWidth="1"/>
    <col min="2833" max="2833" width="11" style="88" customWidth="1"/>
    <col min="2834" max="2834" width="10.85546875" style="88" customWidth="1"/>
    <col min="2835" max="2835" width="11.42578125" style="88" customWidth="1"/>
    <col min="2836" max="3072" width="9.140625" style="88"/>
    <col min="3073" max="3073" width="9" style="88" bestFit="1" customWidth="1"/>
    <col min="3074" max="3074" width="61.7109375" style="88" customWidth="1"/>
    <col min="3075" max="3075" width="9.7109375" style="88" bestFit="1" customWidth="1"/>
    <col min="3076" max="3076" width="11.5703125" style="88" bestFit="1" customWidth="1"/>
    <col min="3077" max="3078" width="8.5703125" style="88" bestFit="1" customWidth="1"/>
    <col min="3079" max="3079" width="1" style="88" customWidth="1"/>
    <col min="3080" max="3080" width="10.42578125" style="88" customWidth="1"/>
    <col min="3081" max="3081" width="9.5703125" style="88" bestFit="1" customWidth="1"/>
    <col min="3082" max="3085" width="9.42578125" style="88" customWidth="1"/>
    <col min="3086" max="3087" width="12.140625" style="88" customWidth="1"/>
    <col min="3088" max="3088" width="11.7109375" style="88" customWidth="1"/>
    <col min="3089" max="3089" width="11" style="88" customWidth="1"/>
    <col min="3090" max="3090" width="10.85546875" style="88" customWidth="1"/>
    <col min="3091" max="3091" width="11.42578125" style="88" customWidth="1"/>
    <col min="3092" max="3328" width="9.140625" style="88"/>
    <col min="3329" max="3329" width="9" style="88" bestFit="1" customWidth="1"/>
    <col min="3330" max="3330" width="61.7109375" style="88" customWidth="1"/>
    <col min="3331" max="3331" width="9.7109375" style="88" bestFit="1" customWidth="1"/>
    <col min="3332" max="3332" width="11.5703125" style="88" bestFit="1" customWidth="1"/>
    <col min="3333" max="3334" width="8.5703125" style="88" bestFit="1" customWidth="1"/>
    <col min="3335" max="3335" width="1" style="88" customWidth="1"/>
    <col min="3336" max="3336" width="10.42578125" style="88" customWidth="1"/>
    <col min="3337" max="3337" width="9.5703125" style="88" bestFit="1" customWidth="1"/>
    <col min="3338" max="3341" width="9.42578125" style="88" customWidth="1"/>
    <col min="3342" max="3343" width="12.140625" style="88" customWidth="1"/>
    <col min="3344" max="3344" width="11.7109375" style="88" customWidth="1"/>
    <col min="3345" max="3345" width="11" style="88" customWidth="1"/>
    <col min="3346" max="3346" width="10.85546875" style="88" customWidth="1"/>
    <col min="3347" max="3347" width="11.42578125" style="88" customWidth="1"/>
    <col min="3348" max="3584" width="9.140625" style="88"/>
    <col min="3585" max="3585" width="9" style="88" bestFit="1" customWidth="1"/>
    <col min="3586" max="3586" width="61.7109375" style="88" customWidth="1"/>
    <col min="3587" max="3587" width="9.7109375" style="88" bestFit="1" customWidth="1"/>
    <col min="3588" max="3588" width="11.5703125" style="88" bestFit="1" customWidth="1"/>
    <col min="3589" max="3590" width="8.5703125" style="88" bestFit="1" customWidth="1"/>
    <col min="3591" max="3591" width="1" style="88" customWidth="1"/>
    <col min="3592" max="3592" width="10.42578125" style="88" customWidth="1"/>
    <col min="3593" max="3593" width="9.5703125" style="88" bestFit="1" customWidth="1"/>
    <col min="3594" max="3597" width="9.42578125" style="88" customWidth="1"/>
    <col min="3598" max="3599" width="12.140625" style="88" customWidth="1"/>
    <col min="3600" max="3600" width="11.7109375" style="88" customWidth="1"/>
    <col min="3601" max="3601" width="11" style="88" customWidth="1"/>
    <col min="3602" max="3602" width="10.85546875" style="88" customWidth="1"/>
    <col min="3603" max="3603" width="11.42578125" style="88" customWidth="1"/>
    <col min="3604" max="3840" width="9.140625" style="88"/>
    <col min="3841" max="3841" width="9" style="88" bestFit="1" customWidth="1"/>
    <col min="3842" max="3842" width="61.7109375" style="88" customWidth="1"/>
    <col min="3843" max="3843" width="9.7109375" style="88" bestFit="1" customWidth="1"/>
    <col min="3844" max="3844" width="11.5703125" style="88" bestFit="1" customWidth="1"/>
    <col min="3845" max="3846" width="8.5703125" style="88" bestFit="1" customWidth="1"/>
    <col min="3847" max="3847" width="1" style="88" customWidth="1"/>
    <col min="3848" max="3848" width="10.42578125" style="88" customWidth="1"/>
    <col min="3849" max="3849" width="9.5703125" style="88" bestFit="1" customWidth="1"/>
    <col min="3850" max="3853" width="9.42578125" style="88" customWidth="1"/>
    <col min="3854" max="3855" width="12.140625" style="88" customWidth="1"/>
    <col min="3856" max="3856" width="11.7109375" style="88" customWidth="1"/>
    <col min="3857" max="3857" width="11" style="88" customWidth="1"/>
    <col min="3858" max="3858" width="10.85546875" style="88" customWidth="1"/>
    <col min="3859" max="3859" width="11.42578125" style="88" customWidth="1"/>
    <col min="3860" max="4096" width="9.140625" style="88"/>
    <col min="4097" max="4097" width="9" style="88" bestFit="1" customWidth="1"/>
    <col min="4098" max="4098" width="61.7109375" style="88" customWidth="1"/>
    <col min="4099" max="4099" width="9.7109375" style="88" bestFit="1" customWidth="1"/>
    <col min="4100" max="4100" width="11.5703125" style="88" bestFit="1" customWidth="1"/>
    <col min="4101" max="4102" width="8.5703125" style="88" bestFit="1" customWidth="1"/>
    <col min="4103" max="4103" width="1" style="88" customWidth="1"/>
    <col min="4104" max="4104" width="10.42578125" style="88" customWidth="1"/>
    <col min="4105" max="4105" width="9.5703125" style="88" bestFit="1" customWidth="1"/>
    <col min="4106" max="4109" width="9.42578125" style="88" customWidth="1"/>
    <col min="4110" max="4111" width="12.140625" style="88" customWidth="1"/>
    <col min="4112" max="4112" width="11.7109375" style="88" customWidth="1"/>
    <col min="4113" max="4113" width="11" style="88" customWidth="1"/>
    <col min="4114" max="4114" width="10.85546875" style="88" customWidth="1"/>
    <col min="4115" max="4115" width="11.42578125" style="88" customWidth="1"/>
    <col min="4116" max="4352" width="9.140625" style="88"/>
    <col min="4353" max="4353" width="9" style="88" bestFit="1" customWidth="1"/>
    <col min="4354" max="4354" width="61.7109375" style="88" customWidth="1"/>
    <col min="4355" max="4355" width="9.7109375" style="88" bestFit="1" customWidth="1"/>
    <col min="4356" max="4356" width="11.5703125" style="88" bestFit="1" customWidth="1"/>
    <col min="4357" max="4358" width="8.5703125" style="88" bestFit="1" customWidth="1"/>
    <col min="4359" max="4359" width="1" style="88" customWidth="1"/>
    <col min="4360" max="4360" width="10.42578125" style="88" customWidth="1"/>
    <col min="4361" max="4361" width="9.5703125" style="88" bestFit="1" customWidth="1"/>
    <col min="4362" max="4365" width="9.42578125" style="88" customWidth="1"/>
    <col min="4366" max="4367" width="12.140625" style="88" customWidth="1"/>
    <col min="4368" max="4368" width="11.7109375" style="88" customWidth="1"/>
    <col min="4369" max="4369" width="11" style="88" customWidth="1"/>
    <col min="4370" max="4370" width="10.85546875" style="88" customWidth="1"/>
    <col min="4371" max="4371" width="11.42578125" style="88" customWidth="1"/>
    <col min="4372" max="4608" width="9.140625" style="88"/>
    <col min="4609" max="4609" width="9" style="88" bestFit="1" customWidth="1"/>
    <col min="4610" max="4610" width="61.7109375" style="88" customWidth="1"/>
    <col min="4611" max="4611" width="9.7109375" style="88" bestFit="1" customWidth="1"/>
    <col min="4612" max="4612" width="11.5703125" style="88" bestFit="1" customWidth="1"/>
    <col min="4613" max="4614" width="8.5703125" style="88" bestFit="1" customWidth="1"/>
    <col min="4615" max="4615" width="1" style="88" customWidth="1"/>
    <col min="4616" max="4616" width="10.42578125" style="88" customWidth="1"/>
    <col min="4617" max="4617" width="9.5703125" style="88" bestFit="1" customWidth="1"/>
    <col min="4618" max="4621" width="9.42578125" style="88" customWidth="1"/>
    <col min="4622" max="4623" width="12.140625" style="88" customWidth="1"/>
    <col min="4624" max="4624" width="11.7109375" style="88" customWidth="1"/>
    <col min="4625" max="4625" width="11" style="88" customWidth="1"/>
    <col min="4626" max="4626" width="10.85546875" style="88" customWidth="1"/>
    <col min="4627" max="4627" width="11.42578125" style="88" customWidth="1"/>
    <col min="4628" max="4864" width="9.140625" style="88"/>
    <col min="4865" max="4865" width="9" style="88" bestFit="1" customWidth="1"/>
    <col min="4866" max="4866" width="61.7109375" style="88" customWidth="1"/>
    <col min="4867" max="4867" width="9.7109375" style="88" bestFit="1" customWidth="1"/>
    <col min="4868" max="4868" width="11.5703125" style="88" bestFit="1" customWidth="1"/>
    <col min="4869" max="4870" width="8.5703125" style="88" bestFit="1" customWidth="1"/>
    <col min="4871" max="4871" width="1" style="88" customWidth="1"/>
    <col min="4872" max="4872" width="10.42578125" style="88" customWidth="1"/>
    <col min="4873" max="4873" width="9.5703125" style="88" bestFit="1" customWidth="1"/>
    <col min="4874" max="4877" width="9.42578125" style="88" customWidth="1"/>
    <col min="4878" max="4879" width="12.140625" style="88" customWidth="1"/>
    <col min="4880" max="4880" width="11.7109375" style="88" customWidth="1"/>
    <col min="4881" max="4881" width="11" style="88" customWidth="1"/>
    <col min="4882" max="4882" width="10.85546875" style="88" customWidth="1"/>
    <col min="4883" max="4883" width="11.42578125" style="88" customWidth="1"/>
    <col min="4884" max="5120" width="9.140625" style="88"/>
    <col min="5121" max="5121" width="9" style="88" bestFit="1" customWidth="1"/>
    <col min="5122" max="5122" width="61.7109375" style="88" customWidth="1"/>
    <col min="5123" max="5123" width="9.7109375" style="88" bestFit="1" customWidth="1"/>
    <col min="5124" max="5124" width="11.5703125" style="88" bestFit="1" customWidth="1"/>
    <col min="5125" max="5126" width="8.5703125" style="88" bestFit="1" customWidth="1"/>
    <col min="5127" max="5127" width="1" style="88" customWidth="1"/>
    <col min="5128" max="5128" width="10.42578125" style="88" customWidth="1"/>
    <col min="5129" max="5129" width="9.5703125" style="88" bestFit="1" customWidth="1"/>
    <col min="5130" max="5133" width="9.42578125" style="88" customWidth="1"/>
    <col min="5134" max="5135" width="12.140625" style="88" customWidth="1"/>
    <col min="5136" max="5136" width="11.7109375" style="88" customWidth="1"/>
    <col min="5137" max="5137" width="11" style="88" customWidth="1"/>
    <col min="5138" max="5138" width="10.85546875" style="88" customWidth="1"/>
    <col min="5139" max="5139" width="11.42578125" style="88" customWidth="1"/>
    <col min="5140" max="5376" width="9.140625" style="88"/>
    <col min="5377" max="5377" width="9" style="88" bestFit="1" customWidth="1"/>
    <col min="5378" max="5378" width="61.7109375" style="88" customWidth="1"/>
    <col min="5379" max="5379" width="9.7109375" style="88" bestFit="1" customWidth="1"/>
    <col min="5380" max="5380" width="11.5703125" style="88" bestFit="1" customWidth="1"/>
    <col min="5381" max="5382" width="8.5703125" style="88" bestFit="1" customWidth="1"/>
    <col min="5383" max="5383" width="1" style="88" customWidth="1"/>
    <col min="5384" max="5384" width="10.42578125" style="88" customWidth="1"/>
    <col min="5385" max="5385" width="9.5703125" style="88" bestFit="1" customWidth="1"/>
    <col min="5386" max="5389" width="9.42578125" style="88" customWidth="1"/>
    <col min="5390" max="5391" width="12.140625" style="88" customWidth="1"/>
    <col min="5392" max="5392" width="11.7109375" style="88" customWidth="1"/>
    <col min="5393" max="5393" width="11" style="88" customWidth="1"/>
    <col min="5394" max="5394" width="10.85546875" style="88" customWidth="1"/>
    <col min="5395" max="5395" width="11.42578125" style="88" customWidth="1"/>
    <col min="5396" max="5632" width="9.140625" style="88"/>
    <col min="5633" max="5633" width="9" style="88" bestFit="1" customWidth="1"/>
    <col min="5634" max="5634" width="61.7109375" style="88" customWidth="1"/>
    <col min="5635" max="5635" width="9.7109375" style="88" bestFit="1" customWidth="1"/>
    <col min="5636" max="5636" width="11.5703125" style="88" bestFit="1" customWidth="1"/>
    <col min="5637" max="5638" width="8.5703125" style="88" bestFit="1" customWidth="1"/>
    <col min="5639" max="5639" width="1" style="88" customWidth="1"/>
    <col min="5640" max="5640" width="10.42578125" style="88" customWidth="1"/>
    <col min="5641" max="5641" width="9.5703125" style="88" bestFit="1" customWidth="1"/>
    <col min="5642" max="5645" width="9.42578125" style="88" customWidth="1"/>
    <col min="5646" max="5647" width="12.140625" style="88" customWidth="1"/>
    <col min="5648" max="5648" width="11.7109375" style="88" customWidth="1"/>
    <col min="5649" max="5649" width="11" style="88" customWidth="1"/>
    <col min="5650" max="5650" width="10.85546875" style="88" customWidth="1"/>
    <col min="5651" max="5651" width="11.42578125" style="88" customWidth="1"/>
    <col min="5652" max="5888" width="9.140625" style="88"/>
    <col min="5889" max="5889" width="9" style="88" bestFit="1" customWidth="1"/>
    <col min="5890" max="5890" width="61.7109375" style="88" customWidth="1"/>
    <col min="5891" max="5891" width="9.7109375" style="88" bestFit="1" customWidth="1"/>
    <col min="5892" max="5892" width="11.5703125" style="88" bestFit="1" customWidth="1"/>
    <col min="5893" max="5894" width="8.5703125" style="88" bestFit="1" customWidth="1"/>
    <col min="5895" max="5895" width="1" style="88" customWidth="1"/>
    <col min="5896" max="5896" width="10.42578125" style="88" customWidth="1"/>
    <col min="5897" max="5897" width="9.5703125" style="88" bestFit="1" customWidth="1"/>
    <col min="5898" max="5901" width="9.42578125" style="88" customWidth="1"/>
    <col min="5902" max="5903" width="12.140625" style="88" customWidth="1"/>
    <col min="5904" max="5904" width="11.7109375" style="88" customWidth="1"/>
    <col min="5905" max="5905" width="11" style="88" customWidth="1"/>
    <col min="5906" max="5906" width="10.85546875" style="88" customWidth="1"/>
    <col min="5907" max="5907" width="11.42578125" style="88" customWidth="1"/>
    <col min="5908" max="6144" width="9.140625" style="88"/>
    <col min="6145" max="6145" width="9" style="88" bestFit="1" customWidth="1"/>
    <col min="6146" max="6146" width="61.7109375" style="88" customWidth="1"/>
    <col min="6147" max="6147" width="9.7109375" style="88" bestFit="1" customWidth="1"/>
    <col min="6148" max="6148" width="11.5703125" style="88" bestFit="1" customWidth="1"/>
    <col min="6149" max="6150" width="8.5703125" style="88" bestFit="1" customWidth="1"/>
    <col min="6151" max="6151" width="1" style="88" customWidth="1"/>
    <col min="6152" max="6152" width="10.42578125" style="88" customWidth="1"/>
    <col min="6153" max="6153" width="9.5703125" style="88" bestFit="1" customWidth="1"/>
    <col min="6154" max="6157" width="9.42578125" style="88" customWidth="1"/>
    <col min="6158" max="6159" width="12.140625" style="88" customWidth="1"/>
    <col min="6160" max="6160" width="11.7109375" style="88" customWidth="1"/>
    <col min="6161" max="6161" width="11" style="88" customWidth="1"/>
    <col min="6162" max="6162" width="10.85546875" style="88" customWidth="1"/>
    <col min="6163" max="6163" width="11.42578125" style="88" customWidth="1"/>
    <col min="6164" max="6400" width="9.140625" style="88"/>
    <col min="6401" max="6401" width="9" style="88" bestFit="1" customWidth="1"/>
    <col min="6402" max="6402" width="61.7109375" style="88" customWidth="1"/>
    <col min="6403" max="6403" width="9.7109375" style="88" bestFit="1" customWidth="1"/>
    <col min="6404" max="6404" width="11.5703125" style="88" bestFit="1" customWidth="1"/>
    <col min="6405" max="6406" width="8.5703125" style="88" bestFit="1" customWidth="1"/>
    <col min="6407" max="6407" width="1" style="88" customWidth="1"/>
    <col min="6408" max="6408" width="10.42578125" style="88" customWidth="1"/>
    <col min="6409" max="6409" width="9.5703125" style="88" bestFit="1" customWidth="1"/>
    <col min="6410" max="6413" width="9.42578125" style="88" customWidth="1"/>
    <col min="6414" max="6415" width="12.140625" style="88" customWidth="1"/>
    <col min="6416" max="6416" width="11.7109375" style="88" customWidth="1"/>
    <col min="6417" max="6417" width="11" style="88" customWidth="1"/>
    <col min="6418" max="6418" width="10.85546875" style="88" customWidth="1"/>
    <col min="6419" max="6419" width="11.42578125" style="88" customWidth="1"/>
    <col min="6420" max="6656" width="9.140625" style="88"/>
    <col min="6657" max="6657" width="9" style="88" bestFit="1" customWidth="1"/>
    <col min="6658" max="6658" width="61.7109375" style="88" customWidth="1"/>
    <col min="6659" max="6659" width="9.7109375" style="88" bestFit="1" customWidth="1"/>
    <col min="6660" max="6660" width="11.5703125" style="88" bestFit="1" customWidth="1"/>
    <col min="6661" max="6662" width="8.5703125" style="88" bestFit="1" customWidth="1"/>
    <col min="6663" max="6663" width="1" style="88" customWidth="1"/>
    <col min="6664" max="6664" width="10.42578125" style="88" customWidth="1"/>
    <col min="6665" max="6665" width="9.5703125" style="88" bestFit="1" customWidth="1"/>
    <col min="6666" max="6669" width="9.42578125" style="88" customWidth="1"/>
    <col min="6670" max="6671" width="12.140625" style="88" customWidth="1"/>
    <col min="6672" max="6672" width="11.7109375" style="88" customWidth="1"/>
    <col min="6673" max="6673" width="11" style="88" customWidth="1"/>
    <col min="6674" max="6674" width="10.85546875" style="88" customWidth="1"/>
    <col min="6675" max="6675" width="11.42578125" style="88" customWidth="1"/>
    <col min="6676" max="6912" width="9.140625" style="88"/>
    <col min="6913" max="6913" width="9" style="88" bestFit="1" customWidth="1"/>
    <col min="6914" max="6914" width="61.7109375" style="88" customWidth="1"/>
    <col min="6915" max="6915" width="9.7109375" style="88" bestFit="1" customWidth="1"/>
    <col min="6916" max="6916" width="11.5703125" style="88" bestFit="1" customWidth="1"/>
    <col min="6917" max="6918" width="8.5703125" style="88" bestFit="1" customWidth="1"/>
    <col min="6919" max="6919" width="1" style="88" customWidth="1"/>
    <col min="6920" max="6920" width="10.42578125" style="88" customWidth="1"/>
    <col min="6921" max="6921" width="9.5703125" style="88" bestFit="1" customWidth="1"/>
    <col min="6922" max="6925" width="9.42578125" style="88" customWidth="1"/>
    <col min="6926" max="6927" width="12.140625" style="88" customWidth="1"/>
    <col min="6928" max="6928" width="11.7109375" style="88" customWidth="1"/>
    <col min="6929" max="6929" width="11" style="88" customWidth="1"/>
    <col min="6930" max="6930" width="10.85546875" style="88" customWidth="1"/>
    <col min="6931" max="6931" width="11.42578125" style="88" customWidth="1"/>
    <col min="6932" max="7168" width="9.140625" style="88"/>
    <col min="7169" max="7169" width="9" style="88" bestFit="1" customWidth="1"/>
    <col min="7170" max="7170" width="61.7109375" style="88" customWidth="1"/>
    <col min="7171" max="7171" width="9.7109375" style="88" bestFit="1" customWidth="1"/>
    <col min="7172" max="7172" width="11.5703125" style="88" bestFit="1" customWidth="1"/>
    <col min="7173" max="7174" width="8.5703125" style="88" bestFit="1" customWidth="1"/>
    <col min="7175" max="7175" width="1" style="88" customWidth="1"/>
    <col min="7176" max="7176" width="10.42578125" style="88" customWidth="1"/>
    <col min="7177" max="7177" width="9.5703125" style="88" bestFit="1" customWidth="1"/>
    <col min="7178" max="7181" width="9.42578125" style="88" customWidth="1"/>
    <col min="7182" max="7183" width="12.140625" style="88" customWidth="1"/>
    <col min="7184" max="7184" width="11.7109375" style="88" customWidth="1"/>
    <col min="7185" max="7185" width="11" style="88" customWidth="1"/>
    <col min="7186" max="7186" width="10.85546875" style="88" customWidth="1"/>
    <col min="7187" max="7187" width="11.42578125" style="88" customWidth="1"/>
    <col min="7188" max="7424" width="9.140625" style="88"/>
    <col min="7425" max="7425" width="9" style="88" bestFit="1" customWidth="1"/>
    <col min="7426" max="7426" width="61.7109375" style="88" customWidth="1"/>
    <col min="7427" max="7427" width="9.7109375" style="88" bestFit="1" customWidth="1"/>
    <col min="7428" max="7428" width="11.5703125" style="88" bestFit="1" customWidth="1"/>
    <col min="7429" max="7430" width="8.5703125" style="88" bestFit="1" customWidth="1"/>
    <col min="7431" max="7431" width="1" style="88" customWidth="1"/>
    <col min="7432" max="7432" width="10.42578125" style="88" customWidth="1"/>
    <col min="7433" max="7433" width="9.5703125" style="88" bestFit="1" customWidth="1"/>
    <col min="7434" max="7437" width="9.42578125" style="88" customWidth="1"/>
    <col min="7438" max="7439" width="12.140625" style="88" customWidth="1"/>
    <col min="7440" max="7440" width="11.7109375" style="88" customWidth="1"/>
    <col min="7441" max="7441" width="11" style="88" customWidth="1"/>
    <col min="7442" max="7442" width="10.85546875" style="88" customWidth="1"/>
    <col min="7443" max="7443" width="11.42578125" style="88" customWidth="1"/>
    <col min="7444" max="7680" width="9.140625" style="88"/>
    <col min="7681" max="7681" width="9" style="88" bestFit="1" customWidth="1"/>
    <col min="7682" max="7682" width="61.7109375" style="88" customWidth="1"/>
    <col min="7683" max="7683" width="9.7109375" style="88" bestFit="1" customWidth="1"/>
    <col min="7684" max="7684" width="11.5703125" style="88" bestFit="1" customWidth="1"/>
    <col min="7685" max="7686" width="8.5703125" style="88" bestFit="1" customWidth="1"/>
    <col min="7687" max="7687" width="1" style="88" customWidth="1"/>
    <col min="7688" max="7688" width="10.42578125" style="88" customWidth="1"/>
    <col min="7689" max="7689" width="9.5703125" style="88" bestFit="1" customWidth="1"/>
    <col min="7690" max="7693" width="9.42578125" style="88" customWidth="1"/>
    <col min="7694" max="7695" width="12.140625" style="88" customWidth="1"/>
    <col min="7696" max="7696" width="11.7109375" style="88" customWidth="1"/>
    <col min="7697" max="7697" width="11" style="88" customWidth="1"/>
    <col min="7698" max="7698" width="10.85546875" style="88" customWidth="1"/>
    <col min="7699" max="7699" width="11.42578125" style="88" customWidth="1"/>
    <col min="7700" max="7936" width="9.140625" style="88"/>
    <col min="7937" max="7937" width="9" style="88" bestFit="1" customWidth="1"/>
    <col min="7938" max="7938" width="61.7109375" style="88" customWidth="1"/>
    <col min="7939" max="7939" width="9.7109375" style="88" bestFit="1" customWidth="1"/>
    <col min="7940" max="7940" width="11.5703125" style="88" bestFit="1" customWidth="1"/>
    <col min="7941" max="7942" width="8.5703125" style="88" bestFit="1" customWidth="1"/>
    <col min="7943" max="7943" width="1" style="88" customWidth="1"/>
    <col min="7944" max="7944" width="10.42578125" style="88" customWidth="1"/>
    <col min="7945" max="7945" width="9.5703125" style="88" bestFit="1" customWidth="1"/>
    <col min="7946" max="7949" width="9.42578125" style="88" customWidth="1"/>
    <col min="7950" max="7951" width="12.140625" style="88" customWidth="1"/>
    <col min="7952" max="7952" width="11.7109375" style="88" customWidth="1"/>
    <col min="7953" max="7953" width="11" style="88" customWidth="1"/>
    <col min="7954" max="7954" width="10.85546875" style="88" customWidth="1"/>
    <col min="7955" max="7955" width="11.42578125" style="88" customWidth="1"/>
    <col min="7956" max="8192" width="9.140625" style="88"/>
    <col min="8193" max="8193" width="9" style="88" bestFit="1" customWidth="1"/>
    <col min="8194" max="8194" width="61.7109375" style="88" customWidth="1"/>
    <col min="8195" max="8195" width="9.7109375" style="88" bestFit="1" customWidth="1"/>
    <col min="8196" max="8196" width="11.5703125" style="88" bestFit="1" customWidth="1"/>
    <col min="8197" max="8198" width="8.5703125" style="88" bestFit="1" customWidth="1"/>
    <col min="8199" max="8199" width="1" style="88" customWidth="1"/>
    <col min="8200" max="8200" width="10.42578125" style="88" customWidth="1"/>
    <col min="8201" max="8201" width="9.5703125" style="88" bestFit="1" customWidth="1"/>
    <col min="8202" max="8205" width="9.42578125" style="88" customWidth="1"/>
    <col min="8206" max="8207" width="12.140625" style="88" customWidth="1"/>
    <col min="8208" max="8208" width="11.7109375" style="88" customWidth="1"/>
    <col min="8209" max="8209" width="11" style="88" customWidth="1"/>
    <col min="8210" max="8210" width="10.85546875" style="88" customWidth="1"/>
    <col min="8211" max="8211" width="11.42578125" style="88" customWidth="1"/>
    <col min="8212" max="8448" width="9.140625" style="88"/>
    <col min="8449" max="8449" width="9" style="88" bestFit="1" customWidth="1"/>
    <col min="8450" max="8450" width="61.7109375" style="88" customWidth="1"/>
    <col min="8451" max="8451" width="9.7109375" style="88" bestFit="1" customWidth="1"/>
    <col min="8452" max="8452" width="11.5703125" style="88" bestFit="1" customWidth="1"/>
    <col min="8453" max="8454" width="8.5703125" style="88" bestFit="1" customWidth="1"/>
    <col min="8455" max="8455" width="1" style="88" customWidth="1"/>
    <col min="8456" max="8456" width="10.42578125" style="88" customWidth="1"/>
    <col min="8457" max="8457" width="9.5703125" style="88" bestFit="1" customWidth="1"/>
    <col min="8458" max="8461" width="9.42578125" style="88" customWidth="1"/>
    <col min="8462" max="8463" width="12.140625" style="88" customWidth="1"/>
    <col min="8464" max="8464" width="11.7109375" style="88" customWidth="1"/>
    <col min="8465" max="8465" width="11" style="88" customWidth="1"/>
    <col min="8466" max="8466" width="10.85546875" style="88" customWidth="1"/>
    <col min="8467" max="8467" width="11.42578125" style="88" customWidth="1"/>
    <col min="8468" max="8704" width="9.140625" style="88"/>
    <col min="8705" max="8705" width="9" style="88" bestFit="1" customWidth="1"/>
    <col min="8706" max="8706" width="61.7109375" style="88" customWidth="1"/>
    <col min="8707" max="8707" width="9.7109375" style="88" bestFit="1" customWidth="1"/>
    <col min="8708" max="8708" width="11.5703125" style="88" bestFit="1" customWidth="1"/>
    <col min="8709" max="8710" width="8.5703125" style="88" bestFit="1" customWidth="1"/>
    <col min="8711" max="8711" width="1" style="88" customWidth="1"/>
    <col min="8712" max="8712" width="10.42578125" style="88" customWidth="1"/>
    <col min="8713" max="8713" width="9.5703125" style="88" bestFit="1" customWidth="1"/>
    <col min="8714" max="8717" width="9.42578125" style="88" customWidth="1"/>
    <col min="8718" max="8719" width="12.140625" style="88" customWidth="1"/>
    <col min="8720" max="8720" width="11.7109375" style="88" customWidth="1"/>
    <col min="8721" max="8721" width="11" style="88" customWidth="1"/>
    <col min="8722" max="8722" width="10.85546875" style="88" customWidth="1"/>
    <col min="8723" max="8723" width="11.42578125" style="88" customWidth="1"/>
    <col min="8724" max="8960" width="9.140625" style="88"/>
    <col min="8961" max="8961" width="9" style="88" bestFit="1" customWidth="1"/>
    <col min="8962" max="8962" width="61.7109375" style="88" customWidth="1"/>
    <col min="8963" max="8963" width="9.7109375" style="88" bestFit="1" customWidth="1"/>
    <col min="8964" max="8964" width="11.5703125" style="88" bestFit="1" customWidth="1"/>
    <col min="8965" max="8966" width="8.5703125" style="88" bestFit="1" customWidth="1"/>
    <col min="8967" max="8967" width="1" style="88" customWidth="1"/>
    <col min="8968" max="8968" width="10.42578125" style="88" customWidth="1"/>
    <col min="8969" max="8969" width="9.5703125" style="88" bestFit="1" customWidth="1"/>
    <col min="8970" max="8973" width="9.42578125" style="88" customWidth="1"/>
    <col min="8974" max="8975" width="12.140625" style="88" customWidth="1"/>
    <col min="8976" max="8976" width="11.7109375" style="88" customWidth="1"/>
    <col min="8977" max="8977" width="11" style="88" customWidth="1"/>
    <col min="8978" max="8978" width="10.85546875" style="88" customWidth="1"/>
    <col min="8979" max="8979" width="11.42578125" style="88" customWidth="1"/>
    <col min="8980" max="9216" width="9.140625" style="88"/>
    <col min="9217" max="9217" width="9" style="88" bestFit="1" customWidth="1"/>
    <col min="9218" max="9218" width="61.7109375" style="88" customWidth="1"/>
    <col min="9219" max="9219" width="9.7109375" style="88" bestFit="1" customWidth="1"/>
    <col min="9220" max="9220" width="11.5703125" style="88" bestFit="1" customWidth="1"/>
    <col min="9221" max="9222" width="8.5703125" style="88" bestFit="1" customWidth="1"/>
    <col min="9223" max="9223" width="1" style="88" customWidth="1"/>
    <col min="9224" max="9224" width="10.42578125" style="88" customWidth="1"/>
    <col min="9225" max="9225" width="9.5703125" style="88" bestFit="1" customWidth="1"/>
    <col min="9226" max="9229" width="9.42578125" style="88" customWidth="1"/>
    <col min="9230" max="9231" width="12.140625" style="88" customWidth="1"/>
    <col min="9232" max="9232" width="11.7109375" style="88" customWidth="1"/>
    <col min="9233" max="9233" width="11" style="88" customWidth="1"/>
    <col min="9234" max="9234" width="10.85546875" style="88" customWidth="1"/>
    <col min="9235" max="9235" width="11.42578125" style="88" customWidth="1"/>
    <col min="9236" max="9472" width="9.140625" style="88"/>
    <col min="9473" max="9473" width="9" style="88" bestFit="1" customWidth="1"/>
    <col min="9474" max="9474" width="61.7109375" style="88" customWidth="1"/>
    <col min="9475" max="9475" width="9.7109375" style="88" bestFit="1" customWidth="1"/>
    <col min="9476" max="9476" width="11.5703125" style="88" bestFit="1" customWidth="1"/>
    <col min="9477" max="9478" width="8.5703125" style="88" bestFit="1" customWidth="1"/>
    <col min="9479" max="9479" width="1" style="88" customWidth="1"/>
    <col min="9480" max="9480" width="10.42578125" style="88" customWidth="1"/>
    <col min="9481" max="9481" width="9.5703125" style="88" bestFit="1" customWidth="1"/>
    <col min="9482" max="9485" width="9.42578125" style="88" customWidth="1"/>
    <col min="9486" max="9487" width="12.140625" style="88" customWidth="1"/>
    <col min="9488" max="9488" width="11.7109375" style="88" customWidth="1"/>
    <col min="9489" max="9489" width="11" style="88" customWidth="1"/>
    <col min="9490" max="9490" width="10.85546875" style="88" customWidth="1"/>
    <col min="9491" max="9491" width="11.42578125" style="88" customWidth="1"/>
    <col min="9492" max="9728" width="9.140625" style="88"/>
    <col min="9729" max="9729" width="9" style="88" bestFit="1" customWidth="1"/>
    <col min="9730" max="9730" width="61.7109375" style="88" customWidth="1"/>
    <col min="9731" max="9731" width="9.7109375" style="88" bestFit="1" customWidth="1"/>
    <col min="9732" max="9732" width="11.5703125" style="88" bestFit="1" customWidth="1"/>
    <col min="9733" max="9734" width="8.5703125" style="88" bestFit="1" customWidth="1"/>
    <col min="9735" max="9735" width="1" style="88" customWidth="1"/>
    <col min="9736" max="9736" width="10.42578125" style="88" customWidth="1"/>
    <col min="9737" max="9737" width="9.5703125" style="88" bestFit="1" customWidth="1"/>
    <col min="9738" max="9741" width="9.42578125" style="88" customWidth="1"/>
    <col min="9742" max="9743" width="12.140625" style="88" customWidth="1"/>
    <col min="9744" max="9744" width="11.7109375" style="88" customWidth="1"/>
    <col min="9745" max="9745" width="11" style="88" customWidth="1"/>
    <col min="9746" max="9746" width="10.85546875" style="88" customWidth="1"/>
    <col min="9747" max="9747" width="11.42578125" style="88" customWidth="1"/>
    <col min="9748" max="9984" width="9.140625" style="88"/>
    <col min="9985" max="9985" width="9" style="88" bestFit="1" customWidth="1"/>
    <col min="9986" max="9986" width="61.7109375" style="88" customWidth="1"/>
    <col min="9987" max="9987" width="9.7109375" style="88" bestFit="1" customWidth="1"/>
    <col min="9988" max="9988" width="11.5703125" style="88" bestFit="1" customWidth="1"/>
    <col min="9989" max="9990" width="8.5703125" style="88" bestFit="1" customWidth="1"/>
    <col min="9991" max="9991" width="1" style="88" customWidth="1"/>
    <col min="9992" max="9992" width="10.42578125" style="88" customWidth="1"/>
    <col min="9993" max="9993" width="9.5703125" style="88" bestFit="1" customWidth="1"/>
    <col min="9994" max="9997" width="9.42578125" style="88" customWidth="1"/>
    <col min="9998" max="9999" width="12.140625" style="88" customWidth="1"/>
    <col min="10000" max="10000" width="11.7109375" style="88" customWidth="1"/>
    <col min="10001" max="10001" width="11" style="88" customWidth="1"/>
    <col min="10002" max="10002" width="10.85546875" style="88" customWidth="1"/>
    <col min="10003" max="10003" width="11.42578125" style="88" customWidth="1"/>
    <col min="10004" max="10240" width="9.140625" style="88"/>
    <col min="10241" max="10241" width="9" style="88" bestFit="1" customWidth="1"/>
    <col min="10242" max="10242" width="61.7109375" style="88" customWidth="1"/>
    <col min="10243" max="10243" width="9.7109375" style="88" bestFit="1" customWidth="1"/>
    <col min="10244" max="10244" width="11.5703125" style="88" bestFit="1" customWidth="1"/>
    <col min="10245" max="10246" width="8.5703125" style="88" bestFit="1" customWidth="1"/>
    <col min="10247" max="10247" width="1" style="88" customWidth="1"/>
    <col min="10248" max="10248" width="10.42578125" style="88" customWidth="1"/>
    <col min="10249" max="10249" width="9.5703125" style="88" bestFit="1" customWidth="1"/>
    <col min="10250" max="10253" width="9.42578125" style="88" customWidth="1"/>
    <col min="10254" max="10255" width="12.140625" style="88" customWidth="1"/>
    <col min="10256" max="10256" width="11.7109375" style="88" customWidth="1"/>
    <col min="10257" max="10257" width="11" style="88" customWidth="1"/>
    <col min="10258" max="10258" width="10.85546875" style="88" customWidth="1"/>
    <col min="10259" max="10259" width="11.42578125" style="88" customWidth="1"/>
    <col min="10260" max="10496" width="9.140625" style="88"/>
    <col min="10497" max="10497" width="9" style="88" bestFit="1" customWidth="1"/>
    <col min="10498" max="10498" width="61.7109375" style="88" customWidth="1"/>
    <col min="10499" max="10499" width="9.7109375" style="88" bestFit="1" customWidth="1"/>
    <col min="10500" max="10500" width="11.5703125" style="88" bestFit="1" customWidth="1"/>
    <col min="10501" max="10502" width="8.5703125" style="88" bestFit="1" customWidth="1"/>
    <col min="10503" max="10503" width="1" style="88" customWidth="1"/>
    <col min="10504" max="10504" width="10.42578125" style="88" customWidth="1"/>
    <col min="10505" max="10505" width="9.5703125" style="88" bestFit="1" customWidth="1"/>
    <col min="10506" max="10509" width="9.42578125" style="88" customWidth="1"/>
    <col min="10510" max="10511" width="12.140625" style="88" customWidth="1"/>
    <col min="10512" max="10512" width="11.7109375" style="88" customWidth="1"/>
    <col min="10513" max="10513" width="11" style="88" customWidth="1"/>
    <col min="10514" max="10514" width="10.85546875" style="88" customWidth="1"/>
    <col min="10515" max="10515" width="11.42578125" style="88" customWidth="1"/>
    <col min="10516" max="10752" width="9.140625" style="88"/>
    <col min="10753" max="10753" width="9" style="88" bestFit="1" customWidth="1"/>
    <col min="10754" max="10754" width="61.7109375" style="88" customWidth="1"/>
    <col min="10755" max="10755" width="9.7109375" style="88" bestFit="1" customWidth="1"/>
    <col min="10756" max="10756" width="11.5703125" style="88" bestFit="1" customWidth="1"/>
    <col min="10757" max="10758" width="8.5703125" style="88" bestFit="1" customWidth="1"/>
    <col min="10759" max="10759" width="1" style="88" customWidth="1"/>
    <col min="10760" max="10760" width="10.42578125" style="88" customWidth="1"/>
    <col min="10761" max="10761" width="9.5703125" style="88" bestFit="1" customWidth="1"/>
    <col min="10762" max="10765" width="9.42578125" style="88" customWidth="1"/>
    <col min="10766" max="10767" width="12.140625" style="88" customWidth="1"/>
    <col min="10768" max="10768" width="11.7109375" style="88" customWidth="1"/>
    <col min="10769" max="10769" width="11" style="88" customWidth="1"/>
    <col min="10770" max="10770" width="10.85546875" style="88" customWidth="1"/>
    <col min="10771" max="10771" width="11.42578125" style="88" customWidth="1"/>
    <col min="10772" max="11008" width="9.140625" style="88"/>
    <col min="11009" max="11009" width="9" style="88" bestFit="1" customWidth="1"/>
    <col min="11010" max="11010" width="61.7109375" style="88" customWidth="1"/>
    <col min="11011" max="11011" width="9.7109375" style="88" bestFit="1" customWidth="1"/>
    <col min="11012" max="11012" width="11.5703125" style="88" bestFit="1" customWidth="1"/>
    <col min="11013" max="11014" width="8.5703125" style="88" bestFit="1" customWidth="1"/>
    <col min="11015" max="11015" width="1" style="88" customWidth="1"/>
    <col min="11016" max="11016" width="10.42578125" style="88" customWidth="1"/>
    <col min="11017" max="11017" width="9.5703125" style="88" bestFit="1" customWidth="1"/>
    <col min="11018" max="11021" width="9.42578125" style="88" customWidth="1"/>
    <col min="11022" max="11023" width="12.140625" style="88" customWidth="1"/>
    <col min="11024" max="11024" width="11.7109375" style="88" customWidth="1"/>
    <col min="11025" max="11025" width="11" style="88" customWidth="1"/>
    <col min="11026" max="11026" width="10.85546875" style="88" customWidth="1"/>
    <col min="11027" max="11027" width="11.42578125" style="88" customWidth="1"/>
    <col min="11028" max="11264" width="9.140625" style="88"/>
    <col min="11265" max="11265" width="9" style="88" bestFit="1" customWidth="1"/>
    <col min="11266" max="11266" width="61.7109375" style="88" customWidth="1"/>
    <col min="11267" max="11267" width="9.7109375" style="88" bestFit="1" customWidth="1"/>
    <col min="11268" max="11268" width="11.5703125" style="88" bestFit="1" customWidth="1"/>
    <col min="11269" max="11270" width="8.5703125" style="88" bestFit="1" customWidth="1"/>
    <col min="11271" max="11271" width="1" style="88" customWidth="1"/>
    <col min="11272" max="11272" width="10.42578125" style="88" customWidth="1"/>
    <col min="11273" max="11273" width="9.5703125" style="88" bestFit="1" customWidth="1"/>
    <col min="11274" max="11277" width="9.42578125" style="88" customWidth="1"/>
    <col min="11278" max="11279" width="12.140625" style="88" customWidth="1"/>
    <col min="11280" max="11280" width="11.7109375" style="88" customWidth="1"/>
    <col min="11281" max="11281" width="11" style="88" customWidth="1"/>
    <col min="11282" max="11282" width="10.85546875" style="88" customWidth="1"/>
    <col min="11283" max="11283" width="11.42578125" style="88" customWidth="1"/>
    <col min="11284" max="11520" width="9.140625" style="88"/>
    <col min="11521" max="11521" width="9" style="88" bestFit="1" customWidth="1"/>
    <col min="11522" max="11522" width="61.7109375" style="88" customWidth="1"/>
    <col min="11523" max="11523" width="9.7109375" style="88" bestFit="1" customWidth="1"/>
    <col min="11524" max="11524" width="11.5703125" style="88" bestFit="1" customWidth="1"/>
    <col min="11525" max="11526" width="8.5703125" style="88" bestFit="1" customWidth="1"/>
    <col min="11527" max="11527" width="1" style="88" customWidth="1"/>
    <col min="11528" max="11528" width="10.42578125" style="88" customWidth="1"/>
    <col min="11529" max="11529" width="9.5703125" style="88" bestFit="1" customWidth="1"/>
    <col min="11530" max="11533" width="9.42578125" style="88" customWidth="1"/>
    <col min="11534" max="11535" width="12.140625" style="88" customWidth="1"/>
    <col min="11536" max="11536" width="11.7109375" style="88" customWidth="1"/>
    <col min="11537" max="11537" width="11" style="88" customWidth="1"/>
    <col min="11538" max="11538" width="10.85546875" style="88" customWidth="1"/>
    <col min="11539" max="11539" width="11.42578125" style="88" customWidth="1"/>
    <col min="11540" max="11776" width="9.140625" style="88"/>
    <col min="11777" max="11777" width="9" style="88" bestFit="1" customWidth="1"/>
    <col min="11778" max="11778" width="61.7109375" style="88" customWidth="1"/>
    <col min="11779" max="11779" width="9.7109375" style="88" bestFit="1" customWidth="1"/>
    <col min="11780" max="11780" width="11.5703125" style="88" bestFit="1" customWidth="1"/>
    <col min="11781" max="11782" width="8.5703125" style="88" bestFit="1" customWidth="1"/>
    <col min="11783" max="11783" width="1" style="88" customWidth="1"/>
    <col min="11784" max="11784" width="10.42578125" style="88" customWidth="1"/>
    <col min="11785" max="11785" width="9.5703125" style="88" bestFit="1" customWidth="1"/>
    <col min="11786" max="11789" width="9.42578125" style="88" customWidth="1"/>
    <col min="11790" max="11791" width="12.140625" style="88" customWidth="1"/>
    <col min="11792" max="11792" width="11.7109375" style="88" customWidth="1"/>
    <col min="11793" max="11793" width="11" style="88" customWidth="1"/>
    <col min="11794" max="11794" width="10.85546875" style="88" customWidth="1"/>
    <col min="11795" max="11795" width="11.42578125" style="88" customWidth="1"/>
    <col min="11796" max="12032" width="9.140625" style="88"/>
    <col min="12033" max="12033" width="9" style="88" bestFit="1" customWidth="1"/>
    <col min="12034" max="12034" width="61.7109375" style="88" customWidth="1"/>
    <col min="12035" max="12035" width="9.7109375" style="88" bestFit="1" customWidth="1"/>
    <col min="12036" max="12036" width="11.5703125" style="88" bestFit="1" customWidth="1"/>
    <col min="12037" max="12038" width="8.5703125" style="88" bestFit="1" customWidth="1"/>
    <col min="12039" max="12039" width="1" style="88" customWidth="1"/>
    <col min="12040" max="12040" width="10.42578125" style="88" customWidth="1"/>
    <col min="12041" max="12041" width="9.5703125" style="88" bestFit="1" customWidth="1"/>
    <col min="12042" max="12045" width="9.42578125" style="88" customWidth="1"/>
    <col min="12046" max="12047" width="12.140625" style="88" customWidth="1"/>
    <col min="12048" max="12048" width="11.7109375" style="88" customWidth="1"/>
    <col min="12049" max="12049" width="11" style="88" customWidth="1"/>
    <col min="12050" max="12050" width="10.85546875" style="88" customWidth="1"/>
    <col min="12051" max="12051" width="11.42578125" style="88" customWidth="1"/>
    <col min="12052" max="12288" width="9.140625" style="88"/>
    <col min="12289" max="12289" width="9" style="88" bestFit="1" customWidth="1"/>
    <col min="12290" max="12290" width="61.7109375" style="88" customWidth="1"/>
    <col min="12291" max="12291" width="9.7109375" style="88" bestFit="1" customWidth="1"/>
    <col min="12292" max="12292" width="11.5703125" style="88" bestFit="1" customWidth="1"/>
    <col min="12293" max="12294" width="8.5703125" style="88" bestFit="1" customWidth="1"/>
    <col min="12295" max="12295" width="1" style="88" customWidth="1"/>
    <col min="12296" max="12296" width="10.42578125" style="88" customWidth="1"/>
    <col min="12297" max="12297" width="9.5703125" style="88" bestFit="1" customWidth="1"/>
    <col min="12298" max="12301" width="9.42578125" style="88" customWidth="1"/>
    <col min="12302" max="12303" width="12.140625" style="88" customWidth="1"/>
    <col min="12304" max="12304" width="11.7109375" style="88" customWidth="1"/>
    <col min="12305" max="12305" width="11" style="88" customWidth="1"/>
    <col min="12306" max="12306" width="10.85546875" style="88" customWidth="1"/>
    <col min="12307" max="12307" width="11.42578125" style="88" customWidth="1"/>
    <col min="12308" max="12544" width="9.140625" style="88"/>
    <col min="12545" max="12545" width="9" style="88" bestFit="1" customWidth="1"/>
    <col min="12546" max="12546" width="61.7109375" style="88" customWidth="1"/>
    <col min="12547" max="12547" width="9.7109375" style="88" bestFit="1" customWidth="1"/>
    <col min="12548" max="12548" width="11.5703125" style="88" bestFit="1" customWidth="1"/>
    <col min="12549" max="12550" width="8.5703125" style="88" bestFit="1" customWidth="1"/>
    <col min="12551" max="12551" width="1" style="88" customWidth="1"/>
    <col min="12552" max="12552" width="10.42578125" style="88" customWidth="1"/>
    <col min="12553" max="12553" width="9.5703125" style="88" bestFit="1" customWidth="1"/>
    <col min="12554" max="12557" width="9.42578125" style="88" customWidth="1"/>
    <col min="12558" max="12559" width="12.140625" style="88" customWidth="1"/>
    <col min="12560" max="12560" width="11.7109375" style="88" customWidth="1"/>
    <col min="12561" max="12561" width="11" style="88" customWidth="1"/>
    <col min="12562" max="12562" width="10.85546875" style="88" customWidth="1"/>
    <col min="12563" max="12563" width="11.42578125" style="88" customWidth="1"/>
    <col min="12564" max="12800" width="9.140625" style="88"/>
    <col min="12801" max="12801" width="9" style="88" bestFit="1" customWidth="1"/>
    <col min="12802" max="12802" width="61.7109375" style="88" customWidth="1"/>
    <col min="12803" max="12803" width="9.7109375" style="88" bestFit="1" customWidth="1"/>
    <col min="12804" max="12804" width="11.5703125" style="88" bestFit="1" customWidth="1"/>
    <col min="12805" max="12806" width="8.5703125" style="88" bestFit="1" customWidth="1"/>
    <col min="12807" max="12807" width="1" style="88" customWidth="1"/>
    <col min="12808" max="12808" width="10.42578125" style="88" customWidth="1"/>
    <col min="12809" max="12809" width="9.5703125" style="88" bestFit="1" customWidth="1"/>
    <col min="12810" max="12813" width="9.42578125" style="88" customWidth="1"/>
    <col min="12814" max="12815" width="12.140625" style="88" customWidth="1"/>
    <col min="12816" max="12816" width="11.7109375" style="88" customWidth="1"/>
    <col min="12817" max="12817" width="11" style="88" customWidth="1"/>
    <col min="12818" max="12818" width="10.85546875" style="88" customWidth="1"/>
    <col min="12819" max="12819" width="11.42578125" style="88" customWidth="1"/>
    <col min="12820" max="13056" width="9.140625" style="88"/>
    <col min="13057" max="13057" width="9" style="88" bestFit="1" customWidth="1"/>
    <col min="13058" max="13058" width="61.7109375" style="88" customWidth="1"/>
    <col min="13059" max="13059" width="9.7109375" style="88" bestFit="1" customWidth="1"/>
    <col min="13060" max="13060" width="11.5703125" style="88" bestFit="1" customWidth="1"/>
    <col min="13061" max="13062" width="8.5703125" style="88" bestFit="1" customWidth="1"/>
    <col min="13063" max="13063" width="1" style="88" customWidth="1"/>
    <col min="13064" max="13064" width="10.42578125" style="88" customWidth="1"/>
    <col min="13065" max="13065" width="9.5703125" style="88" bestFit="1" customWidth="1"/>
    <col min="13066" max="13069" width="9.42578125" style="88" customWidth="1"/>
    <col min="13070" max="13071" width="12.140625" style="88" customWidth="1"/>
    <col min="13072" max="13072" width="11.7109375" style="88" customWidth="1"/>
    <col min="13073" max="13073" width="11" style="88" customWidth="1"/>
    <col min="13074" max="13074" width="10.85546875" style="88" customWidth="1"/>
    <col min="13075" max="13075" width="11.42578125" style="88" customWidth="1"/>
    <col min="13076" max="13312" width="9.140625" style="88"/>
    <col min="13313" max="13313" width="9" style="88" bestFit="1" customWidth="1"/>
    <col min="13314" max="13314" width="61.7109375" style="88" customWidth="1"/>
    <col min="13315" max="13315" width="9.7109375" style="88" bestFit="1" customWidth="1"/>
    <col min="13316" max="13316" width="11.5703125" style="88" bestFit="1" customWidth="1"/>
    <col min="13317" max="13318" width="8.5703125" style="88" bestFit="1" customWidth="1"/>
    <col min="13319" max="13319" width="1" style="88" customWidth="1"/>
    <col min="13320" max="13320" width="10.42578125" style="88" customWidth="1"/>
    <col min="13321" max="13321" width="9.5703125" style="88" bestFit="1" customWidth="1"/>
    <col min="13322" max="13325" width="9.42578125" style="88" customWidth="1"/>
    <col min="13326" max="13327" width="12.140625" style="88" customWidth="1"/>
    <col min="13328" max="13328" width="11.7109375" style="88" customWidth="1"/>
    <col min="13329" max="13329" width="11" style="88" customWidth="1"/>
    <col min="13330" max="13330" width="10.85546875" style="88" customWidth="1"/>
    <col min="13331" max="13331" width="11.42578125" style="88" customWidth="1"/>
    <col min="13332" max="13568" width="9.140625" style="88"/>
    <col min="13569" max="13569" width="9" style="88" bestFit="1" customWidth="1"/>
    <col min="13570" max="13570" width="61.7109375" style="88" customWidth="1"/>
    <col min="13571" max="13571" width="9.7109375" style="88" bestFit="1" customWidth="1"/>
    <col min="13572" max="13572" width="11.5703125" style="88" bestFit="1" customWidth="1"/>
    <col min="13573" max="13574" width="8.5703125" style="88" bestFit="1" customWidth="1"/>
    <col min="13575" max="13575" width="1" style="88" customWidth="1"/>
    <col min="13576" max="13576" width="10.42578125" style="88" customWidth="1"/>
    <col min="13577" max="13577" width="9.5703125" style="88" bestFit="1" customWidth="1"/>
    <col min="13578" max="13581" width="9.42578125" style="88" customWidth="1"/>
    <col min="13582" max="13583" width="12.140625" style="88" customWidth="1"/>
    <col min="13584" max="13584" width="11.7109375" style="88" customWidth="1"/>
    <col min="13585" max="13585" width="11" style="88" customWidth="1"/>
    <col min="13586" max="13586" width="10.85546875" style="88" customWidth="1"/>
    <col min="13587" max="13587" width="11.42578125" style="88" customWidth="1"/>
    <col min="13588" max="13824" width="9.140625" style="88"/>
    <col min="13825" max="13825" width="9" style="88" bestFit="1" customWidth="1"/>
    <col min="13826" max="13826" width="61.7109375" style="88" customWidth="1"/>
    <col min="13827" max="13827" width="9.7109375" style="88" bestFit="1" customWidth="1"/>
    <col min="13828" max="13828" width="11.5703125" style="88" bestFit="1" customWidth="1"/>
    <col min="13829" max="13830" width="8.5703125" style="88" bestFit="1" customWidth="1"/>
    <col min="13831" max="13831" width="1" style="88" customWidth="1"/>
    <col min="13832" max="13832" width="10.42578125" style="88" customWidth="1"/>
    <col min="13833" max="13833" width="9.5703125" style="88" bestFit="1" customWidth="1"/>
    <col min="13834" max="13837" width="9.42578125" style="88" customWidth="1"/>
    <col min="13838" max="13839" width="12.140625" style="88" customWidth="1"/>
    <col min="13840" max="13840" width="11.7109375" style="88" customWidth="1"/>
    <col min="13841" max="13841" width="11" style="88" customWidth="1"/>
    <col min="13842" max="13842" width="10.85546875" style="88" customWidth="1"/>
    <col min="13843" max="13843" width="11.42578125" style="88" customWidth="1"/>
    <col min="13844" max="14080" width="9.140625" style="88"/>
    <col min="14081" max="14081" width="9" style="88" bestFit="1" customWidth="1"/>
    <col min="14082" max="14082" width="61.7109375" style="88" customWidth="1"/>
    <col min="14083" max="14083" width="9.7109375" style="88" bestFit="1" customWidth="1"/>
    <col min="14084" max="14084" width="11.5703125" style="88" bestFit="1" customWidth="1"/>
    <col min="14085" max="14086" width="8.5703125" style="88" bestFit="1" customWidth="1"/>
    <col min="14087" max="14087" width="1" style="88" customWidth="1"/>
    <col min="14088" max="14088" width="10.42578125" style="88" customWidth="1"/>
    <col min="14089" max="14089" width="9.5703125" style="88" bestFit="1" customWidth="1"/>
    <col min="14090" max="14093" width="9.42578125" style="88" customWidth="1"/>
    <col min="14094" max="14095" width="12.140625" style="88" customWidth="1"/>
    <col min="14096" max="14096" width="11.7109375" style="88" customWidth="1"/>
    <col min="14097" max="14097" width="11" style="88" customWidth="1"/>
    <col min="14098" max="14098" width="10.85546875" style="88" customWidth="1"/>
    <col min="14099" max="14099" width="11.42578125" style="88" customWidth="1"/>
    <col min="14100" max="14336" width="9.140625" style="88"/>
    <col min="14337" max="14337" width="9" style="88" bestFit="1" customWidth="1"/>
    <col min="14338" max="14338" width="61.7109375" style="88" customWidth="1"/>
    <col min="14339" max="14339" width="9.7109375" style="88" bestFit="1" customWidth="1"/>
    <col min="14340" max="14340" width="11.5703125" style="88" bestFit="1" customWidth="1"/>
    <col min="14341" max="14342" width="8.5703125" style="88" bestFit="1" customWidth="1"/>
    <col min="14343" max="14343" width="1" style="88" customWidth="1"/>
    <col min="14344" max="14344" width="10.42578125" style="88" customWidth="1"/>
    <col min="14345" max="14345" width="9.5703125" style="88" bestFit="1" customWidth="1"/>
    <col min="14346" max="14349" width="9.42578125" style="88" customWidth="1"/>
    <col min="14350" max="14351" width="12.140625" style="88" customWidth="1"/>
    <col min="14352" max="14352" width="11.7109375" style="88" customWidth="1"/>
    <col min="14353" max="14353" width="11" style="88" customWidth="1"/>
    <col min="14354" max="14354" width="10.85546875" style="88" customWidth="1"/>
    <col min="14355" max="14355" width="11.42578125" style="88" customWidth="1"/>
    <col min="14356" max="14592" width="9.140625" style="88"/>
    <col min="14593" max="14593" width="9" style="88" bestFit="1" customWidth="1"/>
    <col min="14594" max="14594" width="61.7109375" style="88" customWidth="1"/>
    <col min="14595" max="14595" width="9.7109375" style="88" bestFit="1" customWidth="1"/>
    <col min="14596" max="14596" width="11.5703125" style="88" bestFit="1" customWidth="1"/>
    <col min="14597" max="14598" width="8.5703125" style="88" bestFit="1" customWidth="1"/>
    <col min="14599" max="14599" width="1" style="88" customWidth="1"/>
    <col min="14600" max="14600" width="10.42578125" style="88" customWidth="1"/>
    <col min="14601" max="14601" width="9.5703125" style="88" bestFit="1" customWidth="1"/>
    <col min="14602" max="14605" width="9.42578125" style="88" customWidth="1"/>
    <col min="14606" max="14607" width="12.140625" style="88" customWidth="1"/>
    <col min="14608" max="14608" width="11.7109375" style="88" customWidth="1"/>
    <col min="14609" max="14609" width="11" style="88" customWidth="1"/>
    <col min="14610" max="14610" width="10.85546875" style="88" customWidth="1"/>
    <col min="14611" max="14611" width="11.42578125" style="88" customWidth="1"/>
    <col min="14612" max="14848" width="9.140625" style="88"/>
    <col min="14849" max="14849" width="9" style="88" bestFit="1" customWidth="1"/>
    <col min="14850" max="14850" width="61.7109375" style="88" customWidth="1"/>
    <col min="14851" max="14851" width="9.7109375" style="88" bestFit="1" customWidth="1"/>
    <col min="14852" max="14852" width="11.5703125" style="88" bestFit="1" customWidth="1"/>
    <col min="14853" max="14854" width="8.5703125" style="88" bestFit="1" customWidth="1"/>
    <col min="14855" max="14855" width="1" style="88" customWidth="1"/>
    <col min="14856" max="14856" width="10.42578125" style="88" customWidth="1"/>
    <col min="14857" max="14857" width="9.5703125" style="88" bestFit="1" customWidth="1"/>
    <col min="14858" max="14861" width="9.42578125" style="88" customWidth="1"/>
    <col min="14862" max="14863" width="12.140625" style="88" customWidth="1"/>
    <col min="14864" max="14864" width="11.7109375" style="88" customWidth="1"/>
    <col min="14865" max="14865" width="11" style="88" customWidth="1"/>
    <col min="14866" max="14866" width="10.85546875" style="88" customWidth="1"/>
    <col min="14867" max="14867" width="11.42578125" style="88" customWidth="1"/>
    <col min="14868" max="15104" width="9.140625" style="88"/>
    <col min="15105" max="15105" width="9" style="88" bestFit="1" customWidth="1"/>
    <col min="15106" max="15106" width="61.7109375" style="88" customWidth="1"/>
    <col min="15107" max="15107" width="9.7109375" style="88" bestFit="1" customWidth="1"/>
    <col min="15108" max="15108" width="11.5703125" style="88" bestFit="1" customWidth="1"/>
    <col min="15109" max="15110" width="8.5703125" style="88" bestFit="1" customWidth="1"/>
    <col min="15111" max="15111" width="1" style="88" customWidth="1"/>
    <col min="15112" max="15112" width="10.42578125" style="88" customWidth="1"/>
    <col min="15113" max="15113" width="9.5703125" style="88" bestFit="1" customWidth="1"/>
    <col min="15114" max="15117" width="9.42578125" style="88" customWidth="1"/>
    <col min="15118" max="15119" width="12.140625" style="88" customWidth="1"/>
    <col min="15120" max="15120" width="11.7109375" style="88" customWidth="1"/>
    <col min="15121" max="15121" width="11" style="88" customWidth="1"/>
    <col min="15122" max="15122" width="10.85546875" style="88" customWidth="1"/>
    <col min="15123" max="15123" width="11.42578125" style="88" customWidth="1"/>
    <col min="15124" max="15360" width="9.140625" style="88"/>
    <col min="15361" max="15361" width="9" style="88" bestFit="1" customWidth="1"/>
    <col min="15362" max="15362" width="61.7109375" style="88" customWidth="1"/>
    <col min="15363" max="15363" width="9.7109375" style="88" bestFit="1" customWidth="1"/>
    <col min="15364" max="15364" width="11.5703125" style="88" bestFit="1" customWidth="1"/>
    <col min="15365" max="15366" width="8.5703125" style="88" bestFit="1" customWidth="1"/>
    <col min="15367" max="15367" width="1" style="88" customWidth="1"/>
    <col min="15368" max="15368" width="10.42578125" style="88" customWidth="1"/>
    <col min="15369" max="15369" width="9.5703125" style="88" bestFit="1" customWidth="1"/>
    <col min="15370" max="15373" width="9.42578125" style="88" customWidth="1"/>
    <col min="15374" max="15375" width="12.140625" style="88" customWidth="1"/>
    <col min="15376" max="15376" width="11.7109375" style="88" customWidth="1"/>
    <col min="15377" max="15377" width="11" style="88" customWidth="1"/>
    <col min="15378" max="15378" width="10.85546875" style="88" customWidth="1"/>
    <col min="15379" max="15379" width="11.42578125" style="88" customWidth="1"/>
    <col min="15380" max="15616" width="9.140625" style="88"/>
    <col min="15617" max="15617" width="9" style="88" bestFit="1" customWidth="1"/>
    <col min="15618" max="15618" width="61.7109375" style="88" customWidth="1"/>
    <col min="15619" max="15619" width="9.7109375" style="88" bestFit="1" customWidth="1"/>
    <col min="15620" max="15620" width="11.5703125" style="88" bestFit="1" customWidth="1"/>
    <col min="15621" max="15622" width="8.5703125" style="88" bestFit="1" customWidth="1"/>
    <col min="15623" max="15623" width="1" style="88" customWidth="1"/>
    <col min="15624" max="15624" width="10.42578125" style="88" customWidth="1"/>
    <col min="15625" max="15625" width="9.5703125" style="88" bestFit="1" customWidth="1"/>
    <col min="15626" max="15629" width="9.42578125" style="88" customWidth="1"/>
    <col min="15630" max="15631" width="12.140625" style="88" customWidth="1"/>
    <col min="15632" max="15632" width="11.7109375" style="88" customWidth="1"/>
    <col min="15633" max="15633" width="11" style="88" customWidth="1"/>
    <col min="15634" max="15634" width="10.85546875" style="88" customWidth="1"/>
    <col min="15635" max="15635" width="11.42578125" style="88" customWidth="1"/>
    <col min="15636" max="15872" width="9.140625" style="88"/>
    <col min="15873" max="15873" width="9" style="88" bestFit="1" customWidth="1"/>
    <col min="15874" max="15874" width="61.7109375" style="88" customWidth="1"/>
    <col min="15875" max="15875" width="9.7109375" style="88" bestFit="1" customWidth="1"/>
    <col min="15876" max="15876" width="11.5703125" style="88" bestFit="1" customWidth="1"/>
    <col min="15877" max="15878" width="8.5703125" style="88" bestFit="1" customWidth="1"/>
    <col min="15879" max="15879" width="1" style="88" customWidth="1"/>
    <col min="15880" max="15880" width="10.42578125" style="88" customWidth="1"/>
    <col min="15881" max="15881" width="9.5703125" style="88" bestFit="1" customWidth="1"/>
    <col min="15882" max="15885" width="9.42578125" style="88" customWidth="1"/>
    <col min="15886" max="15887" width="12.140625" style="88" customWidth="1"/>
    <col min="15888" max="15888" width="11.7109375" style="88" customWidth="1"/>
    <col min="15889" max="15889" width="11" style="88" customWidth="1"/>
    <col min="15890" max="15890" width="10.85546875" style="88" customWidth="1"/>
    <col min="15891" max="15891" width="11.42578125" style="88" customWidth="1"/>
    <col min="15892" max="16128" width="9.140625" style="88"/>
    <col min="16129" max="16129" width="9" style="88" bestFit="1" customWidth="1"/>
    <col min="16130" max="16130" width="61.7109375" style="88" customWidth="1"/>
    <col min="16131" max="16131" width="9.7109375" style="88" bestFit="1" customWidth="1"/>
    <col min="16132" max="16132" width="11.5703125" style="88" bestFit="1" customWidth="1"/>
    <col min="16133" max="16134" width="8.5703125" style="88" bestFit="1" customWidth="1"/>
    <col min="16135" max="16135" width="1" style="88" customWidth="1"/>
    <col min="16136" max="16136" width="10.42578125" style="88" customWidth="1"/>
    <col min="16137" max="16137" width="9.5703125" style="88" bestFit="1" customWidth="1"/>
    <col min="16138" max="16141" width="9.42578125" style="88" customWidth="1"/>
    <col min="16142" max="16143" width="12.140625" style="88" customWidth="1"/>
    <col min="16144" max="16144" width="11.7109375" style="88" customWidth="1"/>
    <col min="16145" max="16145" width="11" style="88" customWidth="1"/>
    <col min="16146" max="16146" width="10.85546875" style="88" customWidth="1"/>
    <col min="16147" max="16147" width="11.42578125" style="88" customWidth="1"/>
    <col min="16148" max="16384" width="9.140625" style="88"/>
  </cols>
  <sheetData>
    <row r="1" spans="1:19" ht="15.75">
      <c r="A1" s="1323" t="s">
        <v>399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104"/>
      <c r="C2" s="95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08"/>
      <c r="C3" s="227" t="s">
        <v>87</v>
      </c>
      <c r="D3" s="172"/>
      <c r="E3" s="172"/>
      <c r="F3" s="173"/>
      <c r="G3" s="112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174" t="s">
        <v>88</v>
      </c>
      <c r="B4" s="114" t="s">
        <v>89</v>
      </c>
      <c r="C4" s="17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120" t="s">
        <v>94</v>
      </c>
      <c r="C5" s="122" t="s">
        <v>95</v>
      </c>
      <c r="D5" s="122" t="s">
        <v>96</v>
      </c>
      <c r="E5" s="122" t="s">
        <v>86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27" t="s">
        <v>99</v>
      </c>
      <c r="C6" s="179"/>
      <c r="D6" s="180"/>
      <c r="E6" s="180"/>
      <c r="F6" s="181"/>
      <c r="G6" s="130"/>
      <c r="H6" s="131"/>
      <c r="I6" s="131"/>
      <c r="J6" s="131"/>
      <c r="K6" s="131"/>
      <c r="L6" s="131"/>
      <c r="M6" s="131"/>
      <c r="N6" s="91"/>
      <c r="O6" s="91"/>
      <c r="P6" s="91"/>
      <c r="Q6" s="91"/>
      <c r="R6" s="91"/>
      <c r="S6" s="91"/>
    </row>
    <row r="7" spans="1:19">
      <c r="A7" s="92"/>
      <c r="B7" s="132"/>
      <c r="C7" s="179"/>
      <c r="D7" s="183"/>
      <c r="E7" s="183"/>
      <c r="F7" s="179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32" t="s">
        <v>163</v>
      </c>
      <c r="C8" s="557">
        <v>9.8236775818639779E-2</v>
      </c>
      <c r="D8" s="132" t="str">
        <f>Inputs!$D$82</f>
        <v>Support staff</v>
      </c>
      <c r="E8" s="229">
        <v>1</v>
      </c>
      <c r="F8" s="128">
        <f>C8*E8</f>
        <v>9.8236775818639779E-2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8" si="0">H8*$F8</f>
        <v>6.7234248794847078</v>
      </c>
      <c r="O8" s="137">
        <f t="shared" si="0"/>
        <v>6.8560614438122363</v>
      </c>
      <c r="P8" s="137">
        <f t="shared" si="0"/>
        <v>6.9769944044892522</v>
      </c>
      <c r="Q8" s="137">
        <f t="shared" si="0"/>
        <v>7.1000604821311581</v>
      </c>
      <c r="R8" s="137">
        <f t="shared" si="0"/>
        <v>7.2252973024436349</v>
      </c>
      <c r="S8" s="137">
        <f t="shared" si="0"/>
        <v>7.3527431548061131</v>
      </c>
    </row>
    <row r="9" spans="1:19">
      <c r="A9" s="184"/>
      <c r="B9" s="259" t="s">
        <v>164</v>
      </c>
      <c r="C9" s="557"/>
      <c r="D9" s="132"/>
      <c r="E9" s="229"/>
      <c r="F9" s="128"/>
      <c r="G9" s="133"/>
      <c r="H9" s="134"/>
      <c r="I9" s="134"/>
      <c r="J9" s="134"/>
      <c r="K9" s="134"/>
      <c r="L9" s="134"/>
      <c r="M9" s="134"/>
      <c r="N9" s="137"/>
      <c r="O9" s="137"/>
      <c r="P9" s="137"/>
      <c r="Q9" s="137"/>
      <c r="R9" s="137"/>
      <c r="S9" s="137"/>
    </row>
    <row r="10" spans="1:19">
      <c r="A10" s="184"/>
      <c r="B10" s="132" t="s">
        <v>165</v>
      </c>
      <c r="C10" s="557"/>
      <c r="D10" s="132"/>
      <c r="E10" s="229"/>
      <c r="F10" s="128"/>
      <c r="G10" s="133"/>
      <c r="H10" s="134"/>
      <c r="I10" s="134"/>
      <c r="J10" s="134"/>
      <c r="K10" s="134"/>
      <c r="L10" s="134"/>
      <c r="M10" s="134"/>
      <c r="N10" s="137"/>
      <c r="O10" s="137"/>
      <c r="P10" s="137"/>
      <c r="Q10" s="137"/>
      <c r="R10" s="137"/>
      <c r="S10" s="137"/>
    </row>
    <row r="11" spans="1:19">
      <c r="A11" s="184"/>
      <c r="B11" s="259" t="s">
        <v>166</v>
      </c>
      <c r="C11" s="557"/>
      <c r="D11" s="132"/>
      <c r="E11" s="229"/>
      <c r="F11" s="128"/>
      <c r="G11" s="133"/>
      <c r="H11" s="134"/>
      <c r="I11" s="134"/>
      <c r="J11" s="134"/>
      <c r="K11" s="134"/>
      <c r="L11" s="134"/>
      <c r="M11" s="134"/>
      <c r="N11" s="137"/>
      <c r="O11" s="137"/>
      <c r="P11" s="137"/>
      <c r="Q11" s="137"/>
      <c r="R11" s="137"/>
      <c r="S11" s="137"/>
    </row>
    <row r="12" spans="1:19">
      <c r="A12" s="184"/>
      <c r="B12" s="132"/>
      <c r="C12" s="557"/>
      <c r="D12" s="132"/>
      <c r="E12" s="229"/>
      <c r="F12" s="128"/>
      <c r="G12" s="133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</row>
    <row r="13" spans="1:19">
      <c r="A13" s="184">
        <v>1.2</v>
      </c>
      <c r="B13" s="132" t="s">
        <v>167</v>
      </c>
      <c r="C13" s="557">
        <v>0.1511335012594458</v>
      </c>
      <c r="D13" s="132" t="str">
        <f>Inputs!$D$82</f>
        <v>Support staff</v>
      </c>
      <c r="E13" s="229">
        <v>1</v>
      </c>
      <c r="F13" s="128">
        <f>C13*E13</f>
        <v>0.1511335012594458</v>
      </c>
      <c r="G13" s="133"/>
      <c r="H13" s="137">
        <f>Inputs!L$82</f>
        <v>68.441017362959727</v>
      </c>
      <c r="I13" s="137">
        <f>Inputs!M$82</f>
        <v>69.791189569063036</v>
      </c>
      <c r="J13" s="137">
        <f>Inputs!N$82</f>
        <v>71.02222509185215</v>
      </c>
      <c r="K13" s="137">
        <f>Inputs!O$82</f>
        <v>72.274974651437702</v>
      </c>
      <c r="L13" s="137">
        <f>Inputs!P$82</f>
        <v>73.549821258208297</v>
      </c>
      <c r="M13" s="137">
        <f>Inputs!Q$82</f>
        <v>74.847154678410959</v>
      </c>
      <c r="N13" s="137">
        <f t="shared" ref="N13:S13" si="1">H13*$F13</f>
        <v>10.343730583822627</v>
      </c>
      <c r="O13" s="137">
        <f t="shared" si="1"/>
        <v>10.547786836634209</v>
      </c>
      <c r="P13" s="137">
        <f t="shared" si="1"/>
        <v>10.733837545368081</v>
      </c>
      <c r="Q13" s="137">
        <f t="shared" si="1"/>
        <v>10.923169972509474</v>
      </c>
      <c r="R13" s="137">
        <f t="shared" si="1"/>
        <v>11.115842003759438</v>
      </c>
      <c r="S13" s="137">
        <f t="shared" si="1"/>
        <v>11.311912545855558</v>
      </c>
    </row>
    <row r="14" spans="1:19">
      <c r="A14" s="184"/>
      <c r="B14" s="132"/>
      <c r="C14" s="557"/>
      <c r="D14" s="132"/>
      <c r="E14" s="229"/>
      <c r="F14" s="128"/>
      <c r="G14" s="133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</row>
    <row r="15" spans="1:19">
      <c r="A15" s="184">
        <v>1.3</v>
      </c>
      <c r="B15" s="183" t="s">
        <v>168</v>
      </c>
      <c r="C15" s="557">
        <v>6.0453400503778322E-2</v>
      </c>
      <c r="D15" s="132" t="str">
        <f>Inputs!$D$82</f>
        <v>Support staff</v>
      </c>
      <c r="E15" s="229">
        <v>1</v>
      </c>
      <c r="F15" s="128">
        <f>C15*E15</f>
        <v>6.0453400503778322E-2</v>
      </c>
      <c r="G15" s="133"/>
      <c r="H15" s="137">
        <f>Inputs!L$82</f>
        <v>68.441017362959727</v>
      </c>
      <c r="I15" s="137">
        <f>Inputs!M$82</f>
        <v>69.791189569063036</v>
      </c>
      <c r="J15" s="137">
        <f>Inputs!N$82</f>
        <v>71.02222509185215</v>
      </c>
      <c r="K15" s="137">
        <f>Inputs!O$82</f>
        <v>72.274974651437702</v>
      </c>
      <c r="L15" s="137">
        <f>Inputs!P$82</f>
        <v>73.549821258208297</v>
      </c>
      <c r="M15" s="137">
        <f>Inputs!Q$82</f>
        <v>74.847154678410959</v>
      </c>
      <c r="N15" s="137">
        <f t="shared" ref="N15:S15" si="2">H15*$F15</f>
        <v>4.1374922335290503</v>
      </c>
      <c r="O15" s="137">
        <f t="shared" si="2"/>
        <v>4.2191147346536839</v>
      </c>
      <c r="P15" s="137">
        <f t="shared" si="2"/>
        <v>4.2935350181472325</v>
      </c>
      <c r="Q15" s="137">
        <f t="shared" si="2"/>
        <v>4.3692679890037898</v>
      </c>
      <c r="R15" s="137">
        <f t="shared" si="2"/>
        <v>4.446336801503775</v>
      </c>
      <c r="S15" s="137">
        <f t="shared" si="2"/>
        <v>4.5247650183422232</v>
      </c>
    </row>
    <row r="16" spans="1:19">
      <c r="A16" s="184"/>
      <c r="B16" s="183"/>
      <c r="C16" s="557"/>
      <c r="D16" s="132"/>
      <c r="E16" s="229"/>
      <c r="F16" s="128"/>
      <c r="G16" s="133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</row>
    <row r="17" spans="1:19">
      <c r="A17" s="184"/>
      <c r="B17" s="132"/>
      <c r="C17" s="557"/>
      <c r="D17" s="132"/>
      <c r="E17" s="229"/>
      <c r="F17" s="128"/>
      <c r="G17" s="133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</row>
    <row r="18" spans="1:19">
      <c r="A18" s="184">
        <v>1.4</v>
      </c>
      <c r="B18" s="132" t="s">
        <v>187</v>
      </c>
      <c r="C18" s="557">
        <v>6.0453400503778322E-2</v>
      </c>
      <c r="D18" s="132" t="str">
        <f>Inputs!$D$82</f>
        <v>Support staff</v>
      </c>
      <c r="E18" s="229">
        <v>1</v>
      </c>
      <c r="F18" s="128">
        <f>C18*E18</f>
        <v>6.0453400503778322E-2</v>
      </c>
      <c r="G18" s="133"/>
      <c r="H18" s="137">
        <f>Inputs!L$82</f>
        <v>68.441017362959727</v>
      </c>
      <c r="I18" s="137">
        <f>Inputs!M$82</f>
        <v>69.791189569063036</v>
      </c>
      <c r="J18" s="137">
        <f>Inputs!N$82</f>
        <v>71.02222509185215</v>
      </c>
      <c r="K18" s="137">
        <f>Inputs!O$82</f>
        <v>72.274974651437702</v>
      </c>
      <c r="L18" s="137">
        <f>Inputs!P$82</f>
        <v>73.549821258208297</v>
      </c>
      <c r="M18" s="137">
        <f>Inputs!Q$82</f>
        <v>74.847154678410959</v>
      </c>
      <c r="N18" s="137">
        <f t="shared" ref="N18:S18" si="3">H18*$F18</f>
        <v>4.1374922335290503</v>
      </c>
      <c r="O18" s="137">
        <f t="shared" si="3"/>
        <v>4.2191147346536839</v>
      </c>
      <c r="P18" s="137">
        <f t="shared" si="3"/>
        <v>4.2935350181472325</v>
      </c>
      <c r="Q18" s="137">
        <f t="shared" si="3"/>
        <v>4.3692679890037898</v>
      </c>
      <c r="R18" s="137">
        <f t="shared" si="3"/>
        <v>4.446336801503775</v>
      </c>
      <c r="S18" s="137">
        <f t="shared" si="3"/>
        <v>4.5247650183422232</v>
      </c>
    </row>
    <row r="19" spans="1:19">
      <c r="A19" s="184"/>
      <c r="B19" s="132" t="s">
        <v>188</v>
      </c>
      <c r="C19" s="557"/>
      <c r="D19" s="132"/>
      <c r="E19" s="229"/>
      <c r="F19" s="128"/>
      <c r="G19" s="133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</row>
    <row r="20" spans="1:19">
      <c r="A20" s="184"/>
      <c r="B20" s="132"/>
      <c r="C20" s="557"/>
      <c r="D20" s="132"/>
      <c r="E20" s="229"/>
      <c r="F20" s="128"/>
      <c r="G20" s="133"/>
      <c r="H20" s="134"/>
      <c r="I20" s="134"/>
      <c r="J20" s="134"/>
      <c r="K20" s="134"/>
      <c r="L20" s="134"/>
      <c r="M20" s="134"/>
      <c r="N20" s="137"/>
      <c r="O20" s="137"/>
      <c r="P20" s="137"/>
      <c r="Q20" s="137"/>
      <c r="R20" s="137"/>
      <c r="S20" s="137"/>
    </row>
    <row r="21" spans="1:19">
      <c r="A21" s="184">
        <v>1.5</v>
      </c>
      <c r="B21" s="132" t="s">
        <v>171</v>
      </c>
      <c r="C21" s="557">
        <v>5.2896725440806043E-2</v>
      </c>
      <c r="D21" s="132" t="str">
        <f>Inputs!$D$82</f>
        <v>Support staff</v>
      </c>
      <c r="E21" s="229">
        <v>1</v>
      </c>
      <c r="F21" s="128">
        <f>C21*E21</f>
        <v>5.2896725440806043E-2</v>
      </c>
      <c r="G21" s="133"/>
      <c r="H21" s="137">
        <f>Inputs!L$82</f>
        <v>68.441017362959727</v>
      </c>
      <c r="I21" s="137">
        <f>Inputs!M$82</f>
        <v>69.791189569063036</v>
      </c>
      <c r="J21" s="137">
        <f>Inputs!N$82</f>
        <v>71.02222509185215</v>
      </c>
      <c r="K21" s="137">
        <f>Inputs!O$82</f>
        <v>72.274974651437702</v>
      </c>
      <c r="L21" s="137">
        <f>Inputs!P$82</f>
        <v>73.549821258208297</v>
      </c>
      <c r="M21" s="137">
        <f>Inputs!Q$82</f>
        <v>74.847154678410959</v>
      </c>
      <c r="N21" s="137">
        <f t="shared" ref="N21:S21" si="4">H21*$F21</f>
        <v>3.6203057043379201</v>
      </c>
      <c r="O21" s="137">
        <f t="shared" si="4"/>
        <v>3.691725392821974</v>
      </c>
      <c r="P21" s="137">
        <f t="shared" si="4"/>
        <v>3.756843140878829</v>
      </c>
      <c r="Q21" s="137">
        <f t="shared" si="4"/>
        <v>3.8231094903783167</v>
      </c>
      <c r="R21" s="137">
        <f t="shared" si="4"/>
        <v>3.8905447013158039</v>
      </c>
      <c r="S21" s="137">
        <f t="shared" si="4"/>
        <v>3.9591693910494459</v>
      </c>
    </row>
    <row r="22" spans="1:19">
      <c r="A22" s="92"/>
      <c r="B22" s="132" t="s">
        <v>138</v>
      </c>
      <c r="C22" s="557"/>
      <c r="D22" s="132"/>
      <c r="E22" s="229"/>
      <c r="F22" s="128"/>
      <c r="G22" s="133"/>
      <c r="H22" s="134"/>
      <c r="I22" s="134"/>
      <c r="J22" s="134"/>
      <c r="K22" s="134"/>
      <c r="L22" s="134"/>
      <c r="M22" s="134"/>
      <c r="N22" s="137"/>
      <c r="O22" s="137"/>
      <c r="P22" s="137"/>
      <c r="Q22" s="137"/>
      <c r="R22" s="137"/>
      <c r="S22" s="137"/>
    </row>
    <row r="23" spans="1:19">
      <c r="A23" s="92"/>
      <c r="B23" s="132"/>
      <c r="C23" s="557"/>
      <c r="D23" s="132"/>
      <c r="E23" s="229"/>
      <c r="F23" s="128"/>
      <c r="G23" s="133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</row>
    <row r="24" spans="1:19">
      <c r="A24" s="184">
        <v>1.6</v>
      </c>
      <c r="B24" s="183" t="s">
        <v>172</v>
      </c>
      <c r="C24" s="557">
        <v>0</v>
      </c>
      <c r="D24" s="132" t="str">
        <f>Inputs!$D$82</f>
        <v>Support staff</v>
      </c>
      <c r="E24" s="229">
        <v>1</v>
      </c>
      <c r="F24" s="128">
        <f>C24*E24</f>
        <v>0</v>
      </c>
      <c r="G24" s="133"/>
      <c r="H24" s="137">
        <f>Inputs!L$82</f>
        <v>68.441017362959727</v>
      </c>
      <c r="I24" s="137">
        <f>Inputs!M$82</f>
        <v>69.791189569063036</v>
      </c>
      <c r="J24" s="137">
        <f>Inputs!N$82</f>
        <v>71.02222509185215</v>
      </c>
      <c r="K24" s="137">
        <f>Inputs!O$82</f>
        <v>72.274974651437702</v>
      </c>
      <c r="L24" s="137">
        <f>Inputs!P$82</f>
        <v>73.549821258208297</v>
      </c>
      <c r="M24" s="137">
        <f>Inputs!Q$82</f>
        <v>74.847154678410959</v>
      </c>
      <c r="N24" s="137">
        <f t="shared" ref="N24:S24" si="5">H24*$F24</f>
        <v>0</v>
      </c>
      <c r="O24" s="137">
        <f t="shared" si="5"/>
        <v>0</v>
      </c>
      <c r="P24" s="137">
        <f t="shared" si="5"/>
        <v>0</v>
      </c>
      <c r="Q24" s="137">
        <f t="shared" si="5"/>
        <v>0</v>
      </c>
      <c r="R24" s="137">
        <f t="shared" si="5"/>
        <v>0</v>
      </c>
      <c r="S24" s="137">
        <f t="shared" si="5"/>
        <v>0</v>
      </c>
    </row>
    <row r="25" spans="1:19">
      <c r="A25" s="184"/>
      <c r="B25" s="132"/>
      <c r="C25" s="128"/>
      <c r="D25" s="132"/>
      <c r="E25" s="229"/>
      <c r="F25" s="179"/>
      <c r="G25" s="133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</row>
    <row r="26" spans="1:19">
      <c r="A26" s="94"/>
      <c r="B26" s="139" t="s">
        <v>44</v>
      </c>
      <c r="C26" s="186">
        <f>SUM(C6:C25)</f>
        <v>0.42317380352644829</v>
      </c>
      <c r="D26" s="141"/>
      <c r="E26" s="230"/>
      <c r="F26" s="186">
        <f>SUM(F6:F25)</f>
        <v>0.42317380352644829</v>
      </c>
      <c r="G26" s="142"/>
      <c r="H26" s="167"/>
      <c r="I26" s="167"/>
      <c r="J26" s="167"/>
      <c r="K26" s="167"/>
      <c r="L26" s="167"/>
      <c r="M26" s="167"/>
      <c r="N26" s="231">
        <f t="shared" ref="N26:S26" si="6">SUM(N8:N25)</f>
        <v>28.962445634703354</v>
      </c>
      <c r="O26" s="231">
        <f t="shared" si="6"/>
        <v>29.533803142575785</v>
      </c>
      <c r="P26" s="231">
        <f t="shared" si="6"/>
        <v>30.054745127030625</v>
      </c>
      <c r="Q26" s="231">
        <f t="shared" si="6"/>
        <v>30.584875923026527</v>
      </c>
      <c r="R26" s="231">
        <f t="shared" si="6"/>
        <v>31.124357610526427</v>
      </c>
      <c r="S26" s="231">
        <f t="shared" si="6"/>
        <v>31.67335512839556</v>
      </c>
    </row>
    <row r="27" spans="1:19" s="102" customFormat="1">
      <c r="A27" s="99"/>
      <c r="B27" s="145" t="s">
        <v>103</v>
      </c>
      <c r="C27" s="128"/>
      <c r="D27" s="132"/>
      <c r="E27" s="132"/>
      <c r="F27" s="128"/>
      <c r="G27" s="148"/>
      <c r="H27" s="151"/>
      <c r="I27" s="151"/>
      <c r="J27" s="151"/>
      <c r="K27" s="151"/>
      <c r="L27" s="151"/>
      <c r="M27" s="151"/>
      <c r="N27" s="150"/>
      <c r="O27" s="150"/>
      <c r="P27" s="150"/>
      <c r="Q27" s="150"/>
      <c r="R27" s="150"/>
      <c r="S27" s="150"/>
    </row>
    <row r="28" spans="1:19" s="102" customFormat="1">
      <c r="A28" s="99"/>
      <c r="B28" s="132"/>
      <c r="C28" s="128"/>
      <c r="D28" s="132"/>
      <c r="E28" s="132"/>
      <c r="F28" s="128"/>
      <c r="G28" s="148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</row>
    <row r="29" spans="1:19" s="102" customFormat="1">
      <c r="A29" s="135">
        <v>2.1</v>
      </c>
      <c r="B29" s="132" t="s">
        <v>140</v>
      </c>
      <c r="C29" s="557">
        <v>1.34</v>
      </c>
      <c r="D29" s="189" t="str">
        <f>Inputs!$D$80</f>
        <v>Skilled Electrical Worker BH</v>
      </c>
      <c r="E29" s="132">
        <v>2</v>
      </c>
      <c r="F29" s="128">
        <f>E29*C29</f>
        <v>2.68</v>
      </c>
      <c r="G29" s="148"/>
      <c r="H29" s="137">
        <f>Inputs!L$80</f>
        <v>122.54295007007411</v>
      </c>
      <c r="I29" s="137">
        <f>Inputs!M$80</f>
        <v>124.96041976315415</v>
      </c>
      <c r="J29" s="137">
        <f>Inputs!N$80</f>
        <v>127.16457642850023</v>
      </c>
      <c r="K29" s="137">
        <f>Inputs!O$80</f>
        <v>129.40761185733479</v>
      </c>
      <c r="L29" s="137">
        <f>Inputs!P$80</f>
        <v>131.69021182588875</v>
      </c>
      <c r="M29" s="137">
        <f>Inputs!Q$80</f>
        <v>134.01307420668928</v>
      </c>
      <c r="N29" s="137">
        <f t="shared" ref="N29:S29" si="7">H29*$F29</f>
        <v>328.41510618779864</v>
      </c>
      <c r="O29" s="137">
        <f t="shared" si="7"/>
        <v>334.89392496525312</v>
      </c>
      <c r="P29" s="137">
        <f t="shared" si="7"/>
        <v>340.80106482838062</v>
      </c>
      <c r="Q29" s="137">
        <f t="shared" si="7"/>
        <v>346.81239977765722</v>
      </c>
      <c r="R29" s="137">
        <f t="shared" si="7"/>
        <v>352.9297676933819</v>
      </c>
      <c r="S29" s="137">
        <f t="shared" si="7"/>
        <v>359.15503887392731</v>
      </c>
    </row>
    <row r="30" spans="1:19" s="102" customFormat="1">
      <c r="A30" s="135"/>
      <c r="B30" s="132"/>
      <c r="C30" s="128"/>
      <c r="D30" s="255"/>
      <c r="E30" s="132"/>
      <c r="F30" s="128"/>
      <c r="G30" s="148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</row>
    <row r="31" spans="1:19" s="102" customFormat="1">
      <c r="A31" s="135">
        <v>2.2000000000000002</v>
      </c>
      <c r="B31" s="132"/>
      <c r="C31" s="128"/>
      <c r="D31" s="255"/>
      <c r="E31" s="138"/>
      <c r="F31" s="266"/>
      <c r="G31" s="25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</row>
    <row r="32" spans="1:19" s="102" customFormat="1">
      <c r="A32" s="147"/>
      <c r="B32" s="139" t="s">
        <v>44</v>
      </c>
      <c r="C32" s="140">
        <f>SUM(C29:C31)</f>
        <v>1.34</v>
      </c>
      <c r="D32" s="141"/>
      <c r="E32" s="141"/>
      <c r="F32" s="140">
        <f>SUM(F29:F31)</f>
        <v>2.68</v>
      </c>
      <c r="G32" s="142"/>
      <c r="H32" s="144"/>
      <c r="I32" s="144"/>
      <c r="J32" s="144"/>
      <c r="K32" s="144"/>
      <c r="L32" s="144"/>
      <c r="M32" s="144"/>
      <c r="N32" s="144">
        <f t="shared" ref="N32:S32" si="8">SUM(N29:N31)</f>
        <v>328.41510618779864</v>
      </c>
      <c r="O32" s="144">
        <f t="shared" si="8"/>
        <v>334.89392496525312</v>
      </c>
      <c r="P32" s="144">
        <f t="shared" si="8"/>
        <v>340.80106482838062</v>
      </c>
      <c r="Q32" s="144">
        <f t="shared" si="8"/>
        <v>346.81239977765722</v>
      </c>
      <c r="R32" s="144">
        <f t="shared" si="8"/>
        <v>352.9297676933819</v>
      </c>
      <c r="S32" s="144">
        <f t="shared" si="8"/>
        <v>359.15503887392731</v>
      </c>
    </row>
    <row r="33" spans="1:19" s="102" customFormat="1">
      <c r="A33" s="135"/>
      <c r="B33" s="127" t="s">
        <v>104</v>
      </c>
      <c r="C33" s="128"/>
      <c r="D33" s="132"/>
      <c r="E33" s="132"/>
      <c r="F33" s="128"/>
      <c r="G33" s="148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</row>
    <row r="34" spans="1:19" s="102" customFormat="1">
      <c r="A34" s="99"/>
      <c r="B34" s="132"/>
      <c r="C34" s="128"/>
      <c r="D34" s="132"/>
      <c r="E34" s="132"/>
      <c r="F34" s="128"/>
      <c r="G34" s="148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</row>
    <row r="35" spans="1:19" s="102" customFormat="1">
      <c r="A35" s="135">
        <v>3.1</v>
      </c>
      <c r="B35" s="132" t="s">
        <v>189</v>
      </c>
      <c r="C35" s="656">
        <v>2</v>
      </c>
      <c r="D35" s="189" t="str">
        <f>Inputs!$D$80</f>
        <v>Skilled Electrical Worker BH</v>
      </c>
      <c r="E35" s="132">
        <v>1</v>
      </c>
      <c r="F35" s="128">
        <f>E35*C35</f>
        <v>2</v>
      </c>
      <c r="G35" s="148"/>
      <c r="H35" s="137">
        <f>Inputs!L$80</f>
        <v>122.54295007007411</v>
      </c>
      <c r="I35" s="137">
        <f>Inputs!M$80</f>
        <v>124.96041976315415</v>
      </c>
      <c r="J35" s="137">
        <f>Inputs!N$80</f>
        <v>127.16457642850023</v>
      </c>
      <c r="K35" s="137">
        <f>Inputs!O$80</f>
        <v>129.40761185733479</v>
      </c>
      <c r="L35" s="137">
        <f>Inputs!P$80</f>
        <v>131.69021182588875</v>
      </c>
      <c r="M35" s="137">
        <f>Inputs!Q$80</f>
        <v>134.01307420668928</v>
      </c>
      <c r="N35" s="137">
        <f t="shared" ref="N35:S35" si="9">H35*$F35</f>
        <v>245.08590014014823</v>
      </c>
      <c r="O35" s="137">
        <f t="shared" si="9"/>
        <v>249.9208395263083</v>
      </c>
      <c r="P35" s="137">
        <f t="shared" si="9"/>
        <v>254.32915285700045</v>
      </c>
      <c r="Q35" s="137">
        <f t="shared" si="9"/>
        <v>258.81522371466957</v>
      </c>
      <c r="R35" s="137">
        <f t="shared" si="9"/>
        <v>263.38042365177751</v>
      </c>
      <c r="S35" s="137">
        <f t="shared" si="9"/>
        <v>268.02614841337856</v>
      </c>
    </row>
    <row r="36" spans="1:19" s="102" customFormat="1">
      <c r="A36" s="99"/>
      <c r="B36" s="132"/>
      <c r="C36" s="557"/>
      <c r="D36" s="132"/>
      <c r="E36" s="132"/>
      <c r="F36" s="128"/>
      <c r="G36" s="148"/>
      <c r="H36" s="151"/>
      <c r="I36" s="151"/>
      <c r="J36" s="151"/>
      <c r="K36" s="151"/>
      <c r="L36" s="151"/>
      <c r="M36" s="151"/>
      <c r="N36" s="99"/>
      <c r="O36" s="99"/>
      <c r="P36" s="99"/>
      <c r="Q36" s="99"/>
      <c r="R36" s="99"/>
      <c r="S36" s="99"/>
    </row>
    <row r="37" spans="1:19" s="102" customFormat="1">
      <c r="A37" s="135">
        <v>3.2</v>
      </c>
      <c r="B37" s="132" t="s">
        <v>190</v>
      </c>
      <c r="C37" s="656">
        <v>0.5</v>
      </c>
      <c r="D37" s="189" t="str">
        <f>Inputs!$D$80</f>
        <v>Skilled Electrical Worker BH</v>
      </c>
      <c r="E37" s="132">
        <v>1</v>
      </c>
      <c r="F37" s="128">
        <f>E37*C37</f>
        <v>0.5</v>
      </c>
      <c r="G37" s="148"/>
      <c r="H37" s="137">
        <f>Inputs!L$80</f>
        <v>122.54295007007411</v>
      </c>
      <c r="I37" s="137">
        <f>Inputs!M$80</f>
        <v>124.96041976315415</v>
      </c>
      <c r="J37" s="137">
        <f>Inputs!N$80</f>
        <v>127.16457642850023</v>
      </c>
      <c r="K37" s="137">
        <f>Inputs!O$80</f>
        <v>129.40761185733479</v>
      </c>
      <c r="L37" s="137">
        <f>Inputs!P$80</f>
        <v>131.69021182588875</v>
      </c>
      <c r="M37" s="137">
        <f>Inputs!Q$80</f>
        <v>134.01307420668928</v>
      </c>
      <c r="N37" s="137">
        <f t="shared" ref="N37:S37" si="10">H37*$F37</f>
        <v>61.271475035037057</v>
      </c>
      <c r="O37" s="137">
        <f t="shared" si="10"/>
        <v>62.480209881577075</v>
      </c>
      <c r="P37" s="137">
        <f t="shared" si="10"/>
        <v>63.582288214250113</v>
      </c>
      <c r="Q37" s="137">
        <f t="shared" si="10"/>
        <v>64.703805928667393</v>
      </c>
      <c r="R37" s="137">
        <f t="shared" si="10"/>
        <v>65.845105912944376</v>
      </c>
      <c r="S37" s="137">
        <f t="shared" si="10"/>
        <v>67.006537103344641</v>
      </c>
    </row>
    <row r="38" spans="1:19" s="102" customFormat="1">
      <c r="A38" s="99"/>
      <c r="B38" s="132"/>
      <c r="C38" s="557"/>
      <c r="D38" s="132"/>
      <c r="E38" s="132"/>
      <c r="F38" s="128"/>
      <c r="G38" s="148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</row>
    <row r="39" spans="1:19" s="102" customFormat="1">
      <c r="A39" s="135">
        <v>3.3</v>
      </c>
      <c r="B39" s="136" t="s">
        <v>191</v>
      </c>
      <c r="C39" s="656"/>
      <c r="D39" s="189" t="str">
        <f>Inputs!$D$80</f>
        <v>Skilled Electrical Worker BH</v>
      </c>
      <c r="E39" s="132">
        <v>1</v>
      </c>
      <c r="F39" s="128">
        <f>E39*C39</f>
        <v>0</v>
      </c>
      <c r="G39" s="148"/>
      <c r="H39" s="137">
        <f>Inputs!L$80</f>
        <v>122.54295007007411</v>
      </c>
      <c r="I39" s="137">
        <f>Inputs!M$80</f>
        <v>124.96041976315415</v>
      </c>
      <c r="J39" s="137">
        <f>Inputs!N$80</f>
        <v>127.16457642850023</v>
      </c>
      <c r="K39" s="137">
        <f>Inputs!O$80</f>
        <v>129.40761185733479</v>
      </c>
      <c r="L39" s="137">
        <f>Inputs!P$80</f>
        <v>131.69021182588875</v>
      </c>
      <c r="M39" s="137">
        <f>Inputs!Q$80</f>
        <v>134.01307420668928</v>
      </c>
      <c r="N39" s="137">
        <f t="shared" ref="N39:S39" si="11">H39*$F39</f>
        <v>0</v>
      </c>
      <c r="O39" s="137">
        <f t="shared" si="11"/>
        <v>0</v>
      </c>
      <c r="P39" s="137">
        <f t="shared" si="11"/>
        <v>0</v>
      </c>
      <c r="Q39" s="137">
        <f t="shared" si="11"/>
        <v>0</v>
      </c>
      <c r="R39" s="137">
        <f t="shared" si="11"/>
        <v>0</v>
      </c>
      <c r="S39" s="137">
        <f t="shared" si="11"/>
        <v>0</v>
      </c>
    </row>
    <row r="40" spans="1:19" s="102" customFormat="1">
      <c r="A40" s="135"/>
      <c r="B40" s="136"/>
      <c r="C40" s="557"/>
      <c r="D40" s="132"/>
      <c r="E40" s="132"/>
      <c r="F40" s="128"/>
      <c r="G40" s="148"/>
      <c r="H40" s="151"/>
      <c r="I40" s="151"/>
      <c r="J40" s="151"/>
      <c r="K40" s="151"/>
      <c r="L40" s="151"/>
      <c r="M40" s="151"/>
      <c r="N40" s="99"/>
      <c r="O40" s="99"/>
      <c r="P40" s="99"/>
      <c r="Q40" s="99"/>
      <c r="R40" s="99"/>
      <c r="S40" s="99"/>
    </row>
    <row r="41" spans="1:19" s="102" customFormat="1">
      <c r="A41" s="232">
        <v>3.4</v>
      </c>
      <c r="B41" s="132" t="s">
        <v>177</v>
      </c>
      <c r="C41" s="557">
        <v>1.17</v>
      </c>
      <c r="D41" s="189" t="str">
        <f>Inputs!$D$80</f>
        <v>Skilled Electrical Worker BH</v>
      </c>
      <c r="E41" s="132">
        <v>1</v>
      </c>
      <c r="F41" s="128">
        <f>E41*C41</f>
        <v>1.17</v>
      </c>
      <c r="G41" s="148"/>
      <c r="H41" s="137">
        <f>Inputs!L$80</f>
        <v>122.54295007007411</v>
      </c>
      <c r="I41" s="137">
        <f>Inputs!M$80</f>
        <v>124.96041976315415</v>
      </c>
      <c r="J41" s="137">
        <f>Inputs!N$80</f>
        <v>127.16457642850023</v>
      </c>
      <c r="K41" s="137">
        <f>Inputs!O$80</f>
        <v>129.40761185733479</v>
      </c>
      <c r="L41" s="137">
        <f>Inputs!P$80</f>
        <v>131.69021182588875</v>
      </c>
      <c r="M41" s="137">
        <f>Inputs!Q$80</f>
        <v>134.01307420668928</v>
      </c>
      <c r="N41" s="137">
        <f t="shared" ref="N41:S41" si="12">H41*$F41</f>
        <v>143.3752515819867</v>
      </c>
      <c r="O41" s="137">
        <f t="shared" si="12"/>
        <v>146.20369112289035</v>
      </c>
      <c r="P41" s="137">
        <f t="shared" si="12"/>
        <v>148.78255442134525</v>
      </c>
      <c r="Q41" s="137">
        <f t="shared" si="12"/>
        <v>151.40690587308168</v>
      </c>
      <c r="R41" s="137">
        <f t="shared" si="12"/>
        <v>154.07754783628982</v>
      </c>
      <c r="S41" s="137">
        <f t="shared" si="12"/>
        <v>156.79529682182644</v>
      </c>
    </row>
    <row r="42" spans="1:19" s="102" customFormat="1">
      <c r="A42" s="99"/>
      <c r="B42" s="132"/>
      <c r="C42" s="557"/>
      <c r="D42" s="132"/>
      <c r="E42" s="132"/>
      <c r="F42" s="128"/>
      <c r="G42" s="148"/>
      <c r="H42" s="151"/>
      <c r="I42" s="151"/>
      <c r="J42" s="151"/>
      <c r="K42" s="151"/>
      <c r="L42" s="151"/>
      <c r="M42" s="151"/>
      <c r="N42" s="99"/>
      <c r="O42" s="99"/>
      <c r="P42" s="99"/>
      <c r="Q42" s="99"/>
      <c r="R42" s="99"/>
      <c r="S42" s="99"/>
    </row>
    <row r="43" spans="1:19" s="102" customFormat="1">
      <c r="A43" s="135">
        <v>3.5</v>
      </c>
      <c r="B43" s="132" t="s">
        <v>192</v>
      </c>
      <c r="C43" s="656"/>
      <c r="D43" s="189" t="str">
        <f>Inputs!$D$80</f>
        <v>Skilled Electrical Worker BH</v>
      </c>
      <c r="E43" s="132">
        <v>2</v>
      </c>
      <c r="F43" s="128">
        <f>E43*C43</f>
        <v>0</v>
      </c>
      <c r="G43" s="148"/>
      <c r="H43" s="137">
        <f>Inputs!L$80</f>
        <v>122.54295007007411</v>
      </c>
      <c r="I43" s="137">
        <f>Inputs!M$80</f>
        <v>124.96041976315415</v>
      </c>
      <c r="J43" s="137">
        <f>Inputs!N$80</f>
        <v>127.16457642850023</v>
      </c>
      <c r="K43" s="137">
        <f>Inputs!O$80</f>
        <v>129.40761185733479</v>
      </c>
      <c r="L43" s="137">
        <f>Inputs!P$80</f>
        <v>131.69021182588875</v>
      </c>
      <c r="M43" s="137">
        <f>Inputs!Q$80</f>
        <v>134.01307420668928</v>
      </c>
      <c r="N43" s="137">
        <f t="shared" ref="N43:S43" si="13">H43*$F43</f>
        <v>0</v>
      </c>
      <c r="O43" s="137">
        <f t="shared" si="13"/>
        <v>0</v>
      </c>
      <c r="P43" s="137">
        <f t="shared" si="13"/>
        <v>0</v>
      </c>
      <c r="Q43" s="137">
        <f t="shared" si="13"/>
        <v>0</v>
      </c>
      <c r="R43" s="137">
        <f t="shared" si="13"/>
        <v>0</v>
      </c>
      <c r="S43" s="137">
        <f t="shared" si="13"/>
        <v>0</v>
      </c>
    </row>
    <row r="44" spans="1:19" s="102" customFormat="1">
      <c r="A44" s="99"/>
      <c r="B44" s="132"/>
      <c r="C44" s="557"/>
      <c r="D44" s="132"/>
      <c r="E44" s="132"/>
      <c r="F44" s="128"/>
      <c r="G44" s="169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</row>
    <row r="45" spans="1:19" s="102" customFormat="1">
      <c r="A45" s="135">
        <v>3.6</v>
      </c>
      <c r="B45" s="132" t="s">
        <v>193</v>
      </c>
      <c r="C45" s="557">
        <v>0.17</v>
      </c>
      <c r="D45" s="189" t="str">
        <f>Inputs!$D$80</f>
        <v>Skilled Electrical Worker BH</v>
      </c>
      <c r="E45" s="132">
        <v>1</v>
      </c>
      <c r="F45" s="128">
        <f>E45*C45</f>
        <v>0.17</v>
      </c>
      <c r="G45" s="148"/>
      <c r="H45" s="137">
        <f>Inputs!L$80</f>
        <v>122.54295007007411</v>
      </c>
      <c r="I45" s="137">
        <f>Inputs!M$80</f>
        <v>124.96041976315415</v>
      </c>
      <c r="J45" s="137">
        <f>Inputs!N$80</f>
        <v>127.16457642850023</v>
      </c>
      <c r="K45" s="137">
        <f>Inputs!O$80</f>
        <v>129.40761185733479</v>
      </c>
      <c r="L45" s="137">
        <f>Inputs!P$80</f>
        <v>131.69021182588875</v>
      </c>
      <c r="M45" s="137">
        <f>Inputs!Q$80</f>
        <v>134.01307420668928</v>
      </c>
      <c r="N45" s="137">
        <f t="shared" ref="N45:S45" si="14">H45*$F45</f>
        <v>20.8323015119126</v>
      </c>
      <c r="O45" s="137">
        <f t="shared" si="14"/>
        <v>21.243271359736205</v>
      </c>
      <c r="P45" s="137">
        <f t="shared" si="14"/>
        <v>21.617977992845042</v>
      </c>
      <c r="Q45" s="137">
        <f t="shared" si="14"/>
        <v>21.999294015746916</v>
      </c>
      <c r="R45" s="137">
        <f t="shared" si="14"/>
        <v>22.387336010401089</v>
      </c>
      <c r="S45" s="137">
        <f t="shared" si="14"/>
        <v>22.782222615137179</v>
      </c>
    </row>
    <row r="46" spans="1:19" s="102" customFormat="1">
      <c r="A46" s="135"/>
      <c r="B46" s="132"/>
      <c r="C46" s="557"/>
      <c r="D46" s="132"/>
      <c r="E46" s="132"/>
      <c r="F46" s="128"/>
      <c r="G46" s="148"/>
      <c r="H46" s="151"/>
      <c r="I46" s="151"/>
      <c r="J46" s="151"/>
      <c r="K46" s="151"/>
      <c r="L46" s="151"/>
      <c r="M46" s="151"/>
      <c r="N46" s="152"/>
      <c r="O46" s="152"/>
      <c r="P46" s="152"/>
      <c r="Q46" s="152"/>
      <c r="R46" s="152"/>
      <c r="S46" s="152"/>
    </row>
    <row r="47" spans="1:19" s="102" customFormat="1">
      <c r="A47" s="135">
        <v>3.7</v>
      </c>
      <c r="B47" s="132" t="s">
        <v>194</v>
      </c>
      <c r="C47" s="557">
        <v>2</v>
      </c>
      <c r="D47" s="189" t="str">
        <f>Inputs!$D$80</f>
        <v>Skilled Electrical Worker BH</v>
      </c>
      <c r="E47" s="132">
        <v>1</v>
      </c>
      <c r="F47" s="128">
        <f>E47*C47</f>
        <v>2</v>
      </c>
      <c r="G47" s="148"/>
      <c r="H47" s="137">
        <f>Inputs!L$80</f>
        <v>122.54295007007411</v>
      </c>
      <c r="I47" s="137">
        <f>Inputs!M$80</f>
        <v>124.96041976315415</v>
      </c>
      <c r="J47" s="137">
        <f>Inputs!N$80</f>
        <v>127.16457642850023</v>
      </c>
      <c r="K47" s="137">
        <f>Inputs!O$80</f>
        <v>129.40761185733479</v>
      </c>
      <c r="L47" s="137">
        <f>Inputs!P$80</f>
        <v>131.69021182588875</v>
      </c>
      <c r="M47" s="137">
        <f>Inputs!Q$80</f>
        <v>134.01307420668928</v>
      </c>
      <c r="N47" s="137">
        <f t="shared" ref="N47:S47" si="15">H47*$F47</f>
        <v>245.08590014014823</v>
      </c>
      <c r="O47" s="137">
        <f t="shared" si="15"/>
        <v>249.9208395263083</v>
      </c>
      <c r="P47" s="137">
        <f t="shared" si="15"/>
        <v>254.32915285700045</v>
      </c>
      <c r="Q47" s="137">
        <f t="shared" si="15"/>
        <v>258.81522371466957</v>
      </c>
      <c r="R47" s="137">
        <f t="shared" si="15"/>
        <v>263.38042365177751</v>
      </c>
      <c r="S47" s="137">
        <f t="shared" si="15"/>
        <v>268.02614841337856</v>
      </c>
    </row>
    <row r="48" spans="1:19" s="102" customFormat="1">
      <c r="A48" s="135"/>
      <c r="B48" s="132"/>
      <c r="C48" s="557"/>
      <c r="D48" s="132"/>
      <c r="E48" s="132"/>
      <c r="F48" s="128"/>
      <c r="G48" s="133"/>
      <c r="H48" s="134"/>
      <c r="I48" s="134"/>
      <c r="J48" s="134"/>
      <c r="K48" s="134"/>
      <c r="L48" s="134"/>
      <c r="M48" s="134"/>
      <c r="N48" s="137"/>
      <c r="O48" s="137"/>
      <c r="P48" s="137"/>
      <c r="Q48" s="137"/>
      <c r="R48" s="137"/>
      <c r="S48" s="137"/>
    </row>
    <row r="49" spans="1:19" s="102" customFormat="1">
      <c r="A49" s="135">
        <v>3.8</v>
      </c>
      <c r="B49" s="132" t="s">
        <v>195</v>
      </c>
      <c r="C49" s="557">
        <v>0.59</v>
      </c>
      <c r="D49" s="189" t="str">
        <f>Inputs!$D$80</f>
        <v>Skilled Electrical Worker BH</v>
      </c>
      <c r="E49" s="132">
        <v>2</v>
      </c>
      <c r="F49" s="128">
        <f>E49*C49</f>
        <v>1.18</v>
      </c>
      <c r="G49" s="133"/>
      <c r="H49" s="137">
        <f>Inputs!L$80</f>
        <v>122.54295007007411</v>
      </c>
      <c r="I49" s="137">
        <f>Inputs!M$80</f>
        <v>124.96041976315415</v>
      </c>
      <c r="J49" s="137">
        <f>Inputs!N$80</f>
        <v>127.16457642850023</v>
      </c>
      <c r="K49" s="137">
        <f>Inputs!O$80</f>
        <v>129.40761185733479</v>
      </c>
      <c r="L49" s="137">
        <f>Inputs!P$80</f>
        <v>131.69021182588875</v>
      </c>
      <c r="M49" s="137">
        <f>Inputs!Q$80</f>
        <v>134.01307420668928</v>
      </c>
      <c r="N49" s="137">
        <f t="shared" ref="N49:S49" si="16">H49*$F49</f>
        <v>144.60068108268746</v>
      </c>
      <c r="O49" s="137">
        <f t="shared" si="16"/>
        <v>147.45329532052187</v>
      </c>
      <c r="P49" s="137">
        <f t="shared" si="16"/>
        <v>150.05420018563026</v>
      </c>
      <c r="Q49" s="137">
        <f t="shared" si="16"/>
        <v>152.70098199165503</v>
      </c>
      <c r="R49" s="137">
        <f t="shared" si="16"/>
        <v>155.39444995454872</v>
      </c>
      <c r="S49" s="137">
        <f t="shared" si="16"/>
        <v>158.13542756389336</v>
      </c>
    </row>
    <row r="50" spans="1:19" s="102" customFormat="1">
      <c r="A50" s="147"/>
      <c r="B50" s="139" t="s">
        <v>44</v>
      </c>
      <c r="C50" s="140">
        <f>SUM(C35:C49)</f>
        <v>6.43</v>
      </c>
      <c r="D50" s="141" t="s">
        <v>105</v>
      </c>
      <c r="E50" s="141"/>
      <c r="F50" s="140">
        <f>SUM(F35:F49)</f>
        <v>7.02</v>
      </c>
      <c r="G50" s="142"/>
      <c r="H50" s="167"/>
      <c r="I50" s="167"/>
      <c r="J50" s="167"/>
      <c r="K50" s="167"/>
      <c r="L50" s="167"/>
      <c r="M50" s="167"/>
      <c r="N50" s="231">
        <f t="shared" ref="N50:S50" si="17">SUM(N35:N49)</f>
        <v>860.25150949192016</v>
      </c>
      <c r="O50" s="231">
        <f t="shared" si="17"/>
        <v>877.22214673734209</v>
      </c>
      <c r="P50" s="231">
        <f t="shared" si="17"/>
        <v>892.69532652807163</v>
      </c>
      <c r="Q50" s="231">
        <f t="shared" si="17"/>
        <v>908.44143523849016</v>
      </c>
      <c r="R50" s="231">
        <f t="shared" si="17"/>
        <v>924.465287017739</v>
      </c>
      <c r="S50" s="231">
        <f t="shared" si="17"/>
        <v>940.7717809309587</v>
      </c>
    </row>
    <row r="51" spans="1:19" s="102" customFormat="1">
      <c r="A51" s="99"/>
      <c r="B51" s="127"/>
      <c r="C51" s="128"/>
      <c r="D51" s="132"/>
      <c r="E51" s="132"/>
      <c r="F51" s="128"/>
      <c r="G51" s="133"/>
      <c r="H51" s="151"/>
      <c r="I51" s="151"/>
      <c r="J51" s="151"/>
      <c r="K51" s="151"/>
      <c r="L51" s="151"/>
      <c r="M51" s="151"/>
      <c r="N51" s="151"/>
      <c r="O51" s="99"/>
      <c r="P51" s="99"/>
      <c r="Q51" s="99"/>
      <c r="R51" s="99"/>
      <c r="S51" s="99"/>
    </row>
    <row r="52" spans="1:19" s="102" customFormat="1">
      <c r="A52" s="99"/>
      <c r="B52" s="132"/>
      <c r="C52" s="128"/>
      <c r="D52" s="132"/>
      <c r="E52" s="132"/>
      <c r="F52" s="128"/>
      <c r="G52" s="133"/>
      <c r="H52" s="134"/>
      <c r="I52" s="134"/>
      <c r="J52" s="134"/>
      <c r="K52" s="134"/>
      <c r="L52" s="134"/>
      <c r="M52" s="134"/>
      <c r="N52" s="134"/>
      <c r="O52" s="92"/>
      <c r="P52" s="92"/>
      <c r="Q52" s="92"/>
      <c r="R52" s="92"/>
      <c r="S52" s="92"/>
    </row>
    <row r="53" spans="1:19" s="102" customFormat="1">
      <c r="A53" s="135">
        <v>4.0999999999999996</v>
      </c>
      <c r="B53" s="132" t="s">
        <v>255</v>
      </c>
      <c r="C53" s="557">
        <v>0</v>
      </c>
      <c r="D53" s="189" t="str">
        <f>Inputs!$D$80</f>
        <v>Skilled Electrical Worker BH</v>
      </c>
      <c r="E53" s="132">
        <v>1</v>
      </c>
      <c r="F53" s="128">
        <f>C53*E53</f>
        <v>0</v>
      </c>
      <c r="G53" s="233"/>
      <c r="H53" s="137">
        <f>Inputs!L$80</f>
        <v>122.54295007007411</v>
      </c>
      <c r="I53" s="137">
        <f>Inputs!M$80</f>
        <v>124.96041976315415</v>
      </c>
      <c r="J53" s="137">
        <f>Inputs!N$80</f>
        <v>127.16457642850023</v>
      </c>
      <c r="K53" s="137">
        <f>Inputs!O$80</f>
        <v>129.40761185733479</v>
      </c>
      <c r="L53" s="137">
        <f>Inputs!P$80</f>
        <v>131.69021182588875</v>
      </c>
      <c r="M53" s="137">
        <f>Inputs!Q$80</f>
        <v>134.01307420668928</v>
      </c>
      <c r="N53" s="137">
        <f t="shared" ref="N53:S53" si="18">H53*$F53</f>
        <v>0</v>
      </c>
      <c r="O53" s="137">
        <f t="shared" si="18"/>
        <v>0</v>
      </c>
      <c r="P53" s="137">
        <f t="shared" si="18"/>
        <v>0</v>
      </c>
      <c r="Q53" s="137">
        <f t="shared" si="18"/>
        <v>0</v>
      </c>
      <c r="R53" s="137">
        <f t="shared" si="18"/>
        <v>0</v>
      </c>
      <c r="S53" s="137">
        <f t="shared" si="18"/>
        <v>0</v>
      </c>
    </row>
    <row r="54" spans="1:19">
      <c r="A54" s="184"/>
      <c r="B54" s="132"/>
      <c r="C54" s="557"/>
      <c r="D54" s="132"/>
      <c r="E54" s="132"/>
      <c r="F54" s="128"/>
      <c r="G54" s="133"/>
      <c r="H54" s="134"/>
      <c r="I54" s="134"/>
      <c r="J54" s="134"/>
      <c r="K54" s="134"/>
      <c r="L54" s="134"/>
      <c r="M54" s="134"/>
      <c r="N54" s="134"/>
      <c r="O54" s="92"/>
      <c r="P54" s="92"/>
      <c r="Q54" s="92"/>
      <c r="R54" s="92"/>
      <c r="S54" s="92"/>
    </row>
    <row r="55" spans="1:19">
      <c r="A55" s="184">
        <v>4.2</v>
      </c>
      <c r="B55" s="132" t="s">
        <v>178</v>
      </c>
      <c r="C55" s="557">
        <v>3.0226700251889161E-2</v>
      </c>
      <c r="D55" s="132" t="str">
        <f>Inputs!$D$82</f>
        <v>Support staff</v>
      </c>
      <c r="E55" s="132">
        <v>1</v>
      </c>
      <c r="F55" s="128">
        <f>C55*E55</f>
        <v>3.0226700251889161E-2</v>
      </c>
      <c r="G55" s="169"/>
      <c r="H55" s="137">
        <f>Inputs!L$82</f>
        <v>68.441017362959727</v>
      </c>
      <c r="I55" s="137">
        <f>Inputs!M$82</f>
        <v>69.791189569063036</v>
      </c>
      <c r="J55" s="137">
        <f>Inputs!N$82</f>
        <v>71.02222509185215</v>
      </c>
      <c r="K55" s="137">
        <f>Inputs!O$82</f>
        <v>72.274974651437702</v>
      </c>
      <c r="L55" s="137">
        <f>Inputs!P$82</f>
        <v>73.549821258208297</v>
      </c>
      <c r="M55" s="137">
        <f>Inputs!Q$82</f>
        <v>74.847154678410959</v>
      </c>
      <c r="N55" s="137">
        <f t="shared" ref="N55:S55" si="19">H55*$F55</f>
        <v>2.0687461167645251</v>
      </c>
      <c r="O55" s="137">
        <f t="shared" si="19"/>
        <v>2.109557367326842</v>
      </c>
      <c r="P55" s="137">
        <f t="shared" si="19"/>
        <v>2.1467675090736162</v>
      </c>
      <c r="Q55" s="137">
        <f t="shared" si="19"/>
        <v>2.1846339945018949</v>
      </c>
      <c r="R55" s="137">
        <f t="shared" si="19"/>
        <v>2.2231684007518875</v>
      </c>
      <c r="S55" s="137">
        <f t="shared" si="19"/>
        <v>2.2623825091711116</v>
      </c>
    </row>
    <row r="56" spans="1:19">
      <c r="A56" s="184"/>
      <c r="B56" s="132" t="s">
        <v>197</v>
      </c>
      <c r="C56" s="557"/>
      <c r="D56" s="132"/>
      <c r="E56" s="132"/>
      <c r="F56" s="128"/>
      <c r="G56" s="133"/>
      <c r="H56" s="134"/>
      <c r="I56" s="134"/>
      <c r="J56" s="134"/>
      <c r="K56" s="134"/>
      <c r="L56" s="134"/>
      <c r="M56" s="134"/>
      <c r="N56" s="134"/>
      <c r="O56" s="92"/>
      <c r="P56" s="92"/>
      <c r="Q56" s="92"/>
      <c r="R56" s="92"/>
      <c r="S56" s="92"/>
    </row>
    <row r="57" spans="1:19">
      <c r="A57" s="184"/>
      <c r="B57" s="132"/>
      <c r="C57" s="557"/>
      <c r="D57" s="132"/>
      <c r="E57" s="132"/>
      <c r="F57" s="128"/>
      <c r="G57" s="133"/>
      <c r="H57" s="134"/>
      <c r="I57" s="134"/>
      <c r="J57" s="134"/>
      <c r="K57" s="134"/>
      <c r="L57" s="134"/>
      <c r="M57" s="134"/>
      <c r="N57" s="134"/>
      <c r="O57" s="92"/>
      <c r="P57" s="92"/>
      <c r="Q57" s="92"/>
      <c r="R57" s="92"/>
      <c r="S57" s="92"/>
    </row>
    <row r="58" spans="1:19">
      <c r="A58" s="184">
        <v>4.3</v>
      </c>
      <c r="B58" s="132" t="s">
        <v>179</v>
      </c>
      <c r="C58" s="557">
        <v>6.0453400503778322E-2</v>
      </c>
      <c r="D58" s="132" t="str">
        <f>Inputs!$D$82</f>
        <v>Support staff</v>
      </c>
      <c r="E58" s="132">
        <v>1</v>
      </c>
      <c r="F58" s="128">
        <f>C58*E58</f>
        <v>6.0453400503778322E-2</v>
      </c>
      <c r="G58" s="169"/>
      <c r="H58" s="137">
        <f>Inputs!L$82</f>
        <v>68.441017362959727</v>
      </c>
      <c r="I58" s="137">
        <f>Inputs!M$82</f>
        <v>69.791189569063036</v>
      </c>
      <c r="J58" s="137">
        <f>Inputs!N$82</f>
        <v>71.02222509185215</v>
      </c>
      <c r="K58" s="137">
        <f>Inputs!O$82</f>
        <v>72.274974651437702</v>
      </c>
      <c r="L58" s="137">
        <f>Inputs!P$82</f>
        <v>73.549821258208297</v>
      </c>
      <c r="M58" s="137">
        <f>Inputs!Q$82</f>
        <v>74.847154678410959</v>
      </c>
      <c r="N58" s="137">
        <f t="shared" ref="N58:S58" si="20">H58*$F58</f>
        <v>4.1374922335290503</v>
      </c>
      <c r="O58" s="137">
        <f t="shared" si="20"/>
        <v>4.2191147346536839</v>
      </c>
      <c r="P58" s="137">
        <f t="shared" si="20"/>
        <v>4.2935350181472325</v>
      </c>
      <c r="Q58" s="137">
        <f t="shared" si="20"/>
        <v>4.3692679890037898</v>
      </c>
      <c r="R58" s="137">
        <f t="shared" si="20"/>
        <v>4.446336801503775</v>
      </c>
      <c r="S58" s="137">
        <f t="shared" si="20"/>
        <v>4.5247650183422232</v>
      </c>
    </row>
    <row r="59" spans="1:19">
      <c r="A59" s="184"/>
      <c r="B59" s="132" t="s">
        <v>180</v>
      </c>
      <c r="C59" s="557"/>
      <c r="D59" s="132"/>
      <c r="E59" s="132"/>
      <c r="F59" s="128"/>
      <c r="G59" s="133"/>
      <c r="H59" s="134"/>
      <c r="I59" s="134"/>
      <c r="J59" s="134"/>
      <c r="K59" s="134"/>
      <c r="L59" s="134"/>
      <c r="M59" s="134"/>
      <c r="N59" s="134"/>
      <c r="O59" s="92"/>
      <c r="P59" s="92"/>
      <c r="Q59" s="92"/>
      <c r="R59" s="92"/>
      <c r="S59" s="92"/>
    </row>
    <row r="60" spans="1:19">
      <c r="A60" s="184"/>
      <c r="B60" s="132"/>
      <c r="C60" s="557"/>
      <c r="D60" s="132"/>
      <c r="E60" s="132"/>
      <c r="F60" s="128"/>
      <c r="G60" s="133"/>
      <c r="H60" s="134"/>
      <c r="I60" s="134"/>
      <c r="J60" s="134"/>
      <c r="K60" s="134"/>
      <c r="L60" s="134"/>
      <c r="M60" s="134"/>
      <c r="N60" s="134"/>
      <c r="O60" s="92"/>
      <c r="P60" s="92"/>
      <c r="Q60" s="92"/>
      <c r="R60" s="92"/>
      <c r="S60" s="92"/>
    </row>
    <row r="61" spans="1:19">
      <c r="A61" s="184">
        <v>4.4000000000000004</v>
      </c>
      <c r="B61" s="132" t="s">
        <v>181</v>
      </c>
      <c r="C61" s="656"/>
      <c r="D61" s="132" t="str">
        <f>Inputs!$D$82</f>
        <v>Support staff</v>
      </c>
      <c r="E61" s="132">
        <v>1</v>
      </c>
      <c r="F61" s="128">
        <f>C61*E61</f>
        <v>0</v>
      </c>
      <c r="G61" s="169"/>
      <c r="H61" s="137">
        <f>Inputs!L$82</f>
        <v>68.441017362959727</v>
      </c>
      <c r="I61" s="137">
        <f>Inputs!M$82</f>
        <v>69.791189569063036</v>
      </c>
      <c r="J61" s="137">
        <f>Inputs!N$82</f>
        <v>71.02222509185215</v>
      </c>
      <c r="K61" s="137">
        <f>Inputs!O$82</f>
        <v>72.274974651437702</v>
      </c>
      <c r="L61" s="137">
        <f>Inputs!P$82</f>
        <v>73.549821258208297</v>
      </c>
      <c r="M61" s="137">
        <f>Inputs!Q$82</f>
        <v>74.847154678410959</v>
      </c>
      <c r="N61" s="137">
        <f t="shared" ref="N61:S61" si="21">H61*$F61</f>
        <v>0</v>
      </c>
      <c r="O61" s="137">
        <f t="shared" si="21"/>
        <v>0</v>
      </c>
      <c r="P61" s="137">
        <f t="shared" si="21"/>
        <v>0</v>
      </c>
      <c r="Q61" s="137">
        <f t="shared" si="21"/>
        <v>0</v>
      </c>
      <c r="R61" s="137">
        <f t="shared" si="21"/>
        <v>0</v>
      </c>
      <c r="S61" s="137">
        <f t="shared" si="21"/>
        <v>0</v>
      </c>
    </row>
    <row r="62" spans="1:19">
      <c r="A62" s="184"/>
      <c r="B62" s="132"/>
      <c r="C62" s="557"/>
      <c r="D62" s="132"/>
      <c r="E62" s="132"/>
      <c r="F62" s="128"/>
      <c r="G62" s="133"/>
      <c r="H62" s="134"/>
      <c r="I62" s="134"/>
      <c r="J62" s="134"/>
      <c r="K62" s="134"/>
      <c r="L62" s="134"/>
      <c r="M62" s="134"/>
      <c r="N62" s="134"/>
      <c r="O62" s="92"/>
      <c r="P62" s="92"/>
      <c r="Q62" s="92"/>
      <c r="R62" s="92"/>
      <c r="S62" s="92"/>
    </row>
    <row r="63" spans="1:19">
      <c r="A63" s="184">
        <v>4.5</v>
      </c>
      <c r="B63" s="132" t="s">
        <v>182</v>
      </c>
      <c r="C63" s="656"/>
      <c r="D63" s="132" t="str">
        <f>Inputs!$D$82</f>
        <v>Support staff</v>
      </c>
      <c r="E63" s="132">
        <v>1</v>
      </c>
      <c r="F63" s="128">
        <f>C63*E63</f>
        <v>0</v>
      </c>
      <c r="G63" s="169"/>
      <c r="H63" s="137">
        <f>Inputs!L$82</f>
        <v>68.441017362959727</v>
      </c>
      <c r="I63" s="137">
        <f>Inputs!M$82</f>
        <v>69.791189569063036</v>
      </c>
      <c r="J63" s="137">
        <f>Inputs!N$82</f>
        <v>71.02222509185215</v>
      </c>
      <c r="K63" s="137">
        <f>Inputs!O$82</f>
        <v>72.274974651437702</v>
      </c>
      <c r="L63" s="137">
        <f>Inputs!P$82</f>
        <v>73.549821258208297</v>
      </c>
      <c r="M63" s="137">
        <f>Inputs!Q$82</f>
        <v>74.847154678410959</v>
      </c>
      <c r="N63" s="137">
        <f t="shared" ref="N63:S63" si="22">H63*$F63</f>
        <v>0</v>
      </c>
      <c r="O63" s="137">
        <f t="shared" si="22"/>
        <v>0</v>
      </c>
      <c r="P63" s="137">
        <f t="shared" si="22"/>
        <v>0</v>
      </c>
      <c r="Q63" s="137">
        <f t="shared" si="22"/>
        <v>0</v>
      </c>
      <c r="R63" s="137">
        <f t="shared" si="22"/>
        <v>0</v>
      </c>
      <c r="S63" s="137">
        <f t="shared" si="22"/>
        <v>0</v>
      </c>
    </row>
    <row r="64" spans="1:19">
      <c r="A64" s="184"/>
      <c r="B64" s="132"/>
      <c r="C64" s="557"/>
      <c r="D64" s="132"/>
      <c r="E64" s="132"/>
      <c r="F64" s="128"/>
      <c r="G64" s="133"/>
      <c r="H64" s="134"/>
      <c r="I64" s="134"/>
      <c r="J64" s="134"/>
      <c r="K64" s="134"/>
      <c r="L64" s="134"/>
      <c r="M64" s="134"/>
      <c r="N64" s="134"/>
      <c r="O64" s="92"/>
      <c r="P64" s="92"/>
      <c r="Q64" s="92"/>
      <c r="R64" s="92"/>
      <c r="S64" s="92"/>
    </row>
    <row r="65" spans="1:22">
      <c r="A65" s="184">
        <v>4.5999999999999996</v>
      </c>
      <c r="B65" s="132" t="s">
        <v>146</v>
      </c>
      <c r="C65" s="557">
        <v>2.2670025188916868E-2</v>
      </c>
      <c r="D65" s="132" t="str">
        <f>Inputs!$D$82</f>
        <v>Support staff</v>
      </c>
      <c r="E65" s="132">
        <v>1</v>
      </c>
      <c r="F65" s="128">
        <f>C65*E65</f>
        <v>2.2670025188916868E-2</v>
      </c>
      <c r="G65" s="169"/>
      <c r="H65" s="137">
        <f>Inputs!L$82</f>
        <v>68.441017362959727</v>
      </c>
      <c r="I65" s="137">
        <f>Inputs!M$82</f>
        <v>69.791189569063036</v>
      </c>
      <c r="J65" s="137">
        <f>Inputs!N$82</f>
        <v>71.02222509185215</v>
      </c>
      <c r="K65" s="137">
        <f>Inputs!O$82</f>
        <v>72.274974651437702</v>
      </c>
      <c r="L65" s="137">
        <f>Inputs!P$82</f>
        <v>73.549821258208297</v>
      </c>
      <c r="M65" s="137">
        <f>Inputs!Q$82</f>
        <v>74.847154678410959</v>
      </c>
      <c r="N65" s="137">
        <f t="shared" ref="N65:S65" si="23">H65*$F65</f>
        <v>1.5515595875733936</v>
      </c>
      <c r="O65" s="137">
        <f t="shared" si="23"/>
        <v>1.5821680254951311</v>
      </c>
      <c r="P65" s="137">
        <f t="shared" si="23"/>
        <v>1.6100756318052118</v>
      </c>
      <c r="Q65" s="137">
        <f t="shared" si="23"/>
        <v>1.6384754958764209</v>
      </c>
      <c r="R65" s="137">
        <f t="shared" si="23"/>
        <v>1.6673763005639155</v>
      </c>
      <c r="S65" s="137">
        <f t="shared" si="23"/>
        <v>1.6967868818783334</v>
      </c>
    </row>
    <row r="66" spans="1:22">
      <c r="A66" s="190"/>
      <c r="B66" s="139" t="s">
        <v>44</v>
      </c>
      <c r="C66" s="186">
        <f>SUM(C51:C65)</f>
        <v>0.11335012594458435</v>
      </c>
      <c r="D66" s="240"/>
      <c r="E66" s="240"/>
      <c r="F66" s="186">
        <f>SUM(F51:F65)</f>
        <v>0.11335012594458435</v>
      </c>
      <c r="G66" s="142"/>
      <c r="H66" s="143"/>
      <c r="I66" s="143"/>
      <c r="J66" s="143"/>
      <c r="K66" s="143"/>
      <c r="L66" s="143"/>
      <c r="M66" s="143"/>
      <c r="N66" s="144">
        <f t="shared" ref="N66:S66" si="24">SUM(N53:N65)</f>
        <v>7.757797937866969</v>
      </c>
      <c r="O66" s="144">
        <f t="shared" si="24"/>
        <v>7.910840127475657</v>
      </c>
      <c r="P66" s="144">
        <f t="shared" si="24"/>
        <v>8.0503781590260601</v>
      </c>
      <c r="Q66" s="144">
        <f t="shared" si="24"/>
        <v>8.192377479382106</v>
      </c>
      <c r="R66" s="144">
        <f t="shared" si="24"/>
        <v>8.336881502819578</v>
      </c>
      <c r="S66" s="144">
        <f t="shared" si="24"/>
        <v>8.4839344093916687</v>
      </c>
    </row>
    <row r="67" spans="1:22">
      <c r="A67" s="118"/>
      <c r="B67" s="234" t="s">
        <v>183</v>
      </c>
      <c r="C67" s="197"/>
      <c r="D67" s="196"/>
      <c r="E67" s="196"/>
      <c r="F67" s="197"/>
      <c r="G67" s="169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</row>
    <row r="68" spans="1:22">
      <c r="A68" s="184">
        <v>5.0999999999999996</v>
      </c>
      <c r="B68" s="235" t="s">
        <v>184</v>
      </c>
      <c r="C68" s="179"/>
      <c r="D68" s="183"/>
      <c r="E68" s="183"/>
      <c r="F68" s="179"/>
      <c r="G68" s="169"/>
      <c r="H68" s="137"/>
      <c r="I68" s="137"/>
      <c r="J68" s="137"/>
      <c r="K68" s="137"/>
      <c r="L68" s="137"/>
      <c r="M68" s="137"/>
      <c r="N68" s="137">
        <f>Inputs!L92</f>
        <v>309.67511657299258</v>
      </c>
      <c r="O68" s="137">
        <f>Inputs!M92</f>
        <v>309.67511657299258</v>
      </c>
      <c r="P68" s="137">
        <f>Inputs!N92</f>
        <v>309.67511657299258</v>
      </c>
      <c r="Q68" s="137">
        <f>Inputs!O92</f>
        <v>309.67511657299258</v>
      </c>
      <c r="R68" s="137">
        <f>Inputs!P92</f>
        <v>309.67511657299258</v>
      </c>
      <c r="S68" s="137">
        <f>Inputs!Q92</f>
        <v>309.67511657299258</v>
      </c>
    </row>
    <row r="69" spans="1:22">
      <c r="A69" s="190"/>
      <c r="B69" s="185"/>
      <c r="C69" s="197"/>
      <c r="D69" s="196"/>
      <c r="E69" s="196"/>
      <c r="F69" s="197"/>
      <c r="G69" s="169"/>
      <c r="H69" s="144"/>
      <c r="I69" s="144"/>
      <c r="J69" s="144"/>
      <c r="K69" s="144"/>
      <c r="L69" s="144"/>
      <c r="M69" s="144"/>
      <c r="N69" s="144">
        <f t="shared" ref="N69:S69" si="25">SUM(N68)</f>
        <v>309.67511657299258</v>
      </c>
      <c r="O69" s="144">
        <f t="shared" si="25"/>
        <v>309.67511657299258</v>
      </c>
      <c r="P69" s="144">
        <f t="shared" si="25"/>
        <v>309.67511657299258</v>
      </c>
      <c r="Q69" s="144">
        <f t="shared" si="25"/>
        <v>309.67511657299258</v>
      </c>
      <c r="R69" s="144">
        <f t="shared" si="25"/>
        <v>309.67511657299258</v>
      </c>
      <c r="S69" s="144">
        <f t="shared" si="25"/>
        <v>309.67511657299258</v>
      </c>
    </row>
    <row r="70" spans="1:22">
      <c r="A70" s="273"/>
      <c r="B70" s="154"/>
      <c r="C70" s="192"/>
      <c r="D70" s="196"/>
      <c r="E70" s="196"/>
      <c r="F70" s="197"/>
      <c r="G70" s="133"/>
      <c r="H70" s="134"/>
      <c r="I70" s="134"/>
      <c r="J70" s="134"/>
      <c r="K70" s="134"/>
      <c r="L70" s="134"/>
      <c r="M70" s="134"/>
      <c r="N70" s="134"/>
      <c r="O70" s="92"/>
      <c r="P70" s="92"/>
      <c r="Q70" s="92"/>
      <c r="R70" s="92"/>
      <c r="S70" s="92"/>
    </row>
    <row r="71" spans="1:22">
      <c r="A71" s="273"/>
      <c r="B71" s="154" t="s">
        <v>185</v>
      </c>
      <c r="C71" s="198">
        <f>C26+C32+C50+C66</f>
        <v>8.3065239294710338</v>
      </c>
      <c r="D71" s="90"/>
      <c r="E71" s="236"/>
      <c r="F71" s="198">
        <f>F26+F32+F50+F66</f>
        <v>10.236523929471034</v>
      </c>
      <c r="G71" s="158"/>
      <c r="H71" s="143"/>
      <c r="I71" s="143"/>
      <c r="J71" s="143"/>
      <c r="K71" s="143"/>
      <c r="L71" s="143"/>
      <c r="M71" s="143"/>
      <c r="N71" s="144">
        <f t="shared" ref="N71:S71" si="26">N26+N32+N50+N66+N69</f>
        <v>1535.0619758252819</v>
      </c>
      <c r="O71" s="144">
        <f t="shared" si="26"/>
        <v>1559.235831545639</v>
      </c>
      <c r="P71" s="144">
        <f t="shared" si="26"/>
        <v>1581.2766312155013</v>
      </c>
      <c r="Q71" s="144">
        <f t="shared" si="26"/>
        <v>1603.7062049915485</v>
      </c>
      <c r="R71" s="144">
        <f t="shared" si="26"/>
        <v>1626.5314103974597</v>
      </c>
      <c r="S71" s="144">
        <f t="shared" si="26"/>
        <v>1649.7592259156659</v>
      </c>
    </row>
    <row r="73" spans="1:22" s="102" customFormat="1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</row>
    <row r="74" spans="1:22" s="102" customFormat="1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</row>
    <row r="75" spans="1:22" s="102" customFormat="1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</row>
    <row r="76" spans="1:22" s="102" customFormat="1">
      <c r="B76" s="154"/>
      <c r="F76" s="159"/>
      <c r="G76" s="105"/>
      <c r="H76" s="105"/>
      <c r="I76" s="159"/>
      <c r="J76" s="159"/>
      <c r="K76" s="159"/>
      <c r="L76" s="159"/>
      <c r="M76" s="159"/>
      <c r="N76" s="275"/>
      <c r="O76" s="275"/>
      <c r="P76" s="275"/>
      <c r="Q76" s="275"/>
      <c r="R76" s="275"/>
      <c r="S76" s="275"/>
    </row>
    <row r="77" spans="1:22">
      <c r="B77" s="385" t="s">
        <v>265</v>
      </c>
      <c r="I77" s="106"/>
      <c r="J77" s="106"/>
      <c r="K77" s="106"/>
      <c r="L77" s="106"/>
      <c r="M77" s="106"/>
      <c r="N77" s="106">
        <f>N71-N78</f>
        <v>1225.3868592522895</v>
      </c>
      <c r="O77" s="106">
        <f t="shared" ref="O77:S77" si="27">O71-O78</f>
        <v>1249.5607149726466</v>
      </c>
      <c r="P77" s="106">
        <f t="shared" si="27"/>
        <v>1271.6015146425088</v>
      </c>
      <c r="Q77" s="106">
        <f t="shared" si="27"/>
        <v>1294.031088418556</v>
      </c>
      <c r="R77" s="106">
        <f t="shared" si="27"/>
        <v>1316.8562938244672</v>
      </c>
      <c r="S77" s="106">
        <f t="shared" si="27"/>
        <v>1340.0841093426734</v>
      </c>
    </row>
    <row r="78" spans="1:22">
      <c r="B78" s="385" t="s">
        <v>43</v>
      </c>
      <c r="I78" s="106"/>
      <c r="J78" s="106"/>
      <c r="K78" s="106"/>
      <c r="L78" s="106"/>
      <c r="M78" s="106"/>
      <c r="N78" s="106">
        <f>N69</f>
        <v>309.67511657299258</v>
      </c>
      <c r="O78" s="106">
        <f t="shared" ref="O78:S78" si="28">O69</f>
        <v>309.67511657299258</v>
      </c>
      <c r="P78" s="106">
        <f t="shared" si="28"/>
        <v>309.67511657299258</v>
      </c>
      <c r="Q78" s="106">
        <f t="shared" si="28"/>
        <v>309.67511657299258</v>
      </c>
      <c r="R78" s="106">
        <f t="shared" si="28"/>
        <v>309.67511657299258</v>
      </c>
      <c r="S78" s="106">
        <f t="shared" si="28"/>
        <v>309.67511657299258</v>
      </c>
    </row>
    <row r="79" spans="1:22">
      <c r="B79" s="385" t="s">
        <v>268</v>
      </c>
      <c r="I79" s="106"/>
      <c r="J79" s="106"/>
      <c r="K79" s="106"/>
      <c r="L79" s="106"/>
      <c r="M79" s="106"/>
      <c r="O79" s="160"/>
      <c r="P79" s="160"/>
      <c r="Q79" s="160"/>
      <c r="R79" s="160"/>
      <c r="S79" s="160"/>
    </row>
    <row r="80" spans="1:22">
      <c r="B80" s="385" t="s">
        <v>274</v>
      </c>
      <c r="I80" s="106"/>
      <c r="J80" s="106"/>
      <c r="K80" s="106"/>
      <c r="L80" s="106"/>
      <c r="M80" s="106"/>
      <c r="N80" s="106">
        <f>SUM(N81,N77:N79)*(Inputs!$M$27)</f>
        <v>189.80734318684446</v>
      </c>
      <c r="O80" s="106">
        <f>SUM(O81,O77:O79)*(Inputs!$M$27)</f>
        <v>192.79639209895521</v>
      </c>
      <c r="P80" s="106">
        <f>SUM(P81,P77:P79)*(Inputs!$M$27)</f>
        <v>195.52169289653435</v>
      </c>
      <c r="Q80" s="106">
        <f>SUM(Q81,Q77:Q79)*(Inputs!$M$27)</f>
        <v>198.295064834795</v>
      </c>
      <c r="R80" s="106">
        <f>SUM(R81,R77:R79)*(Inputs!$M$27)</f>
        <v>201.1173558328251</v>
      </c>
      <c r="S80" s="106">
        <f>SUM(S81,S77:S79)*(Inputs!$M$27)</f>
        <v>203.98942876602027</v>
      </c>
    </row>
    <row r="81" spans="2:19">
      <c r="B81" s="385" t="s">
        <v>273</v>
      </c>
      <c r="I81" s="106"/>
      <c r="J81" s="106"/>
      <c r="K81" s="106"/>
      <c r="L81" s="106"/>
      <c r="M81" s="106"/>
      <c r="N81" s="106">
        <f>SUM(N77:N79)*(Inputs!$M$26)</f>
        <v>159.6464454858293</v>
      </c>
      <c r="O81" s="106">
        <f>SUM(O77:O79)*(Inputs!$M$26)</f>
        <v>162.16052648074646</v>
      </c>
      <c r="P81" s="106">
        <f>SUM(P77:P79)*(Inputs!$M$26)</f>
        <v>164.45276964641212</v>
      </c>
      <c r="Q81" s="106">
        <f>SUM(Q77:Q79)*(Inputs!$M$26)</f>
        <v>166.78544531912104</v>
      </c>
      <c r="R81" s="106">
        <f>SUM(R77:R79)*(Inputs!$M$26)</f>
        <v>169.15926668133579</v>
      </c>
      <c r="S81" s="106">
        <f>SUM(S77:S79)*(Inputs!$M$26)</f>
        <v>171.57495949522925</v>
      </c>
    </row>
    <row r="82" spans="2:19">
      <c r="B82" s="998" t="s">
        <v>85</v>
      </c>
      <c r="C82" s="2"/>
      <c r="D82" s="2"/>
      <c r="E82" s="2"/>
      <c r="F82" s="484"/>
      <c r="G82" s="472"/>
      <c r="H82" s="429"/>
      <c r="I82" s="429"/>
      <c r="J82" s="429"/>
      <c r="K82" s="429"/>
      <c r="L82" s="429"/>
      <c r="M82" s="429"/>
      <c r="N82" s="106">
        <f>SUM(N77:N81)*Inputs!$M$28</f>
        <v>131.91610351485693</v>
      </c>
      <c r="O82" s="106">
        <f>SUM(O77:O81)*Inputs!$M$28</f>
        <v>133.99349250877387</v>
      </c>
      <c r="P82" s="106">
        <f>SUM(P77:P81)*Inputs!$M$28</f>
        <v>135.88757656309136</v>
      </c>
      <c r="Q82" s="106">
        <f>SUM(Q77:Q81)*Inputs!$M$28</f>
        <v>137.81507006018253</v>
      </c>
      <c r="R82" s="106">
        <f>SUM(R77:R81)*Inputs!$M$28</f>
        <v>139.77656230381345</v>
      </c>
      <c r="S82" s="106">
        <f>SUM(S77:S81)*Inputs!$M$28</f>
        <v>141.77265299238408</v>
      </c>
    </row>
    <row r="83" spans="2:19">
      <c r="B83" s="998"/>
      <c r="C83" s="2"/>
      <c r="D83" s="2"/>
      <c r="E83" s="2"/>
      <c r="F83" s="484"/>
      <c r="G83" s="472"/>
      <c r="H83" s="429"/>
      <c r="I83" s="429"/>
      <c r="J83" s="429"/>
      <c r="K83" s="429"/>
      <c r="L83" s="429"/>
      <c r="M83" s="429"/>
      <c r="N83" s="655"/>
      <c r="O83" s="655"/>
      <c r="P83" s="655"/>
      <c r="Q83" s="655"/>
      <c r="R83" s="655"/>
      <c r="S83" s="655"/>
    </row>
    <row r="84" spans="2:19">
      <c r="B84" s="479" t="s">
        <v>521</v>
      </c>
      <c r="C84" s="2"/>
      <c r="D84" s="2"/>
      <c r="E84" s="2"/>
      <c r="F84" s="484"/>
      <c r="G84" s="472"/>
      <c r="H84" s="429"/>
      <c r="I84" s="429"/>
      <c r="J84" s="429"/>
      <c r="K84" s="429"/>
      <c r="L84" s="429"/>
      <c r="M84" s="429"/>
      <c r="N84" s="485">
        <f>SUM(N77:N83)</f>
        <v>2016.4318680128129</v>
      </c>
      <c r="O84" s="485">
        <f t="shared" ref="O84:S84" si="29">SUM(O77:O83)</f>
        <v>2048.1862426341145</v>
      </c>
      <c r="P84" s="485">
        <f t="shared" si="29"/>
        <v>2077.1386703215394</v>
      </c>
      <c r="Q84" s="485">
        <f t="shared" si="29"/>
        <v>2106.601785205647</v>
      </c>
      <c r="R84" s="485">
        <f t="shared" si="29"/>
        <v>2136.5845952154341</v>
      </c>
      <c r="S84" s="485">
        <f t="shared" si="29"/>
        <v>2167.0962671692992</v>
      </c>
    </row>
    <row r="85" spans="2:19">
      <c r="B85" s="999" t="s">
        <v>39</v>
      </c>
      <c r="N85" s="521">
        <f>(N71*(1+Inputs!$M$29))-N84</f>
        <v>0</v>
      </c>
      <c r="O85" s="521">
        <f>(O71*(1+Inputs!$M$29))-O84</f>
        <v>0</v>
      </c>
      <c r="P85" s="521">
        <f>(P71*(1+Inputs!$M$29))-P84</f>
        <v>0</v>
      </c>
      <c r="Q85" s="521">
        <f>(Q71*(1+Inputs!$M$29))-Q84</f>
        <v>0</v>
      </c>
      <c r="R85" s="521">
        <f>(R71*(1+Inputs!$M$29))-R84</f>
        <v>0</v>
      </c>
      <c r="S85" s="521">
        <f>(S71*(1+Inputs!$M$29))-S84</f>
        <v>0</v>
      </c>
    </row>
    <row r="86" spans="2:19">
      <c r="B86" s="385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49" orientation="landscape" r:id="rId1"/>
  <headerFooter alignWithMargins="0">
    <oddFooter>&amp;C&amp;P</oddFooter>
  </headerFooter>
  <rowBreaks count="1" manualBreakCount="1">
    <brk id="13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theme="1"/>
    <pageSetUpPr fitToPage="1"/>
  </sheetPr>
  <dimension ref="A1:X86"/>
  <sheetViews>
    <sheetView showGridLines="0" zoomScale="70" zoomScaleNormal="70" workbookViewId="0">
      <pane xSplit="2" ySplit="5" topLeftCell="C6" activePane="bottomRight" state="frozen"/>
      <selection activeCell="H46" sqref="H46"/>
      <selection pane="topRight" activeCell="H46" sqref="H46"/>
      <selection pane="bottomLeft" activeCell="H46" sqref="H46"/>
      <selection pane="bottomRight" activeCell="C6" sqref="C6"/>
    </sheetView>
  </sheetViews>
  <sheetFormatPr defaultRowHeight="12.75" outlineLevelCol="1"/>
  <cols>
    <col min="1" max="1" width="9" style="88" bestFit="1" customWidth="1"/>
    <col min="2" max="2" width="61.7109375" style="102" customWidth="1"/>
    <col min="3" max="3" width="9.7109375" style="88" bestFit="1" customWidth="1"/>
    <col min="4" max="4" width="26.85546875" style="88" bestFit="1" customWidth="1"/>
    <col min="5" max="5" width="8.5703125" style="88" bestFit="1" customWidth="1"/>
    <col min="6" max="6" width="8.5703125" style="160" bestFit="1" customWidth="1"/>
    <col min="7" max="7" width="1" style="160" customWidth="1"/>
    <col min="8" max="8" width="10.42578125" style="106" customWidth="1" outlineLevel="1"/>
    <col min="9" max="9" width="9.5703125" style="160" bestFit="1" customWidth="1" outlineLevel="1"/>
    <col min="10" max="13" width="9.42578125" style="160" customWidth="1" outlineLevel="1"/>
    <col min="14" max="14" width="12.140625" style="160" customWidth="1"/>
    <col min="15" max="15" width="12.140625" style="88" customWidth="1"/>
    <col min="16" max="16" width="11.7109375" style="88" customWidth="1"/>
    <col min="17" max="17" width="11" style="88" customWidth="1"/>
    <col min="18" max="18" width="10.85546875" style="88" customWidth="1"/>
    <col min="19" max="19" width="11.42578125" style="88" customWidth="1"/>
    <col min="20" max="256" width="9.140625" style="88"/>
    <col min="257" max="257" width="9" style="88" bestFit="1" customWidth="1"/>
    <col min="258" max="258" width="61.7109375" style="88" customWidth="1"/>
    <col min="259" max="259" width="9.7109375" style="88" bestFit="1" customWidth="1"/>
    <col min="260" max="260" width="11.5703125" style="88" bestFit="1" customWidth="1"/>
    <col min="261" max="262" width="8.5703125" style="88" bestFit="1" customWidth="1"/>
    <col min="263" max="263" width="1" style="88" customWidth="1"/>
    <col min="264" max="264" width="10.42578125" style="88" customWidth="1"/>
    <col min="265" max="265" width="9.5703125" style="88" bestFit="1" customWidth="1"/>
    <col min="266" max="269" width="9.42578125" style="88" customWidth="1"/>
    <col min="270" max="271" width="12.140625" style="88" customWidth="1"/>
    <col min="272" max="272" width="11.7109375" style="88" customWidth="1"/>
    <col min="273" max="273" width="11" style="88" customWidth="1"/>
    <col min="274" max="274" width="10.85546875" style="88" customWidth="1"/>
    <col min="275" max="275" width="11.42578125" style="88" customWidth="1"/>
    <col min="276" max="512" width="9.140625" style="88"/>
    <col min="513" max="513" width="9" style="88" bestFit="1" customWidth="1"/>
    <col min="514" max="514" width="61.7109375" style="88" customWidth="1"/>
    <col min="515" max="515" width="9.7109375" style="88" bestFit="1" customWidth="1"/>
    <col min="516" max="516" width="11.5703125" style="88" bestFit="1" customWidth="1"/>
    <col min="517" max="518" width="8.5703125" style="88" bestFit="1" customWidth="1"/>
    <col min="519" max="519" width="1" style="88" customWidth="1"/>
    <col min="520" max="520" width="10.42578125" style="88" customWidth="1"/>
    <col min="521" max="521" width="9.5703125" style="88" bestFit="1" customWidth="1"/>
    <col min="522" max="525" width="9.42578125" style="88" customWidth="1"/>
    <col min="526" max="527" width="12.140625" style="88" customWidth="1"/>
    <col min="528" max="528" width="11.7109375" style="88" customWidth="1"/>
    <col min="529" max="529" width="11" style="88" customWidth="1"/>
    <col min="530" max="530" width="10.85546875" style="88" customWidth="1"/>
    <col min="531" max="531" width="11.42578125" style="88" customWidth="1"/>
    <col min="532" max="768" width="9.140625" style="88"/>
    <col min="769" max="769" width="9" style="88" bestFit="1" customWidth="1"/>
    <col min="770" max="770" width="61.7109375" style="88" customWidth="1"/>
    <col min="771" max="771" width="9.7109375" style="88" bestFit="1" customWidth="1"/>
    <col min="772" max="772" width="11.5703125" style="88" bestFit="1" customWidth="1"/>
    <col min="773" max="774" width="8.5703125" style="88" bestFit="1" customWidth="1"/>
    <col min="775" max="775" width="1" style="88" customWidth="1"/>
    <col min="776" max="776" width="10.42578125" style="88" customWidth="1"/>
    <col min="777" max="777" width="9.5703125" style="88" bestFit="1" customWidth="1"/>
    <col min="778" max="781" width="9.42578125" style="88" customWidth="1"/>
    <col min="782" max="783" width="12.140625" style="88" customWidth="1"/>
    <col min="784" max="784" width="11.7109375" style="88" customWidth="1"/>
    <col min="785" max="785" width="11" style="88" customWidth="1"/>
    <col min="786" max="786" width="10.85546875" style="88" customWidth="1"/>
    <col min="787" max="787" width="11.42578125" style="88" customWidth="1"/>
    <col min="788" max="1024" width="9.140625" style="88"/>
    <col min="1025" max="1025" width="9" style="88" bestFit="1" customWidth="1"/>
    <col min="1026" max="1026" width="61.7109375" style="88" customWidth="1"/>
    <col min="1027" max="1027" width="9.7109375" style="88" bestFit="1" customWidth="1"/>
    <col min="1028" max="1028" width="11.5703125" style="88" bestFit="1" customWidth="1"/>
    <col min="1029" max="1030" width="8.5703125" style="88" bestFit="1" customWidth="1"/>
    <col min="1031" max="1031" width="1" style="88" customWidth="1"/>
    <col min="1032" max="1032" width="10.42578125" style="88" customWidth="1"/>
    <col min="1033" max="1033" width="9.5703125" style="88" bestFit="1" customWidth="1"/>
    <col min="1034" max="1037" width="9.42578125" style="88" customWidth="1"/>
    <col min="1038" max="1039" width="12.140625" style="88" customWidth="1"/>
    <col min="1040" max="1040" width="11.7109375" style="88" customWidth="1"/>
    <col min="1041" max="1041" width="11" style="88" customWidth="1"/>
    <col min="1042" max="1042" width="10.85546875" style="88" customWidth="1"/>
    <col min="1043" max="1043" width="11.42578125" style="88" customWidth="1"/>
    <col min="1044" max="1280" width="9.140625" style="88"/>
    <col min="1281" max="1281" width="9" style="88" bestFit="1" customWidth="1"/>
    <col min="1282" max="1282" width="61.7109375" style="88" customWidth="1"/>
    <col min="1283" max="1283" width="9.7109375" style="88" bestFit="1" customWidth="1"/>
    <col min="1284" max="1284" width="11.5703125" style="88" bestFit="1" customWidth="1"/>
    <col min="1285" max="1286" width="8.5703125" style="88" bestFit="1" customWidth="1"/>
    <col min="1287" max="1287" width="1" style="88" customWidth="1"/>
    <col min="1288" max="1288" width="10.42578125" style="88" customWidth="1"/>
    <col min="1289" max="1289" width="9.5703125" style="88" bestFit="1" customWidth="1"/>
    <col min="1290" max="1293" width="9.42578125" style="88" customWidth="1"/>
    <col min="1294" max="1295" width="12.140625" style="88" customWidth="1"/>
    <col min="1296" max="1296" width="11.7109375" style="88" customWidth="1"/>
    <col min="1297" max="1297" width="11" style="88" customWidth="1"/>
    <col min="1298" max="1298" width="10.85546875" style="88" customWidth="1"/>
    <col min="1299" max="1299" width="11.42578125" style="88" customWidth="1"/>
    <col min="1300" max="1536" width="9.140625" style="88"/>
    <col min="1537" max="1537" width="9" style="88" bestFit="1" customWidth="1"/>
    <col min="1538" max="1538" width="61.7109375" style="88" customWidth="1"/>
    <col min="1539" max="1539" width="9.7109375" style="88" bestFit="1" customWidth="1"/>
    <col min="1540" max="1540" width="11.5703125" style="88" bestFit="1" customWidth="1"/>
    <col min="1541" max="1542" width="8.5703125" style="88" bestFit="1" customWidth="1"/>
    <col min="1543" max="1543" width="1" style="88" customWidth="1"/>
    <col min="1544" max="1544" width="10.42578125" style="88" customWidth="1"/>
    <col min="1545" max="1545" width="9.5703125" style="88" bestFit="1" customWidth="1"/>
    <col min="1546" max="1549" width="9.42578125" style="88" customWidth="1"/>
    <col min="1550" max="1551" width="12.140625" style="88" customWidth="1"/>
    <col min="1552" max="1552" width="11.7109375" style="88" customWidth="1"/>
    <col min="1553" max="1553" width="11" style="88" customWidth="1"/>
    <col min="1554" max="1554" width="10.85546875" style="88" customWidth="1"/>
    <col min="1555" max="1555" width="11.42578125" style="88" customWidth="1"/>
    <col min="1556" max="1792" width="9.140625" style="88"/>
    <col min="1793" max="1793" width="9" style="88" bestFit="1" customWidth="1"/>
    <col min="1794" max="1794" width="61.7109375" style="88" customWidth="1"/>
    <col min="1795" max="1795" width="9.7109375" style="88" bestFit="1" customWidth="1"/>
    <col min="1796" max="1796" width="11.5703125" style="88" bestFit="1" customWidth="1"/>
    <col min="1797" max="1798" width="8.5703125" style="88" bestFit="1" customWidth="1"/>
    <col min="1799" max="1799" width="1" style="88" customWidth="1"/>
    <col min="1800" max="1800" width="10.42578125" style="88" customWidth="1"/>
    <col min="1801" max="1801" width="9.5703125" style="88" bestFit="1" customWidth="1"/>
    <col min="1802" max="1805" width="9.42578125" style="88" customWidth="1"/>
    <col min="1806" max="1807" width="12.140625" style="88" customWidth="1"/>
    <col min="1808" max="1808" width="11.7109375" style="88" customWidth="1"/>
    <col min="1809" max="1809" width="11" style="88" customWidth="1"/>
    <col min="1810" max="1810" width="10.85546875" style="88" customWidth="1"/>
    <col min="1811" max="1811" width="11.42578125" style="88" customWidth="1"/>
    <col min="1812" max="2048" width="9.140625" style="88"/>
    <col min="2049" max="2049" width="9" style="88" bestFit="1" customWidth="1"/>
    <col min="2050" max="2050" width="61.7109375" style="88" customWidth="1"/>
    <col min="2051" max="2051" width="9.7109375" style="88" bestFit="1" customWidth="1"/>
    <col min="2052" max="2052" width="11.5703125" style="88" bestFit="1" customWidth="1"/>
    <col min="2053" max="2054" width="8.5703125" style="88" bestFit="1" customWidth="1"/>
    <col min="2055" max="2055" width="1" style="88" customWidth="1"/>
    <col min="2056" max="2056" width="10.42578125" style="88" customWidth="1"/>
    <col min="2057" max="2057" width="9.5703125" style="88" bestFit="1" customWidth="1"/>
    <col min="2058" max="2061" width="9.42578125" style="88" customWidth="1"/>
    <col min="2062" max="2063" width="12.140625" style="88" customWidth="1"/>
    <col min="2064" max="2064" width="11.7109375" style="88" customWidth="1"/>
    <col min="2065" max="2065" width="11" style="88" customWidth="1"/>
    <col min="2066" max="2066" width="10.85546875" style="88" customWidth="1"/>
    <col min="2067" max="2067" width="11.42578125" style="88" customWidth="1"/>
    <col min="2068" max="2304" width="9.140625" style="88"/>
    <col min="2305" max="2305" width="9" style="88" bestFit="1" customWidth="1"/>
    <col min="2306" max="2306" width="61.7109375" style="88" customWidth="1"/>
    <col min="2307" max="2307" width="9.7109375" style="88" bestFit="1" customWidth="1"/>
    <col min="2308" max="2308" width="11.5703125" style="88" bestFit="1" customWidth="1"/>
    <col min="2309" max="2310" width="8.5703125" style="88" bestFit="1" customWidth="1"/>
    <col min="2311" max="2311" width="1" style="88" customWidth="1"/>
    <col min="2312" max="2312" width="10.42578125" style="88" customWidth="1"/>
    <col min="2313" max="2313" width="9.5703125" style="88" bestFit="1" customWidth="1"/>
    <col min="2314" max="2317" width="9.42578125" style="88" customWidth="1"/>
    <col min="2318" max="2319" width="12.140625" style="88" customWidth="1"/>
    <col min="2320" max="2320" width="11.7109375" style="88" customWidth="1"/>
    <col min="2321" max="2321" width="11" style="88" customWidth="1"/>
    <col min="2322" max="2322" width="10.85546875" style="88" customWidth="1"/>
    <col min="2323" max="2323" width="11.42578125" style="88" customWidth="1"/>
    <col min="2324" max="2560" width="9.140625" style="88"/>
    <col min="2561" max="2561" width="9" style="88" bestFit="1" customWidth="1"/>
    <col min="2562" max="2562" width="61.7109375" style="88" customWidth="1"/>
    <col min="2563" max="2563" width="9.7109375" style="88" bestFit="1" customWidth="1"/>
    <col min="2564" max="2564" width="11.5703125" style="88" bestFit="1" customWidth="1"/>
    <col min="2565" max="2566" width="8.5703125" style="88" bestFit="1" customWidth="1"/>
    <col min="2567" max="2567" width="1" style="88" customWidth="1"/>
    <col min="2568" max="2568" width="10.42578125" style="88" customWidth="1"/>
    <col min="2569" max="2569" width="9.5703125" style="88" bestFit="1" customWidth="1"/>
    <col min="2570" max="2573" width="9.42578125" style="88" customWidth="1"/>
    <col min="2574" max="2575" width="12.140625" style="88" customWidth="1"/>
    <col min="2576" max="2576" width="11.7109375" style="88" customWidth="1"/>
    <col min="2577" max="2577" width="11" style="88" customWidth="1"/>
    <col min="2578" max="2578" width="10.85546875" style="88" customWidth="1"/>
    <col min="2579" max="2579" width="11.42578125" style="88" customWidth="1"/>
    <col min="2580" max="2816" width="9.140625" style="88"/>
    <col min="2817" max="2817" width="9" style="88" bestFit="1" customWidth="1"/>
    <col min="2818" max="2818" width="61.7109375" style="88" customWidth="1"/>
    <col min="2819" max="2819" width="9.7109375" style="88" bestFit="1" customWidth="1"/>
    <col min="2820" max="2820" width="11.5703125" style="88" bestFit="1" customWidth="1"/>
    <col min="2821" max="2822" width="8.5703125" style="88" bestFit="1" customWidth="1"/>
    <col min="2823" max="2823" width="1" style="88" customWidth="1"/>
    <col min="2824" max="2824" width="10.42578125" style="88" customWidth="1"/>
    <col min="2825" max="2825" width="9.5703125" style="88" bestFit="1" customWidth="1"/>
    <col min="2826" max="2829" width="9.42578125" style="88" customWidth="1"/>
    <col min="2830" max="2831" width="12.140625" style="88" customWidth="1"/>
    <col min="2832" max="2832" width="11.7109375" style="88" customWidth="1"/>
    <col min="2833" max="2833" width="11" style="88" customWidth="1"/>
    <col min="2834" max="2834" width="10.85546875" style="88" customWidth="1"/>
    <col min="2835" max="2835" width="11.42578125" style="88" customWidth="1"/>
    <col min="2836" max="3072" width="9.140625" style="88"/>
    <col min="3073" max="3073" width="9" style="88" bestFit="1" customWidth="1"/>
    <col min="3074" max="3074" width="61.7109375" style="88" customWidth="1"/>
    <col min="3075" max="3075" width="9.7109375" style="88" bestFit="1" customWidth="1"/>
    <col min="3076" max="3076" width="11.5703125" style="88" bestFit="1" customWidth="1"/>
    <col min="3077" max="3078" width="8.5703125" style="88" bestFit="1" customWidth="1"/>
    <col min="3079" max="3079" width="1" style="88" customWidth="1"/>
    <col min="3080" max="3080" width="10.42578125" style="88" customWidth="1"/>
    <col min="3081" max="3081" width="9.5703125" style="88" bestFit="1" customWidth="1"/>
    <col min="3082" max="3085" width="9.42578125" style="88" customWidth="1"/>
    <col min="3086" max="3087" width="12.140625" style="88" customWidth="1"/>
    <col min="3088" max="3088" width="11.7109375" style="88" customWidth="1"/>
    <col min="3089" max="3089" width="11" style="88" customWidth="1"/>
    <col min="3090" max="3090" width="10.85546875" style="88" customWidth="1"/>
    <col min="3091" max="3091" width="11.42578125" style="88" customWidth="1"/>
    <col min="3092" max="3328" width="9.140625" style="88"/>
    <col min="3329" max="3329" width="9" style="88" bestFit="1" customWidth="1"/>
    <col min="3330" max="3330" width="61.7109375" style="88" customWidth="1"/>
    <col min="3331" max="3331" width="9.7109375" style="88" bestFit="1" customWidth="1"/>
    <col min="3332" max="3332" width="11.5703125" style="88" bestFit="1" customWidth="1"/>
    <col min="3333" max="3334" width="8.5703125" style="88" bestFit="1" customWidth="1"/>
    <col min="3335" max="3335" width="1" style="88" customWidth="1"/>
    <col min="3336" max="3336" width="10.42578125" style="88" customWidth="1"/>
    <col min="3337" max="3337" width="9.5703125" style="88" bestFit="1" customWidth="1"/>
    <col min="3338" max="3341" width="9.42578125" style="88" customWidth="1"/>
    <col min="3342" max="3343" width="12.140625" style="88" customWidth="1"/>
    <col min="3344" max="3344" width="11.7109375" style="88" customWidth="1"/>
    <col min="3345" max="3345" width="11" style="88" customWidth="1"/>
    <col min="3346" max="3346" width="10.85546875" style="88" customWidth="1"/>
    <col min="3347" max="3347" width="11.42578125" style="88" customWidth="1"/>
    <col min="3348" max="3584" width="9.140625" style="88"/>
    <col min="3585" max="3585" width="9" style="88" bestFit="1" customWidth="1"/>
    <col min="3586" max="3586" width="61.7109375" style="88" customWidth="1"/>
    <col min="3587" max="3587" width="9.7109375" style="88" bestFit="1" customWidth="1"/>
    <col min="3588" max="3588" width="11.5703125" style="88" bestFit="1" customWidth="1"/>
    <col min="3589" max="3590" width="8.5703125" style="88" bestFit="1" customWidth="1"/>
    <col min="3591" max="3591" width="1" style="88" customWidth="1"/>
    <col min="3592" max="3592" width="10.42578125" style="88" customWidth="1"/>
    <col min="3593" max="3593" width="9.5703125" style="88" bestFit="1" customWidth="1"/>
    <col min="3594" max="3597" width="9.42578125" style="88" customWidth="1"/>
    <col min="3598" max="3599" width="12.140625" style="88" customWidth="1"/>
    <col min="3600" max="3600" width="11.7109375" style="88" customWidth="1"/>
    <col min="3601" max="3601" width="11" style="88" customWidth="1"/>
    <col min="3602" max="3602" width="10.85546875" style="88" customWidth="1"/>
    <col min="3603" max="3603" width="11.42578125" style="88" customWidth="1"/>
    <col min="3604" max="3840" width="9.140625" style="88"/>
    <col min="3841" max="3841" width="9" style="88" bestFit="1" customWidth="1"/>
    <col min="3842" max="3842" width="61.7109375" style="88" customWidth="1"/>
    <col min="3843" max="3843" width="9.7109375" style="88" bestFit="1" customWidth="1"/>
    <col min="3844" max="3844" width="11.5703125" style="88" bestFit="1" customWidth="1"/>
    <col min="3845" max="3846" width="8.5703125" style="88" bestFit="1" customWidth="1"/>
    <col min="3847" max="3847" width="1" style="88" customWidth="1"/>
    <col min="3848" max="3848" width="10.42578125" style="88" customWidth="1"/>
    <col min="3849" max="3849" width="9.5703125" style="88" bestFit="1" customWidth="1"/>
    <col min="3850" max="3853" width="9.42578125" style="88" customWidth="1"/>
    <col min="3854" max="3855" width="12.140625" style="88" customWidth="1"/>
    <col min="3856" max="3856" width="11.7109375" style="88" customWidth="1"/>
    <col min="3857" max="3857" width="11" style="88" customWidth="1"/>
    <col min="3858" max="3858" width="10.85546875" style="88" customWidth="1"/>
    <col min="3859" max="3859" width="11.42578125" style="88" customWidth="1"/>
    <col min="3860" max="4096" width="9.140625" style="88"/>
    <col min="4097" max="4097" width="9" style="88" bestFit="1" customWidth="1"/>
    <col min="4098" max="4098" width="61.7109375" style="88" customWidth="1"/>
    <col min="4099" max="4099" width="9.7109375" style="88" bestFit="1" customWidth="1"/>
    <col min="4100" max="4100" width="11.5703125" style="88" bestFit="1" customWidth="1"/>
    <col min="4101" max="4102" width="8.5703125" style="88" bestFit="1" customWidth="1"/>
    <col min="4103" max="4103" width="1" style="88" customWidth="1"/>
    <col min="4104" max="4104" width="10.42578125" style="88" customWidth="1"/>
    <col min="4105" max="4105" width="9.5703125" style="88" bestFit="1" customWidth="1"/>
    <col min="4106" max="4109" width="9.42578125" style="88" customWidth="1"/>
    <col min="4110" max="4111" width="12.140625" style="88" customWidth="1"/>
    <col min="4112" max="4112" width="11.7109375" style="88" customWidth="1"/>
    <col min="4113" max="4113" width="11" style="88" customWidth="1"/>
    <col min="4114" max="4114" width="10.85546875" style="88" customWidth="1"/>
    <col min="4115" max="4115" width="11.42578125" style="88" customWidth="1"/>
    <col min="4116" max="4352" width="9.140625" style="88"/>
    <col min="4353" max="4353" width="9" style="88" bestFit="1" customWidth="1"/>
    <col min="4354" max="4354" width="61.7109375" style="88" customWidth="1"/>
    <col min="4355" max="4355" width="9.7109375" style="88" bestFit="1" customWidth="1"/>
    <col min="4356" max="4356" width="11.5703125" style="88" bestFit="1" customWidth="1"/>
    <col min="4357" max="4358" width="8.5703125" style="88" bestFit="1" customWidth="1"/>
    <col min="4359" max="4359" width="1" style="88" customWidth="1"/>
    <col min="4360" max="4360" width="10.42578125" style="88" customWidth="1"/>
    <col min="4361" max="4361" width="9.5703125" style="88" bestFit="1" customWidth="1"/>
    <col min="4362" max="4365" width="9.42578125" style="88" customWidth="1"/>
    <col min="4366" max="4367" width="12.140625" style="88" customWidth="1"/>
    <col min="4368" max="4368" width="11.7109375" style="88" customWidth="1"/>
    <col min="4369" max="4369" width="11" style="88" customWidth="1"/>
    <col min="4370" max="4370" width="10.85546875" style="88" customWidth="1"/>
    <col min="4371" max="4371" width="11.42578125" style="88" customWidth="1"/>
    <col min="4372" max="4608" width="9.140625" style="88"/>
    <col min="4609" max="4609" width="9" style="88" bestFit="1" customWidth="1"/>
    <col min="4610" max="4610" width="61.7109375" style="88" customWidth="1"/>
    <col min="4611" max="4611" width="9.7109375" style="88" bestFit="1" customWidth="1"/>
    <col min="4612" max="4612" width="11.5703125" style="88" bestFit="1" customWidth="1"/>
    <col min="4613" max="4614" width="8.5703125" style="88" bestFit="1" customWidth="1"/>
    <col min="4615" max="4615" width="1" style="88" customWidth="1"/>
    <col min="4616" max="4616" width="10.42578125" style="88" customWidth="1"/>
    <col min="4617" max="4617" width="9.5703125" style="88" bestFit="1" customWidth="1"/>
    <col min="4618" max="4621" width="9.42578125" style="88" customWidth="1"/>
    <col min="4622" max="4623" width="12.140625" style="88" customWidth="1"/>
    <col min="4624" max="4624" width="11.7109375" style="88" customWidth="1"/>
    <col min="4625" max="4625" width="11" style="88" customWidth="1"/>
    <col min="4626" max="4626" width="10.85546875" style="88" customWidth="1"/>
    <col min="4627" max="4627" width="11.42578125" style="88" customWidth="1"/>
    <col min="4628" max="4864" width="9.140625" style="88"/>
    <col min="4865" max="4865" width="9" style="88" bestFit="1" customWidth="1"/>
    <col min="4866" max="4866" width="61.7109375" style="88" customWidth="1"/>
    <col min="4867" max="4867" width="9.7109375" style="88" bestFit="1" customWidth="1"/>
    <col min="4868" max="4868" width="11.5703125" style="88" bestFit="1" customWidth="1"/>
    <col min="4869" max="4870" width="8.5703125" style="88" bestFit="1" customWidth="1"/>
    <col min="4871" max="4871" width="1" style="88" customWidth="1"/>
    <col min="4872" max="4872" width="10.42578125" style="88" customWidth="1"/>
    <col min="4873" max="4873" width="9.5703125" style="88" bestFit="1" customWidth="1"/>
    <col min="4874" max="4877" width="9.42578125" style="88" customWidth="1"/>
    <col min="4878" max="4879" width="12.140625" style="88" customWidth="1"/>
    <col min="4880" max="4880" width="11.7109375" style="88" customWidth="1"/>
    <col min="4881" max="4881" width="11" style="88" customWidth="1"/>
    <col min="4882" max="4882" width="10.85546875" style="88" customWidth="1"/>
    <col min="4883" max="4883" width="11.42578125" style="88" customWidth="1"/>
    <col min="4884" max="5120" width="9.140625" style="88"/>
    <col min="5121" max="5121" width="9" style="88" bestFit="1" customWidth="1"/>
    <col min="5122" max="5122" width="61.7109375" style="88" customWidth="1"/>
    <col min="5123" max="5123" width="9.7109375" style="88" bestFit="1" customWidth="1"/>
    <col min="5124" max="5124" width="11.5703125" style="88" bestFit="1" customWidth="1"/>
    <col min="5125" max="5126" width="8.5703125" style="88" bestFit="1" customWidth="1"/>
    <col min="5127" max="5127" width="1" style="88" customWidth="1"/>
    <col min="5128" max="5128" width="10.42578125" style="88" customWidth="1"/>
    <col min="5129" max="5129" width="9.5703125" style="88" bestFit="1" customWidth="1"/>
    <col min="5130" max="5133" width="9.42578125" style="88" customWidth="1"/>
    <col min="5134" max="5135" width="12.140625" style="88" customWidth="1"/>
    <col min="5136" max="5136" width="11.7109375" style="88" customWidth="1"/>
    <col min="5137" max="5137" width="11" style="88" customWidth="1"/>
    <col min="5138" max="5138" width="10.85546875" style="88" customWidth="1"/>
    <col min="5139" max="5139" width="11.42578125" style="88" customWidth="1"/>
    <col min="5140" max="5376" width="9.140625" style="88"/>
    <col min="5377" max="5377" width="9" style="88" bestFit="1" customWidth="1"/>
    <col min="5378" max="5378" width="61.7109375" style="88" customWidth="1"/>
    <col min="5379" max="5379" width="9.7109375" style="88" bestFit="1" customWidth="1"/>
    <col min="5380" max="5380" width="11.5703125" style="88" bestFit="1" customWidth="1"/>
    <col min="5381" max="5382" width="8.5703125" style="88" bestFit="1" customWidth="1"/>
    <col min="5383" max="5383" width="1" style="88" customWidth="1"/>
    <col min="5384" max="5384" width="10.42578125" style="88" customWidth="1"/>
    <col min="5385" max="5385" width="9.5703125" style="88" bestFit="1" customWidth="1"/>
    <col min="5386" max="5389" width="9.42578125" style="88" customWidth="1"/>
    <col min="5390" max="5391" width="12.140625" style="88" customWidth="1"/>
    <col min="5392" max="5392" width="11.7109375" style="88" customWidth="1"/>
    <col min="5393" max="5393" width="11" style="88" customWidth="1"/>
    <col min="5394" max="5394" width="10.85546875" style="88" customWidth="1"/>
    <col min="5395" max="5395" width="11.42578125" style="88" customWidth="1"/>
    <col min="5396" max="5632" width="9.140625" style="88"/>
    <col min="5633" max="5633" width="9" style="88" bestFit="1" customWidth="1"/>
    <col min="5634" max="5634" width="61.7109375" style="88" customWidth="1"/>
    <col min="5635" max="5635" width="9.7109375" style="88" bestFit="1" customWidth="1"/>
    <col min="5636" max="5636" width="11.5703125" style="88" bestFit="1" customWidth="1"/>
    <col min="5637" max="5638" width="8.5703125" style="88" bestFit="1" customWidth="1"/>
    <col min="5639" max="5639" width="1" style="88" customWidth="1"/>
    <col min="5640" max="5640" width="10.42578125" style="88" customWidth="1"/>
    <col min="5641" max="5641" width="9.5703125" style="88" bestFit="1" customWidth="1"/>
    <col min="5642" max="5645" width="9.42578125" style="88" customWidth="1"/>
    <col min="5646" max="5647" width="12.140625" style="88" customWidth="1"/>
    <col min="5648" max="5648" width="11.7109375" style="88" customWidth="1"/>
    <col min="5649" max="5649" width="11" style="88" customWidth="1"/>
    <col min="5650" max="5650" width="10.85546875" style="88" customWidth="1"/>
    <col min="5651" max="5651" width="11.42578125" style="88" customWidth="1"/>
    <col min="5652" max="5888" width="9.140625" style="88"/>
    <col min="5889" max="5889" width="9" style="88" bestFit="1" customWidth="1"/>
    <col min="5890" max="5890" width="61.7109375" style="88" customWidth="1"/>
    <col min="5891" max="5891" width="9.7109375" style="88" bestFit="1" customWidth="1"/>
    <col min="5892" max="5892" width="11.5703125" style="88" bestFit="1" customWidth="1"/>
    <col min="5893" max="5894" width="8.5703125" style="88" bestFit="1" customWidth="1"/>
    <col min="5895" max="5895" width="1" style="88" customWidth="1"/>
    <col min="5896" max="5896" width="10.42578125" style="88" customWidth="1"/>
    <col min="5897" max="5897" width="9.5703125" style="88" bestFit="1" customWidth="1"/>
    <col min="5898" max="5901" width="9.42578125" style="88" customWidth="1"/>
    <col min="5902" max="5903" width="12.140625" style="88" customWidth="1"/>
    <col min="5904" max="5904" width="11.7109375" style="88" customWidth="1"/>
    <col min="5905" max="5905" width="11" style="88" customWidth="1"/>
    <col min="5906" max="5906" width="10.85546875" style="88" customWidth="1"/>
    <col min="5907" max="5907" width="11.42578125" style="88" customWidth="1"/>
    <col min="5908" max="6144" width="9.140625" style="88"/>
    <col min="6145" max="6145" width="9" style="88" bestFit="1" customWidth="1"/>
    <col min="6146" max="6146" width="61.7109375" style="88" customWidth="1"/>
    <col min="6147" max="6147" width="9.7109375" style="88" bestFit="1" customWidth="1"/>
    <col min="6148" max="6148" width="11.5703125" style="88" bestFit="1" customWidth="1"/>
    <col min="6149" max="6150" width="8.5703125" style="88" bestFit="1" customWidth="1"/>
    <col min="6151" max="6151" width="1" style="88" customWidth="1"/>
    <col min="6152" max="6152" width="10.42578125" style="88" customWidth="1"/>
    <col min="6153" max="6153" width="9.5703125" style="88" bestFit="1" customWidth="1"/>
    <col min="6154" max="6157" width="9.42578125" style="88" customWidth="1"/>
    <col min="6158" max="6159" width="12.140625" style="88" customWidth="1"/>
    <col min="6160" max="6160" width="11.7109375" style="88" customWidth="1"/>
    <col min="6161" max="6161" width="11" style="88" customWidth="1"/>
    <col min="6162" max="6162" width="10.85546875" style="88" customWidth="1"/>
    <col min="6163" max="6163" width="11.42578125" style="88" customWidth="1"/>
    <col min="6164" max="6400" width="9.140625" style="88"/>
    <col min="6401" max="6401" width="9" style="88" bestFit="1" customWidth="1"/>
    <col min="6402" max="6402" width="61.7109375" style="88" customWidth="1"/>
    <col min="6403" max="6403" width="9.7109375" style="88" bestFit="1" customWidth="1"/>
    <col min="6404" max="6404" width="11.5703125" style="88" bestFit="1" customWidth="1"/>
    <col min="6405" max="6406" width="8.5703125" style="88" bestFit="1" customWidth="1"/>
    <col min="6407" max="6407" width="1" style="88" customWidth="1"/>
    <col min="6408" max="6408" width="10.42578125" style="88" customWidth="1"/>
    <col min="6409" max="6409" width="9.5703125" style="88" bestFit="1" customWidth="1"/>
    <col min="6410" max="6413" width="9.42578125" style="88" customWidth="1"/>
    <col min="6414" max="6415" width="12.140625" style="88" customWidth="1"/>
    <col min="6416" max="6416" width="11.7109375" style="88" customWidth="1"/>
    <col min="6417" max="6417" width="11" style="88" customWidth="1"/>
    <col min="6418" max="6418" width="10.85546875" style="88" customWidth="1"/>
    <col min="6419" max="6419" width="11.42578125" style="88" customWidth="1"/>
    <col min="6420" max="6656" width="9.140625" style="88"/>
    <col min="6657" max="6657" width="9" style="88" bestFit="1" customWidth="1"/>
    <col min="6658" max="6658" width="61.7109375" style="88" customWidth="1"/>
    <col min="6659" max="6659" width="9.7109375" style="88" bestFit="1" customWidth="1"/>
    <col min="6660" max="6660" width="11.5703125" style="88" bestFit="1" customWidth="1"/>
    <col min="6661" max="6662" width="8.5703125" style="88" bestFit="1" customWidth="1"/>
    <col min="6663" max="6663" width="1" style="88" customWidth="1"/>
    <col min="6664" max="6664" width="10.42578125" style="88" customWidth="1"/>
    <col min="6665" max="6665" width="9.5703125" style="88" bestFit="1" customWidth="1"/>
    <col min="6666" max="6669" width="9.42578125" style="88" customWidth="1"/>
    <col min="6670" max="6671" width="12.140625" style="88" customWidth="1"/>
    <col min="6672" max="6672" width="11.7109375" style="88" customWidth="1"/>
    <col min="6673" max="6673" width="11" style="88" customWidth="1"/>
    <col min="6674" max="6674" width="10.85546875" style="88" customWidth="1"/>
    <col min="6675" max="6675" width="11.42578125" style="88" customWidth="1"/>
    <col min="6676" max="6912" width="9.140625" style="88"/>
    <col min="6913" max="6913" width="9" style="88" bestFit="1" customWidth="1"/>
    <col min="6914" max="6914" width="61.7109375" style="88" customWidth="1"/>
    <col min="6915" max="6915" width="9.7109375" style="88" bestFit="1" customWidth="1"/>
    <col min="6916" max="6916" width="11.5703125" style="88" bestFit="1" customWidth="1"/>
    <col min="6917" max="6918" width="8.5703125" style="88" bestFit="1" customWidth="1"/>
    <col min="6919" max="6919" width="1" style="88" customWidth="1"/>
    <col min="6920" max="6920" width="10.42578125" style="88" customWidth="1"/>
    <col min="6921" max="6921" width="9.5703125" style="88" bestFit="1" customWidth="1"/>
    <col min="6922" max="6925" width="9.42578125" style="88" customWidth="1"/>
    <col min="6926" max="6927" width="12.140625" style="88" customWidth="1"/>
    <col min="6928" max="6928" width="11.7109375" style="88" customWidth="1"/>
    <col min="6929" max="6929" width="11" style="88" customWidth="1"/>
    <col min="6930" max="6930" width="10.85546875" style="88" customWidth="1"/>
    <col min="6931" max="6931" width="11.42578125" style="88" customWidth="1"/>
    <col min="6932" max="7168" width="9.140625" style="88"/>
    <col min="7169" max="7169" width="9" style="88" bestFit="1" customWidth="1"/>
    <col min="7170" max="7170" width="61.7109375" style="88" customWidth="1"/>
    <col min="7171" max="7171" width="9.7109375" style="88" bestFit="1" customWidth="1"/>
    <col min="7172" max="7172" width="11.5703125" style="88" bestFit="1" customWidth="1"/>
    <col min="7173" max="7174" width="8.5703125" style="88" bestFit="1" customWidth="1"/>
    <col min="7175" max="7175" width="1" style="88" customWidth="1"/>
    <col min="7176" max="7176" width="10.42578125" style="88" customWidth="1"/>
    <col min="7177" max="7177" width="9.5703125" style="88" bestFit="1" customWidth="1"/>
    <col min="7178" max="7181" width="9.42578125" style="88" customWidth="1"/>
    <col min="7182" max="7183" width="12.140625" style="88" customWidth="1"/>
    <col min="7184" max="7184" width="11.7109375" style="88" customWidth="1"/>
    <col min="7185" max="7185" width="11" style="88" customWidth="1"/>
    <col min="7186" max="7186" width="10.85546875" style="88" customWidth="1"/>
    <col min="7187" max="7187" width="11.42578125" style="88" customWidth="1"/>
    <col min="7188" max="7424" width="9.140625" style="88"/>
    <col min="7425" max="7425" width="9" style="88" bestFit="1" customWidth="1"/>
    <col min="7426" max="7426" width="61.7109375" style="88" customWidth="1"/>
    <col min="7427" max="7427" width="9.7109375" style="88" bestFit="1" customWidth="1"/>
    <col min="7428" max="7428" width="11.5703125" style="88" bestFit="1" customWidth="1"/>
    <col min="7429" max="7430" width="8.5703125" style="88" bestFit="1" customWidth="1"/>
    <col min="7431" max="7431" width="1" style="88" customWidth="1"/>
    <col min="7432" max="7432" width="10.42578125" style="88" customWidth="1"/>
    <col min="7433" max="7433" width="9.5703125" style="88" bestFit="1" customWidth="1"/>
    <col min="7434" max="7437" width="9.42578125" style="88" customWidth="1"/>
    <col min="7438" max="7439" width="12.140625" style="88" customWidth="1"/>
    <col min="7440" max="7440" width="11.7109375" style="88" customWidth="1"/>
    <col min="7441" max="7441" width="11" style="88" customWidth="1"/>
    <col min="7442" max="7442" width="10.85546875" style="88" customWidth="1"/>
    <col min="7443" max="7443" width="11.42578125" style="88" customWidth="1"/>
    <col min="7444" max="7680" width="9.140625" style="88"/>
    <col min="7681" max="7681" width="9" style="88" bestFit="1" customWidth="1"/>
    <col min="7682" max="7682" width="61.7109375" style="88" customWidth="1"/>
    <col min="7683" max="7683" width="9.7109375" style="88" bestFit="1" customWidth="1"/>
    <col min="7684" max="7684" width="11.5703125" style="88" bestFit="1" customWidth="1"/>
    <col min="7685" max="7686" width="8.5703125" style="88" bestFit="1" customWidth="1"/>
    <col min="7687" max="7687" width="1" style="88" customWidth="1"/>
    <col min="7688" max="7688" width="10.42578125" style="88" customWidth="1"/>
    <col min="7689" max="7689" width="9.5703125" style="88" bestFit="1" customWidth="1"/>
    <col min="7690" max="7693" width="9.42578125" style="88" customWidth="1"/>
    <col min="7694" max="7695" width="12.140625" style="88" customWidth="1"/>
    <col min="7696" max="7696" width="11.7109375" style="88" customWidth="1"/>
    <col min="7697" max="7697" width="11" style="88" customWidth="1"/>
    <col min="7698" max="7698" width="10.85546875" style="88" customWidth="1"/>
    <col min="7699" max="7699" width="11.42578125" style="88" customWidth="1"/>
    <col min="7700" max="7936" width="9.140625" style="88"/>
    <col min="7937" max="7937" width="9" style="88" bestFit="1" customWidth="1"/>
    <col min="7938" max="7938" width="61.7109375" style="88" customWidth="1"/>
    <col min="7939" max="7939" width="9.7109375" style="88" bestFit="1" customWidth="1"/>
    <col min="7940" max="7940" width="11.5703125" style="88" bestFit="1" customWidth="1"/>
    <col min="7941" max="7942" width="8.5703125" style="88" bestFit="1" customWidth="1"/>
    <col min="7943" max="7943" width="1" style="88" customWidth="1"/>
    <col min="7944" max="7944" width="10.42578125" style="88" customWidth="1"/>
    <col min="7945" max="7945" width="9.5703125" style="88" bestFit="1" customWidth="1"/>
    <col min="7946" max="7949" width="9.42578125" style="88" customWidth="1"/>
    <col min="7950" max="7951" width="12.140625" style="88" customWidth="1"/>
    <col min="7952" max="7952" width="11.7109375" style="88" customWidth="1"/>
    <col min="7953" max="7953" width="11" style="88" customWidth="1"/>
    <col min="7954" max="7954" width="10.85546875" style="88" customWidth="1"/>
    <col min="7955" max="7955" width="11.42578125" style="88" customWidth="1"/>
    <col min="7956" max="8192" width="9.140625" style="88"/>
    <col min="8193" max="8193" width="9" style="88" bestFit="1" customWidth="1"/>
    <col min="8194" max="8194" width="61.7109375" style="88" customWidth="1"/>
    <col min="8195" max="8195" width="9.7109375" style="88" bestFit="1" customWidth="1"/>
    <col min="8196" max="8196" width="11.5703125" style="88" bestFit="1" customWidth="1"/>
    <col min="8197" max="8198" width="8.5703125" style="88" bestFit="1" customWidth="1"/>
    <col min="8199" max="8199" width="1" style="88" customWidth="1"/>
    <col min="8200" max="8200" width="10.42578125" style="88" customWidth="1"/>
    <col min="8201" max="8201" width="9.5703125" style="88" bestFit="1" customWidth="1"/>
    <col min="8202" max="8205" width="9.42578125" style="88" customWidth="1"/>
    <col min="8206" max="8207" width="12.140625" style="88" customWidth="1"/>
    <col min="8208" max="8208" width="11.7109375" style="88" customWidth="1"/>
    <col min="8209" max="8209" width="11" style="88" customWidth="1"/>
    <col min="8210" max="8210" width="10.85546875" style="88" customWidth="1"/>
    <col min="8211" max="8211" width="11.42578125" style="88" customWidth="1"/>
    <col min="8212" max="8448" width="9.140625" style="88"/>
    <col min="8449" max="8449" width="9" style="88" bestFit="1" customWidth="1"/>
    <col min="8450" max="8450" width="61.7109375" style="88" customWidth="1"/>
    <col min="8451" max="8451" width="9.7109375" style="88" bestFit="1" customWidth="1"/>
    <col min="8452" max="8452" width="11.5703125" style="88" bestFit="1" customWidth="1"/>
    <col min="8453" max="8454" width="8.5703125" style="88" bestFit="1" customWidth="1"/>
    <col min="8455" max="8455" width="1" style="88" customWidth="1"/>
    <col min="8456" max="8456" width="10.42578125" style="88" customWidth="1"/>
    <col min="8457" max="8457" width="9.5703125" style="88" bestFit="1" customWidth="1"/>
    <col min="8458" max="8461" width="9.42578125" style="88" customWidth="1"/>
    <col min="8462" max="8463" width="12.140625" style="88" customWidth="1"/>
    <col min="8464" max="8464" width="11.7109375" style="88" customWidth="1"/>
    <col min="8465" max="8465" width="11" style="88" customWidth="1"/>
    <col min="8466" max="8466" width="10.85546875" style="88" customWidth="1"/>
    <col min="8467" max="8467" width="11.42578125" style="88" customWidth="1"/>
    <col min="8468" max="8704" width="9.140625" style="88"/>
    <col min="8705" max="8705" width="9" style="88" bestFit="1" customWidth="1"/>
    <col min="8706" max="8706" width="61.7109375" style="88" customWidth="1"/>
    <col min="8707" max="8707" width="9.7109375" style="88" bestFit="1" customWidth="1"/>
    <col min="8708" max="8708" width="11.5703125" style="88" bestFit="1" customWidth="1"/>
    <col min="8709" max="8710" width="8.5703125" style="88" bestFit="1" customWidth="1"/>
    <col min="8711" max="8711" width="1" style="88" customWidth="1"/>
    <col min="8712" max="8712" width="10.42578125" style="88" customWidth="1"/>
    <col min="8713" max="8713" width="9.5703125" style="88" bestFit="1" customWidth="1"/>
    <col min="8714" max="8717" width="9.42578125" style="88" customWidth="1"/>
    <col min="8718" max="8719" width="12.140625" style="88" customWidth="1"/>
    <col min="8720" max="8720" width="11.7109375" style="88" customWidth="1"/>
    <col min="8721" max="8721" width="11" style="88" customWidth="1"/>
    <col min="8722" max="8722" width="10.85546875" style="88" customWidth="1"/>
    <col min="8723" max="8723" width="11.42578125" style="88" customWidth="1"/>
    <col min="8724" max="8960" width="9.140625" style="88"/>
    <col min="8961" max="8961" width="9" style="88" bestFit="1" customWidth="1"/>
    <col min="8962" max="8962" width="61.7109375" style="88" customWidth="1"/>
    <col min="8963" max="8963" width="9.7109375" style="88" bestFit="1" customWidth="1"/>
    <col min="8964" max="8964" width="11.5703125" style="88" bestFit="1" customWidth="1"/>
    <col min="8965" max="8966" width="8.5703125" style="88" bestFit="1" customWidth="1"/>
    <col min="8967" max="8967" width="1" style="88" customWidth="1"/>
    <col min="8968" max="8968" width="10.42578125" style="88" customWidth="1"/>
    <col min="8969" max="8969" width="9.5703125" style="88" bestFit="1" customWidth="1"/>
    <col min="8970" max="8973" width="9.42578125" style="88" customWidth="1"/>
    <col min="8974" max="8975" width="12.140625" style="88" customWidth="1"/>
    <col min="8976" max="8976" width="11.7109375" style="88" customWidth="1"/>
    <col min="8977" max="8977" width="11" style="88" customWidth="1"/>
    <col min="8978" max="8978" width="10.85546875" style="88" customWidth="1"/>
    <col min="8979" max="8979" width="11.42578125" style="88" customWidth="1"/>
    <col min="8980" max="9216" width="9.140625" style="88"/>
    <col min="9217" max="9217" width="9" style="88" bestFit="1" customWidth="1"/>
    <col min="9218" max="9218" width="61.7109375" style="88" customWidth="1"/>
    <col min="9219" max="9219" width="9.7109375" style="88" bestFit="1" customWidth="1"/>
    <col min="9220" max="9220" width="11.5703125" style="88" bestFit="1" customWidth="1"/>
    <col min="9221" max="9222" width="8.5703125" style="88" bestFit="1" customWidth="1"/>
    <col min="9223" max="9223" width="1" style="88" customWidth="1"/>
    <col min="9224" max="9224" width="10.42578125" style="88" customWidth="1"/>
    <col min="9225" max="9225" width="9.5703125" style="88" bestFit="1" customWidth="1"/>
    <col min="9226" max="9229" width="9.42578125" style="88" customWidth="1"/>
    <col min="9230" max="9231" width="12.140625" style="88" customWidth="1"/>
    <col min="9232" max="9232" width="11.7109375" style="88" customWidth="1"/>
    <col min="9233" max="9233" width="11" style="88" customWidth="1"/>
    <col min="9234" max="9234" width="10.85546875" style="88" customWidth="1"/>
    <col min="9235" max="9235" width="11.42578125" style="88" customWidth="1"/>
    <col min="9236" max="9472" width="9.140625" style="88"/>
    <col min="9473" max="9473" width="9" style="88" bestFit="1" customWidth="1"/>
    <col min="9474" max="9474" width="61.7109375" style="88" customWidth="1"/>
    <col min="9475" max="9475" width="9.7109375" style="88" bestFit="1" customWidth="1"/>
    <col min="9476" max="9476" width="11.5703125" style="88" bestFit="1" customWidth="1"/>
    <col min="9477" max="9478" width="8.5703125" style="88" bestFit="1" customWidth="1"/>
    <col min="9479" max="9479" width="1" style="88" customWidth="1"/>
    <col min="9480" max="9480" width="10.42578125" style="88" customWidth="1"/>
    <col min="9481" max="9481" width="9.5703125" style="88" bestFit="1" customWidth="1"/>
    <col min="9482" max="9485" width="9.42578125" style="88" customWidth="1"/>
    <col min="9486" max="9487" width="12.140625" style="88" customWidth="1"/>
    <col min="9488" max="9488" width="11.7109375" style="88" customWidth="1"/>
    <col min="9489" max="9489" width="11" style="88" customWidth="1"/>
    <col min="9490" max="9490" width="10.85546875" style="88" customWidth="1"/>
    <col min="9491" max="9491" width="11.42578125" style="88" customWidth="1"/>
    <col min="9492" max="9728" width="9.140625" style="88"/>
    <col min="9729" max="9729" width="9" style="88" bestFit="1" customWidth="1"/>
    <col min="9730" max="9730" width="61.7109375" style="88" customWidth="1"/>
    <col min="9731" max="9731" width="9.7109375" style="88" bestFit="1" customWidth="1"/>
    <col min="9732" max="9732" width="11.5703125" style="88" bestFit="1" customWidth="1"/>
    <col min="9733" max="9734" width="8.5703125" style="88" bestFit="1" customWidth="1"/>
    <col min="9735" max="9735" width="1" style="88" customWidth="1"/>
    <col min="9736" max="9736" width="10.42578125" style="88" customWidth="1"/>
    <col min="9737" max="9737" width="9.5703125" style="88" bestFit="1" customWidth="1"/>
    <col min="9738" max="9741" width="9.42578125" style="88" customWidth="1"/>
    <col min="9742" max="9743" width="12.140625" style="88" customWidth="1"/>
    <col min="9744" max="9744" width="11.7109375" style="88" customWidth="1"/>
    <col min="9745" max="9745" width="11" style="88" customWidth="1"/>
    <col min="9746" max="9746" width="10.85546875" style="88" customWidth="1"/>
    <col min="9747" max="9747" width="11.42578125" style="88" customWidth="1"/>
    <col min="9748" max="9984" width="9.140625" style="88"/>
    <col min="9985" max="9985" width="9" style="88" bestFit="1" customWidth="1"/>
    <col min="9986" max="9986" width="61.7109375" style="88" customWidth="1"/>
    <col min="9987" max="9987" width="9.7109375" style="88" bestFit="1" customWidth="1"/>
    <col min="9988" max="9988" width="11.5703125" style="88" bestFit="1" customWidth="1"/>
    <col min="9989" max="9990" width="8.5703125" style="88" bestFit="1" customWidth="1"/>
    <col min="9991" max="9991" width="1" style="88" customWidth="1"/>
    <col min="9992" max="9992" width="10.42578125" style="88" customWidth="1"/>
    <col min="9993" max="9993" width="9.5703125" style="88" bestFit="1" customWidth="1"/>
    <col min="9994" max="9997" width="9.42578125" style="88" customWidth="1"/>
    <col min="9998" max="9999" width="12.140625" style="88" customWidth="1"/>
    <col min="10000" max="10000" width="11.7109375" style="88" customWidth="1"/>
    <col min="10001" max="10001" width="11" style="88" customWidth="1"/>
    <col min="10002" max="10002" width="10.85546875" style="88" customWidth="1"/>
    <col min="10003" max="10003" width="11.42578125" style="88" customWidth="1"/>
    <col min="10004" max="10240" width="9.140625" style="88"/>
    <col min="10241" max="10241" width="9" style="88" bestFit="1" customWidth="1"/>
    <col min="10242" max="10242" width="61.7109375" style="88" customWidth="1"/>
    <col min="10243" max="10243" width="9.7109375" style="88" bestFit="1" customWidth="1"/>
    <col min="10244" max="10244" width="11.5703125" style="88" bestFit="1" customWidth="1"/>
    <col min="10245" max="10246" width="8.5703125" style="88" bestFit="1" customWidth="1"/>
    <col min="10247" max="10247" width="1" style="88" customWidth="1"/>
    <col min="10248" max="10248" width="10.42578125" style="88" customWidth="1"/>
    <col min="10249" max="10249" width="9.5703125" style="88" bestFit="1" customWidth="1"/>
    <col min="10250" max="10253" width="9.42578125" style="88" customWidth="1"/>
    <col min="10254" max="10255" width="12.140625" style="88" customWidth="1"/>
    <col min="10256" max="10256" width="11.7109375" style="88" customWidth="1"/>
    <col min="10257" max="10257" width="11" style="88" customWidth="1"/>
    <col min="10258" max="10258" width="10.85546875" style="88" customWidth="1"/>
    <col min="10259" max="10259" width="11.42578125" style="88" customWidth="1"/>
    <col min="10260" max="10496" width="9.140625" style="88"/>
    <col min="10497" max="10497" width="9" style="88" bestFit="1" customWidth="1"/>
    <col min="10498" max="10498" width="61.7109375" style="88" customWidth="1"/>
    <col min="10499" max="10499" width="9.7109375" style="88" bestFit="1" customWidth="1"/>
    <col min="10500" max="10500" width="11.5703125" style="88" bestFit="1" customWidth="1"/>
    <col min="10501" max="10502" width="8.5703125" style="88" bestFit="1" customWidth="1"/>
    <col min="10503" max="10503" width="1" style="88" customWidth="1"/>
    <col min="10504" max="10504" width="10.42578125" style="88" customWidth="1"/>
    <col min="10505" max="10505" width="9.5703125" style="88" bestFit="1" customWidth="1"/>
    <col min="10506" max="10509" width="9.42578125" style="88" customWidth="1"/>
    <col min="10510" max="10511" width="12.140625" style="88" customWidth="1"/>
    <col min="10512" max="10512" width="11.7109375" style="88" customWidth="1"/>
    <col min="10513" max="10513" width="11" style="88" customWidth="1"/>
    <col min="10514" max="10514" width="10.85546875" style="88" customWidth="1"/>
    <col min="10515" max="10515" width="11.42578125" style="88" customWidth="1"/>
    <col min="10516" max="10752" width="9.140625" style="88"/>
    <col min="10753" max="10753" width="9" style="88" bestFit="1" customWidth="1"/>
    <col min="10754" max="10754" width="61.7109375" style="88" customWidth="1"/>
    <col min="10755" max="10755" width="9.7109375" style="88" bestFit="1" customWidth="1"/>
    <col min="10756" max="10756" width="11.5703125" style="88" bestFit="1" customWidth="1"/>
    <col min="10757" max="10758" width="8.5703125" style="88" bestFit="1" customWidth="1"/>
    <col min="10759" max="10759" width="1" style="88" customWidth="1"/>
    <col min="10760" max="10760" width="10.42578125" style="88" customWidth="1"/>
    <col min="10761" max="10761" width="9.5703125" style="88" bestFit="1" customWidth="1"/>
    <col min="10762" max="10765" width="9.42578125" style="88" customWidth="1"/>
    <col min="10766" max="10767" width="12.140625" style="88" customWidth="1"/>
    <col min="10768" max="10768" width="11.7109375" style="88" customWidth="1"/>
    <col min="10769" max="10769" width="11" style="88" customWidth="1"/>
    <col min="10770" max="10770" width="10.85546875" style="88" customWidth="1"/>
    <col min="10771" max="10771" width="11.42578125" style="88" customWidth="1"/>
    <col min="10772" max="11008" width="9.140625" style="88"/>
    <col min="11009" max="11009" width="9" style="88" bestFit="1" customWidth="1"/>
    <col min="11010" max="11010" width="61.7109375" style="88" customWidth="1"/>
    <col min="11011" max="11011" width="9.7109375" style="88" bestFit="1" customWidth="1"/>
    <col min="11012" max="11012" width="11.5703125" style="88" bestFit="1" customWidth="1"/>
    <col min="11013" max="11014" width="8.5703125" style="88" bestFit="1" customWidth="1"/>
    <col min="11015" max="11015" width="1" style="88" customWidth="1"/>
    <col min="11016" max="11016" width="10.42578125" style="88" customWidth="1"/>
    <col min="11017" max="11017" width="9.5703125" style="88" bestFit="1" customWidth="1"/>
    <col min="11018" max="11021" width="9.42578125" style="88" customWidth="1"/>
    <col min="11022" max="11023" width="12.140625" style="88" customWidth="1"/>
    <col min="11024" max="11024" width="11.7109375" style="88" customWidth="1"/>
    <col min="11025" max="11025" width="11" style="88" customWidth="1"/>
    <col min="11026" max="11026" width="10.85546875" style="88" customWidth="1"/>
    <col min="11027" max="11027" width="11.42578125" style="88" customWidth="1"/>
    <col min="11028" max="11264" width="9.140625" style="88"/>
    <col min="11265" max="11265" width="9" style="88" bestFit="1" customWidth="1"/>
    <col min="11266" max="11266" width="61.7109375" style="88" customWidth="1"/>
    <col min="11267" max="11267" width="9.7109375" style="88" bestFit="1" customWidth="1"/>
    <col min="11268" max="11268" width="11.5703125" style="88" bestFit="1" customWidth="1"/>
    <col min="11269" max="11270" width="8.5703125" style="88" bestFit="1" customWidth="1"/>
    <col min="11271" max="11271" width="1" style="88" customWidth="1"/>
    <col min="11272" max="11272" width="10.42578125" style="88" customWidth="1"/>
    <col min="11273" max="11273" width="9.5703125" style="88" bestFit="1" customWidth="1"/>
    <col min="11274" max="11277" width="9.42578125" style="88" customWidth="1"/>
    <col min="11278" max="11279" width="12.140625" style="88" customWidth="1"/>
    <col min="11280" max="11280" width="11.7109375" style="88" customWidth="1"/>
    <col min="11281" max="11281" width="11" style="88" customWidth="1"/>
    <col min="11282" max="11282" width="10.85546875" style="88" customWidth="1"/>
    <col min="11283" max="11283" width="11.42578125" style="88" customWidth="1"/>
    <col min="11284" max="11520" width="9.140625" style="88"/>
    <col min="11521" max="11521" width="9" style="88" bestFit="1" customWidth="1"/>
    <col min="11522" max="11522" width="61.7109375" style="88" customWidth="1"/>
    <col min="11523" max="11523" width="9.7109375" style="88" bestFit="1" customWidth="1"/>
    <col min="11524" max="11524" width="11.5703125" style="88" bestFit="1" customWidth="1"/>
    <col min="11525" max="11526" width="8.5703125" style="88" bestFit="1" customWidth="1"/>
    <col min="11527" max="11527" width="1" style="88" customWidth="1"/>
    <col min="11528" max="11528" width="10.42578125" style="88" customWidth="1"/>
    <col min="11529" max="11529" width="9.5703125" style="88" bestFit="1" customWidth="1"/>
    <col min="11530" max="11533" width="9.42578125" style="88" customWidth="1"/>
    <col min="11534" max="11535" width="12.140625" style="88" customWidth="1"/>
    <col min="11536" max="11536" width="11.7109375" style="88" customWidth="1"/>
    <col min="11537" max="11537" width="11" style="88" customWidth="1"/>
    <col min="11538" max="11538" width="10.85546875" style="88" customWidth="1"/>
    <col min="11539" max="11539" width="11.42578125" style="88" customWidth="1"/>
    <col min="11540" max="11776" width="9.140625" style="88"/>
    <col min="11777" max="11777" width="9" style="88" bestFit="1" customWidth="1"/>
    <col min="11778" max="11778" width="61.7109375" style="88" customWidth="1"/>
    <col min="11779" max="11779" width="9.7109375" style="88" bestFit="1" customWidth="1"/>
    <col min="11780" max="11780" width="11.5703125" style="88" bestFit="1" customWidth="1"/>
    <col min="11781" max="11782" width="8.5703125" style="88" bestFit="1" customWidth="1"/>
    <col min="11783" max="11783" width="1" style="88" customWidth="1"/>
    <col min="11784" max="11784" width="10.42578125" style="88" customWidth="1"/>
    <col min="11785" max="11785" width="9.5703125" style="88" bestFit="1" customWidth="1"/>
    <col min="11786" max="11789" width="9.42578125" style="88" customWidth="1"/>
    <col min="11790" max="11791" width="12.140625" style="88" customWidth="1"/>
    <col min="11792" max="11792" width="11.7109375" style="88" customWidth="1"/>
    <col min="11793" max="11793" width="11" style="88" customWidth="1"/>
    <col min="11794" max="11794" width="10.85546875" style="88" customWidth="1"/>
    <col min="11795" max="11795" width="11.42578125" style="88" customWidth="1"/>
    <col min="11796" max="12032" width="9.140625" style="88"/>
    <col min="12033" max="12033" width="9" style="88" bestFit="1" customWidth="1"/>
    <col min="12034" max="12034" width="61.7109375" style="88" customWidth="1"/>
    <col min="12035" max="12035" width="9.7109375" style="88" bestFit="1" customWidth="1"/>
    <col min="12036" max="12036" width="11.5703125" style="88" bestFit="1" customWidth="1"/>
    <col min="12037" max="12038" width="8.5703125" style="88" bestFit="1" customWidth="1"/>
    <col min="12039" max="12039" width="1" style="88" customWidth="1"/>
    <col min="12040" max="12040" width="10.42578125" style="88" customWidth="1"/>
    <col min="12041" max="12041" width="9.5703125" style="88" bestFit="1" customWidth="1"/>
    <col min="12042" max="12045" width="9.42578125" style="88" customWidth="1"/>
    <col min="12046" max="12047" width="12.140625" style="88" customWidth="1"/>
    <col min="12048" max="12048" width="11.7109375" style="88" customWidth="1"/>
    <col min="12049" max="12049" width="11" style="88" customWidth="1"/>
    <col min="12050" max="12050" width="10.85546875" style="88" customWidth="1"/>
    <col min="12051" max="12051" width="11.42578125" style="88" customWidth="1"/>
    <col min="12052" max="12288" width="9.140625" style="88"/>
    <col min="12289" max="12289" width="9" style="88" bestFit="1" customWidth="1"/>
    <col min="12290" max="12290" width="61.7109375" style="88" customWidth="1"/>
    <col min="12291" max="12291" width="9.7109375" style="88" bestFit="1" customWidth="1"/>
    <col min="12292" max="12292" width="11.5703125" style="88" bestFit="1" customWidth="1"/>
    <col min="12293" max="12294" width="8.5703125" style="88" bestFit="1" customWidth="1"/>
    <col min="12295" max="12295" width="1" style="88" customWidth="1"/>
    <col min="12296" max="12296" width="10.42578125" style="88" customWidth="1"/>
    <col min="12297" max="12297" width="9.5703125" style="88" bestFit="1" customWidth="1"/>
    <col min="12298" max="12301" width="9.42578125" style="88" customWidth="1"/>
    <col min="12302" max="12303" width="12.140625" style="88" customWidth="1"/>
    <col min="12304" max="12304" width="11.7109375" style="88" customWidth="1"/>
    <col min="12305" max="12305" width="11" style="88" customWidth="1"/>
    <col min="12306" max="12306" width="10.85546875" style="88" customWidth="1"/>
    <col min="12307" max="12307" width="11.42578125" style="88" customWidth="1"/>
    <col min="12308" max="12544" width="9.140625" style="88"/>
    <col min="12545" max="12545" width="9" style="88" bestFit="1" customWidth="1"/>
    <col min="12546" max="12546" width="61.7109375" style="88" customWidth="1"/>
    <col min="12547" max="12547" width="9.7109375" style="88" bestFit="1" customWidth="1"/>
    <col min="12548" max="12548" width="11.5703125" style="88" bestFit="1" customWidth="1"/>
    <col min="12549" max="12550" width="8.5703125" style="88" bestFit="1" customWidth="1"/>
    <col min="12551" max="12551" width="1" style="88" customWidth="1"/>
    <col min="12552" max="12552" width="10.42578125" style="88" customWidth="1"/>
    <col min="12553" max="12553" width="9.5703125" style="88" bestFit="1" customWidth="1"/>
    <col min="12554" max="12557" width="9.42578125" style="88" customWidth="1"/>
    <col min="12558" max="12559" width="12.140625" style="88" customWidth="1"/>
    <col min="12560" max="12560" width="11.7109375" style="88" customWidth="1"/>
    <col min="12561" max="12561" width="11" style="88" customWidth="1"/>
    <col min="12562" max="12562" width="10.85546875" style="88" customWidth="1"/>
    <col min="12563" max="12563" width="11.42578125" style="88" customWidth="1"/>
    <col min="12564" max="12800" width="9.140625" style="88"/>
    <col min="12801" max="12801" width="9" style="88" bestFit="1" customWidth="1"/>
    <col min="12802" max="12802" width="61.7109375" style="88" customWidth="1"/>
    <col min="12803" max="12803" width="9.7109375" style="88" bestFit="1" customWidth="1"/>
    <col min="12804" max="12804" width="11.5703125" style="88" bestFit="1" customWidth="1"/>
    <col min="12805" max="12806" width="8.5703125" style="88" bestFit="1" customWidth="1"/>
    <col min="12807" max="12807" width="1" style="88" customWidth="1"/>
    <col min="12808" max="12808" width="10.42578125" style="88" customWidth="1"/>
    <col min="12809" max="12809" width="9.5703125" style="88" bestFit="1" customWidth="1"/>
    <col min="12810" max="12813" width="9.42578125" style="88" customWidth="1"/>
    <col min="12814" max="12815" width="12.140625" style="88" customWidth="1"/>
    <col min="12816" max="12816" width="11.7109375" style="88" customWidth="1"/>
    <col min="12817" max="12817" width="11" style="88" customWidth="1"/>
    <col min="12818" max="12818" width="10.85546875" style="88" customWidth="1"/>
    <col min="12819" max="12819" width="11.42578125" style="88" customWidth="1"/>
    <col min="12820" max="13056" width="9.140625" style="88"/>
    <col min="13057" max="13057" width="9" style="88" bestFit="1" customWidth="1"/>
    <col min="13058" max="13058" width="61.7109375" style="88" customWidth="1"/>
    <col min="13059" max="13059" width="9.7109375" style="88" bestFit="1" customWidth="1"/>
    <col min="13060" max="13060" width="11.5703125" style="88" bestFit="1" customWidth="1"/>
    <col min="13061" max="13062" width="8.5703125" style="88" bestFit="1" customWidth="1"/>
    <col min="13063" max="13063" width="1" style="88" customWidth="1"/>
    <col min="13064" max="13064" width="10.42578125" style="88" customWidth="1"/>
    <col min="13065" max="13065" width="9.5703125" style="88" bestFit="1" customWidth="1"/>
    <col min="13066" max="13069" width="9.42578125" style="88" customWidth="1"/>
    <col min="13070" max="13071" width="12.140625" style="88" customWidth="1"/>
    <col min="13072" max="13072" width="11.7109375" style="88" customWidth="1"/>
    <col min="13073" max="13073" width="11" style="88" customWidth="1"/>
    <col min="13074" max="13074" width="10.85546875" style="88" customWidth="1"/>
    <col min="13075" max="13075" width="11.42578125" style="88" customWidth="1"/>
    <col min="13076" max="13312" width="9.140625" style="88"/>
    <col min="13313" max="13313" width="9" style="88" bestFit="1" customWidth="1"/>
    <col min="13314" max="13314" width="61.7109375" style="88" customWidth="1"/>
    <col min="13315" max="13315" width="9.7109375" style="88" bestFit="1" customWidth="1"/>
    <col min="13316" max="13316" width="11.5703125" style="88" bestFit="1" customWidth="1"/>
    <col min="13317" max="13318" width="8.5703125" style="88" bestFit="1" customWidth="1"/>
    <col min="13319" max="13319" width="1" style="88" customWidth="1"/>
    <col min="13320" max="13320" width="10.42578125" style="88" customWidth="1"/>
    <col min="13321" max="13321" width="9.5703125" style="88" bestFit="1" customWidth="1"/>
    <col min="13322" max="13325" width="9.42578125" style="88" customWidth="1"/>
    <col min="13326" max="13327" width="12.140625" style="88" customWidth="1"/>
    <col min="13328" max="13328" width="11.7109375" style="88" customWidth="1"/>
    <col min="13329" max="13329" width="11" style="88" customWidth="1"/>
    <col min="13330" max="13330" width="10.85546875" style="88" customWidth="1"/>
    <col min="13331" max="13331" width="11.42578125" style="88" customWidth="1"/>
    <col min="13332" max="13568" width="9.140625" style="88"/>
    <col min="13569" max="13569" width="9" style="88" bestFit="1" customWidth="1"/>
    <col min="13570" max="13570" width="61.7109375" style="88" customWidth="1"/>
    <col min="13571" max="13571" width="9.7109375" style="88" bestFit="1" customWidth="1"/>
    <col min="13572" max="13572" width="11.5703125" style="88" bestFit="1" customWidth="1"/>
    <col min="13573" max="13574" width="8.5703125" style="88" bestFit="1" customWidth="1"/>
    <col min="13575" max="13575" width="1" style="88" customWidth="1"/>
    <col min="13576" max="13576" width="10.42578125" style="88" customWidth="1"/>
    <col min="13577" max="13577" width="9.5703125" style="88" bestFit="1" customWidth="1"/>
    <col min="13578" max="13581" width="9.42578125" style="88" customWidth="1"/>
    <col min="13582" max="13583" width="12.140625" style="88" customWidth="1"/>
    <col min="13584" max="13584" width="11.7109375" style="88" customWidth="1"/>
    <col min="13585" max="13585" width="11" style="88" customWidth="1"/>
    <col min="13586" max="13586" width="10.85546875" style="88" customWidth="1"/>
    <col min="13587" max="13587" width="11.42578125" style="88" customWidth="1"/>
    <col min="13588" max="13824" width="9.140625" style="88"/>
    <col min="13825" max="13825" width="9" style="88" bestFit="1" customWidth="1"/>
    <col min="13826" max="13826" width="61.7109375" style="88" customWidth="1"/>
    <col min="13827" max="13827" width="9.7109375" style="88" bestFit="1" customWidth="1"/>
    <col min="13828" max="13828" width="11.5703125" style="88" bestFit="1" customWidth="1"/>
    <col min="13829" max="13830" width="8.5703125" style="88" bestFit="1" customWidth="1"/>
    <col min="13831" max="13831" width="1" style="88" customWidth="1"/>
    <col min="13832" max="13832" width="10.42578125" style="88" customWidth="1"/>
    <col min="13833" max="13833" width="9.5703125" style="88" bestFit="1" customWidth="1"/>
    <col min="13834" max="13837" width="9.42578125" style="88" customWidth="1"/>
    <col min="13838" max="13839" width="12.140625" style="88" customWidth="1"/>
    <col min="13840" max="13840" width="11.7109375" style="88" customWidth="1"/>
    <col min="13841" max="13841" width="11" style="88" customWidth="1"/>
    <col min="13842" max="13842" width="10.85546875" style="88" customWidth="1"/>
    <col min="13843" max="13843" width="11.42578125" style="88" customWidth="1"/>
    <col min="13844" max="14080" width="9.140625" style="88"/>
    <col min="14081" max="14081" width="9" style="88" bestFit="1" customWidth="1"/>
    <col min="14082" max="14082" width="61.7109375" style="88" customWidth="1"/>
    <col min="14083" max="14083" width="9.7109375" style="88" bestFit="1" customWidth="1"/>
    <col min="14084" max="14084" width="11.5703125" style="88" bestFit="1" customWidth="1"/>
    <col min="14085" max="14086" width="8.5703125" style="88" bestFit="1" customWidth="1"/>
    <col min="14087" max="14087" width="1" style="88" customWidth="1"/>
    <col min="14088" max="14088" width="10.42578125" style="88" customWidth="1"/>
    <col min="14089" max="14089" width="9.5703125" style="88" bestFit="1" customWidth="1"/>
    <col min="14090" max="14093" width="9.42578125" style="88" customWidth="1"/>
    <col min="14094" max="14095" width="12.140625" style="88" customWidth="1"/>
    <col min="14096" max="14096" width="11.7109375" style="88" customWidth="1"/>
    <col min="14097" max="14097" width="11" style="88" customWidth="1"/>
    <col min="14098" max="14098" width="10.85546875" style="88" customWidth="1"/>
    <col min="14099" max="14099" width="11.42578125" style="88" customWidth="1"/>
    <col min="14100" max="14336" width="9.140625" style="88"/>
    <col min="14337" max="14337" width="9" style="88" bestFit="1" customWidth="1"/>
    <col min="14338" max="14338" width="61.7109375" style="88" customWidth="1"/>
    <col min="14339" max="14339" width="9.7109375" style="88" bestFit="1" customWidth="1"/>
    <col min="14340" max="14340" width="11.5703125" style="88" bestFit="1" customWidth="1"/>
    <col min="14341" max="14342" width="8.5703125" style="88" bestFit="1" customWidth="1"/>
    <col min="14343" max="14343" width="1" style="88" customWidth="1"/>
    <col min="14344" max="14344" width="10.42578125" style="88" customWidth="1"/>
    <col min="14345" max="14345" width="9.5703125" style="88" bestFit="1" customWidth="1"/>
    <col min="14346" max="14349" width="9.42578125" style="88" customWidth="1"/>
    <col min="14350" max="14351" width="12.140625" style="88" customWidth="1"/>
    <col min="14352" max="14352" width="11.7109375" style="88" customWidth="1"/>
    <col min="14353" max="14353" width="11" style="88" customWidth="1"/>
    <col min="14354" max="14354" width="10.85546875" style="88" customWidth="1"/>
    <col min="14355" max="14355" width="11.42578125" style="88" customWidth="1"/>
    <col min="14356" max="14592" width="9.140625" style="88"/>
    <col min="14593" max="14593" width="9" style="88" bestFit="1" customWidth="1"/>
    <col min="14594" max="14594" width="61.7109375" style="88" customWidth="1"/>
    <col min="14595" max="14595" width="9.7109375" style="88" bestFit="1" customWidth="1"/>
    <col min="14596" max="14596" width="11.5703125" style="88" bestFit="1" customWidth="1"/>
    <col min="14597" max="14598" width="8.5703125" style="88" bestFit="1" customWidth="1"/>
    <col min="14599" max="14599" width="1" style="88" customWidth="1"/>
    <col min="14600" max="14600" width="10.42578125" style="88" customWidth="1"/>
    <col min="14601" max="14601" width="9.5703125" style="88" bestFit="1" customWidth="1"/>
    <col min="14602" max="14605" width="9.42578125" style="88" customWidth="1"/>
    <col min="14606" max="14607" width="12.140625" style="88" customWidth="1"/>
    <col min="14608" max="14608" width="11.7109375" style="88" customWidth="1"/>
    <col min="14609" max="14609" width="11" style="88" customWidth="1"/>
    <col min="14610" max="14610" width="10.85546875" style="88" customWidth="1"/>
    <col min="14611" max="14611" width="11.42578125" style="88" customWidth="1"/>
    <col min="14612" max="14848" width="9.140625" style="88"/>
    <col min="14849" max="14849" width="9" style="88" bestFit="1" customWidth="1"/>
    <col min="14850" max="14850" width="61.7109375" style="88" customWidth="1"/>
    <col min="14851" max="14851" width="9.7109375" style="88" bestFit="1" customWidth="1"/>
    <col min="14852" max="14852" width="11.5703125" style="88" bestFit="1" customWidth="1"/>
    <col min="14853" max="14854" width="8.5703125" style="88" bestFit="1" customWidth="1"/>
    <col min="14855" max="14855" width="1" style="88" customWidth="1"/>
    <col min="14856" max="14856" width="10.42578125" style="88" customWidth="1"/>
    <col min="14857" max="14857" width="9.5703125" style="88" bestFit="1" customWidth="1"/>
    <col min="14858" max="14861" width="9.42578125" style="88" customWidth="1"/>
    <col min="14862" max="14863" width="12.140625" style="88" customWidth="1"/>
    <col min="14864" max="14864" width="11.7109375" style="88" customWidth="1"/>
    <col min="14865" max="14865" width="11" style="88" customWidth="1"/>
    <col min="14866" max="14866" width="10.85546875" style="88" customWidth="1"/>
    <col min="14867" max="14867" width="11.42578125" style="88" customWidth="1"/>
    <col min="14868" max="15104" width="9.140625" style="88"/>
    <col min="15105" max="15105" width="9" style="88" bestFit="1" customWidth="1"/>
    <col min="15106" max="15106" width="61.7109375" style="88" customWidth="1"/>
    <col min="15107" max="15107" width="9.7109375" style="88" bestFit="1" customWidth="1"/>
    <col min="15108" max="15108" width="11.5703125" style="88" bestFit="1" customWidth="1"/>
    <col min="15109" max="15110" width="8.5703125" style="88" bestFit="1" customWidth="1"/>
    <col min="15111" max="15111" width="1" style="88" customWidth="1"/>
    <col min="15112" max="15112" width="10.42578125" style="88" customWidth="1"/>
    <col min="15113" max="15113" width="9.5703125" style="88" bestFit="1" customWidth="1"/>
    <col min="15114" max="15117" width="9.42578125" style="88" customWidth="1"/>
    <col min="15118" max="15119" width="12.140625" style="88" customWidth="1"/>
    <col min="15120" max="15120" width="11.7109375" style="88" customWidth="1"/>
    <col min="15121" max="15121" width="11" style="88" customWidth="1"/>
    <col min="15122" max="15122" width="10.85546875" style="88" customWidth="1"/>
    <col min="15123" max="15123" width="11.42578125" style="88" customWidth="1"/>
    <col min="15124" max="15360" width="9.140625" style="88"/>
    <col min="15361" max="15361" width="9" style="88" bestFit="1" customWidth="1"/>
    <col min="15362" max="15362" width="61.7109375" style="88" customWidth="1"/>
    <col min="15363" max="15363" width="9.7109375" style="88" bestFit="1" customWidth="1"/>
    <col min="15364" max="15364" width="11.5703125" style="88" bestFit="1" customWidth="1"/>
    <col min="15365" max="15366" width="8.5703125" style="88" bestFit="1" customWidth="1"/>
    <col min="15367" max="15367" width="1" style="88" customWidth="1"/>
    <col min="15368" max="15368" width="10.42578125" style="88" customWidth="1"/>
    <col min="15369" max="15369" width="9.5703125" style="88" bestFit="1" customWidth="1"/>
    <col min="15370" max="15373" width="9.42578125" style="88" customWidth="1"/>
    <col min="15374" max="15375" width="12.140625" style="88" customWidth="1"/>
    <col min="15376" max="15376" width="11.7109375" style="88" customWidth="1"/>
    <col min="15377" max="15377" width="11" style="88" customWidth="1"/>
    <col min="15378" max="15378" width="10.85546875" style="88" customWidth="1"/>
    <col min="15379" max="15379" width="11.42578125" style="88" customWidth="1"/>
    <col min="15380" max="15616" width="9.140625" style="88"/>
    <col min="15617" max="15617" width="9" style="88" bestFit="1" customWidth="1"/>
    <col min="15618" max="15618" width="61.7109375" style="88" customWidth="1"/>
    <col min="15619" max="15619" width="9.7109375" style="88" bestFit="1" customWidth="1"/>
    <col min="15620" max="15620" width="11.5703125" style="88" bestFit="1" customWidth="1"/>
    <col min="15621" max="15622" width="8.5703125" style="88" bestFit="1" customWidth="1"/>
    <col min="15623" max="15623" width="1" style="88" customWidth="1"/>
    <col min="15624" max="15624" width="10.42578125" style="88" customWidth="1"/>
    <col min="15625" max="15625" width="9.5703125" style="88" bestFit="1" customWidth="1"/>
    <col min="15626" max="15629" width="9.42578125" style="88" customWidth="1"/>
    <col min="15630" max="15631" width="12.140625" style="88" customWidth="1"/>
    <col min="15632" max="15632" width="11.7109375" style="88" customWidth="1"/>
    <col min="15633" max="15633" width="11" style="88" customWidth="1"/>
    <col min="15634" max="15634" width="10.85546875" style="88" customWidth="1"/>
    <col min="15635" max="15635" width="11.42578125" style="88" customWidth="1"/>
    <col min="15636" max="15872" width="9.140625" style="88"/>
    <col min="15873" max="15873" width="9" style="88" bestFit="1" customWidth="1"/>
    <col min="15874" max="15874" width="61.7109375" style="88" customWidth="1"/>
    <col min="15875" max="15875" width="9.7109375" style="88" bestFit="1" customWidth="1"/>
    <col min="15876" max="15876" width="11.5703125" style="88" bestFit="1" customWidth="1"/>
    <col min="15877" max="15878" width="8.5703125" style="88" bestFit="1" customWidth="1"/>
    <col min="15879" max="15879" width="1" style="88" customWidth="1"/>
    <col min="15880" max="15880" width="10.42578125" style="88" customWidth="1"/>
    <col min="15881" max="15881" width="9.5703125" style="88" bestFit="1" customWidth="1"/>
    <col min="15882" max="15885" width="9.42578125" style="88" customWidth="1"/>
    <col min="15886" max="15887" width="12.140625" style="88" customWidth="1"/>
    <col min="15888" max="15888" width="11.7109375" style="88" customWidth="1"/>
    <col min="15889" max="15889" width="11" style="88" customWidth="1"/>
    <col min="15890" max="15890" width="10.85546875" style="88" customWidth="1"/>
    <col min="15891" max="15891" width="11.42578125" style="88" customWidth="1"/>
    <col min="15892" max="16128" width="9.140625" style="88"/>
    <col min="16129" max="16129" width="9" style="88" bestFit="1" customWidth="1"/>
    <col min="16130" max="16130" width="61.7109375" style="88" customWidth="1"/>
    <col min="16131" max="16131" width="9.7109375" style="88" bestFit="1" customWidth="1"/>
    <col min="16132" max="16132" width="11.5703125" style="88" bestFit="1" customWidth="1"/>
    <col min="16133" max="16134" width="8.5703125" style="88" bestFit="1" customWidth="1"/>
    <col min="16135" max="16135" width="1" style="88" customWidth="1"/>
    <col min="16136" max="16136" width="10.42578125" style="88" customWidth="1"/>
    <col min="16137" max="16137" width="9.5703125" style="88" bestFit="1" customWidth="1"/>
    <col min="16138" max="16141" width="9.42578125" style="88" customWidth="1"/>
    <col min="16142" max="16143" width="12.140625" style="88" customWidth="1"/>
    <col min="16144" max="16144" width="11.7109375" style="88" customWidth="1"/>
    <col min="16145" max="16145" width="11" style="88" customWidth="1"/>
    <col min="16146" max="16146" width="10.85546875" style="88" customWidth="1"/>
    <col min="16147" max="16147" width="11.42578125" style="88" customWidth="1"/>
    <col min="16148" max="16384" width="9.140625" style="88"/>
  </cols>
  <sheetData>
    <row r="1" spans="1:19" ht="15.75">
      <c r="A1" s="1323" t="s">
        <v>400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  <c r="Q1" s="1324"/>
      <c r="R1" s="1324"/>
      <c r="S1" s="1325"/>
    </row>
    <row r="2" spans="1:19">
      <c r="A2" s="69" t="s">
        <v>156</v>
      </c>
      <c r="B2" s="104"/>
      <c r="C2" s="95"/>
      <c r="D2" s="95"/>
      <c r="E2" s="95"/>
      <c r="F2" s="106"/>
      <c r="G2" s="106"/>
      <c r="I2" s="106"/>
      <c r="J2" s="106"/>
      <c r="K2" s="106"/>
      <c r="L2" s="106"/>
      <c r="M2" s="106"/>
      <c r="N2" s="106"/>
    </row>
    <row r="3" spans="1:19">
      <c r="A3" s="91"/>
      <c r="B3" s="108"/>
      <c r="C3" s="227" t="s">
        <v>87</v>
      </c>
      <c r="D3" s="172"/>
      <c r="E3" s="172"/>
      <c r="F3" s="173"/>
      <c r="G3" s="112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174" t="s">
        <v>88</v>
      </c>
      <c r="B4" s="114" t="s">
        <v>89</v>
      </c>
      <c r="C4" s="175" t="s">
        <v>90</v>
      </c>
      <c r="D4" s="175" t="s">
        <v>91</v>
      </c>
      <c r="E4" s="175" t="s">
        <v>92</v>
      </c>
      <c r="F4" s="176" t="s">
        <v>0</v>
      </c>
      <c r="G4" s="117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126" t="s">
        <v>93</v>
      </c>
      <c r="B5" s="120" t="s">
        <v>94</v>
      </c>
      <c r="C5" s="122" t="s">
        <v>95</v>
      </c>
      <c r="D5" s="122" t="s">
        <v>96</v>
      </c>
      <c r="E5" s="122" t="s">
        <v>86</v>
      </c>
      <c r="F5" s="177" t="s">
        <v>98</v>
      </c>
      <c r="G5" s="124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174"/>
      <c r="B6" s="127" t="s">
        <v>99</v>
      </c>
      <c r="C6" s="179"/>
      <c r="D6" s="180"/>
      <c r="E6" s="180"/>
      <c r="F6" s="181"/>
      <c r="G6" s="130"/>
      <c r="H6" s="131"/>
      <c r="I6" s="131"/>
      <c r="J6" s="131"/>
      <c r="K6" s="131"/>
      <c r="L6" s="131"/>
      <c r="M6" s="131"/>
      <c r="N6" s="91"/>
      <c r="O6" s="91"/>
      <c r="P6" s="91"/>
      <c r="Q6" s="91"/>
      <c r="R6" s="91"/>
      <c r="S6" s="91"/>
    </row>
    <row r="7" spans="1:19">
      <c r="A7" s="92"/>
      <c r="B7" s="132"/>
      <c r="C7" s="179"/>
      <c r="D7" s="183"/>
      <c r="E7" s="183"/>
      <c r="F7" s="179"/>
      <c r="G7" s="133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184">
        <v>1.1000000000000001</v>
      </c>
      <c r="B8" s="132" t="s">
        <v>163</v>
      </c>
      <c r="C8" s="557">
        <v>9.8236775818639779E-2</v>
      </c>
      <c r="D8" s="132" t="str">
        <f>Inputs!$D$82</f>
        <v>Support staff</v>
      </c>
      <c r="E8" s="229">
        <v>1</v>
      </c>
      <c r="F8" s="128">
        <f>C8*E8</f>
        <v>9.8236775818639779E-2</v>
      </c>
      <c r="G8" s="133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8" si="0">H8*$F8</f>
        <v>6.7234248794847078</v>
      </c>
      <c r="O8" s="137">
        <f t="shared" si="0"/>
        <v>6.8560614438122363</v>
      </c>
      <c r="P8" s="137">
        <f t="shared" si="0"/>
        <v>6.9769944044892522</v>
      </c>
      <c r="Q8" s="137">
        <f t="shared" si="0"/>
        <v>7.1000604821311581</v>
      </c>
      <c r="R8" s="137">
        <f t="shared" si="0"/>
        <v>7.2252973024436349</v>
      </c>
      <c r="S8" s="137">
        <f t="shared" si="0"/>
        <v>7.3527431548061131</v>
      </c>
    </row>
    <row r="9" spans="1:19">
      <c r="A9" s="184"/>
      <c r="B9" s="259" t="s">
        <v>164</v>
      </c>
      <c r="C9" s="557"/>
      <c r="D9" s="132"/>
      <c r="E9" s="229"/>
      <c r="F9" s="128"/>
      <c r="G9" s="133"/>
      <c r="H9" s="134"/>
      <c r="I9" s="134"/>
      <c r="J9" s="134"/>
      <c r="K9" s="134"/>
      <c r="L9" s="134"/>
      <c r="M9" s="134"/>
      <c r="N9" s="137"/>
      <c r="O9" s="137"/>
      <c r="P9" s="137"/>
      <c r="Q9" s="137"/>
      <c r="R9" s="137"/>
      <c r="S9" s="137"/>
    </row>
    <row r="10" spans="1:19">
      <c r="A10" s="184"/>
      <c r="B10" s="132" t="s">
        <v>165</v>
      </c>
      <c r="C10" s="557"/>
      <c r="D10" s="132"/>
      <c r="E10" s="229"/>
      <c r="F10" s="128"/>
      <c r="G10" s="133"/>
      <c r="H10" s="134"/>
      <c r="I10" s="134"/>
      <c r="J10" s="134"/>
      <c r="K10" s="134"/>
      <c r="L10" s="134"/>
      <c r="M10" s="134"/>
      <c r="N10" s="137"/>
      <c r="O10" s="137"/>
      <c r="P10" s="137"/>
      <c r="Q10" s="137"/>
      <c r="R10" s="137"/>
      <c r="S10" s="137"/>
    </row>
    <row r="11" spans="1:19">
      <c r="A11" s="184"/>
      <c r="B11" s="259" t="s">
        <v>166</v>
      </c>
      <c r="C11" s="557"/>
      <c r="D11" s="132"/>
      <c r="E11" s="229"/>
      <c r="F11" s="128"/>
      <c r="G11" s="133"/>
      <c r="H11" s="134"/>
      <c r="I11" s="134"/>
      <c r="J11" s="134"/>
      <c r="K11" s="134"/>
      <c r="L11" s="134"/>
      <c r="M11" s="134"/>
      <c r="N11" s="137"/>
      <c r="O11" s="137"/>
      <c r="P11" s="137"/>
      <c r="Q11" s="137"/>
      <c r="R11" s="137"/>
      <c r="S11" s="137"/>
    </row>
    <row r="12" spans="1:19">
      <c r="A12" s="184"/>
      <c r="B12" s="132"/>
      <c r="C12" s="557"/>
      <c r="D12" s="132"/>
      <c r="E12" s="229"/>
      <c r="F12" s="128"/>
      <c r="G12" s="133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</row>
    <row r="13" spans="1:19">
      <c r="A13" s="184">
        <v>1.2</v>
      </c>
      <c r="B13" s="132" t="s">
        <v>167</v>
      </c>
      <c r="C13" s="557">
        <v>0.1511335012594458</v>
      </c>
      <c r="D13" s="132" t="str">
        <f>Inputs!$D$82</f>
        <v>Support staff</v>
      </c>
      <c r="E13" s="229">
        <v>1</v>
      </c>
      <c r="F13" s="128">
        <f>C13*E13</f>
        <v>0.1511335012594458</v>
      </c>
      <c r="G13" s="133"/>
      <c r="H13" s="137">
        <f>Inputs!L$82</f>
        <v>68.441017362959727</v>
      </c>
      <c r="I13" s="137">
        <f>Inputs!M$82</f>
        <v>69.791189569063036</v>
      </c>
      <c r="J13" s="137">
        <f>Inputs!N$82</f>
        <v>71.02222509185215</v>
      </c>
      <c r="K13" s="137">
        <f>Inputs!O$82</f>
        <v>72.274974651437702</v>
      </c>
      <c r="L13" s="137">
        <f>Inputs!P$82</f>
        <v>73.549821258208297</v>
      </c>
      <c r="M13" s="137">
        <f>Inputs!Q$82</f>
        <v>74.847154678410959</v>
      </c>
      <c r="N13" s="137">
        <f t="shared" ref="N13:S13" si="1">H13*$F13</f>
        <v>10.343730583822627</v>
      </c>
      <c r="O13" s="137">
        <f t="shared" si="1"/>
        <v>10.547786836634209</v>
      </c>
      <c r="P13" s="137">
        <f t="shared" si="1"/>
        <v>10.733837545368081</v>
      </c>
      <c r="Q13" s="137">
        <f t="shared" si="1"/>
        <v>10.923169972509474</v>
      </c>
      <c r="R13" s="137">
        <f t="shared" si="1"/>
        <v>11.115842003759438</v>
      </c>
      <c r="S13" s="137">
        <f t="shared" si="1"/>
        <v>11.311912545855558</v>
      </c>
    </row>
    <row r="14" spans="1:19">
      <c r="A14" s="184"/>
      <c r="B14" s="132"/>
      <c r="C14" s="557"/>
      <c r="D14" s="132"/>
      <c r="E14" s="229"/>
      <c r="F14" s="128"/>
      <c r="G14" s="133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</row>
    <row r="15" spans="1:19">
      <c r="A15" s="184">
        <v>1.3</v>
      </c>
      <c r="B15" s="183" t="s">
        <v>168</v>
      </c>
      <c r="C15" s="557">
        <v>6.0453400503778322E-2</v>
      </c>
      <c r="D15" s="132" t="str">
        <f>Inputs!$D$82</f>
        <v>Support staff</v>
      </c>
      <c r="E15" s="229">
        <v>1</v>
      </c>
      <c r="F15" s="128">
        <f>C15*E15</f>
        <v>6.0453400503778322E-2</v>
      </c>
      <c r="G15" s="133"/>
      <c r="H15" s="137">
        <f>Inputs!L$82</f>
        <v>68.441017362959727</v>
      </c>
      <c r="I15" s="137">
        <f>Inputs!M$82</f>
        <v>69.791189569063036</v>
      </c>
      <c r="J15" s="137">
        <f>Inputs!N$82</f>
        <v>71.02222509185215</v>
      </c>
      <c r="K15" s="137">
        <f>Inputs!O$82</f>
        <v>72.274974651437702</v>
      </c>
      <c r="L15" s="137">
        <f>Inputs!P$82</f>
        <v>73.549821258208297</v>
      </c>
      <c r="M15" s="137">
        <f>Inputs!Q$82</f>
        <v>74.847154678410959</v>
      </c>
      <c r="N15" s="137">
        <f t="shared" ref="N15:S15" si="2">H15*$F15</f>
        <v>4.1374922335290503</v>
      </c>
      <c r="O15" s="137">
        <f t="shared" si="2"/>
        <v>4.2191147346536839</v>
      </c>
      <c r="P15" s="137">
        <f t="shared" si="2"/>
        <v>4.2935350181472325</v>
      </c>
      <c r="Q15" s="137">
        <f t="shared" si="2"/>
        <v>4.3692679890037898</v>
      </c>
      <c r="R15" s="137">
        <f t="shared" si="2"/>
        <v>4.446336801503775</v>
      </c>
      <c r="S15" s="137">
        <f t="shared" si="2"/>
        <v>4.5247650183422232</v>
      </c>
    </row>
    <row r="16" spans="1:19">
      <c r="A16" s="184"/>
      <c r="B16" s="183"/>
      <c r="C16" s="557"/>
      <c r="D16" s="132"/>
      <c r="E16" s="229"/>
      <c r="F16" s="128"/>
      <c r="G16" s="133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</row>
    <row r="17" spans="1:19">
      <c r="A17" s="184"/>
      <c r="B17" s="132"/>
      <c r="C17" s="557"/>
      <c r="D17" s="132"/>
      <c r="E17" s="229"/>
      <c r="F17" s="128"/>
      <c r="G17" s="133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</row>
    <row r="18" spans="1:19">
      <c r="A18" s="184">
        <v>1.4</v>
      </c>
      <c r="B18" s="132" t="s">
        <v>187</v>
      </c>
      <c r="C18" s="557">
        <v>6.0453400503778322E-2</v>
      </c>
      <c r="D18" s="132" t="str">
        <f>Inputs!$D$82</f>
        <v>Support staff</v>
      </c>
      <c r="E18" s="229">
        <v>1</v>
      </c>
      <c r="F18" s="128">
        <f>C18*E18</f>
        <v>6.0453400503778322E-2</v>
      </c>
      <c r="G18" s="133"/>
      <c r="H18" s="137">
        <f>Inputs!L$82</f>
        <v>68.441017362959727</v>
      </c>
      <c r="I18" s="137">
        <f>Inputs!M$82</f>
        <v>69.791189569063036</v>
      </c>
      <c r="J18" s="137">
        <f>Inputs!N$82</f>
        <v>71.02222509185215</v>
      </c>
      <c r="K18" s="137">
        <f>Inputs!O$82</f>
        <v>72.274974651437702</v>
      </c>
      <c r="L18" s="137">
        <f>Inputs!P$82</f>
        <v>73.549821258208297</v>
      </c>
      <c r="M18" s="137">
        <f>Inputs!Q$82</f>
        <v>74.847154678410959</v>
      </c>
      <c r="N18" s="137">
        <f t="shared" ref="N18:S18" si="3">H18*$F18</f>
        <v>4.1374922335290503</v>
      </c>
      <c r="O18" s="137">
        <f t="shared" si="3"/>
        <v>4.2191147346536839</v>
      </c>
      <c r="P18" s="137">
        <f t="shared" si="3"/>
        <v>4.2935350181472325</v>
      </c>
      <c r="Q18" s="137">
        <f t="shared" si="3"/>
        <v>4.3692679890037898</v>
      </c>
      <c r="R18" s="137">
        <f t="shared" si="3"/>
        <v>4.446336801503775</v>
      </c>
      <c r="S18" s="137">
        <f t="shared" si="3"/>
        <v>4.5247650183422232</v>
      </c>
    </row>
    <row r="19" spans="1:19">
      <c r="A19" s="184"/>
      <c r="B19" s="132" t="s">
        <v>188</v>
      </c>
      <c r="C19" s="557"/>
      <c r="D19" s="132"/>
      <c r="E19" s="229"/>
      <c r="F19" s="128"/>
      <c r="G19" s="133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</row>
    <row r="20" spans="1:19">
      <c r="A20" s="184"/>
      <c r="B20" s="132"/>
      <c r="C20" s="557"/>
      <c r="D20" s="132"/>
      <c r="E20" s="229"/>
      <c r="F20" s="128"/>
      <c r="G20" s="133"/>
      <c r="H20" s="134"/>
      <c r="I20" s="134"/>
      <c r="J20" s="134"/>
      <c r="K20" s="134"/>
      <c r="L20" s="134"/>
      <c r="M20" s="134"/>
      <c r="N20" s="137"/>
      <c r="O20" s="137"/>
      <c r="P20" s="137"/>
      <c r="Q20" s="137"/>
      <c r="R20" s="137"/>
      <c r="S20" s="137"/>
    </row>
    <row r="21" spans="1:19">
      <c r="A21" s="184">
        <v>1.5</v>
      </c>
      <c r="B21" s="132" t="s">
        <v>171</v>
      </c>
      <c r="C21" s="557">
        <v>5.2896725440806043E-2</v>
      </c>
      <c r="D21" s="132" t="str">
        <f>Inputs!$D$82</f>
        <v>Support staff</v>
      </c>
      <c r="E21" s="229">
        <v>1</v>
      </c>
      <c r="F21" s="128">
        <f>C21*E21</f>
        <v>5.2896725440806043E-2</v>
      </c>
      <c r="G21" s="133"/>
      <c r="H21" s="137">
        <f>Inputs!L$82</f>
        <v>68.441017362959727</v>
      </c>
      <c r="I21" s="137">
        <f>Inputs!M$82</f>
        <v>69.791189569063036</v>
      </c>
      <c r="J21" s="137">
        <f>Inputs!N$82</f>
        <v>71.02222509185215</v>
      </c>
      <c r="K21" s="137">
        <f>Inputs!O$82</f>
        <v>72.274974651437702</v>
      </c>
      <c r="L21" s="137">
        <f>Inputs!P$82</f>
        <v>73.549821258208297</v>
      </c>
      <c r="M21" s="137">
        <f>Inputs!Q$82</f>
        <v>74.847154678410959</v>
      </c>
      <c r="N21" s="137">
        <f t="shared" ref="N21:S21" si="4">H21*$F21</f>
        <v>3.6203057043379201</v>
      </c>
      <c r="O21" s="137">
        <f t="shared" si="4"/>
        <v>3.691725392821974</v>
      </c>
      <c r="P21" s="137">
        <f t="shared" si="4"/>
        <v>3.756843140878829</v>
      </c>
      <c r="Q21" s="137">
        <f t="shared" si="4"/>
        <v>3.8231094903783167</v>
      </c>
      <c r="R21" s="137">
        <f t="shared" si="4"/>
        <v>3.8905447013158039</v>
      </c>
      <c r="S21" s="137">
        <f t="shared" si="4"/>
        <v>3.9591693910494459</v>
      </c>
    </row>
    <row r="22" spans="1:19">
      <c r="A22" s="92"/>
      <c r="B22" s="132" t="s">
        <v>138</v>
      </c>
      <c r="C22" s="557"/>
      <c r="D22" s="132"/>
      <c r="E22" s="229"/>
      <c r="F22" s="128"/>
      <c r="G22" s="133"/>
      <c r="H22" s="134"/>
      <c r="I22" s="134"/>
      <c r="J22" s="134"/>
      <c r="K22" s="134"/>
      <c r="L22" s="134"/>
      <c r="M22" s="134"/>
      <c r="N22" s="137"/>
      <c r="O22" s="137"/>
      <c r="P22" s="137"/>
      <c r="Q22" s="137"/>
      <c r="R22" s="137"/>
      <c r="S22" s="137"/>
    </row>
    <row r="23" spans="1:19">
      <c r="A23" s="92"/>
      <c r="B23" s="132"/>
      <c r="C23" s="557"/>
      <c r="D23" s="132"/>
      <c r="E23" s="229"/>
      <c r="F23" s="128"/>
      <c r="G23" s="133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</row>
    <row r="24" spans="1:19">
      <c r="A24" s="184">
        <v>1.6</v>
      </c>
      <c r="B24" s="183" t="s">
        <v>172</v>
      </c>
      <c r="C24" s="557">
        <v>0</v>
      </c>
      <c r="D24" s="132" t="str">
        <f>Inputs!$D$82</f>
        <v>Support staff</v>
      </c>
      <c r="E24" s="229">
        <v>1</v>
      </c>
      <c r="F24" s="128">
        <f>C24*E24</f>
        <v>0</v>
      </c>
      <c r="G24" s="133"/>
      <c r="H24" s="137">
        <f>Inputs!L$82</f>
        <v>68.441017362959727</v>
      </c>
      <c r="I24" s="137">
        <f>Inputs!M$82</f>
        <v>69.791189569063036</v>
      </c>
      <c r="J24" s="137">
        <f>Inputs!N$82</f>
        <v>71.02222509185215</v>
      </c>
      <c r="K24" s="137">
        <f>Inputs!O$82</f>
        <v>72.274974651437702</v>
      </c>
      <c r="L24" s="137">
        <f>Inputs!P$82</f>
        <v>73.549821258208297</v>
      </c>
      <c r="M24" s="137">
        <f>Inputs!Q$82</f>
        <v>74.847154678410959</v>
      </c>
      <c r="N24" s="137">
        <f t="shared" ref="N24:S24" si="5">H24*$F24</f>
        <v>0</v>
      </c>
      <c r="O24" s="137">
        <f t="shared" si="5"/>
        <v>0</v>
      </c>
      <c r="P24" s="137">
        <f t="shared" si="5"/>
        <v>0</v>
      </c>
      <c r="Q24" s="137">
        <f t="shared" si="5"/>
        <v>0</v>
      </c>
      <c r="R24" s="137">
        <f t="shared" si="5"/>
        <v>0</v>
      </c>
      <c r="S24" s="137">
        <f t="shared" si="5"/>
        <v>0</v>
      </c>
    </row>
    <row r="25" spans="1:19">
      <c r="A25" s="184"/>
      <c r="B25" s="132"/>
      <c r="C25" s="128"/>
      <c r="D25" s="132"/>
      <c r="E25" s="229"/>
      <c r="F25" s="179"/>
      <c r="G25" s="133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</row>
    <row r="26" spans="1:19">
      <c r="A26" s="94"/>
      <c r="B26" s="139" t="s">
        <v>44</v>
      </c>
      <c r="C26" s="186">
        <f>SUM(C6:C25)</f>
        <v>0.42317380352644829</v>
      </c>
      <c r="D26" s="141"/>
      <c r="E26" s="230"/>
      <c r="F26" s="186">
        <f>SUM(F6:F25)</f>
        <v>0.42317380352644829</v>
      </c>
      <c r="G26" s="142"/>
      <c r="H26" s="167"/>
      <c r="I26" s="167"/>
      <c r="J26" s="167"/>
      <c r="K26" s="167"/>
      <c r="L26" s="167"/>
      <c r="M26" s="167"/>
      <c r="N26" s="231">
        <f t="shared" ref="N26:S26" si="6">SUM(N8:N25)</f>
        <v>28.962445634703354</v>
      </c>
      <c r="O26" s="231">
        <f t="shared" si="6"/>
        <v>29.533803142575785</v>
      </c>
      <c r="P26" s="231">
        <f t="shared" si="6"/>
        <v>30.054745127030625</v>
      </c>
      <c r="Q26" s="231">
        <f t="shared" si="6"/>
        <v>30.584875923026527</v>
      </c>
      <c r="R26" s="231">
        <f t="shared" si="6"/>
        <v>31.124357610526427</v>
      </c>
      <c r="S26" s="231">
        <f t="shared" si="6"/>
        <v>31.67335512839556</v>
      </c>
    </row>
    <row r="27" spans="1:19" s="102" customFormat="1">
      <c r="A27" s="99"/>
      <c r="B27" s="145" t="s">
        <v>103</v>
      </c>
      <c r="C27" s="128"/>
      <c r="D27" s="132"/>
      <c r="E27" s="132"/>
      <c r="F27" s="128"/>
      <c r="G27" s="148"/>
      <c r="H27" s="151"/>
      <c r="I27" s="151"/>
      <c r="J27" s="151"/>
      <c r="K27" s="151"/>
      <c r="L27" s="151"/>
      <c r="M27" s="151"/>
      <c r="N27" s="150"/>
      <c r="O27" s="150"/>
      <c r="P27" s="150"/>
      <c r="Q27" s="150"/>
      <c r="R27" s="150"/>
      <c r="S27" s="150"/>
    </row>
    <row r="28" spans="1:19" s="102" customFormat="1">
      <c r="A28" s="99"/>
      <c r="B28" s="132"/>
      <c r="C28" s="128"/>
      <c r="D28" s="132"/>
      <c r="E28" s="132"/>
      <c r="F28" s="128"/>
      <c r="G28" s="148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</row>
    <row r="29" spans="1:19" s="102" customFormat="1">
      <c r="A29" s="135">
        <v>2.1</v>
      </c>
      <c r="B29" s="132" t="s">
        <v>140</v>
      </c>
      <c r="C29" s="557">
        <v>1.34</v>
      </c>
      <c r="D29" s="653" t="str">
        <f>Inputs!$D$81</f>
        <v>Skilled Electrical Worker AH</v>
      </c>
      <c r="E29" s="132">
        <v>2</v>
      </c>
      <c r="F29" s="128">
        <f>E29*C29</f>
        <v>2.68</v>
      </c>
      <c r="G29" s="148"/>
      <c r="H29" s="246">
        <f>Inputs!L$81</f>
        <v>143.91156341859428</v>
      </c>
      <c r="I29" s="246">
        <f>Inputs!M$81</f>
        <v>146.75058306720953</v>
      </c>
      <c r="J29" s="246">
        <f>Inputs!N$81</f>
        <v>149.33909290435707</v>
      </c>
      <c r="K29" s="246">
        <f>Inputs!O$81</f>
        <v>151.97326104852442</v>
      </c>
      <c r="L29" s="246">
        <f>Inputs!P$81</f>
        <v>154.65389285921603</v>
      </c>
      <c r="M29" s="246">
        <f>Inputs!Q$81</f>
        <v>157.38180790154269</v>
      </c>
      <c r="N29" s="137">
        <f t="shared" ref="N29:S29" si="7">H29*$F29</f>
        <v>385.68298996183273</v>
      </c>
      <c r="O29" s="137">
        <f t="shared" si="7"/>
        <v>393.29156262012157</v>
      </c>
      <c r="P29" s="137">
        <f t="shared" si="7"/>
        <v>400.22876898367696</v>
      </c>
      <c r="Q29" s="137">
        <f t="shared" si="7"/>
        <v>407.28833961004545</v>
      </c>
      <c r="R29" s="137">
        <f t="shared" si="7"/>
        <v>414.47243286269901</v>
      </c>
      <c r="S29" s="137">
        <f t="shared" si="7"/>
        <v>421.78324517613441</v>
      </c>
    </row>
    <row r="30" spans="1:19" s="102" customFormat="1">
      <c r="A30" s="135"/>
      <c r="B30" s="132"/>
      <c r="C30" s="128"/>
      <c r="D30" s="255"/>
      <c r="E30" s="132"/>
      <c r="F30" s="128"/>
      <c r="G30" s="148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</row>
    <row r="31" spans="1:19" s="102" customFormat="1">
      <c r="A31" s="135">
        <v>2.2000000000000002</v>
      </c>
      <c r="B31" s="132"/>
      <c r="C31" s="128"/>
      <c r="D31" s="255"/>
      <c r="E31" s="138"/>
      <c r="F31" s="266"/>
      <c r="G31" s="25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</row>
    <row r="32" spans="1:19" s="102" customFormat="1">
      <c r="A32" s="147"/>
      <c r="B32" s="139" t="s">
        <v>44</v>
      </c>
      <c r="C32" s="140">
        <f>SUM(C29:C31)</f>
        <v>1.34</v>
      </c>
      <c r="D32" s="141"/>
      <c r="E32" s="141"/>
      <c r="F32" s="140">
        <f>SUM(F29:F31)</f>
        <v>2.68</v>
      </c>
      <c r="G32" s="142"/>
      <c r="H32" s="144"/>
      <c r="I32" s="144"/>
      <c r="J32" s="144"/>
      <c r="K32" s="144"/>
      <c r="L32" s="144"/>
      <c r="M32" s="144"/>
      <c r="N32" s="144">
        <f t="shared" ref="N32:S32" si="8">SUM(N29:N31)</f>
        <v>385.68298996183273</v>
      </c>
      <c r="O32" s="144">
        <f t="shared" si="8"/>
        <v>393.29156262012157</v>
      </c>
      <c r="P32" s="144">
        <f t="shared" si="8"/>
        <v>400.22876898367696</v>
      </c>
      <c r="Q32" s="144">
        <f t="shared" si="8"/>
        <v>407.28833961004545</v>
      </c>
      <c r="R32" s="144">
        <f t="shared" si="8"/>
        <v>414.47243286269901</v>
      </c>
      <c r="S32" s="144">
        <f t="shared" si="8"/>
        <v>421.78324517613441</v>
      </c>
    </row>
    <row r="33" spans="1:19" s="102" customFormat="1">
      <c r="A33" s="135"/>
      <c r="B33" s="127" t="s">
        <v>104</v>
      </c>
      <c r="C33" s="128"/>
      <c r="D33" s="132"/>
      <c r="E33" s="132"/>
      <c r="F33" s="128"/>
      <c r="G33" s="148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</row>
    <row r="34" spans="1:19" s="102" customFormat="1">
      <c r="A34" s="99"/>
      <c r="B34" s="132"/>
      <c r="C34" s="128"/>
      <c r="D34" s="132"/>
      <c r="E34" s="132"/>
      <c r="F34" s="128"/>
      <c r="G34" s="148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</row>
    <row r="35" spans="1:19" s="102" customFormat="1">
      <c r="A35" s="135">
        <v>3.1</v>
      </c>
      <c r="B35" s="132" t="s">
        <v>189</v>
      </c>
      <c r="C35" s="656">
        <v>2</v>
      </c>
      <c r="D35" s="653" t="str">
        <f>Inputs!$D$81</f>
        <v>Skilled Electrical Worker AH</v>
      </c>
      <c r="E35" s="132">
        <v>1</v>
      </c>
      <c r="F35" s="128">
        <f>E35*C35</f>
        <v>2</v>
      </c>
      <c r="G35" s="148"/>
      <c r="H35" s="246">
        <f>Inputs!L$81</f>
        <v>143.91156341859428</v>
      </c>
      <c r="I35" s="246">
        <f>Inputs!M$81</f>
        <v>146.75058306720953</v>
      </c>
      <c r="J35" s="246">
        <f>Inputs!N$81</f>
        <v>149.33909290435707</v>
      </c>
      <c r="K35" s="246">
        <f>Inputs!O$81</f>
        <v>151.97326104852442</v>
      </c>
      <c r="L35" s="246">
        <f>Inputs!P$81</f>
        <v>154.65389285921603</v>
      </c>
      <c r="M35" s="246">
        <f>Inputs!Q$81</f>
        <v>157.38180790154269</v>
      </c>
      <c r="N35" s="137">
        <f t="shared" ref="N35:S35" si="9">H35*$F35</f>
        <v>287.82312683718857</v>
      </c>
      <c r="O35" s="137">
        <f t="shared" si="9"/>
        <v>293.50116613441907</v>
      </c>
      <c r="P35" s="137">
        <f t="shared" si="9"/>
        <v>298.67818580871415</v>
      </c>
      <c r="Q35" s="137">
        <f t="shared" si="9"/>
        <v>303.94652209704884</v>
      </c>
      <c r="R35" s="137">
        <f t="shared" si="9"/>
        <v>309.30778571843206</v>
      </c>
      <c r="S35" s="137">
        <f t="shared" si="9"/>
        <v>314.76361580308537</v>
      </c>
    </row>
    <row r="36" spans="1:19" s="102" customFormat="1">
      <c r="A36" s="99"/>
      <c r="B36" s="132"/>
      <c r="C36" s="557"/>
      <c r="D36" s="132"/>
      <c r="E36" s="132"/>
      <c r="F36" s="128"/>
      <c r="G36" s="148"/>
      <c r="H36" s="151"/>
      <c r="I36" s="151"/>
      <c r="J36" s="151"/>
      <c r="K36" s="151"/>
      <c r="L36" s="151"/>
      <c r="M36" s="151"/>
      <c r="N36" s="99"/>
      <c r="O36" s="99"/>
      <c r="P36" s="99"/>
      <c r="Q36" s="99"/>
      <c r="R36" s="99"/>
      <c r="S36" s="99"/>
    </row>
    <row r="37" spans="1:19" s="102" customFormat="1">
      <c r="A37" s="135">
        <v>3.2</v>
      </c>
      <c r="B37" s="132" t="s">
        <v>190</v>
      </c>
      <c r="C37" s="656">
        <v>0.5</v>
      </c>
      <c r="D37" s="653" t="str">
        <f>Inputs!$D$81</f>
        <v>Skilled Electrical Worker AH</v>
      </c>
      <c r="E37" s="132">
        <v>1</v>
      </c>
      <c r="F37" s="128">
        <f>E37*C37</f>
        <v>0.5</v>
      </c>
      <c r="G37" s="148"/>
      <c r="H37" s="246">
        <f>Inputs!L$81</f>
        <v>143.91156341859428</v>
      </c>
      <c r="I37" s="246">
        <f>Inputs!M$81</f>
        <v>146.75058306720953</v>
      </c>
      <c r="J37" s="246">
        <f>Inputs!N$81</f>
        <v>149.33909290435707</v>
      </c>
      <c r="K37" s="246">
        <f>Inputs!O$81</f>
        <v>151.97326104852442</v>
      </c>
      <c r="L37" s="246">
        <f>Inputs!P$81</f>
        <v>154.65389285921603</v>
      </c>
      <c r="M37" s="246">
        <f>Inputs!Q$81</f>
        <v>157.38180790154269</v>
      </c>
      <c r="N37" s="137">
        <f t="shared" ref="N37:S37" si="10">H37*$F37</f>
        <v>71.955781709297142</v>
      </c>
      <c r="O37" s="137">
        <f t="shared" si="10"/>
        <v>73.375291533604766</v>
      </c>
      <c r="P37" s="137">
        <f t="shared" si="10"/>
        <v>74.669546452178537</v>
      </c>
      <c r="Q37" s="137">
        <f t="shared" si="10"/>
        <v>75.98663052426221</v>
      </c>
      <c r="R37" s="137">
        <f t="shared" si="10"/>
        <v>77.326946429608014</v>
      </c>
      <c r="S37" s="137">
        <f t="shared" si="10"/>
        <v>78.690903950771343</v>
      </c>
    </row>
    <row r="38" spans="1:19" s="102" customFormat="1">
      <c r="A38" s="99"/>
      <c r="B38" s="132"/>
      <c r="C38" s="557"/>
      <c r="D38" s="132"/>
      <c r="E38" s="132"/>
      <c r="F38" s="128"/>
      <c r="G38" s="148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</row>
    <row r="39" spans="1:19" s="102" customFormat="1">
      <c r="A39" s="135">
        <v>3.3</v>
      </c>
      <c r="B39" s="136" t="s">
        <v>191</v>
      </c>
      <c r="C39" s="656"/>
      <c r="D39" s="653" t="str">
        <f>Inputs!$D$81</f>
        <v>Skilled Electrical Worker AH</v>
      </c>
      <c r="E39" s="132">
        <v>1</v>
      </c>
      <c r="F39" s="128">
        <f>E39*C39</f>
        <v>0</v>
      </c>
      <c r="G39" s="148"/>
      <c r="H39" s="246">
        <f>Inputs!L$81</f>
        <v>143.91156341859428</v>
      </c>
      <c r="I39" s="246">
        <f>Inputs!M$81</f>
        <v>146.75058306720953</v>
      </c>
      <c r="J39" s="246">
        <f>Inputs!N$81</f>
        <v>149.33909290435707</v>
      </c>
      <c r="K39" s="246">
        <f>Inputs!O$81</f>
        <v>151.97326104852442</v>
      </c>
      <c r="L39" s="246">
        <f>Inputs!P$81</f>
        <v>154.65389285921603</v>
      </c>
      <c r="M39" s="246">
        <f>Inputs!Q$81</f>
        <v>157.38180790154269</v>
      </c>
      <c r="N39" s="137">
        <f t="shared" ref="N39:S39" si="11">H39*$F39</f>
        <v>0</v>
      </c>
      <c r="O39" s="137">
        <f t="shared" si="11"/>
        <v>0</v>
      </c>
      <c r="P39" s="137">
        <f t="shared" si="11"/>
        <v>0</v>
      </c>
      <c r="Q39" s="137">
        <f t="shared" si="11"/>
        <v>0</v>
      </c>
      <c r="R39" s="137">
        <f t="shared" si="11"/>
        <v>0</v>
      </c>
      <c r="S39" s="137">
        <f t="shared" si="11"/>
        <v>0</v>
      </c>
    </row>
    <row r="40" spans="1:19" s="102" customFormat="1">
      <c r="A40" s="135"/>
      <c r="B40" s="136"/>
      <c r="C40" s="557"/>
      <c r="D40" s="132"/>
      <c r="E40" s="132"/>
      <c r="F40" s="128"/>
      <c r="G40" s="148"/>
      <c r="H40" s="151"/>
      <c r="I40" s="151"/>
      <c r="J40" s="151"/>
      <c r="K40" s="151"/>
      <c r="L40" s="151"/>
      <c r="M40" s="151"/>
      <c r="N40" s="99"/>
      <c r="O40" s="99"/>
      <c r="P40" s="99"/>
      <c r="Q40" s="99"/>
      <c r="R40" s="99"/>
      <c r="S40" s="99"/>
    </row>
    <row r="41" spans="1:19" s="102" customFormat="1">
      <c r="A41" s="232">
        <v>3.4</v>
      </c>
      <c r="B41" s="132" t="s">
        <v>177</v>
      </c>
      <c r="C41" s="557">
        <v>1.17</v>
      </c>
      <c r="D41" s="653" t="str">
        <f>Inputs!$D$81</f>
        <v>Skilled Electrical Worker AH</v>
      </c>
      <c r="E41" s="132">
        <v>1</v>
      </c>
      <c r="F41" s="128">
        <f>E41*C41</f>
        <v>1.17</v>
      </c>
      <c r="G41" s="148"/>
      <c r="H41" s="246">
        <f>Inputs!L$81</f>
        <v>143.91156341859428</v>
      </c>
      <c r="I41" s="246">
        <f>Inputs!M$81</f>
        <v>146.75058306720953</v>
      </c>
      <c r="J41" s="246">
        <f>Inputs!N$81</f>
        <v>149.33909290435707</v>
      </c>
      <c r="K41" s="246">
        <f>Inputs!O$81</f>
        <v>151.97326104852442</v>
      </c>
      <c r="L41" s="246">
        <f>Inputs!P$81</f>
        <v>154.65389285921603</v>
      </c>
      <c r="M41" s="246">
        <f>Inputs!Q$81</f>
        <v>157.38180790154269</v>
      </c>
      <c r="N41" s="137">
        <f t="shared" ref="N41:S41" si="12">H41*$F41</f>
        <v>168.37652919975531</v>
      </c>
      <c r="O41" s="137">
        <f t="shared" si="12"/>
        <v>171.69818218863514</v>
      </c>
      <c r="P41" s="137">
        <f t="shared" si="12"/>
        <v>174.72673869809776</v>
      </c>
      <c r="Q41" s="137">
        <f t="shared" si="12"/>
        <v>177.80871542677357</v>
      </c>
      <c r="R41" s="137">
        <f t="shared" si="12"/>
        <v>180.94505464528274</v>
      </c>
      <c r="S41" s="137">
        <f t="shared" si="12"/>
        <v>184.13671524480492</v>
      </c>
    </row>
    <row r="42" spans="1:19" s="102" customFormat="1">
      <c r="A42" s="99"/>
      <c r="B42" s="132"/>
      <c r="C42" s="557"/>
      <c r="D42" s="132"/>
      <c r="E42" s="132"/>
      <c r="F42" s="128"/>
      <c r="G42" s="148"/>
      <c r="H42" s="151"/>
      <c r="I42" s="151"/>
      <c r="J42" s="151"/>
      <c r="K42" s="151"/>
      <c r="L42" s="151"/>
      <c r="M42" s="151"/>
      <c r="N42" s="99"/>
      <c r="O42" s="99"/>
      <c r="P42" s="99"/>
      <c r="Q42" s="99"/>
      <c r="R42" s="99"/>
      <c r="S42" s="99"/>
    </row>
    <row r="43" spans="1:19" s="102" customFormat="1">
      <c r="A43" s="135">
        <v>3.5</v>
      </c>
      <c r="B43" s="132" t="s">
        <v>192</v>
      </c>
      <c r="C43" s="656"/>
      <c r="D43" s="653" t="str">
        <f>Inputs!$D$81</f>
        <v>Skilled Electrical Worker AH</v>
      </c>
      <c r="E43" s="132">
        <v>2</v>
      </c>
      <c r="F43" s="128">
        <f>E43*C43</f>
        <v>0</v>
      </c>
      <c r="G43" s="148"/>
      <c r="H43" s="246">
        <f>Inputs!L$81</f>
        <v>143.91156341859428</v>
      </c>
      <c r="I43" s="246">
        <f>Inputs!M$81</f>
        <v>146.75058306720953</v>
      </c>
      <c r="J43" s="246">
        <f>Inputs!N$81</f>
        <v>149.33909290435707</v>
      </c>
      <c r="K43" s="246">
        <f>Inputs!O$81</f>
        <v>151.97326104852442</v>
      </c>
      <c r="L43" s="246">
        <f>Inputs!P$81</f>
        <v>154.65389285921603</v>
      </c>
      <c r="M43" s="246">
        <f>Inputs!Q$81</f>
        <v>157.38180790154269</v>
      </c>
      <c r="N43" s="137">
        <f t="shared" ref="N43:S43" si="13">H43*$F43</f>
        <v>0</v>
      </c>
      <c r="O43" s="137">
        <f t="shared" si="13"/>
        <v>0</v>
      </c>
      <c r="P43" s="137">
        <f t="shared" si="13"/>
        <v>0</v>
      </c>
      <c r="Q43" s="137">
        <f t="shared" si="13"/>
        <v>0</v>
      </c>
      <c r="R43" s="137">
        <f t="shared" si="13"/>
        <v>0</v>
      </c>
      <c r="S43" s="137">
        <f t="shared" si="13"/>
        <v>0</v>
      </c>
    </row>
    <row r="44" spans="1:19" s="102" customFormat="1">
      <c r="A44" s="99"/>
      <c r="B44" s="132"/>
      <c r="C44" s="557"/>
      <c r="D44" s="132"/>
      <c r="E44" s="132"/>
      <c r="F44" s="128"/>
      <c r="G44" s="169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</row>
    <row r="45" spans="1:19" s="102" customFormat="1">
      <c r="A45" s="135">
        <v>3.6</v>
      </c>
      <c r="B45" s="132" t="s">
        <v>193</v>
      </c>
      <c r="C45" s="557">
        <v>0.17</v>
      </c>
      <c r="D45" s="653" t="str">
        <f>Inputs!$D$81</f>
        <v>Skilled Electrical Worker AH</v>
      </c>
      <c r="E45" s="132">
        <v>1</v>
      </c>
      <c r="F45" s="128">
        <f>E45*C45</f>
        <v>0.17</v>
      </c>
      <c r="G45" s="148"/>
      <c r="H45" s="246">
        <f>Inputs!L$81</f>
        <v>143.91156341859428</v>
      </c>
      <c r="I45" s="246">
        <f>Inputs!M$81</f>
        <v>146.75058306720953</v>
      </c>
      <c r="J45" s="246">
        <f>Inputs!N$81</f>
        <v>149.33909290435707</v>
      </c>
      <c r="K45" s="246">
        <f>Inputs!O$81</f>
        <v>151.97326104852442</v>
      </c>
      <c r="L45" s="246">
        <f>Inputs!P$81</f>
        <v>154.65389285921603</v>
      </c>
      <c r="M45" s="246">
        <f>Inputs!Q$81</f>
        <v>157.38180790154269</v>
      </c>
      <c r="N45" s="137">
        <f t="shared" ref="N45:S45" si="14">H45*$F45</f>
        <v>24.46496578116103</v>
      </c>
      <c r="O45" s="137">
        <f t="shared" si="14"/>
        <v>24.947599121425622</v>
      </c>
      <c r="P45" s="137">
        <f t="shared" si="14"/>
        <v>25.387645793740706</v>
      </c>
      <c r="Q45" s="137">
        <f t="shared" si="14"/>
        <v>25.835454378249153</v>
      </c>
      <c r="R45" s="137">
        <f t="shared" si="14"/>
        <v>26.291161786066727</v>
      </c>
      <c r="S45" s="137">
        <f t="shared" si="14"/>
        <v>26.754907343262257</v>
      </c>
    </row>
    <row r="46" spans="1:19" s="102" customFormat="1">
      <c r="A46" s="135"/>
      <c r="B46" s="132"/>
      <c r="C46" s="557"/>
      <c r="D46" s="132"/>
      <c r="E46" s="132"/>
      <c r="F46" s="128"/>
      <c r="G46" s="148"/>
      <c r="H46" s="151"/>
      <c r="I46" s="151"/>
      <c r="J46" s="151"/>
      <c r="K46" s="151"/>
      <c r="L46" s="151"/>
      <c r="M46" s="151"/>
      <c r="N46" s="152"/>
      <c r="O46" s="152"/>
      <c r="P46" s="152"/>
      <c r="Q46" s="152"/>
      <c r="R46" s="152"/>
      <c r="S46" s="152"/>
    </row>
    <row r="47" spans="1:19" s="102" customFormat="1">
      <c r="A47" s="135">
        <v>3.7</v>
      </c>
      <c r="B47" s="132" t="s">
        <v>194</v>
      </c>
      <c r="C47" s="557">
        <v>2</v>
      </c>
      <c r="D47" s="653" t="str">
        <f>Inputs!$D$81</f>
        <v>Skilled Electrical Worker AH</v>
      </c>
      <c r="E47" s="132">
        <v>1</v>
      </c>
      <c r="F47" s="128">
        <f>E47*C47</f>
        <v>2</v>
      </c>
      <c r="G47" s="148"/>
      <c r="H47" s="246">
        <f>Inputs!L$81</f>
        <v>143.91156341859428</v>
      </c>
      <c r="I47" s="246">
        <f>Inputs!M$81</f>
        <v>146.75058306720953</v>
      </c>
      <c r="J47" s="246">
        <f>Inputs!N$81</f>
        <v>149.33909290435707</v>
      </c>
      <c r="K47" s="246">
        <f>Inputs!O$81</f>
        <v>151.97326104852442</v>
      </c>
      <c r="L47" s="246">
        <f>Inputs!P$81</f>
        <v>154.65389285921603</v>
      </c>
      <c r="M47" s="246">
        <f>Inputs!Q$81</f>
        <v>157.38180790154269</v>
      </c>
      <c r="N47" s="137">
        <f t="shared" ref="N47:S47" si="15">H47*$F47</f>
        <v>287.82312683718857</v>
      </c>
      <c r="O47" s="137">
        <f t="shared" si="15"/>
        <v>293.50116613441907</v>
      </c>
      <c r="P47" s="137">
        <f t="shared" si="15"/>
        <v>298.67818580871415</v>
      </c>
      <c r="Q47" s="137">
        <f t="shared" si="15"/>
        <v>303.94652209704884</v>
      </c>
      <c r="R47" s="137">
        <f t="shared" si="15"/>
        <v>309.30778571843206</v>
      </c>
      <c r="S47" s="137">
        <f t="shared" si="15"/>
        <v>314.76361580308537</v>
      </c>
    </row>
    <row r="48" spans="1:19" s="102" customFormat="1">
      <c r="A48" s="135"/>
      <c r="B48" s="132"/>
      <c r="C48" s="557"/>
      <c r="D48" s="132"/>
      <c r="E48" s="132"/>
      <c r="F48" s="128"/>
      <c r="G48" s="133"/>
      <c r="H48" s="134"/>
      <c r="I48" s="134"/>
      <c r="J48" s="134"/>
      <c r="K48" s="134"/>
      <c r="L48" s="134"/>
      <c r="M48" s="134"/>
      <c r="N48" s="137"/>
      <c r="O48" s="137"/>
      <c r="P48" s="137"/>
      <c r="Q48" s="137"/>
      <c r="R48" s="137"/>
      <c r="S48" s="137"/>
    </row>
    <row r="49" spans="1:19" s="102" customFormat="1">
      <c r="A49" s="135">
        <v>3.8</v>
      </c>
      <c r="B49" s="132" t="s">
        <v>195</v>
      </c>
      <c r="C49" s="557">
        <v>0.59</v>
      </c>
      <c r="D49" s="653" t="str">
        <f>Inputs!$D$81</f>
        <v>Skilled Electrical Worker AH</v>
      </c>
      <c r="E49" s="132">
        <v>2</v>
      </c>
      <c r="F49" s="128">
        <f>E49*C49</f>
        <v>1.18</v>
      </c>
      <c r="G49" s="133"/>
      <c r="H49" s="246">
        <f>Inputs!L$81</f>
        <v>143.91156341859428</v>
      </c>
      <c r="I49" s="246">
        <f>Inputs!M$81</f>
        <v>146.75058306720953</v>
      </c>
      <c r="J49" s="246">
        <f>Inputs!N$81</f>
        <v>149.33909290435707</v>
      </c>
      <c r="K49" s="246">
        <f>Inputs!O$81</f>
        <v>151.97326104852442</v>
      </c>
      <c r="L49" s="246">
        <f>Inputs!P$81</f>
        <v>154.65389285921603</v>
      </c>
      <c r="M49" s="246">
        <f>Inputs!Q$81</f>
        <v>157.38180790154269</v>
      </c>
      <c r="N49" s="137">
        <f t="shared" ref="N49:S49" si="16">H49*$F49</f>
        <v>169.81564483394123</v>
      </c>
      <c r="O49" s="137">
        <f t="shared" si="16"/>
        <v>173.16568801930723</v>
      </c>
      <c r="P49" s="137">
        <f t="shared" si="16"/>
        <v>176.22012962714135</v>
      </c>
      <c r="Q49" s="137">
        <f t="shared" si="16"/>
        <v>179.3284480372588</v>
      </c>
      <c r="R49" s="137">
        <f t="shared" si="16"/>
        <v>182.49159357387489</v>
      </c>
      <c r="S49" s="137">
        <f t="shared" si="16"/>
        <v>185.71053332382036</v>
      </c>
    </row>
    <row r="50" spans="1:19" s="102" customFormat="1">
      <c r="A50" s="147"/>
      <c r="B50" s="139" t="s">
        <v>44</v>
      </c>
      <c r="C50" s="140">
        <f>SUM(C35:C49)</f>
        <v>6.43</v>
      </c>
      <c r="D50" s="141" t="s">
        <v>105</v>
      </c>
      <c r="E50" s="141"/>
      <c r="F50" s="140">
        <f>SUM(F35:F49)</f>
        <v>7.02</v>
      </c>
      <c r="G50" s="142"/>
      <c r="H50" s="167"/>
      <c r="I50" s="167"/>
      <c r="J50" s="167"/>
      <c r="K50" s="167"/>
      <c r="L50" s="167"/>
      <c r="M50" s="167"/>
      <c r="N50" s="231">
        <f t="shared" ref="N50:S50" si="17">SUM(N35:N49)</f>
        <v>1010.2591751985317</v>
      </c>
      <c r="O50" s="231">
        <f t="shared" si="17"/>
        <v>1030.1890931318108</v>
      </c>
      <c r="P50" s="231">
        <f t="shared" si="17"/>
        <v>1048.3604321885866</v>
      </c>
      <c r="Q50" s="231">
        <f t="shared" si="17"/>
        <v>1066.8522925606412</v>
      </c>
      <c r="R50" s="231">
        <f t="shared" si="17"/>
        <v>1085.6703278716966</v>
      </c>
      <c r="S50" s="231">
        <f t="shared" si="17"/>
        <v>1104.8202914688297</v>
      </c>
    </row>
    <row r="51" spans="1:19" s="102" customFormat="1">
      <c r="A51" s="99"/>
      <c r="B51" s="127"/>
      <c r="C51" s="128"/>
      <c r="D51" s="132"/>
      <c r="E51" s="132"/>
      <c r="F51" s="128"/>
      <c r="G51" s="133"/>
      <c r="H51" s="151"/>
      <c r="I51" s="151"/>
      <c r="J51" s="151"/>
      <c r="K51" s="151"/>
      <c r="L51" s="151"/>
      <c r="M51" s="151"/>
      <c r="N51" s="151"/>
      <c r="O51" s="99"/>
      <c r="P51" s="99"/>
      <c r="Q51" s="99"/>
      <c r="R51" s="99"/>
      <c r="S51" s="99"/>
    </row>
    <row r="52" spans="1:19" s="102" customFormat="1">
      <c r="A52" s="99"/>
      <c r="B52" s="132"/>
      <c r="C52" s="128"/>
      <c r="D52" s="132"/>
      <c r="E52" s="132"/>
      <c r="F52" s="128"/>
      <c r="G52" s="133"/>
      <c r="H52" s="134"/>
      <c r="I52" s="134"/>
      <c r="J52" s="134"/>
      <c r="K52" s="134"/>
      <c r="L52" s="134"/>
      <c r="M52" s="134"/>
      <c r="N52" s="134"/>
      <c r="O52" s="92"/>
      <c r="P52" s="92"/>
      <c r="Q52" s="92"/>
      <c r="R52" s="92"/>
      <c r="S52" s="92"/>
    </row>
    <row r="53" spans="1:19" s="102" customFormat="1">
      <c r="A53" s="135">
        <v>4.0999999999999996</v>
      </c>
      <c r="B53" s="132" t="s">
        <v>255</v>
      </c>
      <c r="C53" s="557">
        <v>0</v>
      </c>
      <c r="D53" s="653" t="str">
        <f>Inputs!$D$81</f>
        <v>Skilled Electrical Worker AH</v>
      </c>
      <c r="E53" s="132">
        <v>1</v>
      </c>
      <c r="F53" s="128">
        <f>C53*E53</f>
        <v>0</v>
      </c>
      <c r="G53" s="233"/>
      <c r="H53" s="246">
        <f>Inputs!L$81</f>
        <v>143.91156341859428</v>
      </c>
      <c r="I53" s="246">
        <f>Inputs!M$81</f>
        <v>146.75058306720953</v>
      </c>
      <c r="J53" s="246">
        <f>Inputs!N$81</f>
        <v>149.33909290435707</v>
      </c>
      <c r="K53" s="246">
        <f>Inputs!O$81</f>
        <v>151.97326104852442</v>
      </c>
      <c r="L53" s="246">
        <f>Inputs!P$81</f>
        <v>154.65389285921603</v>
      </c>
      <c r="M53" s="246">
        <f>Inputs!Q$81</f>
        <v>157.38180790154269</v>
      </c>
      <c r="N53" s="137">
        <f t="shared" ref="N53:S53" si="18">H53*$F53</f>
        <v>0</v>
      </c>
      <c r="O53" s="137">
        <f t="shared" si="18"/>
        <v>0</v>
      </c>
      <c r="P53" s="137">
        <f t="shared" si="18"/>
        <v>0</v>
      </c>
      <c r="Q53" s="137">
        <f t="shared" si="18"/>
        <v>0</v>
      </c>
      <c r="R53" s="137">
        <f t="shared" si="18"/>
        <v>0</v>
      </c>
      <c r="S53" s="137">
        <f t="shared" si="18"/>
        <v>0</v>
      </c>
    </row>
    <row r="54" spans="1:19">
      <c r="A54" s="184"/>
      <c r="B54" s="132"/>
      <c r="C54" s="557"/>
      <c r="D54" s="132"/>
      <c r="E54" s="132"/>
      <c r="F54" s="128"/>
      <c r="G54" s="133"/>
      <c r="H54" s="134"/>
      <c r="I54" s="134"/>
      <c r="J54" s="134"/>
      <c r="K54" s="134"/>
      <c r="L54" s="134"/>
      <c r="M54" s="134"/>
      <c r="N54" s="134"/>
      <c r="O54" s="92"/>
      <c r="P54" s="92"/>
      <c r="Q54" s="92"/>
      <c r="R54" s="92"/>
      <c r="S54" s="92"/>
    </row>
    <row r="55" spans="1:19">
      <c r="A55" s="184">
        <v>4.2</v>
      </c>
      <c r="B55" s="132" t="s">
        <v>178</v>
      </c>
      <c r="C55" s="557">
        <v>3.0226700251889161E-2</v>
      </c>
      <c r="D55" s="132" t="str">
        <f>Inputs!$D$82</f>
        <v>Support staff</v>
      </c>
      <c r="E55" s="132">
        <v>1</v>
      </c>
      <c r="F55" s="128">
        <f>C55*E55</f>
        <v>3.0226700251889161E-2</v>
      </c>
      <c r="G55" s="169"/>
      <c r="H55" s="137">
        <f>Inputs!L$82</f>
        <v>68.441017362959727</v>
      </c>
      <c r="I55" s="137">
        <f>Inputs!M$82</f>
        <v>69.791189569063036</v>
      </c>
      <c r="J55" s="137">
        <f>Inputs!N$82</f>
        <v>71.02222509185215</v>
      </c>
      <c r="K55" s="137">
        <f>Inputs!O$82</f>
        <v>72.274974651437702</v>
      </c>
      <c r="L55" s="137">
        <f>Inputs!P$82</f>
        <v>73.549821258208297</v>
      </c>
      <c r="M55" s="137">
        <f>Inputs!Q$82</f>
        <v>74.847154678410959</v>
      </c>
      <c r="N55" s="137">
        <f t="shared" ref="N55:S55" si="19">H55*$F55</f>
        <v>2.0687461167645251</v>
      </c>
      <c r="O55" s="137">
        <f t="shared" si="19"/>
        <v>2.109557367326842</v>
      </c>
      <c r="P55" s="137">
        <f t="shared" si="19"/>
        <v>2.1467675090736162</v>
      </c>
      <c r="Q55" s="137">
        <f t="shared" si="19"/>
        <v>2.1846339945018949</v>
      </c>
      <c r="R55" s="137">
        <f t="shared" si="19"/>
        <v>2.2231684007518875</v>
      </c>
      <c r="S55" s="137">
        <f t="shared" si="19"/>
        <v>2.2623825091711116</v>
      </c>
    </row>
    <row r="56" spans="1:19">
      <c r="A56" s="184"/>
      <c r="B56" s="132" t="s">
        <v>197</v>
      </c>
      <c r="C56" s="557"/>
      <c r="D56" s="132"/>
      <c r="E56" s="132"/>
      <c r="F56" s="128"/>
      <c r="G56" s="133"/>
      <c r="H56" s="134"/>
      <c r="I56" s="134"/>
      <c r="J56" s="134"/>
      <c r="K56" s="134"/>
      <c r="L56" s="134"/>
      <c r="M56" s="134"/>
      <c r="N56" s="134"/>
      <c r="O56" s="92"/>
      <c r="P56" s="92"/>
      <c r="Q56" s="92"/>
      <c r="R56" s="92"/>
      <c r="S56" s="92"/>
    </row>
    <row r="57" spans="1:19">
      <c r="A57" s="184"/>
      <c r="B57" s="132"/>
      <c r="C57" s="557"/>
      <c r="D57" s="132"/>
      <c r="E57" s="132"/>
      <c r="F57" s="128"/>
      <c r="G57" s="133"/>
      <c r="H57" s="134"/>
      <c r="I57" s="134"/>
      <c r="J57" s="134"/>
      <c r="K57" s="134"/>
      <c r="L57" s="134"/>
      <c r="M57" s="134"/>
      <c r="N57" s="134"/>
      <c r="O57" s="92"/>
      <c r="P57" s="92"/>
      <c r="Q57" s="92"/>
      <c r="R57" s="92"/>
      <c r="S57" s="92"/>
    </row>
    <row r="58" spans="1:19">
      <c r="A58" s="184">
        <v>4.3</v>
      </c>
      <c r="B58" s="132" t="s">
        <v>179</v>
      </c>
      <c r="C58" s="557">
        <v>6.0453400503778322E-2</v>
      </c>
      <c r="D58" s="132" t="str">
        <f>Inputs!$D$82</f>
        <v>Support staff</v>
      </c>
      <c r="E58" s="132">
        <v>1</v>
      </c>
      <c r="F58" s="128">
        <f>C58*E58</f>
        <v>6.0453400503778322E-2</v>
      </c>
      <c r="G58" s="169"/>
      <c r="H58" s="137">
        <f>Inputs!L$82</f>
        <v>68.441017362959727</v>
      </c>
      <c r="I58" s="137">
        <f>Inputs!M$82</f>
        <v>69.791189569063036</v>
      </c>
      <c r="J58" s="137">
        <f>Inputs!N$82</f>
        <v>71.02222509185215</v>
      </c>
      <c r="K58" s="137">
        <f>Inputs!O$82</f>
        <v>72.274974651437702</v>
      </c>
      <c r="L58" s="137">
        <f>Inputs!P$82</f>
        <v>73.549821258208297</v>
      </c>
      <c r="M58" s="137">
        <f>Inputs!Q$82</f>
        <v>74.847154678410959</v>
      </c>
      <c r="N58" s="137">
        <f t="shared" ref="N58:S58" si="20">H58*$F58</f>
        <v>4.1374922335290503</v>
      </c>
      <c r="O58" s="137">
        <f t="shared" si="20"/>
        <v>4.2191147346536839</v>
      </c>
      <c r="P58" s="137">
        <f t="shared" si="20"/>
        <v>4.2935350181472325</v>
      </c>
      <c r="Q58" s="137">
        <f t="shared" si="20"/>
        <v>4.3692679890037898</v>
      </c>
      <c r="R58" s="137">
        <f t="shared" si="20"/>
        <v>4.446336801503775</v>
      </c>
      <c r="S58" s="137">
        <f t="shared" si="20"/>
        <v>4.5247650183422232</v>
      </c>
    </row>
    <row r="59" spans="1:19">
      <c r="A59" s="184"/>
      <c r="B59" s="132" t="s">
        <v>180</v>
      </c>
      <c r="C59" s="557"/>
      <c r="D59" s="132"/>
      <c r="E59" s="132"/>
      <c r="F59" s="128"/>
      <c r="G59" s="133"/>
      <c r="H59" s="134"/>
      <c r="I59" s="134"/>
      <c r="J59" s="134"/>
      <c r="K59" s="134"/>
      <c r="L59" s="134"/>
      <c r="M59" s="134"/>
      <c r="N59" s="134"/>
      <c r="O59" s="92"/>
      <c r="P59" s="92"/>
      <c r="Q59" s="92"/>
      <c r="R59" s="92"/>
      <c r="S59" s="92"/>
    </row>
    <row r="60" spans="1:19">
      <c r="A60" s="184"/>
      <c r="B60" s="132"/>
      <c r="C60" s="557"/>
      <c r="D60" s="132"/>
      <c r="E60" s="132"/>
      <c r="F60" s="128"/>
      <c r="G60" s="133"/>
      <c r="H60" s="134"/>
      <c r="I60" s="134"/>
      <c r="J60" s="134"/>
      <c r="K60" s="134"/>
      <c r="L60" s="134"/>
      <c r="M60" s="134"/>
      <c r="N60" s="134"/>
      <c r="O60" s="92"/>
      <c r="P60" s="92"/>
      <c r="Q60" s="92"/>
      <c r="R60" s="92"/>
      <c r="S60" s="92"/>
    </row>
    <row r="61" spans="1:19">
      <c r="A61" s="184">
        <v>4.4000000000000004</v>
      </c>
      <c r="B61" s="132" t="s">
        <v>181</v>
      </c>
      <c r="C61" s="656"/>
      <c r="D61" s="132" t="str">
        <f>Inputs!$D$82</f>
        <v>Support staff</v>
      </c>
      <c r="E61" s="132">
        <v>1</v>
      </c>
      <c r="F61" s="128">
        <f>C61*E61</f>
        <v>0</v>
      </c>
      <c r="G61" s="169"/>
      <c r="H61" s="137">
        <f>Inputs!L$82</f>
        <v>68.441017362959727</v>
      </c>
      <c r="I61" s="137">
        <f>Inputs!M$82</f>
        <v>69.791189569063036</v>
      </c>
      <c r="J61" s="137">
        <f>Inputs!N$82</f>
        <v>71.02222509185215</v>
      </c>
      <c r="K61" s="137">
        <f>Inputs!O$82</f>
        <v>72.274974651437702</v>
      </c>
      <c r="L61" s="137">
        <f>Inputs!P$82</f>
        <v>73.549821258208297</v>
      </c>
      <c r="M61" s="137">
        <f>Inputs!Q$82</f>
        <v>74.847154678410959</v>
      </c>
      <c r="N61" s="137">
        <f t="shared" ref="N61:S61" si="21">H61*$F61</f>
        <v>0</v>
      </c>
      <c r="O61" s="137">
        <f t="shared" si="21"/>
        <v>0</v>
      </c>
      <c r="P61" s="137">
        <f t="shared" si="21"/>
        <v>0</v>
      </c>
      <c r="Q61" s="137">
        <f t="shared" si="21"/>
        <v>0</v>
      </c>
      <c r="R61" s="137">
        <f t="shared" si="21"/>
        <v>0</v>
      </c>
      <c r="S61" s="137">
        <f t="shared" si="21"/>
        <v>0</v>
      </c>
    </row>
    <row r="62" spans="1:19">
      <c r="A62" s="184"/>
      <c r="B62" s="132"/>
      <c r="C62" s="557"/>
      <c r="D62" s="132"/>
      <c r="E62" s="132"/>
      <c r="F62" s="128"/>
      <c r="G62" s="133"/>
      <c r="H62" s="134"/>
      <c r="I62" s="134"/>
      <c r="J62" s="134"/>
      <c r="K62" s="134"/>
      <c r="L62" s="134"/>
      <c r="M62" s="134"/>
      <c r="N62" s="134"/>
      <c r="O62" s="92"/>
      <c r="P62" s="92"/>
      <c r="Q62" s="92"/>
      <c r="R62" s="92"/>
      <c r="S62" s="92"/>
    </row>
    <row r="63" spans="1:19">
      <c r="A63" s="184">
        <v>4.5</v>
      </c>
      <c r="B63" s="132" t="s">
        <v>182</v>
      </c>
      <c r="C63" s="656"/>
      <c r="D63" s="132" t="str">
        <f>Inputs!$D$82</f>
        <v>Support staff</v>
      </c>
      <c r="E63" s="132">
        <v>1</v>
      </c>
      <c r="F63" s="128">
        <f>C63*E63</f>
        <v>0</v>
      </c>
      <c r="G63" s="169"/>
      <c r="H63" s="137">
        <f>Inputs!L$82</f>
        <v>68.441017362959727</v>
      </c>
      <c r="I63" s="137">
        <f>Inputs!M$82</f>
        <v>69.791189569063036</v>
      </c>
      <c r="J63" s="137">
        <f>Inputs!N$82</f>
        <v>71.02222509185215</v>
      </c>
      <c r="K63" s="137">
        <f>Inputs!O$82</f>
        <v>72.274974651437702</v>
      </c>
      <c r="L63" s="137">
        <f>Inputs!P$82</f>
        <v>73.549821258208297</v>
      </c>
      <c r="M63" s="137">
        <f>Inputs!Q$82</f>
        <v>74.847154678410959</v>
      </c>
      <c r="N63" s="137">
        <f t="shared" ref="N63:S63" si="22">H63*$F63</f>
        <v>0</v>
      </c>
      <c r="O63" s="137">
        <f t="shared" si="22"/>
        <v>0</v>
      </c>
      <c r="P63" s="137">
        <f t="shared" si="22"/>
        <v>0</v>
      </c>
      <c r="Q63" s="137">
        <f t="shared" si="22"/>
        <v>0</v>
      </c>
      <c r="R63" s="137">
        <f t="shared" si="22"/>
        <v>0</v>
      </c>
      <c r="S63" s="137">
        <f t="shared" si="22"/>
        <v>0</v>
      </c>
    </row>
    <row r="64" spans="1:19">
      <c r="A64" s="184"/>
      <c r="B64" s="132"/>
      <c r="C64" s="557"/>
      <c r="D64" s="132"/>
      <c r="E64" s="132"/>
      <c r="F64" s="128"/>
      <c r="G64" s="133"/>
      <c r="H64" s="134"/>
      <c r="I64" s="134"/>
      <c r="J64" s="134"/>
      <c r="K64" s="134"/>
      <c r="L64" s="134"/>
      <c r="M64" s="134"/>
      <c r="N64" s="134"/>
      <c r="O64" s="92"/>
      <c r="P64" s="92"/>
      <c r="Q64" s="92"/>
      <c r="R64" s="92"/>
      <c r="S64" s="92"/>
    </row>
    <row r="65" spans="1:24">
      <c r="A65" s="184">
        <v>4.5999999999999996</v>
      </c>
      <c r="B65" s="132" t="s">
        <v>146</v>
      </c>
      <c r="C65" s="557">
        <v>2.2670025188916868E-2</v>
      </c>
      <c r="D65" s="132" t="str">
        <f>Inputs!$D$82</f>
        <v>Support staff</v>
      </c>
      <c r="E65" s="132">
        <v>1</v>
      </c>
      <c r="F65" s="128">
        <f>C65*E65</f>
        <v>2.2670025188916868E-2</v>
      </c>
      <c r="G65" s="169"/>
      <c r="H65" s="137">
        <f>Inputs!L$82</f>
        <v>68.441017362959727</v>
      </c>
      <c r="I65" s="137">
        <f>Inputs!M$82</f>
        <v>69.791189569063036</v>
      </c>
      <c r="J65" s="137">
        <f>Inputs!N$82</f>
        <v>71.02222509185215</v>
      </c>
      <c r="K65" s="137">
        <f>Inputs!O$82</f>
        <v>72.274974651437702</v>
      </c>
      <c r="L65" s="137">
        <f>Inputs!P$82</f>
        <v>73.549821258208297</v>
      </c>
      <c r="M65" s="137">
        <f>Inputs!Q$82</f>
        <v>74.847154678410959</v>
      </c>
      <c r="N65" s="137">
        <f t="shared" ref="N65:S65" si="23">H65*$F65</f>
        <v>1.5515595875733936</v>
      </c>
      <c r="O65" s="137">
        <f t="shared" si="23"/>
        <v>1.5821680254951311</v>
      </c>
      <c r="P65" s="137">
        <f t="shared" si="23"/>
        <v>1.6100756318052118</v>
      </c>
      <c r="Q65" s="137">
        <f t="shared" si="23"/>
        <v>1.6384754958764209</v>
      </c>
      <c r="R65" s="137">
        <f t="shared" si="23"/>
        <v>1.6673763005639155</v>
      </c>
      <c r="S65" s="137">
        <f t="shared" si="23"/>
        <v>1.6967868818783334</v>
      </c>
    </row>
    <row r="66" spans="1:24">
      <c r="A66" s="190"/>
      <c r="B66" s="139" t="s">
        <v>44</v>
      </c>
      <c r="C66" s="186">
        <f>SUM(C51:C65)</f>
        <v>0.11335012594458435</v>
      </c>
      <c r="D66" s="240"/>
      <c r="E66" s="240"/>
      <c r="F66" s="186">
        <f>SUM(F51:F65)</f>
        <v>0.11335012594458435</v>
      </c>
      <c r="G66" s="142"/>
      <c r="H66" s="143"/>
      <c r="I66" s="143"/>
      <c r="J66" s="143"/>
      <c r="K66" s="143"/>
      <c r="L66" s="143"/>
      <c r="M66" s="143"/>
      <c r="N66" s="144">
        <f t="shared" ref="N66:S66" si="24">SUM(N53:N65)</f>
        <v>7.757797937866969</v>
      </c>
      <c r="O66" s="144">
        <f t="shared" si="24"/>
        <v>7.910840127475657</v>
      </c>
      <c r="P66" s="144">
        <f t="shared" si="24"/>
        <v>8.0503781590260601</v>
      </c>
      <c r="Q66" s="144">
        <f t="shared" si="24"/>
        <v>8.192377479382106</v>
      </c>
      <c r="R66" s="144">
        <f t="shared" si="24"/>
        <v>8.336881502819578</v>
      </c>
      <c r="S66" s="144">
        <f t="shared" si="24"/>
        <v>8.4839344093916687</v>
      </c>
    </row>
    <row r="67" spans="1:24">
      <c r="A67" s="118"/>
      <c r="B67" s="234" t="s">
        <v>183</v>
      </c>
      <c r="C67" s="197"/>
      <c r="D67" s="196"/>
      <c r="E67" s="196"/>
      <c r="F67" s="197"/>
      <c r="G67" s="169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</row>
    <row r="68" spans="1:24">
      <c r="A68" s="184">
        <v>5.0999999999999996</v>
      </c>
      <c r="B68" s="235" t="s">
        <v>184</v>
      </c>
      <c r="C68" s="179"/>
      <c r="D68" s="183"/>
      <c r="E68" s="183"/>
      <c r="F68" s="179"/>
      <c r="G68" s="169"/>
      <c r="H68" s="137"/>
      <c r="I68" s="137"/>
      <c r="J68" s="137"/>
      <c r="K68" s="137"/>
      <c r="L68" s="137"/>
      <c r="M68" s="137"/>
      <c r="N68" s="137">
        <f>Inputs!L92</f>
        <v>309.67511657299258</v>
      </c>
      <c r="O68" s="137">
        <f>Inputs!M92</f>
        <v>309.67511657299258</v>
      </c>
      <c r="P68" s="137">
        <f>Inputs!N92</f>
        <v>309.67511657299258</v>
      </c>
      <c r="Q68" s="137">
        <f>Inputs!O92</f>
        <v>309.67511657299258</v>
      </c>
      <c r="R68" s="137">
        <f>Inputs!P92</f>
        <v>309.67511657299258</v>
      </c>
      <c r="S68" s="137">
        <f>Inputs!Q92</f>
        <v>309.67511657299258</v>
      </c>
    </row>
    <row r="69" spans="1:24">
      <c r="A69" s="190"/>
      <c r="B69" s="185"/>
      <c r="C69" s="197"/>
      <c r="D69" s="196"/>
      <c r="E69" s="196"/>
      <c r="F69" s="197"/>
      <c r="G69" s="169"/>
      <c r="H69" s="144"/>
      <c r="I69" s="144"/>
      <c r="J69" s="144"/>
      <c r="K69" s="144"/>
      <c r="L69" s="144"/>
      <c r="M69" s="144"/>
      <c r="N69" s="144">
        <f t="shared" ref="N69:S69" si="25">SUM(N68)</f>
        <v>309.67511657299258</v>
      </c>
      <c r="O69" s="144">
        <f t="shared" si="25"/>
        <v>309.67511657299258</v>
      </c>
      <c r="P69" s="144">
        <f t="shared" si="25"/>
        <v>309.67511657299258</v>
      </c>
      <c r="Q69" s="144">
        <f t="shared" si="25"/>
        <v>309.67511657299258</v>
      </c>
      <c r="R69" s="144">
        <f t="shared" si="25"/>
        <v>309.67511657299258</v>
      </c>
      <c r="S69" s="144">
        <f t="shared" si="25"/>
        <v>309.67511657299258</v>
      </c>
    </row>
    <row r="70" spans="1:24">
      <c r="A70" s="273"/>
      <c r="B70" s="154"/>
      <c r="C70" s="192"/>
      <c r="D70" s="196"/>
      <c r="E70" s="196"/>
      <c r="F70" s="197"/>
      <c r="G70" s="133"/>
      <c r="H70" s="134"/>
      <c r="I70" s="134"/>
      <c r="J70" s="134"/>
      <c r="K70" s="134"/>
      <c r="L70" s="134"/>
      <c r="M70" s="134"/>
      <c r="N70" s="134"/>
      <c r="O70" s="92"/>
      <c r="P70" s="92"/>
      <c r="Q70" s="92"/>
      <c r="R70" s="92"/>
      <c r="S70" s="92"/>
    </row>
    <row r="71" spans="1:24">
      <c r="A71" s="273"/>
      <c r="B71" s="154" t="s">
        <v>185</v>
      </c>
      <c r="C71" s="198">
        <f>C26+C32+C50+C66</f>
        <v>8.3065239294710338</v>
      </c>
      <c r="D71" s="90"/>
      <c r="E71" s="236"/>
      <c r="F71" s="198">
        <f>F26+F32+F50+F66</f>
        <v>10.236523929471034</v>
      </c>
      <c r="G71" s="158"/>
      <c r="H71" s="143"/>
      <c r="I71" s="143"/>
      <c r="J71" s="143"/>
      <c r="K71" s="143"/>
      <c r="L71" s="143"/>
      <c r="M71" s="143"/>
      <c r="N71" s="144">
        <f t="shared" ref="N71:S71" si="26">N26+N32+N50+N66+N69</f>
        <v>1742.3375253059276</v>
      </c>
      <c r="O71" s="144">
        <f t="shared" si="26"/>
        <v>1770.6004155949763</v>
      </c>
      <c r="P71" s="144">
        <f t="shared" si="26"/>
        <v>1796.3694410313128</v>
      </c>
      <c r="Q71" s="144">
        <f t="shared" si="26"/>
        <v>1822.5930021460877</v>
      </c>
      <c r="R71" s="144">
        <f t="shared" si="26"/>
        <v>1849.2791164207342</v>
      </c>
      <c r="S71" s="144">
        <f t="shared" si="26"/>
        <v>1876.4359427557438</v>
      </c>
    </row>
    <row r="73" spans="1:24" s="102" customFormat="1">
      <c r="F73" s="159"/>
      <c r="G73" s="105"/>
      <c r="H73" s="106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1:24" s="102" customFormat="1">
      <c r="F74" s="159"/>
      <c r="G74" s="105"/>
      <c r="H74" s="106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1:24" s="102" customFormat="1">
      <c r="F75" s="159"/>
      <c r="G75" s="105"/>
      <c r="H75" s="106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1:24" s="102" customFormat="1">
      <c r="B76" s="154"/>
      <c r="F76" s="159"/>
      <c r="G76" s="105"/>
      <c r="H76" s="105"/>
      <c r="I76" s="159"/>
      <c r="J76" s="159"/>
      <c r="K76" s="159"/>
      <c r="L76" s="159"/>
      <c r="M76" s="159"/>
      <c r="N76" s="275"/>
      <c r="O76" s="275"/>
      <c r="P76" s="275"/>
      <c r="Q76" s="275"/>
      <c r="R76" s="275"/>
      <c r="S76" s="275"/>
    </row>
    <row r="77" spans="1:24">
      <c r="B77" s="385" t="s">
        <v>265</v>
      </c>
      <c r="I77" s="106"/>
      <c r="J77" s="106"/>
      <c r="K77" s="106"/>
      <c r="L77" s="106"/>
      <c r="M77" s="106"/>
      <c r="N77" s="106">
        <f>N71-N78</f>
        <v>1432.6624087329351</v>
      </c>
      <c r="O77" s="106">
        <f t="shared" ref="O77:S77" si="27">O71-O78</f>
        <v>1460.9252990219838</v>
      </c>
      <c r="P77" s="106">
        <f t="shared" si="27"/>
        <v>1486.6943244583204</v>
      </c>
      <c r="Q77" s="106">
        <f t="shared" si="27"/>
        <v>1512.9178855730952</v>
      </c>
      <c r="R77" s="106">
        <f t="shared" si="27"/>
        <v>1539.6039998477418</v>
      </c>
      <c r="S77" s="106">
        <f t="shared" si="27"/>
        <v>1566.7608261827513</v>
      </c>
    </row>
    <row r="78" spans="1:24">
      <c r="B78" s="385" t="s">
        <v>43</v>
      </c>
      <c r="I78" s="106"/>
      <c r="J78" s="106"/>
      <c r="K78" s="106"/>
      <c r="L78" s="106"/>
      <c r="M78" s="106"/>
      <c r="N78" s="106">
        <f>N69</f>
        <v>309.67511657299258</v>
      </c>
      <c r="O78" s="106">
        <f t="shared" ref="O78:S78" si="28">O69</f>
        <v>309.67511657299258</v>
      </c>
      <c r="P78" s="106">
        <f t="shared" si="28"/>
        <v>309.67511657299258</v>
      </c>
      <c r="Q78" s="106">
        <f t="shared" si="28"/>
        <v>309.67511657299258</v>
      </c>
      <c r="R78" s="106">
        <f t="shared" si="28"/>
        <v>309.67511657299258</v>
      </c>
      <c r="S78" s="106">
        <f t="shared" si="28"/>
        <v>309.67511657299258</v>
      </c>
    </row>
    <row r="79" spans="1:24">
      <c r="B79" s="385" t="s">
        <v>268</v>
      </c>
      <c r="I79" s="106"/>
      <c r="J79" s="106"/>
      <c r="K79" s="106"/>
      <c r="L79" s="106"/>
      <c r="M79" s="106"/>
      <c r="O79" s="160"/>
      <c r="P79" s="160"/>
      <c r="Q79" s="160"/>
      <c r="R79" s="160"/>
      <c r="S79" s="160"/>
    </row>
    <row r="80" spans="1:24">
      <c r="B80" s="385" t="s">
        <v>274</v>
      </c>
      <c r="I80" s="106"/>
      <c r="J80" s="106"/>
      <c r="K80" s="106"/>
      <c r="L80" s="106"/>
      <c r="M80" s="106"/>
      <c r="N80" s="106">
        <f>SUM(N81,N77:N79)*(Inputs!$M$27)</f>
        <v>215.43655032902731</v>
      </c>
      <c r="O80" s="106">
        <f>SUM(O81,O77:O79)*(Inputs!$M$27)</f>
        <v>218.93120018748766</v>
      </c>
      <c r="P80" s="106">
        <f>SUM(P81,P77:P79)*(Inputs!$M$27)</f>
        <v>222.11748864463979</v>
      </c>
      <c r="Q80" s="106">
        <f>SUM(Q81,Q77:Q79)*(Inputs!$M$27)</f>
        <v>225.35997952935946</v>
      </c>
      <c r="R80" s="106">
        <f>SUM(R81,R77:R79)*(Inputs!$M$27)</f>
        <v>228.65966418719094</v>
      </c>
      <c r="S80" s="106">
        <f>SUM(S81,S77:S79)*(Inputs!$M$27)</f>
        <v>232.0175514498622</v>
      </c>
    </row>
    <row r="81" spans="2:19">
      <c r="B81" s="385" t="s">
        <v>273</v>
      </c>
      <c r="I81" s="106"/>
      <c r="J81" s="106"/>
      <c r="K81" s="106"/>
      <c r="L81" s="106"/>
      <c r="M81" s="106"/>
      <c r="N81" s="106">
        <f>SUM(N77:N79)*(Inputs!$M$26)</f>
        <v>181.20310263181645</v>
      </c>
      <c r="O81" s="106">
        <f>SUM(O77:O79)*(Inputs!$M$26)</f>
        <v>184.14244322187753</v>
      </c>
      <c r="P81" s="106">
        <f>SUM(P77:P79)*(Inputs!$M$26)</f>
        <v>186.82242186725654</v>
      </c>
      <c r="Q81" s="106">
        <f>SUM(Q77:Q79)*(Inputs!$M$26)</f>
        <v>189.54967222319311</v>
      </c>
      <c r="R81" s="106">
        <f>SUM(R77:R79)*(Inputs!$M$26)</f>
        <v>192.32502810775634</v>
      </c>
      <c r="S81" s="106">
        <f>SUM(S77:S79)*(Inputs!$M$26)</f>
        <v>195.14933804659734</v>
      </c>
    </row>
    <row r="82" spans="2:19">
      <c r="B82" s="998" t="s">
        <v>85</v>
      </c>
      <c r="C82" s="2"/>
      <c r="D82" s="2"/>
      <c r="E82" s="2"/>
      <c r="F82" s="484"/>
      <c r="G82" s="472"/>
      <c r="H82" s="429"/>
      <c r="I82" s="429"/>
      <c r="J82" s="429"/>
      <c r="K82" s="429"/>
      <c r="L82" s="429"/>
      <c r="M82" s="429"/>
      <c r="N82" s="106">
        <f>SUM(N77:N81)*Inputs!$M$28</f>
        <v>149.72840247867401</v>
      </c>
      <c r="O82" s="106">
        <f>SUM(O77:O81)*Inputs!$M$28</f>
        <v>152.1571841303039</v>
      </c>
      <c r="P82" s="106">
        <f>SUM(P77:P81)*Inputs!$M$28</f>
        <v>154.37165460802467</v>
      </c>
      <c r="Q82" s="106">
        <f>SUM(Q77:Q81)*Inputs!$M$28</f>
        <v>156.62518577290484</v>
      </c>
      <c r="R82" s="106">
        <f>SUM(R77:R81)*Inputs!$M$28</f>
        <v>158.91846661009771</v>
      </c>
      <c r="S82" s="106">
        <f>SUM(S77:S81)*Inputs!$M$28</f>
        <v>161.25219825765424</v>
      </c>
    </row>
    <row r="83" spans="2:19">
      <c r="B83" s="998"/>
      <c r="C83" s="2"/>
      <c r="D83" s="2"/>
      <c r="E83" s="2"/>
      <c r="F83" s="484"/>
      <c r="G83" s="472"/>
      <c r="H83" s="429"/>
      <c r="I83" s="429"/>
      <c r="J83" s="429"/>
      <c r="K83" s="429"/>
      <c r="L83" s="429"/>
      <c r="M83" s="429"/>
      <c r="N83" s="655"/>
      <c r="O83" s="655"/>
      <c r="P83" s="655"/>
      <c r="Q83" s="655"/>
      <c r="R83" s="655"/>
      <c r="S83" s="655"/>
    </row>
    <row r="84" spans="2:19">
      <c r="B84" s="479" t="s">
        <v>521</v>
      </c>
      <c r="C84" s="2"/>
      <c r="D84" s="2"/>
      <c r="E84" s="2"/>
      <c r="F84" s="484"/>
      <c r="G84" s="472"/>
      <c r="H84" s="429"/>
      <c r="I84" s="429"/>
      <c r="J84" s="429"/>
      <c r="K84" s="429"/>
      <c r="L84" s="429"/>
      <c r="M84" s="429"/>
      <c r="N84" s="485">
        <f>SUM(N77:N83)</f>
        <v>2288.7055807454453</v>
      </c>
      <c r="O84" s="485">
        <f t="shared" ref="O84:S84" si="29">SUM(O77:O83)</f>
        <v>2325.8312431346453</v>
      </c>
      <c r="P84" s="485">
        <f t="shared" si="29"/>
        <v>2359.6810061512338</v>
      </c>
      <c r="Q84" s="485">
        <f t="shared" si="29"/>
        <v>2394.1278396715452</v>
      </c>
      <c r="R84" s="485">
        <f t="shared" si="29"/>
        <v>2429.1822753257793</v>
      </c>
      <c r="S84" s="485">
        <f t="shared" si="29"/>
        <v>2464.8550305098574</v>
      </c>
    </row>
    <row r="85" spans="2:19">
      <c r="B85" s="999" t="s">
        <v>39</v>
      </c>
      <c r="N85" s="521">
        <f>(N71*(1+Inputs!$M$29))-N84</f>
        <v>0</v>
      </c>
      <c r="O85" s="521">
        <f>(O71*(1+Inputs!$M$29))-O84</f>
        <v>0</v>
      </c>
      <c r="P85" s="521">
        <f>(P71*(1+Inputs!$M$29))-P84</f>
        <v>0</v>
      </c>
      <c r="Q85" s="521">
        <f>(Q71*(1+Inputs!$M$29))-Q84</f>
        <v>0</v>
      </c>
      <c r="R85" s="521">
        <f>(R71*(1+Inputs!$M$29))-R84</f>
        <v>0</v>
      </c>
      <c r="S85" s="521">
        <f>(S71*(1+Inputs!$M$29))-S84</f>
        <v>0</v>
      </c>
    </row>
    <row r="86" spans="2:19">
      <c r="B86" s="385"/>
    </row>
  </sheetData>
  <mergeCells count="3">
    <mergeCell ref="A1:S1"/>
    <mergeCell ref="H3:M3"/>
    <mergeCell ref="N3:S3"/>
  </mergeCells>
  <hyperlinks>
    <hyperlink ref="A2" location="Summary!A1" display="Return to Summary"/>
  </hyperlinks>
  <pageMargins left="0.39370078740157483" right="0.39370078740157483" top="0.39370078740157483" bottom="0.98425196850393704" header="0.51181102362204722" footer="0.51181102362204722"/>
  <pageSetup paperSize="9" scale="49" orientation="landscape" r:id="rId1"/>
  <headerFooter alignWithMargins="0">
    <oddFooter>&amp;C&amp;P</oddFooter>
  </headerFooter>
  <rowBreaks count="1" manualBreakCount="1">
    <brk id="13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1"/>
    <pageSetUpPr fitToPage="1"/>
  </sheetPr>
  <dimension ref="A1:S50"/>
  <sheetViews>
    <sheetView showGridLines="0" zoomScale="80" zoomScaleNormal="80" workbookViewId="0">
      <pane xSplit="1" ySplit="5" topLeftCell="B6" activePane="bottomRight" state="frozen"/>
      <selection activeCell="H46" sqref="H46"/>
      <selection pane="topRight" activeCell="H46" sqref="H46"/>
      <selection pane="bottomLeft" activeCell="H46" sqref="H46"/>
      <selection pane="bottomRight" activeCell="B6" sqref="B6"/>
    </sheetView>
  </sheetViews>
  <sheetFormatPr defaultRowHeight="12.75"/>
  <cols>
    <col min="2" max="2" width="59.7109375" style="2" customWidth="1"/>
    <col min="3" max="3" width="8.42578125" style="2" bestFit="1" customWidth="1"/>
    <col min="4" max="4" width="12.7109375" bestFit="1" customWidth="1"/>
    <col min="5" max="5" width="6.85546875" bestFit="1" customWidth="1"/>
    <col min="6" max="6" width="6.85546875" style="475" bestFit="1" customWidth="1"/>
    <col min="7" max="7" width="2" style="475" customWidth="1"/>
    <col min="8" max="13" width="9.7109375" style="429" customWidth="1"/>
    <col min="14" max="18" width="9.7109375" style="475" customWidth="1"/>
    <col min="19" max="19" width="9.7109375" customWidth="1"/>
    <col min="267" max="267" width="61.85546875" customWidth="1"/>
    <col min="268" max="268" width="8.42578125" bestFit="1" customWidth="1"/>
    <col min="269" max="269" width="12.140625" bestFit="1" customWidth="1"/>
    <col min="270" max="271" width="6.85546875" bestFit="1" customWidth="1"/>
    <col min="272" max="272" width="2" customWidth="1"/>
    <col min="273" max="274" width="14.7109375" customWidth="1"/>
    <col min="523" max="523" width="61.85546875" customWidth="1"/>
    <col min="524" max="524" width="8.42578125" bestFit="1" customWidth="1"/>
    <col min="525" max="525" width="12.140625" bestFit="1" customWidth="1"/>
    <col min="526" max="527" width="6.85546875" bestFit="1" customWidth="1"/>
    <col min="528" max="528" width="2" customWidth="1"/>
    <col min="529" max="530" width="14.7109375" customWidth="1"/>
    <col min="779" max="779" width="61.85546875" customWidth="1"/>
    <col min="780" max="780" width="8.42578125" bestFit="1" customWidth="1"/>
    <col min="781" max="781" width="12.140625" bestFit="1" customWidth="1"/>
    <col min="782" max="783" width="6.85546875" bestFit="1" customWidth="1"/>
    <col min="784" max="784" width="2" customWidth="1"/>
    <col min="785" max="786" width="14.7109375" customWidth="1"/>
    <col min="1035" max="1035" width="61.85546875" customWidth="1"/>
    <col min="1036" max="1036" width="8.42578125" bestFit="1" customWidth="1"/>
    <col min="1037" max="1037" width="12.140625" bestFit="1" customWidth="1"/>
    <col min="1038" max="1039" width="6.85546875" bestFit="1" customWidth="1"/>
    <col min="1040" max="1040" width="2" customWidth="1"/>
    <col min="1041" max="1042" width="14.7109375" customWidth="1"/>
    <col min="1291" max="1291" width="61.85546875" customWidth="1"/>
    <col min="1292" max="1292" width="8.42578125" bestFit="1" customWidth="1"/>
    <col min="1293" max="1293" width="12.140625" bestFit="1" customWidth="1"/>
    <col min="1294" max="1295" width="6.85546875" bestFit="1" customWidth="1"/>
    <col min="1296" max="1296" width="2" customWidth="1"/>
    <col min="1297" max="1298" width="14.7109375" customWidth="1"/>
    <col min="1547" max="1547" width="61.85546875" customWidth="1"/>
    <col min="1548" max="1548" width="8.42578125" bestFit="1" customWidth="1"/>
    <col min="1549" max="1549" width="12.140625" bestFit="1" customWidth="1"/>
    <col min="1550" max="1551" width="6.85546875" bestFit="1" customWidth="1"/>
    <col min="1552" max="1552" width="2" customWidth="1"/>
    <col min="1553" max="1554" width="14.7109375" customWidth="1"/>
    <col min="1803" max="1803" width="61.85546875" customWidth="1"/>
    <col min="1804" max="1804" width="8.42578125" bestFit="1" customWidth="1"/>
    <col min="1805" max="1805" width="12.140625" bestFit="1" customWidth="1"/>
    <col min="1806" max="1807" width="6.85546875" bestFit="1" customWidth="1"/>
    <col min="1808" max="1808" width="2" customWidth="1"/>
    <col min="1809" max="1810" width="14.7109375" customWidth="1"/>
    <col min="2059" max="2059" width="61.85546875" customWidth="1"/>
    <col min="2060" max="2060" width="8.42578125" bestFit="1" customWidth="1"/>
    <col min="2061" max="2061" width="12.140625" bestFit="1" customWidth="1"/>
    <col min="2062" max="2063" width="6.85546875" bestFit="1" customWidth="1"/>
    <col min="2064" max="2064" width="2" customWidth="1"/>
    <col min="2065" max="2066" width="14.7109375" customWidth="1"/>
    <col min="2315" max="2315" width="61.85546875" customWidth="1"/>
    <col min="2316" max="2316" width="8.42578125" bestFit="1" customWidth="1"/>
    <col min="2317" max="2317" width="12.140625" bestFit="1" customWidth="1"/>
    <col min="2318" max="2319" width="6.85546875" bestFit="1" customWidth="1"/>
    <col min="2320" max="2320" width="2" customWidth="1"/>
    <col min="2321" max="2322" width="14.7109375" customWidth="1"/>
    <col min="2571" max="2571" width="61.85546875" customWidth="1"/>
    <col min="2572" max="2572" width="8.42578125" bestFit="1" customWidth="1"/>
    <col min="2573" max="2573" width="12.140625" bestFit="1" customWidth="1"/>
    <col min="2574" max="2575" width="6.85546875" bestFit="1" customWidth="1"/>
    <col min="2576" max="2576" width="2" customWidth="1"/>
    <col min="2577" max="2578" width="14.7109375" customWidth="1"/>
    <col min="2827" max="2827" width="61.85546875" customWidth="1"/>
    <col min="2828" max="2828" width="8.42578125" bestFit="1" customWidth="1"/>
    <col min="2829" max="2829" width="12.140625" bestFit="1" customWidth="1"/>
    <col min="2830" max="2831" width="6.85546875" bestFit="1" customWidth="1"/>
    <col min="2832" max="2832" width="2" customWidth="1"/>
    <col min="2833" max="2834" width="14.7109375" customWidth="1"/>
    <col min="3083" max="3083" width="61.85546875" customWidth="1"/>
    <col min="3084" max="3084" width="8.42578125" bestFit="1" customWidth="1"/>
    <col min="3085" max="3085" width="12.140625" bestFit="1" customWidth="1"/>
    <col min="3086" max="3087" width="6.85546875" bestFit="1" customWidth="1"/>
    <col min="3088" max="3088" width="2" customWidth="1"/>
    <col min="3089" max="3090" width="14.7109375" customWidth="1"/>
    <col min="3339" max="3339" width="61.85546875" customWidth="1"/>
    <col min="3340" max="3340" width="8.42578125" bestFit="1" customWidth="1"/>
    <col min="3341" max="3341" width="12.140625" bestFit="1" customWidth="1"/>
    <col min="3342" max="3343" width="6.85546875" bestFit="1" customWidth="1"/>
    <col min="3344" max="3344" width="2" customWidth="1"/>
    <col min="3345" max="3346" width="14.7109375" customWidth="1"/>
    <col min="3595" max="3595" width="61.85546875" customWidth="1"/>
    <col min="3596" max="3596" width="8.42578125" bestFit="1" customWidth="1"/>
    <col min="3597" max="3597" width="12.140625" bestFit="1" customWidth="1"/>
    <col min="3598" max="3599" width="6.85546875" bestFit="1" customWidth="1"/>
    <col min="3600" max="3600" width="2" customWidth="1"/>
    <col min="3601" max="3602" width="14.7109375" customWidth="1"/>
    <col min="3851" max="3851" width="61.85546875" customWidth="1"/>
    <col min="3852" max="3852" width="8.42578125" bestFit="1" customWidth="1"/>
    <col min="3853" max="3853" width="12.140625" bestFit="1" customWidth="1"/>
    <col min="3854" max="3855" width="6.85546875" bestFit="1" customWidth="1"/>
    <col min="3856" max="3856" width="2" customWidth="1"/>
    <col min="3857" max="3858" width="14.7109375" customWidth="1"/>
    <col min="4107" max="4107" width="61.85546875" customWidth="1"/>
    <col min="4108" max="4108" width="8.42578125" bestFit="1" customWidth="1"/>
    <col min="4109" max="4109" width="12.140625" bestFit="1" customWidth="1"/>
    <col min="4110" max="4111" width="6.85546875" bestFit="1" customWidth="1"/>
    <col min="4112" max="4112" width="2" customWidth="1"/>
    <col min="4113" max="4114" width="14.7109375" customWidth="1"/>
    <col min="4363" max="4363" width="61.85546875" customWidth="1"/>
    <col min="4364" max="4364" width="8.42578125" bestFit="1" customWidth="1"/>
    <col min="4365" max="4365" width="12.140625" bestFit="1" customWidth="1"/>
    <col min="4366" max="4367" width="6.85546875" bestFit="1" customWidth="1"/>
    <col min="4368" max="4368" width="2" customWidth="1"/>
    <col min="4369" max="4370" width="14.7109375" customWidth="1"/>
    <col min="4619" max="4619" width="61.85546875" customWidth="1"/>
    <col min="4620" max="4620" width="8.42578125" bestFit="1" customWidth="1"/>
    <col min="4621" max="4621" width="12.140625" bestFit="1" customWidth="1"/>
    <col min="4622" max="4623" width="6.85546875" bestFit="1" customWidth="1"/>
    <col min="4624" max="4624" width="2" customWidth="1"/>
    <col min="4625" max="4626" width="14.7109375" customWidth="1"/>
    <col min="4875" max="4875" width="61.85546875" customWidth="1"/>
    <col min="4876" max="4876" width="8.42578125" bestFit="1" customWidth="1"/>
    <col min="4877" max="4877" width="12.140625" bestFit="1" customWidth="1"/>
    <col min="4878" max="4879" width="6.85546875" bestFit="1" customWidth="1"/>
    <col min="4880" max="4880" width="2" customWidth="1"/>
    <col min="4881" max="4882" width="14.7109375" customWidth="1"/>
    <col min="5131" max="5131" width="61.85546875" customWidth="1"/>
    <col min="5132" max="5132" width="8.42578125" bestFit="1" customWidth="1"/>
    <col min="5133" max="5133" width="12.140625" bestFit="1" customWidth="1"/>
    <col min="5134" max="5135" width="6.85546875" bestFit="1" customWidth="1"/>
    <col min="5136" max="5136" width="2" customWidth="1"/>
    <col min="5137" max="5138" width="14.7109375" customWidth="1"/>
    <col min="5387" max="5387" width="61.85546875" customWidth="1"/>
    <col min="5388" max="5388" width="8.42578125" bestFit="1" customWidth="1"/>
    <col min="5389" max="5389" width="12.140625" bestFit="1" customWidth="1"/>
    <col min="5390" max="5391" width="6.85546875" bestFit="1" customWidth="1"/>
    <col min="5392" max="5392" width="2" customWidth="1"/>
    <col min="5393" max="5394" width="14.7109375" customWidth="1"/>
    <col min="5643" max="5643" width="61.85546875" customWidth="1"/>
    <col min="5644" max="5644" width="8.42578125" bestFit="1" customWidth="1"/>
    <col min="5645" max="5645" width="12.140625" bestFit="1" customWidth="1"/>
    <col min="5646" max="5647" width="6.85546875" bestFit="1" customWidth="1"/>
    <col min="5648" max="5648" width="2" customWidth="1"/>
    <col min="5649" max="5650" width="14.7109375" customWidth="1"/>
    <col min="5899" max="5899" width="61.85546875" customWidth="1"/>
    <col min="5900" max="5900" width="8.42578125" bestFit="1" customWidth="1"/>
    <col min="5901" max="5901" width="12.140625" bestFit="1" customWidth="1"/>
    <col min="5902" max="5903" width="6.85546875" bestFit="1" customWidth="1"/>
    <col min="5904" max="5904" width="2" customWidth="1"/>
    <col min="5905" max="5906" width="14.7109375" customWidth="1"/>
    <col min="6155" max="6155" width="61.85546875" customWidth="1"/>
    <col min="6156" max="6156" width="8.42578125" bestFit="1" customWidth="1"/>
    <col min="6157" max="6157" width="12.140625" bestFit="1" customWidth="1"/>
    <col min="6158" max="6159" width="6.85546875" bestFit="1" customWidth="1"/>
    <col min="6160" max="6160" width="2" customWidth="1"/>
    <col min="6161" max="6162" width="14.7109375" customWidth="1"/>
    <col min="6411" max="6411" width="61.85546875" customWidth="1"/>
    <col min="6412" max="6412" width="8.42578125" bestFit="1" customWidth="1"/>
    <col min="6413" max="6413" width="12.140625" bestFit="1" customWidth="1"/>
    <col min="6414" max="6415" width="6.85546875" bestFit="1" customWidth="1"/>
    <col min="6416" max="6416" width="2" customWidth="1"/>
    <col min="6417" max="6418" width="14.7109375" customWidth="1"/>
    <col min="6667" max="6667" width="61.85546875" customWidth="1"/>
    <col min="6668" max="6668" width="8.42578125" bestFit="1" customWidth="1"/>
    <col min="6669" max="6669" width="12.140625" bestFit="1" customWidth="1"/>
    <col min="6670" max="6671" width="6.85546875" bestFit="1" customWidth="1"/>
    <col min="6672" max="6672" width="2" customWidth="1"/>
    <col min="6673" max="6674" width="14.7109375" customWidth="1"/>
    <col min="6923" max="6923" width="61.85546875" customWidth="1"/>
    <col min="6924" max="6924" width="8.42578125" bestFit="1" customWidth="1"/>
    <col min="6925" max="6925" width="12.140625" bestFit="1" customWidth="1"/>
    <col min="6926" max="6927" width="6.85546875" bestFit="1" customWidth="1"/>
    <col min="6928" max="6928" width="2" customWidth="1"/>
    <col min="6929" max="6930" width="14.7109375" customWidth="1"/>
    <col min="7179" max="7179" width="61.85546875" customWidth="1"/>
    <col min="7180" max="7180" width="8.42578125" bestFit="1" customWidth="1"/>
    <col min="7181" max="7181" width="12.140625" bestFit="1" customWidth="1"/>
    <col min="7182" max="7183" width="6.85546875" bestFit="1" customWidth="1"/>
    <col min="7184" max="7184" width="2" customWidth="1"/>
    <col min="7185" max="7186" width="14.7109375" customWidth="1"/>
    <col min="7435" max="7435" width="61.85546875" customWidth="1"/>
    <col min="7436" max="7436" width="8.42578125" bestFit="1" customWidth="1"/>
    <col min="7437" max="7437" width="12.140625" bestFit="1" customWidth="1"/>
    <col min="7438" max="7439" width="6.85546875" bestFit="1" customWidth="1"/>
    <col min="7440" max="7440" width="2" customWidth="1"/>
    <col min="7441" max="7442" width="14.7109375" customWidth="1"/>
    <col min="7691" max="7691" width="61.85546875" customWidth="1"/>
    <col min="7692" max="7692" width="8.42578125" bestFit="1" customWidth="1"/>
    <col min="7693" max="7693" width="12.140625" bestFit="1" customWidth="1"/>
    <col min="7694" max="7695" width="6.85546875" bestFit="1" customWidth="1"/>
    <col min="7696" max="7696" width="2" customWidth="1"/>
    <col min="7697" max="7698" width="14.7109375" customWidth="1"/>
    <col min="7947" max="7947" width="61.85546875" customWidth="1"/>
    <col min="7948" max="7948" width="8.42578125" bestFit="1" customWidth="1"/>
    <col min="7949" max="7949" width="12.140625" bestFit="1" customWidth="1"/>
    <col min="7950" max="7951" width="6.85546875" bestFit="1" customWidth="1"/>
    <col min="7952" max="7952" width="2" customWidth="1"/>
    <col min="7953" max="7954" width="14.7109375" customWidth="1"/>
    <col min="8203" max="8203" width="61.85546875" customWidth="1"/>
    <col min="8204" max="8204" width="8.42578125" bestFit="1" customWidth="1"/>
    <col min="8205" max="8205" width="12.140625" bestFit="1" customWidth="1"/>
    <col min="8206" max="8207" width="6.85546875" bestFit="1" customWidth="1"/>
    <col min="8208" max="8208" width="2" customWidth="1"/>
    <col min="8209" max="8210" width="14.7109375" customWidth="1"/>
    <col min="8459" max="8459" width="61.85546875" customWidth="1"/>
    <col min="8460" max="8460" width="8.42578125" bestFit="1" customWidth="1"/>
    <col min="8461" max="8461" width="12.140625" bestFit="1" customWidth="1"/>
    <col min="8462" max="8463" width="6.85546875" bestFit="1" customWidth="1"/>
    <col min="8464" max="8464" width="2" customWidth="1"/>
    <col min="8465" max="8466" width="14.7109375" customWidth="1"/>
    <col min="8715" max="8715" width="61.85546875" customWidth="1"/>
    <col min="8716" max="8716" width="8.42578125" bestFit="1" customWidth="1"/>
    <col min="8717" max="8717" width="12.140625" bestFit="1" customWidth="1"/>
    <col min="8718" max="8719" width="6.85546875" bestFit="1" customWidth="1"/>
    <col min="8720" max="8720" width="2" customWidth="1"/>
    <col min="8721" max="8722" width="14.7109375" customWidth="1"/>
    <col min="8971" max="8971" width="61.85546875" customWidth="1"/>
    <col min="8972" max="8972" width="8.42578125" bestFit="1" customWidth="1"/>
    <col min="8973" max="8973" width="12.140625" bestFit="1" customWidth="1"/>
    <col min="8974" max="8975" width="6.85546875" bestFit="1" customWidth="1"/>
    <col min="8976" max="8976" width="2" customWidth="1"/>
    <col min="8977" max="8978" width="14.7109375" customWidth="1"/>
    <col min="9227" max="9227" width="61.85546875" customWidth="1"/>
    <col min="9228" max="9228" width="8.42578125" bestFit="1" customWidth="1"/>
    <col min="9229" max="9229" width="12.140625" bestFit="1" customWidth="1"/>
    <col min="9230" max="9231" width="6.85546875" bestFit="1" customWidth="1"/>
    <col min="9232" max="9232" width="2" customWidth="1"/>
    <col min="9233" max="9234" width="14.7109375" customWidth="1"/>
    <col min="9483" max="9483" width="61.85546875" customWidth="1"/>
    <col min="9484" max="9484" width="8.42578125" bestFit="1" customWidth="1"/>
    <col min="9485" max="9485" width="12.140625" bestFit="1" customWidth="1"/>
    <col min="9486" max="9487" width="6.85546875" bestFit="1" customWidth="1"/>
    <col min="9488" max="9488" width="2" customWidth="1"/>
    <col min="9489" max="9490" width="14.7109375" customWidth="1"/>
    <col min="9739" max="9739" width="61.85546875" customWidth="1"/>
    <col min="9740" max="9740" width="8.42578125" bestFit="1" customWidth="1"/>
    <col min="9741" max="9741" width="12.140625" bestFit="1" customWidth="1"/>
    <col min="9742" max="9743" width="6.85546875" bestFit="1" customWidth="1"/>
    <col min="9744" max="9744" width="2" customWidth="1"/>
    <col min="9745" max="9746" width="14.7109375" customWidth="1"/>
    <col min="9995" max="9995" width="61.85546875" customWidth="1"/>
    <col min="9996" max="9996" width="8.42578125" bestFit="1" customWidth="1"/>
    <col min="9997" max="9997" width="12.140625" bestFit="1" customWidth="1"/>
    <col min="9998" max="9999" width="6.85546875" bestFit="1" customWidth="1"/>
    <col min="10000" max="10000" width="2" customWidth="1"/>
    <col min="10001" max="10002" width="14.7109375" customWidth="1"/>
    <col min="10251" max="10251" width="61.85546875" customWidth="1"/>
    <col min="10252" max="10252" width="8.42578125" bestFit="1" customWidth="1"/>
    <col min="10253" max="10253" width="12.140625" bestFit="1" customWidth="1"/>
    <col min="10254" max="10255" width="6.85546875" bestFit="1" customWidth="1"/>
    <col min="10256" max="10256" width="2" customWidth="1"/>
    <col min="10257" max="10258" width="14.7109375" customWidth="1"/>
    <col min="10507" max="10507" width="61.85546875" customWidth="1"/>
    <col min="10508" max="10508" width="8.42578125" bestFit="1" customWidth="1"/>
    <col min="10509" max="10509" width="12.140625" bestFit="1" customWidth="1"/>
    <col min="10510" max="10511" width="6.85546875" bestFit="1" customWidth="1"/>
    <col min="10512" max="10512" width="2" customWidth="1"/>
    <col min="10513" max="10514" width="14.7109375" customWidth="1"/>
    <col min="10763" max="10763" width="61.85546875" customWidth="1"/>
    <col min="10764" max="10764" width="8.42578125" bestFit="1" customWidth="1"/>
    <col min="10765" max="10765" width="12.140625" bestFit="1" customWidth="1"/>
    <col min="10766" max="10767" width="6.85546875" bestFit="1" customWidth="1"/>
    <col min="10768" max="10768" width="2" customWidth="1"/>
    <col min="10769" max="10770" width="14.7109375" customWidth="1"/>
    <col min="11019" max="11019" width="61.85546875" customWidth="1"/>
    <col min="11020" max="11020" width="8.42578125" bestFit="1" customWidth="1"/>
    <col min="11021" max="11021" width="12.140625" bestFit="1" customWidth="1"/>
    <col min="11022" max="11023" width="6.85546875" bestFit="1" customWidth="1"/>
    <col min="11024" max="11024" width="2" customWidth="1"/>
    <col min="11025" max="11026" width="14.7109375" customWidth="1"/>
    <col min="11275" max="11275" width="61.85546875" customWidth="1"/>
    <col min="11276" max="11276" width="8.42578125" bestFit="1" customWidth="1"/>
    <col min="11277" max="11277" width="12.140625" bestFit="1" customWidth="1"/>
    <col min="11278" max="11279" width="6.85546875" bestFit="1" customWidth="1"/>
    <col min="11280" max="11280" width="2" customWidth="1"/>
    <col min="11281" max="11282" width="14.7109375" customWidth="1"/>
    <col min="11531" max="11531" width="61.85546875" customWidth="1"/>
    <col min="11532" max="11532" width="8.42578125" bestFit="1" customWidth="1"/>
    <col min="11533" max="11533" width="12.140625" bestFit="1" customWidth="1"/>
    <col min="11534" max="11535" width="6.85546875" bestFit="1" customWidth="1"/>
    <col min="11536" max="11536" width="2" customWidth="1"/>
    <col min="11537" max="11538" width="14.7109375" customWidth="1"/>
    <col min="11787" max="11787" width="61.85546875" customWidth="1"/>
    <col min="11788" max="11788" width="8.42578125" bestFit="1" customWidth="1"/>
    <col min="11789" max="11789" width="12.140625" bestFit="1" customWidth="1"/>
    <col min="11790" max="11791" width="6.85546875" bestFit="1" customWidth="1"/>
    <col min="11792" max="11792" width="2" customWidth="1"/>
    <col min="11793" max="11794" width="14.7109375" customWidth="1"/>
    <col min="12043" max="12043" width="61.85546875" customWidth="1"/>
    <col min="12044" max="12044" width="8.42578125" bestFit="1" customWidth="1"/>
    <col min="12045" max="12045" width="12.140625" bestFit="1" customWidth="1"/>
    <col min="12046" max="12047" width="6.85546875" bestFit="1" customWidth="1"/>
    <col min="12048" max="12048" width="2" customWidth="1"/>
    <col min="12049" max="12050" width="14.7109375" customWidth="1"/>
    <col min="12299" max="12299" width="61.85546875" customWidth="1"/>
    <col min="12300" max="12300" width="8.42578125" bestFit="1" customWidth="1"/>
    <col min="12301" max="12301" width="12.140625" bestFit="1" customWidth="1"/>
    <col min="12302" max="12303" width="6.85546875" bestFit="1" customWidth="1"/>
    <col min="12304" max="12304" width="2" customWidth="1"/>
    <col min="12305" max="12306" width="14.7109375" customWidth="1"/>
    <col min="12555" max="12555" width="61.85546875" customWidth="1"/>
    <col min="12556" max="12556" width="8.42578125" bestFit="1" customWidth="1"/>
    <col min="12557" max="12557" width="12.140625" bestFit="1" customWidth="1"/>
    <col min="12558" max="12559" width="6.85546875" bestFit="1" customWidth="1"/>
    <col min="12560" max="12560" width="2" customWidth="1"/>
    <col min="12561" max="12562" width="14.7109375" customWidth="1"/>
    <col min="12811" max="12811" width="61.85546875" customWidth="1"/>
    <col min="12812" max="12812" width="8.42578125" bestFit="1" customWidth="1"/>
    <col min="12813" max="12813" width="12.140625" bestFit="1" customWidth="1"/>
    <col min="12814" max="12815" width="6.85546875" bestFit="1" customWidth="1"/>
    <col min="12816" max="12816" width="2" customWidth="1"/>
    <col min="12817" max="12818" width="14.7109375" customWidth="1"/>
    <col min="13067" max="13067" width="61.85546875" customWidth="1"/>
    <col min="13068" max="13068" width="8.42578125" bestFit="1" customWidth="1"/>
    <col min="13069" max="13069" width="12.140625" bestFit="1" customWidth="1"/>
    <col min="13070" max="13071" width="6.85546875" bestFit="1" customWidth="1"/>
    <col min="13072" max="13072" width="2" customWidth="1"/>
    <col min="13073" max="13074" width="14.7109375" customWidth="1"/>
    <col min="13323" max="13323" width="61.85546875" customWidth="1"/>
    <col min="13324" max="13324" width="8.42578125" bestFit="1" customWidth="1"/>
    <col min="13325" max="13325" width="12.140625" bestFit="1" customWidth="1"/>
    <col min="13326" max="13327" width="6.85546875" bestFit="1" customWidth="1"/>
    <col min="13328" max="13328" width="2" customWidth="1"/>
    <col min="13329" max="13330" width="14.7109375" customWidth="1"/>
    <col min="13579" max="13579" width="61.85546875" customWidth="1"/>
    <col min="13580" max="13580" width="8.42578125" bestFit="1" customWidth="1"/>
    <col min="13581" max="13581" width="12.140625" bestFit="1" customWidth="1"/>
    <col min="13582" max="13583" width="6.85546875" bestFit="1" customWidth="1"/>
    <col min="13584" max="13584" width="2" customWidth="1"/>
    <col min="13585" max="13586" width="14.7109375" customWidth="1"/>
    <col min="13835" max="13835" width="61.85546875" customWidth="1"/>
    <col min="13836" max="13836" width="8.42578125" bestFit="1" customWidth="1"/>
    <col min="13837" max="13837" width="12.140625" bestFit="1" customWidth="1"/>
    <col min="13838" max="13839" width="6.85546875" bestFit="1" customWidth="1"/>
    <col min="13840" max="13840" width="2" customWidth="1"/>
    <col min="13841" max="13842" width="14.7109375" customWidth="1"/>
    <col min="14091" max="14091" width="61.85546875" customWidth="1"/>
    <col min="14092" max="14092" width="8.42578125" bestFit="1" customWidth="1"/>
    <col min="14093" max="14093" width="12.140625" bestFit="1" customWidth="1"/>
    <col min="14094" max="14095" width="6.85546875" bestFit="1" customWidth="1"/>
    <col min="14096" max="14096" width="2" customWidth="1"/>
    <col min="14097" max="14098" width="14.7109375" customWidth="1"/>
    <col min="14347" max="14347" width="61.85546875" customWidth="1"/>
    <col min="14348" max="14348" width="8.42578125" bestFit="1" customWidth="1"/>
    <col min="14349" max="14349" width="12.140625" bestFit="1" customWidth="1"/>
    <col min="14350" max="14351" width="6.85546875" bestFit="1" customWidth="1"/>
    <col min="14352" max="14352" width="2" customWidth="1"/>
    <col min="14353" max="14354" width="14.7109375" customWidth="1"/>
    <col min="14603" max="14603" width="61.85546875" customWidth="1"/>
    <col min="14604" max="14604" width="8.42578125" bestFit="1" customWidth="1"/>
    <col min="14605" max="14605" width="12.140625" bestFit="1" customWidth="1"/>
    <col min="14606" max="14607" width="6.85546875" bestFit="1" customWidth="1"/>
    <col min="14608" max="14608" width="2" customWidth="1"/>
    <col min="14609" max="14610" width="14.7109375" customWidth="1"/>
    <col min="14859" max="14859" width="61.85546875" customWidth="1"/>
    <col min="14860" max="14860" width="8.42578125" bestFit="1" customWidth="1"/>
    <col min="14861" max="14861" width="12.140625" bestFit="1" customWidth="1"/>
    <col min="14862" max="14863" width="6.85546875" bestFit="1" customWidth="1"/>
    <col min="14864" max="14864" width="2" customWidth="1"/>
    <col min="14865" max="14866" width="14.7109375" customWidth="1"/>
    <col min="15115" max="15115" width="61.85546875" customWidth="1"/>
    <col min="15116" max="15116" width="8.42578125" bestFit="1" customWidth="1"/>
    <col min="15117" max="15117" width="12.140625" bestFit="1" customWidth="1"/>
    <col min="15118" max="15119" width="6.85546875" bestFit="1" customWidth="1"/>
    <col min="15120" max="15120" width="2" customWidth="1"/>
    <col min="15121" max="15122" width="14.7109375" customWidth="1"/>
    <col min="15371" max="15371" width="61.85546875" customWidth="1"/>
    <col min="15372" max="15372" width="8.42578125" bestFit="1" customWidth="1"/>
    <col min="15373" max="15373" width="12.140625" bestFit="1" customWidth="1"/>
    <col min="15374" max="15375" width="6.85546875" bestFit="1" customWidth="1"/>
    <col min="15376" max="15376" width="2" customWidth="1"/>
    <col min="15377" max="15378" width="14.7109375" customWidth="1"/>
    <col min="15627" max="15627" width="61.85546875" customWidth="1"/>
    <col min="15628" max="15628" width="8.42578125" bestFit="1" customWidth="1"/>
    <col min="15629" max="15629" width="12.140625" bestFit="1" customWidth="1"/>
    <col min="15630" max="15631" width="6.85546875" bestFit="1" customWidth="1"/>
    <col min="15632" max="15632" width="2" customWidth="1"/>
    <col min="15633" max="15634" width="14.7109375" customWidth="1"/>
    <col min="15883" max="15883" width="61.85546875" customWidth="1"/>
    <col min="15884" max="15884" width="8.42578125" bestFit="1" customWidth="1"/>
    <col min="15885" max="15885" width="12.140625" bestFit="1" customWidth="1"/>
    <col min="15886" max="15887" width="6.85546875" bestFit="1" customWidth="1"/>
    <col min="15888" max="15888" width="2" customWidth="1"/>
    <col min="15889" max="15890" width="14.7109375" customWidth="1"/>
    <col min="16139" max="16139" width="61.85546875" customWidth="1"/>
    <col min="16140" max="16140" width="8.42578125" bestFit="1" customWidth="1"/>
    <col min="16141" max="16141" width="12.140625" bestFit="1" customWidth="1"/>
    <col min="16142" max="16143" width="6.85546875" bestFit="1" customWidth="1"/>
    <col min="16144" max="16144" width="2" customWidth="1"/>
    <col min="16145" max="16146" width="14.7109375" customWidth="1"/>
  </cols>
  <sheetData>
    <row r="1" spans="1:19" ht="15.75">
      <c r="A1" s="1326" t="s">
        <v>519</v>
      </c>
      <c r="B1" s="1327"/>
      <c r="C1" s="1327"/>
      <c r="D1" s="1327"/>
      <c r="E1" s="1327"/>
      <c r="F1" s="1327"/>
      <c r="G1" s="1327"/>
      <c r="H1" s="1327"/>
      <c r="I1" s="1327"/>
      <c r="J1" s="1327"/>
      <c r="K1" s="1327"/>
      <c r="L1" s="1327"/>
      <c r="M1" s="1327"/>
      <c r="N1" s="1328"/>
      <c r="O1" s="514"/>
      <c r="P1" s="514"/>
      <c r="Q1" s="514"/>
      <c r="R1" s="514"/>
    </row>
    <row r="2" spans="1:19">
      <c r="B2" s="33"/>
      <c r="C2" s="33"/>
      <c r="D2" s="35"/>
      <c r="E2" s="35"/>
      <c r="F2" s="429"/>
      <c r="G2" s="429"/>
      <c r="N2" s="515"/>
      <c r="O2" s="515"/>
      <c r="P2" s="515"/>
      <c r="Q2" s="515"/>
      <c r="R2" s="515"/>
      <c r="S2" s="462"/>
    </row>
    <row r="3" spans="1:19">
      <c r="A3" s="430"/>
      <c r="B3" s="431"/>
      <c r="C3" s="432" t="s">
        <v>87</v>
      </c>
      <c r="D3" s="433"/>
      <c r="E3" s="433"/>
      <c r="F3" s="434"/>
      <c r="G3" s="435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436" t="s">
        <v>88</v>
      </c>
      <c r="B4" s="437" t="s">
        <v>89</v>
      </c>
      <c r="C4" s="438" t="s">
        <v>90</v>
      </c>
      <c r="D4" s="439" t="s">
        <v>91</v>
      </c>
      <c r="E4" s="439" t="s">
        <v>92</v>
      </c>
      <c r="F4" s="440" t="s">
        <v>0</v>
      </c>
      <c r="G4" s="34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442" t="s">
        <v>93</v>
      </c>
      <c r="B5" s="443" t="s">
        <v>94</v>
      </c>
      <c r="C5" s="444" t="s">
        <v>95</v>
      </c>
      <c r="D5" s="445" t="s">
        <v>96</v>
      </c>
      <c r="E5" s="445" t="s">
        <v>111</v>
      </c>
      <c r="F5" s="446" t="s">
        <v>98</v>
      </c>
      <c r="G5" s="379"/>
      <c r="H5" s="125"/>
      <c r="I5" s="125"/>
      <c r="J5" s="125"/>
      <c r="K5" s="125"/>
      <c r="L5" s="125"/>
      <c r="M5" s="125"/>
      <c r="N5" s="125"/>
      <c r="O5" s="125"/>
      <c r="P5" s="126"/>
      <c r="Q5" s="126"/>
      <c r="R5" s="126"/>
      <c r="S5" s="126"/>
    </row>
    <row r="6" spans="1:19">
      <c r="A6" s="436"/>
      <c r="B6" s="448" t="s">
        <v>99</v>
      </c>
      <c r="C6" s="449"/>
      <c r="D6" s="450"/>
      <c r="E6" s="450"/>
      <c r="F6" s="451"/>
      <c r="G6" s="452"/>
      <c r="H6" s="131"/>
      <c r="I6" s="131"/>
      <c r="J6" s="131"/>
      <c r="K6" s="131"/>
      <c r="L6" s="131"/>
      <c r="M6" s="131"/>
      <c r="N6" s="91"/>
      <c r="O6" s="91"/>
      <c r="P6" s="91"/>
      <c r="Q6" s="91"/>
      <c r="R6" s="91"/>
      <c r="S6" s="91"/>
    </row>
    <row r="7" spans="1:19">
      <c r="A7" s="407"/>
      <c r="B7" s="453"/>
      <c r="C7" s="449"/>
      <c r="D7" s="368"/>
      <c r="E7" s="368"/>
      <c r="F7" s="454"/>
      <c r="G7" s="455"/>
      <c r="H7" s="134"/>
      <c r="I7" s="134"/>
      <c r="J7" s="134"/>
      <c r="K7" s="134"/>
      <c r="L7" s="134"/>
      <c r="M7" s="134"/>
      <c r="N7" s="92"/>
      <c r="O7" s="92"/>
      <c r="P7" s="92"/>
      <c r="Q7" s="92"/>
      <c r="R7" s="92"/>
      <c r="S7" s="92"/>
    </row>
    <row r="8" spans="1:19">
      <c r="A8" s="457">
        <v>1.1000000000000001</v>
      </c>
      <c r="B8" s="453" t="s">
        <v>230</v>
      </c>
      <c r="C8" s="663">
        <v>0.1</v>
      </c>
      <c r="D8" s="132" t="str">
        <f>Inputs!$D$82</f>
        <v>Support staff</v>
      </c>
      <c r="E8" s="368">
        <v>1</v>
      </c>
      <c r="F8" s="454">
        <f>E8*C8</f>
        <v>0.1</v>
      </c>
      <c r="G8" s="455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8" si="0">H8*$F8</f>
        <v>6.8441017362959728</v>
      </c>
      <c r="O8" s="137">
        <f t="shared" si="0"/>
        <v>6.9791189569063041</v>
      </c>
      <c r="P8" s="137">
        <f t="shared" si="0"/>
        <v>7.1022225091852151</v>
      </c>
      <c r="Q8" s="137">
        <f t="shared" si="0"/>
        <v>7.2274974651437702</v>
      </c>
      <c r="R8" s="137">
        <f t="shared" si="0"/>
        <v>7.3549821258208299</v>
      </c>
      <c r="S8" s="137">
        <f t="shared" si="0"/>
        <v>7.4847154678410961</v>
      </c>
    </row>
    <row r="9" spans="1:19">
      <c r="A9" s="457"/>
      <c r="B9" s="459"/>
      <c r="C9" s="661"/>
      <c r="D9" s="368"/>
      <c r="E9" s="368"/>
      <c r="F9" s="454"/>
      <c r="G9" s="455"/>
      <c r="H9" s="134"/>
      <c r="I9" s="134"/>
      <c r="J9" s="134"/>
      <c r="K9" s="134"/>
      <c r="L9" s="134"/>
      <c r="M9" s="134"/>
      <c r="N9" s="137"/>
      <c r="O9" s="137"/>
      <c r="P9" s="137"/>
      <c r="Q9" s="137"/>
      <c r="R9" s="137"/>
      <c r="S9" s="137"/>
    </row>
    <row r="10" spans="1:19">
      <c r="A10" s="457">
        <v>1.2</v>
      </c>
      <c r="B10" s="453" t="s">
        <v>137</v>
      </c>
      <c r="C10" s="663">
        <v>0.08</v>
      </c>
      <c r="D10" s="132" t="str">
        <f>Inputs!$D$82</f>
        <v>Support staff</v>
      </c>
      <c r="E10" s="368">
        <v>1</v>
      </c>
      <c r="F10" s="454">
        <f>E10*C10</f>
        <v>0.08</v>
      </c>
      <c r="G10" s="455"/>
      <c r="H10" s="137">
        <f>Inputs!L$82</f>
        <v>68.441017362959727</v>
      </c>
      <c r="I10" s="137">
        <f>Inputs!M$82</f>
        <v>69.791189569063036</v>
      </c>
      <c r="J10" s="137">
        <f>Inputs!N$82</f>
        <v>71.02222509185215</v>
      </c>
      <c r="K10" s="137">
        <f>Inputs!O$82</f>
        <v>72.274974651437702</v>
      </c>
      <c r="L10" s="137">
        <f>Inputs!P$82</f>
        <v>73.549821258208297</v>
      </c>
      <c r="M10" s="137">
        <f>Inputs!Q$82</f>
        <v>74.847154678410959</v>
      </c>
      <c r="N10" s="137">
        <f t="shared" ref="N10:S10" si="1">H10*$F10</f>
        <v>5.4752813890367786</v>
      </c>
      <c r="O10" s="137">
        <f t="shared" si="1"/>
        <v>5.5832951655250431</v>
      </c>
      <c r="P10" s="137">
        <f t="shared" si="1"/>
        <v>5.6817780073481723</v>
      </c>
      <c r="Q10" s="137">
        <f t="shared" si="1"/>
        <v>5.7819979721150165</v>
      </c>
      <c r="R10" s="137">
        <f t="shared" si="1"/>
        <v>5.8839857006566643</v>
      </c>
      <c r="S10" s="137">
        <f t="shared" si="1"/>
        <v>5.9877723742728772</v>
      </c>
    </row>
    <row r="11" spans="1:19">
      <c r="A11" s="457"/>
      <c r="B11" s="453"/>
      <c r="C11" s="661"/>
      <c r="D11" s="368"/>
      <c r="E11" s="368"/>
      <c r="F11" s="454"/>
      <c r="G11" s="455"/>
      <c r="H11" s="134"/>
      <c r="I11" s="134"/>
      <c r="J11" s="134"/>
      <c r="K11" s="134"/>
      <c r="L11" s="134"/>
      <c r="M11" s="134"/>
      <c r="N11" s="137"/>
      <c r="O11" s="137"/>
      <c r="P11" s="137"/>
      <c r="Q11" s="137"/>
      <c r="R11" s="137"/>
      <c r="S11" s="137"/>
    </row>
    <row r="12" spans="1:19">
      <c r="A12" s="457">
        <v>1.3</v>
      </c>
      <c r="B12" s="453" t="s">
        <v>305</v>
      </c>
      <c r="C12" s="663">
        <v>5.333333333333333E-2</v>
      </c>
      <c r="D12" s="132" t="str">
        <f>Inputs!$D$82</f>
        <v>Support staff</v>
      </c>
      <c r="E12" s="368">
        <v>1</v>
      </c>
      <c r="F12" s="454">
        <f>E12*C12</f>
        <v>5.333333333333333E-2</v>
      </c>
      <c r="G12" s="455"/>
      <c r="H12" s="137">
        <f>Inputs!L$82</f>
        <v>68.441017362959727</v>
      </c>
      <c r="I12" s="137">
        <f>Inputs!M$82</f>
        <v>69.791189569063036</v>
      </c>
      <c r="J12" s="137">
        <f>Inputs!N$82</f>
        <v>71.02222509185215</v>
      </c>
      <c r="K12" s="137">
        <f>Inputs!O$82</f>
        <v>72.274974651437702</v>
      </c>
      <c r="L12" s="137">
        <f>Inputs!P$82</f>
        <v>73.549821258208297</v>
      </c>
      <c r="M12" s="137">
        <f>Inputs!Q$82</f>
        <v>74.847154678410959</v>
      </c>
      <c r="N12" s="137">
        <f t="shared" ref="N12:S12" si="2">H12*$F12</f>
        <v>3.6501875926911853</v>
      </c>
      <c r="O12" s="137">
        <f t="shared" si="2"/>
        <v>3.7221967770166948</v>
      </c>
      <c r="P12" s="137">
        <f t="shared" si="2"/>
        <v>3.7878520048987809</v>
      </c>
      <c r="Q12" s="137">
        <f t="shared" si="2"/>
        <v>3.8546653147433441</v>
      </c>
      <c r="R12" s="137">
        <f t="shared" si="2"/>
        <v>3.9226571337711089</v>
      </c>
      <c r="S12" s="137">
        <f t="shared" si="2"/>
        <v>3.9918482495152507</v>
      </c>
    </row>
    <row r="13" spans="1:19">
      <c r="A13" s="457"/>
      <c r="B13" s="453"/>
      <c r="C13" s="661"/>
      <c r="D13" s="368"/>
      <c r="E13" s="368"/>
      <c r="F13" s="454"/>
      <c r="G13" s="455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</row>
    <row r="14" spans="1:19">
      <c r="A14" s="457">
        <v>1.4</v>
      </c>
      <c r="B14" s="453" t="s">
        <v>306</v>
      </c>
      <c r="C14" s="663">
        <v>0.25</v>
      </c>
      <c r="D14" s="132" t="str">
        <f>Inputs!$D$82</f>
        <v>Support staff</v>
      </c>
      <c r="E14" s="368">
        <v>1</v>
      </c>
      <c r="F14" s="454">
        <f>E14*C14</f>
        <v>0.25</v>
      </c>
      <c r="G14" s="455"/>
      <c r="H14" s="137">
        <f>Inputs!L$82</f>
        <v>68.441017362959727</v>
      </c>
      <c r="I14" s="137">
        <f>Inputs!M$82</f>
        <v>69.791189569063036</v>
      </c>
      <c r="J14" s="137">
        <f>Inputs!N$82</f>
        <v>71.02222509185215</v>
      </c>
      <c r="K14" s="137">
        <f>Inputs!O$82</f>
        <v>72.274974651437702</v>
      </c>
      <c r="L14" s="137">
        <f>Inputs!P$82</f>
        <v>73.549821258208297</v>
      </c>
      <c r="M14" s="137">
        <f>Inputs!Q$82</f>
        <v>74.847154678410959</v>
      </c>
      <c r="N14" s="137">
        <f t="shared" ref="N14:S14" si="3">H14*$F14</f>
        <v>17.110254340739932</v>
      </c>
      <c r="O14" s="137">
        <f t="shared" si="3"/>
        <v>17.447797392265759</v>
      </c>
      <c r="P14" s="137">
        <f t="shared" si="3"/>
        <v>17.755556272963037</v>
      </c>
      <c r="Q14" s="137">
        <f t="shared" si="3"/>
        <v>18.068743662859426</v>
      </c>
      <c r="R14" s="137">
        <f t="shared" si="3"/>
        <v>18.387455314552074</v>
      </c>
      <c r="S14" s="137">
        <f t="shared" si="3"/>
        <v>18.71178866960274</v>
      </c>
    </row>
    <row r="15" spans="1:19">
      <c r="A15" s="457"/>
      <c r="B15" s="453"/>
      <c r="C15" s="449"/>
      <c r="D15" s="368"/>
      <c r="E15" s="368"/>
      <c r="F15" s="454"/>
      <c r="G15" s="455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</row>
    <row r="16" spans="1:19">
      <c r="A16" s="460"/>
      <c r="B16" s="461" t="s">
        <v>44</v>
      </c>
      <c r="C16" s="463">
        <f>SUM(C6:C15)</f>
        <v>0.48333333333333334</v>
      </c>
      <c r="D16" s="462"/>
      <c r="E16" s="462"/>
      <c r="F16" s="463">
        <f>SUM(F6:F15)</f>
        <v>0.48333333333333334</v>
      </c>
      <c r="G16" s="464"/>
      <c r="H16" s="143"/>
      <c r="I16" s="143"/>
      <c r="J16" s="143"/>
      <c r="K16" s="143"/>
      <c r="L16" s="143"/>
      <c r="M16" s="143"/>
      <c r="N16" s="144">
        <f t="shared" ref="N16:S16" si="4">SUM(N8:N15)</f>
        <v>33.079825058763873</v>
      </c>
      <c r="O16" s="144">
        <f t="shared" si="4"/>
        <v>33.732408291713796</v>
      </c>
      <c r="P16" s="144">
        <f t="shared" si="4"/>
        <v>34.327408794395211</v>
      </c>
      <c r="Q16" s="144">
        <f t="shared" si="4"/>
        <v>34.932904414861554</v>
      </c>
      <c r="R16" s="144">
        <f t="shared" si="4"/>
        <v>35.549080274800673</v>
      </c>
      <c r="S16" s="144">
        <f t="shared" si="4"/>
        <v>36.176124761231961</v>
      </c>
    </row>
    <row r="17" spans="1:19">
      <c r="A17" s="407"/>
      <c r="B17" s="465" t="s">
        <v>307</v>
      </c>
      <c r="C17" s="449"/>
      <c r="D17" s="430"/>
      <c r="E17" s="368"/>
      <c r="F17" s="454"/>
      <c r="G17" s="455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</row>
    <row r="18" spans="1:19">
      <c r="A18" s="407"/>
      <c r="B18" s="465"/>
      <c r="C18" s="449"/>
      <c r="D18" s="407"/>
      <c r="E18" s="368"/>
      <c r="F18" s="454"/>
      <c r="G18" s="455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</row>
    <row r="19" spans="1:19">
      <c r="A19" s="407"/>
      <c r="B19" s="453"/>
      <c r="C19" s="468"/>
      <c r="D19" s="460"/>
      <c r="E19" s="370"/>
      <c r="F19" s="466"/>
      <c r="G19" s="467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</row>
    <row r="20" spans="1:19">
      <c r="A20" s="430"/>
      <c r="B20" s="470" t="s">
        <v>106</v>
      </c>
      <c r="C20" s="449"/>
      <c r="D20" s="368"/>
      <c r="E20" s="368"/>
      <c r="F20" s="454"/>
      <c r="G20" s="455"/>
      <c r="H20" s="192"/>
      <c r="I20" s="192"/>
      <c r="J20" s="192"/>
      <c r="K20" s="192"/>
      <c r="L20" s="192"/>
      <c r="M20" s="192"/>
      <c r="N20" s="168"/>
      <c r="O20" s="168"/>
      <c r="P20" s="168"/>
      <c r="Q20" s="168"/>
      <c r="R20" s="168"/>
      <c r="S20" s="168"/>
    </row>
    <row r="21" spans="1:19">
      <c r="A21" s="407"/>
      <c r="B21" s="453"/>
      <c r="C21" s="449"/>
      <c r="D21" s="368"/>
      <c r="E21" s="368"/>
      <c r="F21" s="454"/>
      <c r="G21" s="455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</row>
    <row r="22" spans="1:19">
      <c r="A22" s="457">
        <v>4.0999999999999996</v>
      </c>
      <c r="B22" s="453" t="s">
        <v>308</v>
      </c>
      <c r="C22" s="663">
        <v>2.6666666666666665E-2</v>
      </c>
      <c r="D22" s="132" t="str">
        <f>Inputs!$D$82</f>
        <v>Support staff</v>
      </c>
      <c r="E22" s="368">
        <v>1</v>
      </c>
      <c r="F22" s="471">
        <f>E22*C22</f>
        <v>2.6666666666666665E-2</v>
      </c>
      <c r="G22" s="455"/>
      <c r="H22" s="137">
        <f>Inputs!L$82</f>
        <v>68.441017362959727</v>
      </c>
      <c r="I22" s="137">
        <f>Inputs!M$82</f>
        <v>69.791189569063036</v>
      </c>
      <c r="J22" s="137">
        <f>Inputs!N$82</f>
        <v>71.02222509185215</v>
      </c>
      <c r="K22" s="137">
        <f>Inputs!O$82</f>
        <v>72.274974651437702</v>
      </c>
      <c r="L22" s="137">
        <f>Inputs!P$82</f>
        <v>73.549821258208297</v>
      </c>
      <c r="M22" s="137">
        <f>Inputs!Q$82</f>
        <v>74.847154678410959</v>
      </c>
      <c r="N22" s="137">
        <f t="shared" ref="N22:S22" si="5">H22*$F22</f>
        <v>1.8250937963455927</v>
      </c>
      <c r="O22" s="137">
        <f t="shared" si="5"/>
        <v>1.8610983885083474</v>
      </c>
      <c r="P22" s="137">
        <f t="shared" si="5"/>
        <v>1.8939260024493905</v>
      </c>
      <c r="Q22" s="137">
        <f t="shared" si="5"/>
        <v>1.927332657371672</v>
      </c>
      <c r="R22" s="137">
        <f t="shared" si="5"/>
        <v>1.9613285668855545</v>
      </c>
      <c r="S22" s="137">
        <f t="shared" si="5"/>
        <v>1.9959241247576254</v>
      </c>
    </row>
    <row r="23" spans="1:19">
      <c r="A23" s="457"/>
      <c r="B23" s="453" t="s">
        <v>234</v>
      </c>
      <c r="C23" s="661"/>
      <c r="D23" s="368"/>
      <c r="E23" s="368"/>
      <c r="F23" s="471"/>
      <c r="G23" s="472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</row>
    <row r="24" spans="1:19">
      <c r="A24" s="457"/>
      <c r="B24" s="453"/>
      <c r="C24" s="662"/>
      <c r="D24" s="368"/>
      <c r="E24" s="368"/>
      <c r="F24" s="471"/>
      <c r="G24" s="472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</row>
    <row r="25" spans="1:19">
      <c r="A25" s="457">
        <v>4.2</v>
      </c>
      <c r="B25" s="453" t="s">
        <v>145</v>
      </c>
      <c r="C25" s="663">
        <v>5.333333333333333E-2</v>
      </c>
      <c r="D25" s="132" t="str">
        <f>Inputs!$D$82</f>
        <v>Support staff</v>
      </c>
      <c r="E25" s="368">
        <v>1</v>
      </c>
      <c r="F25" s="471">
        <f>E25*C25</f>
        <v>5.333333333333333E-2</v>
      </c>
      <c r="G25" s="472"/>
      <c r="H25" s="137">
        <f>Inputs!L$82</f>
        <v>68.441017362959727</v>
      </c>
      <c r="I25" s="137">
        <f>Inputs!M$82</f>
        <v>69.791189569063036</v>
      </c>
      <c r="J25" s="137">
        <f>Inputs!N$82</f>
        <v>71.02222509185215</v>
      </c>
      <c r="K25" s="137">
        <f>Inputs!O$82</f>
        <v>72.274974651437702</v>
      </c>
      <c r="L25" s="137">
        <f>Inputs!P$82</f>
        <v>73.549821258208297</v>
      </c>
      <c r="M25" s="137">
        <f>Inputs!Q$82</f>
        <v>74.847154678410959</v>
      </c>
      <c r="N25" s="137">
        <f t="shared" ref="N25:S25" si="6">H25*$F25</f>
        <v>3.6501875926911853</v>
      </c>
      <c r="O25" s="137">
        <f t="shared" si="6"/>
        <v>3.7221967770166948</v>
      </c>
      <c r="P25" s="137">
        <f t="shared" si="6"/>
        <v>3.7878520048987809</v>
      </c>
      <c r="Q25" s="137">
        <f t="shared" si="6"/>
        <v>3.8546653147433441</v>
      </c>
      <c r="R25" s="137">
        <f t="shared" si="6"/>
        <v>3.9226571337711089</v>
      </c>
      <c r="S25" s="137">
        <f t="shared" si="6"/>
        <v>3.9918482495152507</v>
      </c>
    </row>
    <row r="26" spans="1:19">
      <c r="A26" s="457"/>
      <c r="B26" s="453"/>
      <c r="C26" s="661"/>
      <c r="D26" s="368"/>
      <c r="E26" s="368"/>
      <c r="F26" s="471"/>
      <c r="G26" s="472"/>
      <c r="H26" s="151"/>
      <c r="I26" s="151"/>
      <c r="J26" s="151"/>
      <c r="K26" s="151"/>
      <c r="L26" s="151"/>
      <c r="M26" s="151"/>
      <c r="N26" s="150"/>
      <c r="O26" s="150"/>
      <c r="P26" s="150"/>
      <c r="Q26" s="150"/>
      <c r="R26" s="150"/>
      <c r="S26" s="150"/>
    </row>
    <row r="27" spans="1:19">
      <c r="A27" s="457">
        <v>4.3</v>
      </c>
      <c r="B27" s="453" t="s">
        <v>146</v>
      </c>
      <c r="C27" s="663">
        <v>0.02</v>
      </c>
      <c r="D27" s="132" t="str">
        <f>Inputs!$D$82</f>
        <v>Support staff</v>
      </c>
      <c r="E27" s="368">
        <v>1</v>
      </c>
      <c r="F27" s="471">
        <f>E27*C27</f>
        <v>0.02</v>
      </c>
      <c r="G27" s="472"/>
      <c r="H27" s="137">
        <f>Inputs!L$82</f>
        <v>68.441017362959727</v>
      </c>
      <c r="I27" s="137">
        <f>Inputs!M$82</f>
        <v>69.791189569063036</v>
      </c>
      <c r="J27" s="137">
        <f>Inputs!N$82</f>
        <v>71.02222509185215</v>
      </c>
      <c r="K27" s="137">
        <f>Inputs!O$82</f>
        <v>72.274974651437702</v>
      </c>
      <c r="L27" s="137">
        <f>Inputs!P$82</f>
        <v>73.549821258208297</v>
      </c>
      <c r="M27" s="137">
        <f>Inputs!Q$82</f>
        <v>74.847154678410959</v>
      </c>
      <c r="N27" s="150">
        <f t="shared" ref="N27:S27" si="7">H27*$F27</f>
        <v>1.3688203472591947</v>
      </c>
      <c r="O27" s="150">
        <f t="shared" si="7"/>
        <v>1.3958237913812608</v>
      </c>
      <c r="P27" s="150">
        <f t="shared" si="7"/>
        <v>1.4204445018370431</v>
      </c>
      <c r="Q27" s="150">
        <f t="shared" si="7"/>
        <v>1.4454994930287541</v>
      </c>
      <c r="R27" s="150">
        <f t="shared" si="7"/>
        <v>1.4709964251641661</v>
      </c>
      <c r="S27" s="150">
        <f t="shared" si="7"/>
        <v>1.4969430935682193</v>
      </c>
    </row>
    <row r="28" spans="1:19">
      <c r="A28" s="457"/>
      <c r="B28" s="453"/>
      <c r="C28" s="449"/>
      <c r="D28" s="368"/>
      <c r="E28" s="368"/>
      <c r="F28" s="454"/>
      <c r="G28" s="472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</row>
    <row r="29" spans="1:19">
      <c r="A29" s="457"/>
      <c r="B29" s="453"/>
      <c r="C29" s="474"/>
      <c r="D29" s="368"/>
      <c r="E29" s="368"/>
      <c r="F29" s="454"/>
      <c r="H29" s="150"/>
      <c r="I29" s="150"/>
      <c r="J29" s="150"/>
      <c r="K29" s="150"/>
      <c r="L29" s="150"/>
      <c r="M29" s="150"/>
      <c r="N29" s="137"/>
      <c r="O29" s="137"/>
      <c r="P29" s="137"/>
      <c r="Q29" s="137"/>
      <c r="R29" s="137"/>
      <c r="S29" s="137"/>
    </row>
    <row r="30" spans="1:19">
      <c r="A30" s="476"/>
      <c r="B30" s="461" t="s">
        <v>44</v>
      </c>
      <c r="C30" s="463">
        <f>SUM(C20:C29)</f>
        <v>9.9999999999999992E-2</v>
      </c>
      <c r="D30" s="462"/>
      <c r="E30" s="462"/>
      <c r="F30" s="463">
        <f>SUM(F20:F29)</f>
        <v>9.9999999999999992E-2</v>
      </c>
      <c r="G30" s="464"/>
      <c r="H30" s="143"/>
      <c r="I30" s="143"/>
      <c r="J30" s="143"/>
      <c r="K30" s="143"/>
      <c r="L30" s="143"/>
      <c r="M30" s="143"/>
      <c r="N30" s="144">
        <f t="shared" ref="N30:S30" si="8">SUM(N22:N29)</f>
        <v>6.844101736295972</v>
      </c>
      <c r="O30" s="144">
        <f t="shared" si="8"/>
        <v>6.9791189569063032</v>
      </c>
      <c r="P30" s="144">
        <f t="shared" si="8"/>
        <v>7.1022225091852142</v>
      </c>
      <c r="Q30" s="144">
        <f t="shared" si="8"/>
        <v>7.2274974651437702</v>
      </c>
      <c r="R30" s="144">
        <f t="shared" si="8"/>
        <v>7.354982125820829</v>
      </c>
      <c r="S30" s="144">
        <f t="shared" si="8"/>
        <v>7.4847154678410952</v>
      </c>
    </row>
    <row r="31" spans="1:19">
      <c r="A31" s="478"/>
      <c r="B31" s="479"/>
      <c r="C31" s="480"/>
      <c r="D31" s="371"/>
      <c r="E31" s="371"/>
      <c r="F31" s="481"/>
      <c r="G31" s="455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</row>
    <row r="32" spans="1:19">
      <c r="A32" s="478"/>
      <c r="B32" s="479" t="s">
        <v>130</v>
      </c>
      <c r="C32" s="482">
        <f>C16+C30</f>
        <v>0.58333333333333337</v>
      </c>
      <c r="D32" s="370"/>
      <c r="E32" s="370"/>
      <c r="F32" s="482">
        <f>F16+F30</f>
        <v>0.58333333333333337</v>
      </c>
      <c r="G32" s="483"/>
      <c r="H32" s="144"/>
      <c r="I32" s="144"/>
      <c r="J32" s="144"/>
      <c r="K32" s="144"/>
      <c r="L32" s="144"/>
      <c r="M32" s="144"/>
      <c r="N32" s="144">
        <f t="shared" ref="N32:S32" si="9">N16+N30</f>
        <v>39.923926795059842</v>
      </c>
      <c r="O32" s="144">
        <f t="shared" si="9"/>
        <v>40.711527248620101</v>
      </c>
      <c r="P32" s="144">
        <f t="shared" si="9"/>
        <v>41.429631303580422</v>
      </c>
      <c r="Q32" s="144">
        <f t="shared" si="9"/>
        <v>42.160401880005324</v>
      </c>
      <c r="R32" s="144">
        <f t="shared" si="9"/>
        <v>42.904062400621498</v>
      </c>
      <c r="S32" s="144">
        <f t="shared" si="9"/>
        <v>43.66084022907306</v>
      </c>
    </row>
    <row r="33" spans="2:19"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</row>
    <row r="34" spans="2:19" s="2" customFormat="1"/>
    <row r="35" spans="2:19" s="2" customFormat="1"/>
    <row r="36" spans="2:19" s="2" customFormat="1"/>
    <row r="37" spans="2:19">
      <c r="B37" s="1000"/>
      <c r="H37" s="106"/>
      <c r="I37" s="106"/>
      <c r="J37" s="106"/>
      <c r="K37" s="106"/>
      <c r="L37" s="106"/>
      <c r="M37" s="106"/>
      <c r="N37" s="162"/>
      <c r="O37" s="162"/>
      <c r="P37" s="162"/>
      <c r="Q37" s="162"/>
      <c r="R37" s="162"/>
      <c r="S37" s="162"/>
    </row>
    <row r="38" spans="2:19">
      <c r="B38" s="385" t="s">
        <v>265</v>
      </c>
      <c r="C38" s="88"/>
      <c r="D38" s="88"/>
      <c r="E38" s="88"/>
      <c r="F38" s="160"/>
      <c r="G38" s="160"/>
      <c r="H38" s="106"/>
      <c r="I38" s="106"/>
      <c r="J38" s="106"/>
      <c r="K38" s="106"/>
      <c r="L38" s="106"/>
      <c r="M38" s="106"/>
      <c r="N38" s="106">
        <f>N32-N39</f>
        <v>39.923926795059842</v>
      </c>
      <c r="O38" s="106">
        <f t="shared" ref="O38:S38" si="10">O32-O39</f>
        <v>40.711527248620101</v>
      </c>
      <c r="P38" s="106">
        <f t="shared" si="10"/>
        <v>41.429631303580422</v>
      </c>
      <c r="Q38" s="106">
        <f t="shared" si="10"/>
        <v>42.160401880005324</v>
      </c>
      <c r="R38" s="106">
        <f t="shared" si="10"/>
        <v>42.904062400621498</v>
      </c>
      <c r="S38" s="106">
        <f t="shared" si="10"/>
        <v>43.66084022907306</v>
      </c>
    </row>
    <row r="39" spans="2:19">
      <c r="B39" s="385" t="s">
        <v>43</v>
      </c>
      <c r="C39" s="88"/>
      <c r="D39" s="88"/>
      <c r="E39" s="88"/>
      <c r="F39" s="160"/>
      <c r="G39" s="160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</row>
    <row r="40" spans="2:19">
      <c r="B40" s="385" t="s">
        <v>268</v>
      </c>
      <c r="C40" s="88"/>
      <c r="D40" s="88"/>
      <c r="E40" s="88"/>
      <c r="F40" s="160"/>
      <c r="G40" s="160"/>
      <c r="H40" s="106"/>
      <c r="I40" s="106"/>
      <c r="J40" s="106"/>
      <c r="K40" s="106"/>
      <c r="L40" s="106"/>
      <c r="M40" s="106"/>
      <c r="N40" s="160"/>
      <c r="O40" s="160"/>
      <c r="P40" s="160"/>
      <c r="Q40" s="160"/>
      <c r="R40" s="160"/>
      <c r="S40" s="160"/>
    </row>
    <row r="41" spans="2:19">
      <c r="B41" s="385" t="s">
        <v>274</v>
      </c>
      <c r="C41" s="88"/>
      <c r="D41" s="88"/>
      <c r="E41" s="88"/>
      <c r="F41" s="160"/>
      <c r="G41" s="160"/>
      <c r="H41" s="106"/>
      <c r="I41" s="106"/>
      <c r="J41" s="106"/>
      <c r="K41" s="106"/>
      <c r="L41" s="106"/>
      <c r="M41" s="106"/>
      <c r="N41" s="106">
        <f>SUM(N42,N38:N40)*(Inputs!$M$27)</f>
        <v>4.936513700355559</v>
      </c>
      <c r="O41" s="106">
        <f>SUM(O42,O38:O40)*(Inputs!$M$27)</f>
        <v>5.0338989212373786</v>
      </c>
      <c r="P41" s="106">
        <f>SUM(P42,P38:P40)*(Inputs!$M$27)</f>
        <v>5.1226910514251118</v>
      </c>
      <c r="Q41" s="106">
        <f>SUM(Q42,Q38:Q40)*(Inputs!$M$27)</f>
        <v>5.213049371658899</v>
      </c>
      <c r="R41" s="106">
        <f>SUM(R42,R38:R40)*(Inputs!$M$27)</f>
        <v>5.3050015077120465</v>
      </c>
      <c r="S41" s="106">
        <f>SUM(S42,S38:S40)*(Inputs!$M$27)</f>
        <v>5.3985755726444262</v>
      </c>
    </row>
    <row r="42" spans="2:19">
      <c r="B42" s="385" t="s">
        <v>273</v>
      </c>
      <c r="C42" s="88"/>
      <c r="D42" s="88"/>
      <c r="E42" s="88"/>
      <c r="F42" s="160"/>
      <c r="G42" s="160"/>
      <c r="H42" s="106"/>
      <c r="I42" s="106"/>
      <c r="J42" s="106"/>
      <c r="K42" s="106"/>
      <c r="L42" s="106"/>
      <c r="M42" s="106"/>
      <c r="N42" s="106">
        <f>SUM(N38:N40)*(Inputs!$M$26)</f>
        <v>4.1520883866862235</v>
      </c>
      <c r="O42" s="106">
        <f>SUM(O38:O40)*(Inputs!$M$26)</f>
        <v>4.2339988338564902</v>
      </c>
      <c r="P42" s="106">
        <f>SUM(P38:P40)*(Inputs!$M$26)</f>
        <v>4.3086816555723635</v>
      </c>
      <c r="Q42" s="106">
        <f>SUM(Q38:Q40)*(Inputs!$M$26)</f>
        <v>4.3846817955205539</v>
      </c>
      <c r="R42" s="106">
        <f>SUM(R38:R40)*(Inputs!$M$26)</f>
        <v>4.4620224896646352</v>
      </c>
      <c r="S42" s="106">
        <f>SUM(S38:S40)*(Inputs!$M$26)</f>
        <v>4.5407273838235982</v>
      </c>
    </row>
    <row r="43" spans="2:19">
      <c r="B43" s="998" t="s">
        <v>85</v>
      </c>
      <c r="D43" s="2"/>
      <c r="E43" s="2"/>
      <c r="F43" s="484"/>
      <c r="G43" s="472"/>
      <c r="N43" s="106">
        <f>SUM(N38:N42)*Inputs!$M$28</f>
        <v>3.4308770217471141</v>
      </c>
      <c r="O43" s="106">
        <f>SUM(O38:O42)*Inputs!$M$28</f>
        <v>3.4985597502599783</v>
      </c>
      <c r="P43" s="106">
        <f>SUM(P38:P42)*Inputs!$M$28</f>
        <v>3.5602702807404536</v>
      </c>
      <c r="Q43" s="106">
        <f>SUM(Q38:Q42)*Inputs!$M$28</f>
        <v>3.6230693133029348</v>
      </c>
      <c r="R43" s="106">
        <f>SUM(R38:R42)*Inputs!$M$28</f>
        <v>3.686976047859873</v>
      </c>
      <c r="S43" s="106">
        <f>SUM(S38:S42)*Inputs!$M$28</f>
        <v>3.7520100229878763</v>
      </c>
    </row>
    <row r="44" spans="2:19">
      <c r="B44" s="998"/>
      <c r="D44" s="2"/>
      <c r="E44" s="2"/>
      <c r="F44" s="484"/>
      <c r="G44" s="472"/>
      <c r="N44" s="655"/>
      <c r="O44" s="655"/>
      <c r="P44" s="655"/>
      <c r="Q44" s="655"/>
      <c r="R44" s="655"/>
      <c r="S44" s="655"/>
    </row>
    <row r="45" spans="2:19">
      <c r="B45" s="479" t="s">
        <v>521</v>
      </c>
      <c r="D45" s="2"/>
      <c r="E45" s="2"/>
      <c r="F45" s="484"/>
      <c r="G45" s="472"/>
      <c r="N45" s="485">
        <f>SUM(N38:N44)</f>
        <v>52.443405903848742</v>
      </c>
      <c r="O45" s="485">
        <f t="shared" ref="O45:S45" si="11">SUM(O38:O44)</f>
        <v>53.477984753973949</v>
      </c>
      <c r="P45" s="485">
        <f t="shared" si="11"/>
        <v>54.421274291318355</v>
      </c>
      <c r="Q45" s="485">
        <f t="shared" si="11"/>
        <v>55.381202360487713</v>
      </c>
      <c r="R45" s="485">
        <f t="shared" si="11"/>
        <v>56.358062445858053</v>
      </c>
      <c r="S45" s="485">
        <f t="shared" si="11"/>
        <v>57.352153208528961</v>
      </c>
    </row>
    <row r="46" spans="2:19">
      <c r="B46" s="999" t="s">
        <v>39</v>
      </c>
      <c r="C46" s="88"/>
      <c r="D46" s="88"/>
      <c r="E46" s="88"/>
      <c r="F46" s="160"/>
      <c r="G46" s="160"/>
      <c r="H46" s="106"/>
      <c r="I46" s="160"/>
      <c r="J46" s="160"/>
      <c r="K46" s="160"/>
      <c r="L46" s="160"/>
      <c r="M46" s="160"/>
      <c r="N46" s="521">
        <f>(N32*(1+Inputs!$M$29))-N45</f>
        <v>0</v>
      </c>
      <c r="O46" s="521">
        <f>(O32*(1+Inputs!$M$29))-O45</f>
        <v>0</v>
      </c>
      <c r="P46" s="521">
        <f>(P32*(1+Inputs!$M$29))-P45</f>
        <v>0</v>
      </c>
      <c r="Q46" s="521">
        <f>(Q32*(1+Inputs!$M$29))-Q45</f>
        <v>0</v>
      </c>
      <c r="R46" s="521">
        <f>(R32*(1+Inputs!$M$29))-R45</f>
        <v>0</v>
      </c>
      <c r="S46" s="521">
        <f>(S32*(1+Inputs!$M$29))-S45</f>
        <v>0</v>
      </c>
    </row>
    <row r="47" spans="2:19">
      <c r="B47" s="1000"/>
      <c r="H47" s="106"/>
      <c r="I47" s="160"/>
      <c r="J47" s="160"/>
      <c r="K47" s="160"/>
      <c r="L47" s="160"/>
      <c r="M47" s="160"/>
      <c r="N47" s="105"/>
      <c r="O47" s="105"/>
      <c r="P47" s="105"/>
      <c r="Q47" s="105"/>
      <c r="R47" s="105"/>
      <c r="S47" s="105"/>
    </row>
    <row r="48" spans="2:19">
      <c r="B48" s="1000"/>
      <c r="H48" s="106"/>
      <c r="I48" s="160"/>
      <c r="J48" s="160"/>
      <c r="K48" s="160"/>
      <c r="L48" s="160"/>
      <c r="M48" s="160"/>
      <c r="N48" s="105"/>
      <c r="O48" s="105"/>
      <c r="P48" s="105"/>
      <c r="Q48" s="105"/>
      <c r="R48" s="105"/>
      <c r="S48" s="105"/>
    </row>
    <row r="49" spans="2:19">
      <c r="B49" s="1000"/>
      <c r="H49" s="106"/>
      <c r="I49" s="160"/>
      <c r="J49" s="160"/>
      <c r="K49" s="160"/>
      <c r="L49" s="160"/>
      <c r="M49" s="160"/>
      <c r="N49" s="105"/>
      <c r="O49" s="105"/>
      <c r="P49" s="105"/>
      <c r="Q49" s="105"/>
      <c r="R49" s="105"/>
      <c r="S49" s="105"/>
    </row>
    <row r="50" spans="2:19">
      <c r="H50" s="106"/>
      <c r="I50" s="160"/>
      <c r="J50" s="160"/>
      <c r="K50" s="160"/>
      <c r="L50" s="160"/>
      <c r="M50" s="160"/>
      <c r="N50" s="270"/>
      <c r="O50" s="270"/>
      <c r="P50" s="270"/>
      <c r="Q50" s="270"/>
      <c r="R50" s="270"/>
      <c r="S50" s="270"/>
    </row>
  </sheetData>
  <mergeCells count="3">
    <mergeCell ref="A1:N1"/>
    <mergeCell ref="N3:S3"/>
    <mergeCell ref="H3:M3"/>
  </mergeCells>
  <pageMargins left="0.39370078740157483" right="0.39370078740157483" top="0.39370078740157483" bottom="0.98425196850393704" header="0.51181102362204722" footer="0.51181102362204722"/>
  <pageSetup paperSize="9" scale="64" orientation="landscape" r:id="rId1"/>
  <headerFooter alignWithMargins="0"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2">
    <tabColor rgb="FFFFFF99"/>
    <pageSetUpPr fitToPage="1"/>
  </sheetPr>
  <dimension ref="A1:W181"/>
  <sheetViews>
    <sheetView showGridLines="0" tabSelected="1" zoomScale="70" zoomScaleNormal="70" workbookViewId="0">
      <pane ySplit="3" topLeftCell="A4" activePane="bottomLeft" state="frozen"/>
      <selection activeCell="H46" sqref="H46"/>
      <selection pane="bottomLeft" activeCell="L4" sqref="L4"/>
    </sheetView>
  </sheetViews>
  <sheetFormatPr defaultRowHeight="12.75"/>
  <cols>
    <col min="1" max="1" width="8.28515625" customWidth="1"/>
    <col min="2" max="3" width="4.28515625" customWidth="1"/>
    <col min="4" max="4" width="55.28515625" customWidth="1"/>
    <col min="5" max="5" width="10" customWidth="1"/>
    <col min="6" max="6" width="2.42578125" customWidth="1"/>
    <col min="7" max="7" width="12.42578125" customWidth="1"/>
    <col min="8" max="8" width="12" customWidth="1"/>
    <col min="9" max="10" width="11.5703125" customWidth="1"/>
    <col min="11" max="17" width="11.28515625" bestFit="1" customWidth="1"/>
    <col min="18" max="18" width="5.28515625" customWidth="1"/>
    <col min="19" max="19" width="50.140625" customWidth="1"/>
  </cols>
  <sheetData>
    <row r="1" spans="1:23" s="40" customFormat="1" ht="18">
      <c r="A1" s="41" t="str">
        <f>Title!B12</f>
        <v>PAL 2016-20 Revised Proposal - ACS Model</v>
      </c>
      <c r="B1" s="378"/>
      <c r="C1" s="378"/>
      <c r="D1" s="378"/>
      <c r="E1" s="378"/>
      <c r="F1" s="378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</row>
    <row r="2" spans="1:23" s="40" customFormat="1" ht="15.75">
      <c r="A2" s="621" t="str">
        <f ca="1">MID(CELL("Filename",D1),FIND("]",CELL("Filename",D1))+1,255)</f>
        <v>Inputs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3">
      <c r="A3" s="602" t="s">
        <v>2</v>
      </c>
      <c r="B3" s="602"/>
      <c r="C3" s="602"/>
      <c r="D3" s="602"/>
      <c r="E3" s="602"/>
      <c r="F3" s="602"/>
    </row>
    <row r="4" spans="1:23">
      <c r="A4" s="13"/>
      <c r="B4" s="13"/>
      <c r="C4" s="13"/>
      <c r="D4" s="13"/>
      <c r="E4" s="13"/>
      <c r="F4" s="13"/>
    </row>
    <row r="5" spans="1:23">
      <c r="A5" s="13"/>
      <c r="B5" s="13"/>
      <c r="C5" s="13"/>
      <c r="D5" s="13"/>
      <c r="E5" s="13"/>
      <c r="F5" s="13"/>
    </row>
    <row r="6" spans="1:23">
      <c r="A6" s="13"/>
      <c r="B6" s="380"/>
      <c r="C6" s="382"/>
      <c r="D6" s="382"/>
      <c r="E6" s="382"/>
      <c r="F6" s="382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375"/>
      <c r="R6" s="375"/>
      <c r="S6" s="371"/>
    </row>
    <row r="7" spans="1:23" ht="15.75">
      <c r="A7" s="13"/>
      <c r="B7" s="606" t="s">
        <v>363</v>
      </c>
      <c r="C7" s="76"/>
      <c r="D7" s="76"/>
      <c r="E7" s="76"/>
      <c r="F7" s="76"/>
      <c r="G7" s="1222" t="s">
        <v>361</v>
      </c>
      <c r="H7" s="1223"/>
      <c r="I7" s="1223"/>
      <c r="J7" s="1223"/>
      <c r="K7" s="1223"/>
      <c r="L7" s="1224"/>
      <c r="M7" s="1222" t="s">
        <v>365</v>
      </c>
      <c r="N7" s="1223"/>
      <c r="O7" s="1223"/>
      <c r="P7" s="1223"/>
      <c r="Q7" s="1224"/>
      <c r="R7" s="35"/>
      <c r="S7" s="368"/>
    </row>
    <row r="8" spans="1:23" ht="15.75">
      <c r="A8" s="13"/>
      <c r="B8" s="606"/>
      <c r="C8" s="76"/>
      <c r="D8" s="76"/>
      <c r="E8" s="76"/>
      <c r="F8" s="76"/>
      <c r="G8" s="601">
        <v>2010</v>
      </c>
      <c r="H8" s="601">
        <v>2011</v>
      </c>
      <c r="I8" s="601">
        <v>2012</v>
      </c>
      <c r="J8" s="601">
        <v>2013</v>
      </c>
      <c r="K8" s="601">
        <v>2014</v>
      </c>
      <c r="L8" s="601">
        <v>2015</v>
      </c>
      <c r="M8" s="601">
        <v>2016</v>
      </c>
      <c r="N8" s="601">
        <v>2017</v>
      </c>
      <c r="O8" s="601">
        <v>2018</v>
      </c>
      <c r="P8" s="601">
        <v>2019</v>
      </c>
      <c r="Q8" s="601">
        <v>2020</v>
      </c>
      <c r="R8" s="35"/>
      <c r="S8" s="368"/>
    </row>
    <row r="9" spans="1:23" ht="15.75">
      <c r="A9" s="13"/>
      <c r="B9" s="606"/>
      <c r="C9" s="76"/>
      <c r="D9" s="76"/>
      <c r="E9" s="76"/>
      <c r="F9" s="76"/>
      <c r="G9" s="1230" t="s">
        <v>360</v>
      </c>
      <c r="H9" s="1231"/>
      <c r="I9" s="1231"/>
      <c r="J9" s="1231"/>
      <c r="K9" s="1231"/>
      <c r="L9" s="1232"/>
      <c r="M9" s="1230" t="s">
        <v>352</v>
      </c>
      <c r="N9" s="1231"/>
      <c r="O9" s="1231"/>
      <c r="P9" s="1231"/>
      <c r="Q9" s="1232"/>
      <c r="R9" s="35"/>
      <c r="S9" s="368"/>
    </row>
    <row r="10" spans="1:23" ht="15.75">
      <c r="A10" s="13"/>
      <c r="B10" s="606"/>
      <c r="C10" s="76" t="s">
        <v>316</v>
      </c>
      <c r="D10" s="76"/>
      <c r="E10" s="76"/>
      <c r="F10" s="76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68"/>
    </row>
    <row r="11" spans="1:23">
      <c r="A11" s="13"/>
      <c r="B11" s="535"/>
      <c r="C11" s="35"/>
      <c r="D11" s="603" t="s">
        <v>277</v>
      </c>
      <c r="E11" s="603"/>
      <c r="F11" s="603"/>
      <c r="G11" s="610">
        <v>168.6</v>
      </c>
      <c r="H11" s="610">
        <v>173.3</v>
      </c>
      <c r="I11" s="610">
        <v>179.4</v>
      </c>
      <c r="J11" s="610">
        <v>182.99519038076153</v>
      </c>
      <c r="K11" s="610">
        <v>186.94989979959919</v>
      </c>
      <c r="L11" s="610">
        <v>193.6401712627495</v>
      </c>
      <c r="M11" s="1207"/>
      <c r="N11" s="1207"/>
      <c r="O11" s="1207"/>
      <c r="P11" s="1207"/>
      <c r="Q11" s="1207"/>
      <c r="R11" s="527"/>
      <c r="S11" s="368"/>
    </row>
    <row r="12" spans="1:23">
      <c r="A12" s="13"/>
      <c r="B12" s="535"/>
      <c r="C12" s="35"/>
      <c r="D12" s="603" t="s">
        <v>278</v>
      </c>
      <c r="E12" s="603"/>
      <c r="F12" s="603"/>
      <c r="G12" s="610">
        <v>0</v>
      </c>
      <c r="H12" s="610">
        <v>0</v>
      </c>
      <c r="I12" s="610">
        <v>99.8</v>
      </c>
      <c r="J12" s="610">
        <v>101.8</v>
      </c>
      <c r="K12" s="610">
        <v>104</v>
      </c>
      <c r="L12" s="610">
        <v>107.72178981060425</v>
      </c>
      <c r="M12" s="1207"/>
      <c r="N12" s="1207"/>
      <c r="O12" s="1207"/>
      <c r="P12" s="1207"/>
      <c r="Q12" s="1207"/>
      <c r="R12" s="527"/>
      <c r="S12" s="368"/>
    </row>
    <row r="13" spans="1:23">
      <c r="A13" s="13"/>
      <c r="B13" s="535"/>
      <c r="C13" s="35"/>
      <c r="D13" s="35" t="s">
        <v>316</v>
      </c>
      <c r="E13" s="35"/>
      <c r="F13" s="35"/>
      <c r="G13" s="611">
        <v>1.2612612612612484E-2</v>
      </c>
      <c r="H13" s="611">
        <v>2.7876631079478242E-2</v>
      </c>
      <c r="I13" s="611">
        <v>3.5199076745527913E-2</v>
      </c>
      <c r="J13" s="611">
        <v>2.0040080160320661E-2</v>
      </c>
      <c r="K13" s="611">
        <v>2.16110019646365E-2</v>
      </c>
      <c r="L13" s="611">
        <f>2.30769230769232%</f>
        <v>2.30769230769232E-2</v>
      </c>
      <c r="M13" s="1208"/>
      <c r="N13" s="1208"/>
      <c r="O13" s="1208"/>
      <c r="P13" s="1208"/>
      <c r="Q13" s="1208"/>
      <c r="R13" s="528"/>
      <c r="S13" s="368"/>
    </row>
    <row r="14" spans="1:23">
      <c r="A14" s="13"/>
      <c r="B14" s="535"/>
      <c r="C14" s="35"/>
      <c r="D14" s="35" t="s">
        <v>279</v>
      </c>
      <c r="E14" s="35"/>
      <c r="F14" s="35"/>
      <c r="G14" s="610">
        <v>1.1485182162677907</v>
      </c>
      <c r="H14" s="610">
        <v>1.1173697129991316</v>
      </c>
      <c r="I14" s="610">
        <v>1.0793766514088601</v>
      </c>
      <c r="J14" s="610">
        <v>1.0581708232868785</v>
      </c>
      <c r="K14" s="610">
        <v>1.0357864404865793</v>
      </c>
      <c r="L14" s="610">
        <v>1</v>
      </c>
      <c r="M14" s="1207"/>
      <c r="N14" s="1207"/>
      <c r="O14" s="1207"/>
      <c r="P14" s="1207"/>
      <c r="Q14" s="1207"/>
      <c r="R14" s="527"/>
      <c r="S14" s="368"/>
    </row>
    <row r="15" spans="1:23">
      <c r="A15" s="13"/>
      <c r="B15" s="607"/>
      <c r="C15" s="35"/>
      <c r="D15" s="35" t="s">
        <v>358</v>
      </c>
      <c r="E15" s="35"/>
      <c r="F15" s="35"/>
      <c r="G15" s="612">
        <v>1.1568758344459278</v>
      </c>
      <c r="H15" s="636"/>
      <c r="I15" s="636"/>
      <c r="J15" s="636"/>
      <c r="K15" s="636"/>
      <c r="L15" s="636"/>
      <c r="M15" s="636"/>
      <c r="N15" s="636"/>
      <c r="O15" s="636"/>
      <c r="P15" s="636"/>
      <c r="Q15" s="636"/>
      <c r="R15" s="35"/>
      <c r="S15" s="368"/>
    </row>
    <row r="16" spans="1:23">
      <c r="A16" s="13"/>
      <c r="B16" s="607"/>
      <c r="C16" s="35"/>
      <c r="D16" s="76"/>
      <c r="E16" s="76"/>
      <c r="F16" s="76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68"/>
    </row>
    <row r="17" spans="1:19">
      <c r="A17" s="13"/>
      <c r="B17" s="607"/>
      <c r="C17" s="76" t="s">
        <v>359</v>
      </c>
      <c r="D17" s="76"/>
      <c r="E17" s="76"/>
      <c r="F17" s="76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68"/>
    </row>
    <row r="18" spans="1:19">
      <c r="A18" s="13"/>
      <c r="B18" s="607"/>
      <c r="C18" s="35"/>
      <c r="D18" s="372" t="s">
        <v>280</v>
      </c>
      <c r="E18" s="372"/>
      <c r="F18" s="372"/>
      <c r="G18" s="636"/>
      <c r="H18" s="636"/>
      <c r="I18" s="636"/>
      <c r="J18" s="636"/>
      <c r="K18" s="636"/>
      <c r="L18" s="1213">
        <v>2.164431082030327E-2</v>
      </c>
      <c r="M18" s="1213">
        <v>1.9727529749346218E-2</v>
      </c>
      <c r="N18" s="1213">
        <v>1.7638838518018396E-2</v>
      </c>
      <c r="O18" s="1213">
        <v>1.7638838518018618E-2</v>
      </c>
      <c r="P18" s="1213">
        <v>1.7638838518018618E-2</v>
      </c>
      <c r="Q18" s="1213">
        <v>1.7638838518018618E-2</v>
      </c>
      <c r="R18" s="528"/>
      <c r="S18" s="368"/>
    </row>
    <row r="19" spans="1:19">
      <c r="A19" s="13"/>
      <c r="B19" s="607"/>
      <c r="C19" s="35"/>
      <c r="D19" s="372" t="s">
        <v>281</v>
      </c>
      <c r="E19" s="372"/>
      <c r="F19" s="372"/>
      <c r="G19" s="636"/>
      <c r="H19" s="636"/>
      <c r="I19" s="636"/>
      <c r="J19" s="636"/>
      <c r="K19" s="636"/>
      <c r="L19" s="611">
        <v>0</v>
      </c>
      <c r="M19" s="611">
        <v>0</v>
      </c>
      <c r="N19" s="611">
        <v>0</v>
      </c>
      <c r="O19" s="611">
        <v>0</v>
      </c>
      <c r="P19" s="611">
        <v>0</v>
      </c>
      <c r="Q19" s="611">
        <v>0</v>
      </c>
      <c r="R19" s="528"/>
      <c r="S19" s="368"/>
    </row>
    <row r="20" spans="1:19">
      <c r="A20" s="13"/>
      <c r="B20" s="607"/>
      <c r="C20" s="35"/>
      <c r="D20" s="372" t="s">
        <v>282</v>
      </c>
      <c r="E20" s="372"/>
      <c r="F20" s="372"/>
      <c r="G20" s="636"/>
      <c r="H20" s="636"/>
      <c r="I20" s="636"/>
      <c r="J20" s="636"/>
      <c r="K20" s="636"/>
      <c r="L20" s="1213">
        <v>1.2240601503759274E-2</v>
      </c>
      <c r="M20" s="1213">
        <v>8.7804878048780566E-3</v>
      </c>
      <c r="N20" s="1213">
        <v>1.2682926829268304E-2</v>
      </c>
      <c r="O20" s="1213">
        <v>1.2390243902439257E-2</v>
      </c>
      <c r="P20" s="1213">
        <v>1.1317073170731717E-2</v>
      </c>
      <c r="Q20" s="1213">
        <v>1.1024390243902449E-2</v>
      </c>
      <c r="R20" s="528"/>
      <c r="S20" s="368"/>
    </row>
    <row r="21" spans="1:19">
      <c r="A21" s="13"/>
      <c r="B21" s="608"/>
      <c r="C21" s="609"/>
      <c r="D21" s="609"/>
      <c r="E21" s="609"/>
      <c r="F21" s="609"/>
      <c r="G21" s="536"/>
      <c r="H21" s="536"/>
      <c r="I21" s="536"/>
      <c r="J21" s="536"/>
      <c r="K21" s="536"/>
      <c r="L21" s="536"/>
      <c r="M21" s="536"/>
      <c r="N21" s="536"/>
      <c r="O21" s="536"/>
      <c r="P21" s="536"/>
      <c r="Q21" s="536"/>
      <c r="R21" s="536"/>
      <c r="S21" s="538"/>
    </row>
    <row r="22" spans="1:19">
      <c r="A22" s="13"/>
      <c r="B22" s="13"/>
      <c r="C22" s="13"/>
      <c r="D22" s="13"/>
      <c r="E22" s="13"/>
      <c r="F22" s="13"/>
    </row>
    <row r="23" spans="1:19">
      <c r="A23" s="13"/>
      <c r="B23" s="380"/>
      <c r="C23" s="382"/>
      <c r="D23" s="382"/>
      <c r="E23" s="382"/>
      <c r="F23" s="382"/>
      <c r="G23" s="375"/>
      <c r="H23" s="375"/>
      <c r="I23" s="375"/>
      <c r="J23" s="375"/>
      <c r="K23" s="375"/>
      <c r="L23" s="375"/>
      <c r="M23" s="375"/>
      <c r="N23" s="375"/>
      <c r="O23" s="375"/>
      <c r="P23" s="375"/>
      <c r="Q23" s="375"/>
      <c r="R23" s="375"/>
      <c r="S23" s="371"/>
    </row>
    <row r="24" spans="1:19" ht="15.75">
      <c r="A24" s="13"/>
      <c r="B24" s="606" t="s">
        <v>366</v>
      </c>
      <c r="C24" s="76"/>
      <c r="D24" s="76"/>
      <c r="E24" s="76"/>
      <c r="F24" s="76"/>
      <c r="M24" s="1222" t="s">
        <v>365</v>
      </c>
      <c r="N24" s="1223"/>
      <c r="O24" s="1223"/>
      <c r="P24" s="1223"/>
      <c r="Q24" s="1224"/>
      <c r="R24" s="35"/>
      <c r="S24" s="368"/>
    </row>
    <row r="25" spans="1:19" ht="15.75">
      <c r="A25" s="13"/>
      <c r="B25" s="606"/>
      <c r="C25" s="76"/>
      <c r="D25" s="76"/>
      <c r="E25" s="76"/>
      <c r="F25" s="76"/>
      <c r="M25" s="601" t="s">
        <v>362</v>
      </c>
      <c r="N25" s="35"/>
      <c r="O25" s="35"/>
      <c r="P25" s="35"/>
      <c r="Q25" s="35"/>
      <c r="R25" s="35"/>
      <c r="S25" s="368"/>
    </row>
    <row r="26" spans="1:19">
      <c r="A26" s="13"/>
      <c r="B26" s="607"/>
      <c r="D26" s="373" t="s">
        <v>273</v>
      </c>
      <c r="E26" s="373"/>
      <c r="F26" s="373"/>
      <c r="I26" s="35"/>
      <c r="J26" s="35"/>
      <c r="K26" s="35"/>
      <c r="M26" s="665">
        <v>0.104</v>
      </c>
      <c r="N26" s="35"/>
      <c r="O26" s="35"/>
      <c r="P26" s="35"/>
      <c r="Q26" s="35"/>
      <c r="R26" s="577"/>
      <c r="S26" s="368" t="s">
        <v>590</v>
      </c>
    </row>
    <row r="27" spans="1:19">
      <c r="A27" s="13"/>
      <c r="B27" s="607"/>
      <c r="D27" s="373" t="s">
        <v>274</v>
      </c>
      <c r="E27" s="373"/>
      <c r="F27" s="373"/>
      <c r="I27" s="35"/>
      <c r="J27" s="35"/>
      <c r="K27" s="35"/>
      <c r="M27" s="665">
        <v>0.112</v>
      </c>
      <c r="N27" s="35"/>
      <c r="O27" s="35"/>
      <c r="P27" s="35"/>
      <c r="Q27" s="35"/>
      <c r="R27" s="577"/>
      <c r="S27" s="368" t="s">
        <v>590</v>
      </c>
    </row>
    <row r="28" spans="1:19">
      <c r="A28" s="13"/>
      <c r="B28" s="607"/>
      <c r="D28" s="1161" t="s">
        <v>392</v>
      </c>
      <c r="H28" s="381"/>
      <c r="I28" s="35"/>
      <c r="J28" s="35"/>
      <c r="K28" s="35"/>
      <c r="M28" s="665">
        <v>7.0000000000000007E-2</v>
      </c>
      <c r="N28" s="35"/>
      <c r="O28" s="35"/>
      <c r="P28" s="35"/>
      <c r="Q28" s="35"/>
      <c r="R28" s="387"/>
      <c r="S28" s="368" t="s">
        <v>393</v>
      </c>
    </row>
    <row r="29" spans="1:19">
      <c r="A29" s="13"/>
      <c r="B29" s="607"/>
      <c r="D29" s="76" t="s">
        <v>524</v>
      </c>
      <c r="I29" s="35"/>
      <c r="J29" s="35"/>
      <c r="K29" s="35"/>
      <c r="M29" s="618">
        <f>(1+M26)*(1+M27)/1*(1+M28)/1-1</f>
        <v>0.31358336000000042</v>
      </c>
      <c r="N29" s="35"/>
      <c r="O29" s="35"/>
      <c r="P29" s="35"/>
      <c r="Q29" s="35"/>
      <c r="R29" s="387"/>
      <c r="S29" s="368" t="s">
        <v>525</v>
      </c>
    </row>
    <row r="30" spans="1:19">
      <c r="A30" s="13"/>
      <c r="B30" s="608"/>
      <c r="C30" s="609"/>
      <c r="D30" s="614"/>
      <c r="E30" s="614"/>
      <c r="F30" s="614"/>
      <c r="G30" s="615"/>
      <c r="H30" s="616"/>
      <c r="I30" s="536"/>
      <c r="J30" s="536"/>
      <c r="K30" s="536"/>
      <c r="L30" s="536"/>
      <c r="M30" s="664"/>
      <c r="N30" s="536"/>
      <c r="O30" s="536"/>
      <c r="P30" s="536"/>
      <c r="Q30" s="536"/>
      <c r="R30" s="617"/>
      <c r="S30" s="538"/>
    </row>
    <row r="31" spans="1:19">
      <c r="A31" s="13"/>
      <c r="B31" s="76"/>
      <c r="C31" s="76"/>
      <c r="I31" s="35"/>
      <c r="J31" s="35"/>
      <c r="K31" s="35"/>
      <c r="L31" s="35"/>
      <c r="M31" s="35"/>
      <c r="N31" s="35"/>
      <c r="O31" s="35"/>
      <c r="P31" s="35"/>
      <c r="Q31" s="35"/>
      <c r="R31" s="381"/>
      <c r="S31" s="35"/>
    </row>
    <row r="32" spans="1:19">
      <c r="A32" s="13"/>
      <c r="B32" s="380"/>
      <c r="C32" s="382"/>
      <c r="D32" s="382"/>
      <c r="E32" s="382"/>
      <c r="F32" s="382"/>
      <c r="G32" s="375"/>
      <c r="H32" s="375"/>
      <c r="I32" s="375"/>
      <c r="J32" s="375"/>
      <c r="K32" s="375"/>
      <c r="L32" s="375"/>
      <c r="M32" s="375"/>
      <c r="N32" s="375"/>
      <c r="O32" s="375"/>
      <c r="P32" s="375"/>
      <c r="Q32" s="375"/>
      <c r="R32" s="375"/>
      <c r="S32" s="371"/>
    </row>
    <row r="33" spans="1:19" ht="15.75">
      <c r="A33" s="13"/>
      <c r="B33" s="606" t="s">
        <v>364</v>
      </c>
      <c r="C33" s="76"/>
      <c r="D33" s="76"/>
      <c r="E33" s="76"/>
      <c r="F33" s="76"/>
      <c r="G33" s="1222" t="s">
        <v>361</v>
      </c>
      <c r="H33" s="1223"/>
      <c r="I33" s="1223"/>
      <c r="J33" s="1223"/>
      <c r="K33" s="1223"/>
      <c r="L33" s="1224"/>
      <c r="M33" s="35"/>
      <c r="N33" s="35"/>
      <c r="O33" s="35"/>
      <c r="P33" s="35"/>
      <c r="Q33" s="35"/>
      <c r="R33" s="35"/>
      <c r="S33" s="368"/>
    </row>
    <row r="34" spans="1:19">
      <c r="A34" s="13"/>
      <c r="B34" s="607"/>
      <c r="C34" s="76"/>
      <c r="D34" s="76"/>
      <c r="E34" s="76"/>
      <c r="F34" s="76"/>
      <c r="G34" s="601">
        <v>2010</v>
      </c>
      <c r="H34" s="601">
        <v>2011</v>
      </c>
      <c r="I34" s="601">
        <v>2012</v>
      </c>
      <c r="J34" s="601">
        <v>2013</v>
      </c>
      <c r="K34" s="601">
        <v>2014</v>
      </c>
      <c r="L34" s="601">
        <v>2015</v>
      </c>
      <c r="M34" s="35"/>
      <c r="N34" s="35"/>
      <c r="O34" s="35"/>
      <c r="P34" s="35"/>
      <c r="Q34" s="35"/>
      <c r="R34" s="35"/>
      <c r="S34" s="368"/>
    </row>
    <row r="35" spans="1:19">
      <c r="A35" s="13"/>
      <c r="B35" s="607"/>
      <c r="C35" s="76"/>
      <c r="D35" s="35" t="s">
        <v>289</v>
      </c>
      <c r="E35" s="35"/>
      <c r="F35" s="35"/>
      <c r="G35" s="619"/>
      <c r="H35" s="619"/>
      <c r="I35" s="540">
        <v>-0.41589999999999999</v>
      </c>
      <c r="J35" s="540">
        <v>-0.29360000000000003</v>
      </c>
      <c r="K35" s="540">
        <v>-1.8E-3</v>
      </c>
      <c r="L35" s="540">
        <v>-1.4E-3</v>
      </c>
      <c r="M35" s="35"/>
      <c r="N35" s="35"/>
      <c r="O35" s="35"/>
      <c r="P35" s="35"/>
      <c r="Q35" s="35"/>
      <c r="R35" s="35"/>
      <c r="S35" s="368" t="s">
        <v>313</v>
      </c>
    </row>
    <row r="36" spans="1:19">
      <c r="A36" s="13"/>
      <c r="B36" s="607"/>
      <c r="C36" s="76"/>
      <c r="D36" s="35" t="s">
        <v>290</v>
      </c>
      <c r="E36" s="35"/>
      <c r="F36" s="35"/>
      <c r="G36" s="619"/>
      <c r="H36" s="619"/>
      <c r="I36" s="540">
        <v>-1.24E-2</v>
      </c>
      <c r="J36" s="540">
        <v>-1.8100000000000002E-2</v>
      </c>
      <c r="K36" s="540">
        <v>-2.6700000000000002E-2</v>
      </c>
      <c r="L36" s="540">
        <v>-0.01</v>
      </c>
      <c r="M36" s="35"/>
      <c r="N36" s="35"/>
      <c r="O36" s="35"/>
      <c r="P36" s="35"/>
      <c r="Q36" s="35"/>
      <c r="R36" s="35"/>
      <c r="S36" s="368" t="s">
        <v>313</v>
      </c>
    </row>
    <row r="37" spans="1:19">
      <c r="A37" s="13"/>
      <c r="B37" s="607"/>
      <c r="C37" s="76"/>
      <c r="D37" s="35" t="s">
        <v>314</v>
      </c>
      <c r="E37" s="35"/>
      <c r="F37" s="35"/>
      <c r="G37" s="619"/>
      <c r="H37" s="619"/>
      <c r="I37" s="540">
        <v>-3.0200000000000001E-2</v>
      </c>
      <c r="J37" s="540">
        <v>-2.2200000000000001E-2</v>
      </c>
      <c r="K37" s="540">
        <v>-6.7000000000000002E-3</v>
      </c>
      <c r="L37" s="540">
        <v>-1.4E-2</v>
      </c>
      <c r="M37" s="35"/>
      <c r="N37" s="35"/>
      <c r="O37" s="35"/>
      <c r="P37" s="35"/>
      <c r="Q37" s="35"/>
      <c r="R37" s="35"/>
      <c r="S37" s="368" t="s">
        <v>313</v>
      </c>
    </row>
    <row r="38" spans="1:19">
      <c r="A38" s="13"/>
      <c r="B38" s="608"/>
      <c r="C38" s="609"/>
      <c r="D38" s="609"/>
      <c r="E38" s="609"/>
      <c r="F38" s="609"/>
      <c r="G38" s="536"/>
      <c r="H38" s="536"/>
      <c r="I38" s="536"/>
      <c r="J38" s="536"/>
      <c r="K38" s="536"/>
      <c r="L38" s="536"/>
      <c r="M38" s="536"/>
      <c r="N38" s="536"/>
      <c r="O38" s="536"/>
      <c r="P38" s="536"/>
      <c r="Q38" s="536"/>
      <c r="R38" s="536"/>
      <c r="S38" s="538"/>
    </row>
    <row r="39" spans="1:19">
      <c r="A39" s="13"/>
      <c r="B39" s="13"/>
      <c r="C39" s="13"/>
      <c r="D39" s="13"/>
      <c r="E39" s="13"/>
      <c r="F39" s="13"/>
    </row>
    <row r="40" spans="1:19">
      <c r="A40" s="13"/>
      <c r="B40" s="374"/>
      <c r="C40" s="382"/>
      <c r="D40" s="382"/>
      <c r="E40" s="382"/>
      <c r="F40" s="382"/>
      <c r="G40" s="375"/>
      <c r="H40" s="375"/>
      <c r="I40" s="375"/>
      <c r="J40" s="375"/>
      <c r="K40" s="375"/>
      <c r="L40" s="375"/>
      <c r="M40" s="375"/>
      <c r="N40" s="375"/>
      <c r="O40" s="375"/>
      <c r="P40" s="375"/>
      <c r="Q40" s="375"/>
      <c r="R40" s="375"/>
      <c r="S40" s="371"/>
    </row>
    <row r="41" spans="1:19" ht="15.75">
      <c r="A41" s="13"/>
      <c r="B41" s="606" t="s">
        <v>389</v>
      </c>
      <c r="C41" s="76"/>
      <c r="D41" s="76"/>
      <c r="E41" s="76"/>
      <c r="F41" s="76"/>
      <c r="G41" s="1222" t="s">
        <v>361</v>
      </c>
      <c r="H41" s="1223"/>
      <c r="I41" s="1223"/>
      <c r="J41" s="1223"/>
      <c r="K41" s="1223"/>
      <c r="L41" s="1224"/>
      <c r="M41" s="1222" t="s">
        <v>365</v>
      </c>
      <c r="N41" s="1223"/>
      <c r="O41" s="1223"/>
      <c r="P41" s="1223"/>
      <c r="Q41" s="1224"/>
      <c r="R41" s="35"/>
      <c r="S41" s="368"/>
    </row>
    <row r="42" spans="1:19">
      <c r="A42" s="13"/>
      <c r="B42" s="535"/>
      <c r="C42" s="76"/>
      <c r="D42" s="76"/>
      <c r="E42" s="76"/>
      <c r="F42" s="76"/>
      <c r="G42" s="601">
        <v>2010</v>
      </c>
      <c r="H42" s="601">
        <v>2011</v>
      </c>
      <c r="I42" s="601">
        <v>2012</v>
      </c>
      <c r="J42" s="601">
        <v>2013</v>
      </c>
      <c r="K42" s="601">
        <v>2014</v>
      </c>
      <c r="L42" s="601">
        <v>2015</v>
      </c>
      <c r="M42" s="601">
        <v>2016</v>
      </c>
      <c r="N42" s="601">
        <v>2017</v>
      </c>
      <c r="O42" s="601">
        <v>2018</v>
      </c>
      <c r="P42" s="601">
        <v>2019</v>
      </c>
      <c r="Q42" s="601">
        <v>2020</v>
      </c>
      <c r="R42" s="35"/>
      <c r="S42" s="368"/>
    </row>
    <row r="43" spans="1:19">
      <c r="A43" s="13"/>
      <c r="B43" s="607"/>
      <c r="C43" s="76"/>
      <c r="D43" s="76"/>
      <c r="E43" s="76"/>
      <c r="F43" s="76"/>
      <c r="G43" s="1227" t="s">
        <v>286</v>
      </c>
      <c r="H43" s="1228"/>
      <c r="I43" s="1228"/>
      <c r="J43" s="1228"/>
      <c r="K43" s="1228"/>
      <c r="L43" s="1227" t="s">
        <v>84</v>
      </c>
      <c r="M43" s="1228"/>
      <c r="N43" s="1228"/>
      <c r="O43" s="1228"/>
      <c r="P43" s="1228"/>
      <c r="Q43" s="1229"/>
      <c r="R43" s="35"/>
      <c r="S43" s="368"/>
    </row>
    <row r="44" spans="1:19">
      <c r="A44" s="13"/>
      <c r="B44" s="607"/>
      <c r="C44" s="76" t="s">
        <v>283</v>
      </c>
      <c r="D44" s="76"/>
      <c r="E44" s="76"/>
      <c r="F44" s="76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68"/>
    </row>
    <row r="45" spans="1:19">
      <c r="A45" s="13"/>
      <c r="B45" s="607"/>
      <c r="C45" s="35"/>
      <c r="D45" s="373" t="s">
        <v>284</v>
      </c>
      <c r="E45" s="373"/>
      <c r="F45" s="373"/>
      <c r="G45" s="636"/>
      <c r="H45" s="622">
        <v>41.67</v>
      </c>
      <c r="I45" s="623">
        <f>ROUNDDOWN(H45*(1-I$37),2)</f>
        <v>42.92</v>
      </c>
      <c r="J45" s="623">
        <f t="shared" ref="I45:K46" si="0">ROUNDDOWN(I45*(1-J$37),2)</f>
        <v>43.87</v>
      </c>
      <c r="K45" s="623">
        <f t="shared" si="0"/>
        <v>44.16</v>
      </c>
      <c r="L45" s="624">
        <f>ROUNDDOWN(K45*(1-L$37)*$G$14,2)</f>
        <v>51.42</v>
      </c>
      <c r="M45" s="650"/>
      <c r="N45" s="650"/>
      <c r="O45" s="650"/>
      <c r="P45" s="650"/>
      <c r="Q45" s="650"/>
      <c r="R45" s="35"/>
      <c r="S45" s="368" t="s">
        <v>350</v>
      </c>
    </row>
    <row r="46" spans="1:19">
      <c r="A46" s="13"/>
      <c r="B46" s="607"/>
      <c r="C46" s="35"/>
      <c r="D46" s="373" t="s">
        <v>285</v>
      </c>
      <c r="E46" s="373"/>
      <c r="F46" s="373"/>
      <c r="G46" s="636"/>
      <c r="H46" s="622">
        <v>45.34</v>
      </c>
      <c r="I46" s="623">
        <f t="shared" si="0"/>
        <v>46.7</v>
      </c>
      <c r="J46" s="623">
        <f t="shared" si="0"/>
        <v>47.73</v>
      </c>
      <c r="K46" s="623">
        <f t="shared" si="0"/>
        <v>48.04</v>
      </c>
      <c r="L46" s="624">
        <f>'2011-15 rates summary'!P74</f>
        <v>55.27</v>
      </c>
      <c r="M46" s="650"/>
      <c r="N46" s="650"/>
      <c r="O46" s="650"/>
      <c r="P46" s="650"/>
      <c r="Q46" s="650"/>
      <c r="R46" s="35"/>
      <c r="S46" s="368" t="s">
        <v>350</v>
      </c>
    </row>
    <row r="47" spans="1:19">
      <c r="A47" s="13"/>
      <c r="B47" s="607"/>
      <c r="C47" s="373"/>
      <c r="D47" s="76"/>
      <c r="E47" s="76"/>
      <c r="F47" s="76"/>
      <c r="G47" s="35"/>
      <c r="H47" s="376"/>
      <c r="I47" s="376"/>
      <c r="J47" s="376"/>
      <c r="K47" s="376"/>
      <c r="L47" s="542"/>
      <c r="M47" s="386"/>
      <c r="N47" s="386"/>
      <c r="O47" s="386"/>
      <c r="P47" s="386"/>
      <c r="Q47" s="386"/>
      <c r="R47" s="35"/>
      <c r="S47" s="368"/>
    </row>
    <row r="48" spans="1:19">
      <c r="A48" s="13"/>
      <c r="B48" s="607"/>
      <c r="C48" s="76" t="s">
        <v>368</v>
      </c>
      <c r="D48" s="76"/>
      <c r="E48" s="76"/>
      <c r="F48" s="76"/>
      <c r="G48" s="35"/>
      <c r="H48" s="35"/>
      <c r="I48" s="35"/>
      <c r="J48" s="35"/>
      <c r="K48" s="35"/>
      <c r="L48" s="543"/>
      <c r="M48" s="35"/>
      <c r="N48" s="35"/>
      <c r="O48" s="35"/>
      <c r="P48" s="35"/>
      <c r="Q48" s="35"/>
      <c r="R48" s="35"/>
      <c r="S48" s="368"/>
    </row>
    <row r="49" spans="1:19">
      <c r="A49" s="13"/>
      <c r="B49" s="607"/>
      <c r="C49" s="35"/>
      <c r="D49" s="35" t="s">
        <v>154</v>
      </c>
      <c r="E49" s="35"/>
      <c r="F49" s="35"/>
      <c r="G49" s="636"/>
      <c r="H49" s="1162">
        <v>97.046870560161338</v>
      </c>
      <c r="I49" s="623">
        <f t="shared" ref="I49:K52" si="1">H49*(1-I$37)</f>
        <v>99.977686051078209</v>
      </c>
      <c r="J49" s="623">
        <f t="shared" si="1"/>
        <v>102.19719068141214</v>
      </c>
      <c r="K49" s="623">
        <f t="shared" si="1"/>
        <v>102.88191185897759</v>
      </c>
      <c r="L49" s="624">
        <f>K49*(1-L$37)*$G$14</f>
        <v>119.81601439301591</v>
      </c>
      <c r="M49" s="650"/>
      <c r="N49" s="650"/>
      <c r="O49" s="650"/>
      <c r="P49" s="650"/>
      <c r="Q49" s="650"/>
      <c r="R49" s="35"/>
      <c r="S49" s="368" t="s">
        <v>350</v>
      </c>
    </row>
    <row r="50" spans="1:19">
      <c r="A50" s="13"/>
      <c r="B50" s="607"/>
      <c r="C50" s="35"/>
      <c r="D50" s="35" t="s">
        <v>287</v>
      </c>
      <c r="E50" s="35"/>
      <c r="F50" s="35"/>
      <c r="G50" s="636"/>
      <c r="H50" s="1162">
        <v>92.308741811775405</v>
      </c>
      <c r="I50" s="623">
        <f t="shared" si="1"/>
        <v>95.096465814491026</v>
      </c>
      <c r="J50" s="623">
        <f t="shared" si="1"/>
        <v>97.207607355572733</v>
      </c>
      <c r="K50" s="623">
        <f t="shared" si="1"/>
        <v>97.858898324855062</v>
      </c>
      <c r="L50" s="624">
        <f>K50*(1-L$37)*$G$14</f>
        <v>113.96622553289355</v>
      </c>
      <c r="M50" s="650"/>
      <c r="N50" s="650"/>
      <c r="O50" s="650"/>
      <c r="P50" s="650"/>
      <c r="Q50" s="650"/>
      <c r="R50" s="35"/>
      <c r="S50" s="368" t="s">
        <v>350</v>
      </c>
    </row>
    <row r="51" spans="1:19">
      <c r="A51" s="13"/>
      <c r="B51" s="607"/>
      <c r="C51" s="35"/>
      <c r="D51" s="35" t="s">
        <v>155</v>
      </c>
      <c r="E51" s="35"/>
      <c r="F51" s="35"/>
      <c r="G51" s="636"/>
      <c r="H51" s="1162">
        <v>107.55819949725863</v>
      </c>
      <c r="I51" s="623">
        <f t="shared" si="1"/>
        <v>110.80645712207584</v>
      </c>
      <c r="J51" s="623">
        <f t="shared" si="1"/>
        <v>113.26636047018593</v>
      </c>
      <c r="K51" s="623">
        <f t="shared" si="1"/>
        <v>114.02524508533617</v>
      </c>
      <c r="L51" s="624">
        <f>K51*(1-L$37)*$G$14</f>
        <v>132.79351209023667</v>
      </c>
      <c r="M51" s="650"/>
      <c r="N51" s="650"/>
      <c r="O51" s="650"/>
      <c r="P51" s="650"/>
      <c r="Q51" s="650"/>
      <c r="R51" s="35"/>
      <c r="S51" s="368" t="s">
        <v>350</v>
      </c>
    </row>
    <row r="52" spans="1:19">
      <c r="A52" s="13"/>
      <c r="B52" s="607"/>
      <c r="C52" s="35"/>
      <c r="D52" s="35" t="s">
        <v>288</v>
      </c>
      <c r="E52" s="35"/>
      <c r="F52" s="35"/>
      <c r="G52" s="636"/>
      <c r="H52" s="1162">
        <v>108.76280850108556</v>
      </c>
      <c r="I52" s="623">
        <f t="shared" si="1"/>
        <v>112.04744531781834</v>
      </c>
      <c r="J52" s="623">
        <f t="shared" si="1"/>
        <v>114.53489860387391</v>
      </c>
      <c r="K52" s="623">
        <f t="shared" si="1"/>
        <v>115.30228242451986</v>
      </c>
      <c r="L52" s="624">
        <f>K52*(1-L$37)*$G$14</f>
        <v>134.28074654619999</v>
      </c>
      <c r="M52" s="650"/>
      <c r="N52" s="650"/>
      <c r="O52" s="650"/>
      <c r="P52" s="650"/>
      <c r="Q52" s="650"/>
      <c r="R52" s="35"/>
      <c r="S52" s="368" t="s">
        <v>350</v>
      </c>
    </row>
    <row r="53" spans="1:19">
      <c r="A53" s="13"/>
      <c r="B53" s="607"/>
      <c r="C53" s="35"/>
      <c r="D53" s="76"/>
      <c r="E53" s="76"/>
      <c r="F53" s="76"/>
      <c r="G53" s="35"/>
      <c r="H53" s="376"/>
      <c r="I53" s="376"/>
      <c r="J53" s="376"/>
      <c r="K53" s="376"/>
      <c r="L53" s="542"/>
      <c r="M53" s="376"/>
      <c r="N53" s="376"/>
      <c r="O53" s="376"/>
      <c r="P53" s="376"/>
      <c r="Q53" s="376"/>
      <c r="R53" s="35"/>
      <c r="S53" s="368"/>
    </row>
    <row r="54" spans="1:19">
      <c r="A54" s="13"/>
      <c r="B54" s="607"/>
      <c r="C54" s="76" t="s">
        <v>367</v>
      </c>
      <c r="D54" s="620"/>
      <c r="E54" s="620"/>
      <c r="F54" s="620"/>
      <c r="G54" s="35"/>
      <c r="H54" s="376"/>
      <c r="I54" s="376"/>
      <c r="J54" s="376"/>
      <c r="K54" s="376"/>
      <c r="L54" s="544"/>
      <c r="M54" s="376"/>
      <c r="N54" s="376"/>
      <c r="O54" s="376"/>
      <c r="P54" s="376"/>
      <c r="Q54" s="376"/>
      <c r="R54" s="35"/>
      <c r="S54" s="368"/>
    </row>
    <row r="55" spans="1:19">
      <c r="A55" s="13"/>
      <c r="B55" s="607"/>
      <c r="C55" s="35"/>
      <c r="D55" s="35" t="s">
        <v>154</v>
      </c>
      <c r="E55" s="35"/>
      <c r="F55" s="35"/>
      <c r="G55" s="636"/>
      <c r="H55" s="626">
        <v>108.76</v>
      </c>
      <c r="I55" s="623">
        <f t="shared" ref="I55:K58" si="2">ROUNDDOWN(H55*(1-I$37),2)</f>
        <v>112.04</v>
      </c>
      <c r="J55" s="623">
        <f t="shared" si="2"/>
        <v>114.52</v>
      </c>
      <c r="K55" s="623">
        <f t="shared" si="2"/>
        <v>115.28</v>
      </c>
      <c r="L55" s="624">
        <f>'2011-15 rates summary'!P70</f>
        <v>132.6</v>
      </c>
      <c r="M55" s="650"/>
      <c r="N55" s="650"/>
      <c r="O55" s="650"/>
      <c r="P55" s="650"/>
      <c r="Q55" s="650"/>
      <c r="R55" s="35"/>
      <c r="S55" s="368" t="s">
        <v>350</v>
      </c>
    </row>
    <row r="56" spans="1:19">
      <c r="A56" s="13"/>
      <c r="B56" s="607"/>
      <c r="C56" s="35"/>
      <c r="D56" s="35" t="s">
        <v>287</v>
      </c>
      <c r="E56" s="35"/>
      <c r="F56" s="35"/>
      <c r="G56" s="636"/>
      <c r="H56" s="626">
        <v>103.45</v>
      </c>
      <c r="I56" s="623">
        <f t="shared" si="2"/>
        <v>106.57</v>
      </c>
      <c r="J56" s="623">
        <f t="shared" si="2"/>
        <v>108.93</v>
      </c>
      <c r="K56" s="623">
        <f t="shared" si="2"/>
        <v>109.65</v>
      </c>
      <c r="L56" s="624">
        <f>'2011-15 rates summary'!P72</f>
        <v>126.13</v>
      </c>
      <c r="M56" s="650"/>
      <c r="N56" s="650"/>
      <c r="O56" s="650"/>
      <c r="P56" s="650"/>
      <c r="Q56" s="650"/>
      <c r="R56" s="35"/>
      <c r="S56" s="368" t="s">
        <v>350</v>
      </c>
    </row>
    <row r="57" spans="1:19">
      <c r="A57" s="13"/>
      <c r="B57" s="607"/>
      <c r="C57" s="35"/>
      <c r="D57" s="35" t="s">
        <v>155</v>
      </c>
      <c r="E57" s="35"/>
      <c r="F57" s="35"/>
      <c r="G57" s="636"/>
      <c r="H57" s="626">
        <v>120.54</v>
      </c>
      <c r="I57" s="623">
        <f t="shared" si="2"/>
        <v>124.18</v>
      </c>
      <c r="J57" s="623">
        <f t="shared" si="2"/>
        <v>126.93</v>
      </c>
      <c r="K57" s="623">
        <f t="shared" si="2"/>
        <v>127.78</v>
      </c>
      <c r="L57" s="624">
        <f>'2011-15 rates summary'!P71</f>
        <v>146.97</v>
      </c>
      <c r="M57" s="650"/>
      <c r="N57" s="650"/>
      <c r="O57" s="650"/>
      <c r="P57" s="650"/>
      <c r="Q57" s="650"/>
      <c r="R57" s="35"/>
      <c r="S57" s="368" t="s">
        <v>350</v>
      </c>
    </row>
    <row r="58" spans="1:19">
      <c r="A58" s="13"/>
      <c r="B58" s="607"/>
      <c r="C58" s="35"/>
      <c r="D58" s="35" t="s">
        <v>288</v>
      </c>
      <c r="E58" s="35"/>
      <c r="F58" s="35"/>
      <c r="G58" s="636"/>
      <c r="H58" s="626">
        <v>121.89</v>
      </c>
      <c r="I58" s="623">
        <f t="shared" si="2"/>
        <v>125.57</v>
      </c>
      <c r="J58" s="623">
        <f t="shared" si="2"/>
        <v>128.35</v>
      </c>
      <c r="K58" s="623">
        <f t="shared" si="2"/>
        <v>129.19999999999999</v>
      </c>
      <c r="L58" s="624">
        <f>'2011-15 rates summary'!P73</f>
        <v>148.62</v>
      </c>
      <c r="M58" s="650"/>
      <c r="N58" s="650"/>
      <c r="O58" s="650"/>
      <c r="P58" s="650"/>
      <c r="Q58" s="650"/>
      <c r="R58" s="35"/>
      <c r="S58" s="368" t="s">
        <v>350</v>
      </c>
    </row>
    <row r="59" spans="1:19">
      <c r="A59" s="13"/>
      <c r="B59" s="607"/>
      <c r="C59" s="35"/>
      <c r="D59" s="76"/>
      <c r="E59" s="76"/>
      <c r="F59" s="76"/>
      <c r="G59" s="35"/>
      <c r="H59" s="376"/>
      <c r="I59" s="376"/>
      <c r="J59" s="376"/>
      <c r="K59" s="376"/>
      <c r="L59" s="542"/>
      <c r="M59" s="376"/>
      <c r="N59" s="376"/>
      <c r="O59" s="376"/>
      <c r="P59" s="376"/>
      <c r="Q59" s="376"/>
      <c r="R59" s="35"/>
      <c r="S59" s="368"/>
    </row>
    <row r="60" spans="1:19">
      <c r="A60" s="13"/>
      <c r="B60" s="607"/>
      <c r="C60" s="35"/>
      <c r="D60" s="35" t="s">
        <v>202</v>
      </c>
      <c r="E60" s="35"/>
      <c r="F60" s="35"/>
      <c r="G60" s="636"/>
      <c r="H60" s="622">
        <v>103.03814814814815</v>
      </c>
      <c r="I60" s="623">
        <f t="shared" ref="I60:K61" si="3">H60*(1-I$37)</f>
        <v>106.14990022222223</v>
      </c>
      <c r="J60" s="623">
        <f t="shared" si="3"/>
        <v>108.50642800715556</v>
      </c>
      <c r="K60" s="623">
        <f t="shared" si="3"/>
        <v>109.2334210748035</v>
      </c>
      <c r="L60" s="624">
        <f>K60*(1-L$37)*$G$14</f>
        <v>127.21296596467708</v>
      </c>
      <c r="M60" s="650"/>
      <c r="N60" s="650"/>
      <c r="O60" s="650"/>
      <c r="P60" s="650"/>
      <c r="Q60" s="650"/>
      <c r="R60" s="35"/>
      <c r="S60" s="368" t="s">
        <v>350</v>
      </c>
    </row>
    <row r="61" spans="1:19">
      <c r="A61" s="13"/>
      <c r="B61" s="607"/>
      <c r="C61" s="35"/>
      <c r="D61" s="35" t="s">
        <v>203</v>
      </c>
      <c r="E61" s="35"/>
      <c r="F61" s="35"/>
      <c r="G61" s="636"/>
      <c r="H61" s="622">
        <v>114.81638888888888</v>
      </c>
      <c r="I61" s="623">
        <f t="shared" si="3"/>
        <v>118.28384383333332</v>
      </c>
      <c r="J61" s="623">
        <f t="shared" si="3"/>
        <v>120.90974516643332</v>
      </c>
      <c r="K61" s="623">
        <f t="shared" si="3"/>
        <v>121.71984045904841</v>
      </c>
      <c r="L61" s="624">
        <f>K61*(1-L$37)*$G$14</f>
        <v>141.75461840510431</v>
      </c>
      <c r="M61" s="650"/>
      <c r="N61" s="650"/>
      <c r="O61" s="650"/>
      <c r="P61" s="650"/>
      <c r="Q61" s="650"/>
      <c r="R61" s="35"/>
      <c r="S61" s="368" t="s">
        <v>350</v>
      </c>
    </row>
    <row r="62" spans="1:19">
      <c r="A62" s="13"/>
      <c r="B62" s="607"/>
      <c r="C62" s="35"/>
      <c r="D62" s="35"/>
      <c r="E62" s="35"/>
      <c r="F62" s="35"/>
      <c r="G62" s="35"/>
      <c r="H62" s="539"/>
      <c r="I62" s="376"/>
      <c r="J62" s="376"/>
      <c r="K62" s="376"/>
      <c r="L62" s="541"/>
      <c r="M62" s="541"/>
      <c r="N62" s="541"/>
      <c r="O62" s="541"/>
      <c r="P62" s="541"/>
      <c r="Q62" s="541"/>
      <c r="R62" s="35"/>
      <c r="S62" s="368"/>
    </row>
    <row r="63" spans="1:19">
      <c r="A63" s="13"/>
      <c r="B63" s="607"/>
      <c r="C63" s="35"/>
      <c r="D63" s="35"/>
      <c r="E63" s="601">
        <v>2006</v>
      </c>
      <c r="F63" s="35"/>
      <c r="G63" s="35"/>
      <c r="H63" s="539"/>
      <c r="I63" s="376"/>
      <c r="J63" s="376"/>
      <c r="K63" s="376"/>
      <c r="L63" s="541"/>
      <c r="M63" s="377"/>
      <c r="N63" s="377"/>
      <c r="O63" s="377"/>
      <c r="P63" s="377"/>
      <c r="Q63" s="377"/>
      <c r="R63" s="35"/>
      <c r="S63" s="368"/>
    </row>
    <row r="64" spans="1:19">
      <c r="A64" s="13"/>
      <c r="B64" s="607"/>
      <c r="C64" s="35"/>
      <c r="D64" s="35"/>
      <c r="E64" s="605" t="s">
        <v>371</v>
      </c>
      <c r="F64" s="35"/>
      <c r="G64" s="35"/>
      <c r="H64" s="539"/>
      <c r="I64" s="376"/>
      <c r="J64" s="376"/>
      <c r="K64" s="376"/>
      <c r="L64" s="541"/>
      <c r="M64" s="377"/>
      <c r="N64" s="377"/>
      <c r="O64" s="377"/>
      <c r="P64" s="377"/>
      <c r="Q64" s="377"/>
      <c r="R64" s="35"/>
      <c r="S64" s="368"/>
    </row>
    <row r="65" spans="1:19">
      <c r="A65" s="13"/>
      <c r="B65" s="607"/>
      <c r="C65" s="604" t="s">
        <v>370</v>
      </c>
      <c r="D65" s="35"/>
      <c r="E65" s="637">
        <v>50</v>
      </c>
      <c r="F65" s="35"/>
      <c r="G65" s="628">
        <f>E65*G15</f>
        <v>57.843791722296388</v>
      </c>
      <c r="H65" s="629">
        <f>G65*(1+H13)</f>
        <v>59.456281764377025</v>
      </c>
      <c r="I65" s="623">
        <f>H65*(1-I$37)</f>
        <v>61.251861473661208</v>
      </c>
      <c r="J65" s="623">
        <f>I65*(1-J$37)</f>
        <v>62.61165279837649</v>
      </c>
      <c r="K65" s="623">
        <f>J65*(1-K$37)</f>
        <v>63.031150872125608</v>
      </c>
      <c r="L65" s="624">
        <f>K65*(1-L$37)*$G$14</f>
        <v>73.405918918525146</v>
      </c>
      <c r="M65" s="651"/>
      <c r="N65" s="651"/>
      <c r="O65" s="651"/>
      <c r="P65" s="651"/>
      <c r="Q65" s="651"/>
      <c r="R65" s="35"/>
      <c r="S65" s="630" t="s">
        <v>369</v>
      </c>
    </row>
    <row r="66" spans="1:19">
      <c r="A66" s="13"/>
      <c r="B66" s="607"/>
      <c r="C66" s="35"/>
      <c r="D66" s="35"/>
      <c r="E66" s="35"/>
      <c r="F66" s="35"/>
      <c r="G66" s="35"/>
      <c r="H66" s="539"/>
      <c r="I66" s="376"/>
      <c r="J66" s="376"/>
      <c r="K66" s="376"/>
      <c r="L66" s="541"/>
      <c r="M66" s="541"/>
      <c r="N66" s="541"/>
      <c r="O66" s="541"/>
      <c r="P66" s="541"/>
      <c r="Q66" s="541"/>
      <c r="R66" s="35"/>
      <c r="S66" s="368"/>
    </row>
    <row r="67" spans="1:19">
      <c r="A67" s="13"/>
      <c r="B67" s="607"/>
      <c r="C67" s="35"/>
      <c r="D67" s="35"/>
      <c r="E67" s="35"/>
      <c r="F67" s="35"/>
      <c r="G67" s="35"/>
      <c r="H67" s="539"/>
      <c r="I67" s="376"/>
      <c r="J67" s="376"/>
      <c r="K67" s="376"/>
      <c r="L67" s="541"/>
      <c r="M67" s="541"/>
      <c r="N67" s="541"/>
      <c r="O67" s="541"/>
      <c r="P67" s="541"/>
      <c r="Q67" s="541"/>
      <c r="R67" s="35"/>
      <c r="S67" s="368"/>
    </row>
    <row r="68" spans="1:19" ht="15.75">
      <c r="A68" s="13"/>
      <c r="B68" s="606" t="s">
        <v>390</v>
      </c>
      <c r="C68" s="35"/>
      <c r="D68" s="35"/>
      <c r="E68" s="35"/>
      <c r="F68" s="35"/>
      <c r="G68" s="35"/>
      <c r="H68" s="539"/>
      <c r="I68" s="376"/>
      <c r="J68" s="376"/>
      <c r="K68" s="376"/>
      <c r="L68" s="541"/>
      <c r="M68" s="377"/>
      <c r="N68" s="377"/>
      <c r="O68" s="377"/>
      <c r="P68" s="377"/>
      <c r="Q68" s="377"/>
      <c r="R68" s="35"/>
      <c r="S68" s="368"/>
    </row>
    <row r="69" spans="1:19">
      <c r="A69" s="13"/>
      <c r="B69" s="607"/>
      <c r="C69" s="35"/>
      <c r="D69" s="372"/>
      <c r="E69" s="372"/>
      <c r="F69" s="35"/>
      <c r="G69" s="601" t="s">
        <v>356</v>
      </c>
      <c r="H69" s="601" t="s">
        <v>381</v>
      </c>
      <c r="I69" s="601" t="s">
        <v>384</v>
      </c>
      <c r="J69" s="601" t="s">
        <v>384</v>
      </c>
      <c r="K69" s="376"/>
      <c r="L69" s="541"/>
      <c r="M69" s="377"/>
      <c r="N69" s="377"/>
      <c r="O69" s="377"/>
      <c r="P69" s="377"/>
      <c r="Q69" s="377"/>
      <c r="R69" s="35"/>
      <c r="S69" s="368"/>
    </row>
    <row r="70" spans="1:19">
      <c r="A70" s="13"/>
      <c r="B70" s="607"/>
      <c r="C70" s="35"/>
      <c r="D70" s="372"/>
      <c r="E70" s="372"/>
      <c r="F70" s="35"/>
      <c r="G70" s="601" t="s">
        <v>387</v>
      </c>
      <c r="H70" s="601" t="s">
        <v>382</v>
      </c>
      <c r="I70" s="601" t="s">
        <v>385</v>
      </c>
      <c r="J70" s="601" t="s">
        <v>385</v>
      </c>
      <c r="K70" s="376"/>
      <c r="L70" s="541"/>
      <c r="M70" s="377"/>
      <c r="N70" s="377"/>
      <c r="O70" s="377"/>
      <c r="P70" s="377"/>
      <c r="Q70" s="377"/>
      <c r="R70" s="35"/>
      <c r="S70" s="368"/>
    </row>
    <row r="71" spans="1:19">
      <c r="A71" s="13"/>
      <c r="B71" s="607"/>
      <c r="C71" s="35"/>
      <c r="D71" s="372"/>
      <c r="E71" s="372"/>
      <c r="F71" s="35"/>
      <c r="G71" s="601" t="s">
        <v>388</v>
      </c>
      <c r="H71" s="601" t="s">
        <v>355</v>
      </c>
      <c r="I71" s="601" t="s">
        <v>386</v>
      </c>
      <c r="J71" s="601" t="s">
        <v>386</v>
      </c>
      <c r="K71" s="376"/>
      <c r="L71" s="541"/>
      <c r="M71" s="377"/>
      <c r="N71" s="377"/>
      <c r="O71" s="377"/>
      <c r="P71" s="377"/>
      <c r="Q71" s="377"/>
      <c r="R71" s="35"/>
      <c r="S71" s="368"/>
    </row>
    <row r="72" spans="1:19">
      <c r="A72" s="13"/>
      <c r="B72" s="607"/>
      <c r="C72" s="76" t="s">
        <v>523</v>
      </c>
      <c r="D72" s="372"/>
      <c r="E72" s="372"/>
      <c r="F72" s="372"/>
      <c r="G72" s="643"/>
      <c r="H72" s="644"/>
      <c r="I72" s="644" t="s">
        <v>383</v>
      </c>
      <c r="J72" s="645" t="s">
        <v>383</v>
      </c>
      <c r="K72" s="376"/>
      <c r="L72" s="541"/>
      <c r="M72" s="377"/>
      <c r="N72" s="377"/>
      <c r="O72" s="377"/>
      <c r="P72" s="377"/>
      <c r="Q72" s="377"/>
      <c r="R72" s="35"/>
      <c r="S72" s="368"/>
    </row>
    <row r="73" spans="1:19">
      <c r="A73" s="13"/>
      <c r="B73" s="607"/>
      <c r="C73" s="35"/>
      <c r="D73" s="35" t="s">
        <v>353</v>
      </c>
      <c r="F73" s="35"/>
      <c r="G73" s="641">
        <v>1</v>
      </c>
      <c r="H73" s="962">
        <v>0.80263157894736836</v>
      </c>
      <c r="I73" s="1225">
        <v>121.27624085958368</v>
      </c>
      <c r="J73" s="642">
        <f>I73/(H73+G74*H74)</f>
        <v>117.24121801313689</v>
      </c>
      <c r="L73" s="541"/>
      <c r="M73" s="377"/>
      <c r="N73" s="377"/>
      <c r="O73" s="377"/>
      <c r="P73" s="377"/>
      <c r="Q73" s="377"/>
      <c r="R73" s="35"/>
      <c r="S73" s="368" t="s">
        <v>589</v>
      </c>
    </row>
    <row r="74" spans="1:19">
      <c r="A74" s="13"/>
      <c r="B74" s="607"/>
      <c r="C74" s="35"/>
      <c r="D74" s="35" t="s">
        <v>354</v>
      </c>
      <c r="F74" s="35"/>
      <c r="G74" s="961">
        <v>1.1743765213445643</v>
      </c>
      <c r="H74" s="961">
        <v>0.19736842105263158</v>
      </c>
      <c r="I74" s="1226"/>
      <c r="J74" s="623">
        <f>J73*G74</f>
        <v>137.68533376846736</v>
      </c>
      <c r="L74" s="541"/>
      <c r="M74" s="377"/>
      <c r="N74" s="377"/>
      <c r="O74" s="377"/>
      <c r="P74" s="377"/>
      <c r="Q74" s="377"/>
      <c r="R74" s="35"/>
      <c r="S74" s="368" t="s">
        <v>588</v>
      </c>
    </row>
    <row r="75" spans="1:19">
      <c r="A75" s="13"/>
      <c r="B75" s="607"/>
      <c r="C75" s="35"/>
      <c r="D75" t="s">
        <v>357</v>
      </c>
      <c r="G75" s="638">
        <v>1</v>
      </c>
      <c r="H75" s="638">
        <v>1</v>
      </c>
      <c r="I75" s="963">
        <v>65.479966273891705</v>
      </c>
      <c r="J75" s="623">
        <f>G75*H75*I75</f>
        <v>65.479966273891705</v>
      </c>
      <c r="L75" s="541"/>
      <c r="M75" s="377"/>
      <c r="N75" s="377"/>
      <c r="O75" s="377"/>
      <c r="P75" s="377"/>
      <c r="Q75" s="377"/>
      <c r="R75" s="35"/>
      <c r="S75" s="368" t="s">
        <v>517</v>
      </c>
    </row>
    <row r="76" spans="1:19">
      <c r="A76" s="13"/>
      <c r="B76" s="607"/>
      <c r="C76" s="35"/>
      <c r="E76" s="372"/>
      <c r="F76" s="35"/>
      <c r="G76" s="35"/>
      <c r="H76" s="539"/>
      <c r="J76" s="376"/>
      <c r="K76" s="376"/>
      <c r="L76" s="541"/>
      <c r="M76" s="377"/>
      <c r="N76" s="377"/>
      <c r="O76" s="377"/>
      <c r="P76" s="377"/>
      <c r="Q76" s="377"/>
      <c r="R76" s="35"/>
      <c r="S76" s="368"/>
    </row>
    <row r="77" spans="1:19">
      <c r="A77" s="13"/>
      <c r="B77" s="607"/>
      <c r="C77" s="35"/>
      <c r="E77" s="372"/>
      <c r="F77" s="35"/>
      <c r="G77" s="1222" t="s">
        <v>361</v>
      </c>
      <c r="H77" s="1223"/>
      <c r="I77" s="1223"/>
      <c r="J77" s="1223"/>
      <c r="K77" s="1223"/>
      <c r="L77" s="1224"/>
      <c r="M77" s="1222" t="s">
        <v>365</v>
      </c>
      <c r="N77" s="1223"/>
      <c r="O77" s="1223"/>
      <c r="P77" s="1223"/>
      <c r="Q77" s="1224"/>
      <c r="R77" s="35"/>
      <c r="S77" s="368"/>
    </row>
    <row r="78" spans="1:19">
      <c r="A78" s="13"/>
      <c r="B78" s="607"/>
      <c r="C78" s="35"/>
      <c r="E78" s="372"/>
      <c r="F78" s="35"/>
      <c r="G78" s="601">
        <v>2010</v>
      </c>
      <c r="H78" s="601">
        <v>2011</v>
      </c>
      <c r="I78" s="601">
        <v>2012</v>
      </c>
      <c r="J78" s="601">
        <v>2013</v>
      </c>
      <c r="K78" s="601">
        <v>2014</v>
      </c>
      <c r="L78" s="601">
        <v>2015</v>
      </c>
      <c r="M78" s="601">
        <v>2016</v>
      </c>
      <c r="N78" s="601">
        <v>2017</v>
      </c>
      <c r="O78" s="601">
        <v>2018</v>
      </c>
      <c r="P78" s="601">
        <v>2019</v>
      </c>
      <c r="Q78" s="601">
        <v>2020</v>
      </c>
      <c r="R78" s="35"/>
      <c r="S78" s="368"/>
    </row>
    <row r="79" spans="1:19">
      <c r="A79" s="13"/>
      <c r="B79" s="607"/>
      <c r="C79" s="76" t="s">
        <v>522</v>
      </c>
      <c r="E79" s="372"/>
      <c r="F79" s="35"/>
      <c r="G79" s="1227" t="s">
        <v>286</v>
      </c>
      <c r="H79" s="1228"/>
      <c r="I79" s="1228"/>
      <c r="J79" s="1228"/>
      <c r="K79" s="1228"/>
      <c r="L79" s="1227" t="s">
        <v>84</v>
      </c>
      <c r="M79" s="1228"/>
      <c r="N79" s="1228"/>
      <c r="O79" s="1228"/>
      <c r="P79" s="1228"/>
      <c r="Q79" s="1229"/>
      <c r="R79" s="35"/>
      <c r="S79" s="368"/>
    </row>
    <row r="80" spans="1:19">
      <c r="A80" s="13"/>
      <c r="B80" s="607"/>
      <c r="C80" s="35"/>
      <c r="D80" s="35" t="s">
        <v>353</v>
      </c>
      <c r="F80" s="35"/>
      <c r="G80" s="646"/>
      <c r="H80" s="647"/>
      <c r="I80" s="648"/>
      <c r="J80" s="648"/>
      <c r="K80" s="648"/>
      <c r="L80" s="1214">
        <f>J73*(1+L13)*(1+L$18)</f>
        <v>122.54295007007411</v>
      </c>
      <c r="M80" s="649">
        <f>L80*(1+M$18)</f>
        <v>124.96041976315415</v>
      </c>
      <c r="N80" s="649">
        <f t="shared" ref="M80:Q82" si="4">M80*(1+N$18)</f>
        <v>127.16457642850023</v>
      </c>
      <c r="O80" s="649">
        <f t="shared" si="4"/>
        <v>129.40761185733479</v>
      </c>
      <c r="P80" s="649">
        <f t="shared" si="4"/>
        <v>131.69021182588875</v>
      </c>
      <c r="Q80" s="649">
        <f t="shared" si="4"/>
        <v>134.01307420668928</v>
      </c>
      <c r="R80" s="35"/>
      <c r="S80" s="368"/>
    </row>
    <row r="81" spans="1:19">
      <c r="A81" s="13"/>
      <c r="B81" s="607"/>
      <c r="C81" s="35"/>
      <c r="D81" s="35" t="s">
        <v>354</v>
      </c>
      <c r="F81" s="35"/>
      <c r="G81" s="636"/>
      <c r="H81" s="639"/>
      <c r="I81" s="640"/>
      <c r="J81" s="640"/>
      <c r="K81" s="640"/>
      <c r="L81" s="1214">
        <f>J74*(1+L13)*(1+L$18)</f>
        <v>143.91156341859428</v>
      </c>
      <c r="M81" s="625">
        <f t="shared" si="4"/>
        <v>146.75058306720953</v>
      </c>
      <c r="N81" s="625">
        <f t="shared" si="4"/>
        <v>149.33909290435707</v>
      </c>
      <c r="O81" s="625">
        <f t="shared" si="4"/>
        <v>151.97326104852442</v>
      </c>
      <c r="P81" s="625">
        <f t="shared" si="4"/>
        <v>154.65389285921603</v>
      </c>
      <c r="Q81" s="625">
        <f t="shared" si="4"/>
        <v>157.38180790154269</v>
      </c>
      <c r="R81" s="35"/>
      <c r="S81" s="368"/>
    </row>
    <row r="82" spans="1:19">
      <c r="A82" s="13"/>
      <c r="B82" s="607"/>
      <c r="C82" s="35"/>
      <c r="D82" t="s">
        <v>391</v>
      </c>
      <c r="E82" s="372"/>
      <c r="F82" s="35"/>
      <c r="G82" s="636"/>
      <c r="H82" s="639"/>
      <c r="I82" s="640"/>
      <c r="J82" s="640"/>
      <c r="K82" s="640"/>
      <c r="L82" s="624">
        <f>J75*(1+L13)*(1+L$18)</f>
        <v>68.441017362959727</v>
      </c>
      <c r="M82" s="625">
        <f t="shared" si="4"/>
        <v>69.791189569063036</v>
      </c>
      <c r="N82" s="625">
        <f t="shared" si="4"/>
        <v>71.02222509185215</v>
      </c>
      <c r="O82" s="625">
        <f t="shared" si="4"/>
        <v>72.274974651437702</v>
      </c>
      <c r="P82" s="625">
        <f t="shared" si="4"/>
        <v>73.549821258208297</v>
      </c>
      <c r="Q82" s="625">
        <f t="shared" si="4"/>
        <v>74.847154678410959</v>
      </c>
      <c r="R82" s="35"/>
      <c r="S82" s="368"/>
    </row>
    <row r="83" spans="1:19">
      <c r="A83" s="13"/>
      <c r="B83" s="608"/>
      <c r="C83" s="609"/>
      <c r="D83" s="536"/>
      <c r="E83" s="536"/>
      <c r="F83" s="536"/>
      <c r="G83" s="536"/>
      <c r="H83" s="536"/>
      <c r="I83" s="536"/>
      <c r="J83" s="536"/>
      <c r="K83" s="536"/>
      <c r="L83" s="536"/>
      <c r="M83" s="975"/>
      <c r="N83" s="975"/>
      <c r="O83" s="536"/>
      <c r="P83" s="536"/>
      <c r="Q83" s="536"/>
      <c r="R83" s="536"/>
      <c r="S83" s="538"/>
    </row>
    <row r="84" spans="1:19">
      <c r="A84" s="13"/>
      <c r="B84" s="13"/>
      <c r="C84" s="13"/>
    </row>
    <row r="85" spans="1:19">
      <c r="A85" s="13"/>
      <c r="B85" s="380"/>
      <c r="C85" s="382"/>
      <c r="D85" s="375"/>
      <c r="E85" s="375"/>
      <c r="F85" s="375"/>
      <c r="G85" s="375"/>
      <c r="H85" s="375"/>
      <c r="I85" s="375"/>
      <c r="J85" s="375"/>
      <c r="K85" s="375"/>
      <c r="L85" s="375"/>
      <c r="M85" s="375"/>
      <c r="N85" s="375"/>
      <c r="O85" s="375"/>
      <c r="P85" s="375"/>
      <c r="Q85" s="375"/>
      <c r="R85" s="375"/>
      <c r="S85" s="371"/>
    </row>
    <row r="86" spans="1:19" ht="15.75">
      <c r="A86" s="13"/>
      <c r="B86" s="606" t="s">
        <v>372</v>
      </c>
      <c r="C86" s="76"/>
      <c r="D86" s="35"/>
      <c r="E86" s="35"/>
      <c r="F86" s="35"/>
      <c r="G86" s="1222" t="s">
        <v>361</v>
      </c>
      <c r="H86" s="1223"/>
      <c r="I86" s="1223"/>
      <c r="J86" s="1223"/>
      <c r="K86" s="1223"/>
      <c r="L86" s="1224"/>
      <c r="M86" s="1222" t="s">
        <v>365</v>
      </c>
      <c r="N86" s="1223"/>
      <c r="O86" s="1223"/>
      <c r="P86" s="1223"/>
      <c r="Q86" s="1224"/>
      <c r="R86" s="35"/>
      <c r="S86" s="368"/>
    </row>
    <row r="87" spans="1:19">
      <c r="A87" s="13"/>
      <c r="B87" s="607"/>
      <c r="C87" s="76"/>
      <c r="D87" s="35"/>
      <c r="E87" s="35"/>
      <c r="F87" s="35"/>
      <c r="G87" s="601">
        <v>2010</v>
      </c>
      <c r="H87" s="601">
        <v>2011</v>
      </c>
      <c r="I87" s="601">
        <v>2012</v>
      </c>
      <c r="J87" s="601">
        <v>2013</v>
      </c>
      <c r="K87" s="601">
        <v>2014</v>
      </c>
      <c r="L87" s="601">
        <v>2015</v>
      </c>
      <c r="M87" s="601">
        <v>2016</v>
      </c>
      <c r="N87" s="601">
        <v>2017</v>
      </c>
      <c r="O87" s="601">
        <v>2018</v>
      </c>
      <c r="P87" s="601">
        <v>2019</v>
      </c>
      <c r="Q87" s="601">
        <v>2020</v>
      </c>
      <c r="R87" s="35"/>
      <c r="S87" s="368"/>
    </row>
    <row r="88" spans="1:19">
      <c r="A88" s="13"/>
      <c r="B88" s="607"/>
      <c r="C88" s="76"/>
      <c r="D88" s="76"/>
      <c r="E88" s="76"/>
      <c r="F88" s="76"/>
      <c r="G88" s="1227" t="s">
        <v>286</v>
      </c>
      <c r="H88" s="1228"/>
      <c r="I88" s="1228"/>
      <c r="J88" s="1228"/>
      <c r="K88" s="1228"/>
      <c r="L88" s="1227" t="s">
        <v>84</v>
      </c>
      <c r="M88" s="1228"/>
      <c r="N88" s="1228"/>
      <c r="O88" s="1228"/>
      <c r="P88" s="1228"/>
      <c r="Q88" s="1229"/>
      <c r="R88" s="35"/>
      <c r="S88" s="368"/>
    </row>
    <row r="89" spans="1:19">
      <c r="A89" s="13"/>
      <c r="B89" s="607"/>
      <c r="C89" s="76" t="s">
        <v>522</v>
      </c>
      <c r="D89" s="372"/>
      <c r="E89" s="76"/>
      <c r="F89" s="76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68"/>
    </row>
    <row r="90" spans="1:19">
      <c r="A90" s="13"/>
      <c r="B90" s="607"/>
      <c r="C90" s="76"/>
      <c r="D90" s="372" t="s">
        <v>198</v>
      </c>
      <c r="E90" s="76"/>
      <c r="F90" s="76"/>
      <c r="G90" s="636"/>
      <c r="H90" s="622">
        <v>64.65476812620976</v>
      </c>
      <c r="I90" s="622">
        <v>64.978041966840806</v>
      </c>
      <c r="J90" s="622">
        <v>64.393239589139242</v>
      </c>
      <c r="K90" s="622">
        <v>63.362947755713016</v>
      </c>
      <c r="L90" s="624">
        <v>71.390803238917371</v>
      </c>
      <c r="M90" s="625">
        <f>L90*(1+M$19)</f>
        <v>71.390803238917371</v>
      </c>
      <c r="N90" s="625">
        <f>M90*(1+N$19)</f>
        <v>71.390803238917371</v>
      </c>
      <c r="O90" s="625">
        <f>N90*(1+O$19)</f>
        <v>71.390803238917371</v>
      </c>
      <c r="P90" s="625">
        <f>O90*(1+P$19)</f>
        <v>71.390803238917371</v>
      </c>
      <c r="Q90" s="625">
        <f>P90*(1+Q$19)</f>
        <v>71.390803238917371</v>
      </c>
      <c r="R90" s="35"/>
      <c r="S90" s="368"/>
    </row>
    <row r="91" spans="1:19">
      <c r="A91" s="13"/>
      <c r="B91" s="607"/>
      <c r="C91" s="76"/>
      <c r="D91" s="372" t="s">
        <v>199</v>
      </c>
      <c r="E91" s="76"/>
      <c r="F91" s="76"/>
      <c r="G91" s="636"/>
      <c r="H91" s="622">
        <v>143.44861790999997</v>
      </c>
      <c r="I91" s="622">
        <v>144.16586099954995</v>
      </c>
      <c r="J91" s="622">
        <v>142.868368250554</v>
      </c>
      <c r="K91" s="622">
        <v>140.58247435854514</v>
      </c>
      <c r="L91" s="624">
        <v>158.39376356770171</v>
      </c>
      <c r="M91" s="625">
        <f t="shared" ref="M91:Q92" si="5">L91*(1+M$19)</f>
        <v>158.39376356770171</v>
      </c>
      <c r="N91" s="625">
        <f t="shared" si="5"/>
        <v>158.39376356770171</v>
      </c>
      <c r="O91" s="625">
        <f t="shared" si="5"/>
        <v>158.39376356770171</v>
      </c>
      <c r="P91" s="625">
        <f t="shared" si="5"/>
        <v>158.39376356770171</v>
      </c>
      <c r="Q91" s="625">
        <f t="shared" si="5"/>
        <v>158.39376356770171</v>
      </c>
      <c r="R91" s="35"/>
      <c r="S91" s="368"/>
    </row>
    <row r="92" spans="1:19">
      <c r="A92" s="13"/>
      <c r="B92" s="607"/>
      <c r="C92" s="76"/>
      <c r="D92" s="372" t="s">
        <v>200</v>
      </c>
      <c r="E92" s="76"/>
      <c r="F92" s="76"/>
      <c r="G92" s="636"/>
      <c r="H92" s="622">
        <v>280.45591236000001</v>
      </c>
      <c r="I92" s="622">
        <v>281.85819192179997</v>
      </c>
      <c r="J92" s="622">
        <v>279.32146819450378</v>
      </c>
      <c r="K92" s="622">
        <v>274.85232470339173</v>
      </c>
      <c r="L92" s="624">
        <v>309.67511657299258</v>
      </c>
      <c r="M92" s="625">
        <f t="shared" si="5"/>
        <v>309.67511657299258</v>
      </c>
      <c r="N92" s="625">
        <f t="shared" si="5"/>
        <v>309.67511657299258</v>
      </c>
      <c r="O92" s="625">
        <f t="shared" si="5"/>
        <v>309.67511657299258</v>
      </c>
      <c r="P92" s="625">
        <f t="shared" si="5"/>
        <v>309.67511657299258</v>
      </c>
      <c r="Q92" s="625">
        <f t="shared" si="5"/>
        <v>309.67511657299258</v>
      </c>
      <c r="R92" s="35"/>
      <c r="S92" s="368"/>
    </row>
    <row r="93" spans="1:19">
      <c r="A93" s="13"/>
      <c r="B93" s="608"/>
      <c r="C93" s="609"/>
      <c r="D93" s="609"/>
      <c r="E93" s="609"/>
      <c r="F93" s="609"/>
      <c r="G93" s="536"/>
      <c r="H93" s="536"/>
      <c r="I93" s="536"/>
      <c r="J93" s="536"/>
      <c r="K93" s="536"/>
      <c r="L93" s="536"/>
      <c r="M93" s="536"/>
      <c r="N93" s="536"/>
      <c r="O93" s="536"/>
      <c r="P93" s="536"/>
      <c r="Q93" s="536"/>
      <c r="R93" s="536"/>
      <c r="S93" s="538"/>
    </row>
    <row r="94" spans="1:19">
      <c r="A94" s="13"/>
      <c r="B94" s="13"/>
      <c r="C94" s="13"/>
      <c r="D94" s="13"/>
      <c r="E94" s="13"/>
      <c r="F94" s="13"/>
    </row>
    <row r="95" spans="1:19">
      <c r="A95" s="13"/>
      <c r="B95" s="380"/>
      <c r="C95" s="382"/>
      <c r="D95" s="382"/>
      <c r="E95" s="382"/>
      <c r="F95" s="382"/>
      <c r="G95" s="375"/>
      <c r="H95" s="375"/>
      <c r="I95" s="375"/>
      <c r="J95" s="375"/>
      <c r="K95" s="375"/>
      <c r="L95" s="375"/>
      <c r="M95" s="375"/>
      <c r="N95" s="375"/>
      <c r="O95" s="375"/>
      <c r="P95" s="375"/>
      <c r="Q95" s="375"/>
      <c r="R95" s="375"/>
      <c r="S95" s="371"/>
    </row>
    <row r="96" spans="1:19" ht="15.75">
      <c r="A96" s="13"/>
      <c r="B96" s="606" t="s">
        <v>373</v>
      </c>
      <c r="C96" s="76"/>
      <c r="D96" s="76"/>
      <c r="G96" s="1222" t="s">
        <v>361</v>
      </c>
      <c r="H96" s="1223"/>
      <c r="I96" s="1223"/>
      <c r="J96" s="1223"/>
      <c r="K96" s="1223"/>
      <c r="L96" s="1224"/>
      <c r="M96" s="1222" t="s">
        <v>365</v>
      </c>
      <c r="N96" s="1223"/>
      <c r="O96" s="1223"/>
      <c r="P96" s="1223"/>
      <c r="Q96" s="1224"/>
      <c r="R96" s="35"/>
      <c r="S96" s="368"/>
    </row>
    <row r="97" spans="1:19">
      <c r="A97" s="13"/>
      <c r="B97" s="607"/>
      <c r="C97" s="76"/>
      <c r="D97" s="76"/>
      <c r="G97" s="601">
        <v>2010</v>
      </c>
      <c r="H97" s="601">
        <v>2011</v>
      </c>
      <c r="I97" s="601">
        <v>2012</v>
      </c>
      <c r="J97" s="601">
        <v>2013</v>
      </c>
      <c r="K97" s="601">
        <v>2014</v>
      </c>
      <c r="L97" s="601">
        <v>2015</v>
      </c>
      <c r="M97" s="601">
        <v>2016</v>
      </c>
      <c r="N97" s="601">
        <v>2017</v>
      </c>
      <c r="O97" s="601">
        <v>2018</v>
      </c>
      <c r="P97" s="601">
        <v>2019</v>
      </c>
      <c r="Q97" s="601">
        <v>2020</v>
      </c>
      <c r="R97" s="35"/>
      <c r="S97" s="368"/>
    </row>
    <row r="98" spans="1:19">
      <c r="A98" s="13"/>
      <c r="B98" s="607"/>
      <c r="D98" s="76"/>
      <c r="E98" s="76"/>
      <c r="F98" s="76"/>
      <c r="G98" s="1227" t="s">
        <v>286</v>
      </c>
      <c r="H98" s="1228"/>
      <c r="I98" s="1228"/>
      <c r="J98" s="1228"/>
      <c r="K98" s="1228"/>
      <c r="L98" s="1227" t="s">
        <v>84</v>
      </c>
      <c r="M98" s="1228"/>
      <c r="N98" s="1228"/>
      <c r="O98" s="1228"/>
      <c r="P98" s="1228"/>
      <c r="Q98" s="1229"/>
      <c r="R98" s="35"/>
      <c r="S98" s="368"/>
    </row>
    <row r="99" spans="1:19">
      <c r="A99" s="13"/>
      <c r="B99" s="607"/>
      <c r="C99" s="76" t="s">
        <v>376</v>
      </c>
      <c r="D99" s="76"/>
      <c r="E99" s="76"/>
      <c r="F99" s="76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68"/>
    </row>
    <row r="100" spans="1:19">
      <c r="A100" s="13"/>
      <c r="B100" s="607"/>
      <c r="D100" s="35" t="s">
        <v>298</v>
      </c>
      <c r="E100" s="76"/>
      <c r="F100" s="76"/>
      <c r="G100" s="636"/>
      <c r="H100" s="622">
        <v>13.12</v>
      </c>
      <c r="I100" s="622">
        <v>19.68</v>
      </c>
      <c r="J100" s="622">
        <v>26.24</v>
      </c>
      <c r="K100" s="622">
        <v>26.24</v>
      </c>
      <c r="L100" s="624">
        <v>30.137117994866827</v>
      </c>
      <c r="M100" s="625">
        <f t="shared" ref="M100:Q104" si="6">L100*(1+M$20)</f>
        <v>30.401736591894927</v>
      </c>
      <c r="N100" s="625">
        <f t="shared" si="6"/>
        <v>30.787319592572619</v>
      </c>
      <c r="O100" s="625">
        <f t="shared" si="6"/>
        <v>31.16878199142694</v>
      </c>
      <c r="P100" s="625">
        <f t="shared" si="6"/>
        <v>31.521521377866502</v>
      </c>
      <c r="Q100" s="625">
        <f t="shared" si="6"/>
        <v>31.869026930617615</v>
      </c>
      <c r="R100" s="35"/>
      <c r="S100" s="368" t="s">
        <v>377</v>
      </c>
    </row>
    <row r="101" spans="1:19">
      <c r="A101" s="13"/>
      <c r="B101" s="607"/>
      <c r="D101" s="35" t="s">
        <v>299</v>
      </c>
      <c r="E101" s="76"/>
      <c r="F101" s="76"/>
      <c r="G101" s="636"/>
      <c r="H101" s="622">
        <v>68.900000000000006</v>
      </c>
      <c r="I101" s="622">
        <v>103.35000000000001</v>
      </c>
      <c r="J101" s="622">
        <v>137.80000000000001</v>
      </c>
      <c r="K101" s="622">
        <v>137.80000000000001</v>
      </c>
      <c r="L101" s="624">
        <v>158.26581020170158</v>
      </c>
      <c r="M101" s="625">
        <f t="shared" si="6"/>
        <v>159.65546121810678</v>
      </c>
      <c r="N101" s="625">
        <f t="shared" si="6"/>
        <v>161.68035975062912</v>
      </c>
      <c r="O101" s="625">
        <f t="shared" si="6"/>
        <v>163.68361884217353</v>
      </c>
      <c r="P101" s="625">
        <f t="shared" si="6"/>
        <v>165.53603833346057</v>
      </c>
      <c r="Q101" s="625">
        <f t="shared" si="6"/>
        <v>167.36097221947824</v>
      </c>
      <c r="R101" s="35"/>
      <c r="S101" s="368" t="s">
        <v>378</v>
      </c>
    </row>
    <row r="102" spans="1:19">
      <c r="A102" s="13"/>
      <c r="B102" s="607"/>
      <c r="D102" s="35" t="s">
        <v>300</v>
      </c>
      <c r="E102" s="76"/>
      <c r="F102" s="76"/>
      <c r="G102" s="636"/>
      <c r="H102" s="622">
        <v>23.4</v>
      </c>
      <c r="I102" s="622">
        <v>35.099999999999994</v>
      </c>
      <c r="J102" s="622">
        <v>46.8</v>
      </c>
      <c r="K102" s="622">
        <v>46.8</v>
      </c>
      <c r="L102" s="624">
        <v>53.750652521332604</v>
      </c>
      <c r="M102" s="625">
        <f t="shared" si="6"/>
        <v>54.222609470300405</v>
      </c>
      <c r="N102" s="625">
        <f t="shared" si="6"/>
        <v>54.910310858704214</v>
      </c>
      <c r="O102" s="625">
        <f t="shared" si="6"/>
        <v>55.590663003002319</v>
      </c>
      <c r="P102" s="625">
        <f t="shared" si="6"/>
        <v>56.219786603816786</v>
      </c>
      <c r="Q102" s="625">
        <f t="shared" si="6"/>
        <v>56.839575470766178</v>
      </c>
      <c r="R102" s="35"/>
      <c r="S102" s="368" t="s">
        <v>377</v>
      </c>
    </row>
    <row r="103" spans="1:19">
      <c r="A103" s="13"/>
      <c r="B103" s="607"/>
      <c r="D103" s="35" t="s">
        <v>375</v>
      </c>
      <c r="E103" s="76"/>
      <c r="F103" s="76"/>
      <c r="G103" s="636"/>
      <c r="H103" s="622">
        <v>14.15</v>
      </c>
      <c r="I103" s="622">
        <v>21.225000000000001</v>
      </c>
      <c r="J103" s="622">
        <v>28.3</v>
      </c>
      <c r="K103" s="622">
        <v>28.3</v>
      </c>
      <c r="L103" s="624">
        <v>32.503065520378478</v>
      </c>
      <c r="M103" s="625">
        <f t="shared" si="6"/>
        <v>32.788458290801316</v>
      </c>
      <c r="N103" s="625">
        <f t="shared" si="6"/>
        <v>33.204311908148064</v>
      </c>
      <c r="O103" s="625">
        <f t="shared" si="6"/>
        <v>33.615721431302688</v>
      </c>
      <c r="P103" s="625">
        <f t="shared" si="6"/>
        <v>33.996153010427676</v>
      </c>
      <c r="Q103" s="625">
        <f t="shared" si="6"/>
        <v>34.370939868006047</v>
      </c>
      <c r="R103" s="35"/>
      <c r="S103" s="368" t="s">
        <v>379</v>
      </c>
    </row>
    <row r="104" spans="1:19">
      <c r="A104" s="13"/>
      <c r="B104" s="607"/>
      <c r="D104" s="35" t="s">
        <v>301</v>
      </c>
      <c r="E104" s="76"/>
      <c r="F104" s="76"/>
      <c r="G104" s="636"/>
      <c r="H104" s="622">
        <v>13.12</v>
      </c>
      <c r="I104" s="622">
        <v>19.68</v>
      </c>
      <c r="J104" s="622">
        <v>26.24</v>
      </c>
      <c r="K104" s="622">
        <v>26.24</v>
      </c>
      <c r="L104" s="624">
        <v>30.137117994866827</v>
      </c>
      <c r="M104" s="625">
        <f t="shared" si="6"/>
        <v>30.401736591894927</v>
      </c>
      <c r="N104" s="625">
        <f t="shared" si="6"/>
        <v>30.787319592572619</v>
      </c>
      <c r="O104" s="625">
        <f t="shared" si="6"/>
        <v>31.16878199142694</v>
      </c>
      <c r="P104" s="625">
        <f t="shared" si="6"/>
        <v>31.521521377866502</v>
      </c>
      <c r="Q104" s="625">
        <f t="shared" si="6"/>
        <v>31.869026930617615</v>
      </c>
      <c r="R104" s="35"/>
      <c r="S104" s="368" t="s">
        <v>380</v>
      </c>
    </row>
    <row r="105" spans="1:19">
      <c r="A105" s="13"/>
      <c r="B105" s="608"/>
      <c r="C105" s="609"/>
      <c r="D105" s="609"/>
      <c r="E105" s="609"/>
      <c r="F105" s="609"/>
      <c r="G105" s="536"/>
      <c r="H105" s="536"/>
      <c r="I105" s="536"/>
      <c r="J105" s="536"/>
      <c r="K105" s="536"/>
      <c r="L105" s="536"/>
      <c r="M105" s="536"/>
      <c r="N105" s="536"/>
      <c r="O105" s="536"/>
      <c r="P105" s="536"/>
      <c r="Q105" s="536"/>
      <c r="R105" s="536"/>
      <c r="S105" s="538"/>
    </row>
    <row r="106" spans="1:19">
      <c r="A106" s="13"/>
      <c r="B106" s="13"/>
      <c r="C106" s="13"/>
      <c r="D106" s="13"/>
      <c r="E106" s="13"/>
      <c r="F106" s="13"/>
    </row>
    <row r="107" spans="1:19">
      <c r="A107" s="13"/>
      <c r="B107" s="380"/>
      <c r="C107" s="382"/>
      <c r="D107" s="382"/>
      <c r="E107" s="382"/>
      <c r="F107" s="382"/>
      <c r="G107" s="375"/>
      <c r="H107" s="375"/>
      <c r="I107" s="375"/>
      <c r="J107" s="375"/>
      <c r="K107" s="375"/>
      <c r="L107" s="375"/>
      <c r="M107" s="375"/>
      <c r="N107" s="375"/>
      <c r="O107" s="375"/>
      <c r="P107" s="375"/>
      <c r="Q107" s="375"/>
      <c r="R107" s="375"/>
      <c r="S107" s="371"/>
    </row>
    <row r="108" spans="1:19" ht="15.75">
      <c r="A108" s="13"/>
      <c r="B108" s="606" t="s">
        <v>540</v>
      </c>
      <c r="C108" s="76"/>
      <c r="D108" s="76"/>
      <c r="E108" s="76"/>
      <c r="F108" s="76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68"/>
    </row>
    <row r="109" spans="1:19">
      <c r="A109" s="13"/>
      <c r="B109" s="607"/>
      <c r="C109" s="76"/>
      <c r="D109" s="76"/>
      <c r="E109" s="76"/>
      <c r="F109" s="76"/>
      <c r="G109" s="1222" t="s">
        <v>361</v>
      </c>
      <c r="H109" s="1223"/>
      <c r="I109" s="1223"/>
      <c r="J109" s="1223"/>
      <c r="K109" s="1223"/>
      <c r="L109" s="1224"/>
      <c r="M109" s="1222" t="s">
        <v>365</v>
      </c>
      <c r="N109" s="1223"/>
      <c r="O109" s="1223"/>
      <c r="P109" s="1223"/>
      <c r="Q109" s="1224"/>
      <c r="R109" s="35"/>
      <c r="S109" s="368"/>
    </row>
    <row r="110" spans="1:19">
      <c r="A110" s="13"/>
      <c r="B110" s="607"/>
      <c r="C110" s="76"/>
      <c r="D110" s="76"/>
      <c r="E110" s="76"/>
      <c r="F110" s="76"/>
      <c r="G110" s="601">
        <v>2010</v>
      </c>
      <c r="H110" s="601">
        <v>2011</v>
      </c>
      <c r="I110" s="601">
        <v>2012</v>
      </c>
      <c r="J110" s="601">
        <v>2013</v>
      </c>
      <c r="K110" s="601">
        <v>2014</v>
      </c>
      <c r="L110" s="601">
        <v>2015</v>
      </c>
      <c r="M110" s="601">
        <v>2016</v>
      </c>
      <c r="N110" s="601">
        <v>2017</v>
      </c>
      <c r="O110" s="601">
        <v>2018</v>
      </c>
      <c r="P110" s="601">
        <v>2019</v>
      </c>
      <c r="Q110" s="601">
        <v>2020</v>
      </c>
      <c r="R110" s="35"/>
      <c r="S110" s="368"/>
    </row>
    <row r="111" spans="1:19">
      <c r="A111" s="13"/>
      <c r="B111" s="607"/>
      <c r="C111" s="76"/>
      <c r="D111" s="76"/>
      <c r="E111" s="76"/>
      <c r="F111" s="76"/>
      <c r="G111" s="1227" t="s">
        <v>541</v>
      </c>
      <c r="H111" s="1228"/>
      <c r="I111" s="1228"/>
      <c r="J111" s="1228"/>
      <c r="K111" s="1228"/>
      <c r="L111" s="1227" t="s">
        <v>84</v>
      </c>
      <c r="M111" s="1228"/>
      <c r="N111" s="1228"/>
      <c r="O111" s="1228"/>
      <c r="P111" s="1228"/>
      <c r="Q111" s="1229"/>
      <c r="R111" s="35"/>
      <c r="S111" s="368"/>
    </row>
    <row r="112" spans="1:19">
      <c r="A112" s="13"/>
      <c r="B112" s="607"/>
      <c r="C112" s="76" t="s">
        <v>542</v>
      </c>
      <c r="E112" s="76"/>
      <c r="F112" s="76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68"/>
    </row>
    <row r="113" spans="1:19">
      <c r="A113" s="13"/>
      <c r="B113" s="607"/>
      <c r="C113" s="76"/>
      <c r="D113" s="372" t="s">
        <v>528</v>
      </c>
      <c r="E113" s="76"/>
      <c r="F113" s="76"/>
      <c r="G113" s="1048"/>
      <c r="H113" s="688">
        <v>1633977</v>
      </c>
      <c r="I113" s="688">
        <v>1676139</v>
      </c>
      <c r="J113" s="688">
        <v>1707156</v>
      </c>
      <c r="K113" s="688">
        <v>1804875</v>
      </c>
      <c r="L113" s="1046">
        <f t="shared" ref="L113:L119" si="7">K113*$K$14*(1+L$18)</f>
        <v>1909928.3344214885</v>
      </c>
      <c r="M113" s="1045">
        <f t="shared" ref="M113:Q120" si="8">L113*(1+M$18)</f>
        <v>1947606.5024579077</v>
      </c>
      <c r="N113" s="1045">
        <f t="shared" si="8"/>
        <v>1981960.0190514054</v>
      </c>
      <c r="O113" s="1045">
        <f t="shared" si="8"/>
        <v>2016919.4917766221</v>
      </c>
      <c r="P113" s="1045">
        <f>O113*(1+P$18)</f>
        <v>2052495.6089959142</v>
      </c>
      <c r="Q113" s="1045">
        <f t="shared" si="8"/>
        <v>2088699.2476019354</v>
      </c>
      <c r="R113" s="35"/>
      <c r="S113" s="368"/>
    </row>
    <row r="114" spans="1:19">
      <c r="A114" s="13"/>
      <c r="B114" s="607"/>
      <c r="C114" s="76"/>
      <c r="D114" s="372" t="s">
        <v>529</v>
      </c>
      <c r="E114" s="76"/>
      <c r="F114" s="76"/>
      <c r="G114" s="1048"/>
      <c r="H114" s="688">
        <v>48356</v>
      </c>
      <c r="I114" s="688">
        <v>1073</v>
      </c>
      <c r="J114" s="688">
        <v>3952</v>
      </c>
      <c r="K114" s="688">
        <v>9498.4699999999993</v>
      </c>
      <c r="L114" s="1046">
        <f t="shared" si="7"/>
        <v>10051.331525259355</v>
      </c>
      <c r="M114" s="1045">
        <f t="shared" si="8"/>
        <v>10249.61946694445</v>
      </c>
      <c r="N114" s="1045">
        <f t="shared" si="8"/>
        <v>10430.410849593021</v>
      </c>
      <c r="O114" s="1045">
        <f t="shared" si="8"/>
        <v>10614.391182245581</v>
      </c>
      <c r="P114" s="1045">
        <f t="shared" si="8"/>
        <v>10801.616714276292</v>
      </c>
      <c r="Q114" s="1045">
        <f t="shared" si="8"/>
        <v>10992.144687232942</v>
      </c>
      <c r="R114" s="35"/>
      <c r="S114" s="368"/>
    </row>
    <row r="115" spans="1:19">
      <c r="A115" s="13"/>
      <c r="B115" s="607"/>
      <c r="C115" s="76"/>
      <c r="D115" s="372" t="s">
        <v>530</v>
      </c>
      <c r="E115" s="76"/>
      <c r="F115" s="76"/>
      <c r="G115" s="1048"/>
      <c r="H115" s="688">
        <v>1113399</v>
      </c>
      <c r="I115" s="688">
        <v>1050621</v>
      </c>
      <c r="J115" s="688">
        <v>765273</v>
      </c>
      <c r="K115" s="688">
        <v>588575.76</v>
      </c>
      <c r="L115" s="1046">
        <f t="shared" si="7"/>
        <v>622834.00289641204</v>
      </c>
      <c r="M115" s="1043"/>
      <c r="N115" s="1043"/>
      <c r="O115" s="1043"/>
      <c r="P115" s="1043"/>
      <c r="Q115" s="1043"/>
      <c r="R115" s="35"/>
      <c r="S115" s="368"/>
    </row>
    <row r="116" spans="1:19">
      <c r="A116" s="13"/>
      <c r="B116" s="607"/>
      <c r="C116" s="76"/>
      <c r="D116" s="372" t="s">
        <v>531</v>
      </c>
      <c r="E116" s="76"/>
      <c r="F116" s="76"/>
      <c r="G116" s="1048"/>
      <c r="H116" s="688">
        <v>201738</v>
      </c>
      <c r="I116" s="688">
        <v>849986</v>
      </c>
      <c r="J116" s="688">
        <v>930230</v>
      </c>
      <c r="K116" s="688">
        <v>1028166</v>
      </c>
      <c r="L116" s="1046">
        <f t="shared" si="7"/>
        <v>1088010.7353078767</v>
      </c>
      <c r="M116" s="1045">
        <f t="shared" si="8"/>
        <v>1109474.4994562708</v>
      </c>
      <c r="N116" s="1045">
        <f t="shared" si="8"/>
        <v>1129044.3409920393</v>
      </c>
      <c r="O116" s="1045">
        <f t="shared" si="8"/>
        <v>1148959.3718024807</v>
      </c>
      <c r="P116" s="1045">
        <f t="shared" si="8"/>
        <v>1169225.6806254687</v>
      </c>
      <c r="Q116" s="1045">
        <f t="shared" si="8"/>
        <v>1189849.4635971417</v>
      </c>
      <c r="R116" s="35"/>
      <c r="S116" s="368"/>
    </row>
    <row r="117" spans="1:19">
      <c r="A117" s="13"/>
      <c r="B117" s="607"/>
      <c r="C117" s="76"/>
      <c r="D117" s="372" t="s">
        <v>532</v>
      </c>
      <c r="E117" s="76"/>
      <c r="F117" s="76"/>
      <c r="G117" s="1048"/>
      <c r="H117" s="688">
        <v>226278</v>
      </c>
      <c r="I117" s="688">
        <v>444568</v>
      </c>
      <c r="J117" s="688">
        <v>649774</v>
      </c>
      <c r="K117" s="688">
        <v>1694565</v>
      </c>
      <c r="L117" s="1046">
        <f t="shared" si="7"/>
        <v>1793197.7051147309</v>
      </c>
      <c r="M117" s="1045">
        <f t="shared" si="8"/>
        <v>1828573.0661888411</v>
      </c>
      <c r="N117" s="1045">
        <f t="shared" si="8"/>
        <v>1860826.9712217439</v>
      </c>
      <c r="O117" s="1045">
        <f t="shared" si="8"/>
        <v>1893649.7976770978</v>
      </c>
      <c r="P117" s="1045">
        <f t="shared" si="8"/>
        <v>1927051.5806680028</v>
      </c>
      <c r="Q117" s="1045">
        <f t="shared" si="8"/>
        <v>1961042.5323152982</v>
      </c>
      <c r="R117" s="35"/>
      <c r="S117" s="368"/>
    </row>
    <row r="118" spans="1:19">
      <c r="A118" s="13"/>
      <c r="B118" s="607"/>
      <c r="C118" s="76"/>
      <c r="D118" s="372" t="s">
        <v>533</v>
      </c>
      <c r="E118" s="76"/>
      <c r="F118" s="76"/>
      <c r="G118" s="1048"/>
      <c r="H118" s="688">
        <v>16858</v>
      </c>
      <c r="I118" s="688">
        <v>203087</v>
      </c>
      <c r="J118" s="688">
        <v>149729</v>
      </c>
      <c r="K118" s="688">
        <v>22979</v>
      </c>
      <c r="L118" s="1046">
        <f t="shared" si="7"/>
        <v>24316.5001435952</v>
      </c>
      <c r="M118" s="1045">
        <f t="shared" si="8"/>
        <v>24796.204623577956</v>
      </c>
      <c r="N118" s="1045">
        <f t="shared" si="8"/>
        <v>25233.580872792991</v>
      </c>
      <c r="O118" s="1045">
        <f t="shared" si="8"/>
        <v>25678.671931039549</v>
      </c>
      <c r="P118" s="1045">
        <f t="shared" si="8"/>
        <v>26131.613878588334</v>
      </c>
      <c r="Q118" s="1045">
        <f t="shared" si="8"/>
        <v>26592.545196007966</v>
      </c>
      <c r="R118" s="35"/>
      <c r="S118" s="368"/>
    </row>
    <row r="119" spans="1:19">
      <c r="A119" s="13"/>
      <c r="B119" s="607"/>
      <c r="C119" s="76"/>
      <c r="D119" s="372" t="s">
        <v>534</v>
      </c>
      <c r="E119" s="76"/>
      <c r="F119" s="76"/>
      <c r="G119" s="1048"/>
      <c r="H119" s="688">
        <v>74938</v>
      </c>
      <c r="I119" s="688">
        <v>316358</v>
      </c>
      <c r="J119" s="688">
        <v>348117</v>
      </c>
      <c r="K119" s="688">
        <v>460468</v>
      </c>
      <c r="L119" s="1046">
        <f t="shared" si="7"/>
        <v>487269.68919974734</v>
      </c>
      <c r="M119" s="1045">
        <f t="shared" si="8"/>
        <v>496882.31648939004</v>
      </c>
      <c r="N119" s="1045">
        <f t="shared" si="8"/>
        <v>505646.74343240529</v>
      </c>
      <c r="O119" s="1045">
        <f t="shared" si="8"/>
        <v>514565.7646869715</v>
      </c>
      <c r="P119" s="1045">
        <f t="shared" si="8"/>
        <v>523642.10711718578</v>
      </c>
      <c r="Q119" s="1045">
        <f t="shared" si="8"/>
        <v>532878.54568586079</v>
      </c>
      <c r="R119" s="35"/>
      <c r="S119" s="368"/>
    </row>
    <row r="120" spans="1:19">
      <c r="A120" s="13"/>
      <c r="B120" s="607"/>
      <c r="C120" s="76"/>
      <c r="D120" s="1215" t="s">
        <v>600</v>
      </c>
      <c r="E120" s="1216"/>
      <c r="F120" s="1216"/>
      <c r="G120" s="1217"/>
      <c r="H120" s="1218" t="s">
        <v>598</v>
      </c>
      <c r="I120" s="1218" t="s">
        <v>598</v>
      </c>
      <c r="J120" s="1218" t="s">
        <v>598</v>
      </c>
      <c r="K120" s="1218" t="s">
        <v>598</v>
      </c>
      <c r="L120" s="1218" t="s">
        <v>598</v>
      </c>
      <c r="M120" s="1219">
        <f>'PAL Res Feeder'!H34</f>
        <v>222386.34269314579</v>
      </c>
      <c r="N120" s="1219">
        <f t="shared" si="8"/>
        <v>226308.97948052289</v>
      </c>
      <c r="O120" s="1219">
        <f t="shared" si="8"/>
        <v>230300.80702475741</v>
      </c>
      <c r="P120" s="1219">
        <f t="shared" si="8"/>
        <v>234363.04577043647</v>
      </c>
      <c r="Q120" s="1219">
        <f t="shared" si="8"/>
        <v>238496.93768937219</v>
      </c>
      <c r="R120" s="35"/>
      <c r="S120" s="368"/>
    </row>
    <row r="121" spans="1:19">
      <c r="A121" s="13"/>
      <c r="B121" s="607"/>
      <c r="C121" s="76"/>
      <c r="D121" s="76"/>
      <c r="E121" s="76"/>
      <c r="F121" s="76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68"/>
    </row>
    <row r="122" spans="1:19">
      <c r="A122" s="13"/>
      <c r="B122" s="1052"/>
      <c r="C122" s="76" t="s">
        <v>543</v>
      </c>
      <c r="D122" s="76"/>
      <c r="E122" s="76"/>
      <c r="F122" s="76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68"/>
    </row>
    <row r="123" spans="1:19">
      <c r="A123" s="13"/>
      <c r="B123" s="607"/>
      <c r="C123" s="76"/>
      <c r="D123" s="372" t="s">
        <v>528</v>
      </c>
      <c r="E123" s="76"/>
      <c r="F123" s="76"/>
      <c r="G123" s="1049"/>
      <c r="H123" s="1051">
        <v>312</v>
      </c>
      <c r="I123" s="1051">
        <v>263</v>
      </c>
      <c r="J123" s="1051">
        <v>243</v>
      </c>
      <c r="K123" s="1051">
        <v>237</v>
      </c>
      <c r="L123" s="1050">
        <f t="shared" ref="L123:Q123" si="9">K123</f>
        <v>237</v>
      </c>
      <c r="M123" s="1050">
        <f t="shared" si="9"/>
        <v>237</v>
      </c>
      <c r="N123" s="1050">
        <f t="shared" si="9"/>
        <v>237</v>
      </c>
      <c r="O123" s="1050">
        <f t="shared" si="9"/>
        <v>237</v>
      </c>
      <c r="P123" s="1050">
        <f t="shared" si="9"/>
        <v>237</v>
      </c>
      <c r="Q123" s="1050">
        <f t="shared" si="9"/>
        <v>237</v>
      </c>
      <c r="R123" s="35"/>
      <c r="S123" s="368"/>
    </row>
    <row r="124" spans="1:19">
      <c r="A124" s="13"/>
      <c r="B124" s="607"/>
      <c r="C124" s="76"/>
      <c r="D124" s="372" t="s">
        <v>529</v>
      </c>
      <c r="E124" s="76"/>
      <c r="F124" s="76"/>
      <c r="G124" s="1049"/>
      <c r="H124" s="1051">
        <v>260</v>
      </c>
      <c r="I124" s="1051">
        <v>9</v>
      </c>
      <c r="J124" s="1051">
        <v>16</v>
      </c>
      <c r="K124" s="1051">
        <v>46.99</v>
      </c>
      <c r="L124" s="1050">
        <f t="shared" ref="L124:Q124" si="10">K124</f>
        <v>46.99</v>
      </c>
      <c r="M124" s="1050">
        <f t="shared" si="10"/>
        <v>46.99</v>
      </c>
      <c r="N124" s="1050">
        <f t="shared" si="10"/>
        <v>46.99</v>
      </c>
      <c r="O124" s="1050">
        <f t="shared" si="10"/>
        <v>46.99</v>
      </c>
      <c r="P124" s="1050">
        <f t="shared" si="10"/>
        <v>46.99</v>
      </c>
      <c r="Q124" s="1050">
        <f t="shared" si="10"/>
        <v>46.99</v>
      </c>
      <c r="R124" s="35"/>
      <c r="S124" s="368"/>
    </row>
    <row r="125" spans="1:19">
      <c r="A125" s="13"/>
      <c r="B125" s="607"/>
      <c r="C125" s="76"/>
      <c r="D125" s="372" t="s">
        <v>530</v>
      </c>
      <c r="E125" s="76"/>
      <c r="F125" s="76"/>
      <c r="G125" s="1049"/>
      <c r="H125" s="1051">
        <v>2794</v>
      </c>
      <c r="I125" s="1051">
        <v>2546</v>
      </c>
      <c r="J125" s="1051">
        <v>1631</v>
      </c>
      <c r="K125" s="1051">
        <v>1200</v>
      </c>
      <c r="L125" s="1050">
        <f t="shared" ref="L125" si="11">K125</f>
        <v>1200</v>
      </c>
      <c r="M125" s="1047"/>
      <c r="N125" s="1047"/>
      <c r="O125" s="1047"/>
      <c r="P125" s="1047"/>
      <c r="Q125" s="1047"/>
      <c r="R125" s="35"/>
      <c r="S125" s="368"/>
    </row>
    <row r="126" spans="1:19">
      <c r="A126" s="13"/>
      <c r="B126" s="607"/>
      <c r="C126" s="76"/>
      <c r="D126" s="372" t="s">
        <v>531</v>
      </c>
      <c r="E126" s="76"/>
      <c r="F126" s="76"/>
      <c r="G126" s="1049"/>
      <c r="H126" s="1051">
        <v>125</v>
      </c>
      <c r="I126" s="1051">
        <v>604</v>
      </c>
      <c r="J126" s="1051">
        <v>764</v>
      </c>
      <c r="K126" s="1051">
        <v>564</v>
      </c>
      <c r="L126" s="1050">
        <f t="shared" ref="L126:Q126" si="12">K126</f>
        <v>564</v>
      </c>
      <c r="M126" s="1050">
        <f t="shared" si="12"/>
        <v>564</v>
      </c>
      <c r="N126" s="1050">
        <f t="shared" si="12"/>
        <v>564</v>
      </c>
      <c r="O126" s="1050">
        <f t="shared" si="12"/>
        <v>564</v>
      </c>
      <c r="P126" s="1050">
        <f t="shared" si="12"/>
        <v>564</v>
      </c>
      <c r="Q126" s="1050">
        <f t="shared" si="12"/>
        <v>564</v>
      </c>
      <c r="R126" s="35"/>
      <c r="S126" s="368"/>
    </row>
    <row r="127" spans="1:19">
      <c r="A127" s="13"/>
      <c r="B127" s="607"/>
      <c r="C127" s="76"/>
      <c r="D127" s="372" t="s">
        <v>532</v>
      </c>
      <c r="E127" s="76"/>
      <c r="F127" s="76"/>
      <c r="G127" s="1049"/>
      <c r="H127" s="1051">
        <v>15</v>
      </c>
      <c r="I127" s="1051">
        <v>52</v>
      </c>
      <c r="J127" s="1051">
        <v>100</v>
      </c>
      <c r="K127" s="1051">
        <v>115</v>
      </c>
      <c r="L127" s="1050">
        <f t="shared" ref="L127:Q127" si="13">K127</f>
        <v>115</v>
      </c>
      <c r="M127" s="1050">
        <f t="shared" si="13"/>
        <v>115</v>
      </c>
      <c r="N127" s="1050">
        <f t="shared" si="13"/>
        <v>115</v>
      </c>
      <c r="O127" s="1050">
        <f t="shared" si="13"/>
        <v>115</v>
      </c>
      <c r="P127" s="1050">
        <f t="shared" si="13"/>
        <v>115</v>
      </c>
      <c r="Q127" s="1050">
        <f t="shared" si="13"/>
        <v>115</v>
      </c>
      <c r="R127" s="35"/>
      <c r="S127" s="368"/>
    </row>
    <row r="128" spans="1:19">
      <c r="A128" s="13"/>
      <c r="B128" s="607"/>
      <c r="C128" s="76"/>
      <c r="D128" s="372" t="s">
        <v>533</v>
      </c>
      <c r="E128" s="76"/>
      <c r="F128" s="76"/>
      <c r="G128" s="1049"/>
      <c r="H128" s="1051">
        <v>7</v>
      </c>
      <c r="I128" s="1051">
        <v>23</v>
      </c>
      <c r="J128" s="1051">
        <v>28</v>
      </c>
      <c r="K128" s="1051">
        <v>12</v>
      </c>
      <c r="L128" s="1050">
        <f t="shared" ref="L128:Q128" si="14">K128</f>
        <v>12</v>
      </c>
      <c r="M128" s="1050">
        <f t="shared" si="14"/>
        <v>12</v>
      </c>
      <c r="N128" s="1050">
        <f t="shared" si="14"/>
        <v>12</v>
      </c>
      <c r="O128" s="1050">
        <f t="shared" si="14"/>
        <v>12</v>
      </c>
      <c r="P128" s="1050">
        <f t="shared" si="14"/>
        <v>12</v>
      </c>
      <c r="Q128" s="1050">
        <f t="shared" si="14"/>
        <v>12</v>
      </c>
      <c r="R128" s="35"/>
      <c r="S128" s="368"/>
    </row>
    <row r="129" spans="1:19">
      <c r="A129" s="13"/>
      <c r="B129" s="607"/>
      <c r="C129" s="76"/>
      <c r="D129" s="372" t="s">
        <v>534</v>
      </c>
      <c r="E129" s="76"/>
      <c r="F129" s="76"/>
      <c r="G129" s="1049"/>
      <c r="H129" s="1051">
        <v>100</v>
      </c>
      <c r="I129" s="1051">
        <v>217</v>
      </c>
      <c r="J129" s="1051">
        <v>230</v>
      </c>
      <c r="K129" s="1051">
        <v>265</v>
      </c>
      <c r="L129" s="1050">
        <f t="shared" ref="L129:Q129" si="15">K129</f>
        <v>265</v>
      </c>
      <c r="M129" s="1050">
        <f t="shared" si="15"/>
        <v>265</v>
      </c>
      <c r="N129" s="1050">
        <f t="shared" si="15"/>
        <v>265</v>
      </c>
      <c r="O129" s="1050">
        <f t="shared" si="15"/>
        <v>265</v>
      </c>
      <c r="P129" s="1050">
        <f t="shared" si="15"/>
        <v>265</v>
      </c>
      <c r="Q129" s="1050">
        <f t="shared" si="15"/>
        <v>265</v>
      </c>
      <c r="R129" s="35"/>
      <c r="S129" s="368"/>
    </row>
    <row r="130" spans="1:19">
      <c r="A130" s="13"/>
      <c r="B130" s="607"/>
      <c r="C130" s="76"/>
      <c r="D130" s="1215" t="s">
        <v>600</v>
      </c>
      <c r="E130" s="1216"/>
      <c r="F130" s="1216"/>
      <c r="G130" s="1218"/>
      <c r="H130" s="1218" t="s">
        <v>598</v>
      </c>
      <c r="I130" s="1218" t="s">
        <v>598</v>
      </c>
      <c r="J130" s="1218" t="s">
        <v>598</v>
      </c>
      <c r="K130" s="1218" t="s">
        <v>598</v>
      </c>
      <c r="L130" s="1218" t="s">
        <v>598</v>
      </c>
      <c r="M130" s="1218">
        <v>1</v>
      </c>
      <c r="N130" s="1218">
        <v>1</v>
      </c>
      <c r="O130" s="1218">
        <v>1</v>
      </c>
      <c r="P130" s="1218">
        <v>1</v>
      </c>
      <c r="Q130" s="1218">
        <v>1</v>
      </c>
      <c r="R130" s="35"/>
      <c r="S130" s="368"/>
    </row>
    <row r="131" spans="1:19">
      <c r="A131" s="13"/>
      <c r="B131" s="1026"/>
      <c r="C131" s="1027"/>
      <c r="D131" s="1027"/>
      <c r="E131" s="1027"/>
      <c r="F131" s="1027"/>
      <c r="G131" s="1028"/>
      <c r="H131" s="1028"/>
      <c r="I131" s="1028"/>
      <c r="J131" s="1028"/>
      <c r="K131" s="1028"/>
      <c r="L131" s="1028"/>
      <c r="M131" s="1028"/>
      <c r="N131" s="1028"/>
      <c r="O131" s="1028"/>
      <c r="P131" s="1028"/>
      <c r="Q131" s="1028"/>
      <c r="R131" s="1028"/>
      <c r="S131" s="538"/>
    </row>
    <row r="132" spans="1:19">
      <c r="A132" s="13"/>
      <c r="B132" s="13"/>
      <c r="C132" s="13"/>
      <c r="D132" s="13"/>
      <c r="E132" s="13"/>
      <c r="F132" s="13"/>
    </row>
    <row r="133" spans="1:19">
      <c r="A133" s="13"/>
      <c r="B133" s="380"/>
      <c r="C133" s="382"/>
      <c r="D133" s="382"/>
      <c r="E133" s="382"/>
      <c r="F133" s="382"/>
      <c r="G133" s="375"/>
      <c r="H133" s="375"/>
      <c r="I133" s="375"/>
      <c r="J133" s="375"/>
      <c r="K133" s="375"/>
      <c r="L133" s="375"/>
      <c r="M133" s="375"/>
      <c r="N133" s="375"/>
      <c r="O133" s="375"/>
      <c r="P133" s="375"/>
      <c r="Q133" s="375"/>
      <c r="R133" s="375"/>
      <c r="S133" s="371"/>
    </row>
    <row r="134" spans="1:19" ht="15.75">
      <c r="A134" s="13"/>
      <c r="B134" s="606" t="s">
        <v>374</v>
      </c>
      <c r="C134" s="76"/>
      <c r="D134" s="76"/>
      <c r="E134" s="76"/>
      <c r="F134" s="76"/>
      <c r="G134" s="1222" t="s">
        <v>361</v>
      </c>
      <c r="H134" s="1223"/>
      <c r="I134" s="1223"/>
      <c r="J134" s="1223"/>
      <c r="K134" s="1223"/>
      <c r="L134" s="1224"/>
      <c r="M134" s="1222" t="s">
        <v>365</v>
      </c>
      <c r="N134" s="1223"/>
      <c r="O134" s="1223"/>
      <c r="P134" s="1223"/>
      <c r="Q134" s="1224"/>
      <c r="R134" s="35"/>
      <c r="S134" s="368"/>
    </row>
    <row r="135" spans="1:19">
      <c r="A135" s="13"/>
      <c r="B135" s="607"/>
      <c r="C135" s="76"/>
      <c r="D135" s="76"/>
      <c r="E135" s="76"/>
      <c r="F135" s="76"/>
      <c r="G135" s="601">
        <v>2010</v>
      </c>
      <c r="H135" s="601">
        <v>2011</v>
      </c>
      <c r="I135" s="601">
        <v>2012</v>
      </c>
      <c r="J135" s="601">
        <v>2013</v>
      </c>
      <c r="K135" s="601">
        <v>2014</v>
      </c>
      <c r="L135" s="601">
        <v>2015</v>
      </c>
      <c r="M135" s="601">
        <v>2016</v>
      </c>
      <c r="N135" s="601">
        <v>2017</v>
      </c>
      <c r="O135" s="601">
        <v>2018</v>
      </c>
      <c r="P135" s="601">
        <v>2019</v>
      </c>
      <c r="Q135" s="601">
        <v>2020</v>
      </c>
      <c r="R135" s="35"/>
      <c r="S135" s="368"/>
    </row>
    <row r="136" spans="1:19">
      <c r="A136" s="13"/>
      <c r="B136" s="607"/>
      <c r="D136" s="35" t="s">
        <v>291</v>
      </c>
      <c r="E136" s="76"/>
      <c r="F136" s="76"/>
      <c r="G136" s="636"/>
      <c r="H136" s="631">
        <v>2.2457198124465894E-2</v>
      </c>
      <c r="I136" s="631">
        <v>1.6792422561935361E-2</v>
      </c>
      <c r="J136" s="631">
        <v>1.3922050931910679E-2</v>
      </c>
      <c r="K136" s="632">
        <v>1.5391810146097251E-2</v>
      </c>
      <c r="L136" s="632">
        <v>1.6316361295190873E-2</v>
      </c>
      <c r="M136" s="632">
        <v>1.6316361295190873E-2</v>
      </c>
      <c r="N136" s="632">
        <v>1.6967453409092448E-2</v>
      </c>
      <c r="O136" s="632">
        <v>1.6967453409092448E-2</v>
      </c>
      <c r="P136" s="632">
        <v>1.6967453409092448E-2</v>
      </c>
      <c r="Q136" s="633">
        <v>1.6967453409092448E-2</v>
      </c>
      <c r="R136" s="613"/>
      <c r="S136" s="368" t="s">
        <v>351</v>
      </c>
    </row>
    <row r="137" spans="1:19">
      <c r="A137" s="13"/>
      <c r="B137" s="607"/>
      <c r="D137" s="35" t="s">
        <v>292</v>
      </c>
      <c r="E137" s="76"/>
      <c r="F137" s="76"/>
      <c r="G137" s="636"/>
      <c r="H137" s="627"/>
      <c r="I137" s="627"/>
      <c r="J137" s="634"/>
      <c r="K137" s="634">
        <f>SUM(Volumes!AD23:AD27)/SUM(Volumes!W23:W27)-1</f>
        <v>-0.34985036114333345</v>
      </c>
      <c r="L137" s="635">
        <v>-0.27070190144262585</v>
      </c>
      <c r="M137" s="635">
        <v>-0.21294125463756108</v>
      </c>
      <c r="N137" s="635">
        <v>-0.20620018486901737</v>
      </c>
      <c r="O137" s="635">
        <v>-3.0910247201245244E-2</v>
      </c>
      <c r="P137" s="635">
        <v>-3.0853457720352306E-2</v>
      </c>
      <c r="Q137" s="635">
        <v>-3.0794967964027919E-2</v>
      </c>
      <c r="R137" s="600"/>
      <c r="S137" s="368" t="s">
        <v>351</v>
      </c>
    </row>
    <row r="138" spans="1:19">
      <c r="A138" s="13"/>
      <c r="B138" s="608"/>
      <c r="C138" s="609"/>
      <c r="D138" s="609"/>
      <c r="E138" s="609"/>
      <c r="F138" s="609"/>
      <c r="G138" s="536"/>
      <c r="H138" s="536"/>
      <c r="I138" s="536"/>
      <c r="J138" s="536"/>
      <c r="K138" s="536"/>
      <c r="L138" s="536"/>
      <c r="M138" s="536"/>
      <c r="N138" s="536"/>
      <c r="O138" s="536"/>
      <c r="P138" s="536"/>
      <c r="Q138" s="536"/>
      <c r="R138" s="536"/>
      <c r="S138" s="538"/>
    </row>
    <row r="139" spans="1:19">
      <c r="A139" s="13"/>
      <c r="B139" s="13"/>
      <c r="C139" s="13"/>
      <c r="D139" s="13"/>
      <c r="E139" s="13"/>
      <c r="F139" s="13"/>
    </row>
    <row r="140" spans="1:19">
      <c r="A140" s="13"/>
      <c r="B140" s="380"/>
      <c r="C140" s="382"/>
      <c r="D140" s="382"/>
      <c r="E140" s="382"/>
      <c r="F140" s="382"/>
      <c r="G140" s="375"/>
      <c r="H140" s="375"/>
      <c r="I140" s="375"/>
      <c r="J140" s="375"/>
      <c r="K140" s="375"/>
      <c r="L140" s="375"/>
      <c r="M140" s="375"/>
      <c r="N140" s="375"/>
      <c r="O140" s="375"/>
      <c r="P140" s="375"/>
      <c r="Q140" s="375"/>
      <c r="R140" s="375"/>
      <c r="S140" s="371"/>
    </row>
    <row r="141" spans="1:19" ht="15.75">
      <c r="A141" s="13"/>
      <c r="B141" s="606" t="s">
        <v>594</v>
      </c>
      <c r="C141" s="76"/>
      <c r="D141" s="76"/>
      <c r="E141" s="76"/>
      <c r="F141" s="76"/>
      <c r="G141" s="1233" t="s">
        <v>361</v>
      </c>
      <c r="H141" s="1234"/>
      <c r="I141" s="1234"/>
      <c r="J141" s="1234"/>
      <c r="K141" s="1234"/>
      <c r="L141" s="1235"/>
      <c r="M141" s="1233" t="s">
        <v>365</v>
      </c>
      <c r="N141" s="1234"/>
      <c r="O141" s="1234"/>
      <c r="P141" s="1234"/>
      <c r="Q141" s="1235"/>
      <c r="R141" s="35"/>
      <c r="S141" s="368"/>
    </row>
    <row r="142" spans="1:19" ht="15.75">
      <c r="A142" s="13"/>
      <c r="B142" s="606"/>
      <c r="C142" s="76"/>
      <c r="D142" s="76"/>
      <c r="E142" s="76"/>
      <c r="F142" s="76"/>
      <c r="G142" s="1178">
        <v>2010</v>
      </c>
      <c r="H142" s="1178">
        <v>2011</v>
      </c>
      <c r="I142" s="1178">
        <v>2012</v>
      </c>
      <c r="J142" s="1178">
        <v>2013</v>
      </c>
      <c r="K142" s="1178">
        <v>2014</v>
      </c>
      <c r="L142" s="1178">
        <v>2015</v>
      </c>
      <c r="M142" s="1178">
        <v>2016</v>
      </c>
      <c r="N142" s="1178">
        <v>2017</v>
      </c>
      <c r="O142" s="1178">
        <v>2018</v>
      </c>
      <c r="P142" s="1178">
        <v>2019</v>
      </c>
      <c r="Q142" s="1178">
        <v>2020</v>
      </c>
      <c r="R142" s="35"/>
      <c r="S142" s="368"/>
    </row>
    <row r="143" spans="1:19" ht="15.75">
      <c r="A143" s="13"/>
      <c r="B143" s="606"/>
      <c r="C143" s="76"/>
      <c r="D143" s="76"/>
      <c r="E143" s="76"/>
      <c r="F143" s="76"/>
      <c r="G143" s="1227" t="s">
        <v>541</v>
      </c>
      <c r="H143" s="1228"/>
      <c r="I143" s="1228"/>
      <c r="J143" s="1228"/>
      <c r="K143" s="1228"/>
      <c r="L143" s="1182" t="s">
        <v>84</v>
      </c>
      <c r="M143" s="1183"/>
      <c r="N143" s="1183"/>
      <c r="O143" s="1183"/>
      <c r="P143" s="1183"/>
      <c r="Q143" s="1184"/>
      <c r="R143" s="35"/>
      <c r="S143" s="368"/>
    </row>
    <row r="144" spans="1:19">
      <c r="A144" s="13"/>
      <c r="B144" s="607"/>
      <c r="C144" s="1177" t="s">
        <v>595</v>
      </c>
      <c r="E144" s="76"/>
      <c r="F144" s="76"/>
      <c r="R144" s="35"/>
      <c r="S144" s="368"/>
    </row>
    <row r="145" spans="1:19">
      <c r="A145" s="13"/>
      <c r="B145" s="607"/>
      <c r="C145" s="76"/>
      <c r="D145" s="35" t="s">
        <v>543</v>
      </c>
      <c r="E145" s="76"/>
      <c r="F145" s="76"/>
      <c r="G145" s="636"/>
      <c r="H145" s="677">
        <v>170205</v>
      </c>
      <c r="I145" s="677">
        <v>173703</v>
      </c>
      <c r="J145" s="677">
        <v>177718</v>
      </c>
      <c r="K145" s="677">
        <v>180984</v>
      </c>
      <c r="L145" s="1046">
        <f t="shared" ref="L145" si="16">K145</f>
        <v>180984</v>
      </c>
      <c r="M145" s="1209"/>
      <c r="N145" s="1209"/>
      <c r="O145" s="1209"/>
      <c r="P145" s="1209"/>
      <c r="Q145" s="1209"/>
      <c r="R145" s="35"/>
      <c r="S145" s="368"/>
    </row>
    <row r="146" spans="1:19">
      <c r="A146" s="13"/>
      <c r="B146" s="607"/>
      <c r="C146" s="76"/>
      <c r="D146" s="35" t="s">
        <v>596</v>
      </c>
      <c r="E146" s="76"/>
      <c r="F146" s="76"/>
      <c r="G146" s="636"/>
      <c r="H146" s="627">
        <v>1.1910000000000001</v>
      </c>
      <c r="I146" s="627">
        <v>1.232</v>
      </c>
      <c r="J146" s="627">
        <v>1.256</v>
      </c>
      <c r="K146" s="627">
        <v>1.2829999999999999</v>
      </c>
      <c r="L146" s="627">
        <v>1.3120000000000001</v>
      </c>
      <c r="M146" s="1210"/>
      <c r="N146" s="1211"/>
      <c r="O146" s="1211"/>
      <c r="P146" s="1211"/>
      <c r="Q146" s="1211"/>
      <c r="R146" s="35"/>
      <c r="S146" s="368"/>
    </row>
    <row r="147" spans="1:19">
      <c r="A147" s="13"/>
      <c r="B147" s="1026"/>
      <c r="C147" s="1179"/>
      <c r="D147" s="1179"/>
      <c r="E147" s="1179"/>
      <c r="F147" s="1179"/>
      <c r="G147" s="1180"/>
      <c r="H147" s="1180"/>
      <c r="I147" s="1181"/>
      <c r="J147" s="1181"/>
      <c r="K147" s="1181"/>
      <c r="L147" s="1181"/>
      <c r="M147" s="1185"/>
      <c r="N147" s="1180"/>
      <c r="O147" s="1180"/>
      <c r="P147" s="1180"/>
      <c r="Q147" s="1180"/>
      <c r="R147" s="1180"/>
      <c r="S147" s="538"/>
    </row>
    <row r="148" spans="1:19">
      <c r="A148" s="13"/>
      <c r="B148" s="13"/>
      <c r="C148" s="13"/>
      <c r="D148" s="13"/>
      <c r="E148" s="13"/>
      <c r="F148" s="13"/>
    </row>
    <row r="149" spans="1:19">
      <c r="A149" s="13"/>
      <c r="B149" s="380"/>
      <c r="C149" s="382"/>
      <c r="D149" s="382"/>
      <c r="E149" s="382"/>
      <c r="F149" s="382"/>
      <c r="G149" s="375"/>
      <c r="H149" s="375"/>
      <c r="I149" s="375"/>
      <c r="J149" s="375"/>
      <c r="K149" s="375"/>
      <c r="L149" s="375"/>
      <c r="M149" s="375"/>
      <c r="N149" s="375"/>
      <c r="O149" s="375"/>
      <c r="P149" s="375"/>
      <c r="Q149" s="375"/>
      <c r="R149" s="375"/>
      <c r="S149" s="371"/>
    </row>
    <row r="150" spans="1:19" ht="15.75">
      <c r="A150" s="13"/>
      <c r="B150" s="606" t="s">
        <v>398</v>
      </c>
      <c r="C150" s="76"/>
      <c r="D150" s="76"/>
      <c r="E150" s="76"/>
      <c r="F150" s="76"/>
      <c r="G150" s="1222" t="s">
        <v>361</v>
      </c>
      <c r="H150" s="1223"/>
      <c r="I150" s="1223"/>
      <c r="J150" s="1223"/>
      <c r="K150" s="1223"/>
      <c r="L150" s="1224"/>
      <c r="M150" s="1222" t="s">
        <v>365</v>
      </c>
      <c r="N150" s="1223"/>
      <c r="O150" s="1223"/>
      <c r="P150" s="1223"/>
      <c r="Q150" s="1224"/>
      <c r="R150" s="35"/>
      <c r="S150" s="368"/>
    </row>
    <row r="151" spans="1:19">
      <c r="A151" s="13"/>
      <c r="B151" s="535"/>
      <c r="C151" s="76"/>
      <c r="D151" s="76"/>
      <c r="E151" s="76"/>
      <c r="F151" s="76"/>
      <c r="G151" s="601">
        <v>2010</v>
      </c>
      <c r="H151" s="601">
        <v>2011</v>
      </c>
      <c r="I151" s="601">
        <v>2012</v>
      </c>
      <c r="J151" s="601">
        <v>2013</v>
      </c>
      <c r="K151" s="601">
        <v>2014</v>
      </c>
      <c r="L151" s="601">
        <v>2015</v>
      </c>
      <c r="M151" s="601">
        <v>2016</v>
      </c>
      <c r="N151" s="601">
        <v>2017</v>
      </c>
      <c r="O151" s="601">
        <v>2018</v>
      </c>
      <c r="P151" s="601">
        <v>2019</v>
      </c>
      <c r="Q151" s="601">
        <v>2020</v>
      </c>
      <c r="R151" s="35"/>
      <c r="S151" s="368"/>
    </row>
    <row r="152" spans="1:19">
      <c r="A152" s="13"/>
      <c r="B152" s="607"/>
      <c r="D152" s="35" t="s">
        <v>42</v>
      </c>
      <c r="E152" s="76"/>
      <c r="F152" s="76"/>
      <c r="G152" s="627"/>
      <c r="H152" s="627"/>
      <c r="I152" s="627"/>
      <c r="J152" s="669">
        <f>'PAL Res Feeder'!$E$7</f>
        <v>0</v>
      </c>
      <c r="K152" s="623">
        <f t="shared" ref="K152:L154" si="17">J152*(1-K$36)</f>
        <v>0</v>
      </c>
      <c r="L152" s="623">
        <f t="shared" si="17"/>
        <v>0</v>
      </c>
      <c r="M152" s="1220"/>
      <c r="N152" s="1220"/>
      <c r="O152" s="1220"/>
      <c r="P152" s="1220"/>
      <c r="Q152" s="1220"/>
      <c r="R152" s="35"/>
      <c r="S152" s="368"/>
    </row>
    <row r="153" spans="1:19">
      <c r="A153" s="13"/>
      <c r="B153" s="607"/>
      <c r="D153" s="35" t="s">
        <v>160</v>
      </c>
      <c r="E153" s="35"/>
      <c r="F153" s="35"/>
      <c r="G153" s="627"/>
      <c r="H153" s="627"/>
      <c r="I153" s="627"/>
      <c r="J153" s="669">
        <f>'PAL Res Feeder'!$E$9</f>
        <v>3.9781430121059911</v>
      </c>
      <c r="K153" s="623">
        <f t="shared" si="17"/>
        <v>4.0843594305292212</v>
      </c>
      <c r="L153" s="623">
        <f t="shared" si="17"/>
        <v>4.1252030248345131</v>
      </c>
      <c r="M153" s="1220"/>
      <c r="N153" s="1220"/>
      <c r="O153" s="1220"/>
      <c r="P153" s="1220"/>
      <c r="Q153" s="1220"/>
      <c r="R153" s="35"/>
      <c r="S153" s="368"/>
    </row>
    <row r="154" spans="1:19">
      <c r="B154" s="535"/>
      <c r="D154" s="35" t="s">
        <v>161</v>
      </c>
      <c r="E154" s="35"/>
      <c r="F154" s="35"/>
      <c r="G154" s="627"/>
      <c r="H154" s="627"/>
      <c r="I154" s="627"/>
      <c r="J154" s="669">
        <f>'PAL Res Feeder'!$E11</f>
        <v>8.803491429078262</v>
      </c>
      <c r="K154" s="623">
        <f t="shared" si="17"/>
        <v>9.0385446502346518</v>
      </c>
      <c r="L154" s="623">
        <f t="shared" si="17"/>
        <v>9.1289300967369993</v>
      </c>
      <c r="M154" s="1220"/>
      <c r="N154" s="1220"/>
      <c r="O154" s="1220"/>
      <c r="P154" s="1220"/>
      <c r="Q154" s="1220"/>
      <c r="R154" s="35"/>
      <c r="S154" s="368"/>
    </row>
    <row r="155" spans="1:19">
      <c r="B155" s="535"/>
      <c r="D155" s="35"/>
      <c r="E155" s="35"/>
      <c r="F155" s="35"/>
      <c r="R155" s="35"/>
      <c r="S155" s="368"/>
    </row>
    <row r="156" spans="1:19">
      <c r="B156" s="369"/>
      <c r="C156" s="536"/>
      <c r="D156" s="536"/>
      <c r="E156" s="536"/>
      <c r="F156" s="536"/>
      <c r="G156" s="536"/>
      <c r="H156" s="536"/>
      <c r="I156" s="536"/>
      <c r="J156" s="537"/>
      <c r="K156" s="536"/>
      <c r="L156" s="536"/>
      <c r="M156" s="536"/>
      <c r="N156" s="536"/>
      <c r="O156" s="536"/>
      <c r="P156" s="536"/>
      <c r="Q156" s="536"/>
      <c r="R156" s="536"/>
      <c r="S156" s="538"/>
    </row>
    <row r="157" spans="1:19">
      <c r="J157" s="668"/>
    </row>
    <row r="158" spans="1:19">
      <c r="B158" s="374"/>
      <c r="C158" s="375"/>
      <c r="D158" s="375"/>
      <c r="E158" s="375"/>
      <c r="F158" s="375"/>
      <c r="G158" s="375"/>
      <c r="H158" s="375"/>
      <c r="I158" s="375"/>
      <c r="J158" s="375"/>
      <c r="K158" s="375"/>
      <c r="L158" s="375"/>
      <c r="M158" s="375"/>
      <c r="N158" s="375"/>
      <c r="O158" s="375"/>
      <c r="P158" s="375"/>
      <c r="Q158" s="375"/>
      <c r="R158" s="375"/>
      <c r="S158" s="371"/>
    </row>
    <row r="159" spans="1:19">
      <c r="B159" s="535"/>
      <c r="C159" s="35"/>
      <c r="D159" s="35"/>
      <c r="E159" s="35"/>
      <c r="F159" s="35"/>
      <c r="G159" s="1222" t="s">
        <v>361</v>
      </c>
      <c r="H159" s="1223"/>
      <c r="I159" s="1223"/>
      <c r="J159" s="1223"/>
      <c r="K159" s="1223"/>
      <c r="L159" s="1224"/>
      <c r="M159" s="1222" t="s">
        <v>365</v>
      </c>
      <c r="N159" s="1223"/>
      <c r="O159" s="1223"/>
      <c r="P159" s="1223"/>
      <c r="Q159" s="1224"/>
      <c r="R159" s="35"/>
      <c r="S159" s="368"/>
    </row>
    <row r="160" spans="1:19" ht="15.75">
      <c r="B160" s="606" t="s">
        <v>405</v>
      </c>
      <c r="C160" s="76"/>
      <c r="D160" s="76"/>
      <c r="E160" s="35"/>
      <c r="F160" s="35"/>
      <c r="G160" s="601">
        <v>2010</v>
      </c>
      <c r="H160" s="601">
        <v>2011</v>
      </c>
      <c r="I160" s="601">
        <v>2012</v>
      </c>
      <c r="J160" s="601">
        <v>2013</v>
      </c>
      <c r="K160" s="601">
        <v>2014</v>
      </c>
      <c r="L160" s="601">
        <v>2015</v>
      </c>
      <c r="M160" s="601">
        <v>2016</v>
      </c>
      <c r="N160" s="601">
        <v>2017</v>
      </c>
      <c r="O160" s="601">
        <v>2018</v>
      </c>
      <c r="P160" s="601">
        <v>2019</v>
      </c>
      <c r="Q160" s="601">
        <v>2020</v>
      </c>
      <c r="R160" s="35"/>
      <c r="S160" s="368"/>
    </row>
    <row r="161" spans="2:19">
      <c r="B161" s="535"/>
      <c r="D161" s="678" t="s">
        <v>408</v>
      </c>
      <c r="E161" s="35"/>
      <c r="F161" s="35"/>
      <c r="G161" s="627"/>
      <c r="H161" s="627"/>
      <c r="I161" s="627"/>
      <c r="J161" s="669"/>
      <c r="K161" s="623"/>
      <c r="L161" s="677">
        <v>12154</v>
      </c>
      <c r="M161" s="677">
        <v>12716</v>
      </c>
      <c r="N161" s="677">
        <v>12716</v>
      </c>
      <c r="O161" s="677">
        <v>12716</v>
      </c>
      <c r="P161" s="677">
        <v>12716</v>
      </c>
      <c r="Q161" s="677">
        <v>12716</v>
      </c>
      <c r="R161" s="35"/>
      <c r="S161" s="368"/>
    </row>
    <row r="162" spans="2:19">
      <c r="B162" s="535"/>
      <c r="D162" s="678" t="s">
        <v>409</v>
      </c>
      <c r="E162" s="35"/>
      <c r="F162" s="35"/>
      <c r="G162" s="627"/>
      <c r="H162" s="627"/>
      <c r="I162" s="627"/>
      <c r="J162" s="669"/>
      <c r="K162" s="623"/>
      <c r="L162" s="677"/>
      <c r="M162" s="688">
        <v>444</v>
      </c>
      <c r="N162" s="688">
        <v>1111</v>
      </c>
      <c r="O162" s="688">
        <v>2778</v>
      </c>
      <c r="P162" s="688">
        <v>6945</v>
      </c>
      <c r="Q162" s="688">
        <v>17363</v>
      </c>
      <c r="R162" s="35"/>
      <c r="S162" s="368"/>
    </row>
    <row r="163" spans="2:19">
      <c r="B163" s="369"/>
      <c r="C163" s="676"/>
      <c r="D163" s="676"/>
      <c r="E163" s="676"/>
      <c r="F163" s="676"/>
      <c r="G163" s="676"/>
      <c r="H163" s="676"/>
      <c r="I163" s="676"/>
      <c r="J163" s="676"/>
      <c r="K163" s="676"/>
      <c r="L163" s="676"/>
      <c r="M163" s="676"/>
      <c r="N163" s="676"/>
      <c r="O163" s="676"/>
      <c r="P163" s="676"/>
      <c r="Q163" s="676"/>
      <c r="R163" s="676"/>
      <c r="S163" s="370"/>
    </row>
    <row r="165" spans="2:19">
      <c r="B165" s="374"/>
      <c r="C165" s="375"/>
      <c r="D165" s="375"/>
      <c r="E165" s="375"/>
      <c r="F165" s="375"/>
      <c r="G165" s="375"/>
      <c r="H165" s="375"/>
      <c r="I165" s="375"/>
      <c r="J165" s="375"/>
      <c r="K165" s="375"/>
      <c r="L165" s="375"/>
      <c r="M165" s="375"/>
      <c r="N165" s="375"/>
      <c r="O165" s="375"/>
      <c r="P165" s="375"/>
      <c r="Q165" s="375"/>
      <c r="R165" s="375"/>
      <c r="S165" s="371"/>
    </row>
    <row r="166" spans="2:19" ht="15.75">
      <c r="B166" s="606" t="s">
        <v>490</v>
      </c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68"/>
    </row>
    <row r="167" spans="2:19">
      <c r="B167" s="5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68"/>
    </row>
    <row r="168" spans="2:19">
      <c r="B168" s="535"/>
      <c r="C168" s="76" t="s">
        <v>489</v>
      </c>
      <c r="D168" s="35"/>
      <c r="E168" s="35"/>
      <c r="F168" s="35"/>
      <c r="G168" s="35"/>
      <c r="H168" s="35"/>
      <c r="I168" s="35"/>
      <c r="J168" s="35"/>
      <c r="K168" s="601">
        <v>2014</v>
      </c>
      <c r="L168" s="35"/>
      <c r="M168" s="35"/>
      <c r="N168" s="35"/>
      <c r="O168" s="35"/>
      <c r="P168" s="35"/>
      <c r="Q168" s="35"/>
      <c r="R168" s="35"/>
      <c r="S168" s="368"/>
    </row>
    <row r="169" spans="2:19">
      <c r="B169" s="535"/>
      <c r="C169" s="35"/>
      <c r="D169" s="372" t="s">
        <v>443</v>
      </c>
      <c r="E169" s="35" t="s">
        <v>431</v>
      </c>
      <c r="F169" s="35"/>
      <c r="G169" s="35"/>
      <c r="H169" s="35"/>
      <c r="I169" s="35"/>
      <c r="J169" s="35"/>
      <c r="K169" s="851">
        <v>0.96432986532110487</v>
      </c>
      <c r="L169" s="35"/>
      <c r="M169" s="35"/>
      <c r="O169" s="35"/>
      <c r="P169" s="35"/>
      <c r="Q169" s="35"/>
      <c r="R169" s="35"/>
      <c r="S169" s="368"/>
    </row>
    <row r="170" spans="2:19" ht="15">
      <c r="B170" s="535"/>
      <c r="C170" s="35"/>
      <c r="D170" s="372" t="s">
        <v>443</v>
      </c>
      <c r="E170" s="35" t="s">
        <v>437</v>
      </c>
      <c r="F170" s="35"/>
      <c r="G170" s="35"/>
      <c r="H170" s="35"/>
      <c r="I170" s="35"/>
      <c r="J170" s="35"/>
      <c r="K170" s="851">
        <v>1.3181692410551529E-3</v>
      </c>
      <c r="L170" s="35"/>
      <c r="M170" s="35"/>
      <c r="N170" s="848"/>
      <c r="O170" s="35"/>
      <c r="P170" s="35"/>
      <c r="Q170" s="35"/>
      <c r="R170" s="35"/>
      <c r="S170" s="368"/>
    </row>
    <row r="171" spans="2:19" ht="15">
      <c r="B171" s="535"/>
      <c r="C171" s="35"/>
      <c r="D171" s="372" t="s">
        <v>443</v>
      </c>
      <c r="E171" s="35" t="s">
        <v>440</v>
      </c>
      <c r="F171" s="35"/>
      <c r="G171" s="35"/>
      <c r="H171" s="35"/>
      <c r="I171" s="35"/>
      <c r="J171" s="35"/>
      <c r="K171" s="851">
        <v>3.4351965437840006E-2</v>
      </c>
      <c r="L171" s="35"/>
      <c r="M171" s="35"/>
      <c r="N171" s="848"/>
      <c r="O171" s="35"/>
      <c r="P171" s="35"/>
      <c r="Q171" s="35"/>
      <c r="R171" s="35"/>
      <c r="S171" s="368"/>
    </row>
    <row r="172" spans="2:19" ht="15">
      <c r="B172" s="535"/>
      <c r="C172" s="35"/>
      <c r="D172" s="372" t="s">
        <v>447</v>
      </c>
      <c r="E172" s="35" t="s">
        <v>431</v>
      </c>
      <c r="F172" s="35"/>
      <c r="G172" s="35"/>
      <c r="H172" s="35"/>
      <c r="I172" s="35"/>
      <c r="J172" s="35"/>
      <c r="K172" s="851">
        <v>0.96432986532110487</v>
      </c>
      <c r="L172" s="35"/>
      <c r="M172" s="35"/>
      <c r="N172" s="848"/>
      <c r="O172" s="35"/>
      <c r="P172" s="35"/>
      <c r="Q172" s="35"/>
      <c r="R172" s="35"/>
      <c r="S172" s="368"/>
    </row>
    <row r="173" spans="2:19" ht="15">
      <c r="B173" s="535"/>
      <c r="C173" s="35"/>
      <c r="D173" s="372" t="s">
        <v>447</v>
      </c>
      <c r="E173" s="35" t="s">
        <v>437</v>
      </c>
      <c r="F173" s="35"/>
      <c r="G173" s="35"/>
      <c r="H173" s="35"/>
      <c r="I173" s="35"/>
      <c r="J173" s="35"/>
      <c r="K173" s="851">
        <v>1.3181692410551529E-3</v>
      </c>
      <c r="L173" s="35"/>
      <c r="M173" s="33"/>
      <c r="N173" s="848"/>
      <c r="O173" s="35"/>
      <c r="P173" s="35"/>
      <c r="Q173" s="35"/>
      <c r="R173" s="35"/>
      <c r="S173" s="368"/>
    </row>
    <row r="174" spans="2:19" ht="15">
      <c r="B174" s="535"/>
      <c r="C174" s="35"/>
      <c r="D174" s="372" t="s">
        <v>447</v>
      </c>
      <c r="E174" s="35" t="s">
        <v>440</v>
      </c>
      <c r="F174" s="35"/>
      <c r="G174" s="35"/>
      <c r="H174" s="35"/>
      <c r="I174" s="35"/>
      <c r="J174" s="35"/>
      <c r="K174" s="851">
        <v>3.4351965437840006E-2</v>
      </c>
      <c r="L174" s="35"/>
      <c r="M174" s="33"/>
      <c r="N174" s="848"/>
      <c r="O174" s="35"/>
      <c r="P174" s="35"/>
      <c r="Q174" s="35"/>
      <c r="R174" s="35"/>
      <c r="S174" s="368"/>
    </row>
    <row r="175" spans="2:19" ht="15">
      <c r="B175" s="535"/>
      <c r="C175" s="35"/>
      <c r="D175" s="372" t="s">
        <v>451</v>
      </c>
      <c r="E175" s="35" t="s">
        <v>437</v>
      </c>
      <c r="F175" s="35"/>
      <c r="G175" s="35"/>
      <c r="H175" s="35"/>
      <c r="I175" s="35"/>
      <c r="J175" s="35"/>
      <c r="K175" s="851">
        <v>0.17467891861207691</v>
      </c>
      <c r="L175" s="35"/>
      <c r="M175" s="33"/>
      <c r="N175" s="848"/>
      <c r="O175" s="35"/>
      <c r="P175" s="35"/>
      <c r="Q175" s="35"/>
      <c r="R175" s="35"/>
      <c r="S175" s="368"/>
    </row>
    <row r="176" spans="2:19" ht="15">
      <c r="B176" s="535"/>
      <c r="C176" s="35"/>
      <c r="D176" s="372" t="s">
        <v>451</v>
      </c>
      <c r="E176" s="35" t="s">
        <v>440</v>
      </c>
      <c r="F176" s="35"/>
      <c r="G176" s="35"/>
      <c r="H176" s="35"/>
      <c r="I176" s="35"/>
      <c r="J176" s="35"/>
      <c r="K176" s="851">
        <v>0.82532108138792315</v>
      </c>
      <c r="L176" s="35"/>
      <c r="M176" s="33"/>
      <c r="N176" s="848"/>
      <c r="O176" s="35"/>
      <c r="P176" s="35"/>
      <c r="Q176" s="35"/>
      <c r="R176" s="35"/>
      <c r="S176" s="368"/>
    </row>
    <row r="177" spans="2:19" ht="15">
      <c r="B177" s="535"/>
      <c r="C177" s="35"/>
      <c r="D177" s="372" t="s">
        <v>455</v>
      </c>
      <c r="E177" s="35" t="s">
        <v>431</v>
      </c>
      <c r="F177" s="35"/>
      <c r="G177" s="35"/>
      <c r="H177" s="35"/>
      <c r="I177" s="35"/>
      <c r="J177" s="35"/>
      <c r="K177" s="851">
        <v>0.96073268147654256</v>
      </c>
      <c r="L177" s="35"/>
      <c r="M177" s="33"/>
      <c r="N177" s="848"/>
      <c r="O177" s="35"/>
      <c r="P177" s="35"/>
      <c r="Q177" s="35"/>
      <c r="R177" s="35"/>
      <c r="S177" s="368"/>
    </row>
    <row r="178" spans="2:19">
      <c r="B178" s="535"/>
      <c r="C178" s="35"/>
      <c r="D178" s="372" t="s">
        <v>455</v>
      </c>
      <c r="E178" s="35" t="s">
        <v>437</v>
      </c>
      <c r="F178" s="35"/>
      <c r="G178" s="35"/>
      <c r="H178" s="35"/>
      <c r="I178" s="35"/>
      <c r="J178" s="35"/>
      <c r="K178" s="851">
        <v>1.2688431469896589E-3</v>
      </c>
      <c r="L178" s="35"/>
      <c r="M178" s="35"/>
      <c r="N178" s="35"/>
      <c r="O178" s="35"/>
      <c r="P178" s="35"/>
      <c r="Q178" s="35"/>
      <c r="R178" s="35"/>
      <c r="S178" s="368"/>
    </row>
    <row r="179" spans="2:19">
      <c r="B179" s="535"/>
      <c r="C179" s="35"/>
      <c r="D179" s="372" t="s">
        <v>455</v>
      </c>
      <c r="E179" s="35" t="s">
        <v>440</v>
      </c>
      <c r="F179" s="35"/>
      <c r="G179" s="35"/>
      <c r="H179" s="35"/>
      <c r="I179" s="35"/>
      <c r="J179" s="35"/>
      <c r="K179" s="851">
        <v>3.799847537646777E-2</v>
      </c>
      <c r="L179" s="35"/>
      <c r="M179" s="35"/>
      <c r="N179" s="35"/>
      <c r="O179" s="35"/>
      <c r="P179" s="35"/>
      <c r="Q179" s="35"/>
      <c r="R179" s="35"/>
      <c r="S179" s="368"/>
    </row>
    <row r="180" spans="2:19">
      <c r="B180" s="369"/>
      <c r="C180" s="536"/>
      <c r="D180" s="536"/>
      <c r="E180" s="536"/>
      <c r="F180" s="536"/>
      <c r="G180" s="536"/>
      <c r="H180" s="536"/>
      <c r="I180" s="536"/>
      <c r="J180" s="536"/>
      <c r="K180" s="847"/>
      <c r="L180" s="536"/>
      <c r="M180" s="536"/>
      <c r="N180" s="536"/>
      <c r="O180" s="536"/>
      <c r="P180" s="536"/>
      <c r="Q180" s="536"/>
      <c r="R180" s="536"/>
      <c r="S180" s="370"/>
    </row>
    <row r="181" spans="2:19">
      <c r="K181" s="845"/>
    </row>
  </sheetData>
  <mergeCells count="36">
    <mergeCell ref="G143:K143"/>
    <mergeCell ref="G88:K88"/>
    <mergeCell ref="L88:Q88"/>
    <mergeCell ref="M134:Q134"/>
    <mergeCell ref="G111:K111"/>
    <mergeCell ref="L111:Q111"/>
    <mergeCell ref="G98:K98"/>
    <mergeCell ref="L98:Q98"/>
    <mergeCell ref="G141:L141"/>
    <mergeCell ref="M141:Q141"/>
    <mergeCell ref="G7:L7"/>
    <mergeCell ref="M7:Q7"/>
    <mergeCell ref="G43:K43"/>
    <mergeCell ref="L43:Q43"/>
    <mergeCell ref="G9:L9"/>
    <mergeCell ref="M9:Q9"/>
    <mergeCell ref="G33:L33"/>
    <mergeCell ref="M24:Q24"/>
    <mergeCell ref="G41:L41"/>
    <mergeCell ref="M41:Q41"/>
    <mergeCell ref="G159:L159"/>
    <mergeCell ref="M159:Q159"/>
    <mergeCell ref="I73:I74"/>
    <mergeCell ref="G77:L77"/>
    <mergeCell ref="M77:Q77"/>
    <mergeCell ref="G79:K79"/>
    <mergeCell ref="L79:Q79"/>
    <mergeCell ref="G109:L109"/>
    <mergeCell ref="M109:Q109"/>
    <mergeCell ref="G150:L150"/>
    <mergeCell ref="M150:Q150"/>
    <mergeCell ref="G134:L134"/>
    <mergeCell ref="G96:L96"/>
    <mergeCell ref="M96:Q96"/>
    <mergeCell ref="G86:L86"/>
    <mergeCell ref="M86:Q86"/>
  </mergeCells>
  <hyperlinks>
    <hyperlink ref="A3" location="Menu!A4" display="Menu"/>
  </hyperlinks>
  <pageMargins left="0.7" right="0.7" top="0.75" bottom="0.75" header="0.3" footer="0.3"/>
  <pageSetup paperSize="9" scale="20" orientation="landscape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5">
    <tabColor theme="1"/>
    <pageSetUpPr fitToPage="1"/>
  </sheetPr>
  <dimension ref="A1:S46"/>
  <sheetViews>
    <sheetView showGridLines="0" zoomScale="70" zoomScaleNormal="70" workbookViewId="0">
      <selection sqref="A1:N1"/>
    </sheetView>
  </sheetViews>
  <sheetFormatPr defaultRowHeight="12.75"/>
  <cols>
    <col min="1" max="1" width="9.140625" style="2"/>
    <col min="2" max="2" width="61.7109375" style="2" bestFit="1" customWidth="1"/>
    <col min="3" max="3" width="9.140625" style="2"/>
    <col min="4" max="4" width="12.42578125" style="2" bestFit="1" customWidth="1"/>
    <col min="5" max="5" width="7.28515625" style="2" bestFit="1" customWidth="1"/>
    <col min="6" max="6" width="9.140625" style="484"/>
    <col min="7" max="7" width="2.42578125" style="475" customWidth="1"/>
    <col min="8" max="13" width="10" style="429" customWidth="1"/>
    <col min="14" max="14" width="10" style="475" customWidth="1"/>
    <col min="15" max="19" width="10" style="2" customWidth="1"/>
    <col min="20" max="261" width="9.140625" style="2"/>
    <col min="262" max="262" width="61.7109375" style="2" bestFit="1" customWidth="1"/>
    <col min="263" max="263" width="9.140625" style="2"/>
    <col min="264" max="264" width="19.42578125" style="2" bestFit="1" customWidth="1"/>
    <col min="265" max="265" width="7.28515625" style="2" bestFit="1" customWidth="1"/>
    <col min="266" max="266" width="9.140625" style="2"/>
    <col min="267" max="267" width="2.42578125" style="2" customWidth="1"/>
    <col min="268" max="269" width="14.7109375" style="2" customWidth="1"/>
    <col min="270" max="517" width="9.140625" style="2"/>
    <col min="518" max="518" width="61.7109375" style="2" bestFit="1" customWidth="1"/>
    <col min="519" max="519" width="9.140625" style="2"/>
    <col min="520" max="520" width="19.42578125" style="2" bestFit="1" customWidth="1"/>
    <col min="521" max="521" width="7.28515625" style="2" bestFit="1" customWidth="1"/>
    <col min="522" max="522" width="9.140625" style="2"/>
    <col min="523" max="523" width="2.42578125" style="2" customWidth="1"/>
    <col min="524" max="525" width="14.7109375" style="2" customWidth="1"/>
    <col min="526" max="773" width="9.140625" style="2"/>
    <col min="774" max="774" width="61.7109375" style="2" bestFit="1" customWidth="1"/>
    <col min="775" max="775" width="9.140625" style="2"/>
    <col min="776" max="776" width="19.42578125" style="2" bestFit="1" customWidth="1"/>
    <col min="777" max="777" width="7.28515625" style="2" bestFit="1" customWidth="1"/>
    <col min="778" max="778" width="9.140625" style="2"/>
    <col min="779" max="779" width="2.42578125" style="2" customWidth="1"/>
    <col min="780" max="781" width="14.7109375" style="2" customWidth="1"/>
    <col min="782" max="1029" width="9.140625" style="2"/>
    <col min="1030" max="1030" width="61.7109375" style="2" bestFit="1" customWidth="1"/>
    <col min="1031" max="1031" width="9.140625" style="2"/>
    <col min="1032" max="1032" width="19.42578125" style="2" bestFit="1" customWidth="1"/>
    <col min="1033" max="1033" width="7.28515625" style="2" bestFit="1" customWidth="1"/>
    <col min="1034" max="1034" width="9.140625" style="2"/>
    <col min="1035" max="1035" width="2.42578125" style="2" customWidth="1"/>
    <col min="1036" max="1037" width="14.7109375" style="2" customWidth="1"/>
    <col min="1038" max="1285" width="9.140625" style="2"/>
    <col min="1286" max="1286" width="61.7109375" style="2" bestFit="1" customWidth="1"/>
    <col min="1287" max="1287" width="9.140625" style="2"/>
    <col min="1288" max="1288" width="19.42578125" style="2" bestFit="1" customWidth="1"/>
    <col min="1289" max="1289" width="7.28515625" style="2" bestFit="1" customWidth="1"/>
    <col min="1290" max="1290" width="9.140625" style="2"/>
    <col min="1291" max="1291" width="2.42578125" style="2" customWidth="1"/>
    <col min="1292" max="1293" width="14.7109375" style="2" customWidth="1"/>
    <col min="1294" max="1541" width="9.140625" style="2"/>
    <col min="1542" max="1542" width="61.7109375" style="2" bestFit="1" customWidth="1"/>
    <col min="1543" max="1543" width="9.140625" style="2"/>
    <col min="1544" max="1544" width="19.42578125" style="2" bestFit="1" customWidth="1"/>
    <col min="1545" max="1545" width="7.28515625" style="2" bestFit="1" customWidth="1"/>
    <col min="1546" max="1546" width="9.140625" style="2"/>
    <col min="1547" max="1547" width="2.42578125" style="2" customWidth="1"/>
    <col min="1548" max="1549" width="14.7109375" style="2" customWidth="1"/>
    <col min="1550" max="1797" width="9.140625" style="2"/>
    <col min="1798" max="1798" width="61.7109375" style="2" bestFit="1" customWidth="1"/>
    <col min="1799" max="1799" width="9.140625" style="2"/>
    <col min="1800" max="1800" width="19.42578125" style="2" bestFit="1" customWidth="1"/>
    <col min="1801" max="1801" width="7.28515625" style="2" bestFit="1" customWidth="1"/>
    <col min="1802" max="1802" width="9.140625" style="2"/>
    <col min="1803" max="1803" width="2.42578125" style="2" customWidth="1"/>
    <col min="1804" max="1805" width="14.7109375" style="2" customWidth="1"/>
    <col min="1806" max="2053" width="9.140625" style="2"/>
    <col min="2054" max="2054" width="61.7109375" style="2" bestFit="1" customWidth="1"/>
    <col min="2055" max="2055" width="9.140625" style="2"/>
    <col min="2056" max="2056" width="19.42578125" style="2" bestFit="1" customWidth="1"/>
    <col min="2057" max="2057" width="7.28515625" style="2" bestFit="1" customWidth="1"/>
    <col min="2058" max="2058" width="9.140625" style="2"/>
    <col min="2059" max="2059" width="2.42578125" style="2" customWidth="1"/>
    <col min="2060" max="2061" width="14.7109375" style="2" customWidth="1"/>
    <col min="2062" max="2309" width="9.140625" style="2"/>
    <col min="2310" max="2310" width="61.7109375" style="2" bestFit="1" customWidth="1"/>
    <col min="2311" max="2311" width="9.140625" style="2"/>
    <col min="2312" max="2312" width="19.42578125" style="2" bestFit="1" customWidth="1"/>
    <col min="2313" max="2313" width="7.28515625" style="2" bestFit="1" customWidth="1"/>
    <col min="2314" max="2314" width="9.140625" style="2"/>
    <col min="2315" max="2315" width="2.42578125" style="2" customWidth="1"/>
    <col min="2316" max="2317" width="14.7109375" style="2" customWidth="1"/>
    <col min="2318" max="2565" width="9.140625" style="2"/>
    <col min="2566" max="2566" width="61.7109375" style="2" bestFit="1" customWidth="1"/>
    <col min="2567" max="2567" width="9.140625" style="2"/>
    <col min="2568" max="2568" width="19.42578125" style="2" bestFit="1" customWidth="1"/>
    <col min="2569" max="2569" width="7.28515625" style="2" bestFit="1" customWidth="1"/>
    <col min="2570" max="2570" width="9.140625" style="2"/>
    <col min="2571" max="2571" width="2.42578125" style="2" customWidth="1"/>
    <col min="2572" max="2573" width="14.7109375" style="2" customWidth="1"/>
    <col min="2574" max="2821" width="9.140625" style="2"/>
    <col min="2822" max="2822" width="61.7109375" style="2" bestFit="1" customWidth="1"/>
    <col min="2823" max="2823" width="9.140625" style="2"/>
    <col min="2824" max="2824" width="19.42578125" style="2" bestFit="1" customWidth="1"/>
    <col min="2825" max="2825" width="7.28515625" style="2" bestFit="1" customWidth="1"/>
    <col min="2826" max="2826" width="9.140625" style="2"/>
    <col min="2827" max="2827" width="2.42578125" style="2" customWidth="1"/>
    <col min="2828" max="2829" width="14.7109375" style="2" customWidth="1"/>
    <col min="2830" max="3077" width="9.140625" style="2"/>
    <col min="3078" max="3078" width="61.7109375" style="2" bestFit="1" customWidth="1"/>
    <col min="3079" max="3079" width="9.140625" style="2"/>
    <col min="3080" max="3080" width="19.42578125" style="2" bestFit="1" customWidth="1"/>
    <col min="3081" max="3081" width="7.28515625" style="2" bestFit="1" customWidth="1"/>
    <col min="3082" max="3082" width="9.140625" style="2"/>
    <col min="3083" max="3083" width="2.42578125" style="2" customWidth="1"/>
    <col min="3084" max="3085" width="14.7109375" style="2" customWidth="1"/>
    <col min="3086" max="3333" width="9.140625" style="2"/>
    <col min="3334" max="3334" width="61.7109375" style="2" bestFit="1" customWidth="1"/>
    <col min="3335" max="3335" width="9.140625" style="2"/>
    <col min="3336" max="3336" width="19.42578125" style="2" bestFit="1" customWidth="1"/>
    <col min="3337" max="3337" width="7.28515625" style="2" bestFit="1" customWidth="1"/>
    <col min="3338" max="3338" width="9.140625" style="2"/>
    <col min="3339" max="3339" width="2.42578125" style="2" customWidth="1"/>
    <col min="3340" max="3341" width="14.7109375" style="2" customWidth="1"/>
    <col min="3342" max="3589" width="9.140625" style="2"/>
    <col min="3590" max="3590" width="61.7109375" style="2" bestFit="1" customWidth="1"/>
    <col min="3591" max="3591" width="9.140625" style="2"/>
    <col min="3592" max="3592" width="19.42578125" style="2" bestFit="1" customWidth="1"/>
    <col min="3593" max="3593" width="7.28515625" style="2" bestFit="1" customWidth="1"/>
    <col min="3594" max="3594" width="9.140625" style="2"/>
    <col min="3595" max="3595" width="2.42578125" style="2" customWidth="1"/>
    <col min="3596" max="3597" width="14.7109375" style="2" customWidth="1"/>
    <col min="3598" max="3845" width="9.140625" style="2"/>
    <col min="3846" max="3846" width="61.7109375" style="2" bestFit="1" customWidth="1"/>
    <col min="3847" max="3847" width="9.140625" style="2"/>
    <col min="3848" max="3848" width="19.42578125" style="2" bestFit="1" customWidth="1"/>
    <col min="3849" max="3849" width="7.28515625" style="2" bestFit="1" customWidth="1"/>
    <col min="3850" max="3850" width="9.140625" style="2"/>
    <col min="3851" max="3851" width="2.42578125" style="2" customWidth="1"/>
    <col min="3852" max="3853" width="14.7109375" style="2" customWidth="1"/>
    <col min="3854" max="4101" width="9.140625" style="2"/>
    <col min="4102" max="4102" width="61.7109375" style="2" bestFit="1" customWidth="1"/>
    <col min="4103" max="4103" width="9.140625" style="2"/>
    <col min="4104" max="4104" width="19.42578125" style="2" bestFit="1" customWidth="1"/>
    <col min="4105" max="4105" width="7.28515625" style="2" bestFit="1" customWidth="1"/>
    <col min="4106" max="4106" width="9.140625" style="2"/>
    <col min="4107" max="4107" width="2.42578125" style="2" customWidth="1"/>
    <col min="4108" max="4109" width="14.7109375" style="2" customWidth="1"/>
    <col min="4110" max="4357" width="9.140625" style="2"/>
    <col min="4358" max="4358" width="61.7109375" style="2" bestFit="1" customWidth="1"/>
    <col min="4359" max="4359" width="9.140625" style="2"/>
    <col min="4360" max="4360" width="19.42578125" style="2" bestFit="1" customWidth="1"/>
    <col min="4361" max="4361" width="7.28515625" style="2" bestFit="1" customWidth="1"/>
    <col min="4362" max="4362" width="9.140625" style="2"/>
    <col min="4363" max="4363" width="2.42578125" style="2" customWidth="1"/>
    <col min="4364" max="4365" width="14.7109375" style="2" customWidth="1"/>
    <col min="4366" max="4613" width="9.140625" style="2"/>
    <col min="4614" max="4614" width="61.7109375" style="2" bestFit="1" customWidth="1"/>
    <col min="4615" max="4615" width="9.140625" style="2"/>
    <col min="4616" max="4616" width="19.42578125" style="2" bestFit="1" customWidth="1"/>
    <col min="4617" max="4617" width="7.28515625" style="2" bestFit="1" customWidth="1"/>
    <col min="4618" max="4618" width="9.140625" style="2"/>
    <col min="4619" max="4619" width="2.42578125" style="2" customWidth="1"/>
    <col min="4620" max="4621" width="14.7109375" style="2" customWidth="1"/>
    <col min="4622" max="4869" width="9.140625" style="2"/>
    <col min="4870" max="4870" width="61.7109375" style="2" bestFit="1" customWidth="1"/>
    <col min="4871" max="4871" width="9.140625" style="2"/>
    <col min="4872" max="4872" width="19.42578125" style="2" bestFit="1" customWidth="1"/>
    <col min="4873" max="4873" width="7.28515625" style="2" bestFit="1" customWidth="1"/>
    <col min="4874" max="4874" width="9.140625" style="2"/>
    <col min="4875" max="4875" width="2.42578125" style="2" customWidth="1"/>
    <col min="4876" max="4877" width="14.7109375" style="2" customWidth="1"/>
    <col min="4878" max="5125" width="9.140625" style="2"/>
    <col min="5126" max="5126" width="61.7109375" style="2" bestFit="1" customWidth="1"/>
    <col min="5127" max="5127" width="9.140625" style="2"/>
    <col min="5128" max="5128" width="19.42578125" style="2" bestFit="1" customWidth="1"/>
    <col min="5129" max="5129" width="7.28515625" style="2" bestFit="1" customWidth="1"/>
    <col min="5130" max="5130" width="9.140625" style="2"/>
    <col min="5131" max="5131" width="2.42578125" style="2" customWidth="1"/>
    <col min="5132" max="5133" width="14.7109375" style="2" customWidth="1"/>
    <col min="5134" max="5381" width="9.140625" style="2"/>
    <col min="5382" max="5382" width="61.7109375" style="2" bestFit="1" customWidth="1"/>
    <col min="5383" max="5383" width="9.140625" style="2"/>
    <col min="5384" max="5384" width="19.42578125" style="2" bestFit="1" customWidth="1"/>
    <col min="5385" max="5385" width="7.28515625" style="2" bestFit="1" customWidth="1"/>
    <col min="5386" max="5386" width="9.140625" style="2"/>
    <col min="5387" max="5387" width="2.42578125" style="2" customWidth="1"/>
    <col min="5388" max="5389" width="14.7109375" style="2" customWidth="1"/>
    <col min="5390" max="5637" width="9.140625" style="2"/>
    <col min="5638" max="5638" width="61.7109375" style="2" bestFit="1" customWidth="1"/>
    <col min="5639" max="5639" width="9.140625" style="2"/>
    <col min="5640" max="5640" width="19.42578125" style="2" bestFit="1" customWidth="1"/>
    <col min="5641" max="5641" width="7.28515625" style="2" bestFit="1" customWidth="1"/>
    <col min="5642" max="5642" width="9.140625" style="2"/>
    <col min="5643" max="5643" width="2.42578125" style="2" customWidth="1"/>
    <col min="5644" max="5645" width="14.7109375" style="2" customWidth="1"/>
    <col min="5646" max="5893" width="9.140625" style="2"/>
    <col min="5894" max="5894" width="61.7109375" style="2" bestFit="1" customWidth="1"/>
    <col min="5895" max="5895" width="9.140625" style="2"/>
    <col min="5896" max="5896" width="19.42578125" style="2" bestFit="1" customWidth="1"/>
    <col min="5897" max="5897" width="7.28515625" style="2" bestFit="1" customWidth="1"/>
    <col min="5898" max="5898" width="9.140625" style="2"/>
    <col min="5899" max="5899" width="2.42578125" style="2" customWidth="1"/>
    <col min="5900" max="5901" width="14.7109375" style="2" customWidth="1"/>
    <col min="5902" max="6149" width="9.140625" style="2"/>
    <col min="6150" max="6150" width="61.7109375" style="2" bestFit="1" customWidth="1"/>
    <col min="6151" max="6151" width="9.140625" style="2"/>
    <col min="6152" max="6152" width="19.42578125" style="2" bestFit="1" customWidth="1"/>
    <col min="6153" max="6153" width="7.28515625" style="2" bestFit="1" customWidth="1"/>
    <col min="6154" max="6154" width="9.140625" style="2"/>
    <col min="6155" max="6155" width="2.42578125" style="2" customWidth="1"/>
    <col min="6156" max="6157" width="14.7109375" style="2" customWidth="1"/>
    <col min="6158" max="6405" width="9.140625" style="2"/>
    <col min="6406" max="6406" width="61.7109375" style="2" bestFit="1" customWidth="1"/>
    <col min="6407" max="6407" width="9.140625" style="2"/>
    <col min="6408" max="6408" width="19.42578125" style="2" bestFit="1" customWidth="1"/>
    <col min="6409" max="6409" width="7.28515625" style="2" bestFit="1" customWidth="1"/>
    <col min="6410" max="6410" width="9.140625" style="2"/>
    <col min="6411" max="6411" width="2.42578125" style="2" customWidth="1"/>
    <col min="6412" max="6413" width="14.7109375" style="2" customWidth="1"/>
    <col min="6414" max="6661" width="9.140625" style="2"/>
    <col min="6662" max="6662" width="61.7109375" style="2" bestFit="1" customWidth="1"/>
    <col min="6663" max="6663" width="9.140625" style="2"/>
    <col min="6664" max="6664" width="19.42578125" style="2" bestFit="1" customWidth="1"/>
    <col min="6665" max="6665" width="7.28515625" style="2" bestFit="1" customWidth="1"/>
    <col min="6666" max="6666" width="9.140625" style="2"/>
    <col min="6667" max="6667" width="2.42578125" style="2" customWidth="1"/>
    <col min="6668" max="6669" width="14.7109375" style="2" customWidth="1"/>
    <col min="6670" max="6917" width="9.140625" style="2"/>
    <col min="6918" max="6918" width="61.7109375" style="2" bestFit="1" customWidth="1"/>
    <col min="6919" max="6919" width="9.140625" style="2"/>
    <col min="6920" max="6920" width="19.42578125" style="2" bestFit="1" customWidth="1"/>
    <col min="6921" max="6921" width="7.28515625" style="2" bestFit="1" customWidth="1"/>
    <col min="6922" max="6922" width="9.140625" style="2"/>
    <col min="6923" max="6923" width="2.42578125" style="2" customWidth="1"/>
    <col min="6924" max="6925" width="14.7109375" style="2" customWidth="1"/>
    <col min="6926" max="7173" width="9.140625" style="2"/>
    <col min="7174" max="7174" width="61.7109375" style="2" bestFit="1" customWidth="1"/>
    <col min="7175" max="7175" width="9.140625" style="2"/>
    <col min="7176" max="7176" width="19.42578125" style="2" bestFit="1" customWidth="1"/>
    <col min="7177" max="7177" width="7.28515625" style="2" bestFit="1" customWidth="1"/>
    <col min="7178" max="7178" width="9.140625" style="2"/>
    <col min="7179" max="7179" width="2.42578125" style="2" customWidth="1"/>
    <col min="7180" max="7181" width="14.7109375" style="2" customWidth="1"/>
    <col min="7182" max="7429" width="9.140625" style="2"/>
    <col min="7430" max="7430" width="61.7109375" style="2" bestFit="1" customWidth="1"/>
    <col min="7431" max="7431" width="9.140625" style="2"/>
    <col min="7432" max="7432" width="19.42578125" style="2" bestFit="1" customWidth="1"/>
    <col min="7433" max="7433" width="7.28515625" style="2" bestFit="1" customWidth="1"/>
    <col min="7434" max="7434" width="9.140625" style="2"/>
    <col min="7435" max="7435" width="2.42578125" style="2" customWidth="1"/>
    <col min="7436" max="7437" width="14.7109375" style="2" customWidth="1"/>
    <col min="7438" max="7685" width="9.140625" style="2"/>
    <col min="7686" max="7686" width="61.7109375" style="2" bestFit="1" customWidth="1"/>
    <col min="7687" max="7687" width="9.140625" style="2"/>
    <col min="7688" max="7688" width="19.42578125" style="2" bestFit="1" customWidth="1"/>
    <col min="7689" max="7689" width="7.28515625" style="2" bestFit="1" customWidth="1"/>
    <col min="7690" max="7690" width="9.140625" style="2"/>
    <col min="7691" max="7691" width="2.42578125" style="2" customWidth="1"/>
    <col min="7692" max="7693" width="14.7109375" style="2" customWidth="1"/>
    <col min="7694" max="7941" width="9.140625" style="2"/>
    <col min="7942" max="7942" width="61.7109375" style="2" bestFit="1" customWidth="1"/>
    <col min="7943" max="7943" width="9.140625" style="2"/>
    <col min="7944" max="7944" width="19.42578125" style="2" bestFit="1" customWidth="1"/>
    <col min="7945" max="7945" width="7.28515625" style="2" bestFit="1" customWidth="1"/>
    <col min="7946" max="7946" width="9.140625" style="2"/>
    <col min="7947" max="7947" width="2.42578125" style="2" customWidth="1"/>
    <col min="7948" max="7949" width="14.7109375" style="2" customWidth="1"/>
    <col min="7950" max="8197" width="9.140625" style="2"/>
    <col min="8198" max="8198" width="61.7109375" style="2" bestFit="1" customWidth="1"/>
    <col min="8199" max="8199" width="9.140625" style="2"/>
    <col min="8200" max="8200" width="19.42578125" style="2" bestFit="1" customWidth="1"/>
    <col min="8201" max="8201" width="7.28515625" style="2" bestFit="1" customWidth="1"/>
    <col min="8202" max="8202" width="9.140625" style="2"/>
    <col min="8203" max="8203" width="2.42578125" style="2" customWidth="1"/>
    <col min="8204" max="8205" width="14.7109375" style="2" customWidth="1"/>
    <col min="8206" max="8453" width="9.140625" style="2"/>
    <col min="8454" max="8454" width="61.7109375" style="2" bestFit="1" customWidth="1"/>
    <col min="8455" max="8455" width="9.140625" style="2"/>
    <col min="8456" max="8456" width="19.42578125" style="2" bestFit="1" customWidth="1"/>
    <col min="8457" max="8457" width="7.28515625" style="2" bestFit="1" customWidth="1"/>
    <col min="8458" max="8458" width="9.140625" style="2"/>
    <col min="8459" max="8459" width="2.42578125" style="2" customWidth="1"/>
    <col min="8460" max="8461" width="14.7109375" style="2" customWidth="1"/>
    <col min="8462" max="8709" width="9.140625" style="2"/>
    <col min="8710" max="8710" width="61.7109375" style="2" bestFit="1" customWidth="1"/>
    <col min="8711" max="8711" width="9.140625" style="2"/>
    <col min="8712" max="8712" width="19.42578125" style="2" bestFit="1" customWidth="1"/>
    <col min="8713" max="8713" width="7.28515625" style="2" bestFit="1" customWidth="1"/>
    <col min="8714" max="8714" width="9.140625" style="2"/>
    <col min="8715" max="8715" width="2.42578125" style="2" customWidth="1"/>
    <col min="8716" max="8717" width="14.7109375" style="2" customWidth="1"/>
    <col min="8718" max="8965" width="9.140625" style="2"/>
    <col min="8966" max="8966" width="61.7109375" style="2" bestFit="1" customWidth="1"/>
    <col min="8967" max="8967" width="9.140625" style="2"/>
    <col min="8968" max="8968" width="19.42578125" style="2" bestFit="1" customWidth="1"/>
    <col min="8969" max="8969" width="7.28515625" style="2" bestFit="1" customWidth="1"/>
    <col min="8970" max="8970" width="9.140625" style="2"/>
    <col min="8971" max="8971" width="2.42578125" style="2" customWidth="1"/>
    <col min="8972" max="8973" width="14.7109375" style="2" customWidth="1"/>
    <col min="8974" max="9221" width="9.140625" style="2"/>
    <col min="9222" max="9222" width="61.7109375" style="2" bestFit="1" customWidth="1"/>
    <col min="9223" max="9223" width="9.140625" style="2"/>
    <col min="9224" max="9224" width="19.42578125" style="2" bestFit="1" customWidth="1"/>
    <col min="9225" max="9225" width="7.28515625" style="2" bestFit="1" customWidth="1"/>
    <col min="9226" max="9226" width="9.140625" style="2"/>
    <col min="9227" max="9227" width="2.42578125" style="2" customWidth="1"/>
    <col min="9228" max="9229" width="14.7109375" style="2" customWidth="1"/>
    <col min="9230" max="9477" width="9.140625" style="2"/>
    <col min="9478" max="9478" width="61.7109375" style="2" bestFit="1" customWidth="1"/>
    <col min="9479" max="9479" width="9.140625" style="2"/>
    <col min="9480" max="9480" width="19.42578125" style="2" bestFit="1" customWidth="1"/>
    <col min="9481" max="9481" width="7.28515625" style="2" bestFit="1" customWidth="1"/>
    <col min="9482" max="9482" width="9.140625" style="2"/>
    <col min="9483" max="9483" width="2.42578125" style="2" customWidth="1"/>
    <col min="9484" max="9485" width="14.7109375" style="2" customWidth="1"/>
    <col min="9486" max="9733" width="9.140625" style="2"/>
    <col min="9734" max="9734" width="61.7109375" style="2" bestFit="1" customWidth="1"/>
    <col min="9735" max="9735" width="9.140625" style="2"/>
    <col min="9736" max="9736" width="19.42578125" style="2" bestFit="1" customWidth="1"/>
    <col min="9737" max="9737" width="7.28515625" style="2" bestFit="1" customWidth="1"/>
    <col min="9738" max="9738" width="9.140625" style="2"/>
    <col min="9739" max="9739" width="2.42578125" style="2" customWidth="1"/>
    <col min="9740" max="9741" width="14.7109375" style="2" customWidth="1"/>
    <col min="9742" max="9989" width="9.140625" style="2"/>
    <col min="9990" max="9990" width="61.7109375" style="2" bestFit="1" customWidth="1"/>
    <col min="9991" max="9991" width="9.140625" style="2"/>
    <col min="9992" max="9992" width="19.42578125" style="2" bestFit="1" customWidth="1"/>
    <col min="9993" max="9993" width="7.28515625" style="2" bestFit="1" customWidth="1"/>
    <col min="9994" max="9994" width="9.140625" style="2"/>
    <col min="9995" max="9995" width="2.42578125" style="2" customWidth="1"/>
    <col min="9996" max="9997" width="14.7109375" style="2" customWidth="1"/>
    <col min="9998" max="10245" width="9.140625" style="2"/>
    <col min="10246" max="10246" width="61.7109375" style="2" bestFit="1" customWidth="1"/>
    <col min="10247" max="10247" width="9.140625" style="2"/>
    <col min="10248" max="10248" width="19.42578125" style="2" bestFit="1" customWidth="1"/>
    <col min="10249" max="10249" width="7.28515625" style="2" bestFit="1" customWidth="1"/>
    <col min="10250" max="10250" width="9.140625" style="2"/>
    <col min="10251" max="10251" width="2.42578125" style="2" customWidth="1"/>
    <col min="10252" max="10253" width="14.7109375" style="2" customWidth="1"/>
    <col min="10254" max="10501" width="9.140625" style="2"/>
    <col min="10502" max="10502" width="61.7109375" style="2" bestFit="1" customWidth="1"/>
    <col min="10503" max="10503" width="9.140625" style="2"/>
    <col min="10504" max="10504" width="19.42578125" style="2" bestFit="1" customWidth="1"/>
    <col min="10505" max="10505" width="7.28515625" style="2" bestFit="1" customWidth="1"/>
    <col min="10506" max="10506" width="9.140625" style="2"/>
    <col min="10507" max="10507" width="2.42578125" style="2" customWidth="1"/>
    <col min="10508" max="10509" width="14.7109375" style="2" customWidth="1"/>
    <col min="10510" max="10757" width="9.140625" style="2"/>
    <col min="10758" max="10758" width="61.7109375" style="2" bestFit="1" customWidth="1"/>
    <col min="10759" max="10759" width="9.140625" style="2"/>
    <col min="10760" max="10760" width="19.42578125" style="2" bestFit="1" customWidth="1"/>
    <col min="10761" max="10761" width="7.28515625" style="2" bestFit="1" customWidth="1"/>
    <col min="10762" max="10762" width="9.140625" style="2"/>
    <col min="10763" max="10763" width="2.42578125" style="2" customWidth="1"/>
    <col min="10764" max="10765" width="14.7109375" style="2" customWidth="1"/>
    <col min="10766" max="11013" width="9.140625" style="2"/>
    <col min="11014" max="11014" width="61.7109375" style="2" bestFit="1" customWidth="1"/>
    <col min="11015" max="11015" width="9.140625" style="2"/>
    <col min="11016" max="11016" width="19.42578125" style="2" bestFit="1" customWidth="1"/>
    <col min="11017" max="11017" width="7.28515625" style="2" bestFit="1" customWidth="1"/>
    <col min="11018" max="11018" width="9.140625" style="2"/>
    <col min="11019" max="11019" width="2.42578125" style="2" customWidth="1"/>
    <col min="11020" max="11021" width="14.7109375" style="2" customWidth="1"/>
    <col min="11022" max="11269" width="9.140625" style="2"/>
    <col min="11270" max="11270" width="61.7109375" style="2" bestFit="1" customWidth="1"/>
    <col min="11271" max="11271" width="9.140625" style="2"/>
    <col min="11272" max="11272" width="19.42578125" style="2" bestFit="1" customWidth="1"/>
    <col min="11273" max="11273" width="7.28515625" style="2" bestFit="1" customWidth="1"/>
    <col min="11274" max="11274" width="9.140625" style="2"/>
    <col min="11275" max="11275" width="2.42578125" style="2" customWidth="1"/>
    <col min="11276" max="11277" width="14.7109375" style="2" customWidth="1"/>
    <col min="11278" max="11525" width="9.140625" style="2"/>
    <col min="11526" max="11526" width="61.7109375" style="2" bestFit="1" customWidth="1"/>
    <col min="11527" max="11527" width="9.140625" style="2"/>
    <col min="11528" max="11528" width="19.42578125" style="2" bestFit="1" customWidth="1"/>
    <col min="11529" max="11529" width="7.28515625" style="2" bestFit="1" customWidth="1"/>
    <col min="11530" max="11530" width="9.140625" style="2"/>
    <col min="11531" max="11531" width="2.42578125" style="2" customWidth="1"/>
    <col min="11532" max="11533" width="14.7109375" style="2" customWidth="1"/>
    <col min="11534" max="11781" width="9.140625" style="2"/>
    <col min="11782" max="11782" width="61.7109375" style="2" bestFit="1" customWidth="1"/>
    <col min="11783" max="11783" width="9.140625" style="2"/>
    <col min="11784" max="11784" width="19.42578125" style="2" bestFit="1" customWidth="1"/>
    <col min="11785" max="11785" width="7.28515625" style="2" bestFit="1" customWidth="1"/>
    <col min="11786" max="11786" width="9.140625" style="2"/>
    <col min="11787" max="11787" width="2.42578125" style="2" customWidth="1"/>
    <col min="11788" max="11789" width="14.7109375" style="2" customWidth="1"/>
    <col min="11790" max="12037" width="9.140625" style="2"/>
    <col min="12038" max="12038" width="61.7109375" style="2" bestFit="1" customWidth="1"/>
    <col min="12039" max="12039" width="9.140625" style="2"/>
    <col min="12040" max="12040" width="19.42578125" style="2" bestFit="1" customWidth="1"/>
    <col min="12041" max="12041" width="7.28515625" style="2" bestFit="1" customWidth="1"/>
    <col min="12042" max="12042" width="9.140625" style="2"/>
    <col min="12043" max="12043" width="2.42578125" style="2" customWidth="1"/>
    <col min="12044" max="12045" width="14.7109375" style="2" customWidth="1"/>
    <col min="12046" max="12293" width="9.140625" style="2"/>
    <col min="12294" max="12294" width="61.7109375" style="2" bestFit="1" customWidth="1"/>
    <col min="12295" max="12295" width="9.140625" style="2"/>
    <col min="12296" max="12296" width="19.42578125" style="2" bestFit="1" customWidth="1"/>
    <col min="12297" max="12297" width="7.28515625" style="2" bestFit="1" customWidth="1"/>
    <col min="12298" max="12298" width="9.140625" style="2"/>
    <col min="12299" max="12299" width="2.42578125" style="2" customWidth="1"/>
    <col min="12300" max="12301" width="14.7109375" style="2" customWidth="1"/>
    <col min="12302" max="12549" width="9.140625" style="2"/>
    <col min="12550" max="12550" width="61.7109375" style="2" bestFit="1" customWidth="1"/>
    <col min="12551" max="12551" width="9.140625" style="2"/>
    <col min="12552" max="12552" width="19.42578125" style="2" bestFit="1" customWidth="1"/>
    <col min="12553" max="12553" width="7.28515625" style="2" bestFit="1" customWidth="1"/>
    <col min="12554" max="12554" width="9.140625" style="2"/>
    <col min="12555" max="12555" width="2.42578125" style="2" customWidth="1"/>
    <col min="12556" max="12557" width="14.7109375" style="2" customWidth="1"/>
    <col min="12558" max="12805" width="9.140625" style="2"/>
    <col min="12806" max="12806" width="61.7109375" style="2" bestFit="1" customWidth="1"/>
    <col min="12807" max="12807" width="9.140625" style="2"/>
    <col min="12808" max="12808" width="19.42578125" style="2" bestFit="1" customWidth="1"/>
    <col min="12809" max="12809" width="7.28515625" style="2" bestFit="1" customWidth="1"/>
    <col min="12810" max="12810" width="9.140625" style="2"/>
    <col min="12811" max="12811" width="2.42578125" style="2" customWidth="1"/>
    <col min="12812" max="12813" width="14.7109375" style="2" customWidth="1"/>
    <col min="12814" max="13061" width="9.140625" style="2"/>
    <col min="13062" max="13062" width="61.7109375" style="2" bestFit="1" customWidth="1"/>
    <col min="13063" max="13063" width="9.140625" style="2"/>
    <col min="13064" max="13064" width="19.42578125" style="2" bestFit="1" customWidth="1"/>
    <col min="13065" max="13065" width="7.28515625" style="2" bestFit="1" customWidth="1"/>
    <col min="13066" max="13066" width="9.140625" style="2"/>
    <col min="13067" max="13067" width="2.42578125" style="2" customWidth="1"/>
    <col min="13068" max="13069" width="14.7109375" style="2" customWidth="1"/>
    <col min="13070" max="13317" width="9.140625" style="2"/>
    <col min="13318" max="13318" width="61.7109375" style="2" bestFit="1" customWidth="1"/>
    <col min="13319" max="13319" width="9.140625" style="2"/>
    <col min="13320" max="13320" width="19.42578125" style="2" bestFit="1" customWidth="1"/>
    <col min="13321" max="13321" width="7.28515625" style="2" bestFit="1" customWidth="1"/>
    <col min="13322" max="13322" width="9.140625" style="2"/>
    <col min="13323" max="13323" width="2.42578125" style="2" customWidth="1"/>
    <col min="13324" max="13325" width="14.7109375" style="2" customWidth="1"/>
    <col min="13326" max="13573" width="9.140625" style="2"/>
    <col min="13574" max="13574" width="61.7109375" style="2" bestFit="1" customWidth="1"/>
    <col min="13575" max="13575" width="9.140625" style="2"/>
    <col min="13576" max="13576" width="19.42578125" style="2" bestFit="1" customWidth="1"/>
    <col min="13577" max="13577" width="7.28515625" style="2" bestFit="1" customWidth="1"/>
    <col min="13578" max="13578" width="9.140625" style="2"/>
    <col min="13579" max="13579" width="2.42578125" style="2" customWidth="1"/>
    <col min="13580" max="13581" width="14.7109375" style="2" customWidth="1"/>
    <col min="13582" max="13829" width="9.140625" style="2"/>
    <col min="13830" max="13830" width="61.7109375" style="2" bestFit="1" customWidth="1"/>
    <col min="13831" max="13831" width="9.140625" style="2"/>
    <col min="13832" max="13832" width="19.42578125" style="2" bestFit="1" customWidth="1"/>
    <col min="13833" max="13833" width="7.28515625" style="2" bestFit="1" customWidth="1"/>
    <col min="13834" max="13834" width="9.140625" style="2"/>
    <col min="13835" max="13835" width="2.42578125" style="2" customWidth="1"/>
    <col min="13836" max="13837" width="14.7109375" style="2" customWidth="1"/>
    <col min="13838" max="14085" width="9.140625" style="2"/>
    <col min="14086" max="14086" width="61.7109375" style="2" bestFit="1" customWidth="1"/>
    <col min="14087" max="14087" width="9.140625" style="2"/>
    <col min="14088" max="14088" width="19.42578125" style="2" bestFit="1" customWidth="1"/>
    <col min="14089" max="14089" width="7.28515625" style="2" bestFit="1" customWidth="1"/>
    <col min="14090" max="14090" width="9.140625" style="2"/>
    <col min="14091" max="14091" width="2.42578125" style="2" customWidth="1"/>
    <col min="14092" max="14093" width="14.7109375" style="2" customWidth="1"/>
    <col min="14094" max="14341" width="9.140625" style="2"/>
    <col min="14342" max="14342" width="61.7109375" style="2" bestFit="1" customWidth="1"/>
    <col min="14343" max="14343" width="9.140625" style="2"/>
    <col min="14344" max="14344" width="19.42578125" style="2" bestFit="1" customWidth="1"/>
    <col min="14345" max="14345" width="7.28515625" style="2" bestFit="1" customWidth="1"/>
    <col min="14346" max="14346" width="9.140625" style="2"/>
    <col min="14347" max="14347" width="2.42578125" style="2" customWidth="1"/>
    <col min="14348" max="14349" width="14.7109375" style="2" customWidth="1"/>
    <col min="14350" max="14597" width="9.140625" style="2"/>
    <col min="14598" max="14598" width="61.7109375" style="2" bestFit="1" customWidth="1"/>
    <col min="14599" max="14599" width="9.140625" style="2"/>
    <col min="14600" max="14600" width="19.42578125" style="2" bestFit="1" customWidth="1"/>
    <col min="14601" max="14601" width="7.28515625" style="2" bestFit="1" customWidth="1"/>
    <col min="14602" max="14602" width="9.140625" style="2"/>
    <col min="14603" max="14603" width="2.42578125" style="2" customWidth="1"/>
    <col min="14604" max="14605" width="14.7109375" style="2" customWidth="1"/>
    <col min="14606" max="14853" width="9.140625" style="2"/>
    <col min="14854" max="14854" width="61.7109375" style="2" bestFit="1" customWidth="1"/>
    <col min="14855" max="14855" width="9.140625" style="2"/>
    <col min="14856" max="14856" width="19.42578125" style="2" bestFit="1" customWidth="1"/>
    <col min="14857" max="14857" width="7.28515625" style="2" bestFit="1" customWidth="1"/>
    <col min="14858" max="14858" width="9.140625" style="2"/>
    <col min="14859" max="14859" width="2.42578125" style="2" customWidth="1"/>
    <col min="14860" max="14861" width="14.7109375" style="2" customWidth="1"/>
    <col min="14862" max="15109" width="9.140625" style="2"/>
    <col min="15110" max="15110" width="61.7109375" style="2" bestFit="1" customWidth="1"/>
    <col min="15111" max="15111" width="9.140625" style="2"/>
    <col min="15112" max="15112" width="19.42578125" style="2" bestFit="1" customWidth="1"/>
    <col min="15113" max="15113" width="7.28515625" style="2" bestFit="1" customWidth="1"/>
    <col min="15114" max="15114" width="9.140625" style="2"/>
    <col min="15115" max="15115" width="2.42578125" style="2" customWidth="1"/>
    <col min="15116" max="15117" width="14.7109375" style="2" customWidth="1"/>
    <col min="15118" max="15365" width="9.140625" style="2"/>
    <col min="15366" max="15366" width="61.7109375" style="2" bestFit="1" customWidth="1"/>
    <col min="15367" max="15367" width="9.140625" style="2"/>
    <col min="15368" max="15368" width="19.42578125" style="2" bestFit="1" customWidth="1"/>
    <col min="15369" max="15369" width="7.28515625" style="2" bestFit="1" customWidth="1"/>
    <col min="15370" max="15370" width="9.140625" style="2"/>
    <col min="15371" max="15371" width="2.42578125" style="2" customWidth="1"/>
    <col min="15372" max="15373" width="14.7109375" style="2" customWidth="1"/>
    <col min="15374" max="15621" width="9.140625" style="2"/>
    <col min="15622" max="15622" width="61.7109375" style="2" bestFit="1" customWidth="1"/>
    <col min="15623" max="15623" width="9.140625" style="2"/>
    <col min="15624" max="15624" width="19.42578125" style="2" bestFit="1" customWidth="1"/>
    <col min="15625" max="15625" width="7.28515625" style="2" bestFit="1" customWidth="1"/>
    <col min="15626" max="15626" width="9.140625" style="2"/>
    <col min="15627" max="15627" width="2.42578125" style="2" customWidth="1"/>
    <col min="15628" max="15629" width="14.7109375" style="2" customWidth="1"/>
    <col min="15630" max="15877" width="9.140625" style="2"/>
    <col min="15878" max="15878" width="61.7109375" style="2" bestFit="1" customWidth="1"/>
    <col min="15879" max="15879" width="9.140625" style="2"/>
    <col min="15880" max="15880" width="19.42578125" style="2" bestFit="1" customWidth="1"/>
    <col min="15881" max="15881" width="7.28515625" style="2" bestFit="1" customWidth="1"/>
    <col min="15882" max="15882" width="9.140625" style="2"/>
    <col min="15883" max="15883" width="2.42578125" style="2" customWidth="1"/>
    <col min="15884" max="15885" width="14.7109375" style="2" customWidth="1"/>
    <col min="15886" max="16133" width="9.140625" style="2"/>
    <col min="16134" max="16134" width="61.7109375" style="2" bestFit="1" customWidth="1"/>
    <col min="16135" max="16135" width="9.140625" style="2"/>
    <col min="16136" max="16136" width="19.42578125" style="2" bestFit="1" customWidth="1"/>
    <col min="16137" max="16137" width="7.28515625" style="2" bestFit="1" customWidth="1"/>
    <col min="16138" max="16138" width="9.140625" style="2"/>
    <col min="16139" max="16139" width="2.42578125" style="2" customWidth="1"/>
    <col min="16140" max="16141" width="14.7109375" style="2" customWidth="1"/>
    <col min="16142" max="16384" width="9.140625" style="2"/>
  </cols>
  <sheetData>
    <row r="1" spans="1:19" ht="15.75">
      <c r="A1" s="1312" t="s">
        <v>518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313"/>
      <c r="N1" s="1313"/>
    </row>
    <row r="2" spans="1:19">
      <c r="A2"/>
      <c r="B2" s="33"/>
      <c r="C2" s="33"/>
      <c r="D2" s="33"/>
      <c r="E2" s="33"/>
      <c r="F2" s="472"/>
      <c r="G2" s="429"/>
      <c r="N2" s="429"/>
      <c r="O2" s="517"/>
      <c r="P2" s="517"/>
      <c r="Q2" s="517"/>
      <c r="R2" s="517"/>
      <c r="S2" s="499"/>
    </row>
    <row r="3" spans="1:19">
      <c r="A3" s="486"/>
      <c r="B3" s="431"/>
      <c r="C3" s="432" t="s">
        <v>87</v>
      </c>
      <c r="D3" s="487"/>
      <c r="E3" s="487"/>
      <c r="F3" s="488"/>
      <c r="G3" s="435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489" t="s">
        <v>88</v>
      </c>
      <c r="B4" s="437" t="s">
        <v>89</v>
      </c>
      <c r="C4" s="438" t="s">
        <v>90</v>
      </c>
      <c r="D4" s="438" t="s">
        <v>91</v>
      </c>
      <c r="E4" s="438" t="s">
        <v>92</v>
      </c>
      <c r="F4" s="490" t="s">
        <v>0</v>
      </c>
      <c r="G4" s="34"/>
      <c r="H4" s="118">
        <v>2015</v>
      </c>
      <c r="I4" s="118">
        <v>2016</v>
      </c>
      <c r="J4" s="118">
        <v>2017</v>
      </c>
      <c r="K4" s="118">
        <v>2018</v>
      </c>
      <c r="L4" s="118">
        <v>2019</v>
      </c>
      <c r="M4" s="118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491" t="s">
        <v>93</v>
      </c>
      <c r="B5" s="443" t="s">
        <v>94</v>
      </c>
      <c r="C5" s="444" t="s">
        <v>95</v>
      </c>
      <c r="D5" s="444" t="s">
        <v>96</v>
      </c>
      <c r="E5" s="444" t="s">
        <v>97</v>
      </c>
      <c r="F5" s="492" t="s">
        <v>98</v>
      </c>
      <c r="G5" s="379"/>
      <c r="H5" s="125"/>
      <c r="I5" s="125"/>
      <c r="J5" s="125"/>
      <c r="K5" s="125"/>
      <c r="L5" s="125"/>
      <c r="M5" s="125"/>
      <c r="N5" s="125"/>
      <c r="O5" s="125"/>
      <c r="P5" s="125"/>
      <c r="Q5" s="126"/>
      <c r="R5" s="126"/>
      <c r="S5" s="126"/>
    </row>
    <row r="6" spans="1:19">
      <c r="A6" s="489"/>
      <c r="B6" s="448" t="s">
        <v>99</v>
      </c>
      <c r="C6" s="449"/>
      <c r="D6" s="437"/>
      <c r="E6" s="437"/>
      <c r="F6" s="493"/>
      <c r="G6" s="452"/>
      <c r="H6" s="131"/>
      <c r="I6" s="131"/>
      <c r="J6" s="131"/>
      <c r="K6" s="131"/>
      <c r="L6" s="131"/>
      <c r="M6" s="131"/>
      <c r="N6" s="131"/>
      <c r="O6" s="91"/>
      <c r="P6" s="91"/>
      <c r="Q6" s="91"/>
      <c r="R6" s="91"/>
      <c r="S6" s="91"/>
    </row>
    <row r="7" spans="1:19">
      <c r="A7" s="495"/>
      <c r="B7" s="453"/>
      <c r="C7" s="449"/>
      <c r="D7" s="453"/>
      <c r="E7" s="453"/>
      <c r="F7" s="449"/>
      <c r="G7" s="455"/>
      <c r="H7" s="134"/>
      <c r="I7" s="134"/>
      <c r="J7" s="134"/>
      <c r="K7" s="134"/>
      <c r="L7" s="134"/>
      <c r="M7" s="134"/>
      <c r="N7" s="134"/>
      <c r="O7" s="92"/>
      <c r="P7" s="92"/>
      <c r="Q7" s="92"/>
      <c r="R7" s="92"/>
      <c r="S7" s="92"/>
    </row>
    <row r="8" spans="1:19">
      <c r="A8" s="496">
        <v>1.1000000000000001</v>
      </c>
      <c r="B8" s="497" t="s">
        <v>309</v>
      </c>
      <c r="C8" s="657">
        <v>0.05</v>
      </c>
      <c r="D8" s="132" t="str">
        <f>Inputs!$D$82</f>
        <v>Support staff</v>
      </c>
      <c r="E8" s="453">
        <v>1</v>
      </c>
      <c r="F8" s="449">
        <f>E8*C8</f>
        <v>0.05</v>
      </c>
      <c r="G8" s="455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137">
        <f t="shared" ref="N8:S8" si="0">H8*$F8</f>
        <v>3.4220508681479864</v>
      </c>
      <c r="O8" s="137">
        <f t="shared" si="0"/>
        <v>3.4895594784531521</v>
      </c>
      <c r="P8" s="137">
        <f t="shared" si="0"/>
        <v>3.5511112545926076</v>
      </c>
      <c r="Q8" s="137">
        <f t="shared" si="0"/>
        <v>3.6137487325718851</v>
      </c>
      <c r="R8" s="137">
        <f t="shared" si="0"/>
        <v>3.6774910629104149</v>
      </c>
      <c r="S8" s="137">
        <f t="shared" si="0"/>
        <v>3.742357733920548</v>
      </c>
    </row>
    <row r="9" spans="1:19">
      <c r="A9" s="496"/>
      <c r="B9" s="453" t="s">
        <v>310</v>
      </c>
      <c r="C9" s="449"/>
      <c r="D9" s="453"/>
      <c r="E9" s="453"/>
      <c r="F9" s="449"/>
      <c r="G9" s="455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</row>
    <row r="10" spans="1:19">
      <c r="A10" s="496"/>
      <c r="B10" s="453"/>
      <c r="C10" s="449"/>
      <c r="D10" s="453"/>
      <c r="E10" s="453"/>
      <c r="F10" s="449"/>
      <c r="G10" s="455"/>
      <c r="H10" s="137"/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7"/>
    </row>
    <row r="11" spans="1:19">
      <c r="A11" s="496">
        <v>1.2</v>
      </c>
      <c r="B11" s="453" t="s">
        <v>102</v>
      </c>
      <c r="C11" s="657">
        <v>0.01</v>
      </c>
      <c r="D11" s="132" t="str">
        <f>Inputs!$D$82</f>
        <v>Support staff</v>
      </c>
      <c r="E11" s="453">
        <v>1</v>
      </c>
      <c r="F11" s="449">
        <f>E11*C11</f>
        <v>0.01</v>
      </c>
      <c r="G11" s="455"/>
      <c r="H11" s="137">
        <f>Inputs!L$82</f>
        <v>68.441017362959727</v>
      </c>
      <c r="I11" s="137">
        <f>Inputs!M$82</f>
        <v>69.791189569063036</v>
      </c>
      <c r="J11" s="137">
        <f>Inputs!N$82</f>
        <v>71.02222509185215</v>
      </c>
      <c r="K11" s="137">
        <f>Inputs!O$82</f>
        <v>72.274974651437702</v>
      </c>
      <c r="L11" s="137">
        <f>Inputs!P$82</f>
        <v>73.549821258208297</v>
      </c>
      <c r="M11" s="137">
        <f>Inputs!Q$82</f>
        <v>74.847154678410959</v>
      </c>
      <c r="N11" s="134">
        <f t="shared" ref="N11:S11" si="1">H11*$F11</f>
        <v>0.68441017362959733</v>
      </c>
      <c r="O11" s="134">
        <f t="shared" si="1"/>
        <v>0.69791189569063039</v>
      </c>
      <c r="P11" s="134">
        <f t="shared" si="1"/>
        <v>0.71022225091852154</v>
      </c>
      <c r="Q11" s="134">
        <f t="shared" si="1"/>
        <v>0.72274974651437707</v>
      </c>
      <c r="R11" s="134">
        <f t="shared" si="1"/>
        <v>0.73549821258208303</v>
      </c>
      <c r="S11" s="134">
        <f t="shared" si="1"/>
        <v>0.74847154678410965</v>
      </c>
    </row>
    <row r="12" spans="1:19">
      <c r="A12" s="496"/>
      <c r="B12" s="453"/>
      <c r="C12" s="449"/>
      <c r="D12" s="453"/>
      <c r="E12" s="453"/>
      <c r="F12" s="449"/>
      <c r="G12" s="455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</row>
    <row r="13" spans="1:19">
      <c r="A13" s="496">
        <v>1.3</v>
      </c>
      <c r="B13" s="453" t="s">
        <v>311</v>
      </c>
      <c r="C13" s="657">
        <v>0.03</v>
      </c>
      <c r="D13" s="132" t="str">
        <f>Inputs!$D$82</f>
        <v>Support staff</v>
      </c>
      <c r="E13" s="453">
        <v>1</v>
      </c>
      <c r="F13" s="449">
        <f>E13*C13</f>
        <v>0.03</v>
      </c>
      <c r="G13" s="455"/>
      <c r="H13" s="137">
        <f>Inputs!L$82</f>
        <v>68.441017362959727</v>
      </c>
      <c r="I13" s="137">
        <f>Inputs!M$82</f>
        <v>69.791189569063036</v>
      </c>
      <c r="J13" s="137">
        <f>Inputs!N$82</f>
        <v>71.02222509185215</v>
      </c>
      <c r="K13" s="137">
        <f>Inputs!O$82</f>
        <v>72.274974651437702</v>
      </c>
      <c r="L13" s="137">
        <f>Inputs!P$82</f>
        <v>73.549821258208297</v>
      </c>
      <c r="M13" s="137">
        <f>Inputs!Q$82</f>
        <v>74.847154678410959</v>
      </c>
      <c r="N13" s="137">
        <f t="shared" ref="N13:S13" si="2">H13*$F13</f>
        <v>2.0532305208887918</v>
      </c>
      <c r="O13" s="137">
        <f t="shared" si="2"/>
        <v>2.0937356870718911</v>
      </c>
      <c r="P13" s="137">
        <f t="shared" si="2"/>
        <v>2.1306667527555643</v>
      </c>
      <c r="Q13" s="137">
        <f t="shared" si="2"/>
        <v>2.168249239543131</v>
      </c>
      <c r="R13" s="137">
        <f t="shared" si="2"/>
        <v>2.2064946377462489</v>
      </c>
      <c r="S13" s="137">
        <f t="shared" si="2"/>
        <v>2.2454146403523287</v>
      </c>
    </row>
    <row r="14" spans="1:19">
      <c r="A14" s="498"/>
      <c r="B14" s="461" t="s">
        <v>44</v>
      </c>
      <c r="C14" s="500">
        <f>SUM(C6:C13)</f>
        <v>0.09</v>
      </c>
      <c r="D14" s="499"/>
      <c r="E14" s="499"/>
      <c r="F14" s="500">
        <f>SUM(F6:F13)</f>
        <v>0.09</v>
      </c>
      <c r="G14" s="464"/>
      <c r="H14" s="507"/>
      <c r="I14" s="500"/>
      <c r="J14" s="500"/>
      <c r="K14" s="500"/>
      <c r="L14" s="500"/>
      <c r="M14" s="500"/>
      <c r="N14" s="500">
        <f t="shared" ref="N14:S14" si="3">SUM(N8:N13)</f>
        <v>6.1596915626663753</v>
      </c>
      <c r="O14" s="500">
        <f t="shared" si="3"/>
        <v>6.2812070612156727</v>
      </c>
      <c r="P14" s="500">
        <f t="shared" si="3"/>
        <v>6.3920002582666937</v>
      </c>
      <c r="Q14" s="500">
        <f t="shared" si="3"/>
        <v>6.5047477186293925</v>
      </c>
      <c r="R14" s="500">
        <f t="shared" si="3"/>
        <v>6.6194839132387466</v>
      </c>
      <c r="S14" s="507">
        <f t="shared" si="3"/>
        <v>6.7362439210569862</v>
      </c>
    </row>
    <row r="15" spans="1:19">
      <c r="A15" s="495"/>
      <c r="B15" s="465" t="s">
        <v>103</v>
      </c>
      <c r="C15" s="449"/>
      <c r="D15" s="486"/>
      <c r="E15" s="453"/>
      <c r="F15" s="449"/>
      <c r="G15" s="455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68"/>
      <c r="S15" s="168"/>
    </row>
    <row r="16" spans="1:19">
      <c r="A16" s="495"/>
      <c r="B16" s="453"/>
      <c r="C16" s="449"/>
      <c r="D16" s="495"/>
      <c r="E16" s="453"/>
      <c r="F16" s="449"/>
      <c r="G16" s="455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</row>
    <row r="17" spans="1:19">
      <c r="A17" s="496">
        <v>2.1</v>
      </c>
      <c r="B17" s="453"/>
      <c r="C17" s="449"/>
      <c r="D17" s="501"/>
      <c r="E17" s="453"/>
      <c r="F17" s="449"/>
      <c r="G17" s="455"/>
      <c r="H17" s="170"/>
      <c r="I17" s="170"/>
      <c r="J17" s="170"/>
      <c r="K17" s="170"/>
      <c r="L17" s="170"/>
      <c r="M17" s="170"/>
      <c r="N17" s="170">
        <f t="shared" ref="N17:S17" si="4">H17*$F17</f>
        <v>0</v>
      </c>
      <c r="O17" s="170">
        <f t="shared" si="4"/>
        <v>0</v>
      </c>
      <c r="P17" s="170">
        <f t="shared" si="4"/>
        <v>0</v>
      </c>
      <c r="Q17" s="170">
        <f t="shared" si="4"/>
        <v>0</v>
      </c>
      <c r="R17" s="170">
        <f t="shared" si="4"/>
        <v>0</v>
      </c>
      <c r="S17" s="170">
        <f t="shared" si="4"/>
        <v>0</v>
      </c>
    </row>
    <row r="18" spans="1:19">
      <c r="A18" s="502"/>
      <c r="B18" s="461" t="s">
        <v>44</v>
      </c>
      <c r="C18" s="500"/>
      <c r="D18" s="499"/>
      <c r="E18" s="499"/>
      <c r="F18" s="500">
        <f>SUM(F15:F17)</f>
        <v>0</v>
      </c>
      <c r="G18" s="464"/>
      <c r="H18" s="464"/>
      <c r="I18" s="464"/>
      <c r="J18" s="464"/>
      <c r="K18" s="464"/>
      <c r="L18" s="464"/>
      <c r="M18" s="464"/>
      <c r="N18" s="464">
        <f t="shared" ref="N18:S18" si="5">SUM(N17)</f>
        <v>0</v>
      </c>
      <c r="O18" s="464">
        <f t="shared" si="5"/>
        <v>0</v>
      </c>
      <c r="P18" s="464">
        <f t="shared" si="5"/>
        <v>0</v>
      </c>
      <c r="Q18" s="464">
        <f t="shared" si="5"/>
        <v>0</v>
      </c>
      <c r="R18" s="464">
        <f t="shared" si="5"/>
        <v>0</v>
      </c>
      <c r="S18" s="477">
        <f t="shared" si="5"/>
        <v>0</v>
      </c>
    </row>
    <row r="19" spans="1:19">
      <c r="A19" s="496"/>
      <c r="B19" s="448" t="s">
        <v>104</v>
      </c>
      <c r="C19" s="449"/>
      <c r="D19" s="453"/>
      <c r="E19" s="453"/>
      <c r="F19" s="449"/>
      <c r="G19" s="455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</row>
    <row r="20" spans="1:19">
      <c r="A20" s="495"/>
      <c r="B20" s="453"/>
      <c r="C20" s="449"/>
      <c r="D20" s="453"/>
      <c r="E20" s="453"/>
      <c r="F20" s="449"/>
      <c r="G20" s="455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</row>
    <row r="21" spans="1:19">
      <c r="A21" s="496">
        <v>3.1</v>
      </c>
      <c r="B21" s="453" t="s">
        <v>312</v>
      </c>
      <c r="C21" s="449"/>
      <c r="D21" s="453"/>
      <c r="E21" s="453"/>
      <c r="F21" s="449"/>
      <c r="G21" s="503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</row>
    <row r="22" spans="1:19">
      <c r="A22" s="502"/>
      <c r="B22" s="461" t="s">
        <v>44</v>
      </c>
      <c r="C22" s="500"/>
      <c r="D22" s="499" t="s">
        <v>105</v>
      </c>
      <c r="E22" s="499"/>
      <c r="F22" s="500">
        <f>SUM(F19:F21)</f>
        <v>0</v>
      </c>
      <c r="G22" s="464"/>
      <c r="H22" s="464"/>
      <c r="I22" s="464"/>
      <c r="J22" s="464"/>
      <c r="K22" s="464"/>
      <c r="L22" s="464"/>
      <c r="M22" s="464"/>
      <c r="N22" s="464">
        <f t="shared" ref="N22:S22" si="6">SUM(N21:N21)</f>
        <v>0</v>
      </c>
      <c r="O22" s="464">
        <f t="shared" si="6"/>
        <v>0</v>
      </c>
      <c r="P22" s="464">
        <f t="shared" si="6"/>
        <v>0</v>
      </c>
      <c r="Q22" s="464">
        <f t="shared" si="6"/>
        <v>0</v>
      </c>
      <c r="R22" s="464">
        <f t="shared" si="6"/>
        <v>0</v>
      </c>
      <c r="S22" s="477">
        <f t="shared" si="6"/>
        <v>0</v>
      </c>
    </row>
    <row r="23" spans="1:19">
      <c r="A23" s="495"/>
      <c r="B23" s="448" t="s">
        <v>106</v>
      </c>
      <c r="C23" s="449"/>
      <c r="D23" s="453"/>
      <c r="E23" s="453"/>
      <c r="F23" s="449"/>
      <c r="G23" s="504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</row>
    <row r="24" spans="1:19">
      <c r="A24" s="495"/>
      <c r="B24" s="453"/>
      <c r="C24" s="449"/>
      <c r="D24" s="453"/>
      <c r="E24" s="453"/>
      <c r="F24" s="449"/>
      <c r="G24" s="504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</row>
    <row r="25" spans="1:19">
      <c r="A25" s="496">
        <v>4.2</v>
      </c>
      <c r="B25" s="453" t="s">
        <v>108</v>
      </c>
      <c r="C25" s="657">
        <v>0.02</v>
      </c>
      <c r="D25" s="132" t="str">
        <f>Inputs!$D$82</f>
        <v>Support staff</v>
      </c>
      <c r="E25" s="453">
        <v>1</v>
      </c>
      <c r="F25" s="449">
        <f>E25*C25</f>
        <v>0.02</v>
      </c>
      <c r="G25" s="504"/>
      <c r="H25" s="137">
        <f>Inputs!L$82</f>
        <v>68.441017362959727</v>
      </c>
      <c r="I25" s="137">
        <f>Inputs!M$82</f>
        <v>69.791189569063036</v>
      </c>
      <c r="J25" s="137">
        <f>Inputs!N$82</f>
        <v>71.02222509185215</v>
      </c>
      <c r="K25" s="137">
        <f>Inputs!O$82</f>
        <v>72.274974651437702</v>
      </c>
      <c r="L25" s="137">
        <f>Inputs!P$82</f>
        <v>73.549821258208297</v>
      </c>
      <c r="M25" s="137">
        <f>Inputs!Q$82</f>
        <v>74.847154678410959</v>
      </c>
      <c r="N25" s="137">
        <f t="shared" ref="N25:S25" si="7">H25*$F25</f>
        <v>1.3688203472591947</v>
      </c>
      <c r="O25" s="137">
        <f t="shared" si="7"/>
        <v>1.3958237913812608</v>
      </c>
      <c r="P25" s="137">
        <f t="shared" si="7"/>
        <v>1.4204445018370431</v>
      </c>
      <c r="Q25" s="137">
        <f t="shared" si="7"/>
        <v>1.4454994930287541</v>
      </c>
      <c r="R25" s="137">
        <f t="shared" si="7"/>
        <v>1.4709964251641661</v>
      </c>
      <c r="S25" s="137">
        <f t="shared" si="7"/>
        <v>1.4969430935682193</v>
      </c>
    </row>
    <row r="26" spans="1:19">
      <c r="A26" s="496"/>
      <c r="B26" s="453"/>
      <c r="C26" s="449"/>
      <c r="D26" s="453"/>
      <c r="E26" s="453"/>
      <c r="F26" s="449"/>
      <c r="G26" s="506"/>
      <c r="H26" s="151"/>
      <c r="I26" s="151"/>
      <c r="J26" s="151"/>
      <c r="K26" s="151"/>
      <c r="L26" s="151"/>
      <c r="M26" s="151"/>
      <c r="N26" s="151"/>
      <c r="O26" s="150"/>
      <c r="P26" s="150"/>
      <c r="Q26" s="150"/>
      <c r="R26" s="150"/>
      <c r="S26" s="150"/>
    </row>
    <row r="27" spans="1:19">
      <c r="A27" s="502"/>
      <c r="B27" s="461" t="s">
        <v>44</v>
      </c>
      <c r="C27" s="500">
        <f>SUM(C23:C26)</f>
        <v>0.02</v>
      </c>
      <c r="D27" s="499"/>
      <c r="E27" s="499"/>
      <c r="F27" s="500">
        <f>SUM(F23:F26)</f>
        <v>0.02</v>
      </c>
      <c r="G27" s="464"/>
      <c r="H27" s="464"/>
      <c r="I27" s="464"/>
      <c r="J27" s="464"/>
      <c r="K27" s="464"/>
      <c r="L27" s="464"/>
      <c r="M27" s="464"/>
      <c r="N27" s="464">
        <f t="shared" ref="N27:S27" si="8">SUM(N25:N25)</f>
        <v>1.3688203472591947</v>
      </c>
      <c r="O27" s="464">
        <f t="shared" si="8"/>
        <v>1.3958237913812608</v>
      </c>
      <c r="P27" s="464">
        <f t="shared" si="8"/>
        <v>1.4204445018370431</v>
      </c>
      <c r="Q27" s="464">
        <f t="shared" si="8"/>
        <v>1.4454994930287541</v>
      </c>
      <c r="R27" s="464">
        <f t="shared" si="8"/>
        <v>1.4709964251641661</v>
      </c>
      <c r="S27" s="477">
        <f t="shared" si="8"/>
        <v>1.4969430935682193</v>
      </c>
    </row>
    <row r="28" spans="1:19">
      <c r="A28" s="509"/>
      <c r="B28" s="479"/>
      <c r="C28" s="480"/>
      <c r="D28" s="431"/>
      <c r="E28" s="431"/>
      <c r="F28" s="510"/>
      <c r="G28" s="504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</row>
    <row r="29" spans="1:19">
      <c r="A29" s="509"/>
      <c r="B29" s="479" t="s">
        <v>185</v>
      </c>
      <c r="C29" s="468">
        <f>SUM(C6:C27)/2</f>
        <v>0.10999999999999999</v>
      </c>
      <c r="D29" s="511"/>
      <c r="E29" s="511"/>
      <c r="F29" s="468">
        <f>SUM(F6:F27)/2</f>
        <v>0.10999999999999999</v>
      </c>
      <c r="G29" s="512"/>
      <c r="H29" s="512"/>
      <c r="I29" s="512"/>
      <c r="J29" s="512"/>
      <c r="K29" s="512"/>
      <c r="L29" s="512"/>
      <c r="M29" s="512"/>
      <c r="N29" s="512">
        <f t="shared" ref="N29:S29" si="9">N14+N18+N22+N27</f>
        <v>7.5285119099255695</v>
      </c>
      <c r="O29" s="512">
        <f t="shared" si="9"/>
        <v>7.6770308525969337</v>
      </c>
      <c r="P29" s="512">
        <f t="shared" si="9"/>
        <v>7.8124447601037366</v>
      </c>
      <c r="Q29" s="512">
        <f t="shared" si="9"/>
        <v>7.9502472116581462</v>
      </c>
      <c r="R29" s="512">
        <f t="shared" si="9"/>
        <v>8.0904803384029123</v>
      </c>
      <c r="S29" s="516">
        <f t="shared" si="9"/>
        <v>8.2331870146252051</v>
      </c>
    </row>
    <row r="30" spans="1:19">
      <c r="G30" s="472"/>
      <c r="H30"/>
      <c r="I30"/>
      <c r="J30"/>
      <c r="K30"/>
      <c r="L30"/>
      <c r="M30"/>
      <c r="N30"/>
      <c r="O30"/>
      <c r="P30"/>
      <c r="Q30"/>
      <c r="R30"/>
      <c r="S30"/>
    </row>
    <row r="31" spans="1:19">
      <c r="B31" s="479"/>
      <c r="G31" s="472"/>
      <c r="H31"/>
      <c r="I31"/>
      <c r="J31"/>
      <c r="K31"/>
      <c r="L31"/>
      <c r="M31"/>
      <c r="N31" s="654"/>
      <c r="O31" s="654"/>
      <c r="P31" s="654"/>
      <c r="Q31" s="654"/>
      <c r="R31" s="654"/>
      <c r="S31" s="654"/>
    </row>
    <row r="32" spans="1:19">
      <c r="G32" s="472"/>
      <c r="H32"/>
      <c r="I32"/>
      <c r="J32"/>
      <c r="K32"/>
      <c r="L32"/>
      <c r="M32"/>
      <c r="N32"/>
      <c r="O32"/>
      <c r="P32"/>
      <c r="Q32"/>
      <c r="R32"/>
      <c r="S32"/>
    </row>
    <row r="33" spans="2:19">
      <c r="F33" s="2"/>
      <c r="G33" s="2"/>
      <c r="H33" s="2"/>
      <c r="I33" s="2"/>
      <c r="J33" s="2"/>
      <c r="K33" s="2"/>
      <c r="L33" s="2"/>
      <c r="M33" s="2"/>
      <c r="N33" s="2"/>
    </row>
    <row r="34" spans="2:19">
      <c r="G34" s="513"/>
    </row>
    <row r="35" spans="2:19">
      <c r="B35" s="385" t="s">
        <v>265</v>
      </c>
      <c r="C35" s="88"/>
      <c r="D35" s="88"/>
      <c r="E35" s="88"/>
      <c r="F35" s="160"/>
      <c r="G35" s="160"/>
      <c r="H35" s="106"/>
      <c r="I35" s="106"/>
      <c r="J35" s="106"/>
      <c r="K35" s="106"/>
      <c r="L35" s="106"/>
      <c r="M35" s="106"/>
      <c r="N35" s="106">
        <f>N29-N36</f>
        <v>7.5285119099255695</v>
      </c>
      <c r="O35" s="106">
        <f t="shared" ref="O35:S35" si="10">O29-O36</f>
        <v>7.6770308525969337</v>
      </c>
      <c r="P35" s="106">
        <f t="shared" si="10"/>
        <v>7.8124447601037366</v>
      </c>
      <c r="Q35" s="106">
        <f t="shared" si="10"/>
        <v>7.9502472116581462</v>
      </c>
      <c r="R35" s="106">
        <f t="shared" si="10"/>
        <v>8.0904803384029123</v>
      </c>
      <c r="S35" s="106">
        <f t="shared" si="10"/>
        <v>8.2331870146252051</v>
      </c>
    </row>
    <row r="36" spans="2:19">
      <c r="B36" s="385" t="s">
        <v>43</v>
      </c>
      <c r="C36" s="88"/>
      <c r="D36" s="88"/>
      <c r="E36" s="88"/>
      <c r="F36" s="160"/>
      <c r="G36" s="160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</row>
    <row r="37" spans="2:19">
      <c r="B37" s="385" t="s">
        <v>268</v>
      </c>
      <c r="C37" s="88"/>
      <c r="D37" s="88"/>
      <c r="E37" s="88"/>
      <c r="F37" s="160"/>
      <c r="G37" s="160"/>
      <c r="H37" s="106"/>
      <c r="I37" s="106"/>
      <c r="J37" s="106"/>
      <c r="K37" s="106"/>
      <c r="L37" s="106"/>
      <c r="M37" s="106"/>
      <c r="N37" s="160"/>
      <c r="O37" s="160"/>
      <c r="P37" s="160"/>
      <c r="Q37" s="160"/>
      <c r="R37" s="160"/>
      <c r="S37" s="160"/>
    </row>
    <row r="38" spans="2:19">
      <c r="B38" s="385" t="s">
        <v>274</v>
      </c>
      <c r="C38" s="88"/>
      <c r="D38" s="88"/>
      <c r="E38" s="88"/>
      <c r="F38" s="160"/>
      <c r="G38" s="160"/>
      <c r="H38" s="106"/>
      <c r="I38" s="106"/>
      <c r="J38" s="106"/>
      <c r="K38" s="106"/>
      <c r="L38" s="106"/>
      <c r="M38" s="106"/>
      <c r="N38" s="106">
        <f>SUM(N39,N35:N37)*(Inputs!$M$27)</f>
        <v>0.93088544063847689</v>
      </c>
      <c r="O38" s="106">
        <f>SUM(O39,O35:O37)*(Inputs!$M$27)</f>
        <v>0.94924951086190579</v>
      </c>
      <c r="P38" s="106">
        <f>SUM(P39,P35:P37)*(Inputs!$M$27)</f>
        <v>0.96599316969730675</v>
      </c>
      <c r="Q38" s="106">
        <f>SUM(Q39,Q35:Q37)*(Inputs!$M$27)</f>
        <v>0.9830321672271064</v>
      </c>
      <c r="R38" s="106">
        <f>SUM(R39,R35:R37)*(Inputs!$M$27)</f>
        <v>1.0003717128828433</v>
      </c>
      <c r="S38" s="106">
        <f>SUM(S39,S35:S37)*(Inputs!$M$27)</f>
        <v>1.0180171079843774</v>
      </c>
    </row>
    <row r="39" spans="2:19">
      <c r="B39" s="385" t="s">
        <v>273</v>
      </c>
      <c r="C39" s="88"/>
      <c r="D39" s="88"/>
      <c r="E39" s="88"/>
      <c r="F39" s="160"/>
      <c r="G39" s="160"/>
      <c r="H39" s="106"/>
      <c r="I39" s="106"/>
      <c r="J39" s="106"/>
      <c r="K39" s="106"/>
      <c r="L39" s="106"/>
      <c r="M39" s="106"/>
      <c r="N39" s="106">
        <f>SUM(N35:N37)*(Inputs!$M$26)</f>
        <v>0.7829652386322592</v>
      </c>
      <c r="O39" s="106">
        <f>SUM(O35:O37)*(Inputs!$M$26)</f>
        <v>0.79841120867008109</v>
      </c>
      <c r="P39" s="106">
        <f>SUM(P35:P37)*(Inputs!$M$26)</f>
        <v>0.81249425505078854</v>
      </c>
      <c r="Q39" s="106">
        <f>SUM(Q35:Q37)*(Inputs!$M$26)</f>
        <v>0.8268257100124472</v>
      </c>
      <c r="R39" s="106">
        <f>SUM(R35:R37)*(Inputs!$M$26)</f>
        <v>0.84140995519390283</v>
      </c>
      <c r="S39" s="106">
        <f>SUM(S35:S37)*(Inputs!$M$26)</f>
        <v>0.85625144952102128</v>
      </c>
    </row>
    <row r="40" spans="2:19">
      <c r="B40" s="998" t="s">
        <v>85</v>
      </c>
      <c r="G40" s="472"/>
      <c r="N40" s="106">
        <f>SUM(N35:N39)*Inputs!$M$28</f>
        <v>0.64696538124374148</v>
      </c>
      <c r="O40" s="106">
        <f>SUM(O35:O39)*Inputs!$M$28</f>
        <v>0.65972841004902461</v>
      </c>
      <c r="P40" s="106">
        <f>SUM(P35:P39)*Inputs!$M$28</f>
        <v>0.67136525293962834</v>
      </c>
      <c r="Q40" s="106">
        <f>SUM(Q35:Q39)*Inputs!$M$28</f>
        <v>0.68320735622283901</v>
      </c>
      <c r="R40" s="106">
        <f>SUM(R35:R39)*Inputs!$M$28</f>
        <v>0.69525834045357626</v>
      </c>
      <c r="S40" s="106">
        <f>SUM(S35:S39)*Inputs!$M$28</f>
        <v>0.70752189004914234</v>
      </c>
    </row>
    <row r="41" spans="2:19">
      <c r="B41" s="998"/>
      <c r="G41" s="472"/>
      <c r="N41" s="655"/>
      <c r="O41" s="655"/>
      <c r="P41" s="655"/>
      <c r="Q41" s="655"/>
      <c r="R41" s="655"/>
      <c r="S41" s="655"/>
    </row>
    <row r="42" spans="2:19">
      <c r="B42" s="479" t="s">
        <v>521</v>
      </c>
      <c r="G42" s="472"/>
      <c r="N42" s="485">
        <f>SUM(N35:N41)</f>
        <v>9.8893279704400481</v>
      </c>
      <c r="O42" s="485">
        <f t="shared" ref="O42:S42" si="11">SUM(O35:O41)</f>
        <v>10.084419982177947</v>
      </c>
      <c r="P42" s="485">
        <f t="shared" si="11"/>
        <v>10.26229743779146</v>
      </c>
      <c r="Q42" s="485">
        <f t="shared" si="11"/>
        <v>10.443312445120538</v>
      </c>
      <c r="R42" s="485">
        <f t="shared" si="11"/>
        <v>10.627520346933235</v>
      </c>
      <c r="S42" s="485">
        <f t="shared" si="11"/>
        <v>10.814977462179746</v>
      </c>
    </row>
    <row r="43" spans="2:19">
      <c r="B43" s="999" t="s">
        <v>39</v>
      </c>
      <c r="C43" s="88"/>
      <c r="D43" s="88"/>
      <c r="E43" s="88"/>
      <c r="F43" s="160"/>
      <c r="G43" s="160"/>
      <c r="H43" s="106"/>
      <c r="I43" s="160"/>
      <c r="J43" s="160"/>
      <c r="K43" s="160"/>
      <c r="L43" s="160"/>
      <c r="M43" s="160"/>
      <c r="N43" s="521">
        <f>(N29*(1+Inputs!$M$29))-N42</f>
        <v>0</v>
      </c>
      <c r="O43" s="521">
        <f>(O29*(1+Inputs!$M$29))-O42</f>
        <v>0</v>
      </c>
      <c r="P43" s="521">
        <f>(P29*(1+Inputs!$M$29))-P42</f>
        <v>0</v>
      </c>
      <c r="Q43" s="521">
        <f>(Q29*(1+Inputs!$M$29))-Q42</f>
        <v>0</v>
      </c>
      <c r="R43" s="521">
        <f>(R29*(1+Inputs!$M$29))-R42</f>
        <v>0</v>
      </c>
      <c r="S43" s="521">
        <f>(S29*(1+Inputs!$M$29))-S42</f>
        <v>0</v>
      </c>
    </row>
    <row r="44" spans="2:19">
      <c r="B44" s="1000"/>
    </row>
    <row r="45" spans="2:19">
      <c r="B45" s="1000"/>
    </row>
    <row r="46" spans="2:19">
      <c r="B46" s="1000"/>
    </row>
  </sheetData>
  <dataConsolidate/>
  <mergeCells count="3">
    <mergeCell ref="A1:N1"/>
    <mergeCell ref="N3:S3"/>
    <mergeCell ref="H3:M3"/>
  </mergeCells>
  <pageMargins left="0.39370078740157483" right="0.39370078740157483" top="0.39370078740157483" bottom="0.98425196850393704" header="0.51181102362204722" footer="0.51181102362204722"/>
  <pageSetup paperSize="9" scale="59" orientation="landscape" r:id="rId1"/>
  <headerFooter alignWithMargins="0">
    <oddFooter>&amp;C&amp;P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6">
    <tabColor theme="1"/>
    <pageSetUpPr fitToPage="1"/>
  </sheetPr>
  <dimension ref="A1:S53"/>
  <sheetViews>
    <sheetView showGridLines="0" zoomScale="70" zoomScaleNormal="70" workbookViewId="0">
      <selection sqref="A1:N1"/>
    </sheetView>
  </sheetViews>
  <sheetFormatPr defaultRowHeight="12.75"/>
  <cols>
    <col min="1" max="1" width="9.140625" style="2" customWidth="1"/>
    <col min="2" max="2" width="61.7109375" style="2" bestFit="1" customWidth="1"/>
    <col min="3" max="3" width="9.140625" style="2"/>
    <col min="4" max="4" width="12.42578125" style="2" bestFit="1" customWidth="1"/>
    <col min="5" max="5" width="7.28515625" style="2" bestFit="1" customWidth="1"/>
    <col min="6" max="6" width="9.140625" style="484"/>
    <col min="7" max="7" width="2.42578125" style="475" customWidth="1"/>
    <col min="8" max="13" width="10" style="429" customWidth="1"/>
    <col min="14" max="14" width="10" style="475" customWidth="1"/>
    <col min="15" max="19" width="10" style="2" customWidth="1"/>
    <col min="20" max="262" width="9.140625" style="2"/>
    <col min="263" max="263" width="61.7109375" style="2" bestFit="1" customWidth="1"/>
    <col min="264" max="264" width="9.140625" style="2"/>
    <col min="265" max="265" width="19.42578125" style="2" bestFit="1" customWidth="1"/>
    <col min="266" max="266" width="7.28515625" style="2" bestFit="1" customWidth="1"/>
    <col min="267" max="267" width="9.140625" style="2"/>
    <col min="268" max="268" width="2.42578125" style="2" customWidth="1"/>
    <col min="269" max="270" width="14.7109375" style="2" customWidth="1"/>
    <col min="271" max="518" width="9.140625" style="2"/>
    <col min="519" max="519" width="61.7109375" style="2" bestFit="1" customWidth="1"/>
    <col min="520" max="520" width="9.140625" style="2"/>
    <col min="521" max="521" width="19.42578125" style="2" bestFit="1" customWidth="1"/>
    <col min="522" max="522" width="7.28515625" style="2" bestFit="1" customWidth="1"/>
    <col min="523" max="523" width="9.140625" style="2"/>
    <col min="524" max="524" width="2.42578125" style="2" customWidth="1"/>
    <col min="525" max="526" width="14.7109375" style="2" customWidth="1"/>
    <col min="527" max="774" width="9.140625" style="2"/>
    <col min="775" max="775" width="61.7109375" style="2" bestFit="1" customWidth="1"/>
    <col min="776" max="776" width="9.140625" style="2"/>
    <col min="777" max="777" width="19.42578125" style="2" bestFit="1" customWidth="1"/>
    <col min="778" max="778" width="7.28515625" style="2" bestFit="1" customWidth="1"/>
    <col min="779" max="779" width="9.140625" style="2"/>
    <col min="780" max="780" width="2.42578125" style="2" customWidth="1"/>
    <col min="781" max="782" width="14.7109375" style="2" customWidth="1"/>
    <col min="783" max="1030" width="9.140625" style="2"/>
    <col min="1031" max="1031" width="61.7109375" style="2" bestFit="1" customWidth="1"/>
    <col min="1032" max="1032" width="9.140625" style="2"/>
    <col min="1033" max="1033" width="19.42578125" style="2" bestFit="1" customWidth="1"/>
    <col min="1034" max="1034" width="7.28515625" style="2" bestFit="1" customWidth="1"/>
    <col min="1035" max="1035" width="9.140625" style="2"/>
    <col min="1036" max="1036" width="2.42578125" style="2" customWidth="1"/>
    <col min="1037" max="1038" width="14.7109375" style="2" customWidth="1"/>
    <col min="1039" max="1286" width="9.140625" style="2"/>
    <col min="1287" max="1287" width="61.7109375" style="2" bestFit="1" customWidth="1"/>
    <col min="1288" max="1288" width="9.140625" style="2"/>
    <col min="1289" max="1289" width="19.42578125" style="2" bestFit="1" customWidth="1"/>
    <col min="1290" max="1290" width="7.28515625" style="2" bestFit="1" customWidth="1"/>
    <col min="1291" max="1291" width="9.140625" style="2"/>
    <col min="1292" max="1292" width="2.42578125" style="2" customWidth="1"/>
    <col min="1293" max="1294" width="14.7109375" style="2" customWidth="1"/>
    <col min="1295" max="1542" width="9.140625" style="2"/>
    <col min="1543" max="1543" width="61.7109375" style="2" bestFit="1" customWidth="1"/>
    <col min="1544" max="1544" width="9.140625" style="2"/>
    <col min="1545" max="1545" width="19.42578125" style="2" bestFit="1" customWidth="1"/>
    <col min="1546" max="1546" width="7.28515625" style="2" bestFit="1" customWidth="1"/>
    <col min="1547" max="1547" width="9.140625" style="2"/>
    <col min="1548" max="1548" width="2.42578125" style="2" customWidth="1"/>
    <col min="1549" max="1550" width="14.7109375" style="2" customWidth="1"/>
    <col min="1551" max="1798" width="9.140625" style="2"/>
    <col min="1799" max="1799" width="61.7109375" style="2" bestFit="1" customWidth="1"/>
    <col min="1800" max="1800" width="9.140625" style="2"/>
    <col min="1801" max="1801" width="19.42578125" style="2" bestFit="1" customWidth="1"/>
    <col min="1802" max="1802" width="7.28515625" style="2" bestFit="1" customWidth="1"/>
    <col min="1803" max="1803" width="9.140625" style="2"/>
    <col min="1804" max="1804" width="2.42578125" style="2" customWidth="1"/>
    <col min="1805" max="1806" width="14.7109375" style="2" customWidth="1"/>
    <col min="1807" max="2054" width="9.140625" style="2"/>
    <col min="2055" max="2055" width="61.7109375" style="2" bestFit="1" customWidth="1"/>
    <col min="2056" max="2056" width="9.140625" style="2"/>
    <col min="2057" max="2057" width="19.42578125" style="2" bestFit="1" customWidth="1"/>
    <col min="2058" max="2058" width="7.28515625" style="2" bestFit="1" customWidth="1"/>
    <col min="2059" max="2059" width="9.140625" style="2"/>
    <col min="2060" max="2060" width="2.42578125" style="2" customWidth="1"/>
    <col min="2061" max="2062" width="14.7109375" style="2" customWidth="1"/>
    <col min="2063" max="2310" width="9.140625" style="2"/>
    <col min="2311" max="2311" width="61.7109375" style="2" bestFit="1" customWidth="1"/>
    <col min="2312" max="2312" width="9.140625" style="2"/>
    <col min="2313" max="2313" width="19.42578125" style="2" bestFit="1" customWidth="1"/>
    <col min="2314" max="2314" width="7.28515625" style="2" bestFit="1" customWidth="1"/>
    <col min="2315" max="2315" width="9.140625" style="2"/>
    <col min="2316" max="2316" width="2.42578125" style="2" customWidth="1"/>
    <col min="2317" max="2318" width="14.7109375" style="2" customWidth="1"/>
    <col min="2319" max="2566" width="9.140625" style="2"/>
    <col min="2567" max="2567" width="61.7109375" style="2" bestFit="1" customWidth="1"/>
    <col min="2568" max="2568" width="9.140625" style="2"/>
    <col min="2569" max="2569" width="19.42578125" style="2" bestFit="1" customWidth="1"/>
    <col min="2570" max="2570" width="7.28515625" style="2" bestFit="1" customWidth="1"/>
    <col min="2571" max="2571" width="9.140625" style="2"/>
    <col min="2572" max="2572" width="2.42578125" style="2" customWidth="1"/>
    <col min="2573" max="2574" width="14.7109375" style="2" customWidth="1"/>
    <col min="2575" max="2822" width="9.140625" style="2"/>
    <col min="2823" max="2823" width="61.7109375" style="2" bestFit="1" customWidth="1"/>
    <col min="2824" max="2824" width="9.140625" style="2"/>
    <col min="2825" max="2825" width="19.42578125" style="2" bestFit="1" customWidth="1"/>
    <col min="2826" max="2826" width="7.28515625" style="2" bestFit="1" customWidth="1"/>
    <col min="2827" max="2827" width="9.140625" style="2"/>
    <col min="2828" max="2828" width="2.42578125" style="2" customWidth="1"/>
    <col min="2829" max="2830" width="14.7109375" style="2" customWidth="1"/>
    <col min="2831" max="3078" width="9.140625" style="2"/>
    <col min="3079" max="3079" width="61.7109375" style="2" bestFit="1" customWidth="1"/>
    <col min="3080" max="3080" width="9.140625" style="2"/>
    <col min="3081" max="3081" width="19.42578125" style="2" bestFit="1" customWidth="1"/>
    <col min="3082" max="3082" width="7.28515625" style="2" bestFit="1" customWidth="1"/>
    <col min="3083" max="3083" width="9.140625" style="2"/>
    <col min="3084" max="3084" width="2.42578125" style="2" customWidth="1"/>
    <col min="3085" max="3086" width="14.7109375" style="2" customWidth="1"/>
    <col min="3087" max="3334" width="9.140625" style="2"/>
    <col min="3335" max="3335" width="61.7109375" style="2" bestFit="1" customWidth="1"/>
    <col min="3336" max="3336" width="9.140625" style="2"/>
    <col min="3337" max="3337" width="19.42578125" style="2" bestFit="1" customWidth="1"/>
    <col min="3338" max="3338" width="7.28515625" style="2" bestFit="1" customWidth="1"/>
    <col min="3339" max="3339" width="9.140625" style="2"/>
    <col min="3340" max="3340" width="2.42578125" style="2" customWidth="1"/>
    <col min="3341" max="3342" width="14.7109375" style="2" customWidth="1"/>
    <col min="3343" max="3590" width="9.140625" style="2"/>
    <col min="3591" max="3591" width="61.7109375" style="2" bestFit="1" customWidth="1"/>
    <col min="3592" max="3592" width="9.140625" style="2"/>
    <col min="3593" max="3593" width="19.42578125" style="2" bestFit="1" customWidth="1"/>
    <col min="3594" max="3594" width="7.28515625" style="2" bestFit="1" customWidth="1"/>
    <col min="3595" max="3595" width="9.140625" style="2"/>
    <col min="3596" max="3596" width="2.42578125" style="2" customWidth="1"/>
    <col min="3597" max="3598" width="14.7109375" style="2" customWidth="1"/>
    <col min="3599" max="3846" width="9.140625" style="2"/>
    <col min="3847" max="3847" width="61.7109375" style="2" bestFit="1" customWidth="1"/>
    <col min="3848" max="3848" width="9.140625" style="2"/>
    <col min="3849" max="3849" width="19.42578125" style="2" bestFit="1" customWidth="1"/>
    <col min="3850" max="3850" width="7.28515625" style="2" bestFit="1" customWidth="1"/>
    <col min="3851" max="3851" width="9.140625" style="2"/>
    <col min="3852" max="3852" width="2.42578125" style="2" customWidth="1"/>
    <col min="3853" max="3854" width="14.7109375" style="2" customWidth="1"/>
    <col min="3855" max="4102" width="9.140625" style="2"/>
    <col min="4103" max="4103" width="61.7109375" style="2" bestFit="1" customWidth="1"/>
    <col min="4104" max="4104" width="9.140625" style="2"/>
    <col min="4105" max="4105" width="19.42578125" style="2" bestFit="1" customWidth="1"/>
    <col min="4106" max="4106" width="7.28515625" style="2" bestFit="1" customWidth="1"/>
    <col min="4107" max="4107" width="9.140625" style="2"/>
    <col min="4108" max="4108" width="2.42578125" style="2" customWidth="1"/>
    <col min="4109" max="4110" width="14.7109375" style="2" customWidth="1"/>
    <col min="4111" max="4358" width="9.140625" style="2"/>
    <col min="4359" max="4359" width="61.7109375" style="2" bestFit="1" customWidth="1"/>
    <col min="4360" max="4360" width="9.140625" style="2"/>
    <col min="4361" max="4361" width="19.42578125" style="2" bestFit="1" customWidth="1"/>
    <col min="4362" max="4362" width="7.28515625" style="2" bestFit="1" customWidth="1"/>
    <col min="4363" max="4363" width="9.140625" style="2"/>
    <col min="4364" max="4364" width="2.42578125" style="2" customWidth="1"/>
    <col min="4365" max="4366" width="14.7109375" style="2" customWidth="1"/>
    <col min="4367" max="4614" width="9.140625" style="2"/>
    <col min="4615" max="4615" width="61.7109375" style="2" bestFit="1" customWidth="1"/>
    <col min="4616" max="4616" width="9.140625" style="2"/>
    <col min="4617" max="4617" width="19.42578125" style="2" bestFit="1" customWidth="1"/>
    <col min="4618" max="4618" width="7.28515625" style="2" bestFit="1" customWidth="1"/>
    <col min="4619" max="4619" width="9.140625" style="2"/>
    <col min="4620" max="4620" width="2.42578125" style="2" customWidth="1"/>
    <col min="4621" max="4622" width="14.7109375" style="2" customWidth="1"/>
    <col min="4623" max="4870" width="9.140625" style="2"/>
    <col min="4871" max="4871" width="61.7109375" style="2" bestFit="1" customWidth="1"/>
    <col min="4872" max="4872" width="9.140625" style="2"/>
    <col min="4873" max="4873" width="19.42578125" style="2" bestFit="1" customWidth="1"/>
    <col min="4874" max="4874" width="7.28515625" style="2" bestFit="1" customWidth="1"/>
    <col min="4875" max="4875" width="9.140625" style="2"/>
    <col min="4876" max="4876" width="2.42578125" style="2" customWidth="1"/>
    <col min="4877" max="4878" width="14.7109375" style="2" customWidth="1"/>
    <col min="4879" max="5126" width="9.140625" style="2"/>
    <col min="5127" max="5127" width="61.7109375" style="2" bestFit="1" customWidth="1"/>
    <col min="5128" max="5128" width="9.140625" style="2"/>
    <col min="5129" max="5129" width="19.42578125" style="2" bestFit="1" customWidth="1"/>
    <col min="5130" max="5130" width="7.28515625" style="2" bestFit="1" customWidth="1"/>
    <col min="5131" max="5131" width="9.140625" style="2"/>
    <col min="5132" max="5132" width="2.42578125" style="2" customWidth="1"/>
    <col min="5133" max="5134" width="14.7109375" style="2" customWidth="1"/>
    <col min="5135" max="5382" width="9.140625" style="2"/>
    <col min="5383" max="5383" width="61.7109375" style="2" bestFit="1" customWidth="1"/>
    <col min="5384" max="5384" width="9.140625" style="2"/>
    <col min="5385" max="5385" width="19.42578125" style="2" bestFit="1" customWidth="1"/>
    <col min="5386" max="5386" width="7.28515625" style="2" bestFit="1" customWidth="1"/>
    <col min="5387" max="5387" width="9.140625" style="2"/>
    <col min="5388" max="5388" width="2.42578125" style="2" customWidth="1"/>
    <col min="5389" max="5390" width="14.7109375" style="2" customWidth="1"/>
    <col min="5391" max="5638" width="9.140625" style="2"/>
    <col min="5639" max="5639" width="61.7109375" style="2" bestFit="1" customWidth="1"/>
    <col min="5640" max="5640" width="9.140625" style="2"/>
    <col min="5641" max="5641" width="19.42578125" style="2" bestFit="1" customWidth="1"/>
    <col min="5642" max="5642" width="7.28515625" style="2" bestFit="1" customWidth="1"/>
    <col min="5643" max="5643" width="9.140625" style="2"/>
    <col min="5644" max="5644" width="2.42578125" style="2" customWidth="1"/>
    <col min="5645" max="5646" width="14.7109375" style="2" customWidth="1"/>
    <col min="5647" max="5894" width="9.140625" style="2"/>
    <col min="5895" max="5895" width="61.7109375" style="2" bestFit="1" customWidth="1"/>
    <col min="5896" max="5896" width="9.140625" style="2"/>
    <col min="5897" max="5897" width="19.42578125" style="2" bestFit="1" customWidth="1"/>
    <col min="5898" max="5898" width="7.28515625" style="2" bestFit="1" customWidth="1"/>
    <col min="5899" max="5899" width="9.140625" style="2"/>
    <col min="5900" max="5900" width="2.42578125" style="2" customWidth="1"/>
    <col min="5901" max="5902" width="14.7109375" style="2" customWidth="1"/>
    <col min="5903" max="6150" width="9.140625" style="2"/>
    <col min="6151" max="6151" width="61.7109375" style="2" bestFit="1" customWidth="1"/>
    <col min="6152" max="6152" width="9.140625" style="2"/>
    <col min="6153" max="6153" width="19.42578125" style="2" bestFit="1" customWidth="1"/>
    <col min="6154" max="6154" width="7.28515625" style="2" bestFit="1" customWidth="1"/>
    <col min="6155" max="6155" width="9.140625" style="2"/>
    <col min="6156" max="6156" width="2.42578125" style="2" customWidth="1"/>
    <col min="6157" max="6158" width="14.7109375" style="2" customWidth="1"/>
    <col min="6159" max="6406" width="9.140625" style="2"/>
    <col min="6407" max="6407" width="61.7109375" style="2" bestFit="1" customWidth="1"/>
    <col min="6408" max="6408" width="9.140625" style="2"/>
    <col min="6409" max="6409" width="19.42578125" style="2" bestFit="1" customWidth="1"/>
    <col min="6410" max="6410" width="7.28515625" style="2" bestFit="1" customWidth="1"/>
    <col min="6411" max="6411" width="9.140625" style="2"/>
    <col min="6412" max="6412" width="2.42578125" style="2" customWidth="1"/>
    <col min="6413" max="6414" width="14.7109375" style="2" customWidth="1"/>
    <col min="6415" max="6662" width="9.140625" style="2"/>
    <col min="6663" max="6663" width="61.7109375" style="2" bestFit="1" customWidth="1"/>
    <col min="6664" max="6664" width="9.140625" style="2"/>
    <col min="6665" max="6665" width="19.42578125" style="2" bestFit="1" customWidth="1"/>
    <col min="6666" max="6666" width="7.28515625" style="2" bestFit="1" customWidth="1"/>
    <col min="6667" max="6667" width="9.140625" style="2"/>
    <col min="6668" max="6668" width="2.42578125" style="2" customWidth="1"/>
    <col min="6669" max="6670" width="14.7109375" style="2" customWidth="1"/>
    <col min="6671" max="6918" width="9.140625" style="2"/>
    <col min="6919" max="6919" width="61.7109375" style="2" bestFit="1" customWidth="1"/>
    <col min="6920" max="6920" width="9.140625" style="2"/>
    <col min="6921" max="6921" width="19.42578125" style="2" bestFit="1" customWidth="1"/>
    <col min="6922" max="6922" width="7.28515625" style="2" bestFit="1" customWidth="1"/>
    <col min="6923" max="6923" width="9.140625" style="2"/>
    <col min="6924" max="6924" width="2.42578125" style="2" customWidth="1"/>
    <col min="6925" max="6926" width="14.7109375" style="2" customWidth="1"/>
    <col min="6927" max="7174" width="9.140625" style="2"/>
    <col min="7175" max="7175" width="61.7109375" style="2" bestFit="1" customWidth="1"/>
    <col min="7176" max="7176" width="9.140625" style="2"/>
    <col min="7177" max="7177" width="19.42578125" style="2" bestFit="1" customWidth="1"/>
    <col min="7178" max="7178" width="7.28515625" style="2" bestFit="1" customWidth="1"/>
    <col min="7179" max="7179" width="9.140625" style="2"/>
    <col min="7180" max="7180" width="2.42578125" style="2" customWidth="1"/>
    <col min="7181" max="7182" width="14.7109375" style="2" customWidth="1"/>
    <col min="7183" max="7430" width="9.140625" style="2"/>
    <col min="7431" max="7431" width="61.7109375" style="2" bestFit="1" customWidth="1"/>
    <col min="7432" max="7432" width="9.140625" style="2"/>
    <col min="7433" max="7433" width="19.42578125" style="2" bestFit="1" customWidth="1"/>
    <col min="7434" max="7434" width="7.28515625" style="2" bestFit="1" customWidth="1"/>
    <col min="7435" max="7435" width="9.140625" style="2"/>
    <col min="7436" max="7436" width="2.42578125" style="2" customWidth="1"/>
    <col min="7437" max="7438" width="14.7109375" style="2" customWidth="1"/>
    <col min="7439" max="7686" width="9.140625" style="2"/>
    <col min="7687" max="7687" width="61.7109375" style="2" bestFit="1" customWidth="1"/>
    <col min="7688" max="7688" width="9.140625" style="2"/>
    <col min="7689" max="7689" width="19.42578125" style="2" bestFit="1" customWidth="1"/>
    <col min="7690" max="7690" width="7.28515625" style="2" bestFit="1" customWidth="1"/>
    <col min="7691" max="7691" width="9.140625" style="2"/>
    <col min="7692" max="7692" width="2.42578125" style="2" customWidth="1"/>
    <col min="7693" max="7694" width="14.7109375" style="2" customWidth="1"/>
    <col min="7695" max="7942" width="9.140625" style="2"/>
    <col min="7943" max="7943" width="61.7109375" style="2" bestFit="1" customWidth="1"/>
    <col min="7944" max="7944" width="9.140625" style="2"/>
    <col min="7945" max="7945" width="19.42578125" style="2" bestFit="1" customWidth="1"/>
    <col min="7946" max="7946" width="7.28515625" style="2" bestFit="1" customWidth="1"/>
    <col min="7947" max="7947" width="9.140625" style="2"/>
    <col min="7948" max="7948" width="2.42578125" style="2" customWidth="1"/>
    <col min="7949" max="7950" width="14.7109375" style="2" customWidth="1"/>
    <col min="7951" max="8198" width="9.140625" style="2"/>
    <col min="8199" max="8199" width="61.7109375" style="2" bestFit="1" customWidth="1"/>
    <col min="8200" max="8200" width="9.140625" style="2"/>
    <col min="8201" max="8201" width="19.42578125" style="2" bestFit="1" customWidth="1"/>
    <col min="8202" max="8202" width="7.28515625" style="2" bestFit="1" customWidth="1"/>
    <col min="8203" max="8203" width="9.140625" style="2"/>
    <col min="8204" max="8204" width="2.42578125" style="2" customWidth="1"/>
    <col min="8205" max="8206" width="14.7109375" style="2" customWidth="1"/>
    <col min="8207" max="8454" width="9.140625" style="2"/>
    <col min="8455" max="8455" width="61.7109375" style="2" bestFit="1" customWidth="1"/>
    <col min="8456" max="8456" width="9.140625" style="2"/>
    <col min="8457" max="8457" width="19.42578125" style="2" bestFit="1" customWidth="1"/>
    <col min="8458" max="8458" width="7.28515625" style="2" bestFit="1" customWidth="1"/>
    <col min="8459" max="8459" width="9.140625" style="2"/>
    <col min="8460" max="8460" width="2.42578125" style="2" customWidth="1"/>
    <col min="8461" max="8462" width="14.7109375" style="2" customWidth="1"/>
    <col min="8463" max="8710" width="9.140625" style="2"/>
    <col min="8711" max="8711" width="61.7109375" style="2" bestFit="1" customWidth="1"/>
    <col min="8712" max="8712" width="9.140625" style="2"/>
    <col min="8713" max="8713" width="19.42578125" style="2" bestFit="1" customWidth="1"/>
    <col min="8714" max="8714" width="7.28515625" style="2" bestFit="1" customWidth="1"/>
    <col min="8715" max="8715" width="9.140625" style="2"/>
    <col min="8716" max="8716" width="2.42578125" style="2" customWidth="1"/>
    <col min="8717" max="8718" width="14.7109375" style="2" customWidth="1"/>
    <col min="8719" max="8966" width="9.140625" style="2"/>
    <col min="8967" max="8967" width="61.7109375" style="2" bestFit="1" customWidth="1"/>
    <col min="8968" max="8968" width="9.140625" style="2"/>
    <col min="8969" max="8969" width="19.42578125" style="2" bestFit="1" customWidth="1"/>
    <col min="8970" max="8970" width="7.28515625" style="2" bestFit="1" customWidth="1"/>
    <col min="8971" max="8971" width="9.140625" style="2"/>
    <col min="8972" max="8972" width="2.42578125" style="2" customWidth="1"/>
    <col min="8973" max="8974" width="14.7109375" style="2" customWidth="1"/>
    <col min="8975" max="9222" width="9.140625" style="2"/>
    <col min="9223" max="9223" width="61.7109375" style="2" bestFit="1" customWidth="1"/>
    <col min="9224" max="9224" width="9.140625" style="2"/>
    <col min="9225" max="9225" width="19.42578125" style="2" bestFit="1" customWidth="1"/>
    <col min="9226" max="9226" width="7.28515625" style="2" bestFit="1" customWidth="1"/>
    <col min="9227" max="9227" width="9.140625" style="2"/>
    <col min="9228" max="9228" width="2.42578125" style="2" customWidth="1"/>
    <col min="9229" max="9230" width="14.7109375" style="2" customWidth="1"/>
    <col min="9231" max="9478" width="9.140625" style="2"/>
    <col min="9479" max="9479" width="61.7109375" style="2" bestFit="1" customWidth="1"/>
    <col min="9480" max="9480" width="9.140625" style="2"/>
    <col min="9481" max="9481" width="19.42578125" style="2" bestFit="1" customWidth="1"/>
    <col min="9482" max="9482" width="7.28515625" style="2" bestFit="1" customWidth="1"/>
    <col min="9483" max="9483" width="9.140625" style="2"/>
    <col min="9484" max="9484" width="2.42578125" style="2" customWidth="1"/>
    <col min="9485" max="9486" width="14.7109375" style="2" customWidth="1"/>
    <col min="9487" max="9734" width="9.140625" style="2"/>
    <col min="9735" max="9735" width="61.7109375" style="2" bestFit="1" customWidth="1"/>
    <col min="9736" max="9736" width="9.140625" style="2"/>
    <col min="9737" max="9737" width="19.42578125" style="2" bestFit="1" customWidth="1"/>
    <col min="9738" max="9738" width="7.28515625" style="2" bestFit="1" customWidth="1"/>
    <col min="9739" max="9739" width="9.140625" style="2"/>
    <col min="9740" max="9740" width="2.42578125" style="2" customWidth="1"/>
    <col min="9741" max="9742" width="14.7109375" style="2" customWidth="1"/>
    <col min="9743" max="9990" width="9.140625" style="2"/>
    <col min="9991" max="9991" width="61.7109375" style="2" bestFit="1" customWidth="1"/>
    <col min="9992" max="9992" width="9.140625" style="2"/>
    <col min="9993" max="9993" width="19.42578125" style="2" bestFit="1" customWidth="1"/>
    <col min="9994" max="9994" width="7.28515625" style="2" bestFit="1" customWidth="1"/>
    <col min="9995" max="9995" width="9.140625" style="2"/>
    <col min="9996" max="9996" width="2.42578125" style="2" customWidth="1"/>
    <col min="9997" max="9998" width="14.7109375" style="2" customWidth="1"/>
    <col min="9999" max="10246" width="9.140625" style="2"/>
    <col min="10247" max="10247" width="61.7109375" style="2" bestFit="1" customWidth="1"/>
    <col min="10248" max="10248" width="9.140625" style="2"/>
    <col min="10249" max="10249" width="19.42578125" style="2" bestFit="1" customWidth="1"/>
    <col min="10250" max="10250" width="7.28515625" style="2" bestFit="1" customWidth="1"/>
    <col min="10251" max="10251" width="9.140625" style="2"/>
    <col min="10252" max="10252" width="2.42578125" style="2" customWidth="1"/>
    <col min="10253" max="10254" width="14.7109375" style="2" customWidth="1"/>
    <col min="10255" max="10502" width="9.140625" style="2"/>
    <col min="10503" max="10503" width="61.7109375" style="2" bestFit="1" customWidth="1"/>
    <col min="10504" max="10504" width="9.140625" style="2"/>
    <col min="10505" max="10505" width="19.42578125" style="2" bestFit="1" customWidth="1"/>
    <col min="10506" max="10506" width="7.28515625" style="2" bestFit="1" customWidth="1"/>
    <col min="10507" max="10507" width="9.140625" style="2"/>
    <col min="10508" max="10508" width="2.42578125" style="2" customWidth="1"/>
    <col min="10509" max="10510" width="14.7109375" style="2" customWidth="1"/>
    <col min="10511" max="10758" width="9.140625" style="2"/>
    <col min="10759" max="10759" width="61.7109375" style="2" bestFit="1" customWidth="1"/>
    <col min="10760" max="10760" width="9.140625" style="2"/>
    <col min="10761" max="10761" width="19.42578125" style="2" bestFit="1" customWidth="1"/>
    <col min="10762" max="10762" width="7.28515625" style="2" bestFit="1" customWidth="1"/>
    <col min="10763" max="10763" width="9.140625" style="2"/>
    <col min="10764" max="10764" width="2.42578125" style="2" customWidth="1"/>
    <col min="10765" max="10766" width="14.7109375" style="2" customWidth="1"/>
    <col min="10767" max="11014" width="9.140625" style="2"/>
    <col min="11015" max="11015" width="61.7109375" style="2" bestFit="1" customWidth="1"/>
    <col min="11016" max="11016" width="9.140625" style="2"/>
    <col min="11017" max="11017" width="19.42578125" style="2" bestFit="1" customWidth="1"/>
    <col min="11018" max="11018" width="7.28515625" style="2" bestFit="1" customWidth="1"/>
    <col min="11019" max="11019" width="9.140625" style="2"/>
    <col min="11020" max="11020" width="2.42578125" style="2" customWidth="1"/>
    <col min="11021" max="11022" width="14.7109375" style="2" customWidth="1"/>
    <col min="11023" max="11270" width="9.140625" style="2"/>
    <col min="11271" max="11271" width="61.7109375" style="2" bestFit="1" customWidth="1"/>
    <col min="11272" max="11272" width="9.140625" style="2"/>
    <col min="11273" max="11273" width="19.42578125" style="2" bestFit="1" customWidth="1"/>
    <col min="11274" max="11274" width="7.28515625" style="2" bestFit="1" customWidth="1"/>
    <col min="11275" max="11275" width="9.140625" style="2"/>
    <col min="11276" max="11276" width="2.42578125" style="2" customWidth="1"/>
    <col min="11277" max="11278" width="14.7109375" style="2" customWidth="1"/>
    <col min="11279" max="11526" width="9.140625" style="2"/>
    <col min="11527" max="11527" width="61.7109375" style="2" bestFit="1" customWidth="1"/>
    <col min="11528" max="11528" width="9.140625" style="2"/>
    <col min="11529" max="11529" width="19.42578125" style="2" bestFit="1" customWidth="1"/>
    <col min="11530" max="11530" width="7.28515625" style="2" bestFit="1" customWidth="1"/>
    <col min="11531" max="11531" width="9.140625" style="2"/>
    <col min="11532" max="11532" width="2.42578125" style="2" customWidth="1"/>
    <col min="11533" max="11534" width="14.7109375" style="2" customWidth="1"/>
    <col min="11535" max="11782" width="9.140625" style="2"/>
    <col min="11783" max="11783" width="61.7109375" style="2" bestFit="1" customWidth="1"/>
    <col min="11784" max="11784" width="9.140625" style="2"/>
    <col min="11785" max="11785" width="19.42578125" style="2" bestFit="1" customWidth="1"/>
    <col min="11786" max="11786" width="7.28515625" style="2" bestFit="1" customWidth="1"/>
    <col min="11787" max="11787" width="9.140625" style="2"/>
    <col min="11788" max="11788" width="2.42578125" style="2" customWidth="1"/>
    <col min="11789" max="11790" width="14.7109375" style="2" customWidth="1"/>
    <col min="11791" max="12038" width="9.140625" style="2"/>
    <col min="12039" max="12039" width="61.7109375" style="2" bestFit="1" customWidth="1"/>
    <col min="12040" max="12040" width="9.140625" style="2"/>
    <col min="12041" max="12041" width="19.42578125" style="2" bestFit="1" customWidth="1"/>
    <col min="12042" max="12042" width="7.28515625" style="2" bestFit="1" customWidth="1"/>
    <col min="12043" max="12043" width="9.140625" style="2"/>
    <col min="12044" max="12044" width="2.42578125" style="2" customWidth="1"/>
    <col min="12045" max="12046" width="14.7109375" style="2" customWidth="1"/>
    <col min="12047" max="12294" width="9.140625" style="2"/>
    <col min="12295" max="12295" width="61.7109375" style="2" bestFit="1" customWidth="1"/>
    <col min="12296" max="12296" width="9.140625" style="2"/>
    <col min="12297" max="12297" width="19.42578125" style="2" bestFit="1" customWidth="1"/>
    <col min="12298" max="12298" width="7.28515625" style="2" bestFit="1" customWidth="1"/>
    <col min="12299" max="12299" width="9.140625" style="2"/>
    <col min="12300" max="12300" width="2.42578125" style="2" customWidth="1"/>
    <col min="12301" max="12302" width="14.7109375" style="2" customWidth="1"/>
    <col min="12303" max="12550" width="9.140625" style="2"/>
    <col min="12551" max="12551" width="61.7109375" style="2" bestFit="1" customWidth="1"/>
    <col min="12552" max="12552" width="9.140625" style="2"/>
    <col min="12553" max="12553" width="19.42578125" style="2" bestFit="1" customWidth="1"/>
    <col min="12554" max="12554" width="7.28515625" style="2" bestFit="1" customWidth="1"/>
    <col min="12555" max="12555" width="9.140625" style="2"/>
    <col min="12556" max="12556" width="2.42578125" style="2" customWidth="1"/>
    <col min="12557" max="12558" width="14.7109375" style="2" customWidth="1"/>
    <col min="12559" max="12806" width="9.140625" style="2"/>
    <col min="12807" max="12807" width="61.7109375" style="2" bestFit="1" customWidth="1"/>
    <col min="12808" max="12808" width="9.140625" style="2"/>
    <col min="12809" max="12809" width="19.42578125" style="2" bestFit="1" customWidth="1"/>
    <col min="12810" max="12810" width="7.28515625" style="2" bestFit="1" customWidth="1"/>
    <col min="12811" max="12811" width="9.140625" style="2"/>
    <col min="12812" max="12812" width="2.42578125" style="2" customWidth="1"/>
    <col min="12813" max="12814" width="14.7109375" style="2" customWidth="1"/>
    <col min="12815" max="13062" width="9.140625" style="2"/>
    <col min="13063" max="13063" width="61.7109375" style="2" bestFit="1" customWidth="1"/>
    <col min="13064" max="13064" width="9.140625" style="2"/>
    <col min="13065" max="13065" width="19.42578125" style="2" bestFit="1" customWidth="1"/>
    <col min="13066" max="13066" width="7.28515625" style="2" bestFit="1" customWidth="1"/>
    <col min="13067" max="13067" width="9.140625" style="2"/>
    <col min="13068" max="13068" width="2.42578125" style="2" customWidth="1"/>
    <col min="13069" max="13070" width="14.7109375" style="2" customWidth="1"/>
    <col min="13071" max="13318" width="9.140625" style="2"/>
    <col min="13319" max="13319" width="61.7109375" style="2" bestFit="1" customWidth="1"/>
    <col min="13320" max="13320" width="9.140625" style="2"/>
    <col min="13321" max="13321" width="19.42578125" style="2" bestFit="1" customWidth="1"/>
    <col min="13322" max="13322" width="7.28515625" style="2" bestFit="1" customWidth="1"/>
    <col min="13323" max="13323" width="9.140625" style="2"/>
    <col min="13324" max="13324" width="2.42578125" style="2" customWidth="1"/>
    <col min="13325" max="13326" width="14.7109375" style="2" customWidth="1"/>
    <col min="13327" max="13574" width="9.140625" style="2"/>
    <col min="13575" max="13575" width="61.7109375" style="2" bestFit="1" customWidth="1"/>
    <col min="13576" max="13576" width="9.140625" style="2"/>
    <col min="13577" max="13577" width="19.42578125" style="2" bestFit="1" customWidth="1"/>
    <col min="13578" max="13578" width="7.28515625" style="2" bestFit="1" customWidth="1"/>
    <col min="13579" max="13579" width="9.140625" style="2"/>
    <col min="13580" max="13580" width="2.42578125" style="2" customWidth="1"/>
    <col min="13581" max="13582" width="14.7109375" style="2" customWidth="1"/>
    <col min="13583" max="13830" width="9.140625" style="2"/>
    <col min="13831" max="13831" width="61.7109375" style="2" bestFit="1" customWidth="1"/>
    <col min="13832" max="13832" width="9.140625" style="2"/>
    <col min="13833" max="13833" width="19.42578125" style="2" bestFit="1" customWidth="1"/>
    <col min="13834" max="13834" width="7.28515625" style="2" bestFit="1" customWidth="1"/>
    <col min="13835" max="13835" width="9.140625" style="2"/>
    <col min="13836" max="13836" width="2.42578125" style="2" customWidth="1"/>
    <col min="13837" max="13838" width="14.7109375" style="2" customWidth="1"/>
    <col min="13839" max="14086" width="9.140625" style="2"/>
    <col min="14087" max="14087" width="61.7109375" style="2" bestFit="1" customWidth="1"/>
    <col min="14088" max="14088" width="9.140625" style="2"/>
    <col min="14089" max="14089" width="19.42578125" style="2" bestFit="1" customWidth="1"/>
    <col min="14090" max="14090" width="7.28515625" style="2" bestFit="1" customWidth="1"/>
    <col min="14091" max="14091" width="9.140625" style="2"/>
    <col min="14092" max="14092" width="2.42578125" style="2" customWidth="1"/>
    <col min="14093" max="14094" width="14.7109375" style="2" customWidth="1"/>
    <col min="14095" max="14342" width="9.140625" style="2"/>
    <col min="14343" max="14343" width="61.7109375" style="2" bestFit="1" customWidth="1"/>
    <col min="14344" max="14344" width="9.140625" style="2"/>
    <col min="14345" max="14345" width="19.42578125" style="2" bestFit="1" customWidth="1"/>
    <col min="14346" max="14346" width="7.28515625" style="2" bestFit="1" customWidth="1"/>
    <col min="14347" max="14347" width="9.140625" style="2"/>
    <col min="14348" max="14348" width="2.42578125" style="2" customWidth="1"/>
    <col min="14349" max="14350" width="14.7109375" style="2" customWidth="1"/>
    <col min="14351" max="14598" width="9.140625" style="2"/>
    <col min="14599" max="14599" width="61.7109375" style="2" bestFit="1" customWidth="1"/>
    <col min="14600" max="14600" width="9.140625" style="2"/>
    <col min="14601" max="14601" width="19.42578125" style="2" bestFit="1" customWidth="1"/>
    <col min="14602" max="14602" width="7.28515625" style="2" bestFit="1" customWidth="1"/>
    <col min="14603" max="14603" width="9.140625" style="2"/>
    <col min="14604" max="14604" width="2.42578125" style="2" customWidth="1"/>
    <col min="14605" max="14606" width="14.7109375" style="2" customWidth="1"/>
    <col min="14607" max="14854" width="9.140625" style="2"/>
    <col min="14855" max="14855" width="61.7109375" style="2" bestFit="1" customWidth="1"/>
    <col min="14856" max="14856" width="9.140625" style="2"/>
    <col min="14857" max="14857" width="19.42578125" style="2" bestFit="1" customWidth="1"/>
    <col min="14858" max="14858" width="7.28515625" style="2" bestFit="1" customWidth="1"/>
    <col min="14859" max="14859" width="9.140625" style="2"/>
    <col min="14860" max="14860" width="2.42578125" style="2" customWidth="1"/>
    <col min="14861" max="14862" width="14.7109375" style="2" customWidth="1"/>
    <col min="14863" max="15110" width="9.140625" style="2"/>
    <col min="15111" max="15111" width="61.7109375" style="2" bestFit="1" customWidth="1"/>
    <col min="15112" max="15112" width="9.140625" style="2"/>
    <col min="15113" max="15113" width="19.42578125" style="2" bestFit="1" customWidth="1"/>
    <col min="15114" max="15114" width="7.28515625" style="2" bestFit="1" customWidth="1"/>
    <col min="15115" max="15115" width="9.140625" style="2"/>
    <col min="15116" max="15116" width="2.42578125" style="2" customWidth="1"/>
    <col min="15117" max="15118" width="14.7109375" style="2" customWidth="1"/>
    <col min="15119" max="15366" width="9.140625" style="2"/>
    <col min="15367" max="15367" width="61.7109375" style="2" bestFit="1" customWidth="1"/>
    <col min="15368" max="15368" width="9.140625" style="2"/>
    <col min="15369" max="15369" width="19.42578125" style="2" bestFit="1" customWidth="1"/>
    <col min="15370" max="15370" width="7.28515625" style="2" bestFit="1" customWidth="1"/>
    <col min="15371" max="15371" width="9.140625" style="2"/>
    <col min="15372" max="15372" width="2.42578125" style="2" customWidth="1"/>
    <col min="15373" max="15374" width="14.7109375" style="2" customWidth="1"/>
    <col min="15375" max="15622" width="9.140625" style="2"/>
    <col min="15623" max="15623" width="61.7109375" style="2" bestFit="1" customWidth="1"/>
    <col min="15624" max="15624" width="9.140625" style="2"/>
    <col min="15625" max="15625" width="19.42578125" style="2" bestFit="1" customWidth="1"/>
    <col min="15626" max="15626" width="7.28515625" style="2" bestFit="1" customWidth="1"/>
    <col min="15627" max="15627" width="9.140625" style="2"/>
    <col min="15628" max="15628" width="2.42578125" style="2" customWidth="1"/>
    <col min="15629" max="15630" width="14.7109375" style="2" customWidth="1"/>
    <col min="15631" max="15878" width="9.140625" style="2"/>
    <col min="15879" max="15879" width="61.7109375" style="2" bestFit="1" customWidth="1"/>
    <col min="15880" max="15880" width="9.140625" style="2"/>
    <col min="15881" max="15881" width="19.42578125" style="2" bestFit="1" customWidth="1"/>
    <col min="15882" max="15882" width="7.28515625" style="2" bestFit="1" customWidth="1"/>
    <col min="15883" max="15883" width="9.140625" style="2"/>
    <col min="15884" max="15884" width="2.42578125" style="2" customWidth="1"/>
    <col min="15885" max="15886" width="14.7109375" style="2" customWidth="1"/>
    <col min="15887" max="16134" width="9.140625" style="2"/>
    <col min="16135" max="16135" width="61.7109375" style="2" bestFit="1" customWidth="1"/>
    <col min="16136" max="16136" width="9.140625" style="2"/>
    <col min="16137" max="16137" width="19.42578125" style="2" bestFit="1" customWidth="1"/>
    <col min="16138" max="16138" width="7.28515625" style="2" bestFit="1" customWidth="1"/>
    <col min="16139" max="16139" width="9.140625" style="2"/>
    <col min="16140" max="16140" width="2.42578125" style="2" customWidth="1"/>
    <col min="16141" max="16142" width="14.7109375" style="2" customWidth="1"/>
    <col min="16143" max="16384" width="9.140625" style="2"/>
  </cols>
  <sheetData>
    <row r="1" spans="1:19" ht="15.75">
      <c r="A1" s="1312" t="s">
        <v>520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313"/>
      <c r="N1" s="1329"/>
    </row>
    <row r="2" spans="1:19">
      <c r="A2"/>
      <c r="B2" s="33"/>
      <c r="C2" s="33"/>
      <c r="D2" s="33"/>
      <c r="E2" s="33"/>
      <c r="F2" s="472"/>
      <c r="G2" s="429"/>
      <c r="N2" s="518"/>
      <c r="O2" s="519"/>
      <c r="P2" s="519"/>
      <c r="Q2" s="519"/>
      <c r="R2" s="519"/>
      <c r="S2" s="431"/>
    </row>
    <row r="3" spans="1:19">
      <c r="A3" s="486"/>
      <c r="B3" s="431"/>
      <c r="C3" s="432" t="s">
        <v>87</v>
      </c>
      <c r="D3" s="487"/>
      <c r="E3" s="487"/>
      <c r="F3" s="488"/>
      <c r="G3" s="435"/>
      <c r="H3" s="1319" t="s">
        <v>261</v>
      </c>
      <c r="I3" s="1319"/>
      <c r="J3" s="1319"/>
      <c r="K3" s="1319"/>
      <c r="L3" s="1319"/>
      <c r="M3" s="1319"/>
      <c r="N3" s="1320" t="s">
        <v>262</v>
      </c>
      <c r="O3" s="1320"/>
      <c r="P3" s="1320"/>
      <c r="Q3" s="1320"/>
      <c r="R3" s="1320"/>
      <c r="S3" s="1320"/>
    </row>
    <row r="4" spans="1:19">
      <c r="A4" s="489" t="s">
        <v>88</v>
      </c>
      <c r="B4" s="437" t="s">
        <v>89</v>
      </c>
      <c r="C4" s="438" t="s">
        <v>90</v>
      </c>
      <c r="D4" s="438" t="s">
        <v>91</v>
      </c>
      <c r="E4" s="438" t="s">
        <v>92</v>
      </c>
      <c r="F4" s="490" t="s">
        <v>0</v>
      </c>
      <c r="G4" s="34"/>
      <c r="H4" s="441">
        <v>2015</v>
      </c>
      <c r="I4" s="441">
        <v>2016</v>
      </c>
      <c r="J4" s="441">
        <v>2017</v>
      </c>
      <c r="K4" s="441">
        <v>2018</v>
      </c>
      <c r="L4" s="441">
        <v>2019</v>
      </c>
      <c r="M4" s="441">
        <v>2020</v>
      </c>
      <c r="N4" s="118">
        <v>2015</v>
      </c>
      <c r="O4" s="118">
        <v>2016</v>
      </c>
      <c r="P4" s="118">
        <v>2017</v>
      </c>
      <c r="Q4" s="118">
        <v>2018</v>
      </c>
      <c r="R4" s="118">
        <v>2019</v>
      </c>
      <c r="S4" s="118">
        <v>2020</v>
      </c>
    </row>
    <row r="5" spans="1:19">
      <c r="A5" s="491" t="s">
        <v>93</v>
      </c>
      <c r="B5" s="443" t="s">
        <v>94</v>
      </c>
      <c r="C5" s="444" t="s">
        <v>95</v>
      </c>
      <c r="D5" s="444" t="s">
        <v>96</v>
      </c>
      <c r="E5" s="444" t="s">
        <v>97</v>
      </c>
      <c r="F5" s="492" t="s">
        <v>98</v>
      </c>
      <c r="G5" s="379"/>
      <c r="H5" s="447"/>
      <c r="I5" s="447"/>
      <c r="J5" s="447"/>
      <c r="K5" s="447"/>
      <c r="L5" s="447"/>
      <c r="M5" s="447"/>
      <c r="N5" s="447"/>
      <c r="O5" s="447"/>
      <c r="P5" s="447"/>
      <c r="Q5" s="447"/>
      <c r="R5" s="447"/>
      <c r="S5" s="447"/>
    </row>
    <row r="6" spans="1:19">
      <c r="A6" s="489"/>
      <c r="B6" s="448" t="s">
        <v>99</v>
      </c>
      <c r="C6" s="449"/>
      <c r="D6" s="437"/>
      <c r="E6" s="437"/>
      <c r="F6" s="493"/>
      <c r="G6" s="452"/>
      <c r="H6" s="494"/>
      <c r="I6" s="494"/>
      <c r="J6" s="494"/>
      <c r="K6" s="494"/>
      <c r="L6" s="494"/>
      <c r="M6" s="494"/>
      <c r="N6" s="430"/>
      <c r="O6" s="430"/>
      <c r="P6" s="430"/>
      <c r="Q6" s="430"/>
      <c r="R6" s="430"/>
      <c r="S6" s="430"/>
    </row>
    <row r="7" spans="1:19">
      <c r="A7" s="495"/>
      <c r="B7" s="453"/>
      <c r="C7" s="449"/>
      <c r="D7" s="453"/>
      <c r="E7" s="453"/>
      <c r="F7" s="449"/>
      <c r="G7" s="455"/>
      <c r="H7" s="456"/>
      <c r="I7" s="456"/>
      <c r="J7" s="456"/>
      <c r="K7" s="456"/>
      <c r="L7" s="456"/>
      <c r="M7" s="456"/>
      <c r="N7" s="407"/>
      <c r="O7" s="407"/>
      <c r="P7" s="407"/>
      <c r="Q7" s="407"/>
      <c r="R7" s="407"/>
      <c r="S7" s="407"/>
    </row>
    <row r="8" spans="1:19">
      <c r="A8" s="496">
        <v>1.1000000000000001</v>
      </c>
      <c r="B8" s="497" t="s">
        <v>309</v>
      </c>
      <c r="C8" s="657">
        <v>0.05</v>
      </c>
      <c r="D8" s="132" t="str">
        <f>Inputs!$D$82</f>
        <v>Support staff</v>
      </c>
      <c r="E8" s="453">
        <v>1</v>
      </c>
      <c r="F8" s="449">
        <f>E8*C8</f>
        <v>0.05</v>
      </c>
      <c r="G8" s="455"/>
      <c r="H8" s="137">
        <f>Inputs!L$82</f>
        <v>68.441017362959727</v>
      </c>
      <c r="I8" s="137">
        <f>Inputs!M$82</f>
        <v>69.791189569063036</v>
      </c>
      <c r="J8" s="137">
        <f>Inputs!N$82</f>
        <v>71.02222509185215</v>
      </c>
      <c r="K8" s="137">
        <f>Inputs!O$82</f>
        <v>72.274974651437702</v>
      </c>
      <c r="L8" s="137">
        <f>Inputs!P$82</f>
        <v>73.549821258208297</v>
      </c>
      <c r="M8" s="137">
        <f>Inputs!Q$82</f>
        <v>74.847154678410959</v>
      </c>
      <c r="N8" s="458">
        <f t="shared" ref="N8:S8" si="0">H8*$F8</f>
        <v>3.4220508681479864</v>
      </c>
      <c r="O8" s="458">
        <f t="shared" si="0"/>
        <v>3.4895594784531521</v>
      </c>
      <c r="P8" s="458">
        <f t="shared" si="0"/>
        <v>3.5511112545926076</v>
      </c>
      <c r="Q8" s="458">
        <f t="shared" si="0"/>
        <v>3.6137487325718851</v>
      </c>
      <c r="R8" s="458">
        <f t="shared" si="0"/>
        <v>3.6774910629104149</v>
      </c>
      <c r="S8" s="458">
        <f t="shared" si="0"/>
        <v>3.742357733920548</v>
      </c>
    </row>
    <row r="9" spans="1:19">
      <c r="A9" s="496"/>
      <c r="B9" s="453" t="s">
        <v>310</v>
      </c>
      <c r="C9" s="449"/>
      <c r="D9" s="453"/>
      <c r="E9" s="453"/>
      <c r="F9" s="449"/>
      <c r="G9" s="455"/>
      <c r="H9" s="456"/>
      <c r="I9" s="456"/>
      <c r="J9" s="456"/>
      <c r="K9" s="456"/>
      <c r="L9" s="456"/>
      <c r="M9" s="456"/>
      <c r="N9" s="458"/>
      <c r="O9" s="458"/>
      <c r="P9" s="458"/>
      <c r="Q9" s="458"/>
      <c r="R9" s="458"/>
      <c r="S9" s="458"/>
    </row>
    <row r="10" spans="1:19">
      <c r="A10" s="496"/>
      <c r="B10" s="453"/>
      <c r="C10" s="449"/>
      <c r="D10" s="453"/>
      <c r="E10" s="453"/>
      <c r="F10" s="449"/>
      <c r="G10" s="455"/>
      <c r="H10" s="456"/>
      <c r="I10" s="456"/>
      <c r="J10" s="456"/>
      <c r="K10" s="456"/>
      <c r="L10" s="456"/>
      <c r="M10" s="456"/>
      <c r="N10" s="458"/>
      <c r="O10" s="458"/>
      <c r="P10" s="458"/>
      <c r="Q10" s="458"/>
      <c r="R10" s="458"/>
      <c r="S10" s="458"/>
    </row>
    <row r="11" spans="1:19">
      <c r="A11" s="496">
        <v>1.2</v>
      </c>
      <c r="B11" s="453" t="s">
        <v>102</v>
      </c>
      <c r="C11" s="657">
        <v>0.01</v>
      </c>
      <c r="D11" s="132" t="str">
        <f>Inputs!$D$82</f>
        <v>Support staff</v>
      </c>
      <c r="E11" s="453">
        <v>1</v>
      </c>
      <c r="F11" s="449">
        <f>E11*C11</f>
        <v>0.01</v>
      </c>
      <c r="G11" s="455"/>
      <c r="H11" s="137">
        <f>Inputs!L$82</f>
        <v>68.441017362959727</v>
      </c>
      <c r="I11" s="137">
        <f>Inputs!M$82</f>
        <v>69.791189569063036</v>
      </c>
      <c r="J11" s="137">
        <f>Inputs!N$82</f>
        <v>71.02222509185215</v>
      </c>
      <c r="K11" s="137">
        <f>Inputs!O$82</f>
        <v>72.274974651437702</v>
      </c>
      <c r="L11" s="137">
        <f>Inputs!P$82</f>
        <v>73.549821258208297</v>
      </c>
      <c r="M11" s="137">
        <f>Inputs!Q$82</f>
        <v>74.847154678410959</v>
      </c>
      <c r="N11" s="458">
        <f t="shared" ref="N11:S11" si="1">H11*$F11</f>
        <v>0.68441017362959733</v>
      </c>
      <c r="O11" s="458">
        <f t="shared" si="1"/>
        <v>0.69791189569063039</v>
      </c>
      <c r="P11" s="458">
        <f t="shared" si="1"/>
        <v>0.71022225091852154</v>
      </c>
      <c r="Q11" s="458">
        <f t="shared" si="1"/>
        <v>0.72274974651437707</v>
      </c>
      <c r="R11" s="458">
        <f t="shared" si="1"/>
        <v>0.73549821258208303</v>
      </c>
      <c r="S11" s="458">
        <f t="shared" si="1"/>
        <v>0.74847154678410965</v>
      </c>
    </row>
    <row r="12" spans="1:19">
      <c r="A12" s="496"/>
      <c r="B12" s="453"/>
      <c r="C12" s="449"/>
      <c r="D12" s="453"/>
      <c r="E12" s="453"/>
      <c r="F12" s="449"/>
      <c r="G12" s="455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</row>
    <row r="13" spans="1:19">
      <c r="A13" s="496">
        <v>1.3</v>
      </c>
      <c r="B13" s="453" t="s">
        <v>311</v>
      </c>
      <c r="C13" s="657">
        <v>0.03</v>
      </c>
      <c r="D13" s="132" t="str">
        <f>Inputs!$D$82</f>
        <v>Support staff</v>
      </c>
      <c r="E13" s="453">
        <v>1</v>
      </c>
      <c r="F13" s="449">
        <f>E13*C13</f>
        <v>0.03</v>
      </c>
      <c r="G13" s="455"/>
      <c r="H13" s="137">
        <f>Inputs!L$82</f>
        <v>68.441017362959727</v>
      </c>
      <c r="I13" s="137">
        <f>Inputs!M$82</f>
        <v>69.791189569063036</v>
      </c>
      <c r="J13" s="137">
        <f>Inputs!N$82</f>
        <v>71.02222509185215</v>
      </c>
      <c r="K13" s="137">
        <f>Inputs!O$82</f>
        <v>72.274974651437702</v>
      </c>
      <c r="L13" s="137">
        <f>Inputs!P$82</f>
        <v>73.549821258208297</v>
      </c>
      <c r="M13" s="137">
        <f>Inputs!Q$82</f>
        <v>74.847154678410959</v>
      </c>
      <c r="N13" s="458">
        <f t="shared" ref="N13:S13" si="2">H13*$F13</f>
        <v>2.0532305208887918</v>
      </c>
      <c r="O13" s="458">
        <f t="shared" si="2"/>
        <v>2.0937356870718911</v>
      </c>
      <c r="P13" s="458">
        <f t="shared" si="2"/>
        <v>2.1306667527555643</v>
      </c>
      <c r="Q13" s="458">
        <f t="shared" si="2"/>
        <v>2.168249239543131</v>
      </c>
      <c r="R13" s="458">
        <f t="shared" si="2"/>
        <v>2.2064946377462489</v>
      </c>
      <c r="S13" s="458">
        <f t="shared" si="2"/>
        <v>2.2454146403523287</v>
      </c>
    </row>
    <row r="14" spans="1:19">
      <c r="A14" s="498"/>
      <c r="B14" s="461" t="s">
        <v>44</v>
      </c>
      <c r="C14" s="500">
        <f>SUM(C6:C13)</f>
        <v>0.09</v>
      </c>
      <c r="D14" s="499"/>
      <c r="E14" s="499"/>
      <c r="F14" s="500">
        <f>SUM(F6:F13)</f>
        <v>0.09</v>
      </c>
      <c r="G14" s="464"/>
      <c r="H14" s="477"/>
      <c r="I14" s="477"/>
      <c r="J14" s="477"/>
      <c r="K14" s="477"/>
      <c r="L14" s="477"/>
      <c r="M14" s="477"/>
      <c r="N14" s="477">
        <f t="shared" ref="N14:S14" si="3">SUM(N8:N13)</f>
        <v>6.1596915626663753</v>
      </c>
      <c r="O14" s="477">
        <f t="shared" si="3"/>
        <v>6.2812070612156727</v>
      </c>
      <c r="P14" s="477">
        <f t="shared" si="3"/>
        <v>6.3920002582666937</v>
      </c>
      <c r="Q14" s="477">
        <f t="shared" si="3"/>
        <v>6.5047477186293925</v>
      </c>
      <c r="R14" s="477">
        <f t="shared" si="3"/>
        <v>6.6194839132387466</v>
      </c>
      <c r="S14" s="477">
        <f t="shared" si="3"/>
        <v>6.7362439210569862</v>
      </c>
    </row>
    <row r="15" spans="1:19">
      <c r="A15" s="495"/>
      <c r="B15" s="465" t="s">
        <v>103</v>
      </c>
      <c r="C15" s="449"/>
      <c r="D15" s="486"/>
      <c r="E15" s="453"/>
      <c r="F15" s="449"/>
      <c r="G15" s="455"/>
      <c r="H15" s="458"/>
      <c r="I15" s="458"/>
      <c r="J15" s="458"/>
      <c r="K15" s="458"/>
      <c r="L15" s="458"/>
      <c r="M15" s="458"/>
      <c r="N15" s="458"/>
      <c r="O15" s="458"/>
      <c r="P15" s="458"/>
      <c r="Q15" s="458"/>
      <c r="R15" s="458"/>
      <c r="S15" s="458"/>
    </row>
    <row r="16" spans="1:19">
      <c r="A16" s="495"/>
      <c r="B16" s="453"/>
      <c r="C16" s="449"/>
      <c r="D16" s="495"/>
      <c r="E16" s="453"/>
      <c r="F16" s="449"/>
      <c r="G16" s="455"/>
      <c r="H16" s="458"/>
      <c r="I16" s="458"/>
      <c r="J16" s="458"/>
      <c r="K16" s="458"/>
      <c r="L16" s="458"/>
      <c r="M16" s="458"/>
      <c r="N16" s="458"/>
      <c r="O16" s="458"/>
      <c r="P16" s="458"/>
      <c r="Q16" s="458"/>
      <c r="R16" s="458"/>
      <c r="S16" s="458"/>
    </row>
    <row r="17" spans="1:19">
      <c r="A17" s="496">
        <v>2.1</v>
      </c>
      <c r="B17" s="453"/>
      <c r="C17" s="449"/>
      <c r="D17" s="501"/>
      <c r="E17" s="453"/>
      <c r="F17" s="449"/>
      <c r="G17" s="455"/>
      <c r="H17" s="458"/>
      <c r="I17" s="458"/>
      <c r="J17" s="458"/>
      <c r="K17" s="458"/>
      <c r="L17" s="458"/>
      <c r="M17" s="458"/>
      <c r="N17" s="458">
        <f t="shared" ref="N17:S17" si="4">H17*$F17</f>
        <v>0</v>
      </c>
      <c r="O17" s="458">
        <f t="shared" si="4"/>
        <v>0</v>
      </c>
      <c r="P17" s="458">
        <f t="shared" si="4"/>
        <v>0</v>
      </c>
      <c r="Q17" s="458">
        <f t="shared" si="4"/>
        <v>0</v>
      </c>
      <c r="R17" s="458">
        <f t="shared" si="4"/>
        <v>0</v>
      </c>
      <c r="S17" s="458">
        <f t="shared" si="4"/>
        <v>0</v>
      </c>
    </row>
    <row r="18" spans="1:19">
      <c r="A18" s="502"/>
      <c r="B18" s="461" t="s">
        <v>44</v>
      </c>
      <c r="C18" s="500"/>
      <c r="D18" s="499"/>
      <c r="E18" s="499"/>
      <c r="F18" s="500">
        <f>SUM(F15:F17)</f>
        <v>0</v>
      </c>
      <c r="G18" s="464"/>
      <c r="H18" s="477"/>
      <c r="I18" s="477"/>
      <c r="J18" s="477"/>
      <c r="K18" s="477"/>
      <c r="L18" s="477"/>
      <c r="M18" s="477"/>
      <c r="N18" s="477">
        <f t="shared" ref="N18:S18" si="5">SUM(N17)</f>
        <v>0</v>
      </c>
      <c r="O18" s="477">
        <f t="shared" si="5"/>
        <v>0</v>
      </c>
      <c r="P18" s="477">
        <f t="shared" si="5"/>
        <v>0</v>
      </c>
      <c r="Q18" s="477">
        <f t="shared" si="5"/>
        <v>0</v>
      </c>
      <c r="R18" s="477">
        <f t="shared" si="5"/>
        <v>0</v>
      </c>
      <c r="S18" s="477">
        <f t="shared" si="5"/>
        <v>0</v>
      </c>
    </row>
    <row r="19" spans="1:19">
      <c r="A19" s="496"/>
      <c r="B19" s="448" t="s">
        <v>104</v>
      </c>
      <c r="C19" s="449"/>
      <c r="D19" s="453"/>
      <c r="E19" s="453"/>
      <c r="F19" s="449"/>
      <c r="G19" s="455"/>
      <c r="H19" s="458"/>
      <c r="I19" s="458"/>
      <c r="J19" s="458"/>
      <c r="K19" s="458"/>
      <c r="L19" s="458"/>
      <c r="M19" s="458"/>
      <c r="N19" s="458"/>
      <c r="O19" s="458"/>
      <c r="P19" s="458"/>
      <c r="Q19" s="458"/>
      <c r="R19" s="458"/>
      <c r="S19" s="458"/>
    </row>
    <row r="20" spans="1:19">
      <c r="A20" s="495"/>
      <c r="B20" s="453"/>
      <c r="C20" s="449"/>
      <c r="D20" s="453"/>
      <c r="E20" s="453"/>
      <c r="F20" s="449"/>
      <c r="G20" s="455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</row>
    <row r="21" spans="1:19">
      <c r="A21" s="496">
        <v>3.1</v>
      </c>
      <c r="B21" s="453" t="s">
        <v>312</v>
      </c>
      <c r="C21" s="449"/>
      <c r="D21" s="453"/>
      <c r="E21" s="453"/>
      <c r="F21" s="449"/>
      <c r="G21" s="503"/>
      <c r="H21" s="473"/>
      <c r="I21" s="473"/>
      <c r="J21" s="473"/>
      <c r="K21" s="473"/>
      <c r="L21" s="473"/>
      <c r="M21" s="473"/>
      <c r="N21" s="469"/>
      <c r="O21" s="469"/>
      <c r="P21" s="469"/>
      <c r="Q21" s="469"/>
      <c r="R21" s="469"/>
      <c r="S21" s="469"/>
    </row>
    <row r="22" spans="1:19">
      <c r="A22" s="502"/>
      <c r="B22" s="461" t="s">
        <v>44</v>
      </c>
      <c r="C22" s="500"/>
      <c r="D22" s="499" t="s">
        <v>105</v>
      </c>
      <c r="E22" s="499"/>
      <c r="F22" s="500">
        <f>SUM(F19:F21)</f>
        <v>0</v>
      </c>
      <c r="G22" s="464"/>
      <c r="H22" s="477"/>
      <c r="I22" s="477"/>
      <c r="J22" s="477"/>
      <c r="K22" s="477"/>
      <c r="L22" s="477"/>
      <c r="M22" s="477"/>
      <c r="N22" s="477">
        <f t="shared" ref="N22:S22" si="6">SUM(N21:N21)</f>
        <v>0</v>
      </c>
      <c r="O22" s="477">
        <f t="shared" si="6"/>
        <v>0</v>
      </c>
      <c r="P22" s="477">
        <f t="shared" si="6"/>
        <v>0</v>
      </c>
      <c r="Q22" s="477">
        <f t="shared" si="6"/>
        <v>0</v>
      </c>
      <c r="R22" s="477">
        <f t="shared" si="6"/>
        <v>0</v>
      </c>
      <c r="S22" s="477">
        <f t="shared" si="6"/>
        <v>0</v>
      </c>
    </row>
    <row r="23" spans="1:19">
      <c r="A23" s="495"/>
      <c r="B23" s="448" t="s">
        <v>106</v>
      </c>
      <c r="C23" s="449"/>
      <c r="D23" s="453"/>
      <c r="E23" s="453"/>
      <c r="F23" s="449"/>
      <c r="G23" s="504"/>
      <c r="H23" s="505"/>
      <c r="I23" s="505"/>
      <c r="J23" s="505"/>
      <c r="K23" s="505"/>
      <c r="L23" s="505"/>
      <c r="M23" s="505"/>
      <c r="N23" s="505"/>
      <c r="O23" s="505"/>
      <c r="P23" s="505"/>
      <c r="Q23" s="505"/>
      <c r="R23" s="505"/>
      <c r="S23" s="505"/>
    </row>
    <row r="24" spans="1:19">
      <c r="A24" s="495"/>
      <c r="B24" s="453"/>
      <c r="C24" s="449"/>
      <c r="D24" s="453"/>
      <c r="E24" s="453"/>
      <c r="F24" s="449"/>
      <c r="G24" s="504"/>
      <c r="H24" s="458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</row>
    <row r="25" spans="1:19">
      <c r="A25" s="496">
        <v>4.2</v>
      </c>
      <c r="B25" s="453" t="s">
        <v>108</v>
      </c>
      <c r="C25" s="657">
        <v>0.02</v>
      </c>
      <c r="D25" s="132" t="str">
        <f>Inputs!$D$82</f>
        <v>Support staff</v>
      </c>
      <c r="E25" s="453">
        <v>1</v>
      </c>
      <c r="F25" s="449">
        <f>E25*C25</f>
        <v>0.02</v>
      </c>
      <c r="G25" s="504"/>
      <c r="H25" s="137">
        <f>Inputs!L$82</f>
        <v>68.441017362959727</v>
      </c>
      <c r="I25" s="137">
        <f>Inputs!M$82</f>
        <v>69.791189569063036</v>
      </c>
      <c r="J25" s="137">
        <f>Inputs!N$82</f>
        <v>71.02222509185215</v>
      </c>
      <c r="K25" s="137">
        <f>Inputs!O$82</f>
        <v>72.274974651437702</v>
      </c>
      <c r="L25" s="137">
        <f>Inputs!P$82</f>
        <v>73.549821258208297</v>
      </c>
      <c r="M25" s="137">
        <f>Inputs!Q$82</f>
        <v>74.847154678410959</v>
      </c>
      <c r="N25" s="458">
        <f t="shared" ref="N25:S25" si="7">H25*$F25</f>
        <v>1.3688203472591947</v>
      </c>
      <c r="O25" s="458">
        <f t="shared" si="7"/>
        <v>1.3958237913812608</v>
      </c>
      <c r="P25" s="458">
        <f t="shared" si="7"/>
        <v>1.4204445018370431</v>
      </c>
      <c r="Q25" s="458">
        <f t="shared" si="7"/>
        <v>1.4454994930287541</v>
      </c>
      <c r="R25" s="458">
        <f t="shared" si="7"/>
        <v>1.4709964251641661</v>
      </c>
      <c r="S25" s="458">
        <f t="shared" si="7"/>
        <v>1.4969430935682193</v>
      </c>
    </row>
    <row r="26" spans="1:19">
      <c r="A26" s="496"/>
      <c r="B26" s="453"/>
      <c r="C26" s="449"/>
      <c r="D26" s="453"/>
      <c r="E26" s="453"/>
      <c r="F26" s="449"/>
      <c r="G26" s="50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</row>
    <row r="27" spans="1:19">
      <c r="A27" s="502"/>
      <c r="B27" s="461" t="s">
        <v>44</v>
      </c>
      <c r="C27" s="500">
        <f>SUM(C23:C26)</f>
        <v>0.02</v>
      </c>
      <c r="D27" s="499"/>
      <c r="E27" s="499"/>
      <c r="F27" s="500">
        <f>SUM(F23:F26)</f>
        <v>0.02</v>
      </c>
      <c r="G27" s="464"/>
      <c r="H27" s="507"/>
      <c r="I27" s="507"/>
      <c r="J27" s="507"/>
      <c r="K27" s="507"/>
      <c r="L27" s="507"/>
      <c r="M27" s="507"/>
      <c r="N27" s="508">
        <f t="shared" ref="N27:S27" si="8">SUM(N25:N25)</f>
        <v>1.3688203472591947</v>
      </c>
      <c r="O27" s="508">
        <f t="shared" si="8"/>
        <v>1.3958237913812608</v>
      </c>
      <c r="P27" s="508">
        <f t="shared" si="8"/>
        <v>1.4204445018370431</v>
      </c>
      <c r="Q27" s="508">
        <f t="shared" si="8"/>
        <v>1.4454994930287541</v>
      </c>
      <c r="R27" s="508">
        <f t="shared" si="8"/>
        <v>1.4709964251641661</v>
      </c>
      <c r="S27" s="508">
        <f t="shared" si="8"/>
        <v>1.4969430935682193</v>
      </c>
    </row>
    <row r="28" spans="1:19">
      <c r="A28" s="509"/>
      <c r="B28" s="479"/>
      <c r="C28" s="480"/>
      <c r="D28" s="431"/>
      <c r="E28" s="431"/>
      <c r="F28" s="510"/>
      <c r="G28" s="504"/>
      <c r="H28" s="458"/>
      <c r="I28" s="458"/>
      <c r="J28" s="458"/>
      <c r="K28" s="458"/>
      <c r="L28" s="458"/>
      <c r="M28" s="458"/>
      <c r="N28" s="458"/>
      <c r="O28" s="458"/>
      <c r="P28" s="458"/>
      <c r="Q28" s="458"/>
      <c r="R28" s="458"/>
      <c r="S28" s="458"/>
    </row>
    <row r="29" spans="1:19">
      <c r="A29" s="509"/>
      <c r="B29" s="479" t="s">
        <v>185</v>
      </c>
      <c r="C29" s="468">
        <f>SUM(C6:C27)/2</f>
        <v>0.10999999999999999</v>
      </c>
      <c r="D29" s="511"/>
      <c r="E29" s="511"/>
      <c r="F29" s="468">
        <f>SUM(F6:F27)/2</f>
        <v>0.10999999999999999</v>
      </c>
      <c r="G29" s="512"/>
      <c r="H29" s="477"/>
      <c r="I29" s="477"/>
      <c r="J29" s="477"/>
      <c r="K29" s="477"/>
      <c r="L29" s="477"/>
      <c r="M29" s="477"/>
      <c r="N29" s="477">
        <f t="shared" ref="N29:S29" si="9">N14+N18+N22+N27</f>
        <v>7.5285119099255695</v>
      </c>
      <c r="O29" s="477">
        <f t="shared" si="9"/>
        <v>7.6770308525969337</v>
      </c>
      <c r="P29" s="477">
        <f t="shared" si="9"/>
        <v>7.8124447601037366</v>
      </c>
      <c r="Q29" s="477">
        <f t="shared" si="9"/>
        <v>7.9502472116581462</v>
      </c>
      <c r="R29" s="477">
        <f t="shared" si="9"/>
        <v>8.0904803384029123</v>
      </c>
      <c r="S29" s="477">
        <f t="shared" si="9"/>
        <v>8.2331870146252051</v>
      </c>
    </row>
    <row r="30" spans="1:19">
      <c r="G30" s="472"/>
    </row>
    <row r="32" spans="1:19">
      <c r="G32" s="472"/>
    </row>
    <row r="33" spans="2:19">
      <c r="F33" s="2"/>
      <c r="G33" s="2"/>
      <c r="H33" s="2"/>
      <c r="I33" s="2"/>
      <c r="J33" s="2"/>
      <c r="K33" s="2"/>
      <c r="L33" s="2"/>
      <c r="M33" s="2"/>
      <c r="N33" s="2"/>
    </row>
    <row r="34" spans="2:19">
      <c r="G34" s="513"/>
      <c r="O34" s="475"/>
      <c r="P34" s="475"/>
      <c r="Q34" s="475"/>
      <c r="R34" s="475"/>
      <c r="S34" s="475"/>
    </row>
    <row r="35" spans="2:19">
      <c r="B35" s="385" t="s">
        <v>265</v>
      </c>
      <c r="C35" s="88"/>
      <c r="D35" s="88"/>
      <c r="E35" s="88"/>
      <c r="F35" s="160"/>
      <c r="G35" s="160"/>
      <c r="H35" s="106"/>
      <c r="I35" s="106"/>
      <c r="J35" s="106"/>
      <c r="K35" s="106"/>
      <c r="L35" s="106"/>
      <c r="M35" s="106"/>
      <c r="N35" s="106">
        <f>N29-N36</f>
        <v>7.5285119099255695</v>
      </c>
      <c r="O35" s="106">
        <f t="shared" ref="O35:S35" si="10">O29-O36</f>
        <v>7.6770308525969337</v>
      </c>
      <c r="P35" s="106">
        <f t="shared" si="10"/>
        <v>7.8124447601037366</v>
      </c>
      <c r="Q35" s="106">
        <f t="shared" si="10"/>
        <v>7.9502472116581462</v>
      </c>
      <c r="R35" s="106">
        <f t="shared" si="10"/>
        <v>8.0904803384029123</v>
      </c>
      <c r="S35" s="106">
        <f t="shared" si="10"/>
        <v>8.2331870146252051</v>
      </c>
    </row>
    <row r="36" spans="2:19">
      <c r="B36" s="385" t="s">
        <v>43</v>
      </c>
      <c r="C36" s="88"/>
      <c r="D36" s="88"/>
      <c r="E36" s="88"/>
      <c r="F36" s="160"/>
      <c r="G36" s="160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</row>
    <row r="37" spans="2:19">
      <c r="B37" s="385" t="s">
        <v>268</v>
      </c>
      <c r="C37" s="88"/>
      <c r="D37" s="88"/>
      <c r="E37" s="88"/>
      <c r="F37" s="160"/>
      <c r="G37" s="160"/>
      <c r="H37" s="106"/>
      <c r="I37" s="106"/>
      <c r="J37" s="106"/>
      <c r="K37" s="106"/>
      <c r="L37" s="106"/>
      <c r="M37" s="106"/>
      <c r="N37" s="160"/>
      <c r="O37" s="160"/>
      <c r="P37" s="160"/>
      <c r="Q37" s="160"/>
      <c r="R37" s="160"/>
      <c r="S37" s="160"/>
    </row>
    <row r="38" spans="2:19">
      <c r="B38" s="385" t="s">
        <v>274</v>
      </c>
      <c r="C38" s="88"/>
      <c r="D38" s="88"/>
      <c r="E38" s="88"/>
      <c r="F38" s="160"/>
      <c r="G38" s="160"/>
      <c r="H38" s="106"/>
      <c r="I38" s="106"/>
      <c r="J38" s="106"/>
      <c r="K38" s="106"/>
      <c r="L38" s="106"/>
      <c r="M38" s="106"/>
      <c r="N38" s="106">
        <f>SUM(N39,N35:N37)*(Inputs!$M$27)</f>
        <v>0.93088544063847689</v>
      </c>
      <c r="O38" s="106">
        <f>SUM(O39,O35:O37)*(Inputs!$M$27)</f>
        <v>0.94924951086190579</v>
      </c>
      <c r="P38" s="106">
        <f>SUM(P39,P35:P37)*(Inputs!$M$27)</f>
        <v>0.96599316969730675</v>
      </c>
      <c r="Q38" s="106">
        <f>SUM(Q39,Q35:Q37)*(Inputs!$M$27)</f>
        <v>0.9830321672271064</v>
      </c>
      <c r="R38" s="106">
        <f>SUM(R39,R35:R37)*(Inputs!$M$27)</f>
        <v>1.0003717128828433</v>
      </c>
      <c r="S38" s="106">
        <f>SUM(S39,S35:S37)*(Inputs!$M$27)</f>
        <v>1.0180171079843774</v>
      </c>
    </row>
    <row r="39" spans="2:19">
      <c r="B39" s="385" t="s">
        <v>273</v>
      </c>
      <c r="C39" s="88"/>
      <c r="D39" s="88"/>
      <c r="E39" s="88"/>
      <c r="F39" s="160"/>
      <c r="G39" s="160"/>
      <c r="H39" s="106"/>
      <c r="I39" s="106"/>
      <c r="J39" s="106"/>
      <c r="K39" s="106"/>
      <c r="L39" s="106"/>
      <c r="M39" s="106"/>
      <c r="N39" s="106">
        <f>SUM(N35:N37)*(Inputs!$M$26)</f>
        <v>0.7829652386322592</v>
      </c>
      <c r="O39" s="106">
        <f>SUM(O35:O37)*(Inputs!$M$26)</f>
        <v>0.79841120867008109</v>
      </c>
      <c r="P39" s="106">
        <f>SUM(P35:P37)*(Inputs!$M$26)</f>
        <v>0.81249425505078854</v>
      </c>
      <c r="Q39" s="106">
        <f>SUM(Q35:Q37)*(Inputs!$M$26)</f>
        <v>0.8268257100124472</v>
      </c>
      <c r="R39" s="106">
        <f>SUM(R35:R37)*(Inputs!$M$26)</f>
        <v>0.84140995519390283</v>
      </c>
      <c r="S39" s="106">
        <f>SUM(S35:S37)*(Inputs!$M$26)</f>
        <v>0.85625144952102128</v>
      </c>
    </row>
    <row r="40" spans="2:19">
      <c r="B40" s="998" t="s">
        <v>85</v>
      </c>
      <c r="G40" s="472"/>
      <c r="N40" s="106">
        <f>SUM(N35:N39)*Inputs!$M$28</f>
        <v>0.64696538124374148</v>
      </c>
      <c r="O40" s="106">
        <f>SUM(O35:O39)*Inputs!$M$28</f>
        <v>0.65972841004902461</v>
      </c>
      <c r="P40" s="106">
        <f>SUM(P35:P39)*Inputs!$M$28</f>
        <v>0.67136525293962834</v>
      </c>
      <c r="Q40" s="106">
        <f>SUM(Q35:Q39)*Inputs!$M$28</f>
        <v>0.68320735622283901</v>
      </c>
      <c r="R40" s="106">
        <f>SUM(R35:R39)*Inputs!$M$28</f>
        <v>0.69525834045357626</v>
      </c>
      <c r="S40" s="106">
        <f>SUM(S35:S39)*Inputs!$M$28</f>
        <v>0.70752189004914234</v>
      </c>
    </row>
    <row r="41" spans="2:19">
      <c r="B41" s="998"/>
      <c r="G41" s="472"/>
      <c r="N41" s="655"/>
      <c r="O41" s="655"/>
      <c r="P41" s="655"/>
      <c r="Q41" s="655"/>
      <c r="R41" s="655"/>
      <c r="S41" s="655"/>
    </row>
    <row r="42" spans="2:19">
      <c r="B42" s="479" t="s">
        <v>521</v>
      </c>
      <c r="G42" s="472"/>
      <c r="N42" s="485">
        <f>SUM(N35:N41)</f>
        <v>9.8893279704400481</v>
      </c>
      <c r="O42" s="485">
        <f t="shared" ref="O42:S42" si="11">SUM(O35:O41)</f>
        <v>10.084419982177947</v>
      </c>
      <c r="P42" s="485">
        <f t="shared" si="11"/>
        <v>10.26229743779146</v>
      </c>
      <c r="Q42" s="485">
        <f t="shared" si="11"/>
        <v>10.443312445120538</v>
      </c>
      <c r="R42" s="485">
        <f t="shared" si="11"/>
        <v>10.627520346933235</v>
      </c>
      <c r="S42" s="485">
        <f t="shared" si="11"/>
        <v>10.814977462179746</v>
      </c>
    </row>
    <row r="43" spans="2:19">
      <c r="B43" s="999" t="s">
        <v>39</v>
      </c>
      <c r="C43" s="88"/>
      <c r="D43" s="88"/>
      <c r="E43" s="88"/>
      <c r="F43" s="160"/>
      <c r="G43" s="160"/>
      <c r="H43" s="106"/>
      <c r="I43" s="160"/>
      <c r="J43" s="160"/>
      <c r="K43" s="160"/>
      <c r="L43" s="160"/>
      <c r="M43" s="160"/>
      <c r="N43" s="521">
        <f>(N29*(1+Inputs!$M$29))-N42</f>
        <v>0</v>
      </c>
      <c r="O43" s="521">
        <f>(O29*(1+Inputs!$M$29))-O42</f>
        <v>0</v>
      </c>
      <c r="P43" s="521">
        <f>(P29*(1+Inputs!$M$29))-P42</f>
        <v>0</v>
      </c>
      <c r="Q43" s="521">
        <f>(Q29*(1+Inputs!$M$29))-Q42</f>
        <v>0</v>
      </c>
      <c r="R43" s="521">
        <f>(R29*(1+Inputs!$M$29))-R42</f>
        <v>0</v>
      </c>
      <c r="S43" s="521">
        <f>(S29*(1+Inputs!$M$29))-S42</f>
        <v>0</v>
      </c>
    </row>
    <row r="48" spans="2:19">
      <c r="O48" s="660"/>
    </row>
    <row r="49" spans="14:15">
      <c r="N49" s="658"/>
    </row>
    <row r="50" spans="14:15">
      <c r="N50" s="658"/>
    </row>
    <row r="53" spans="14:15">
      <c r="O53" s="659"/>
    </row>
  </sheetData>
  <dataConsolidate/>
  <mergeCells count="3">
    <mergeCell ref="A1:N1"/>
    <mergeCell ref="H3:M3"/>
    <mergeCell ref="N3:S3"/>
  </mergeCells>
  <pageMargins left="0.39370078740157483" right="0.39370078740157483" top="0.39370078740157483" bottom="0.98425196850393704" header="0.51181102362204722" footer="0.51181102362204722"/>
  <pageSetup paperSize="9" scale="59" orientation="landscape" r:id="rId1"/>
  <headerFooter alignWithMargins="0">
    <oddFooter>&amp;C&amp;P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rgb="FF99CCFF"/>
    <pageSetUpPr fitToPage="1"/>
  </sheetPr>
  <dimension ref="A1:BB70"/>
  <sheetViews>
    <sheetView zoomScale="70" zoomScaleNormal="70" workbookViewId="0">
      <selection activeCell="C53" sqref="C53"/>
    </sheetView>
  </sheetViews>
  <sheetFormatPr defaultRowHeight="15"/>
  <cols>
    <col min="1" max="1" width="2.140625" style="1071" customWidth="1"/>
    <col min="2" max="2" width="4.140625" style="1067" customWidth="1"/>
    <col min="3" max="3" width="76.140625" style="1067" bestFit="1" customWidth="1"/>
    <col min="4" max="4" width="9.42578125" style="1067" customWidth="1"/>
    <col min="5" max="17" width="18.7109375" style="1067" customWidth="1"/>
    <col min="18" max="18" width="9.140625" style="1066"/>
    <col min="19" max="16384" width="9.140625" style="1067"/>
  </cols>
  <sheetData>
    <row r="1" spans="1:54" s="712" customFormat="1" ht="18">
      <c r="A1" s="41" t="str">
        <f>Title!B12</f>
        <v>PAL 2016-20 Revised Proposal - ACS Model</v>
      </c>
      <c r="B1" s="41"/>
      <c r="C1" s="709"/>
      <c r="D1" s="709"/>
      <c r="E1" s="709"/>
      <c r="F1" s="709"/>
      <c r="G1" s="709"/>
      <c r="H1" s="709"/>
      <c r="I1" s="709"/>
      <c r="J1" s="710"/>
      <c r="K1" s="711"/>
      <c r="L1" s="711"/>
      <c r="M1" s="711"/>
    </row>
    <row r="2" spans="1:54" s="712" customFormat="1" ht="15.75">
      <c r="A2" s="621" t="str">
        <f ca="1">MID(CELL("Filename",D1),FIND("]",CELL("Filename",D1))+1,255)</f>
        <v>PAL Reset RIN 3.2</v>
      </c>
      <c r="B2" s="621"/>
      <c r="C2" s="621"/>
      <c r="D2" s="621"/>
      <c r="E2" s="621"/>
      <c r="F2" s="621"/>
      <c r="G2" s="621"/>
      <c r="I2" s="621"/>
      <c r="J2" s="713" t="str">
        <f ca="1">Check!D2</f>
        <v>OK</v>
      </c>
      <c r="K2" s="714"/>
      <c r="L2" s="714"/>
      <c r="M2" s="711"/>
    </row>
    <row r="3" spans="1:54" s="1060" customFormat="1">
      <c r="A3" s="715" t="s">
        <v>2</v>
      </c>
      <c r="B3" s="1058"/>
      <c r="C3" s="1059"/>
      <c r="D3" s="1059"/>
      <c r="E3" s="1059"/>
      <c r="F3" s="1059"/>
      <c r="G3" s="1059"/>
      <c r="H3" s="1059"/>
      <c r="I3" s="1059"/>
      <c r="J3" s="1059"/>
      <c r="K3" s="1059"/>
      <c r="L3" s="1059"/>
      <c r="M3" s="1059"/>
      <c r="N3" s="1059"/>
      <c r="O3" s="1059"/>
      <c r="P3" s="1059"/>
      <c r="Q3" s="1059"/>
      <c r="R3" s="1059"/>
      <c r="S3" s="1059"/>
      <c r="T3" s="1059"/>
      <c r="U3" s="1059"/>
      <c r="V3" s="1059"/>
      <c r="W3" s="1059"/>
      <c r="X3" s="1059"/>
      <c r="Y3" s="1059"/>
      <c r="Z3" s="1059"/>
      <c r="AA3" s="1059"/>
      <c r="AB3" s="1059"/>
      <c r="AC3" s="1059"/>
      <c r="AD3" s="1059"/>
      <c r="AE3" s="1059"/>
      <c r="AF3" s="1059"/>
      <c r="AG3" s="1059"/>
      <c r="AH3" s="1059"/>
      <c r="AI3" s="1059"/>
      <c r="AJ3" s="1059"/>
      <c r="AK3" s="1059"/>
      <c r="AL3" s="1059"/>
      <c r="AM3" s="1059"/>
      <c r="AN3" s="1059"/>
      <c r="AO3" s="1059"/>
      <c r="AP3" s="1059"/>
      <c r="AQ3" s="1059"/>
      <c r="AR3" s="1059"/>
      <c r="AS3" s="1059"/>
      <c r="AT3" s="1059"/>
      <c r="AU3" s="1059"/>
      <c r="AV3" s="1059"/>
      <c r="AW3" s="1059"/>
      <c r="AX3" s="1059"/>
      <c r="AY3" s="1059"/>
      <c r="AZ3" s="1059"/>
      <c r="BA3" s="1059"/>
      <c r="BB3" s="1059"/>
    </row>
    <row r="4" spans="1:54" s="1066" customFormat="1" ht="24" customHeight="1">
      <c r="A4" s="1057"/>
      <c r="B4" s="1058"/>
      <c r="C4" s="1159"/>
      <c r="D4" s="1159"/>
      <c r="E4" s="1159"/>
      <c r="F4" s="1159"/>
      <c r="G4" s="1159"/>
      <c r="H4" s="1159"/>
      <c r="I4" s="1159"/>
      <c r="J4" s="1159"/>
      <c r="K4" s="1159"/>
      <c r="L4" s="1159"/>
      <c r="M4" s="1159"/>
      <c r="N4" s="1159"/>
      <c r="O4" s="1159"/>
      <c r="P4" s="1159"/>
      <c r="Q4" s="1159"/>
      <c r="R4" s="1065"/>
    </row>
    <row r="5" spans="1:54" s="1066" customFormat="1" ht="23.25" customHeight="1">
      <c r="A5" s="1057"/>
      <c r="B5" s="1058"/>
    </row>
    <row r="6" spans="1:54" s="1066" customFormat="1" ht="18" customHeight="1">
      <c r="A6" s="1057"/>
      <c r="B6" s="1058"/>
      <c r="C6" s="1068" t="s">
        <v>548</v>
      </c>
      <c r="D6" s="1069"/>
      <c r="E6" s="1069"/>
      <c r="F6" s="1069"/>
      <c r="G6" s="1069"/>
      <c r="H6" s="1069"/>
      <c r="I6" s="1068"/>
      <c r="J6" s="1068"/>
      <c r="K6" s="1068"/>
      <c r="L6" s="1068"/>
      <c r="M6" s="1068"/>
      <c r="N6" s="1068"/>
      <c r="O6" s="1068"/>
      <c r="P6" s="1068"/>
      <c r="Q6" s="1068"/>
      <c r="R6" s="1070"/>
    </row>
    <row r="7" spans="1:54" s="1066" customFormat="1" ht="23.25" customHeight="1">
      <c r="A7" s="1071"/>
      <c r="C7" s="1072" t="s">
        <v>549</v>
      </c>
      <c r="D7" s="1069"/>
      <c r="E7" s="1069"/>
      <c r="F7" s="1069"/>
      <c r="G7" s="1069"/>
      <c r="H7" s="1069"/>
      <c r="I7" s="1072"/>
      <c r="J7" s="1072"/>
      <c r="K7" s="1072"/>
      <c r="L7" s="1072"/>
      <c r="M7" s="1072"/>
      <c r="N7" s="1072"/>
      <c r="O7" s="1072"/>
      <c r="P7" s="1072"/>
      <c r="Q7" s="1072"/>
      <c r="R7" s="1070"/>
    </row>
    <row r="8" spans="1:54">
      <c r="B8" s="1066"/>
      <c r="C8" s="1073"/>
      <c r="D8" s="1066"/>
      <c r="E8" s="1066"/>
      <c r="F8" s="1066"/>
      <c r="G8" s="1066"/>
      <c r="H8" s="1066"/>
      <c r="I8" s="1066"/>
      <c r="J8" s="1066"/>
      <c r="K8" s="1066"/>
      <c r="L8" s="1066"/>
      <c r="M8" s="1066"/>
      <c r="N8" s="1066"/>
      <c r="O8" s="1066"/>
      <c r="P8" s="1066"/>
      <c r="Q8" s="1066"/>
      <c r="S8" s="1066"/>
    </row>
    <row r="9" spans="1:54" s="1078" customFormat="1" ht="27.75" customHeight="1">
      <c r="A9" s="1074"/>
      <c r="B9" s="1075"/>
      <c r="C9" s="1076"/>
      <c r="D9" s="1077"/>
      <c r="E9" s="1077"/>
      <c r="F9" s="1077"/>
      <c r="G9" s="1077"/>
      <c r="H9" s="1077"/>
      <c r="I9" s="1077"/>
      <c r="J9" s="1077"/>
      <c r="K9" s="1077"/>
      <c r="L9" s="1077"/>
      <c r="M9" s="1077"/>
      <c r="N9" s="1077"/>
      <c r="O9" s="1077"/>
      <c r="P9" s="1077"/>
      <c r="Q9" s="1077"/>
      <c r="R9" s="1077"/>
      <c r="S9" s="1075"/>
    </row>
    <row r="10" spans="1:54">
      <c r="B10" s="1066"/>
      <c r="C10" s="1066"/>
      <c r="D10" s="1066"/>
      <c r="E10" s="1066"/>
      <c r="F10" s="1066"/>
      <c r="G10" s="1066"/>
      <c r="H10" s="1066"/>
      <c r="I10" s="1066"/>
      <c r="J10" s="1066"/>
      <c r="K10" s="1066"/>
      <c r="L10" s="1066"/>
      <c r="M10" s="1066"/>
      <c r="N10" s="1066"/>
      <c r="O10" s="1066"/>
      <c r="P10" s="1066"/>
      <c r="Q10" s="1066"/>
      <c r="S10" s="1066"/>
    </row>
    <row r="11" spans="1:54" ht="15.75" thickBot="1">
      <c r="B11" s="1066"/>
      <c r="C11" s="1079"/>
      <c r="D11" s="1066"/>
      <c r="E11" s="1061" t="s">
        <v>545</v>
      </c>
      <c r="F11" s="1062"/>
      <c r="G11" s="1058"/>
      <c r="H11" s="1058"/>
      <c r="I11" s="1058"/>
      <c r="J11" s="1058"/>
      <c r="K11" s="1058"/>
      <c r="L11" s="1061" t="s">
        <v>546</v>
      </c>
      <c r="M11" s="1062"/>
      <c r="N11" s="1058"/>
      <c r="O11" s="1058"/>
      <c r="P11" s="1058"/>
      <c r="Q11" s="1058"/>
      <c r="S11" s="1066"/>
    </row>
    <row r="12" spans="1:54" ht="29.25" customHeight="1">
      <c r="B12" s="1066"/>
      <c r="C12" s="1066"/>
      <c r="D12" s="1066"/>
      <c r="E12" s="1236" t="s">
        <v>601</v>
      </c>
      <c r="F12" s="1237"/>
      <c r="G12" s="1237"/>
      <c r="H12" s="1237"/>
      <c r="I12" s="1237"/>
      <c r="J12" s="1238"/>
      <c r="K12" s="1066"/>
      <c r="L12" s="1236" t="s">
        <v>601</v>
      </c>
      <c r="M12" s="1237"/>
      <c r="N12" s="1237"/>
      <c r="O12" s="1237"/>
      <c r="P12" s="1237"/>
      <c r="Q12" s="1238"/>
      <c r="S12" s="1066"/>
    </row>
    <row r="13" spans="1:54" s="1084" customFormat="1" ht="15.75" thickBot="1">
      <c r="A13" s="1071"/>
      <c r="B13" s="1066"/>
      <c r="C13" s="1066"/>
      <c r="D13" s="1066"/>
      <c r="E13" s="1063" t="s">
        <v>423</v>
      </c>
      <c r="F13" s="1080" t="s">
        <v>424</v>
      </c>
      <c r="G13" s="1080" t="s">
        <v>425</v>
      </c>
      <c r="H13" s="1080" t="s">
        <v>426</v>
      </c>
      <c r="I13" s="1080" t="s">
        <v>427</v>
      </c>
      <c r="J13" s="1081" t="s">
        <v>428</v>
      </c>
      <c r="K13" s="1066"/>
      <c r="L13" s="1063" t="s">
        <v>423</v>
      </c>
      <c r="M13" s="1082" t="s">
        <v>424</v>
      </c>
      <c r="N13" s="1082" t="s">
        <v>425</v>
      </c>
      <c r="O13" s="1082" t="s">
        <v>426</v>
      </c>
      <c r="P13" s="1082" t="s">
        <v>427</v>
      </c>
      <c r="Q13" s="1083" t="s">
        <v>428</v>
      </c>
      <c r="R13" s="1066"/>
      <c r="S13" s="1066"/>
    </row>
    <row r="14" spans="1:54" s="1087" customFormat="1">
      <c r="A14" s="1085"/>
      <c r="B14" s="1079"/>
      <c r="C14" s="1079"/>
      <c r="D14" s="1079"/>
      <c r="E14" s="1079"/>
      <c r="F14" s="1086"/>
      <c r="G14" s="1086"/>
      <c r="H14" s="1086"/>
      <c r="I14" s="1086"/>
      <c r="J14" s="1086"/>
      <c r="K14" s="1066"/>
      <c r="L14" s="1066"/>
      <c r="M14" s="1079"/>
      <c r="N14" s="1079"/>
      <c r="O14" s="1079"/>
      <c r="P14" s="1079"/>
      <c r="Q14" s="1079"/>
      <c r="R14" s="1079"/>
      <c r="S14" s="1079"/>
    </row>
    <row r="15" spans="1:54" s="1089" customFormat="1" ht="27.75" customHeight="1">
      <c r="A15" s="1088"/>
      <c r="C15" s="728" t="s">
        <v>550</v>
      </c>
      <c r="D15" s="1077"/>
      <c r="E15" s="1077"/>
      <c r="F15" s="1077"/>
      <c r="G15" s="1077"/>
      <c r="H15" s="1077"/>
      <c r="I15" s="1077"/>
      <c r="J15" s="1077"/>
      <c r="K15" s="1077"/>
      <c r="L15" s="1077"/>
      <c r="M15" s="1077"/>
      <c r="N15" s="1077"/>
      <c r="O15" s="1077"/>
      <c r="P15" s="1077"/>
      <c r="Q15" s="1077"/>
      <c r="R15" s="1077"/>
    </row>
    <row r="16" spans="1:54" ht="16.5" thickBot="1">
      <c r="B16" s="1066"/>
      <c r="C16" s="1090" t="s">
        <v>551</v>
      </c>
      <c r="D16" s="1091"/>
      <c r="E16" s="1077"/>
      <c r="F16" s="1077"/>
      <c r="G16" s="1077"/>
      <c r="H16" s="1077"/>
      <c r="I16" s="1077"/>
      <c r="J16" s="1077"/>
      <c r="K16" s="1077"/>
      <c r="L16" s="1077"/>
      <c r="M16" s="1077"/>
      <c r="N16" s="1077"/>
      <c r="O16" s="1077"/>
      <c r="P16" s="1077"/>
      <c r="Q16" s="1077"/>
      <c r="R16" s="1092"/>
      <c r="S16" s="1066"/>
    </row>
    <row r="17" spans="1:19">
      <c r="A17" s="1093"/>
      <c r="B17" s="1064"/>
      <c r="C17" s="1094" t="s">
        <v>552</v>
      </c>
      <c r="D17" s="1095"/>
      <c r="E17" s="1096"/>
      <c r="F17" s="1097"/>
      <c r="G17" s="1097"/>
      <c r="H17" s="1097"/>
      <c r="I17" s="1097"/>
      <c r="J17" s="1098"/>
      <c r="K17" s="1099"/>
      <c r="L17" s="1096"/>
      <c r="M17" s="1097"/>
      <c r="N17" s="1097"/>
      <c r="O17" s="1097"/>
      <c r="P17" s="1097"/>
      <c r="Q17" s="1098"/>
      <c r="S17" s="1066"/>
    </row>
    <row r="18" spans="1:19" s="1107" customFormat="1">
      <c r="A18" s="1093"/>
      <c r="B18" s="1064"/>
      <c r="C18" s="1100" t="s">
        <v>553</v>
      </c>
      <c r="D18" s="1095"/>
      <c r="E18" s="1101"/>
      <c r="F18" s="1102"/>
      <c r="G18" s="1102"/>
      <c r="H18" s="1102"/>
      <c r="I18" s="1102"/>
      <c r="J18" s="1103"/>
      <c r="K18" s="1104"/>
      <c r="L18" s="1101"/>
      <c r="M18" s="1102"/>
      <c r="N18" s="1102"/>
      <c r="O18" s="1102"/>
      <c r="P18" s="1102"/>
      <c r="Q18" s="1103"/>
      <c r="R18" s="1105"/>
      <c r="S18" s="1106"/>
    </row>
    <row r="19" spans="1:19" s="1107" customFormat="1">
      <c r="A19" s="1093"/>
      <c r="B19" s="1064"/>
      <c r="C19" s="1100" t="s">
        <v>554</v>
      </c>
      <c r="D19" s="1095"/>
      <c r="E19" s="1101"/>
      <c r="F19" s="1102"/>
      <c r="G19" s="1102"/>
      <c r="H19" s="1102"/>
      <c r="I19" s="1102"/>
      <c r="J19" s="1103"/>
      <c r="K19" s="1104"/>
      <c r="L19" s="1101"/>
      <c r="M19" s="1102"/>
      <c r="N19" s="1102"/>
      <c r="O19" s="1102"/>
      <c r="P19" s="1102"/>
      <c r="Q19" s="1103"/>
      <c r="R19" s="1105"/>
      <c r="S19" s="1106"/>
    </row>
    <row r="20" spans="1:19">
      <c r="A20" s="1093"/>
      <c r="B20" s="1064"/>
      <c r="C20" s="1100" t="s">
        <v>555</v>
      </c>
      <c r="D20" s="1095"/>
      <c r="E20" s="1108"/>
      <c r="F20" s="1109"/>
      <c r="G20" s="1109"/>
      <c r="H20" s="1109"/>
      <c r="I20" s="1109"/>
      <c r="J20" s="1110"/>
      <c r="K20" s="1099"/>
      <c r="L20" s="1108"/>
      <c r="M20" s="1109"/>
      <c r="N20" s="1109"/>
      <c r="O20" s="1109"/>
      <c r="P20" s="1109"/>
      <c r="Q20" s="1110"/>
      <c r="R20" s="1092"/>
      <c r="S20" s="1066"/>
    </row>
    <row r="21" spans="1:19">
      <c r="A21" s="1093"/>
      <c r="B21" s="1064"/>
      <c r="C21" s="1100" t="s">
        <v>556</v>
      </c>
      <c r="D21" s="1095"/>
      <c r="E21" s="1108"/>
      <c r="F21" s="1109"/>
      <c r="G21" s="1109"/>
      <c r="H21" s="1109"/>
      <c r="I21" s="1109"/>
      <c r="J21" s="1110"/>
      <c r="K21" s="1099"/>
      <c r="L21" s="1108"/>
      <c r="M21" s="1109"/>
      <c r="N21" s="1109"/>
      <c r="O21" s="1109"/>
      <c r="P21" s="1109"/>
      <c r="Q21" s="1110"/>
      <c r="R21" s="1092"/>
      <c r="S21" s="1066"/>
    </row>
    <row r="22" spans="1:19">
      <c r="A22" s="1093"/>
      <c r="B22" s="1064"/>
      <c r="C22" s="1100" t="s">
        <v>557</v>
      </c>
      <c r="D22" s="1095"/>
      <c r="E22" s="1108"/>
      <c r="F22" s="1109"/>
      <c r="G22" s="1109"/>
      <c r="H22" s="1109"/>
      <c r="I22" s="1109"/>
      <c r="J22" s="1110"/>
      <c r="K22" s="1099"/>
      <c r="L22" s="1108"/>
      <c r="M22" s="1109"/>
      <c r="N22" s="1109"/>
      <c r="O22" s="1109"/>
      <c r="P22" s="1109"/>
      <c r="Q22" s="1110"/>
      <c r="R22" s="1092"/>
      <c r="S22" s="1066"/>
    </row>
    <row r="23" spans="1:19">
      <c r="A23" s="1093"/>
      <c r="B23" s="1064"/>
      <c r="C23" s="1100" t="s">
        <v>558</v>
      </c>
      <c r="D23" s="1095"/>
      <c r="E23" s="1108"/>
      <c r="F23" s="1109"/>
      <c r="G23" s="1109"/>
      <c r="H23" s="1109"/>
      <c r="I23" s="1109"/>
      <c r="J23" s="1110"/>
      <c r="K23" s="1099"/>
      <c r="L23" s="1108"/>
      <c r="M23" s="1109"/>
      <c r="N23" s="1109"/>
      <c r="O23" s="1109"/>
      <c r="P23" s="1109"/>
      <c r="Q23" s="1110"/>
      <c r="R23" s="1092"/>
      <c r="S23" s="1066"/>
    </row>
    <row r="24" spans="1:19">
      <c r="A24" s="1093"/>
      <c r="B24" s="1064"/>
      <c r="C24" s="1100" t="s">
        <v>559</v>
      </c>
      <c r="D24" s="1095"/>
      <c r="E24" s="1108"/>
      <c r="F24" s="1109"/>
      <c r="G24" s="1109"/>
      <c r="H24" s="1109"/>
      <c r="I24" s="1109"/>
      <c r="J24" s="1110"/>
      <c r="K24" s="1099"/>
      <c r="L24" s="1108"/>
      <c r="M24" s="1109"/>
      <c r="N24" s="1109"/>
      <c r="O24" s="1109"/>
      <c r="P24" s="1109"/>
      <c r="Q24" s="1110"/>
      <c r="R24" s="1092"/>
      <c r="S24" s="1066"/>
    </row>
    <row r="25" spans="1:19">
      <c r="A25" s="1093"/>
      <c r="B25" s="1064"/>
      <c r="C25" s="1100" t="s">
        <v>560</v>
      </c>
      <c r="D25" s="1095"/>
      <c r="E25" s="1108"/>
      <c r="F25" s="1109"/>
      <c r="G25" s="1109"/>
      <c r="H25" s="1109"/>
      <c r="I25" s="1109"/>
      <c r="J25" s="1110"/>
      <c r="K25" s="1099"/>
      <c r="L25" s="1108"/>
      <c r="M25" s="1109"/>
      <c r="N25" s="1109"/>
      <c r="O25" s="1109"/>
      <c r="P25" s="1109"/>
      <c r="Q25" s="1110"/>
      <c r="R25" s="1092"/>
      <c r="S25" s="1066"/>
    </row>
    <row r="26" spans="1:19">
      <c r="A26" s="1093"/>
      <c r="B26" s="1064"/>
      <c r="C26" s="1100" t="s">
        <v>561</v>
      </c>
      <c r="D26" s="1095"/>
      <c r="E26" s="1108"/>
      <c r="F26" s="1109"/>
      <c r="G26" s="1109"/>
      <c r="H26" s="1109"/>
      <c r="I26" s="1109"/>
      <c r="J26" s="1110"/>
      <c r="K26" s="1099"/>
      <c r="L26" s="1108"/>
      <c r="M26" s="1109"/>
      <c r="N26" s="1109"/>
      <c r="O26" s="1109"/>
      <c r="P26" s="1109"/>
      <c r="Q26" s="1110"/>
      <c r="R26" s="1092"/>
      <c r="S26" s="1066"/>
    </row>
    <row r="27" spans="1:19">
      <c r="A27" s="1093"/>
      <c r="B27" s="1064"/>
      <c r="C27" s="1100" t="s">
        <v>562</v>
      </c>
      <c r="D27" s="1095"/>
      <c r="E27" s="1108"/>
      <c r="F27" s="1109"/>
      <c r="G27" s="1109"/>
      <c r="H27" s="1109"/>
      <c r="I27" s="1109"/>
      <c r="J27" s="1110"/>
      <c r="K27" s="1099"/>
      <c r="L27" s="1108"/>
      <c r="M27" s="1109"/>
      <c r="N27" s="1109"/>
      <c r="O27" s="1109"/>
      <c r="P27" s="1109"/>
      <c r="Q27" s="1110"/>
      <c r="R27" s="1092"/>
      <c r="S27" s="1066"/>
    </row>
    <row r="28" spans="1:19">
      <c r="A28" s="1093"/>
      <c r="B28" s="1064"/>
      <c r="C28" s="1100" t="s">
        <v>563</v>
      </c>
      <c r="D28" s="1095"/>
      <c r="E28" s="1108"/>
      <c r="F28" s="1109"/>
      <c r="G28" s="1109"/>
      <c r="H28" s="1109"/>
      <c r="I28" s="1109"/>
      <c r="J28" s="1110"/>
      <c r="K28" s="1099"/>
      <c r="L28" s="1108"/>
      <c r="M28" s="1109"/>
      <c r="N28" s="1109"/>
      <c r="O28" s="1109"/>
      <c r="P28" s="1109"/>
      <c r="Q28" s="1110"/>
      <c r="R28" s="1092"/>
      <c r="S28" s="1066"/>
    </row>
    <row r="29" spans="1:19">
      <c r="A29" s="1093"/>
      <c r="B29" s="1064"/>
      <c r="C29" s="1100" t="s">
        <v>564</v>
      </c>
      <c r="D29" s="1095"/>
      <c r="E29" s="1108"/>
      <c r="F29" s="1109"/>
      <c r="G29" s="1109"/>
      <c r="H29" s="1109"/>
      <c r="I29" s="1109"/>
      <c r="J29" s="1110"/>
      <c r="K29" s="1099"/>
      <c r="L29" s="1108"/>
      <c r="M29" s="1109"/>
      <c r="N29" s="1109"/>
      <c r="O29" s="1109"/>
      <c r="P29" s="1109"/>
      <c r="Q29" s="1110"/>
      <c r="R29" s="1092"/>
      <c r="S29" s="1066"/>
    </row>
    <row r="30" spans="1:19">
      <c r="A30" s="1093"/>
      <c r="B30" s="1064"/>
      <c r="C30" s="1100" t="s">
        <v>547</v>
      </c>
      <c r="D30" s="1095"/>
      <c r="E30" s="1108"/>
      <c r="F30" s="1109"/>
      <c r="G30" s="1109"/>
      <c r="H30" s="1109"/>
      <c r="I30" s="1109"/>
      <c r="J30" s="1110"/>
      <c r="K30" s="1099"/>
      <c r="L30" s="1108"/>
      <c r="M30" s="1109"/>
      <c r="N30" s="1109"/>
      <c r="O30" s="1109"/>
      <c r="P30" s="1109"/>
      <c r="Q30" s="1110"/>
      <c r="R30" s="1092"/>
      <c r="S30" s="1066"/>
    </row>
    <row r="31" spans="1:19">
      <c r="A31" s="1093"/>
      <c r="B31" s="1064"/>
      <c r="C31" s="1100" t="s">
        <v>565</v>
      </c>
      <c r="D31" s="1095"/>
      <c r="E31" s="1108"/>
      <c r="F31" s="1109"/>
      <c r="G31" s="1109"/>
      <c r="H31" s="1109"/>
      <c r="I31" s="1109"/>
      <c r="J31" s="1110"/>
      <c r="K31" s="1099"/>
      <c r="L31" s="1108"/>
      <c r="M31" s="1109"/>
      <c r="N31" s="1109"/>
      <c r="O31" s="1109"/>
      <c r="P31" s="1109"/>
      <c r="Q31" s="1110"/>
      <c r="R31" s="1092"/>
      <c r="S31" s="1066"/>
    </row>
    <row r="32" spans="1:19">
      <c r="A32" s="1093"/>
      <c r="B32" s="1064"/>
      <c r="C32" s="1100" t="s">
        <v>566</v>
      </c>
      <c r="D32" s="1095"/>
      <c r="E32" s="1108"/>
      <c r="F32" s="1109"/>
      <c r="G32" s="1109"/>
      <c r="H32" s="1109"/>
      <c r="I32" s="1109"/>
      <c r="J32" s="1110"/>
      <c r="K32" s="1099"/>
      <c r="L32" s="1108"/>
      <c r="M32" s="1109"/>
      <c r="N32" s="1109"/>
      <c r="O32" s="1109"/>
      <c r="P32" s="1109"/>
      <c r="Q32" s="1110"/>
      <c r="R32" s="1092"/>
      <c r="S32" s="1066"/>
    </row>
    <row r="33" spans="1:19">
      <c r="A33" s="1093"/>
      <c r="B33" s="1064"/>
      <c r="C33" s="1100" t="s">
        <v>567</v>
      </c>
      <c r="D33" s="1095"/>
      <c r="E33" s="1108"/>
      <c r="F33" s="1109"/>
      <c r="G33" s="1109"/>
      <c r="H33" s="1109"/>
      <c r="I33" s="1109"/>
      <c r="J33" s="1110"/>
      <c r="K33" s="1099"/>
      <c r="L33" s="1108">
        <f ca="1">SUM('ACS 12.5'!G68,'ACS 12.5'!G84)-L42</f>
        <v>19145940.10292137</v>
      </c>
      <c r="M33" s="1109">
        <f ca="1">SUM('ACS 12.5'!H68,'ACS 12.5'!H84)-M42</f>
        <v>19079157.076155629</v>
      </c>
      <c r="N33" s="1109">
        <f ca="1">SUM('ACS 12.5'!I68,'ACS 12.5'!I84)-N42</f>
        <v>19068506.207072139</v>
      </c>
      <c r="O33" s="1109">
        <f ca="1">SUM('ACS 12.5'!J68,'ACS 12.5'!J84)-O42</f>
        <v>19210121.186642885</v>
      </c>
      <c r="P33" s="1109">
        <f ca="1">SUM('ACS 12.5'!K68,'ACS 12.5'!K84)-P42</f>
        <v>19557718.006785002</v>
      </c>
      <c r="Q33" s="1110">
        <f ca="1">SUM('ACS 12.5'!L68,'ACS 12.5'!L84)-Q42</f>
        <v>20298303.924436051</v>
      </c>
      <c r="R33" s="1092"/>
      <c r="S33" s="1066"/>
    </row>
    <row r="34" spans="1:19">
      <c r="A34" s="1093"/>
      <c r="B34" s="1064"/>
      <c r="C34" s="1111" t="s">
        <v>568</v>
      </c>
      <c r="D34" s="1095"/>
      <c r="E34" s="1108"/>
      <c r="F34" s="1109"/>
      <c r="G34" s="1109"/>
      <c r="H34" s="1109"/>
      <c r="I34" s="1109"/>
      <c r="J34" s="1110"/>
      <c r="K34" s="1099"/>
      <c r="L34" s="1108"/>
      <c r="M34" s="1109"/>
      <c r="N34" s="1109"/>
      <c r="O34" s="1109"/>
      <c r="P34" s="1109"/>
      <c r="Q34" s="1110"/>
      <c r="R34" s="1092"/>
      <c r="S34" s="1066"/>
    </row>
    <row r="35" spans="1:19">
      <c r="A35" s="1093"/>
      <c r="B35" s="1064"/>
      <c r="C35" s="1100" t="s">
        <v>569</v>
      </c>
      <c r="D35" s="1095"/>
      <c r="E35" s="1108"/>
      <c r="F35" s="1109"/>
      <c r="G35" s="1109"/>
      <c r="H35" s="1109"/>
      <c r="I35" s="1109"/>
      <c r="J35" s="1110"/>
      <c r="K35" s="1099"/>
      <c r="L35" s="1108"/>
      <c r="M35" s="1109"/>
      <c r="N35" s="1109"/>
      <c r="O35" s="1109"/>
      <c r="P35" s="1109"/>
      <c r="Q35" s="1110"/>
      <c r="R35" s="1092"/>
      <c r="S35" s="1066"/>
    </row>
    <row r="36" spans="1:19">
      <c r="A36" s="1093"/>
      <c r="B36" s="1064"/>
      <c r="C36" s="1100" t="s">
        <v>570</v>
      </c>
      <c r="D36" s="1095"/>
      <c r="E36" s="1108"/>
      <c r="F36" s="1109"/>
      <c r="G36" s="1109"/>
      <c r="H36" s="1109"/>
      <c r="I36" s="1109"/>
      <c r="J36" s="1110"/>
      <c r="K36" s="1099"/>
      <c r="L36" s="1108"/>
      <c r="M36" s="1109"/>
      <c r="N36" s="1109"/>
      <c r="O36" s="1109"/>
      <c r="P36" s="1109"/>
      <c r="Q36" s="1110"/>
      <c r="R36" s="1092"/>
      <c r="S36" s="1066"/>
    </row>
    <row r="37" spans="1:19">
      <c r="A37" s="1093"/>
      <c r="B37" s="1064"/>
      <c r="C37" s="1100" t="s">
        <v>571</v>
      </c>
      <c r="D37" s="1095"/>
      <c r="E37" s="1108"/>
      <c r="F37" s="1109"/>
      <c r="G37" s="1109"/>
      <c r="H37" s="1109"/>
      <c r="I37" s="1109"/>
      <c r="J37" s="1110"/>
      <c r="K37" s="1099"/>
      <c r="L37" s="1108"/>
      <c r="M37" s="1109"/>
      <c r="N37" s="1109"/>
      <c r="O37" s="1109"/>
      <c r="P37" s="1109"/>
      <c r="Q37" s="1110"/>
      <c r="R37" s="1092"/>
      <c r="S37" s="1066"/>
    </row>
    <row r="38" spans="1:19">
      <c r="A38" s="1093"/>
      <c r="B38" s="1064"/>
      <c r="C38" s="1100" t="s">
        <v>572</v>
      </c>
      <c r="D38" s="1095"/>
      <c r="E38" s="1108"/>
      <c r="F38" s="1109"/>
      <c r="G38" s="1109"/>
      <c r="H38" s="1109"/>
      <c r="I38" s="1109"/>
      <c r="J38" s="1110"/>
      <c r="K38" s="1099"/>
      <c r="L38" s="1108"/>
      <c r="M38" s="1109"/>
      <c r="N38" s="1109"/>
      <c r="O38" s="1109"/>
      <c r="P38" s="1109"/>
      <c r="Q38" s="1110"/>
      <c r="R38" s="1092"/>
      <c r="S38" s="1066"/>
    </row>
    <row r="39" spans="1:19">
      <c r="A39" s="1093"/>
      <c r="B39" s="1064"/>
      <c r="C39" s="1100" t="s">
        <v>573</v>
      </c>
      <c r="D39" s="1095"/>
      <c r="E39" s="1108"/>
      <c r="F39" s="1109"/>
      <c r="G39" s="1109"/>
      <c r="H39" s="1109"/>
      <c r="I39" s="1109"/>
      <c r="J39" s="1110"/>
      <c r="K39" s="1099"/>
      <c r="L39" s="1108"/>
      <c r="M39" s="1109"/>
      <c r="N39" s="1109"/>
      <c r="O39" s="1109"/>
      <c r="P39" s="1109"/>
      <c r="Q39" s="1110"/>
      <c r="R39" s="1092"/>
      <c r="S39" s="1066"/>
    </row>
    <row r="40" spans="1:19">
      <c r="A40" s="1093"/>
      <c r="B40" s="1064"/>
      <c r="C40" s="1100" t="s">
        <v>565</v>
      </c>
      <c r="D40" s="1095"/>
      <c r="E40" s="1108"/>
      <c r="F40" s="1109"/>
      <c r="G40" s="1109"/>
      <c r="H40" s="1109"/>
      <c r="I40" s="1109"/>
      <c r="J40" s="1110"/>
      <c r="K40" s="1099"/>
      <c r="L40" s="1108"/>
      <c r="M40" s="1109"/>
      <c r="N40" s="1109"/>
      <c r="O40" s="1109"/>
      <c r="P40" s="1109"/>
      <c r="Q40" s="1110"/>
      <c r="R40" s="1092"/>
      <c r="S40" s="1066"/>
    </row>
    <row r="41" spans="1:19">
      <c r="A41" s="1093"/>
      <c r="B41" s="1064"/>
      <c r="C41" s="1100" t="s">
        <v>566</v>
      </c>
      <c r="D41" s="1095"/>
      <c r="E41" s="1108"/>
      <c r="F41" s="1109"/>
      <c r="G41" s="1109"/>
      <c r="H41" s="1109"/>
      <c r="I41" s="1109"/>
      <c r="J41" s="1110"/>
      <c r="K41" s="1099"/>
      <c r="L41" s="1108"/>
      <c r="M41" s="1109"/>
      <c r="N41" s="1109"/>
      <c r="O41" s="1109"/>
      <c r="P41" s="1109"/>
      <c r="Q41" s="1110"/>
      <c r="R41" s="1092"/>
      <c r="S41" s="1066"/>
    </row>
    <row r="42" spans="1:19">
      <c r="A42" s="1093"/>
      <c r="B42" s="1064"/>
      <c r="C42" s="1100" t="s">
        <v>567</v>
      </c>
      <c r="D42" s="1095"/>
      <c r="E42" s="1108"/>
      <c r="F42" s="1109"/>
      <c r="G42" s="1109"/>
      <c r="H42" s="1109"/>
      <c r="I42" s="1109"/>
      <c r="J42" s="1110"/>
      <c r="K42" s="1099"/>
      <c r="L42" s="1108">
        <f ca="1">(SUM('ACS 12.5'!G9:G18)+'ACS 12.5'!G31+'ACS 12.5'!G33)+('ACS 12.5'!G78+'ACS 12.5'!G77+'ACS 12.5'!G81+'ACS 12.5'!G82)</f>
        <v>4524257.0855080681</v>
      </c>
      <c r="M42" s="1109">
        <f ca="1">(SUM('ACS 12.5'!H9:H18)+'ACS 12.5'!H31+'ACS 12.5'!H33)+('ACS 12.5'!H78+'ACS 12.5'!H77+'ACS 12.5'!H81+'ACS 12.5'!H82)</f>
        <v>5010496.2506549964</v>
      </c>
      <c r="N42" s="1109">
        <f ca="1">(SUM('ACS 12.5'!I9:I18)+'ACS 12.5'!I31+'ACS 12.5'!I33)+('ACS 12.5'!I78+'ACS 12.5'!I77+'ACS 12.5'!I81+'ACS 12.5'!I82)</f>
        <v>5168224.3415918238</v>
      </c>
      <c r="O42" s="1109">
        <f ca="1">(SUM('ACS 12.5'!J9:J18)+'ACS 12.5'!J31+'ACS 12.5'!J33)+('ACS 12.5'!J78+'ACS 12.5'!J77+'ACS 12.5'!J81+'ACS 12.5'!J82)</f>
        <v>5331109.282431623</v>
      </c>
      <c r="P42" s="1109">
        <f ca="1">(SUM('ACS 12.5'!K9:K18)+'ACS 12.5'!K31+'ACS 12.5'!K33)+('ACS 12.5'!K78+'ACS 12.5'!K77+'ACS 12.5'!K81+'ACS 12.5'!K82)</f>
        <v>5504515.9157116488</v>
      </c>
      <c r="Q42" s="1110">
        <f ca="1">(SUM('ACS 12.5'!L9:L18)+'ACS 12.5'!L31+'ACS 12.5'!L33)+('ACS 12.5'!L78+'ACS 12.5'!L77+'ACS 12.5'!L81+'ACS 12.5'!L82)</f>
        <v>5683699.1780769899</v>
      </c>
      <c r="R42" s="1092"/>
      <c r="S42" s="1066"/>
    </row>
    <row r="43" spans="1:19">
      <c r="A43" s="1093"/>
      <c r="B43" s="1064"/>
      <c r="C43" s="1100" t="s">
        <v>574</v>
      </c>
      <c r="D43" s="1095"/>
      <c r="E43" s="1108"/>
      <c r="F43" s="1109"/>
      <c r="G43" s="1109"/>
      <c r="H43" s="1109"/>
      <c r="I43" s="1109"/>
      <c r="J43" s="1110"/>
      <c r="K43" s="1099"/>
      <c r="L43" s="1108"/>
      <c r="M43" s="1109"/>
      <c r="N43" s="1109"/>
      <c r="O43" s="1109"/>
      <c r="P43" s="1109"/>
      <c r="Q43" s="1110"/>
      <c r="R43" s="1092"/>
      <c r="S43" s="1066"/>
    </row>
    <row r="44" spans="1:19">
      <c r="A44" s="1093"/>
      <c r="B44" s="1064"/>
      <c r="C44" s="1100" t="s">
        <v>575</v>
      </c>
      <c r="D44" s="1095"/>
      <c r="E44" s="1108"/>
      <c r="F44" s="1109"/>
      <c r="G44" s="1109"/>
      <c r="H44" s="1109"/>
      <c r="I44" s="1109"/>
      <c r="J44" s="1110"/>
      <c r="K44" s="1099"/>
      <c r="L44" s="1108"/>
      <c r="M44" s="1109"/>
      <c r="N44" s="1109"/>
      <c r="O44" s="1109"/>
      <c r="P44" s="1109"/>
      <c r="Q44" s="1110"/>
      <c r="R44" s="1092"/>
      <c r="S44" s="1066"/>
    </row>
    <row r="45" spans="1:19">
      <c r="A45" s="1093"/>
      <c r="B45" s="1064"/>
      <c r="C45" s="1111"/>
      <c r="D45" s="1095"/>
      <c r="E45" s="1108"/>
      <c r="F45" s="1109"/>
      <c r="G45" s="1109"/>
      <c r="H45" s="1109"/>
      <c r="I45" s="1109"/>
      <c r="J45" s="1110"/>
      <c r="K45" s="1099"/>
      <c r="L45" s="1108"/>
      <c r="M45" s="1109"/>
      <c r="N45" s="1109"/>
      <c r="O45" s="1109"/>
      <c r="P45" s="1109"/>
      <c r="Q45" s="1110"/>
      <c r="R45" s="1092"/>
      <c r="S45" s="1066"/>
    </row>
    <row r="46" spans="1:19">
      <c r="A46" s="1093"/>
      <c r="B46" s="1064"/>
      <c r="C46" s="1112"/>
      <c r="D46" s="1095"/>
      <c r="E46" s="1108"/>
      <c r="F46" s="1109"/>
      <c r="G46" s="1109"/>
      <c r="H46" s="1109"/>
      <c r="I46" s="1109"/>
      <c r="J46" s="1110"/>
      <c r="K46" s="1099"/>
      <c r="L46" s="1108"/>
      <c r="M46" s="1109"/>
      <c r="N46" s="1109"/>
      <c r="O46" s="1109"/>
      <c r="P46" s="1109"/>
      <c r="Q46" s="1110"/>
      <c r="R46" s="1092"/>
      <c r="S46" s="1066"/>
    </row>
    <row r="47" spans="1:19">
      <c r="A47" s="1093"/>
      <c r="B47" s="1064"/>
      <c r="C47" s="1113"/>
      <c r="D47" s="1095"/>
      <c r="E47" s="1108"/>
      <c r="F47" s="1109"/>
      <c r="G47" s="1109"/>
      <c r="H47" s="1109"/>
      <c r="I47" s="1109"/>
      <c r="J47" s="1110"/>
      <c r="K47" s="1099"/>
      <c r="L47" s="1108"/>
      <c r="M47" s="1109"/>
      <c r="N47" s="1109"/>
      <c r="O47" s="1109"/>
      <c r="P47" s="1109"/>
      <c r="Q47" s="1110"/>
      <c r="R47" s="1092"/>
      <c r="S47" s="1066"/>
    </row>
    <row r="48" spans="1:19">
      <c r="A48" s="1093"/>
      <c r="B48" s="1064"/>
      <c r="C48" s="1111"/>
      <c r="D48" s="1095"/>
      <c r="E48" s="1108"/>
      <c r="F48" s="1109"/>
      <c r="G48" s="1109"/>
      <c r="H48" s="1109"/>
      <c r="I48" s="1109"/>
      <c r="J48" s="1110"/>
      <c r="K48" s="1099"/>
      <c r="L48" s="1108"/>
      <c r="M48" s="1109"/>
      <c r="N48" s="1109"/>
      <c r="O48" s="1109"/>
      <c r="P48" s="1109"/>
      <c r="Q48" s="1110"/>
      <c r="R48" s="1092"/>
      <c r="S48" s="1066"/>
    </row>
    <row r="49" spans="1:19">
      <c r="A49" s="1093"/>
      <c r="B49" s="1064"/>
      <c r="C49" s="1111"/>
      <c r="D49" s="1095"/>
      <c r="E49" s="1108"/>
      <c r="F49" s="1109"/>
      <c r="G49" s="1109"/>
      <c r="H49" s="1109"/>
      <c r="I49" s="1109"/>
      <c r="J49" s="1110"/>
      <c r="K49" s="1099"/>
      <c r="L49" s="1108"/>
      <c r="M49" s="1109"/>
      <c r="N49" s="1109"/>
      <c r="O49" s="1109"/>
      <c r="P49" s="1109"/>
      <c r="Q49" s="1110"/>
      <c r="R49" s="1092"/>
      <c r="S49" s="1066"/>
    </row>
    <row r="50" spans="1:19" ht="15.75" thickBot="1">
      <c r="A50" s="1093"/>
      <c r="B50" s="1064"/>
      <c r="C50" s="1112"/>
      <c r="D50" s="1095"/>
      <c r="E50" s="1114"/>
      <c r="F50" s="1115"/>
      <c r="G50" s="1115"/>
      <c r="H50" s="1115"/>
      <c r="I50" s="1115"/>
      <c r="J50" s="1116"/>
      <c r="K50" s="1099"/>
      <c r="L50" s="1117"/>
      <c r="M50" s="1118"/>
      <c r="N50" s="1118"/>
      <c r="O50" s="1118"/>
      <c r="P50" s="1118"/>
      <c r="Q50" s="1119"/>
      <c r="R50" s="1092"/>
      <c r="S50" s="1066"/>
    </row>
    <row r="51" spans="1:19" s="1128" customFormat="1" ht="29.25" customHeight="1" thickBot="1">
      <c r="A51" s="1093"/>
      <c r="B51" s="1064"/>
      <c r="C51" s="1120" t="s">
        <v>576</v>
      </c>
      <c r="D51" s="1121"/>
      <c r="E51" s="1122">
        <f t="shared" ref="E51:J51" si="0">SUM(E17:E50)</f>
        <v>0</v>
      </c>
      <c r="F51" s="1123">
        <f t="shared" si="0"/>
        <v>0</v>
      </c>
      <c r="G51" s="1123">
        <f t="shared" si="0"/>
        <v>0</v>
      </c>
      <c r="H51" s="1123">
        <f t="shared" si="0"/>
        <v>0</v>
      </c>
      <c r="I51" s="1123">
        <f t="shared" si="0"/>
        <v>0</v>
      </c>
      <c r="J51" s="1124">
        <f t="shared" si="0"/>
        <v>0</v>
      </c>
      <c r="K51" s="1125"/>
      <c r="L51" s="1126">
        <f t="shared" ref="L51:Q51" ca="1" si="1">SUM(L17:L50)</f>
        <v>23670197.188429438</v>
      </c>
      <c r="M51" s="1126">
        <f t="shared" ca="1" si="1"/>
        <v>24089653.326810624</v>
      </c>
      <c r="N51" s="1126">
        <f t="shared" ca="1" si="1"/>
        <v>24236730.548663963</v>
      </c>
      <c r="O51" s="1126">
        <f t="shared" ca="1" si="1"/>
        <v>24541230.46907451</v>
      </c>
      <c r="P51" s="1126">
        <f t="shared" ca="1" si="1"/>
        <v>25062233.92249665</v>
      </c>
      <c r="Q51" s="1126">
        <f t="shared" ca="1" si="1"/>
        <v>25982003.102513041</v>
      </c>
      <c r="R51" s="1127"/>
      <c r="S51" s="1127"/>
    </row>
    <row r="52" spans="1:19">
      <c r="B52" s="1066"/>
      <c r="C52" s="1129"/>
      <c r="D52" s="1066"/>
      <c r="E52" s="1130"/>
      <c r="F52" s="1131"/>
      <c r="G52" s="1131"/>
      <c r="H52" s="1131"/>
      <c r="I52" s="1131"/>
      <c r="J52" s="1131"/>
      <c r="K52" s="1132"/>
      <c r="L52" s="1132"/>
      <c r="M52" s="1099"/>
      <c r="N52" s="1132"/>
      <c r="O52" s="1132"/>
      <c r="P52" s="1132"/>
      <c r="Q52" s="1132"/>
      <c r="S52" s="1066"/>
    </row>
    <row r="53" spans="1:19" ht="30.75" customHeight="1">
      <c r="B53" s="1066"/>
      <c r="C53" s="1065"/>
      <c r="D53" s="1065"/>
      <c r="E53" s="1133"/>
      <c r="F53" s="1133"/>
      <c r="G53" s="1133"/>
      <c r="H53" s="1133"/>
      <c r="I53" s="1133"/>
      <c r="J53" s="1133"/>
      <c r="K53" s="1133"/>
      <c r="L53" s="1160"/>
      <c r="M53" s="1133"/>
      <c r="N53" s="1133"/>
      <c r="O53" s="1133"/>
      <c r="P53" s="1133"/>
      <c r="Q53" s="1133"/>
      <c r="S53" s="1066"/>
    </row>
    <row r="54" spans="1:19" s="1089" customFormat="1" ht="24.75" customHeight="1">
      <c r="A54" s="1088"/>
      <c r="C54" s="728" t="s">
        <v>577</v>
      </c>
      <c r="D54" s="1077"/>
      <c r="E54" s="1134"/>
      <c r="F54" s="1134"/>
      <c r="G54" s="1134"/>
      <c r="H54" s="1134"/>
      <c r="I54" s="1134"/>
      <c r="J54" s="1134"/>
      <c r="K54" s="1134"/>
      <c r="L54" s="1134"/>
      <c r="M54" s="1134"/>
      <c r="N54" s="1134"/>
      <c r="O54" s="1134"/>
      <c r="P54" s="1134"/>
      <c r="Q54" s="1134"/>
      <c r="R54" s="1077"/>
    </row>
    <row r="55" spans="1:19" ht="23.25" customHeight="1" thickBot="1">
      <c r="B55" s="1066"/>
      <c r="C55" s="1135" t="s">
        <v>578</v>
      </c>
      <c r="D55" s="1136"/>
      <c r="E55" s="1137"/>
      <c r="F55" s="1132"/>
      <c r="G55" s="1132"/>
      <c r="H55" s="1132"/>
      <c r="I55" s="1132"/>
      <c r="J55" s="1138"/>
      <c r="K55" s="1132"/>
      <c r="L55" s="1138"/>
      <c r="M55" s="1138"/>
      <c r="N55" s="1138"/>
      <c r="O55" s="1138"/>
      <c r="P55" s="1138"/>
      <c r="Q55" s="1138"/>
      <c r="R55" s="1139"/>
      <c r="S55" s="1066"/>
    </row>
    <row r="56" spans="1:19">
      <c r="B56" s="1064"/>
      <c r="C56" s="1140" t="s">
        <v>579</v>
      </c>
      <c r="D56" s="1095"/>
      <c r="E56" s="1096"/>
      <c r="F56" s="1097"/>
      <c r="G56" s="1097"/>
      <c r="H56" s="1097"/>
      <c r="I56" s="1097"/>
      <c r="J56" s="1098"/>
      <c r="K56" s="1099"/>
      <c r="L56" s="1108"/>
      <c r="M56" s="1109"/>
      <c r="N56" s="1109"/>
      <c r="O56" s="1109"/>
      <c r="P56" s="1109"/>
      <c r="Q56" s="1110"/>
      <c r="S56" s="1066"/>
    </row>
    <row r="57" spans="1:19">
      <c r="B57" s="1064"/>
      <c r="C57" s="1140" t="s">
        <v>580</v>
      </c>
      <c r="D57" s="1095"/>
      <c r="E57" s="1108"/>
      <c r="F57" s="1109"/>
      <c r="G57" s="1109"/>
      <c r="H57" s="1109"/>
      <c r="I57" s="1109"/>
      <c r="J57" s="1110"/>
      <c r="K57" s="1099"/>
      <c r="L57" s="1108"/>
      <c r="M57" s="1109"/>
      <c r="N57" s="1109"/>
      <c r="O57" s="1109"/>
      <c r="P57" s="1109"/>
      <c r="Q57" s="1110"/>
      <c r="S57" s="1066"/>
    </row>
    <row r="58" spans="1:19">
      <c r="B58" s="1064"/>
      <c r="C58" s="1140" t="s">
        <v>581</v>
      </c>
      <c r="D58" s="1095"/>
      <c r="E58" s="1108"/>
      <c r="F58" s="1109"/>
      <c r="G58" s="1109"/>
      <c r="H58" s="1109"/>
      <c r="I58" s="1109"/>
      <c r="J58" s="1110"/>
      <c r="K58" s="1099"/>
      <c r="L58" s="1108">
        <f ca="1">SUM('ACS 12.5'!G79:G80,'ACS 12.5'!G40:G57)</f>
        <v>12561582.978393154</v>
      </c>
      <c r="M58" s="1109">
        <f ca="1">SUM('ACS 12.5'!H79:H80,'ACS 12.5'!H40:H57)</f>
        <v>11571626.464256451</v>
      </c>
      <c r="N58" s="1109">
        <f ca="1">SUM('ACS 12.5'!I79:I80,'ACS 12.5'!I40:I57)</f>
        <v>11877163.158053799</v>
      </c>
      <c r="O58" s="1109">
        <f ca="1">SUM('ACS 12.5'!J79:J80,'ACS 12.5'!J40:J57)</f>
        <v>12191675.518610181</v>
      </c>
      <c r="P58" s="1109">
        <f ca="1">SUM('ACS 12.5'!K79:K80,'ACS 12.5'!K40:K57)</f>
        <v>12525348.569949644</v>
      </c>
      <c r="Q58" s="1110">
        <f ca="1">SUM('ACS 12.5'!L79:L80,'ACS 12.5'!L40:L57)</f>
        <v>12869013.359238183</v>
      </c>
      <c r="S58" s="1066"/>
    </row>
    <row r="59" spans="1:19">
      <c r="B59" s="1064"/>
      <c r="C59" s="1140" t="s">
        <v>582</v>
      </c>
      <c r="D59" s="1095"/>
      <c r="E59" s="1108"/>
      <c r="F59" s="1109"/>
      <c r="G59" s="1109"/>
      <c r="H59" s="1109"/>
      <c r="I59" s="1109"/>
      <c r="J59" s="1110"/>
      <c r="K59" s="1099"/>
      <c r="L59" s="1108"/>
      <c r="M59" s="1109"/>
      <c r="N59" s="1109"/>
      <c r="O59" s="1109"/>
      <c r="P59" s="1109"/>
      <c r="Q59" s="1110"/>
      <c r="S59" s="1066"/>
    </row>
    <row r="60" spans="1:19">
      <c r="B60" s="1064"/>
      <c r="C60" s="1140" t="s">
        <v>583</v>
      </c>
      <c r="D60" s="1095"/>
      <c r="E60" s="1108"/>
      <c r="F60" s="1109"/>
      <c r="G60" s="1109"/>
      <c r="H60" s="1109"/>
      <c r="I60" s="1109"/>
      <c r="J60" s="1110"/>
      <c r="K60" s="1099"/>
      <c r="L60" s="1108"/>
      <c r="M60" s="1109"/>
      <c r="N60" s="1109"/>
      <c r="O60" s="1109"/>
      <c r="P60" s="1109"/>
      <c r="Q60" s="1110"/>
      <c r="S60" s="1066"/>
    </row>
    <row r="61" spans="1:19" ht="15.75" thickBot="1">
      <c r="B61" s="1064"/>
      <c r="C61" s="1141" t="s">
        <v>584</v>
      </c>
      <c r="D61" s="1142"/>
      <c r="E61" s="1117"/>
      <c r="F61" s="1118"/>
      <c r="G61" s="1118"/>
      <c r="H61" s="1118"/>
      <c r="I61" s="1118"/>
      <c r="J61" s="1119"/>
      <c r="K61" s="1099"/>
      <c r="L61" s="1114"/>
      <c r="M61" s="1115"/>
      <c r="N61" s="1115"/>
      <c r="O61" s="1115"/>
      <c r="P61" s="1115"/>
      <c r="Q61" s="1116"/>
      <c r="S61" s="1066"/>
    </row>
    <row r="62" spans="1:19" s="1128" customFormat="1" ht="29.25" customHeight="1" thickBot="1">
      <c r="A62" s="1093"/>
      <c r="B62" s="1127"/>
      <c r="C62" s="1143" t="s">
        <v>576</v>
      </c>
      <c r="D62" s="1144"/>
      <c r="E62" s="1145">
        <f t="shared" ref="E62:J62" si="2">SUM(E56:E61)</f>
        <v>0</v>
      </c>
      <c r="F62" s="1126">
        <f t="shared" si="2"/>
        <v>0</v>
      </c>
      <c r="G62" s="1126">
        <f t="shared" si="2"/>
        <v>0</v>
      </c>
      <c r="H62" s="1126">
        <f t="shared" si="2"/>
        <v>0</v>
      </c>
      <c r="I62" s="1126">
        <f t="shared" si="2"/>
        <v>0</v>
      </c>
      <c r="J62" s="1146">
        <f t="shared" si="2"/>
        <v>0</v>
      </c>
      <c r="K62" s="1125"/>
      <c r="L62" s="1122">
        <f t="shared" ref="L62:Q62" ca="1" si="3">SUM(L56:L61)</f>
        <v>12561582.978393154</v>
      </c>
      <c r="M62" s="1123">
        <f t="shared" ca="1" si="3"/>
        <v>11571626.464256451</v>
      </c>
      <c r="N62" s="1123">
        <f t="shared" ca="1" si="3"/>
        <v>11877163.158053799</v>
      </c>
      <c r="O62" s="1123">
        <f t="shared" ca="1" si="3"/>
        <v>12191675.518610181</v>
      </c>
      <c r="P62" s="1123">
        <f t="shared" ca="1" si="3"/>
        <v>12525348.569949644</v>
      </c>
      <c r="Q62" s="1124">
        <f t="shared" ca="1" si="3"/>
        <v>12869013.359238183</v>
      </c>
      <c r="R62" s="1127"/>
      <c r="S62" s="1127"/>
    </row>
    <row r="63" spans="1:19" ht="21.75" customHeight="1">
      <c r="B63" s="1066"/>
      <c r="C63" s="1147"/>
      <c r="D63" s="1066"/>
      <c r="E63" s="1130"/>
      <c r="F63" s="1099"/>
      <c r="G63" s="1099"/>
      <c r="H63" s="1099"/>
      <c r="I63" s="1099"/>
      <c r="J63" s="1099"/>
      <c r="K63" s="1099"/>
      <c r="L63" s="1099"/>
      <c r="M63" s="1099"/>
      <c r="N63" s="1099"/>
      <c r="O63" s="1099"/>
      <c r="P63" s="1099"/>
      <c r="Q63" s="1099"/>
      <c r="S63" s="1066"/>
    </row>
    <row r="64" spans="1:19" ht="21.75" customHeight="1" thickBot="1">
      <c r="B64" s="1066"/>
      <c r="C64" s="1147"/>
      <c r="D64" s="1066"/>
      <c r="E64" s="1130"/>
      <c r="F64" s="1148"/>
      <c r="G64" s="1132"/>
      <c r="H64" s="1132"/>
      <c r="I64" s="1132"/>
      <c r="J64" s="1132"/>
      <c r="K64" s="1132"/>
      <c r="L64" s="1132"/>
      <c r="M64" s="1148"/>
      <c r="N64" s="1132"/>
      <c r="O64" s="1132"/>
      <c r="P64" s="1132"/>
      <c r="Q64" s="1132"/>
      <c r="S64" s="1066"/>
    </row>
    <row r="65" spans="2:19" ht="21" customHeight="1" thickBot="1">
      <c r="B65" s="1066"/>
      <c r="C65" s="728" t="s">
        <v>585</v>
      </c>
      <c r="D65" s="1149"/>
      <c r="E65" s="1150"/>
      <c r="F65" s="1151" t="s">
        <v>586</v>
      </c>
      <c r="G65" s="1152"/>
      <c r="H65" s="1152"/>
      <c r="I65" s="1152"/>
      <c r="J65" s="1153"/>
      <c r="K65" s="1132"/>
      <c r="L65" s="1132"/>
      <c r="M65" s="1154"/>
      <c r="N65" s="1132"/>
      <c r="O65" s="1132"/>
      <c r="P65" s="1132"/>
      <c r="Q65" s="1132"/>
      <c r="S65" s="1066"/>
    </row>
    <row r="66" spans="2:19" ht="15.75" thickBot="1">
      <c r="B66" s="1064"/>
      <c r="C66" s="1155" t="s">
        <v>587</v>
      </c>
      <c r="D66" s="1142"/>
      <c r="E66" s="1156"/>
      <c r="F66" s="1157"/>
      <c r="G66" s="1157"/>
      <c r="H66" s="1157"/>
      <c r="I66" s="1157"/>
      <c r="J66" s="1158"/>
      <c r="K66" s="1132"/>
      <c r="L66" s="1132"/>
      <c r="M66" s="1099"/>
      <c r="N66" s="1099"/>
      <c r="O66" s="1099"/>
      <c r="P66" s="1099"/>
      <c r="Q66" s="1099"/>
      <c r="S66" s="1066"/>
    </row>
    <row r="67" spans="2:19">
      <c r="B67" s="1066"/>
      <c r="C67" s="1066"/>
      <c r="D67" s="1066"/>
      <c r="E67" s="1066"/>
      <c r="F67" s="1065"/>
      <c r="G67" s="1065"/>
      <c r="H67" s="1065"/>
      <c r="I67" s="1065"/>
      <c r="J67" s="1065"/>
      <c r="K67" s="1065"/>
      <c r="L67" s="1065"/>
      <c r="M67" s="1065"/>
      <c r="N67" s="1065"/>
      <c r="O67" s="1065"/>
      <c r="P67" s="1065"/>
      <c r="Q67" s="1065"/>
    </row>
    <row r="68" spans="2:19">
      <c r="B68" s="1066"/>
      <c r="C68" s="1066"/>
      <c r="D68" s="1066"/>
      <c r="E68" s="1066"/>
      <c r="F68" s="1066"/>
      <c r="G68" s="1066"/>
      <c r="H68" s="1066"/>
      <c r="I68" s="1066"/>
      <c r="J68" s="1066"/>
      <c r="K68" s="1066"/>
      <c r="L68" s="1066"/>
      <c r="M68" s="1066"/>
      <c r="N68" s="1066"/>
      <c r="O68" s="1066"/>
      <c r="P68" s="1066"/>
      <c r="Q68" s="1066"/>
    </row>
    <row r="69" spans="2:19">
      <c r="B69" s="1066"/>
      <c r="C69" s="1066"/>
      <c r="D69" s="1066"/>
      <c r="E69" s="1066"/>
      <c r="F69" s="1066"/>
      <c r="G69" s="1066"/>
      <c r="H69" s="1066"/>
      <c r="I69" s="1066"/>
      <c r="J69" s="1066"/>
      <c r="K69" s="1066"/>
      <c r="L69" s="1066"/>
      <c r="M69" s="1066"/>
      <c r="N69" s="1066"/>
      <c r="O69" s="1066"/>
      <c r="P69" s="1066"/>
      <c r="Q69" s="1066"/>
    </row>
    <row r="70" spans="2:19">
      <c r="B70" s="1066"/>
      <c r="C70" s="1066"/>
      <c r="D70" s="1066"/>
      <c r="E70" s="1066"/>
      <c r="F70" s="1066"/>
      <c r="G70" s="1066"/>
      <c r="H70" s="1066"/>
      <c r="I70" s="1066"/>
      <c r="J70" s="1066"/>
      <c r="K70" s="1066"/>
      <c r="L70" s="1066"/>
      <c r="M70" s="1066"/>
      <c r="N70" s="1066"/>
      <c r="O70" s="1066"/>
      <c r="P70" s="1066"/>
      <c r="Q70" s="1066"/>
    </row>
  </sheetData>
  <mergeCells count="2">
    <mergeCell ref="E12:J12"/>
    <mergeCell ref="L12:Q12"/>
  </mergeCells>
  <dataValidations count="4">
    <dataValidation type="textLength" operator="greaterThanOrEqual" allowBlank="1" showInputMessage="1" promptTitle="Opex category" prompt="Enter opex category as reported in annual reporting RIN." sqref="C17:C50">
      <formula1>0</formula1>
    </dataValidation>
    <dataValidation type="custom" operator="greaterThanOrEqual" allowBlank="1" showInputMessage="1" showErrorMessage="1" errorTitle="Opex" error="Must be a number" promptTitle="Opex" prompt="Enter value in $0's" sqref="E66:J66">
      <formula1>ISNUMBER(E66)</formula1>
    </dataValidation>
    <dataValidation type="custom" operator="greaterThanOrEqual" allowBlank="1" showInputMessage="1" showErrorMessage="1" errorTitle="Opex" error="Must be a number" promptTitle="Opex - alternative control" prompt="Enter value in $0's" sqref="L56:Q61 L17:Q50">
      <formula1>ISNUMBER(L17)</formula1>
    </dataValidation>
    <dataValidation type="custom" operator="greaterThanOrEqual" allowBlank="1" showInputMessage="1" showErrorMessage="1" errorTitle="Opex" error="Must be a number" promptTitle="Opex - standard control" prompt="Enter value in $0's" sqref="E56:J61 E17:J50">
      <formula1>ISNUMBER(E17)</formula1>
    </dataValidation>
  </dataValidations>
  <hyperlinks>
    <hyperlink ref="A3" location="Menu!A4" display="Menu"/>
  </hyperlinks>
  <pageMargins left="0.7" right="0.7" top="0.75" bottom="0.75" header="0.3" footer="0.3"/>
  <pageSetup paperSize="8" scale="52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9CCFF"/>
    <pageSetUpPr fitToPage="1"/>
  </sheetPr>
  <dimension ref="A1:AB60"/>
  <sheetViews>
    <sheetView showGridLines="0" zoomScale="70" zoomScaleNormal="70" workbookViewId="0">
      <selection activeCell="D39" sqref="D39"/>
    </sheetView>
  </sheetViews>
  <sheetFormatPr defaultColWidth="9.140625" defaultRowHeight="15"/>
  <cols>
    <col min="1" max="1" width="2.7109375" style="723" customWidth="1"/>
    <col min="2" max="2" width="3.7109375" style="722" customWidth="1"/>
    <col min="3" max="3" width="19.42578125" style="719" customWidth="1"/>
    <col min="4" max="4" width="73.140625" style="719" bestFit="1" customWidth="1"/>
    <col min="5" max="9" width="7.140625" style="719" bestFit="1" customWidth="1"/>
    <col min="10" max="10" width="9.7109375" style="719" bestFit="1" customWidth="1"/>
    <col min="11" max="11" width="6.42578125" style="722" customWidth="1"/>
    <col min="12" max="12" width="23.7109375" style="723" hidden="1" customWidth="1"/>
    <col min="13" max="13" width="55.42578125" style="719" bestFit="1" customWidth="1"/>
    <col min="14" max="14" width="16" style="719" customWidth="1"/>
    <col min="15" max="20" width="12.42578125" style="719" bestFit="1" customWidth="1"/>
    <col min="21" max="26" width="11.28515625" style="719" customWidth="1"/>
    <col min="27" max="16384" width="9.140625" style="719"/>
  </cols>
  <sheetData>
    <row r="1" spans="1:28" s="712" customFormat="1" ht="18">
      <c r="A1" s="41" t="str">
        <f>Title!B12</f>
        <v>PAL 2016-20 Revised Proposal - ACS Model</v>
      </c>
      <c r="B1" s="709"/>
      <c r="C1" s="709"/>
      <c r="D1" s="709"/>
      <c r="E1" s="709"/>
      <c r="F1" s="709"/>
      <c r="G1" s="709"/>
      <c r="H1" s="709"/>
      <c r="I1" s="709"/>
      <c r="J1" s="710"/>
      <c r="K1" s="711"/>
      <c r="L1" s="711"/>
      <c r="M1" s="711"/>
    </row>
    <row r="2" spans="1:28" s="712" customFormat="1" ht="15.75">
      <c r="A2" s="621" t="str">
        <f ca="1">MID(CELL("Filename",D1),FIND("]",CELL("Filename",D1))+1,255)</f>
        <v>PAL Reset RIN 4.2</v>
      </c>
      <c r="B2" s="621"/>
      <c r="C2" s="621"/>
      <c r="D2" s="621"/>
      <c r="E2" s="621"/>
      <c r="F2" s="621"/>
      <c r="G2" s="621"/>
      <c r="I2" s="621"/>
      <c r="J2" s="713" t="str">
        <f ca="1">Check!D2</f>
        <v>OK</v>
      </c>
      <c r="K2" s="714"/>
      <c r="L2" s="714"/>
      <c r="M2" s="711"/>
    </row>
    <row r="3" spans="1:28" s="388" customFormat="1" ht="12.75">
      <c r="A3" s="715" t="s">
        <v>2</v>
      </c>
      <c r="E3" s="716"/>
      <c r="F3" s="716"/>
      <c r="G3" s="716"/>
    </row>
    <row r="4" spans="1:28" ht="24" customHeight="1">
      <c r="A4" s="717"/>
      <c r="B4" s="718"/>
      <c r="C4" s="718"/>
      <c r="D4" s="718"/>
      <c r="E4" s="718"/>
      <c r="F4" s="718"/>
      <c r="G4" s="718"/>
      <c r="H4" s="718"/>
      <c r="I4" s="718"/>
      <c r="J4" s="718"/>
      <c r="K4" s="718"/>
      <c r="L4" s="718"/>
      <c r="M4" s="718"/>
      <c r="N4" s="718"/>
      <c r="O4" s="718"/>
      <c r="P4" s="718"/>
      <c r="Q4" s="718"/>
      <c r="R4" s="718"/>
      <c r="S4" s="718"/>
      <c r="T4" s="718"/>
      <c r="U4" s="718"/>
      <c r="V4" s="718"/>
      <c r="W4" s="718"/>
      <c r="X4" s="718"/>
      <c r="Y4" s="718"/>
      <c r="Z4" s="718"/>
      <c r="AA4" s="718"/>
    </row>
    <row r="5" spans="1:28">
      <c r="A5" s="717"/>
      <c r="B5" s="718"/>
      <c r="C5" s="720"/>
      <c r="D5" s="721"/>
      <c r="E5" s="721"/>
      <c r="F5" s="721"/>
      <c r="G5" s="721"/>
      <c r="H5" s="721"/>
      <c r="I5" s="721"/>
      <c r="J5" s="721"/>
      <c r="M5" s="721"/>
      <c r="N5" s="721"/>
      <c r="O5" s="721"/>
      <c r="P5" s="721"/>
      <c r="Q5" s="721"/>
      <c r="R5" s="721"/>
      <c r="S5" s="721"/>
      <c r="T5" s="721"/>
      <c r="U5" s="721"/>
      <c r="V5" s="721"/>
      <c r="W5" s="721"/>
      <c r="X5" s="721"/>
      <c r="Y5" s="721"/>
      <c r="Z5" s="721"/>
      <c r="AB5" s="724">
        <f ca="1">SUM(AB7:AB47)</f>
        <v>0</v>
      </c>
    </row>
    <row r="6" spans="1:28" ht="15.75">
      <c r="A6" s="717"/>
      <c r="B6" s="718"/>
      <c r="C6" s="725"/>
      <c r="D6" s="721"/>
      <c r="E6" s="726"/>
      <c r="F6" s="726"/>
      <c r="G6" s="726"/>
      <c r="H6" s="726"/>
      <c r="I6" s="726"/>
      <c r="J6" s="726"/>
      <c r="K6" s="727"/>
      <c r="L6" s="726"/>
      <c r="M6" s="726"/>
      <c r="N6" s="726"/>
      <c r="O6" s="726"/>
      <c r="P6" s="726"/>
      <c r="Q6" s="726"/>
      <c r="R6" s="726"/>
      <c r="S6" s="726"/>
      <c r="T6" s="726"/>
      <c r="U6" s="721"/>
      <c r="V6" s="721"/>
      <c r="W6" s="721"/>
      <c r="X6" s="721"/>
      <c r="Y6" s="721"/>
      <c r="Z6" s="721"/>
    </row>
    <row r="7" spans="1:28" ht="16.5" thickBot="1">
      <c r="C7" s="728" t="s">
        <v>415</v>
      </c>
      <c r="D7" s="728"/>
      <c r="E7" s="728"/>
      <c r="F7" s="728"/>
      <c r="G7" s="728"/>
      <c r="H7" s="728"/>
      <c r="I7" s="728"/>
      <c r="J7" s="728"/>
      <c r="K7" s="729"/>
      <c r="L7" s="730"/>
      <c r="M7" s="728" t="s">
        <v>416</v>
      </c>
      <c r="N7" s="728"/>
      <c r="O7" s="728"/>
      <c r="P7" s="728"/>
      <c r="Q7" s="728"/>
      <c r="R7" s="728"/>
      <c r="S7" s="728"/>
      <c r="T7" s="728"/>
      <c r="U7" s="728"/>
      <c r="V7" s="728"/>
      <c r="W7" s="728"/>
      <c r="X7" s="728"/>
      <c r="Y7" s="728"/>
      <c r="Z7" s="728"/>
    </row>
    <row r="8" spans="1:28" s="734" customFormat="1" ht="18.75" hidden="1" thickBot="1">
      <c r="A8" s="731"/>
      <c r="B8" s="732"/>
      <c r="C8" s="733" t="s">
        <v>417</v>
      </c>
      <c r="K8" s="735"/>
      <c r="L8" s="736"/>
      <c r="M8" s="737"/>
    </row>
    <row r="9" spans="1:28" s="734" customFormat="1" ht="18.75" hidden="1" thickBot="1">
      <c r="A9" s="731"/>
      <c r="B9" s="732"/>
      <c r="C9" s="738"/>
      <c r="K9" s="735"/>
      <c r="L9" s="736"/>
      <c r="M9" s="737"/>
    </row>
    <row r="10" spans="1:28" s="742" customFormat="1" ht="36" customHeight="1" thickBot="1">
      <c r="A10" s="739"/>
      <c r="B10" s="722"/>
      <c r="C10" s="740"/>
      <c r="D10" s="740"/>
      <c r="E10" s="1239" t="s">
        <v>418</v>
      </c>
      <c r="F10" s="1240"/>
      <c r="G10" s="1240"/>
      <c r="H10" s="1240"/>
      <c r="I10" s="1240"/>
      <c r="J10" s="1241"/>
      <c r="K10" s="729"/>
      <c r="L10" s="730"/>
      <c r="M10" s="741"/>
      <c r="N10" s="741"/>
      <c r="O10" s="1242" t="s">
        <v>419</v>
      </c>
      <c r="P10" s="1243"/>
      <c r="Q10" s="1243"/>
      <c r="R10" s="1243"/>
      <c r="S10" s="1243"/>
      <c r="T10" s="1244"/>
      <c r="U10" s="1245" t="s">
        <v>420</v>
      </c>
      <c r="V10" s="1246"/>
      <c r="W10" s="1246"/>
      <c r="X10" s="1246"/>
      <c r="Y10" s="1246"/>
      <c r="Z10" s="1247"/>
    </row>
    <row r="11" spans="1:28" s="742" customFormat="1" ht="16.5" thickBot="1">
      <c r="A11" s="739"/>
      <c r="B11" s="722"/>
      <c r="C11" s="743" t="s">
        <v>421</v>
      </c>
      <c r="D11" s="743" t="s">
        <v>422</v>
      </c>
      <c r="E11" s="744" t="s">
        <v>423</v>
      </c>
      <c r="F11" s="745" t="s">
        <v>424</v>
      </c>
      <c r="G11" s="745" t="s">
        <v>425</v>
      </c>
      <c r="H11" s="745" t="s">
        <v>426</v>
      </c>
      <c r="I11" s="745" t="s">
        <v>427</v>
      </c>
      <c r="J11" s="746" t="s">
        <v>428</v>
      </c>
      <c r="K11" s="729"/>
      <c r="L11" s="730"/>
      <c r="M11" s="747" t="s">
        <v>429</v>
      </c>
      <c r="N11" s="747" t="s">
        <v>430</v>
      </c>
      <c r="O11" s="744" t="s">
        <v>423</v>
      </c>
      <c r="P11" s="745" t="s">
        <v>424</v>
      </c>
      <c r="Q11" s="745" t="s">
        <v>425</v>
      </c>
      <c r="R11" s="745" t="s">
        <v>426</v>
      </c>
      <c r="S11" s="745" t="s">
        <v>427</v>
      </c>
      <c r="T11" s="746" t="s">
        <v>428</v>
      </c>
      <c r="U11" s="744" t="s">
        <v>423</v>
      </c>
      <c r="V11" s="745" t="s">
        <v>424</v>
      </c>
      <c r="W11" s="745" t="s">
        <v>425</v>
      </c>
      <c r="X11" s="745" t="s">
        <v>426</v>
      </c>
      <c r="Y11" s="745" t="s">
        <v>427</v>
      </c>
      <c r="Z11" s="746" t="s">
        <v>428</v>
      </c>
      <c r="AA11" s="748"/>
    </row>
    <row r="12" spans="1:28" s="742" customFormat="1">
      <c r="A12" s="739"/>
      <c r="B12" s="722"/>
      <c r="C12" s="749" t="s">
        <v>431</v>
      </c>
      <c r="D12" s="750" t="s">
        <v>432</v>
      </c>
      <c r="E12" s="751"/>
      <c r="F12" s="751"/>
      <c r="G12" s="752"/>
      <c r="H12" s="752"/>
      <c r="I12" s="752"/>
      <c r="J12" s="753"/>
      <c r="K12" s="754"/>
      <c r="L12" s="755" t="s">
        <v>433</v>
      </c>
      <c r="M12" s="756" t="s">
        <v>434</v>
      </c>
      <c r="N12" s="757" t="s">
        <v>431</v>
      </c>
      <c r="O12" s="839"/>
      <c r="P12" s="759"/>
      <c r="Q12" s="759"/>
      <c r="R12" s="759"/>
      <c r="S12" s="759"/>
      <c r="T12" s="760"/>
      <c r="U12" s="758"/>
      <c r="V12" s="758"/>
      <c r="W12" s="759"/>
      <c r="X12" s="759"/>
      <c r="Y12" s="759"/>
      <c r="Z12" s="760"/>
      <c r="AA12" s="761"/>
    </row>
    <row r="13" spans="1:28" s="742" customFormat="1">
      <c r="A13" s="739"/>
      <c r="B13" s="722"/>
      <c r="C13" s="762"/>
      <c r="D13" s="763" t="s">
        <v>435</v>
      </c>
      <c r="E13" s="764"/>
      <c r="F13" s="764"/>
      <c r="G13" s="765"/>
      <c r="H13" s="765"/>
      <c r="I13" s="765"/>
      <c r="J13" s="766"/>
      <c r="K13" s="754"/>
      <c r="L13" s="755" t="s">
        <v>436</v>
      </c>
      <c r="M13" s="767"/>
      <c r="N13" s="768" t="s">
        <v>437</v>
      </c>
      <c r="O13" s="801"/>
      <c r="P13" s="770"/>
      <c r="Q13" s="770"/>
      <c r="R13" s="770"/>
      <c r="S13" s="770"/>
      <c r="T13" s="771"/>
      <c r="U13" s="769"/>
      <c r="V13" s="769"/>
      <c r="W13" s="770"/>
      <c r="X13" s="770"/>
      <c r="Y13" s="770"/>
      <c r="Z13" s="771"/>
      <c r="AA13" s="761"/>
    </row>
    <row r="14" spans="1:28" s="742" customFormat="1" ht="15.75" thickBot="1">
      <c r="A14" s="739"/>
      <c r="B14" s="722"/>
      <c r="C14" s="762"/>
      <c r="D14" s="763" t="s">
        <v>438</v>
      </c>
      <c r="E14" s="764"/>
      <c r="F14" s="772"/>
      <c r="G14" s="773"/>
      <c r="H14" s="773"/>
      <c r="I14" s="773"/>
      <c r="J14" s="766"/>
      <c r="K14" s="754"/>
      <c r="L14" s="755" t="s">
        <v>439</v>
      </c>
      <c r="M14" s="774"/>
      <c r="N14" s="775" t="s">
        <v>440</v>
      </c>
      <c r="O14" s="802"/>
      <c r="P14" s="777"/>
      <c r="Q14" s="777"/>
      <c r="R14" s="777"/>
      <c r="S14" s="777"/>
      <c r="T14" s="778"/>
      <c r="U14" s="802"/>
      <c r="V14" s="776"/>
      <c r="W14" s="777"/>
      <c r="X14" s="777"/>
      <c r="Y14" s="777"/>
      <c r="Z14" s="778"/>
      <c r="AA14" s="761"/>
    </row>
    <row r="15" spans="1:28" s="742" customFormat="1" ht="15.75" thickBot="1">
      <c r="A15" s="739"/>
      <c r="B15" s="722"/>
      <c r="C15" s="779"/>
      <c r="D15" s="780" t="s">
        <v>441</v>
      </c>
      <c r="E15" s="781"/>
      <c r="F15" s="782"/>
      <c r="G15" s="783"/>
      <c r="H15" s="783"/>
      <c r="I15" s="783"/>
      <c r="J15" s="784"/>
      <c r="K15" s="754"/>
      <c r="L15" s="755" t="s">
        <v>442</v>
      </c>
      <c r="M15" s="756" t="s">
        <v>443</v>
      </c>
      <c r="N15" s="757" t="s">
        <v>431</v>
      </c>
      <c r="O15" s="978">
        <f ca="1">Inputs!$K169*SUM('ACS 12.5'!G$11:G$18)</f>
        <v>123975.55399967059</v>
      </c>
      <c r="P15" s="979">
        <f ca="1">Inputs!$K169*SUM('ACS 12.5'!H$11:H$18)</f>
        <v>141651.779734012</v>
      </c>
      <c r="Q15" s="979">
        <f ca="1">Inputs!$K169*SUM('ACS 12.5'!I$11:I$18)</f>
        <v>146343.77124976533</v>
      </c>
      <c r="R15" s="979">
        <f ca="1">Inputs!$K169*SUM('ACS 12.5'!J$11:J$18)</f>
        <v>151193.63328416614</v>
      </c>
      <c r="S15" s="979">
        <f ca="1">Inputs!$K169*SUM('ACS 12.5'!K$11:K$18)</f>
        <v>156370.95709177136</v>
      </c>
      <c r="T15" s="980">
        <f ca="1">Inputs!$K169*SUM('ACS 12.5'!L$11:L$18)</f>
        <v>161725.56800615854</v>
      </c>
      <c r="U15" s="981">
        <f ca="1">Inputs!$K169*SUM('ACS vol'!G$11:G$18)</f>
        <v>316.67074144020239</v>
      </c>
      <c r="V15" s="981">
        <f ca="1">Inputs!$K169*SUM('ACS vol'!H$11:H$18)</f>
        <v>321.83765566915667</v>
      </c>
      <c r="W15" s="979">
        <f ca="1">Inputs!$K169*SUM('ACS vol'!I$11:I$18)</f>
        <v>327.08887513745185</v>
      </c>
      <c r="X15" s="979">
        <f ca="1">Inputs!$K169*SUM('ACS vol'!J$11:J$18)</f>
        <v>332.42577539983205</v>
      </c>
      <c r="Y15" s="979">
        <f ca="1">Inputs!$K169*SUM('ACS vol'!K$11:K$18)</f>
        <v>337.84975445508974</v>
      </c>
      <c r="Z15" s="980">
        <f ca="1">Inputs!$K169*SUM('ACS vol'!L$11:L$18)</f>
        <v>343.36223311227047</v>
      </c>
      <c r="AA15" s="761"/>
    </row>
    <row r="16" spans="1:28" s="742" customFormat="1">
      <c r="A16" s="739"/>
      <c r="B16" s="722"/>
      <c r="C16" s="749" t="s">
        <v>437</v>
      </c>
      <c r="D16" s="750" t="s">
        <v>432</v>
      </c>
      <c r="E16" s="785"/>
      <c r="F16" s="785"/>
      <c r="G16" s="786"/>
      <c r="H16" s="786"/>
      <c r="I16" s="786"/>
      <c r="J16" s="787"/>
      <c r="K16" s="754"/>
      <c r="L16" s="755" t="s">
        <v>444</v>
      </c>
      <c r="M16" s="767"/>
      <c r="N16" s="768" t="s">
        <v>437</v>
      </c>
      <c r="O16" s="982">
        <f ca="1">Inputs!$K170*SUM('ACS 12.5'!G$11:G$18)</f>
        <v>169.46562354026202</v>
      </c>
      <c r="P16" s="983">
        <f ca="1">Inputs!$K170*SUM('ACS 12.5'!H$11:H$18)</f>
        <v>193.62774679172617</v>
      </c>
      <c r="Q16" s="983">
        <f ca="1">Inputs!$K170*SUM('ACS 12.5'!I$11:I$18)</f>
        <v>200.04136013895805</v>
      </c>
      <c r="R16" s="983">
        <f ca="1">Inputs!$K170*SUM('ACS 12.5'!J$11:J$18)</f>
        <v>206.67077107707061</v>
      </c>
      <c r="S16" s="983">
        <f ca="1">Inputs!$K170*SUM('ACS 12.5'!K$11:K$18)</f>
        <v>213.7477985959635</v>
      </c>
      <c r="T16" s="984">
        <f ca="1">Inputs!$K170*SUM('ACS 12.5'!L$11:L$18)</f>
        <v>221.06716477862662</v>
      </c>
      <c r="U16" s="985">
        <f ca="1">Inputs!$K170*SUM('ACS vol'!G$11:G$18)</f>
        <v>0.43286602014509706</v>
      </c>
      <c r="V16" s="985">
        <f ca="1">Inputs!$K170*SUM('ACS vol'!H$11:H$18)</f>
        <v>0.43992881852219584</v>
      </c>
      <c r="W16" s="983">
        <f ca="1">Inputs!$K170*SUM('ACS vol'!I$11:I$18)</f>
        <v>0.44710685606937045</v>
      </c>
      <c r="X16" s="983">
        <f ca="1">Inputs!$K170*SUM('ACS vol'!J$11:J$18)</f>
        <v>0.45440201307055511</v>
      </c>
      <c r="Y16" s="983">
        <f ca="1">Inputs!$K170*SUM('ACS vol'!K$11:K$18)</f>
        <v>0.4618162004890764</v>
      </c>
      <c r="Z16" s="984">
        <f ca="1">Inputs!$K170*SUM('ACS vol'!L$11:L$18)</f>
        <v>0.4693513604682284</v>
      </c>
      <c r="AA16" s="761"/>
    </row>
    <row r="17" spans="1:27" ht="15.75" thickBot="1">
      <c r="A17" s="739"/>
      <c r="C17" s="762"/>
      <c r="D17" s="763" t="s">
        <v>435</v>
      </c>
      <c r="E17" s="764"/>
      <c r="F17" s="764"/>
      <c r="G17" s="765"/>
      <c r="H17" s="765"/>
      <c r="I17" s="765"/>
      <c r="J17" s="766"/>
      <c r="K17" s="754"/>
      <c r="L17" s="755" t="s">
        <v>445</v>
      </c>
      <c r="M17" s="774"/>
      <c r="N17" s="788" t="s">
        <v>440</v>
      </c>
      <c r="O17" s="986">
        <f ca="1">Inputs!$K171*SUM('ACS 12.5'!G$11:G$18)</f>
        <v>4416.3352181523951</v>
      </c>
      <c r="P17" s="987">
        <f ca="1">Inputs!$K171*SUM('ACS 12.5'!H$11:H$18)</f>
        <v>5046.0088571569931</v>
      </c>
      <c r="Q17" s="987">
        <f ca="1">Inputs!$K171*SUM('ACS 12.5'!I$11:I$18)</f>
        <v>5213.1499321978736</v>
      </c>
      <c r="R17" s="987">
        <f ca="1">Inputs!$K171*SUM('ACS 12.5'!J$11:J$18)</f>
        <v>5385.9147702220007</v>
      </c>
      <c r="S17" s="987">
        <f ca="1">Inputs!$K171*SUM('ACS 12.5'!K$11:K$18)</f>
        <v>5570.3446576445367</v>
      </c>
      <c r="T17" s="988">
        <f ca="1">Inputs!$K171*SUM('ACS 12.5'!L$11:L$18)</f>
        <v>5761.0899779741731</v>
      </c>
      <c r="U17" s="986">
        <f ca="1">Inputs!$K171*SUM('ACS vol'!G$11:G$18)</f>
        <v>11.280644472736236</v>
      </c>
      <c r="V17" s="989">
        <f ca="1">Inputs!$K171*SUM('ACS vol'!H$11:H$18)</f>
        <v>11.464703543595999</v>
      </c>
      <c r="W17" s="987">
        <f ca="1">Inputs!$K171*SUM('ACS vol'!I$11:I$18)</f>
        <v>11.651765788755565</v>
      </c>
      <c r="X17" s="987">
        <f ca="1">Inputs!$K171*SUM('ACS vol'!J$11:J$18)</f>
        <v>11.841880209091844</v>
      </c>
      <c r="Y17" s="987">
        <f ca="1">Inputs!$K171*SUM('ACS vol'!K$11:K$18)</f>
        <v>12.03509660499776</v>
      </c>
      <c r="Z17" s="988">
        <f ca="1">Inputs!$K171*SUM('ACS vol'!L$11:L$18)</f>
        <v>12.231465589427426</v>
      </c>
      <c r="AA17" s="761"/>
    </row>
    <row r="18" spans="1:27">
      <c r="A18" s="739"/>
      <c r="C18" s="762"/>
      <c r="D18" s="763" t="s">
        <v>438</v>
      </c>
      <c r="E18" s="772"/>
      <c r="F18" s="772"/>
      <c r="G18" s="773"/>
      <c r="H18" s="773"/>
      <c r="I18" s="773"/>
      <c r="J18" s="766"/>
      <c r="K18" s="754"/>
      <c r="L18" s="755" t="s">
        <v>446</v>
      </c>
      <c r="M18" s="756" t="s">
        <v>447</v>
      </c>
      <c r="N18" s="789" t="s">
        <v>431</v>
      </c>
      <c r="O18" s="978">
        <f ca="1">Inputs!$K172*SUM('ACS 12.5'!G$9:G$10)</f>
        <v>130705.07503677745</v>
      </c>
      <c r="P18" s="979">
        <f ca="1">Inputs!$K172*SUM('ACS 12.5'!H$9:H$10)</f>
        <v>173978.03657508144</v>
      </c>
      <c r="Q18" s="979">
        <f ca="1">Inputs!$K172*SUM('ACS 12.5'!I$9:I$10)</f>
        <v>179740.78430102256</v>
      </c>
      <c r="R18" s="979">
        <f ca="1">Inputs!$K172*SUM('ACS 12.5'!J$9:J$10)</f>
        <v>185697.43006988964</v>
      </c>
      <c r="S18" s="979">
        <f ca="1">Inputs!$K172*SUM('ACS 12.5'!K$9:K$10)</f>
        <v>192056.2674417317</v>
      </c>
      <c r="T18" s="980">
        <f ca="1">Inputs!$K172*SUM('ACS 12.5'!L$9:L$10)</f>
        <v>198632.85049107898</v>
      </c>
      <c r="U18" s="981">
        <f ca="1">Inputs!$K172*SUM('ACS vol'!G$9:G$10)</f>
        <v>426.14814340417007</v>
      </c>
      <c r="V18" s="981">
        <f ca="1">Inputs!$K172*SUM('ACS vol'!H$9:H$10)</f>
        <v>433.10133047722729</v>
      </c>
      <c r="W18" s="979">
        <f ca="1">Inputs!$K172*SUM('ACS vol'!I$9:I$10)</f>
        <v>440.16796826272162</v>
      </c>
      <c r="X18" s="979">
        <f ca="1">Inputs!$K172*SUM('ACS vol'!J$9:J$10)</f>
        <v>447.34990786346629</v>
      </c>
      <c r="Y18" s="979">
        <f ca="1">Inputs!$K172*SUM('ACS vol'!K$9:K$10)</f>
        <v>454.64903058553699</v>
      </c>
      <c r="Z18" s="980">
        <f ca="1">Inputs!$K172*SUM('ACS vol'!L$9:L$10)</f>
        <v>462.06724843107884</v>
      </c>
      <c r="AA18" s="761"/>
    </row>
    <row r="19" spans="1:27" ht="15.75" thickBot="1">
      <c r="A19" s="739"/>
      <c r="C19" s="779"/>
      <c r="D19" s="780" t="s">
        <v>441</v>
      </c>
      <c r="E19" s="781"/>
      <c r="F19" s="782"/>
      <c r="G19" s="783"/>
      <c r="H19" s="783"/>
      <c r="I19" s="783"/>
      <c r="J19" s="784"/>
      <c r="K19" s="754"/>
      <c r="L19" s="755" t="s">
        <v>448</v>
      </c>
      <c r="M19" s="767"/>
      <c r="N19" s="768" t="s">
        <v>437</v>
      </c>
      <c r="O19" s="982">
        <f ca="1">Inputs!$K173*SUM('ACS 12.5'!G$9:G$10)</f>
        <v>178.66439250630876</v>
      </c>
      <c r="P19" s="983">
        <f ca="1">Inputs!$K173*SUM('ACS 12.5'!H$9:H$10)</f>
        <v>237.81540391894535</v>
      </c>
      <c r="Q19" s="983">
        <f ca="1">Inputs!$K173*SUM('ACS 12.5'!I$9:I$10)</f>
        <v>245.69266363003675</v>
      </c>
      <c r="R19" s="983">
        <f ca="1">Inputs!$K173*SUM('ACS 12.5'!J$9:J$10)</f>
        <v>253.83496795426026</v>
      </c>
      <c r="S19" s="983">
        <f ca="1">Inputs!$K173*SUM('ACS 12.5'!K$9:K$10)</f>
        <v>262.52703913639988</v>
      </c>
      <c r="T19" s="984">
        <f ca="1">Inputs!$K173*SUM('ACS 12.5'!L$9:L$10)</f>
        <v>271.51675292485305</v>
      </c>
      <c r="U19" s="985">
        <f ca="1">Inputs!$K173*SUM('ACS vol'!G$9:G$10)</f>
        <v>0.58251371752454162</v>
      </c>
      <c r="V19" s="985">
        <f ca="1">Inputs!$K173*SUM('ACS vol'!H$9:H$10)</f>
        <v>0.59201822179907682</v>
      </c>
      <c r="W19" s="983">
        <f ca="1">Inputs!$K173*SUM('ACS vol'!I$9:I$10)</f>
        <v>0.60167780499928691</v>
      </c>
      <c r="X19" s="983">
        <f ca="1">Inputs!$K173*SUM('ACS vol'!J$9:J$10)</f>
        <v>0.61149499744895275</v>
      </c>
      <c r="Y19" s="983">
        <f ca="1">Inputs!$K173*SUM('ACS vol'!K$9:K$10)</f>
        <v>0.6214723707575317</v>
      </c>
      <c r="Z19" s="984">
        <f ca="1">Inputs!$K173*SUM('ACS vol'!L$9:L$10)</f>
        <v>0.6316125384937904</v>
      </c>
      <c r="AA19" s="761"/>
    </row>
    <row r="20" spans="1:27" ht="15.75" thickBot="1">
      <c r="A20" s="739"/>
      <c r="C20" s="749" t="s">
        <v>440</v>
      </c>
      <c r="D20" s="750" t="s">
        <v>432</v>
      </c>
      <c r="E20" s="790"/>
      <c r="F20" s="785"/>
      <c r="G20" s="786"/>
      <c r="H20" s="786"/>
      <c r="I20" s="786"/>
      <c r="J20" s="787"/>
      <c r="K20" s="754"/>
      <c r="L20" s="755" t="s">
        <v>449</v>
      </c>
      <c r="M20" s="774"/>
      <c r="N20" s="775" t="s">
        <v>440</v>
      </c>
      <c r="O20" s="986">
        <f ca="1">Inputs!$K174*SUM('ACS 12.5'!G$9:G$10)</f>
        <v>4656.0584522792724</v>
      </c>
      <c r="P20" s="987">
        <f ca="1">Inputs!$K174*SUM('ACS 12.5'!H$9:H$10)</f>
        <v>6197.5551253723706</v>
      </c>
      <c r="Q20" s="987">
        <f ca="1">Inputs!$K174*SUM('ACS 12.5'!I$9:I$10)</f>
        <v>6402.8393520955606</v>
      </c>
      <c r="R20" s="987">
        <f ca="1">Inputs!$K174*SUM('ACS 12.5'!J$9:J$10)</f>
        <v>6615.0307369485454</v>
      </c>
      <c r="S20" s="987">
        <f ca="1">Inputs!$K174*SUM('ACS 12.5'!K$9:K$10)</f>
        <v>6841.5492442330087</v>
      </c>
      <c r="T20" s="988">
        <f ca="1">Inputs!$K174*SUM('ACS 12.5'!L$9:L$10)</f>
        <v>7075.8244250965981</v>
      </c>
      <c r="U20" s="986">
        <f ca="1">Inputs!$K174*SUM('ACS vol'!G$9:G$10)</f>
        <v>15.180517393542715</v>
      </c>
      <c r="V20" s="989">
        <f ca="1">Inputs!$K174*SUM('ACS vol'!H$9:H$10)</f>
        <v>15.428208199983686</v>
      </c>
      <c r="W20" s="987">
        <f ca="1">Inputs!$K174*SUM('ACS vol'!I$9:I$10)</f>
        <v>15.679940419112047</v>
      </c>
      <c r="X20" s="987">
        <f ca="1">Inputs!$K174*SUM('ACS vol'!J$9:J$10)</f>
        <v>15.935779992077345</v>
      </c>
      <c r="Y20" s="987">
        <f ca="1">Inputs!$K174*SUM('ACS vol'!K$9:K$10)</f>
        <v>16.195793935948753</v>
      </c>
      <c r="Z20" s="988">
        <f ca="1">Inputs!$K174*SUM('ACS vol'!L$9:L$10)</f>
        <v>16.460050361270156</v>
      </c>
      <c r="AA20" s="761"/>
    </row>
    <row r="21" spans="1:27">
      <c r="A21" s="739"/>
      <c r="C21" s="791"/>
      <c r="D21" s="763" t="s">
        <v>435</v>
      </c>
      <c r="E21" s="792"/>
      <c r="F21" s="764"/>
      <c r="G21" s="765"/>
      <c r="H21" s="765"/>
      <c r="I21" s="765"/>
      <c r="J21" s="766"/>
      <c r="K21" s="754"/>
      <c r="L21" s="755" t="s">
        <v>450</v>
      </c>
      <c r="M21" s="756" t="s">
        <v>451</v>
      </c>
      <c r="N21" s="757" t="s">
        <v>431</v>
      </c>
      <c r="O21" s="990"/>
      <c r="P21" s="991"/>
      <c r="Q21" s="991"/>
      <c r="R21" s="991"/>
      <c r="S21" s="991"/>
      <c r="T21" s="992"/>
      <c r="U21" s="993"/>
      <c r="V21" s="993"/>
      <c r="W21" s="991"/>
      <c r="X21" s="991"/>
      <c r="Y21" s="991"/>
      <c r="Z21" s="992"/>
      <c r="AA21" s="761"/>
    </row>
    <row r="22" spans="1:27">
      <c r="A22" s="739"/>
      <c r="C22" s="791"/>
      <c r="D22" s="763" t="s">
        <v>438</v>
      </c>
      <c r="E22" s="792"/>
      <c r="F22" s="772"/>
      <c r="G22" s="773"/>
      <c r="H22" s="773"/>
      <c r="I22" s="773"/>
      <c r="J22" s="766"/>
      <c r="K22" s="754"/>
      <c r="L22" s="755" t="s">
        <v>452</v>
      </c>
      <c r="M22" s="767"/>
      <c r="N22" s="768" t="s">
        <v>437</v>
      </c>
      <c r="O22" s="982">
        <f ca="1">Inputs!$K175*'ACS 12.5'!G$28</f>
        <v>65729.552978074222</v>
      </c>
      <c r="P22" s="983">
        <f ca="1">Inputs!$K175*'ACS 12.5'!H$28</f>
        <v>97189.513979837473</v>
      </c>
      <c r="Q22" s="983">
        <f ca="1">Inputs!$K175*'ACS 12.5'!I$28</f>
        <v>98464.211045299147</v>
      </c>
      <c r="R22" s="983">
        <f ca="1">Inputs!$K175*'ACS 12.5'!J$28</f>
        <v>99729.525051164499</v>
      </c>
      <c r="S22" s="983">
        <f ca="1">Inputs!$K175*'ACS 12.5'!K$28</f>
        <v>100913.71878272426</v>
      </c>
      <c r="T22" s="984">
        <f ca="1">Inputs!$K175*'ACS 12.5'!L$28</f>
        <v>102085.37526695034</v>
      </c>
      <c r="U22" s="985">
        <f ca="1">Inputs!$K175*'ACS vol'!G$28</f>
        <v>4246.0951536223656</v>
      </c>
      <c r="V22" s="985">
        <f ca="1">Inputs!$K175*'ACS vol'!H$28</f>
        <v>8884.8685162846796</v>
      </c>
      <c r="W22" s="983">
        <f ca="1">Inputs!$K175*'ACS vol'!I$28</f>
        <v>8884.8685162846796</v>
      </c>
      <c r="X22" s="983">
        <f ca="1">Inputs!$K175*'ACS vol'!J$28</f>
        <v>8884.8685162846796</v>
      </c>
      <c r="Y22" s="983">
        <f ca="1">Inputs!$K175*'ACS vol'!K$28</f>
        <v>8884.8685162846796</v>
      </c>
      <c r="Z22" s="984">
        <f ca="1">Inputs!$K175*'ACS vol'!L$28</f>
        <v>8884.8685162846796</v>
      </c>
      <c r="AA22" s="761"/>
    </row>
    <row r="23" spans="1:27" ht="15.75" thickBot="1">
      <c r="A23" s="739"/>
      <c r="C23" s="793"/>
      <c r="D23" s="780" t="s">
        <v>441</v>
      </c>
      <c r="E23" s="794"/>
      <c r="F23" s="794"/>
      <c r="G23" s="795"/>
      <c r="H23" s="795"/>
      <c r="I23" s="795"/>
      <c r="J23" s="796"/>
      <c r="K23" s="754"/>
      <c r="L23" s="755" t="s">
        <v>453</v>
      </c>
      <c r="M23" s="774"/>
      <c r="N23" s="788" t="s">
        <v>440</v>
      </c>
      <c r="O23" s="986">
        <f ca="1">Inputs!$K176*'ACS 12.5'!G$28</f>
        <v>310558.28702192585</v>
      </c>
      <c r="P23" s="987">
        <f ca="1">Inputs!$K176*'ACS 12.5'!H$28</f>
        <v>459199.97338396864</v>
      </c>
      <c r="Q23" s="987">
        <f ca="1">Inputs!$K176*'ACS 12.5'!I$28</f>
        <v>465222.64840891067</v>
      </c>
      <c r="R23" s="987">
        <f ca="1">Inputs!$K176*'ACS 12.5'!J$28</f>
        <v>471200.9904544967</v>
      </c>
      <c r="S23" s="987">
        <f ca="1">Inputs!$K176*'ACS 12.5'!K$28</f>
        <v>476796.05629798386</v>
      </c>
      <c r="T23" s="988">
        <f ca="1">Inputs!$K176*'ACS 12.5'!L$28</f>
        <v>482331.88628971926</v>
      </c>
      <c r="U23" s="986">
        <f ca="1">Inputs!$K176*'ACS vol'!G$28</f>
        <v>20061.904846377634</v>
      </c>
      <c r="V23" s="989">
        <f ca="1">Inputs!$K176*'ACS vol'!H$28</f>
        <v>41979.131483715326</v>
      </c>
      <c r="W23" s="987">
        <f ca="1">Inputs!$K176*'ACS vol'!I$28</f>
        <v>41979.131483715326</v>
      </c>
      <c r="X23" s="987">
        <f ca="1">Inputs!$K176*'ACS vol'!J$28</f>
        <v>41979.131483715326</v>
      </c>
      <c r="Y23" s="987">
        <f ca="1">Inputs!$K176*'ACS vol'!K$28</f>
        <v>41979.131483715326</v>
      </c>
      <c r="Z23" s="988">
        <f ca="1">Inputs!$K176*'ACS vol'!L$28</f>
        <v>41979.131483715326</v>
      </c>
      <c r="AA23" s="761"/>
    </row>
    <row r="24" spans="1:27">
      <c r="D24" s="721"/>
      <c r="E24" s="721"/>
      <c r="F24" s="721"/>
      <c r="G24" s="721"/>
      <c r="H24" s="721"/>
      <c r="I24" s="721"/>
      <c r="J24" s="721"/>
      <c r="K24" s="754"/>
      <c r="L24" s="755" t="s">
        <v>454</v>
      </c>
      <c r="M24" s="756" t="s">
        <v>455</v>
      </c>
      <c r="N24" s="789" t="s">
        <v>431</v>
      </c>
      <c r="O24" s="978">
        <f ca="1">Inputs!$K177*SUM('ACS 12.5'!G$26:G$27)</f>
        <v>43724.881777766066</v>
      </c>
      <c r="P24" s="979">
        <f ca="1">Inputs!$K177*SUM('ACS 12.5'!H$26:H$27)</f>
        <v>47425.792952984906</v>
      </c>
      <c r="Q24" s="979">
        <f ca="1">Inputs!$K177*SUM('ACS 12.5'!I$26:I$27)</f>
        <v>38241.665913802972</v>
      </c>
      <c r="R24" s="979">
        <f ca="1">Inputs!$K177*SUM('ACS 12.5'!J$26:J$27)</f>
        <v>30915.898695355201</v>
      </c>
      <c r="S24" s="979">
        <f ca="1">Inputs!$K177*SUM('ACS 12.5'!K$26:K$27)</f>
        <v>24621.55537459737</v>
      </c>
      <c r="T24" s="980">
        <f ca="1">Inputs!$K177*SUM('ACS 12.5'!L$26:L$27)</f>
        <v>19603.605407374424</v>
      </c>
      <c r="U24" s="981">
        <f ca="1">Inputs!$K177*SUM('ACS vol'!G$26:G$27)</f>
        <v>1412.3023830027796</v>
      </c>
      <c r="V24" s="981">
        <f ca="1">Inputs!$K177*SUM('ACS vol'!H$26:H$27)</f>
        <v>1111.5649416385504</v>
      </c>
      <c r="W24" s="979">
        <f ca="1">Inputs!$K177*SUM('ACS vol'!I$26:I$27)</f>
        <v>874.86690835491015</v>
      </c>
      <c r="X24" s="979">
        <f ca="1">Inputs!$K177*SUM('ACS vol'!J$26:J$27)</f>
        <v>688.5716512489314</v>
      </c>
      <c r="Y24" s="979">
        <f ca="1">Inputs!$K177*SUM('ACS vol'!K$26:K$27)</f>
        <v>541.94633992412673</v>
      </c>
      <c r="Z24" s="980">
        <f ca="1">Inputs!$K177*SUM('ACS vol'!L$26:L$27)</f>
        <v>426.54360635444903</v>
      </c>
      <c r="AA24" s="761"/>
    </row>
    <row r="25" spans="1:27">
      <c r="D25" s="721"/>
      <c r="E25" s="721"/>
      <c r="F25" s="721"/>
      <c r="G25" s="721"/>
      <c r="H25" s="721"/>
      <c r="I25" s="721"/>
      <c r="J25" s="721"/>
      <c r="K25" s="754"/>
      <c r="L25" s="755" t="s">
        <v>456</v>
      </c>
      <c r="M25" s="767"/>
      <c r="N25" s="768" t="s">
        <v>437</v>
      </c>
      <c r="O25" s="982">
        <f ca="1">Inputs!$K178*SUM('ACS 12.5'!G$26:G$27)</f>
        <v>57.747610408531827</v>
      </c>
      <c r="P25" s="983">
        <f ca="1">Inputs!$K178*SUM('ACS 12.5'!H$26:H$27)</f>
        <v>62.635417259316611</v>
      </c>
      <c r="Q25" s="983">
        <f ca="1">Inputs!$K178*SUM('ACS 12.5'!I$26:I$27)</f>
        <v>50.505907272377591</v>
      </c>
      <c r="R25" s="983">
        <f ca="1">Inputs!$K178*SUM('ACS 12.5'!J$26:J$27)</f>
        <v>40.830739860269617</v>
      </c>
      <c r="S25" s="983">
        <f ca="1">Inputs!$K178*SUM('ACS 12.5'!K$26:K$27)</f>
        <v>32.517777741536172</v>
      </c>
      <c r="T25" s="984">
        <f ca="1">Inputs!$K178*SUM('ACS 12.5'!L$26:L$27)</f>
        <v>25.890552967562169</v>
      </c>
      <c r="U25" s="985">
        <f ca="1">Inputs!$K178*SUM('ACS vol'!G$26:G$27)</f>
        <v>1.8652328943324232</v>
      </c>
      <c r="V25" s="985">
        <f ca="1">Inputs!$K178*SUM('ACS vol'!H$26:H$27)</f>
        <v>1.4680478616220276</v>
      </c>
      <c r="W25" s="983">
        <f ca="1">Inputs!$K178*SUM('ACS vol'!I$26:I$27)</f>
        <v>1.1554399081002444</v>
      </c>
      <c r="X25" s="983">
        <f ca="1">Inputs!$K178*SUM('ACS vol'!J$26:J$27)</f>
        <v>0.90939908441107009</v>
      </c>
      <c r="Y25" s="983">
        <f ca="1">Inputs!$K178*SUM('ACS vol'!K$26:K$27)</f>
        <v>0.71575050241032745</v>
      </c>
      <c r="Z25" s="984">
        <f ca="1">Inputs!$K178*SUM('ACS vol'!L$26:L$27)</f>
        <v>0.56333769241960763</v>
      </c>
      <c r="AA25" s="761"/>
    </row>
    <row r="26" spans="1:27" ht="15.75" thickBot="1">
      <c r="K26" s="754"/>
      <c r="L26" s="755" t="s">
        <v>457</v>
      </c>
      <c r="M26" s="774"/>
      <c r="N26" s="775" t="s">
        <v>440</v>
      </c>
      <c r="O26" s="986">
        <f ca="1">Inputs!$K179*SUM('ACS 12.5'!G$26:G$27)</f>
        <v>1729.3872433046561</v>
      </c>
      <c r="P26" s="987">
        <f ca="1">Inputs!$K179*SUM('ACS 12.5'!H$26:H$27)</f>
        <v>1875.7640501661817</v>
      </c>
      <c r="Q26" s="987">
        <f ca="1">Inputs!$K179*SUM('ACS 12.5'!I$26:I$27)</f>
        <v>1512.5175073127029</v>
      </c>
      <c r="R26" s="987">
        <f ca="1">Inputs!$K179*SUM('ACS 12.5'!J$26:J$27)</f>
        <v>1222.7719926331138</v>
      </c>
      <c r="S26" s="987">
        <f ca="1">Inputs!$K179*SUM('ACS 12.5'!K$26:K$27)</f>
        <v>973.8209011419159</v>
      </c>
      <c r="T26" s="988">
        <f ca="1">Inputs!$K179*SUM('ACS 12.5'!L$26:L$27)</f>
        <v>775.35315673582113</v>
      </c>
      <c r="U26" s="986">
        <f ca="1">Inputs!$K179*SUM('ACS vol'!G$26:G$27)</f>
        <v>55.858761088651676</v>
      </c>
      <c r="V26" s="989">
        <f ca="1">Inputs!$K179*SUM('ACS vol'!H$26:H$27)</f>
        <v>43.964126419934402</v>
      </c>
      <c r="W26" s="987">
        <f ca="1">Inputs!$K179*SUM('ACS vol'!I$26:I$27)</f>
        <v>34.60235018102923</v>
      </c>
      <c r="X26" s="987">
        <f ca="1">Inputs!$K179*SUM('ACS vol'!J$26:J$27)</f>
        <v>27.234082320072627</v>
      </c>
      <c r="Y26" s="987">
        <f ca="1">Inputs!$K179*SUM('ACS vol'!K$26:K$27)</f>
        <v>21.43482266193374</v>
      </c>
      <c r="Z26" s="988">
        <f ca="1">Inputs!$K179*SUM('ACS vol'!L$26:L$27)</f>
        <v>16.870464631367941</v>
      </c>
      <c r="AA26" s="761"/>
    </row>
    <row r="27" spans="1:27">
      <c r="C27" s="721"/>
      <c r="K27" s="754"/>
      <c r="L27" s="755" t="s">
        <v>458</v>
      </c>
      <c r="M27" s="756" t="s">
        <v>459</v>
      </c>
      <c r="N27" s="757" t="s">
        <v>431</v>
      </c>
      <c r="O27" s="978">
        <f ca="1">SUM('ACS 12.5'!G44:G57)</f>
        <v>6949425.5296601113</v>
      </c>
      <c r="P27" s="979">
        <f ca="1">SUM('ACS 12.5'!H44:H57)</f>
        <v>8633578.8986113388</v>
      </c>
      <c r="Q27" s="979">
        <f ca="1">SUM('ACS 12.5'!I44:I57)</f>
        <v>8887291.8458400145</v>
      </c>
      <c r="R27" s="979">
        <f ca="1">SUM('ACS 12.5'!J44:J57)</f>
        <v>9149066.3491306026</v>
      </c>
      <c r="S27" s="979">
        <f ca="1">SUM('ACS 12.5'!K44:K57)</f>
        <v>9429071.3086561728</v>
      </c>
      <c r="T27" s="980">
        <f ca="1">SUM('ACS 12.5'!L44:L57)</f>
        <v>9718121.363325743</v>
      </c>
      <c r="U27" s="981">
        <f ca="1">SUM('ACS vol'!G44:G57)</f>
        <v>15470.95238764466</v>
      </c>
      <c r="V27" s="981">
        <f ca="1">SUM('ACS vol'!H44:H57)</f>
        <v>15723.382036382165</v>
      </c>
      <c r="W27" s="979">
        <f ca="1">SUM('ACS vol'!I44:I57)</f>
        <v>15979.930418470089</v>
      </c>
      <c r="X27" s="979">
        <f ca="1">SUM('ACS vol'!J44:J57)</f>
        <v>16240.664736649864</v>
      </c>
      <c r="Y27" s="979">
        <f ca="1">SUM('ACS vol'!K44:K57)</f>
        <v>16505.653290167105</v>
      </c>
      <c r="Z27" s="980">
        <f ca="1">SUM('ACS vol'!L44:L57)</f>
        <v>16774.965492662628</v>
      </c>
      <c r="AA27" s="761"/>
    </row>
    <row r="28" spans="1:27" ht="15.75">
      <c r="C28" s="721"/>
      <c r="D28" s="726"/>
      <c r="E28" s="726"/>
      <c r="F28" s="726"/>
      <c r="G28" s="726"/>
      <c r="H28" s="726"/>
      <c r="I28" s="726"/>
      <c r="J28" s="803"/>
      <c r="K28" s="754"/>
      <c r="L28" s="755" t="s">
        <v>460</v>
      </c>
      <c r="M28" s="767"/>
      <c r="N28" s="768" t="s">
        <v>437</v>
      </c>
      <c r="O28" s="801"/>
      <c r="P28" s="770"/>
      <c r="Q28" s="770"/>
      <c r="R28" s="770"/>
      <c r="S28" s="770"/>
      <c r="T28" s="771"/>
      <c r="U28" s="769"/>
      <c r="V28" s="769"/>
      <c r="W28" s="770"/>
      <c r="X28" s="770"/>
      <c r="Y28" s="770"/>
      <c r="Z28" s="771"/>
      <c r="AA28" s="761"/>
    </row>
    <row r="29" spans="1:27" ht="15.75" thickBot="1">
      <c r="C29" s="721"/>
      <c r="J29" s="804"/>
      <c r="K29" s="754"/>
      <c r="L29" s="755" t="s">
        <v>461</v>
      </c>
      <c r="M29" s="774"/>
      <c r="N29" s="788" t="s">
        <v>440</v>
      </c>
      <c r="O29" s="802"/>
      <c r="P29" s="777"/>
      <c r="Q29" s="777"/>
      <c r="R29" s="777"/>
      <c r="S29" s="777"/>
      <c r="T29" s="778"/>
      <c r="U29" s="802"/>
      <c r="V29" s="776"/>
      <c r="W29" s="777"/>
      <c r="X29" s="777"/>
      <c r="Y29" s="777"/>
      <c r="Z29" s="778"/>
      <c r="AA29" s="761"/>
    </row>
    <row r="30" spans="1:27">
      <c r="C30" s="721"/>
      <c r="D30" s="761"/>
      <c r="E30" s="761"/>
      <c r="F30" s="761"/>
      <c r="G30" s="761"/>
      <c r="H30" s="761"/>
      <c r="I30" s="761"/>
      <c r="J30" s="805"/>
      <c r="K30" s="754"/>
      <c r="L30" s="755" t="s">
        <v>462</v>
      </c>
      <c r="M30" s="756" t="s">
        <v>463</v>
      </c>
      <c r="N30" s="789" t="s">
        <v>431</v>
      </c>
      <c r="O30" s="797"/>
      <c r="P30" s="798"/>
      <c r="Q30" s="798"/>
      <c r="R30" s="798"/>
      <c r="S30" s="798"/>
      <c r="T30" s="799"/>
      <c r="U30" s="800"/>
      <c r="V30" s="800"/>
      <c r="W30" s="798"/>
      <c r="X30" s="798"/>
      <c r="Y30" s="798"/>
      <c r="Z30" s="799"/>
      <c r="AA30" s="761"/>
    </row>
    <row r="31" spans="1:27" ht="15.75">
      <c r="C31" s="761"/>
      <c r="D31" s="806"/>
      <c r="E31" s="807"/>
      <c r="F31" s="807"/>
      <c r="G31" s="807"/>
      <c r="H31" s="807"/>
      <c r="I31" s="807"/>
      <c r="J31" s="807"/>
      <c r="K31" s="754"/>
      <c r="L31" s="755" t="s">
        <v>464</v>
      </c>
      <c r="M31" s="767"/>
      <c r="N31" s="768" t="s">
        <v>437</v>
      </c>
      <c r="O31" s="801"/>
      <c r="P31" s="770"/>
      <c r="Q31" s="770"/>
      <c r="R31" s="770"/>
      <c r="S31" s="770"/>
      <c r="T31" s="771"/>
      <c r="U31" s="769"/>
      <c r="V31" s="769"/>
      <c r="W31" s="770"/>
      <c r="X31" s="770"/>
      <c r="Y31" s="770"/>
      <c r="Z31" s="771"/>
      <c r="AA31" s="761"/>
    </row>
    <row r="32" spans="1:27" ht="15.75" thickBot="1">
      <c r="C32" s="761"/>
      <c r="D32" s="761"/>
      <c r="E32" s="808"/>
      <c r="F32" s="808"/>
      <c r="G32" s="808"/>
      <c r="H32" s="808"/>
      <c r="I32" s="808"/>
      <c r="J32" s="808"/>
      <c r="K32" s="754"/>
      <c r="L32" s="755" t="s">
        <v>465</v>
      </c>
      <c r="M32" s="774"/>
      <c r="N32" s="775" t="s">
        <v>440</v>
      </c>
      <c r="O32" s="802"/>
      <c r="P32" s="777"/>
      <c r="Q32" s="777"/>
      <c r="R32" s="777"/>
      <c r="S32" s="777"/>
      <c r="T32" s="778"/>
      <c r="U32" s="802"/>
      <c r="V32" s="776"/>
      <c r="W32" s="777"/>
      <c r="X32" s="777"/>
      <c r="Y32" s="777"/>
      <c r="Z32" s="778"/>
      <c r="AA32" s="761"/>
    </row>
    <row r="33" spans="1:28">
      <c r="C33" s="809"/>
      <c r="D33" s="761"/>
      <c r="E33" s="810"/>
      <c r="F33" s="810"/>
      <c r="G33" s="810"/>
      <c r="H33" s="810"/>
      <c r="I33" s="810"/>
      <c r="J33" s="811"/>
      <c r="K33" s="754"/>
      <c r="L33" s="755" t="s">
        <v>466</v>
      </c>
      <c r="M33" s="756" t="s">
        <v>467</v>
      </c>
      <c r="N33" s="757" t="s">
        <v>431</v>
      </c>
      <c r="O33" s="797"/>
      <c r="P33" s="798"/>
      <c r="Q33" s="798"/>
      <c r="R33" s="798"/>
      <c r="S33" s="798"/>
      <c r="T33" s="799"/>
      <c r="U33" s="800"/>
      <c r="V33" s="800"/>
      <c r="W33" s="798"/>
      <c r="X33" s="798"/>
      <c r="Y33" s="798"/>
      <c r="Z33" s="799"/>
      <c r="AA33" s="761"/>
    </row>
    <row r="34" spans="1:28">
      <c r="C34" s="761"/>
      <c r="D34" s="812"/>
      <c r="E34" s="806"/>
      <c r="F34" s="806"/>
      <c r="G34" s="806"/>
      <c r="H34" s="806"/>
      <c r="I34" s="806"/>
      <c r="J34" s="806"/>
      <c r="K34" s="754"/>
      <c r="L34" s="755" t="s">
        <v>468</v>
      </c>
      <c r="M34" s="767"/>
      <c r="N34" s="768" t="s">
        <v>437</v>
      </c>
      <c r="O34" s="801"/>
      <c r="P34" s="770"/>
      <c r="Q34" s="770"/>
      <c r="R34" s="770"/>
      <c r="S34" s="770"/>
      <c r="T34" s="771"/>
      <c r="U34" s="769"/>
      <c r="V34" s="769"/>
      <c r="W34" s="770"/>
      <c r="X34" s="770"/>
      <c r="Y34" s="770"/>
      <c r="Z34" s="771"/>
      <c r="AA34" s="761"/>
    </row>
    <row r="35" spans="1:28" ht="15.75" thickBot="1">
      <c r="C35" s="813"/>
      <c r="D35" s="812"/>
      <c r="E35" s="806"/>
      <c r="F35" s="806"/>
      <c r="G35" s="806"/>
      <c r="H35" s="806"/>
      <c r="I35" s="806"/>
      <c r="J35" s="806"/>
      <c r="K35" s="754"/>
      <c r="L35" s="755" t="s">
        <v>469</v>
      </c>
      <c r="M35" s="767"/>
      <c r="N35" s="788" t="s">
        <v>440</v>
      </c>
      <c r="O35" s="802"/>
      <c r="P35" s="777"/>
      <c r="Q35" s="777"/>
      <c r="R35" s="777"/>
      <c r="S35" s="777"/>
      <c r="T35" s="778"/>
      <c r="U35" s="802"/>
      <c r="V35" s="776"/>
      <c r="W35" s="777"/>
      <c r="X35" s="777"/>
      <c r="Y35" s="777"/>
      <c r="Z35" s="778"/>
      <c r="AA35" s="761"/>
    </row>
    <row r="36" spans="1:28">
      <c r="C36" s="814"/>
      <c r="D36" s="812"/>
      <c r="E36" s="806"/>
      <c r="F36" s="806"/>
      <c r="G36" s="806"/>
      <c r="H36" s="806"/>
      <c r="I36" s="806"/>
      <c r="J36" s="806"/>
      <c r="K36" s="754"/>
      <c r="L36" s="755" t="s">
        <v>470</v>
      </c>
      <c r="M36" s="749" t="s">
        <v>471</v>
      </c>
      <c r="N36" s="789" t="s">
        <v>431</v>
      </c>
      <c r="O36" s="797"/>
      <c r="P36" s="798"/>
      <c r="Q36" s="798"/>
      <c r="R36" s="798"/>
      <c r="S36" s="798"/>
      <c r="T36" s="799"/>
      <c r="U36" s="800"/>
      <c r="V36" s="800"/>
      <c r="W36" s="798"/>
      <c r="X36" s="798"/>
      <c r="Y36" s="798"/>
      <c r="Z36" s="799"/>
    </row>
    <row r="37" spans="1:28" s="742" customFormat="1" ht="15.75" thickBot="1">
      <c r="A37" s="723"/>
      <c r="B37" s="722"/>
      <c r="C37" s="814"/>
      <c r="D37" s="812"/>
      <c r="E37" s="806"/>
      <c r="F37" s="806"/>
      <c r="G37" s="806"/>
      <c r="H37" s="806"/>
      <c r="I37" s="806"/>
      <c r="J37" s="806"/>
      <c r="K37" s="754"/>
      <c r="L37" s="755" t="s">
        <v>472</v>
      </c>
      <c r="M37" s="815" t="s">
        <v>473</v>
      </c>
      <c r="N37" s="816" t="s">
        <v>431</v>
      </c>
      <c r="O37" s="994">
        <f ca="1">'ACS 12.5'!G62</f>
        <v>344209.90772567393</v>
      </c>
      <c r="P37" s="995">
        <f ca="1">'ACS 12.5'!H62</f>
        <v>606539.90211895271</v>
      </c>
      <c r="Q37" s="995">
        <f ca="1">'ACS 12.5'!I62</f>
        <v>626630.57856546005</v>
      </c>
      <c r="R37" s="995">
        <f ca="1">'ACS 12.5'!J62</f>
        <v>647397.24206350849</v>
      </c>
      <c r="S37" s="995">
        <f ca="1">'ACS 12.5'!K62</f>
        <v>669566.0667785923</v>
      </c>
      <c r="T37" s="988">
        <f ca="1">'ACS 12.5'!L62</f>
        <v>692494.01859110058</v>
      </c>
      <c r="U37" s="840">
        <f ca="1">'ACS vol'!G62</f>
        <v>11135.807454907914</v>
      </c>
      <c r="V37" s="840">
        <f ca="1">'ACS vol'!H62</f>
        <v>11317.503312655872</v>
      </c>
      <c r="W37" s="828">
        <f ca="1">'ACS vol'!I62</f>
        <v>11502.163785664685</v>
      </c>
      <c r="X37" s="828">
        <f ca="1">'ACS vol'!J62</f>
        <v>11689.83724566805</v>
      </c>
      <c r="Y37" s="828">
        <f ca="1">'ACS vol'!K62</f>
        <v>11880.572853650348</v>
      </c>
      <c r="Z37" s="977">
        <f ca="1">'ACS vol'!L62</f>
        <v>12074.420572724344</v>
      </c>
    </row>
    <row r="38" spans="1:28" s="742" customFormat="1">
      <c r="A38" s="723"/>
      <c r="B38" s="722"/>
      <c r="C38" s="814"/>
      <c r="D38" s="812"/>
      <c r="E38" s="806"/>
      <c r="F38" s="806"/>
      <c r="G38" s="806"/>
      <c r="H38" s="806"/>
      <c r="I38" s="806"/>
      <c r="J38" s="806"/>
      <c r="K38" s="754"/>
      <c r="L38" s="755" t="s">
        <v>474</v>
      </c>
      <c r="M38" s="756" t="s">
        <v>475</v>
      </c>
      <c r="N38" s="757" t="s">
        <v>431</v>
      </c>
      <c r="O38" s="978">
        <f ca="1">'ACS 12.5'!G29</f>
        <v>0</v>
      </c>
      <c r="P38" s="979">
        <f ca="1">'ACS 12.5'!H29</f>
        <v>27351.311732461047</v>
      </c>
      <c r="Q38" s="979">
        <f ca="1">'ACS 12.5'!I29</f>
        <v>56911.719681984883</v>
      </c>
      <c r="R38" s="979">
        <f ca="1">'ACS 12.5'!J29</f>
        <v>131870.55442065845</v>
      </c>
      <c r="S38" s="979">
        <f ca="1">'ACS 12.5'!K29</f>
        <v>335491.49458841508</v>
      </c>
      <c r="T38" s="980">
        <f ca="1">'ACS 12.5'!L29</f>
        <v>853547.51670830417</v>
      </c>
      <c r="U38" s="821"/>
      <c r="V38" s="821"/>
      <c r="W38" s="821"/>
      <c r="X38" s="821"/>
      <c r="Y38" s="976"/>
    </row>
    <row r="39" spans="1:28" s="742" customFormat="1">
      <c r="A39" s="723"/>
      <c r="B39" s="722"/>
      <c r="C39" s="814"/>
      <c r="D39" s="812"/>
      <c r="E39" s="806"/>
      <c r="F39" s="806"/>
      <c r="G39" s="806"/>
      <c r="H39" s="806"/>
      <c r="I39" s="806"/>
      <c r="J39" s="806"/>
      <c r="K39" s="754"/>
      <c r="L39" s="755" t="s">
        <v>476</v>
      </c>
      <c r="M39" s="767"/>
      <c r="N39" s="822" t="s">
        <v>437</v>
      </c>
      <c r="O39" s="990"/>
      <c r="P39" s="918"/>
      <c r="Q39" s="918"/>
      <c r="R39" s="918"/>
      <c r="S39" s="918"/>
      <c r="T39" s="996"/>
      <c r="U39" s="821"/>
      <c r="V39" s="821"/>
      <c r="W39" s="821"/>
      <c r="X39" s="821"/>
      <c r="Y39" s="821"/>
    </row>
    <row r="40" spans="1:28" s="742" customFormat="1">
      <c r="A40" s="723"/>
      <c r="B40" s="722"/>
      <c r="C40" s="814"/>
      <c r="D40" s="812"/>
      <c r="E40" s="806"/>
      <c r="F40" s="806"/>
      <c r="G40" s="806"/>
      <c r="H40" s="806"/>
      <c r="I40" s="806"/>
      <c r="J40" s="806"/>
      <c r="K40" s="754"/>
      <c r="L40" s="755" t="s">
        <v>477</v>
      </c>
      <c r="M40" s="767"/>
      <c r="N40" s="822" t="s">
        <v>440</v>
      </c>
      <c r="O40" s="797"/>
      <c r="P40" s="918"/>
      <c r="Q40" s="918"/>
      <c r="R40" s="918"/>
      <c r="S40" s="918"/>
      <c r="T40" s="771"/>
      <c r="U40" s="821"/>
      <c r="V40" s="821"/>
      <c r="W40" s="821"/>
      <c r="X40" s="821"/>
      <c r="Y40" s="821"/>
    </row>
    <row r="41" spans="1:28" s="742" customFormat="1" ht="15.75" thickBot="1">
      <c r="A41" s="723"/>
      <c r="B41" s="722"/>
      <c r="C41" s="814"/>
      <c r="D41" s="812"/>
      <c r="E41" s="806"/>
      <c r="F41" s="806"/>
      <c r="G41" s="806"/>
      <c r="H41" s="806"/>
      <c r="I41" s="806"/>
      <c r="J41" s="806"/>
      <c r="K41" s="754"/>
      <c r="L41" s="755" t="s">
        <v>478</v>
      </c>
      <c r="M41" s="774"/>
      <c r="N41" s="788" t="s">
        <v>479</v>
      </c>
      <c r="O41" s="802"/>
      <c r="P41" s="777"/>
      <c r="Q41" s="777"/>
      <c r="R41" s="777"/>
      <c r="S41" s="777"/>
      <c r="T41" s="778"/>
      <c r="U41" s="821"/>
      <c r="V41" s="821"/>
      <c r="W41" s="821"/>
      <c r="X41" s="821"/>
      <c r="Y41" s="821"/>
    </row>
    <row r="42" spans="1:28" s="742" customFormat="1">
      <c r="A42" s="723"/>
      <c r="B42" s="722"/>
      <c r="C42" s="814"/>
      <c r="D42" s="812"/>
      <c r="E42" s="806"/>
      <c r="F42" s="806"/>
      <c r="G42" s="806"/>
      <c r="H42" s="806"/>
      <c r="I42" s="806"/>
      <c r="J42" s="806"/>
      <c r="K42" s="754"/>
      <c r="L42" s="755" t="s">
        <v>480</v>
      </c>
      <c r="M42" s="756" t="s">
        <v>481</v>
      </c>
      <c r="N42" s="823" t="s">
        <v>431</v>
      </c>
      <c r="O42" s="841"/>
      <c r="P42" s="798"/>
      <c r="Q42" s="798"/>
      <c r="R42" s="798"/>
      <c r="S42" s="798"/>
      <c r="T42" s="799"/>
      <c r="U42" s="821"/>
      <c r="V42" s="821"/>
      <c r="W42" s="821"/>
      <c r="X42" s="821"/>
      <c r="Y42" s="821"/>
    </row>
    <row r="43" spans="1:28" s="826" customFormat="1" ht="15.75" thickBot="1">
      <c r="A43" s="824"/>
      <c r="B43" s="825"/>
      <c r="C43" s="814"/>
      <c r="D43" s="812"/>
      <c r="E43" s="806"/>
      <c r="F43" s="806"/>
      <c r="G43" s="806"/>
      <c r="H43" s="806"/>
      <c r="I43" s="806"/>
      <c r="J43" s="806"/>
      <c r="K43" s="754"/>
      <c r="L43" s="755" t="s">
        <v>482</v>
      </c>
      <c r="M43" s="774" t="s">
        <v>483</v>
      </c>
      <c r="N43" s="775" t="s">
        <v>431</v>
      </c>
      <c r="O43" s="817"/>
      <c r="P43" s="818"/>
      <c r="Q43" s="818"/>
      <c r="R43" s="818"/>
      <c r="S43" s="818"/>
      <c r="T43" s="778"/>
    </row>
    <row r="44" spans="1:28" s="742" customFormat="1">
      <c r="A44" s="723"/>
      <c r="B44" s="722"/>
      <c r="C44" s="814"/>
      <c r="D44" s="812"/>
      <c r="E44" s="806"/>
      <c r="F44" s="806"/>
      <c r="G44" s="806"/>
      <c r="H44" s="806"/>
      <c r="I44" s="806"/>
      <c r="J44" s="806"/>
      <c r="K44" s="754"/>
      <c r="L44" s="755" t="s">
        <v>484</v>
      </c>
      <c r="M44" s="756" t="s">
        <v>485</v>
      </c>
      <c r="N44" s="827" t="s">
        <v>431</v>
      </c>
      <c r="O44" s="842"/>
      <c r="P44" s="843"/>
      <c r="Q44" s="843"/>
      <c r="R44" s="843"/>
      <c r="S44" s="843"/>
      <c r="T44" s="799"/>
    </row>
    <row r="45" spans="1:28" s="742" customFormat="1" ht="15.75" thickBot="1">
      <c r="A45" s="723"/>
      <c r="B45" s="722"/>
      <c r="C45" s="814"/>
      <c r="D45" s="761"/>
      <c r="E45" s="761"/>
      <c r="F45" s="761"/>
      <c r="G45" s="761"/>
      <c r="H45" s="761"/>
      <c r="I45" s="761"/>
      <c r="J45" s="761"/>
      <c r="K45" s="754"/>
      <c r="L45" s="755" t="s">
        <v>486</v>
      </c>
      <c r="M45" s="774" t="s">
        <v>487</v>
      </c>
      <c r="N45" s="788" t="s">
        <v>431</v>
      </c>
      <c r="O45" s="844"/>
      <c r="P45" s="819"/>
      <c r="Q45" s="819"/>
      <c r="R45" s="819"/>
      <c r="S45" s="819"/>
      <c r="T45" s="820"/>
    </row>
    <row r="46" spans="1:28" s="742" customFormat="1" ht="12.75" customHeight="1">
      <c r="A46" s="723"/>
      <c r="B46" s="722"/>
      <c r="C46" s="814"/>
      <c r="D46" s="761"/>
      <c r="E46" s="761"/>
      <c r="F46" s="761"/>
      <c r="G46" s="761"/>
      <c r="H46" s="761"/>
      <c r="I46" s="761"/>
      <c r="J46" s="761"/>
      <c r="K46" s="722"/>
      <c r="L46" s="723"/>
      <c r="M46" s="719"/>
      <c r="N46" s="719"/>
      <c r="O46" s="719"/>
      <c r="P46" s="719"/>
      <c r="Q46" s="719"/>
      <c r="R46" s="719"/>
      <c r="S46" s="719"/>
      <c r="T46" s="719"/>
      <c r="AB46" s="724"/>
    </row>
    <row r="47" spans="1:28">
      <c r="O47" s="724">
        <f ca="1">SUM(O12:O45)+SUM('PAL Reset RIN 4.3'!E11:E23)-'2011-20 Revenue'!AK69</f>
        <v>0</v>
      </c>
      <c r="P47" s="724">
        <f ca="1">SUM(P12:P45)+SUM('PAL Reset RIN 4.3'!F11:F23)-'2011-20 Revenue'!AR69</f>
        <v>0</v>
      </c>
      <c r="Q47" s="724">
        <f ca="1">SUM(Q12:Q45)+SUM('PAL Reset RIN 4.3'!G11:G23)-'2011-20 Revenue'!AY69</f>
        <v>0</v>
      </c>
      <c r="R47" s="724">
        <f ca="1">SUM(R12:R45)+SUM('PAL Reset RIN 4.3'!H11:H23)-'2011-20 Revenue'!BF69</f>
        <v>0</v>
      </c>
      <c r="S47" s="724">
        <f ca="1">SUM(S12:S45)+SUM('PAL Reset RIN 4.3'!I11:I23)-'2011-20 Revenue'!BM69</f>
        <v>0</v>
      </c>
      <c r="T47" s="724">
        <f ca="1">SUM(T12:T45)+SUM('PAL Reset RIN 4.3'!J11:J23)-'2011-20 Revenue'!BT69</f>
        <v>0</v>
      </c>
      <c r="U47" s="724">
        <f ca="1">SUM(U12:U45)+SUM('PAL Reset RIN 4.3'!K11:K23)-SUM('ACS vol'!G9:G67)+'ACS vol'!G29</f>
        <v>-1.1641532182693481E-10</v>
      </c>
      <c r="V47" s="724">
        <f ca="1">SUM(V12:V45)+SUM('PAL Reset RIN 4.3'!L11:L23)-SUM('ACS vol'!H9:H67)+'ACS vol'!H29</f>
        <v>0</v>
      </c>
      <c r="W47" s="724">
        <f ca="1">SUM(W12:W45)+SUM('PAL Reset RIN 4.3'!M11:M23)-SUM('ACS vol'!I9:I67)+'ACS vol'!I29</f>
        <v>2.9103830456733704E-11</v>
      </c>
      <c r="X47" s="724">
        <f ca="1">SUM(X12:X45)+SUM('PAL Reset RIN 4.3'!N11:N23)-SUM('ACS vol'!J9:J67)+'ACS vol'!J29</f>
        <v>5.8207660913467407E-11</v>
      </c>
      <c r="Y47" s="724">
        <f ca="1">SUM(Y12:Y45)+SUM('PAL Reset RIN 4.3'!O11:O23)-SUM('ACS vol'!K9:K67)+'ACS vol'!K29</f>
        <v>2.9103830456733704E-11</v>
      </c>
      <c r="Z47" s="724">
        <f ca="1">SUM(Z12:Z45)+SUM('PAL Reset RIN 4.3'!P11:P23)-SUM('ACS vol'!L9:L67)+'ACS vol'!L29</f>
        <v>0</v>
      </c>
      <c r="AB47" s="724">
        <f ca="1">SUM(O47:Z47)</f>
        <v>0</v>
      </c>
    </row>
    <row r="60" spans="16:17">
      <c r="P60" s="829"/>
      <c r="Q60" s="829"/>
    </row>
  </sheetData>
  <mergeCells count="3">
    <mergeCell ref="E10:J10"/>
    <mergeCell ref="O10:T10"/>
    <mergeCell ref="U10:Z10"/>
  </mergeCells>
  <dataValidations xWindow="918" yWindow="521" count="2">
    <dataValidation type="custom" operator="greaterThanOrEqual" allowBlank="1" showInputMessage="1" showErrorMessage="1" errorTitle="Volume" error="Must be a number" promptTitle="Volume" prompt="Enter volume in 0's" sqref="E12:K23 U12:Z37">
      <formula1>ISNUMBER(E12)</formula1>
    </dataValidation>
    <dataValidation type="custom" operator="greaterThanOrEqual" allowBlank="1" showInputMessage="1" showErrorMessage="1" errorTitle="Expenditure" error="Must be a number" promptTitle="Expenditure" prompt="Enter expenditure in $0's" sqref="O12:T45">
      <formula1>ISNUMBER(O12)</formula1>
    </dataValidation>
  </dataValidations>
  <hyperlinks>
    <hyperlink ref="A3" location="Menu!A4" display="Menu"/>
  </hyperlinks>
  <pageMargins left="0.70866141732283472" right="0.70866141732283472" top="0.74803149606299213" bottom="0.74803149606299213" header="0.31496062992125984" footer="0.31496062992125984"/>
  <pageSetup paperSize="8" scale="51" orientation="landscape" r:id="rId1"/>
  <rowBreaks count="1" manualBreakCount="1">
    <brk id="36" min="2" max="4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99CCFF"/>
    <pageSetUpPr fitToPage="1"/>
  </sheetPr>
  <dimension ref="A1:AV23"/>
  <sheetViews>
    <sheetView showGridLines="0" zoomScale="85" zoomScaleNormal="85" workbookViewId="0">
      <pane ySplit="10" topLeftCell="A11" activePane="bottomLeft" state="frozen"/>
      <selection activeCell="H46" sqref="H46"/>
      <selection pane="bottomLeft" activeCell="C29" sqref="C29"/>
    </sheetView>
  </sheetViews>
  <sheetFormatPr defaultColWidth="9.140625" defaultRowHeight="15"/>
  <cols>
    <col min="1" max="1" width="3.140625" style="861" customWidth="1"/>
    <col min="2" max="2" width="2.7109375" style="862" customWidth="1"/>
    <col min="3" max="3" width="35.28515625" style="858" customWidth="1"/>
    <col min="4" max="4" width="31.5703125" style="858" bestFit="1" customWidth="1"/>
    <col min="5" max="26" width="12.7109375" style="858" customWidth="1"/>
    <col min="27" max="16384" width="9.140625" style="858"/>
  </cols>
  <sheetData>
    <row r="1" spans="1:48" s="712" customFormat="1" ht="18">
      <c r="A1" s="41" t="str">
        <f>Title!B12</f>
        <v>PAL 2016-20 Revised Proposal - ACS Model</v>
      </c>
      <c r="B1" s="708"/>
      <c r="C1" s="709"/>
      <c r="D1" s="709"/>
      <c r="E1" s="709"/>
      <c r="F1" s="709"/>
      <c r="G1" s="709"/>
      <c r="H1" s="709"/>
      <c r="I1" s="709"/>
      <c r="J1" s="710"/>
      <c r="K1" s="711"/>
      <c r="L1" s="711"/>
      <c r="M1" s="711"/>
    </row>
    <row r="2" spans="1:48" s="712" customFormat="1" ht="15.75">
      <c r="A2" s="621" t="str">
        <f ca="1">MID(CELL("Filename",D1),FIND("]",CELL("Filename",D1))+1,255)</f>
        <v>PAL Reset RIN 4.3</v>
      </c>
      <c r="B2" s="621"/>
      <c r="C2" s="621"/>
      <c r="D2" s="621"/>
      <c r="E2" s="621"/>
      <c r="F2" s="621"/>
      <c r="G2" s="621"/>
      <c r="I2" s="621"/>
      <c r="J2" s="713" t="str">
        <f ca="1">Check!D2</f>
        <v>OK</v>
      </c>
      <c r="K2" s="714"/>
      <c r="L2" s="714"/>
      <c r="M2" s="711"/>
    </row>
    <row r="3" spans="1:48" s="388" customFormat="1" ht="12.75">
      <c r="A3" s="715" t="s">
        <v>2</v>
      </c>
      <c r="B3" s="715"/>
      <c r="E3" s="716"/>
      <c r="F3" s="716"/>
      <c r="G3" s="716"/>
    </row>
    <row r="4" spans="1:48" customFormat="1" ht="24" customHeight="1"/>
    <row r="5" spans="1:48" ht="27" customHeight="1">
      <c r="A5" s="855"/>
      <c r="B5" s="856"/>
      <c r="C5" s="859"/>
      <c r="D5" s="860"/>
      <c r="E5" s="860"/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0"/>
      <c r="X5" s="860"/>
      <c r="Y5" s="860"/>
      <c r="Z5" s="860"/>
      <c r="AA5" s="857"/>
      <c r="AB5" s="857"/>
      <c r="AC5" s="857"/>
      <c r="AD5" s="857"/>
      <c r="AE5" s="857"/>
      <c r="AF5" s="857"/>
      <c r="AG5" s="857"/>
      <c r="AH5" s="857"/>
      <c r="AI5" s="857"/>
      <c r="AJ5" s="857"/>
      <c r="AK5" s="857"/>
      <c r="AL5" s="857"/>
      <c r="AM5" s="857"/>
      <c r="AN5" s="857"/>
      <c r="AO5" s="857"/>
      <c r="AP5" s="857"/>
      <c r="AQ5" s="857"/>
      <c r="AR5" s="857"/>
      <c r="AS5" s="857"/>
      <c r="AT5" s="857"/>
      <c r="AU5" s="857"/>
      <c r="AV5" s="857"/>
    </row>
    <row r="6" spans="1:48" ht="15.75">
      <c r="C6" s="728" t="s">
        <v>491</v>
      </c>
      <c r="D6" s="728"/>
      <c r="E6" s="728"/>
      <c r="F6" s="728"/>
      <c r="G6" s="728"/>
      <c r="H6" s="728"/>
      <c r="I6" s="728"/>
      <c r="J6" s="728"/>
      <c r="K6" s="728"/>
      <c r="L6" s="728"/>
      <c r="M6" s="728"/>
      <c r="N6" s="728"/>
      <c r="O6" s="728"/>
      <c r="P6" s="728"/>
      <c r="Q6" s="728"/>
      <c r="R6" s="728"/>
      <c r="S6" s="728"/>
      <c r="T6" s="728"/>
      <c r="U6" s="728"/>
      <c r="V6" s="728"/>
      <c r="W6" s="728"/>
      <c r="X6" s="728"/>
      <c r="Y6" s="728"/>
      <c r="Z6" s="728"/>
      <c r="AA6" s="857"/>
      <c r="AB6" s="857"/>
      <c r="AC6" s="857"/>
      <c r="AD6" s="857"/>
      <c r="AE6" s="857"/>
      <c r="AF6" s="857"/>
      <c r="AG6" s="857"/>
      <c r="AH6" s="857"/>
      <c r="AI6" s="857"/>
      <c r="AJ6" s="857"/>
      <c r="AK6" s="857"/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</row>
    <row r="7" spans="1:48" s="868" customFormat="1" ht="18">
      <c r="A7" s="863"/>
      <c r="B7" s="864"/>
      <c r="C7" s="865"/>
      <c r="D7" s="866"/>
      <c r="E7" s="866"/>
      <c r="F7" s="866"/>
      <c r="G7" s="867"/>
      <c r="H7" s="867"/>
      <c r="I7" s="867"/>
      <c r="J7" s="867"/>
      <c r="K7" s="867"/>
      <c r="L7" s="867"/>
      <c r="M7" s="867"/>
      <c r="N7" s="867"/>
      <c r="O7" s="867"/>
      <c r="P7" s="867"/>
      <c r="Q7" s="867"/>
      <c r="R7" s="867"/>
    </row>
    <row r="8" spans="1:48" s="868" customFormat="1" ht="18.75" thickBot="1">
      <c r="A8" s="863"/>
      <c r="B8" s="864"/>
      <c r="C8" s="869"/>
      <c r="D8" s="866"/>
      <c r="E8" s="866"/>
      <c r="F8" s="866"/>
      <c r="G8" s="867"/>
      <c r="H8" s="867"/>
      <c r="I8" s="867"/>
      <c r="J8" s="867"/>
      <c r="K8" s="867"/>
      <c r="L8" s="867"/>
      <c r="M8" s="867"/>
      <c r="N8" s="867"/>
      <c r="O8" s="867"/>
      <c r="P8" s="867"/>
      <c r="Q8" s="867"/>
      <c r="R8" s="867"/>
    </row>
    <row r="9" spans="1:48" ht="48.75" customHeight="1" thickBot="1">
      <c r="C9" s="1248" t="s">
        <v>492</v>
      </c>
      <c r="D9" s="1250" t="s">
        <v>429</v>
      </c>
      <c r="E9" s="1252" t="s">
        <v>419</v>
      </c>
      <c r="F9" s="1253"/>
      <c r="G9" s="1253"/>
      <c r="H9" s="1253"/>
      <c r="I9" s="1253"/>
      <c r="J9" s="1254"/>
      <c r="K9" s="1255" t="s">
        <v>418</v>
      </c>
      <c r="L9" s="1256"/>
      <c r="M9" s="1256"/>
      <c r="N9" s="1256"/>
      <c r="O9" s="1256"/>
      <c r="P9" s="1257"/>
      <c r="Q9" s="857"/>
      <c r="R9" s="857"/>
      <c r="S9" s="857"/>
      <c r="T9" s="857"/>
      <c r="U9" s="857"/>
      <c r="V9" s="857"/>
      <c r="W9" s="857"/>
      <c r="X9" s="857"/>
      <c r="Y9" s="857"/>
      <c r="Z9" s="857"/>
      <c r="AA9" s="857"/>
      <c r="AB9" s="857"/>
      <c r="AC9" s="857"/>
      <c r="AD9" s="857"/>
      <c r="AE9" s="857"/>
      <c r="AF9" s="857"/>
      <c r="AG9" s="857"/>
      <c r="AH9" s="857"/>
      <c r="AI9" s="857"/>
      <c r="AJ9" s="857"/>
      <c r="AK9" s="857"/>
      <c r="AL9" s="857"/>
    </row>
    <row r="10" spans="1:48" ht="15.75" thickBot="1">
      <c r="C10" s="1249"/>
      <c r="D10" s="1251"/>
      <c r="E10" s="870" t="s">
        <v>423</v>
      </c>
      <c r="F10" s="871" t="s">
        <v>424</v>
      </c>
      <c r="G10" s="871" t="s">
        <v>425</v>
      </c>
      <c r="H10" s="871" t="s">
        <v>426</v>
      </c>
      <c r="I10" s="871" t="s">
        <v>427</v>
      </c>
      <c r="J10" s="872" t="s">
        <v>428</v>
      </c>
      <c r="K10" s="870" t="s">
        <v>423</v>
      </c>
      <c r="L10" s="871" t="s">
        <v>424</v>
      </c>
      <c r="M10" s="871" t="s">
        <v>425</v>
      </c>
      <c r="N10" s="871" t="s">
        <v>426</v>
      </c>
      <c r="O10" s="871" t="s">
        <v>427</v>
      </c>
      <c r="P10" s="872" t="s">
        <v>428</v>
      </c>
      <c r="Q10" s="857"/>
      <c r="R10" s="857"/>
      <c r="S10" s="857"/>
      <c r="T10" s="857"/>
      <c r="U10" s="857"/>
      <c r="V10" s="857"/>
      <c r="W10" s="857"/>
      <c r="X10" s="857"/>
      <c r="Y10" s="857"/>
      <c r="Z10" s="857"/>
      <c r="AA10" s="857"/>
      <c r="AB10" s="857"/>
      <c r="AC10" s="857"/>
      <c r="AD10" s="857"/>
      <c r="AE10" s="857"/>
      <c r="AF10" s="857"/>
      <c r="AG10" s="857"/>
      <c r="AH10" s="857"/>
      <c r="AI10" s="857"/>
      <c r="AJ10" s="857"/>
      <c r="AK10" s="857"/>
      <c r="AL10" s="857"/>
    </row>
    <row r="11" spans="1:48">
      <c r="C11" s="890" t="s">
        <v>493</v>
      </c>
      <c r="D11" s="948" t="s">
        <v>494</v>
      </c>
      <c r="E11" s="951"/>
      <c r="F11" s="908"/>
      <c r="G11" s="908"/>
      <c r="H11" s="908"/>
      <c r="I11" s="908"/>
      <c r="J11" s="928"/>
      <c r="K11" s="951"/>
      <c r="L11" s="908"/>
      <c r="M11" s="908"/>
      <c r="N11" s="908"/>
      <c r="O11" s="908"/>
      <c r="P11" s="954"/>
    </row>
    <row r="12" spans="1:48">
      <c r="C12" s="873" t="s">
        <v>493</v>
      </c>
      <c r="D12" s="907" t="s">
        <v>495</v>
      </c>
      <c r="E12" s="943">
        <f ca="1">SUM('ACS 12.5'!G23:G25)</f>
        <v>865895.2371891744</v>
      </c>
      <c r="F12" s="921">
        <f ca="1">SUM('ACS 12.5'!H23:H25)</f>
        <v>905271.88187218818</v>
      </c>
      <c r="G12" s="921">
        <f ca="1">SUM('ACS 12.5'!I23:I25)</f>
        <v>730329.35994963406</v>
      </c>
      <c r="H12" s="921">
        <f ca="1">SUM('ACS 12.5'!J23:J25)</f>
        <v>590738.22877832176</v>
      </c>
      <c r="I12" s="921">
        <f ca="1">SUM('ACS 12.5'!K23:K25)</f>
        <v>470769.70383432723</v>
      </c>
      <c r="J12" s="942">
        <f ca="1">SUM('ACS 12.5'!L23:L25)</f>
        <v>375079.33567310008</v>
      </c>
      <c r="K12" s="943">
        <f ca="1">SUM('ACS vol'!G23:G25)</f>
        <v>35578.229019958999</v>
      </c>
      <c r="L12" s="921">
        <f ca="1">SUM('ACS vol'!H23:H25)</f>
        <v>28002.156294666442</v>
      </c>
      <c r="M12" s="921">
        <f ca="1">SUM('ACS vol'!I23:I25)</f>
        <v>22039.342000723092</v>
      </c>
      <c r="N12" s="921">
        <f ca="1">SUM('ACS vol'!J23:J25)</f>
        <v>17346.25686370282</v>
      </c>
      <c r="O12" s="921">
        <f ca="1">SUM('ACS vol'!K23:K25)</f>
        <v>13652.523163880538</v>
      </c>
      <c r="P12" s="903">
        <f ca="1">SUM('ACS vol'!L23:L25)</f>
        <v>10745.337752395451</v>
      </c>
    </row>
    <row r="13" spans="1:48">
      <c r="C13" s="874" t="s">
        <v>493</v>
      </c>
      <c r="D13" s="925" t="s">
        <v>496</v>
      </c>
      <c r="E13" s="922">
        <f ca="1">SUM('ACS 12.5'!G20:G22)</f>
        <v>1404293.5610857606</v>
      </c>
      <c r="F13" s="944">
        <f ca="1">SUM('ACS 12.5'!H20:H22)</f>
        <v>1469471.1403913384</v>
      </c>
      <c r="G13" s="944">
        <f ca="1">SUM('ACS 12.5'!I20:I22)</f>
        <v>1185484.37494258</v>
      </c>
      <c r="H13" s="944">
        <f ca="1">SUM('ACS 12.5'!J20:J22)</f>
        <v>958885.79498980579</v>
      </c>
      <c r="I13" s="944">
        <f ca="1">SUM('ACS 12.5'!K20:K22)</f>
        <v>764141.78156672243</v>
      </c>
      <c r="J13" s="904">
        <f ca="1">SUM('ACS 12.5'!L20:L22)</f>
        <v>608810.15544948005</v>
      </c>
      <c r="K13" s="922">
        <f ca="1">SUM('ACS vol'!G20:G22)</f>
        <v>22191.061947441682</v>
      </c>
      <c r="L13" s="944">
        <f ca="1">SUM('ACS vol'!H20:H22)</f>
        <v>17465.669374613612</v>
      </c>
      <c r="M13" s="944">
        <f ca="1">SUM('ACS vol'!I20:I22)</f>
        <v>13746.507824898561</v>
      </c>
      <c r="N13" s="944">
        <f ca="1">SUM('ACS vol'!J20:J22)</f>
        <v>10819.309201779612</v>
      </c>
      <c r="O13" s="944">
        <f ca="1">SUM('ACS vol'!K20:K22)</f>
        <v>8515.4319260409502</v>
      </c>
      <c r="P13" s="923">
        <f ca="1">SUM('ACS vol'!L20:L22)</f>
        <v>6702.1451679290476</v>
      </c>
    </row>
    <row r="14" spans="1:48">
      <c r="C14" s="875" t="s">
        <v>497</v>
      </c>
      <c r="D14" s="949" t="s">
        <v>500</v>
      </c>
      <c r="E14" s="945">
        <f ca="1">SUM('ACS 12.5'!G40:G41)</f>
        <v>2730949.0083104307</v>
      </c>
      <c r="F14" s="933"/>
      <c r="G14" s="933"/>
      <c r="H14" s="933"/>
      <c r="I14" s="933"/>
      <c r="J14" s="957"/>
      <c r="K14" s="905">
        <f ca="1">SUM('ACS vol'!G40:G41)</f>
        <v>11213.743517569046</v>
      </c>
      <c r="L14" s="913"/>
      <c r="M14" s="913"/>
      <c r="N14" s="913"/>
      <c r="O14" s="913"/>
      <c r="P14" s="934"/>
    </row>
    <row r="15" spans="1:48">
      <c r="C15" s="875" t="s">
        <v>497</v>
      </c>
      <c r="D15" s="946" t="s">
        <v>501</v>
      </c>
      <c r="E15" s="943">
        <f ca="1">'ACS 12.5'!G64</f>
        <v>289017.30356539658</v>
      </c>
      <c r="F15" s="921">
        <f ca="1">'ACS 12.5'!H64</f>
        <v>509283.79189755651</v>
      </c>
      <c r="G15" s="921">
        <f ca="1">'ACS 12.5'!I64</f>
        <v>526153.01327395579</v>
      </c>
      <c r="H15" s="921">
        <f ca="1">'ACS 12.5'!J64</f>
        <v>543589.83003473084</v>
      </c>
      <c r="I15" s="921">
        <f ca="1">'ACS 12.5'!K64</f>
        <v>562203.97738656658</v>
      </c>
      <c r="J15" s="942">
        <f ca="1">'ACS 12.5'!L64</f>
        <v>581455.52901363256</v>
      </c>
      <c r="K15" s="924">
        <f ca="1">'ACS vol'!G64</f>
        <v>49584.541292595903</v>
      </c>
      <c r="L15" s="947">
        <f ca="1">'ACS vol'!H64</f>
        <v>50393.580582982206</v>
      </c>
      <c r="M15" s="947">
        <f ca="1">'ACS vol'!I64</f>
        <v>51215.820450732455</v>
      </c>
      <c r="N15" s="947">
        <f ca="1">'ACS vol'!J64</f>
        <v>52051.476281236231</v>
      </c>
      <c r="O15" s="947">
        <f ca="1">'ACS vol'!K64</f>
        <v>52900.76697418894</v>
      </c>
      <c r="P15" s="906">
        <f ca="1">'ACS vol'!L64</f>
        <v>53763.915000932509</v>
      </c>
    </row>
    <row r="16" spans="1:48">
      <c r="C16" s="875" t="s">
        <v>497</v>
      </c>
      <c r="D16" s="946" t="s">
        <v>502</v>
      </c>
      <c r="E16" s="943">
        <f ca="1">'ACS 12.5'!G63</f>
        <v>217211.17209851008</v>
      </c>
      <c r="F16" s="921">
        <f ca="1">'ACS 12.5'!H63</f>
        <v>382752.61724532431</v>
      </c>
      <c r="G16" s="921">
        <f ca="1">'ACS 12.5'!I63</f>
        <v>395430.69327175792</v>
      </c>
      <c r="H16" s="921">
        <f ca="1">'ACS 12.5'!J63</f>
        <v>408535.34603666724</v>
      </c>
      <c r="I16" s="921">
        <f ca="1">'ACS 12.5'!K63</f>
        <v>422524.82249371184</v>
      </c>
      <c r="J16" s="942">
        <f ca="1">'ACS 12.5'!L63</f>
        <v>436993.3406137136</v>
      </c>
      <c r="K16" s="924">
        <f ca="1">'ACS vol'!G63</f>
        <v>37265.29934113341</v>
      </c>
      <c r="L16" s="947">
        <f ca="1">'ACS vol'!H63</f>
        <v>37873.333428956779</v>
      </c>
      <c r="M16" s="947">
        <f ca="1">'ACS vol'!I63</f>
        <v>38491.288420636869</v>
      </c>
      <c r="N16" s="947">
        <f ca="1">'ACS vol'!J63</f>
        <v>39119.326189225379</v>
      </c>
      <c r="O16" s="947">
        <f ca="1">'ACS vol'!K63</f>
        <v>39757.611248953202</v>
      </c>
      <c r="P16" s="906">
        <f ca="1">'ACS vol'!L63</f>
        <v>40406.31079832487</v>
      </c>
    </row>
    <row r="17" spans="3:16">
      <c r="C17" s="875" t="s">
        <v>497</v>
      </c>
      <c r="D17" s="946" t="s">
        <v>503</v>
      </c>
      <c r="E17" s="943">
        <f ca="1">SUM('ACS 12.5'!G33:G34)</f>
        <v>130731.27028883241</v>
      </c>
      <c r="F17" s="921">
        <f ca="1">SUM('ACS 12.5'!H33:H34)</f>
        <v>179197.56027879802</v>
      </c>
      <c r="G17" s="921">
        <f ca="1">SUM('ACS 12.5'!I33:I34)</f>
        <v>185133.19648506818</v>
      </c>
      <c r="H17" s="921">
        <f ca="1">SUM('ACS 12.5'!J33:J34)</f>
        <v>191268.54787906638</v>
      </c>
      <c r="I17" s="921">
        <f ca="1">SUM('ACS 12.5'!K33:K34)</f>
        <v>197818.15704626721</v>
      </c>
      <c r="J17" s="942">
        <f ca="1">SUM('ACS 12.5'!L33:L34)</f>
        <v>204592.04448984313</v>
      </c>
      <c r="K17" s="924">
        <f ca="1">SUM('ACS vol'!G33:G34)</f>
        <v>514.00339702742099</v>
      </c>
      <c r="L17" s="947">
        <f ca="1">SUM('ACS vol'!H33:H34)</f>
        <v>522.39006216027576</v>
      </c>
      <c r="M17" s="947">
        <f ca="1">SUM('ACS vol'!I33:I34)</f>
        <v>530.91356715150005</v>
      </c>
      <c r="N17" s="947">
        <f ca="1">SUM('ACS vol'!J33:J34)</f>
        <v>539.57614472966247</v>
      </c>
      <c r="O17" s="947">
        <f ca="1">SUM('ACS vol'!K33:K34)</f>
        <v>548.38006405333783</v>
      </c>
      <c r="P17" s="906">
        <f ca="1">SUM('ACS vol'!L33:L34)</f>
        <v>557.32763130551211</v>
      </c>
    </row>
    <row r="18" spans="3:16">
      <c r="C18" s="875" t="s">
        <v>497</v>
      </c>
      <c r="D18" s="946" t="s">
        <v>504</v>
      </c>
      <c r="E18" s="943">
        <f ca="1">SUM('ACS 12.5'!G31:G32)</f>
        <v>3562273.363328767</v>
      </c>
      <c r="F18" s="921">
        <f ca="1">SUM('ACS 12.5'!H31:H32)</f>
        <v>4803179.1680600336</v>
      </c>
      <c r="G18" s="921">
        <f ca="1">SUM('ACS 12.5'!I31:I32)</f>
        <v>4962276.8931115558</v>
      </c>
      <c r="H18" s="921">
        <f ca="1">SUM('ACS 12.5'!J31:J32)</f>
        <v>5126727.748126165</v>
      </c>
      <c r="I18" s="921">
        <f ca="1">SUM('ACS 12.5'!K31:K32)</f>
        <v>5302282.2939686961</v>
      </c>
      <c r="J18" s="942">
        <f ca="1">SUM('ACS 12.5'!L31:L32)</f>
        <v>5483848.3543835077</v>
      </c>
      <c r="K18" s="924">
        <f ca="1">SUM('ACS vol'!G31:G32)</f>
        <v>7379.641106981443</v>
      </c>
      <c r="L18" s="947">
        <f ca="1">SUM('ACS vol'!H31:H32)</f>
        <v>7500.0499975117946</v>
      </c>
      <c r="M18" s="947">
        <f ca="1">SUM('ACS vol'!I31:I32)</f>
        <v>7622.4235230031918</v>
      </c>
      <c r="N18" s="947">
        <f ca="1">SUM('ACS vol'!J31:J32)</f>
        <v>7746.7937391494743</v>
      </c>
      <c r="O18" s="947">
        <f ca="1">SUM('ACS vol'!K31:K32)</f>
        <v>7873.1932246767601</v>
      </c>
      <c r="P18" s="906">
        <f ca="1">SUM('ACS vol'!L31:L32)</f>
        <v>8001.6550898774349</v>
      </c>
    </row>
    <row r="19" spans="3:16">
      <c r="C19" s="875" t="s">
        <v>497</v>
      </c>
      <c r="D19" s="946" t="s">
        <v>398</v>
      </c>
      <c r="E19" s="943">
        <f ca="1">SUM('ACS 12.5'!G36:G38)</f>
        <v>317230.51921325742</v>
      </c>
      <c r="F19" s="909">
        <f ca="1">SUM('ACS 12.5'!H36:H38)</f>
        <v>0</v>
      </c>
      <c r="G19" s="909">
        <f ca="1">SUM('ACS 12.5'!I36:I38)</f>
        <v>0</v>
      </c>
      <c r="H19" s="909">
        <f ca="1">SUM('ACS 12.5'!J36:J38)</f>
        <v>0</v>
      </c>
      <c r="I19" s="909">
        <f ca="1">SUM('ACS 12.5'!K36:K38)</f>
        <v>0</v>
      </c>
      <c r="J19" s="929">
        <f ca="1">SUM('ACS 12.5'!L36:L38)</f>
        <v>0</v>
      </c>
      <c r="K19" s="924">
        <f ca="1">SUM('ACS vol'!G36:G38)</f>
        <v>65952.290896727121</v>
      </c>
      <c r="L19" s="930">
        <f ca="1">SUM('ACS vol'!H36:H38)</f>
        <v>0</v>
      </c>
      <c r="M19" s="930">
        <f ca="1">SUM('ACS vol'!I36:I38)</f>
        <v>0</v>
      </c>
      <c r="N19" s="930">
        <f ca="1">SUM('ACS vol'!J36:J38)</f>
        <v>0</v>
      </c>
      <c r="O19" s="930">
        <f ca="1">SUM('ACS vol'!K36:K38)</f>
        <v>0</v>
      </c>
      <c r="P19" s="955">
        <f ca="1">SUM('ACS vol'!L36:L38)</f>
        <v>0</v>
      </c>
    </row>
    <row r="20" spans="3:16">
      <c r="C20" s="875" t="s">
        <v>497</v>
      </c>
      <c r="D20" s="1206" t="s">
        <v>597</v>
      </c>
      <c r="E20" s="943">
        <f ca="1">'ACS 12.5'!G66</f>
        <v>237451.008</v>
      </c>
      <c r="F20" s="909">
        <f ca="1">'ACS 12.5'!H66</f>
        <v>0</v>
      </c>
      <c r="G20" s="909">
        <f ca="1">'ACS 12.5'!I66</f>
        <v>0</v>
      </c>
      <c r="H20" s="909">
        <f ca="1">'ACS 12.5'!J66</f>
        <v>0</v>
      </c>
      <c r="I20" s="909">
        <f ca="1">'ACS 12.5'!K66</f>
        <v>0</v>
      </c>
      <c r="J20" s="929">
        <f ca="1">'ACS 12.5'!L66</f>
        <v>0</v>
      </c>
      <c r="K20" s="924">
        <f ca="1">'ACS vol'!G66</f>
        <v>180984</v>
      </c>
      <c r="L20" s="930">
        <f ca="1">'ACS vol'!H66</f>
        <v>0</v>
      </c>
      <c r="M20" s="930">
        <f ca="1">'ACS vol'!I66</f>
        <v>0</v>
      </c>
      <c r="N20" s="930">
        <f ca="1">'ACS vol'!J66</f>
        <v>0</v>
      </c>
      <c r="O20" s="930">
        <f ca="1">'ACS vol'!K66</f>
        <v>0</v>
      </c>
      <c r="P20" s="955">
        <f ca="1">'ACS vol'!L66</f>
        <v>0</v>
      </c>
    </row>
    <row r="21" spans="3:16">
      <c r="C21" s="875" t="s">
        <v>497</v>
      </c>
      <c r="D21" s="926"/>
      <c r="E21" s="952"/>
      <c r="F21" s="909"/>
      <c r="G21" s="909"/>
      <c r="H21" s="909"/>
      <c r="I21" s="909"/>
      <c r="J21" s="929"/>
      <c r="K21" s="911"/>
      <c r="L21" s="930"/>
      <c r="M21" s="930"/>
      <c r="N21" s="930"/>
      <c r="O21" s="930"/>
      <c r="P21" s="955"/>
    </row>
    <row r="22" spans="3:16" ht="13.5" customHeight="1">
      <c r="C22" s="875" t="s">
        <v>497</v>
      </c>
      <c r="D22" s="926"/>
      <c r="E22" s="952"/>
      <c r="F22" s="909"/>
      <c r="G22" s="909"/>
      <c r="H22" s="909"/>
      <c r="I22" s="909"/>
      <c r="J22" s="929"/>
      <c r="K22" s="911"/>
      <c r="L22" s="930"/>
      <c r="M22" s="930"/>
      <c r="N22" s="930"/>
      <c r="O22" s="930"/>
      <c r="P22" s="955"/>
    </row>
    <row r="23" spans="3:16" ht="15.75" thickBot="1">
      <c r="C23" s="876" t="s">
        <v>497</v>
      </c>
      <c r="D23" s="950"/>
      <c r="E23" s="953"/>
      <c r="F23" s="927"/>
      <c r="G23" s="927"/>
      <c r="H23" s="927"/>
      <c r="I23" s="927"/>
      <c r="J23" s="910"/>
      <c r="K23" s="953"/>
      <c r="L23" s="927"/>
      <c r="M23" s="927"/>
      <c r="N23" s="927"/>
      <c r="O23" s="927"/>
      <c r="P23" s="931"/>
    </row>
  </sheetData>
  <mergeCells count="4">
    <mergeCell ref="C9:C10"/>
    <mergeCell ref="D9:D10"/>
    <mergeCell ref="E9:J9"/>
    <mergeCell ref="K9:P9"/>
  </mergeCells>
  <dataValidations count="3">
    <dataValidation type="custom" operator="greaterThanOrEqual" allowBlank="1" showInputMessage="1" showErrorMessage="1" errorTitle="Volume" error="Must be a number" promptTitle="Volume" prompt="Enter volume in 0's" sqref="K11:P23">
      <formula1>ISNUMBER(K11)</formula1>
    </dataValidation>
    <dataValidation type="custom" operator="greaterThanOrEqual" allowBlank="1" showInputMessage="1" showErrorMessage="1" errorTitle="Expenditure" error="Must be a number" promptTitle="Expenditure" prompt="Enter expenditure in $0's" sqref="E11:J23">
      <formula1>ISNUMBER(E11)</formula1>
    </dataValidation>
    <dataValidation type="textLength" operator="greaterThanOrEqual" allowBlank="1" showInputMessage="1" promptTitle="Service " prompt="Enter description of service" sqref="D14:D23">
      <formula1>0</formula1>
    </dataValidation>
  </dataValidations>
  <hyperlinks>
    <hyperlink ref="A3" location="Menu!A4" display="Menu"/>
  </hyperlinks>
  <pageMargins left="0.7" right="0.7" top="0.75" bottom="0.75" header="0.3" footer="0.3"/>
  <pageSetup paperSize="8" scale="3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Title</vt:lpstr>
      <vt:lpstr>Formats</vt:lpstr>
      <vt:lpstr>Change Log</vt:lpstr>
      <vt:lpstr>Menu</vt:lpstr>
      <vt:lpstr>Check</vt:lpstr>
      <vt:lpstr>Inputs</vt:lpstr>
      <vt:lpstr>PAL Reset RIN 3.2</vt:lpstr>
      <vt:lpstr>PAL Reset RIN 4.2</vt:lpstr>
      <vt:lpstr>PAL Reset RIN 4.3</vt:lpstr>
      <vt:lpstr>PAL Restet 4.4</vt:lpstr>
      <vt:lpstr>ACS 12.1</vt:lpstr>
      <vt:lpstr>ACS 12.4</vt:lpstr>
      <vt:lpstr>ACS 12.5</vt:lpstr>
      <vt:lpstr>ACS 12.6</vt:lpstr>
      <vt:lpstr>ACS vol</vt:lpstr>
      <vt:lpstr>Volumes</vt:lpstr>
      <vt:lpstr>2011-20 Revenue</vt:lpstr>
      <vt:lpstr>2015-20 rate summary</vt:lpstr>
      <vt:lpstr>2011-15 rates summary</vt:lpstr>
      <vt:lpstr>2011-15 % split</vt:lpstr>
      <vt:lpstr>PAL Sp Read BH</vt:lpstr>
      <vt:lpstr>PAL Man Read BH </vt:lpstr>
      <vt:lpstr>PAL Access to Mtr Data</vt:lpstr>
      <vt:lpstr>PAL Reconn BH</vt:lpstr>
      <vt:lpstr>PAL Reconn AH</vt:lpstr>
      <vt:lpstr>PAL Reconn Sday BH</vt:lpstr>
      <vt:lpstr>PAL Disc DNP BH</vt:lpstr>
      <vt:lpstr>PAL Mtr Test 1ph BH</vt:lpstr>
      <vt:lpstr>PAL Mtr Test 1ph AH</vt:lpstr>
      <vt:lpstr>PAL MTest 1ph BH</vt:lpstr>
      <vt:lpstr>PAL Mtr Test 3ph BH</vt:lpstr>
      <vt:lpstr>PAL Mtr Test 3ph AH</vt:lpstr>
      <vt:lpstr>PAL Mtr Test ext mtr 3ph BH</vt:lpstr>
      <vt:lpstr>PAL Mtr Test CT ph BH</vt:lpstr>
      <vt:lpstr>PAL Mtr Test CT ph AH</vt:lpstr>
      <vt:lpstr>PAL Mtr Invest ph BH</vt:lpstr>
      <vt:lpstr>PAL Mtr Invest ph AH</vt:lpstr>
      <vt:lpstr>PAL Serv Tk BH</vt:lpstr>
      <vt:lpstr>PAL Tk half hr</vt:lpstr>
      <vt:lpstr>PAL Tk 1 hr</vt:lpstr>
      <vt:lpstr>PAL Tk 1 &amp; half hr</vt:lpstr>
      <vt:lpstr>PAL Tk 2 hr</vt:lpstr>
      <vt:lpstr>PAL Serv Tk AH</vt:lpstr>
      <vt:lpstr>PAL Wsd Tk BH</vt:lpstr>
      <vt:lpstr>PAL Wsd Tk AH</vt:lpstr>
      <vt:lpstr>PAL Res Feeder</vt:lpstr>
      <vt:lpstr>PAL NC 1Ph (R) BH</vt:lpstr>
      <vt:lpstr>PAL NC 1Ph (R) AH</vt:lpstr>
      <vt:lpstr>PAL NC Multi Ph DC (R) BH</vt:lpstr>
      <vt:lpstr>PAL NC 3Ph DC (R) AH</vt:lpstr>
      <vt:lpstr>PAL NC 3Ph CT (R) BH</vt:lpstr>
      <vt:lpstr>PAL NC 3Ph CT (R) AH</vt:lpstr>
      <vt:lpstr>PAL NC 1Ph (NR) BH</vt:lpstr>
      <vt:lpstr>PAL NC 1Ph (NR) AH</vt:lpstr>
      <vt:lpstr>PAL NC 3Ph DC (NR) BH</vt:lpstr>
      <vt:lpstr>PAL NC 3Ph DC (NR) AH</vt:lpstr>
      <vt:lpstr>PAL NC 3Ph CT (NR) BH</vt:lpstr>
      <vt:lpstr>PAL NC 3Ph CT (NR) AH</vt:lpstr>
      <vt:lpstr>PAL Rem Mtr Config</vt:lpstr>
      <vt:lpstr>PAL Rem De-en</vt:lpstr>
      <vt:lpstr>PAL Rem Re-en</vt:lpstr>
    </vt:vector>
  </TitlesOfParts>
  <Company>CHED Services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Smith</dc:creator>
  <cp:lastModifiedBy>Mark De Villiers</cp:lastModifiedBy>
  <cp:lastPrinted>2015-04-02T02:56:21Z</cp:lastPrinted>
  <dcterms:created xsi:type="dcterms:W3CDTF">2011-07-28T23:09:30Z</dcterms:created>
  <dcterms:modified xsi:type="dcterms:W3CDTF">2015-12-31T00:52:57Z</dcterms:modified>
</cp:coreProperties>
</file>